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2.xml" ContentType="application/vnd.openxmlformats-officedocument.themeOverrid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5.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9.xml" ContentType="application/vnd.openxmlformats-officedocument.themeOverride+xml"/>
  <Override PartName="/xl/drawings/drawing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4.xml" ContentType="application/vnd.openxmlformats-officedocument.themeOverride+xml"/>
  <Override PartName="/xl/drawings/drawing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5.xml" ContentType="application/vnd.openxmlformats-officedocument.themeOverride+xml"/>
  <Override PartName="/xl/drawings/drawing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8.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9.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0.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1.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2.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3.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4.xml" ContentType="application/vnd.openxmlformats-officedocument.themeOverrid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35.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6.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7.xml" ContentType="application/vnd.openxmlformats-officedocument.themeOverride+xml"/>
  <Override PartName="/xl/drawings/drawing1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8.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9.xml" ContentType="application/vnd.openxmlformats-officedocument.themeOverride+xml"/>
  <Override PartName="/xl/drawings/drawing11.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41.xml" ContentType="application/vnd.openxmlformats-officedocument.themeOverride+xml"/>
  <Override PartName="/xl/drawings/drawing1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42.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3.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4.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5.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6.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7.xml" ContentType="application/vnd.openxmlformats-officedocument.themeOverride+xml"/>
  <Override PartName="/xl/drawings/drawing13.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8.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9.xml" ContentType="application/vnd.openxmlformats-officedocument.themeOverride+xml"/>
  <Override PartName="/xl/drawings/drawing14.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0.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51.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2.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3.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4.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5.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6.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7.xml" ContentType="application/vnd.openxmlformats-officedocument.themeOverride+xml"/>
  <Override PartName="/xl/drawings/drawing15.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58.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59.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60.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61.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2.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3.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4.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5.xml" ContentType="application/vnd.openxmlformats-officedocument.themeOverride+xml"/>
  <Override PartName="/xl/drawings/drawing16.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6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6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7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7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7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7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7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75.xml" ContentType="application/vnd.openxmlformats-officedocument.themeOverride+xml"/>
  <Override PartName="/xl/drawings/drawing17.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76.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77.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8.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79.xml" ContentType="application/vnd.openxmlformats-officedocument.themeOverride+xml"/>
  <Override PartName="/xl/drawings/drawing18.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80.xml" ContentType="application/vnd.openxmlformats-officedocument.themeOverride+xml"/>
  <Override PartName="/xl/drawings/drawing19.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81.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82.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83.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84.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85.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86.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87.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88.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89.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90.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91.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92.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93.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94.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95.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96.xml" ContentType="application/vnd.openxmlformats-officedocument.themeOverride+xml"/>
  <Override PartName="/xl/drawings/drawing20.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97.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98.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99.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00.xml" ContentType="application/vnd.openxmlformats-officedocument.themeOverride+xml"/>
  <Override PartName="/xl/drawings/drawing21.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0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0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0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0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0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0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07.xml" ContentType="application/vnd.openxmlformats-officedocument.themeOverride+xml"/>
  <Override PartName="/xl/drawings/drawing22.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08.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09.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10.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11.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12.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13.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14.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15.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16.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17.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18.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19.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20.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21.xml" ContentType="application/vnd.openxmlformats-officedocument.themeOverride+xml"/>
  <Override PartName="/xl/drawings/drawing23.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22.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23.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24.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25.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26.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27.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28.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29.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30.xml" ContentType="application/vnd.openxmlformats-officedocument.themeOverride+xml"/>
  <Override PartName="/xl/drawings/drawing24.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31.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32.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33.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34.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35.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36.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37.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38.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39.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40.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41.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42.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43.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44.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45.xml" ContentType="application/vnd.openxmlformats-officedocument.themeOverride+xml"/>
  <Override PartName="/xl/drawings/drawing25.xml" ContentType="application/vnd.openxmlformats-officedocument.drawing+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46.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47.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48.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49.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50.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51.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52.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153.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154.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155.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56.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157.xml" ContentType="application/vnd.openxmlformats-officedocument.themeOverride+xml"/>
  <Override PartName="/xl/drawings/drawing26.xml" ContentType="application/vnd.openxmlformats-officedocument.drawing+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158.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159.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160.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161.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162.xml" ContentType="application/vnd.openxmlformats-officedocument.themeOverrid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163.xml" ContentType="application/vnd.openxmlformats-officedocument.themeOverride+xml"/>
  <Override PartName="/xl/drawings/drawing27.xml" ContentType="application/vnd.openxmlformats-officedocument.drawing+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164.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165.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166.xml" ContentType="application/vnd.openxmlformats-officedocument.themeOverrid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167.xml" ContentType="application/vnd.openxmlformats-officedocument.themeOverrid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theme/themeOverride168.xml" ContentType="application/vnd.openxmlformats-officedocument.themeOverride+xml"/>
  <Override PartName="/xl/drawings/drawing28.xml" ContentType="application/vnd.openxmlformats-officedocument.drawing+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169.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theme/themeOverride170.xml" ContentType="application/vnd.openxmlformats-officedocument.themeOverrid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drawings/drawing29.xml" ContentType="application/vnd.openxmlformats-officedocument.drawingml.chartshapes+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171.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30.xml" ContentType="application/vnd.openxmlformats-officedocument.drawingml.chartshapes+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31.xml" ContentType="application/vnd.openxmlformats-officedocument.drawingml.chartshapes+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32.xml" ContentType="application/vnd.openxmlformats-officedocument.drawingml.chartshapes+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DieseArbeitsmappe"/>
  <mc:AlternateContent xmlns:mc="http://schemas.openxmlformats.org/markup-compatibility/2006">
    <mc:Choice Requires="x15">
      <x15ac:absPath xmlns:x15ac="http://schemas.microsoft.com/office/spreadsheetml/2010/11/ac" url="https://ifoinstitut-my.sharepoint.com/personal/ragnitz_ifo_de/Documents/VGR-Daten/"/>
    </mc:Choice>
  </mc:AlternateContent>
  <xr:revisionPtr revIDLastSave="2402" documentId="8_{E152FD61-FE18-4BA0-AA92-E03BEF17B442}" xr6:coauthVersionLast="47" xr6:coauthVersionMax="47" xr10:uidLastSave="{D0762435-5245-4657-95CC-8FA64771422A}"/>
  <bookViews>
    <workbookView xWindow="-110" yWindow="-110" windowWidth="19420" windowHeight="11500" xr2:uid="{5A1AC76B-1D5F-4E52-A4BC-7C469BBDA39E}"/>
  </bookViews>
  <sheets>
    <sheet name="Deckblatt" sheetId="62" r:id="rId1"/>
    <sheet name="Kapitelübersicht" sheetId="61" r:id="rId2"/>
    <sheet name="Inhalt" sheetId="5" r:id="rId3"/>
    <sheet name="Wirtschaftskraft" sheetId="1" r:id="rId4"/>
    <sheet name="Abb Wirtschaftskraft" sheetId="30" r:id="rId5"/>
    <sheet name="Wirtschaftswachstum" sheetId="2" r:id="rId6"/>
    <sheet name="Abb Wirtschaftswachstum" sheetId="31" r:id="rId7"/>
    <sheet name="Investitionen" sheetId="25" r:id="rId8"/>
    <sheet name="Abb Investitionen" sheetId="32" r:id="rId9"/>
    <sheet name="Arbeitsangebot" sheetId="3" r:id="rId10"/>
    <sheet name="Abb Arbeitsangebot" sheetId="33" r:id="rId11"/>
    <sheet name="Arbeitsnachfrage" sheetId="4" r:id="rId12"/>
    <sheet name="Abb Arbeitsnachfrage" sheetId="34" r:id="rId13"/>
    <sheet name="Arbeitslosigkeit" sheetId="6" r:id="rId14"/>
    <sheet name="Abb Arbeitslosigkeit" sheetId="35" r:id="rId15"/>
    <sheet name="Löhne, Einkommen" sheetId="7" r:id="rId16"/>
    <sheet name="Abb Löhne, Einkommen" sheetId="36" r:id="rId17"/>
    <sheet name="Einkommensverteilung" sheetId="9" r:id="rId18"/>
    <sheet name="Abb Einkommensverteilung" sheetId="37" r:id="rId19"/>
    <sheet name="Renten" sheetId="11" r:id="rId20"/>
    <sheet name="Abb Renten" sheetId="38" r:id="rId21"/>
    <sheet name="Vermögen" sheetId="20" r:id="rId22"/>
    <sheet name="Abb Vermögen" sheetId="39" r:id="rId23"/>
    <sheet name="Lohnstückkosten" sheetId="10" r:id="rId24"/>
    <sheet name="Abb Lohnstückkosten" sheetId="40" r:id="rId25"/>
    <sheet name="Selbständige" sheetId="8" r:id="rId26"/>
    <sheet name="Abb Selbständige" sheetId="41" r:id="rId27"/>
    <sheet name="Industrie" sheetId="12" r:id="rId28"/>
    <sheet name="Abb Industrie" sheetId="42" r:id="rId29"/>
    <sheet name="Branchenstruktur Industrie" sheetId="14" r:id="rId30"/>
    <sheet name="Wirtschaftsstruktur" sheetId="23" r:id="rId31"/>
    <sheet name="Abb Wirtschaftsstruktur" sheetId="43" r:id="rId32"/>
    <sheet name="SV-Beschäftigte" sheetId="22" r:id="rId33"/>
    <sheet name="Abb SV-Beschäftigte" sheetId="45" r:id="rId34"/>
    <sheet name="Branchen SV-Beschäftigte" sheetId="57" r:id="rId35"/>
    <sheet name="Branchen SV-Beschäftigte sort" sheetId="58" r:id="rId36"/>
    <sheet name="Größenstruktur Betriebe" sheetId="59" r:id="rId37"/>
    <sheet name="Abb Beschäftigtenstatistik" sheetId="60" r:id="rId38"/>
    <sheet name="Außenhandel" sheetId="24" r:id="rId39"/>
    <sheet name="Abb Außenhandel" sheetId="46" r:id="rId40"/>
    <sheet name="Bevölkerung" sheetId="13" r:id="rId41"/>
    <sheet name="Abb Bevölkerung" sheetId="47" r:id="rId42"/>
    <sheet name="Bevölkerungsprognose" sheetId="15" r:id="rId43"/>
    <sheet name="Abb Bevölkerungsprognose" sheetId="48" r:id="rId44"/>
    <sheet name="Innovation" sheetId="16" r:id="rId45"/>
    <sheet name="Abb Innovation" sheetId="44" r:id="rId46"/>
    <sheet name="Hochschulen" sheetId="18" r:id="rId47"/>
    <sheet name="Abb Hochschulen" sheetId="49" r:id="rId48"/>
    <sheet name="Bildung" sheetId="21" r:id="rId49"/>
    <sheet name="Abb Bildung" sheetId="50" r:id="rId50"/>
    <sheet name="Unternehmen" sheetId="17" r:id="rId51"/>
    <sheet name="Abb Unternehmen" sheetId="51" r:id="rId52"/>
    <sheet name="Staat" sheetId="19" r:id="rId53"/>
    <sheet name="Abb Staat" sheetId="52" r:id="rId54"/>
    <sheet name="Sonstiges" sheetId="26" r:id="rId55"/>
    <sheet name="Abb Sonstiges" sheetId="53" r:id="rId56"/>
    <sheet name="Zufriedenheit" sheetId="28" r:id="rId57"/>
    <sheet name="Abb Zufriedenheit" sheetId="54" r:id="rId58"/>
    <sheet name="Binnendifferenzierung" sheetId="29" r:id="rId59"/>
    <sheet name="Abb Binnendifferenzierung" sheetId="55" r:id="rId60"/>
    <sheet name="EU-Vergleichsdaten" sheetId="27" r:id="rId61"/>
    <sheet name="Abb EU-Vergleichsdaten" sheetId="56"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61" l="1"/>
  <c r="V29" i="13" l="1"/>
  <c r="U29" i="13"/>
  <c r="Y22" i="47" s="1"/>
  <c r="T29" i="13"/>
  <c r="X22" i="47" s="1"/>
  <c r="S29" i="13"/>
  <c r="W22" i="47" s="1"/>
  <c r="R29" i="13"/>
  <c r="V22" i="47" s="1"/>
  <c r="Q29" i="13"/>
  <c r="U22" i="47" s="1"/>
  <c r="P29" i="13"/>
  <c r="T22" i="47" s="1"/>
  <c r="O29" i="13"/>
  <c r="S22" i="47" s="1"/>
  <c r="N29" i="13"/>
  <c r="R22" i="47" s="1"/>
  <c r="M29" i="13"/>
  <c r="Q22" i="47" s="1"/>
  <c r="L29" i="13"/>
  <c r="K29" i="13"/>
  <c r="P24" i="47" s="1"/>
  <c r="J29" i="13"/>
  <c r="I29" i="13"/>
  <c r="H29" i="13"/>
  <c r="J23" i="47" s="1"/>
  <c r="G29" i="13"/>
  <c r="O21" i="47" s="1"/>
  <c r="F29" i="13"/>
  <c r="N20" i="47" s="1"/>
  <c r="E29" i="13"/>
  <c r="M20" i="47" s="1"/>
  <c r="D29" i="13"/>
  <c r="L20" i="47" s="1"/>
  <c r="C29" i="13"/>
  <c r="K20" i="47" s="1"/>
  <c r="B29" i="13"/>
  <c r="J20" i="47" s="1"/>
  <c r="Y29" i="13" l="1"/>
  <c r="X29" i="13" s="1"/>
  <c r="AA29" i="13"/>
  <c r="Z29" i="13" s="1"/>
  <c r="P22" i="47"/>
  <c r="I12" i="46"/>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48"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47"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46"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45"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44"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43"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42"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41"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40"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39" i="24"/>
  <c r="AO30" i="24" l="1"/>
  <c r="AM30" i="24"/>
  <c r="AK30" i="24"/>
  <c r="AI30" i="24"/>
  <c r="AG30" i="24"/>
  <c r="AE30" i="24"/>
  <c r="AC30" i="24"/>
  <c r="AA30" i="24"/>
  <c r="Y30" i="24"/>
  <c r="W30" i="24"/>
  <c r="M30" i="24"/>
  <c r="K30" i="24"/>
  <c r="I30" i="24"/>
  <c r="G30" i="24"/>
  <c r="E30" i="24"/>
  <c r="C30" i="24"/>
  <c r="A30" i="24"/>
  <c r="AO29" i="24"/>
  <c r="AM29" i="24"/>
  <c r="AK29" i="24"/>
  <c r="AI29" i="24"/>
  <c r="AG29" i="24"/>
  <c r="AE29" i="24"/>
  <c r="AC29" i="24"/>
  <c r="AA29" i="24"/>
  <c r="Y29" i="24"/>
  <c r="W29" i="24"/>
  <c r="M29" i="24"/>
  <c r="K29" i="24"/>
  <c r="I29" i="24"/>
  <c r="G29" i="24"/>
  <c r="E29" i="24"/>
  <c r="C29" i="24"/>
  <c r="A29" i="24"/>
  <c r="AO28" i="24"/>
  <c r="AM28" i="24"/>
  <c r="AK28" i="24"/>
  <c r="AI28" i="24"/>
  <c r="AG28" i="24"/>
  <c r="AE28" i="24"/>
  <c r="AC28" i="24"/>
  <c r="AA28" i="24"/>
  <c r="Y28" i="24"/>
  <c r="W28" i="24"/>
  <c r="M28" i="24"/>
  <c r="K28" i="24"/>
  <c r="I28" i="24"/>
  <c r="G28" i="24"/>
  <c r="E28" i="24"/>
  <c r="C28" i="24"/>
  <c r="A28" i="24"/>
  <c r="AO27" i="24"/>
  <c r="AM27" i="24"/>
  <c r="AK27" i="24"/>
  <c r="AI27" i="24"/>
  <c r="AG27" i="24"/>
  <c r="AE27" i="24"/>
  <c r="AC27" i="24"/>
  <c r="AA27" i="24"/>
  <c r="Y27" i="24"/>
  <c r="W27" i="24"/>
  <c r="M27" i="24"/>
  <c r="K27" i="24"/>
  <c r="I27" i="24"/>
  <c r="G27" i="24"/>
  <c r="E27" i="24"/>
  <c r="C27" i="24"/>
  <c r="A27" i="24"/>
  <c r="AO26" i="24"/>
  <c r="AM26" i="24"/>
  <c r="AK26" i="24"/>
  <c r="AI26" i="24"/>
  <c r="AG26" i="24"/>
  <c r="AE26" i="24"/>
  <c r="AC26" i="24"/>
  <c r="AA26" i="24"/>
  <c r="Y26" i="24"/>
  <c r="W26" i="24"/>
  <c r="M26" i="24"/>
  <c r="K26" i="24"/>
  <c r="I26" i="24"/>
  <c r="G26" i="24"/>
  <c r="E26" i="24"/>
  <c r="C26" i="24"/>
  <c r="A26" i="24"/>
  <c r="AO25" i="24"/>
  <c r="AM25" i="24"/>
  <c r="AK25" i="24"/>
  <c r="AI25" i="24"/>
  <c r="AG25" i="24"/>
  <c r="AE25" i="24"/>
  <c r="AC25" i="24"/>
  <c r="AA25" i="24"/>
  <c r="Y25" i="24"/>
  <c r="W25" i="24"/>
  <c r="M25" i="24"/>
  <c r="K25" i="24"/>
  <c r="I25" i="24"/>
  <c r="G25" i="24"/>
  <c r="E25" i="24"/>
  <c r="C25" i="24"/>
  <c r="A25" i="24"/>
  <c r="AO24" i="24"/>
  <c r="AM24" i="24"/>
  <c r="AK24" i="24"/>
  <c r="AI24" i="24"/>
  <c r="AG24" i="24"/>
  <c r="AE24" i="24"/>
  <c r="AC24" i="24"/>
  <c r="AA24" i="24"/>
  <c r="Y24" i="24"/>
  <c r="W24" i="24"/>
  <c r="M24" i="24"/>
  <c r="K24" i="24"/>
  <c r="I24" i="24"/>
  <c r="G24" i="24"/>
  <c r="E24" i="24"/>
  <c r="C24" i="24"/>
  <c r="A24" i="24"/>
  <c r="AO23" i="24"/>
  <c r="AM23" i="24"/>
  <c r="AK23" i="24"/>
  <c r="AI23" i="24"/>
  <c r="AG23" i="24"/>
  <c r="AE23" i="24"/>
  <c r="AC23" i="24"/>
  <c r="AA23" i="24"/>
  <c r="Y23" i="24"/>
  <c r="W23" i="24"/>
  <c r="M23" i="24"/>
  <c r="K23" i="24"/>
  <c r="I23" i="24"/>
  <c r="G23" i="24"/>
  <c r="E23" i="24"/>
  <c r="C23" i="24"/>
  <c r="A23" i="24"/>
  <c r="AO22" i="24"/>
  <c r="AM22" i="24"/>
  <c r="AK22" i="24"/>
  <c r="AI22" i="24"/>
  <c r="AG22" i="24"/>
  <c r="AE22" i="24"/>
  <c r="AC22" i="24"/>
  <c r="AA22" i="24"/>
  <c r="Y22" i="24"/>
  <c r="W22" i="24"/>
  <c r="M22" i="24"/>
  <c r="K22" i="24"/>
  <c r="I22" i="24"/>
  <c r="G22" i="24"/>
  <c r="E22" i="24"/>
  <c r="C22" i="24"/>
  <c r="A22" i="24"/>
  <c r="H25" i="24"/>
  <c r="AO21" i="24"/>
  <c r="AM21" i="24"/>
  <c r="AK21" i="24"/>
  <c r="AI21" i="24"/>
  <c r="AG21" i="24"/>
  <c r="AE21" i="24"/>
  <c r="AC21" i="24"/>
  <c r="AA21" i="24"/>
  <c r="Y21" i="24"/>
  <c r="W21" i="24"/>
  <c r="M21" i="24"/>
  <c r="K21" i="24"/>
  <c r="I21" i="24"/>
  <c r="G21" i="24"/>
  <c r="E21" i="24"/>
  <c r="C21" i="24"/>
  <c r="A21" i="24"/>
  <c r="AN30" i="24"/>
  <c r="AL28" i="24"/>
  <c r="AL25" i="24"/>
  <c r="AD30" i="24"/>
  <c r="AD28" i="24"/>
  <c r="AB27" i="24"/>
  <c r="Z27" i="24"/>
  <c r="Z24" i="24"/>
  <c r="B30" i="24"/>
  <c r="L25" i="24"/>
  <c r="X28" i="24"/>
  <c r="J22" i="24"/>
  <c r="J29" i="24"/>
  <c r="H28" i="24"/>
  <c r="AL27" i="24"/>
  <c r="AJ29" i="24"/>
  <c r="AH25" i="24"/>
  <c r="Z28" i="24" l="1"/>
  <c r="AF24" i="24"/>
  <c r="AJ27" i="24"/>
  <c r="AN21" i="24"/>
  <c r="AH30" i="24"/>
  <c r="AJ25" i="24"/>
  <c r="AL22" i="24"/>
  <c r="H23" i="24"/>
  <c r="L27" i="24"/>
  <c r="Z25" i="24"/>
  <c r="H29" i="24"/>
  <c r="AB25" i="24"/>
  <c r="F25" i="24"/>
  <c r="AN24" i="24"/>
  <c r="AD27" i="24"/>
  <c r="X29" i="24"/>
  <c r="AH26" i="24"/>
  <c r="AH27" i="24"/>
  <c r="X25" i="24"/>
  <c r="AB23" i="24"/>
  <c r="AH28" i="24"/>
  <c r="B23" i="24"/>
  <c r="X30" i="24"/>
  <c r="Z23" i="24"/>
  <c r="H24" i="24"/>
  <c r="AJ24" i="24"/>
  <c r="AJ26" i="24"/>
  <c r="F23" i="24"/>
  <c r="B25" i="24"/>
  <c r="AJ30" i="24"/>
  <c r="J30" i="24"/>
  <c r="T23" i="24"/>
  <c r="V28" i="24"/>
  <c r="X23" i="24"/>
  <c r="Z22" i="24"/>
  <c r="F26" i="24"/>
  <c r="H26" i="24"/>
  <c r="J23" i="24"/>
  <c r="X24" i="24"/>
  <c r="AB29" i="24"/>
  <c r="AB28" i="24"/>
  <c r="AB22" i="24"/>
  <c r="AB30" i="24"/>
  <c r="AJ28" i="24"/>
  <c r="D26" i="24"/>
  <c r="V26" i="24"/>
  <c r="D28" i="24"/>
  <c r="AL26" i="24"/>
  <c r="AD25" i="24"/>
  <c r="V29" i="24"/>
  <c r="J25" i="24"/>
  <c r="AN23" i="24"/>
  <c r="AH21" i="24"/>
  <c r="V21" i="24"/>
  <c r="AF25" i="24"/>
  <c r="AL23" i="24"/>
  <c r="Z29" i="24"/>
  <c r="V30" i="24"/>
  <c r="X26" i="24"/>
  <c r="AF26" i="24"/>
  <c r="AL24" i="24"/>
  <c r="H22" i="24"/>
  <c r="AN29" i="24"/>
  <c r="AB26" i="24"/>
  <c r="AH24" i="24"/>
  <c r="J26" i="24"/>
  <c r="AJ23" i="24"/>
  <c r="J27" i="24"/>
  <c r="AD22" i="24"/>
  <c r="V27" i="24"/>
  <c r="Z30" i="24"/>
  <c r="AD23" i="24"/>
  <c r="F29" i="24"/>
  <c r="AN27" i="24"/>
  <c r="L23" i="24"/>
  <c r="AD24" i="24"/>
  <c r="AN28" i="24"/>
  <c r="J24" i="24"/>
  <c r="L26" i="24"/>
  <c r="V24" i="24"/>
  <c r="J21" i="24"/>
  <c r="AD26" i="24"/>
  <c r="AH22" i="24"/>
  <c r="AJ22" i="24"/>
  <c r="AD29" i="24"/>
  <c r="J28" i="24"/>
  <c r="AH23" i="24"/>
  <c r="L30" i="24"/>
  <c r="B22" i="24"/>
  <c r="AL29" i="24"/>
  <c r="H27" i="24"/>
  <c r="V23" i="24"/>
  <c r="L21" i="24"/>
  <c r="AB21" i="24"/>
  <c r="B24" i="24"/>
  <c r="AF23" i="24"/>
  <c r="F27" i="24"/>
  <c r="AH29" i="24"/>
  <c r="F30" i="24"/>
  <c r="AB24" i="24"/>
  <c r="L22" i="24"/>
  <c r="Z26" i="24"/>
  <c r="R25" i="24"/>
  <c r="AN22" i="24"/>
  <c r="V22" i="24"/>
  <c r="V25" i="24"/>
  <c r="B21" i="24"/>
  <c r="F28" i="24"/>
  <c r="B26" i="24"/>
  <c r="AN26" i="24"/>
  <c r="L24" i="24"/>
  <c r="AN25" i="24"/>
  <c r="F21" i="24"/>
  <c r="B29" i="24"/>
  <c r="AL30" i="24"/>
  <c r="D30" i="24"/>
  <c r="D22" i="24"/>
  <c r="D27" i="24"/>
  <c r="L28" i="24"/>
  <c r="X21" i="24"/>
  <c r="X22" i="24"/>
  <c r="Z21" i="24"/>
  <c r="P21" i="24"/>
  <c r="B27" i="24"/>
  <c r="H30" i="24"/>
  <c r="D29" i="24"/>
  <c r="AF30" i="24"/>
  <c r="F24" i="24"/>
  <c r="AL21" i="24"/>
  <c r="B28" i="24"/>
  <c r="AF22" i="24"/>
  <c r="F22" i="24"/>
  <c r="X27" i="24"/>
  <c r="H21" i="24"/>
  <c r="R29" i="24"/>
  <c r="R26" i="24"/>
  <c r="R24" i="24"/>
  <c r="P26" i="24"/>
  <c r="R27" i="24"/>
  <c r="R23" i="24"/>
  <c r="T24" i="24"/>
  <c r="T22" i="24"/>
  <c r="L29" i="24"/>
  <c r="T27" i="24"/>
  <c r="R30" i="24"/>
  <c r="P28" i="24"/>
  <c r="T30" i="24"/>
  <c r="R21" i="24"/>
  <c r="T25" i="24"/>
  <c r="T21" i="24"/>
  <c r="T28" i="24"/>
  <c r="T29" i="24"/>
  <c r="P24" i="24"/>
  <c r="N27" i="24"/>
  <c r="N22" i="24"/>
  <c r="N24" i="24"/>
  <c r="T26" i="24"/>
  <c r="N26" i="24"/>
  <c r="D23" i="24"/>
  <c r="D25" i="24"/>
  <c r="D21" i="24"/>
  <c r="D24" i="24"/>
  <c r="AF27" i="24"/>
  <c r="AF28" i="24"/>
  <c r="AF29" i="24"/>
  <c r="AJ21" i="24"/>
  <c r="AF21" i="24"/>
  <c r="AD21" i="24"/>
  <c r="AP27" i="24" l="1"/>
  <c r="AP23" i="24"/>
  <c r="AP29" i="24"/>
  <c r="AP21" i="24"/>
  <c r="AP22" i="24"/>
  <c r="AP28" i="24"/>
  <c r="AP26" i="24"/>
  <c r="AP25" i="24"/>
  <c r="AP30" i="24"/>
  <c r="AP24" i="24"/>
  <c r="S28" i="24"/>
  <c r="Q27" i="24"/>
  <c r="S22" i="24"/>
  <c r="Q23" i="24"/>
  <c r="U23" i="24"/>
  <c r="Q21" i="24"/>
  <c r="O27" i="24"/>
  <c r="U30" i="24"/>
  <c r="P27" i="24"/>
  <c r="P23" i="24"/>
  <c r="S27" i="24"/>
  <c r="S30" i="24"/>
  <c r="S26" i="24"/>
  <c r="S29" i="24"/>
  <c r="S23" i="24"/>
  <c r="S24" i="24"/>
  <c r="R28" i="24"/>
  <c r="U25" i="24"/>
  <c r="Q28" i="24"/>
  <c r="S25" i="24"/>
  <c r="U24" i="24"/>
  <c r="Q26" i="24"/>
  <c r="O24" i="24"/>
  <c r="U29" i="24"/>
  <c r="U26" i="24"/>
  <c r="O29" i="24"/>
  <c r="U27" i="24"/>
  <c r="U21" i="24"/>
  <c r="U28" i="24"/>
  <c r="S21" i="24"/>
  <c r="U22" i="24"/>
  <c r="Q24" i="24"/>
  <c r="R22" i="24"/>
  <c r="Q30" i="24"/>
  <c r="P30" i="24"/>
  <c r="O28" i="24"/>
  <c r="N28" i="24"/>
  <c r="O26" i="24"/>
  <c r="O25" i="24"/>
  <c r="N25" i="24"/>
  <c r="P29" i="24"/>
  <c r="Q29" i="24"/>
  <c r="P22" i="24"/>
  <c r="Q22" i="24"/>
  <c r="Q25" i="24"/>
  <c r="P25" i="24"/>
  <c r="N30" i="24"/>
  <c r="O30" i="24"/>
  <c r="O22" i="24"/>
  <c r="N23" i="24"/>
  <c r="O23" i="24"/>
  <c r="N29" i="24"/>
  <c r="O21" i="24"/>
  <c r="N21" i="24"/>
  <c r="AQ30" i="24" l="1"/>
  <c r="AQ22" i="24"/>
  <c r="AQ21" i="24"/>
  <c r="AQ23" i="24"/>
  <c r="AQ27" i="24"/>
  <c r="AQ28" i="24"/>
  <c r="AQ29" i="24"/>
  <c r="AQ26" i="24"/>
  <c r="AQ24" i="24"/>
  <c r="AQ25" i="24"/>
  <c r="I107" i="52" l="1"/>
  <c r="I84" i="36"/>
  <c r="V191" i="13"/>
  <c r="U191" i="13"/>
  <c r="T191" i="13"/>
  <c r="S191" i="13"/>
  <c r="R191" i="13"/>
  <c r="Q191" i="13"/>
  <c r="P191" i="13"/>
  <c r="O191" i="13"/>
  <c r="N191" i="13"/>
  <c r="M191" i="13"/>
  <c r="L191" i="13"/>
  <c r="K191" i="13"/>
  <c r="J191" i="13"/>
  <c r="I191" i="13"/>
  <c r="H191" i="13"/>
  <c r="G191" i="13"/>
  <c r="F191" i="13"/>
  <c r="E191" i="13"/>
  <c r="D191" i="13"/>
  <c r="C191" i="13"/>
  <c r="B191" i="13"/>
  <c r="A38" i="7"/>
  <c r="V29" i="7"/>
  <c r="U29" i="7"/>
  <c r="T29" i="7"/>
  <c r="S29" i="7"/>
  <c r="R29" i="7"/>
  <c r="Q29" i="7"/>
  <c r="P29" i="7"/>
  <c r="O29" i="7"/>
  <c r="N29" i="7"/>
  <c r="M29" i="7"/>
  <c r="L29" i="7"/>
  <c r="K29" i="7"/>
  <c r="J29" i="7"/>
  <c r="I29" i="7"/>
  <c r="H29" i="7"/>
  <c r="G29" i="7"/>
  <c r="F29" i="7"/>
  <c r="E29" i="7"/>
  <c r="D29" i="7"/>
  <c r="C29" i="7"/>
  <c r="B29" i="7"/>
  <c r="V160" i="7"/>
  <c r="U160" i="7"/>
  <c r="T160" i="7"/>
  <c r="S160" i="7"/>
  <c r="R160" i="7"/>
  <c r="Q160" i="7"/>
  <c r="P160" i="7"/>
  <c r="O160" i="7"/>
  <c r="N160" i="7"/>
  <c r="M160" i="7"/>
  <c r="L160" i="7"/>
  <c r="K160" i="7"/>
  <c r="J160" i="7"/>
  <c r="I160" i="7"/>
  <c r="H160" i="7"/>
  <c r="G160" i="7"/>
  <c r="F160" i="7"/>
  <c r="E160" i="7"/>
  <c r="D160" i="7"/>
  <c r="C160" i="7"/>
  <c r="B160" i="7"/>
  <c r="V151" i="7"/>
  <c r="U151" i="7"/>
  <c r="T151" i="7"/>
  <c r="S151" i="7"/>
  <c r="R151" i="7"/>
  <c r="Q151" i="7"/>
  <c r="P151" i="7"/>
  <c r="O151" i="7"/>
  <c r="N151" i="7"/>
  <c r="M151" i="7"/>
  <c r="L151" i="7"/>
  <c r="K151" i="7"/>
  <c r="J151" i="7"/>
  <c r="I151" i="7"/>
  <c r="H151" i="7"/>
  <c r="G151" i="7"/>
  <c r="F151" i="7"/>
  <c r="E151" i="7"/>
  <c r="D151" i="7"/>
  <c r="C151" i="7"/>
  <c r="B151" i="7"/>
  <c r="V122" i="7"/>
  <c r="U122" i="7"/>
  <c r="Y86" i="36" s="1"/>
  <c r="T122" i="7"/>
  <c r="X86" i="36" s="1"/>
  <c r="S122" i="7"/>
  <c r="W86" i="36" s="1"/>
  <c r="R122" i="7"/>
  <c r="V86" i="36" s="1"/>
  <c r="Q122" i="7"/>
  <c r="U86" i="36" s="1"/>
  <c r="P122" i="7"/>
  <c r="T86" i="36" s="1"/>
  <c r="O122" i="7"/>
  <c r="S86" i="36" s="1"/>
  <c r="N122" i="7"/>
  <c r="M122" i="7"/>
  <c r="Q86" i="36" s="1"/>
  <c r="L122" i="7"/>
  <c r="P86" i="36" s="1"/>
  <c r="K122" i="7"/>
  <c r="P88" i="36" s="1"/>
  <c r="J122" i="7"/>
  <c r="I122" i="7"/>
  <c r="H122" i="7"/>
  <c r="J87" i="36" s="1"/>
  <c r="G122" i="7"/>
  <c r="O85" i="36" s="1"/>
  <c r="F122" i="7"/>
  <c r="N84" i="36" s="1"/>
  <c r="E122" i="7"/>
  <c r="M84" i="36" s="1"/>
  <c r="D122" i="7"/>
  <c r="L84" i="36" s="1"/>
  <c r="C122" i="7"/>
  <c r="K84" i="36" s="1"/>
  <c r="B122" i="7"/>
  <c r="J84" i="36" s="1"/>
  <c r="V73" i="7"/>
  <c r="U73" i="7"/>
  <c r="Y78" i="36" s="1"/>
  <c r="T73" i="7"/>
  <c r="X78" i="36" s="1"/>
  <c r="S73" i="7"/>
  <c r="W78" i="36" s="1"/>
  <c r="R73" i="7"/>
  <c r="V78" i="36" s="1"/>
  <c r="Q73" i="7"/>
  <c r="U78" i="36" s="1"/>
  <c r="P73" i="7"/>
  <c r="T78" i="36" s="1"/>
  <c r="O73" i="7"/>
  <c r="S78" i="36" s="1"/>
  <c r="N73" i="7"/>
  <c r="R78" i="36" s="1"/>
  <c r="M73" i="7"/>
  <c r="Q78" i="36" s="1"/>
  <c r="L73" i="7"/>
  <c r="P78" i="36" s="1"/>
  <c r="K73" i="7"/>
  <c r="P80" i="36" s="1"/>
  <c r="J73" i="7"/>
  <c r="I73" i="7"/>
  <c r="H73" i="7"/>
  <c r="J79" i="36" s="1"/>
  <c r="G73" i="7"/>
  <c r="O77" i="36" s="1"/>
  <c r="F73" i="7"/>
  <c r="N76" i="36" s="1"/>
  <c r="E73" i="7"/>
  <c r="M76" i="36" s="1"/>
  <c r="D73" i="7"/>
  <c r="L76" i="36" s="1"/>
  <c r="C73" i="7"/>
  <c r="K76" i="36" s="1"/>
  <c r="B73" i="7"/>
  <c r="J76" i="36" s="1"/>
  <c r="A73" i="7"/>
  <c r="I76" i="36" s="1"/>
  <c r="V37" i="7"/>
  <c r="U37" i="7"/>
  <c r="T37" i="7"/>
  <c r="S37" i="7"/>
  <c r="R37" i="7"/>
  <c r="Q37" i="7"/>
  <c r="P37" i="7"/>
  <c r="O37" i="7"/>
  <c r="N37" i="7"/>
  <c r="M37" i="7"/>
  <c r="L37" i="7"/>
  <c r="K37" i="7"/>
  <c r="J37" i="7"/>
  <c r="I37" i="7"/>
  <c r="H37" i="7"/>
  <c r="G37" i="7"/>
  <c r="F37" i="7"/>
  <c r="E37" i="7"/>
  <c r="D37" i="7"/>
  <c r="C37" i="7"/>
  <c r="B37" i="7"/>
  <c r="V28" i="7"/>
  <c r="U28" i="7"/>
  <c r="T28" i="7"/>
  <c r="S28" i="7"/>
  <c r="R28" i="7"/>
  <c r="Q28" i="7"/>
  <c r="P28" i="7"/>
  <c r="O28" i="7"/>
  <c r="N28" i="7"/>
  <c r="M28" i="7"/>
  <c r="L28" i="7"/>
  <c r="K28" i="7"/>
  <c r="J28" i="7"/>
  <c r="I28" i="7"/>
  <c r="H28" i="7"/>
  <c r="G28" i="7"/>
  <c r="F28" i="7"/>
  <c r="E28" i="7"/>
  <c r="D28" i="7"/>
  <c r="C28" i="7"/>
  <c r="B28" i="7"/>
  <c r="V19" i="7"/>
  <c r="U19" i="7"/>
  <c r="T19" i="7"/>
  <c r="X14" i="36" s="1"/>
  <c r="S19" i="7"/>
  <c r="W14" i="36" s="1"/>
  <c r="R19" i="7"/>
  <c r="V14" i="36" s="1"/>
  <c r="Q19" i="7"/>
  <c r="U14" i="36" s="1"/>
  <c r="P19" i="7"/>
  <c r="T14" i="36" s="1"/>
  <c r="O19" i="7"/>
  <c r="S14" i="36" s="1"/>
  <c r="N19" i="7"/>
  <c r="R14" i="36" s="1"/>
  <c r="M19" i="7"/>
  <c r="Q14" i="36" s="1"/>
  <c r="L19" i="7"/>
  <c r="P14" i="36" s="1"/>
  <c r="K19" i="7"/>
  <c r="P16" i="36" s="1"/>
  <c r="J19" i="7"/>
  <c r="I19" i="7"/>
  <c r="H19" i="7"/>
  <c r="J15" i="36" s="1"/>
  <c r="G19" i="7"/>
  <c r="O13" i="36" s="1"/>
  <c r="F19" i="7"/>
  <c r="N12" i="36" s="1"/>
  <c r="E19" i="7"/>
  <c r="M12" i="36" s="1"/>
  <c r="D19" i="7"/>
  <c r="L12" i="36" s="1"/>
  <c r="C19" i="7"/>
  <c r="K12" i="36" s="1"/>
  <c r="B19" i="7"/>
  <c r="J12" i="36" s="1"/>
  <c r="V10" i="7"/>
  <c r="U10" i="7"/>
  <c r="Y6" i="36" s="1"/>
  <c r="T10" i="7"/>
  <c r="X6" i="36" s="1"/>
  <c r="S10" i="7"/>
  <c r="W6" i="36" s="1"/>
  <c r="R10" i="7"/>
  <c r="V6" i="36" s="1"/>
  <c r="Q10" i="7"/>
  <c r="U6" i="36" s="1"/>
  <c r="P10" i="7"/>
  <c r="T6" i="36" s="1"/>
  <c r="O10" i="7"/>
  <c r="S6" i="36" s="1"/>
  <c r="N10" i="7"/>
  <c r="R6" i="36" s="1"/>
  <c r="M10" i="7"/>
  <c r="Q6" i="36" s="1"/>
  <c r="L10" i="7"/>
  <c r="K10" i="7"/>
  <c r="P8" i="36" s="1"/>
  <c r="J10" i="7"/>
  <c r="I10" i="7"/>
  <c r="H10" i="7"/>
  <c r="J7" i="36" s="1"/>
  <c r="G10" i="7"/>
  <c r="O5" i="36" s="1"/>
  <c r="F10" i="7"/>
  <c r="N4" i="36" s="1"/>
  <c r="E10" i="7"/>
  <c r="M4" i="36" s="1"/>
  <c r="D10" i="7"/>
  <c r="L4" i="36" s="1"/>
  <c r="C10" i="7"/>
  <c r="K4" i="36" s="1"/>
  <c r="B10" i="7"/>
  <c r="J4" i="36" s="1"/>
  <c r="A21" i="2"/>
  <c r="A31" i="2" s="1"/>
  <c r="A41" i="2" s="1"/>
  <c r="A51" i="2" s="1"/>
  <c r="A61" i="2" s="1"/>
  <c r="A194" i="17"/>
  <c r="A11" i="17"/>
  <c r="A222" i="17"/>
  <c r="A203" i="17" s="1"/>
  <c r="Y28" i="7" l="1"/>
  <c r="X28" i="7" s="1"/>
  <c r="AA37" i="7"/>
  <c r="Z37" i="7" s="1"/>
  <c r="AA10" i="7"/>
  <c r="Z10" i="7" s="1"/>
  <c r="AA160" i="7"/>
  <c r="Z160" i="7" s="1"/>
  <c r="AA28" i="7"/>
  <c r="Z28" i="7" s="1"/>
  <c r="AA122" i="7"/>
  <c r="Z122" i="7" s="1"/>
  <c r="AA151" i="7"/>
  <c r="Z151" i="7" s="1"/>
  <c r="Y19" i="7"/>
  <c r="X19" i="7" s="1"/>
  <c r="R86" i="36"/>
  <c r="Y160" i="7"/>
  <c r="X160" i="7" s="1"/>
  <c r="AA19" i="7"/>
  <c r="Z19" i="7" s="1"/>
  <c r="Y73" i="7"/>
  <c r="X73" i="7" s="1"/>
  <c r="Y151" i="7"/>
  <c r="X151" i="7" s="1"/>
  <c r="AA73" i="7"/>
  <c r="Z73" i="7" s="1"/>
  <c r="P6" i="36"/>
  <c r="Y37" i="7"/>
  <c r="X37" i="7" s="1"/>
  <c r="Y122" i="7"/>
  <c r="X122" i="7" s="1"/>
  <c r="Y10" i="7"/>
  <c r="X10" i="7" s="1"/>
  <c r="AN129" i="27"/>
  <c r="AN128" i="27"/>
  <c r="AN127" i="27"/>
  <c r="AN126" i="27"/>
  <c r="AN125" i="27"/>
  <c r="AN124" i="27"/>
  <c r="AN123" i="27"/>
  <c r="AN122" i="27"/>
  <c r="AN121" i="27"/>
  <c r="AN120" i="27"/>
  <c r="AN119" i="27"/>
  <c r="AN118" i="27"/>
  <c r="AN117" i="27"/>
  <c r="AN116" i="27"/>
  <c r="AN115" i="27"/>
  <c r="AN114" i="27"/>
  <c r="AN113" i="27"/>
  <c r="AN112" i="27"/>
  <c r="AN111" i="27"/>
  <c r="AN110" i="27"/>
  <c r="AN109" i="27"/>
  <c r="AN108" i="27"/>
  <c r="AN107" i="27"/>
  <c r="AN106" i="27"/>
  <c r="AN105" i="27"/>
  <c r="AN104" i="27"/>
  <c r="AN103" i="27"/>
  <c r="AN102" i="27"/>
  <c r="AN99" i="27"/>
  <c r="AN98" i="27"/>
  <c r="AN97" i="27"/>
  <c r="AN96" i="27"/>
  <c r="AN95" i="27"/>
  <c r="AN94" i="27"/>
  <c r="AN93" i="27"/>
  <c r="AN92" i="27"/>
  <c r="AN91" i="27"/>
  <c r="AN90" i="27"/>
  <c r="AN89" i="27"/>
  <c r="AN88" i="27"/>
  <c r="AN87" i="27"/>
  <c r="AN86" i="27"/>
  <c r="AN85" i="27"/>
  <c r="AN84" i="27"/>
  <c r="AN83" i="27"/>
  <c r="AN81" i="27"/>
  <c r="AN79" i="27"/>
  <c r="AN78" i="27"/>
  <c r="AN77" i="27"/>
  <c r="AN76" i="27"/>
  <c r="AN71" i="27"/>
  <c r="AN70" i="27"/>
  <c r="AN69" i="27"/>
  <c r="AN68" i="27"/>
  <c r="AN67" i="27"/>
  <c r="AN66" i="27"/>
  <c r="AN65" i="27"/>
  <c r="AN64" i="27"/>
  <c r="AN63" i="27"/>
  <c r="AN62" i="27"/>
  <c r="AN61" i="27"/>
  <c r="AN60" i="27"/>
  <c r="AN59" i="27"/>
  <c r="AN58" i="27"/>
  <c r="AN57" i="27"/>
  <c r="AN56" i="27"/>
  <c r="AN55" i="27"/>
  <c r="AN54" i="27"/>
  <c r="AN53" i="27"/>
  <c r="AN52" i="27"/>
  <c r="AN51" i="27"/>
  <c r="AN50" i="27"/>
  <c r="AN49" i="27"/>
  <c r="AN48" i="27"/>
  <c r="AN47" i="27"/>
  <c r="AN46" i="27"/>
  <c r="AN45" i="27"/>
  <c r="AN44" i="27"/>
  <c r="AN43" i="27"/>
  <c r="AN42" i="27"/>
  <c r="AN41" i="27"/>
  <c r="AN40" i="27"/>
  <c r="AN39" i="27"/>
  <c r="AN38" i="27"/>
  <c r="AN37" i="27"/>
  <c r="AN36" i="27"/>
  <c r="AN35" i="27"/>
  <c r="AN34" i="27"/>
  <c r="AN33" i="27"/>
  <c r="AN32" i="27"/>
  <c r="AN31" i="27"/>
  <c r="AN30" i="27"/>
  <c r="AN29" i="27"/>
  <c r="AN28" i="27"/>
  <c r="AN27" i="27"/>
  <c r="AN26" i="27"/>
  <c r="AN25" i="27"/>
  <c r="AN24" i="27"/>
  <c r="AN22" i="27"/>
  <c r="AN21" i="27"/>
  <c r="AN20" i="27"/>
  <c r="AN19" i="27"/>
  <c r="AN18" i="27"/>
  <c r="AN17" i="27"/>
  <c r="AN16" i="27"/>
  <c r="AN15" i="27"/>
  <c r="AN14" i="27"/>
  <c r="AN13" i="27"/>
  <c r="AN12" i="27"/>
  <c r="AN11" i="27"/>
  <c r="AN10" i="27"/>
  <c r="AN9" i="27"/>
  <c r="AN8" i="27"/>
  <c r="AN7" i="27"/>
  <c r="AN5" i="27"/>
  <c r="AK129" i="27"/>
  <c r="AK128" i="27"/>
  <c r="AK127" i="27"/>
  <c r="AK126" i="27"/>
  <c r="AK125" i="27"/>
  <c r="AK124" i="27"/>
  <c r="AK123" i="27"/>
  <c r="AK122" i="27"/>
  <c r="AK121" i="27"/>
  <c r="AK120" i="27"/>
  <c r="AK119" i="27"/>
  <c r="AK118" i="27"/>
  <c r="AK117" i="27"/>
  <c r="AK116" i="27"/>
  <c r="AK115" i="27"/>
  <c r="AK114" i="27"/>
  <c r="AK113" i="27"/>
  <c r="AK112" i="27"/>
  <c r="AK111" i="27"/>
  <c r="AK110" i="27"/>
  <c r="AK109" i="27"/>
  <c r="AK108" i="27"/>
  <c r="AK107" i="27"/>
  <c r="AK106" i="27"/>
  <c r="AK105" i="27"/>
  <c r="AK104" i="27"/>
  <c r="AK103" i="27"/>
  <c r="AK102" i="27"/>
  <c r="AK99" i="27"/>
  <c r="AK98" i="27"/>
  <c r="AK97" i="27"/>
  <c r="AK96" i="27"/>
  <c r="AK95" i="27"/>
  <c r="AK94" i="27"/>
  <c r="AK93" i="27"/>
  <c r="AK92" i="27"/>
  <c r="AK91" i="27"/>
  <c r="AK90" i="27"/>
  <c r="AK89" i="27"/>
  <c r="AK88" i="27"/>
  <c r="AK87" i="27"/>
  <c r="AK86" i="27"/>
  <c r="AK85" i="27"/>
  <c r="AK84" i="27"/>
  <c r="AK83" i="27"/>
  <c r="AK82" i="27"/>
  <c r="AK81" i="27"/>
  <c r="AK80" i="27"/>
  <c r="AK79" i="27"/>
  <c r="AK78" i="27"/>
  <c r="AK77" i="27"/>
  <c r="AK76" i="27"/>
  <c r="AK75" i="27"/>
  <c r="AK74" i="27"/>
  <c r="AK73" i="27"/>
  <c r="AK72" i="27"/>
  <c r="AK71" i="27"/>
  <c r="AK70" i="27"/>
  <c r="AK69" i="27"/>
  <c r="AK68" i="27"/>
  <c r="AK67" i="27"/>
  <c r="AK66" i="27"/>
  <c r="AK65" i="27"/>
  <c r="AK64" i="27"/>
  <c r="AK63" i="27"/>
  <c r="AK62" i="27"/>
  <c r="AK61" i="27"/>
  <c r="AK60" i="27"/>
  <c r="AK59" i="27"/>
  <c r="AK58" i="27"/>
  <c r="AK57" i="27"/>
  <c r="AK56" i="27"/>
  <c r="AK55" i="27"/>
  <c r="AK54" i="27"/>
  <c r="AK53" i="27"/>
  <c r="AK52" i="27"/>
  <c r="AK51" i="27"/>
  <c r="AK50" i="27"/>
  <c r="AK49" i="27"/>
  <c r="AK48" i="27"/>
  <c r="AK47" i="27"/>
  <c r="AK46" i="27"/>
  <c r="AK45" i="27"/>
  <c r="AK44" i="27"/>
  <c r="AK43" i="27"/>
  <c r="AK42" i="27"/>
  <c r="AK41" i="27"/>
  <c r="AK40" i="27"/>
  <c r="AK39" i="27"/>
  <c r="AK38" i="27"/>
  <c r="AK37" i="27"/>
  <c r="AK36" i="27"/>
  <c r="AK35" i="27"/>
  <c r="AK34" i="27"/>
  <c r="AK33" i="27"/>
  <c r="AK32" i="27"/>
  <c r="AK31" i="27"/>
  <c r="AK30" i="27"/>
  <c r="AK29" i="27"/>
  <c r="AK28" i="27"/>
  <c r="AK27" i="27"/>
  <c r="AK26" i="27"/>
  <c r="AK25" i="27"/>
  <c r="AK24" i="27"/>
  <c r="AK22" i="27"/>
  <c r="AK21" i="27"/>
  <c r="AK20" i="27"/>
  <c r="AK19" i="27"/>
  <c r="AK18" i="27"/>
  <c r="AK17" i="27"/>
  <c r="AK16" i="27"/>
  <c r="AK15" i="27"/>
  <c r="AK14" i="27"/>
  <c r="AK13" i="27"/>
  <c r="AK12" i="27"/>
  <c r="AK11" i="27"/>
  <c r="AK10" i="27"/>
  <c r="AK9" i="27"/>
  <c r="AK8" i="27"/>
  <c r="AK7" i="27"/>
  <c r="AK5" i="27"/>
  <c r="F4" i="27"/>
  <c r="D129" i="27"/>
  <c r="C129" i="27"/>
  <c r="D128" i="27"/>
  <c r="C128" i="27"/>
  <c r="D127" i="27"/>
  <c r="C127" i="27"/>
  <c r="D126" i="27"/>
  <c r="C126" i="27"/>
  <c r="D125" i="27"/>
  <c r="C125" i="27"/>
  <c r="D124" i="27"/>
  <c r="C124" i="27"/>
  <c r="D123" i="27"/>
  <c r="C123" i="27"/>
  <c r="D122" i="27"/>
  <c r="C122" i="27"/>
  <c r="D121" i="27"/>
  <c r="C121" i="27"/>
  <c r="D120" i="27"/>
  <c r="C120" i="27"/>
  <c r="D119" i="27"/>
  <c r="C119" i="27"/>
  <c r="D118" i="27"/>
  <c r="C118" i="27"/>
  <c r="D117" i="27"/>
  <c r="C117" i="27"/>
  <c r="D116" i="27"/>
  <c r="C116" i="27"/>
  <c r="D115" i="27"/>
  <c r="C115" i="27"/>
  <c r="D114" i="27"/>
  <c r="C114" i="27"/>
  <c r="D113" i="27"/>
  <c r="C113" i="27"/>
  <c r="D112" i="27"/>
  <c r="C112" i="27"/>
  <c r="D111" i="27"/>
  <c r="C111" i="27"/>
  <c r="D110" i="27"/>
  <c r="C110" i="27"/>
  <c r="D109" i="27"/>
  <c r="C109" i="27"/>
  <c r="D108" i="27"/>
  <c r="C108" i="27"/>
  <c r="D107" i="27"/>
  <c r="C107" i="27"/>
  <c r="D106" i="27"/>
  <c r="C106" i="27"/>
  <c r="D105" i="27"/>
  <c r="C105" i="27"/>
  <c r="D104" i="27"/>
  <c r="C104" i="27"/>
  <c r="D103" i="27"/>
  <c r="C103" i="27"/>
  <c r="D102" i="27"/>
  <c r="C102" i="27"/>
  <c r="D99" i="27"/>
  <c r="C99" i="27"/>
  <c r="D98" i="27"/>
  <c r="C98" i="27"/>
  <c r="D97" i="27"/>
  <c r="C97" i="27"/>
  <c r="D96" i="27"/>
  <c r="C96" i="27"/>
  <c r="D95" i="27"/>
  <c r="C95" i="27"/>
  <c r="D94" i="27"/>
  <c r="C94" i="27"/>
  <c r="D93" i="27"/>
  <c r="C93" i="27"/>
  <c r="D92" i="27"/>
  <c r="C92" i="27"/>
  <c r="D91" i="27"/>
  <c r="C91" i="27"/>
  <c r="D90" i="27"/>
  <c r="C90" i="27"/>
  <c r="D89" i="27"/>
  <c r="C89" i="27"/>
  <c r="D88" i="27"/>
  <c r="C88" i="27"/>
  <c r="D87" i="27"/>
  <c r="C87" i="27"/>
  <c r="D86" i="27"/>
  <c r="C86" i="27"/>
  <c r="D85" i="27"/>
  <c r="C85" i="27"/>
  <c r="D84" i="27"/>
  <c r="C84" i="27"/>
  <c r="D83" i="27"/>
  <c r="C83" i="27"/>
  <c r="D82" i="27"/>
  <c r="C82" i="27"/>
  <c r="D81" i="27"/>
  <c r="C81" i="27"/>
  <c r="D80" i="27"/>
  <c r="C80" i="27"/>
  <c r="D79" i="27"/>
  <c r="C79" i="27"/>
  <c r="D78" i="27"/>
  <c r="C78" i="27"/>
  <c r="D77" i="27"/>
  <c r="C77" i="27"/>
  <c r="D76" i="27"/>
  <c r="C76" i="27"/>
  <c r="D75" i="27"/>
  <c r="C75" i="27"/>
  <c r="D74" i="27"/>
  <c r="C74" i="27"/>
  <c r="D73" i="27"/>
  <c r="C73" i="27"/>
  <c r="D72" i="27"/>
  <c r="C72" i="27"/>
  <c r="D71" i="27"/>
  <c r="C71" i="27"/>
  <c r="D70" i="27"/>
  <c r="C70" i="27"/>
  <c r="D69" i="27"/>
  <c r="C69" i="27"/>
  <c r="D68" i="27"/>
  <c r="C68" i="27"/>
  <c r="D67" i="27"/>
  <c r="C67" i="27"/>
  <c r="D66" i="27"/>
  <c r="C66" i="27"/>
  <c r="D65" i="27"/>
  <c r="C65" i="27"/>
  <c r="D64" i="27"/>
  <c r="C64" i="27"/>
  <c r="D63" i="27"/>
  <c r="C63" i="27"/>
  <c r="D62" i="27"/>
  <c r="C62" i="27"/>
  <c r="D61" i="27"/>
  <c r="C61" i="27"/>
  <c r="D60" i="27"/>
  <c r="C60" i="27"/>
  <c r="D59" i="27"/>
  <c r="C59" i="27"/>
  <c r="D58" i="27"/>
  <c r="C58" i="27"/>
  <c r="D57" i="27"/>
  <c r="C57" i="27"/>
  <c r="D56" i="27"/>
  <c r="C56" i="27"/>
  <c r="D55" i="27"/>
  <c r="C55" i="27"/>
  <c r="D54" i="27"/>
  <c r="C54" i="27"/>
  <c r="D53" i="27"/>
  <c r="C53" i="27"/>
  <c r="D52" i="27"/>
  <c r="C52" i="27"/>
  <c r="D51" i="27"/>
  <c r="C51" i="27"/>
  <c r="D50" i="27"/>
  <c r="C50" i="27"/>
  <c r="D49" i="27"/>
  <c r="C49" i="27"/>
  <c r="D48" i="27"/>
  <c r="C48" i="27"/>
  <c r="D47" i="27"/>
  <c r="C47" i="27"/>
  <c r="D46" i="27"/>
  <c r="C46" i="27"/>
  <c r="D45" i="27"/>
  <c r="C45" i="27"/>
  <c r="D44" i="27"/>
  <c r="C44" i="27"/>
  <c r="D43" i="27"/>
  <c r="C43" i="27"/>
  <c r="D42" i="27"/>
  <c r="C42" i="27"/>
  <c r="D41" i="27"/>
  <c r="C41" i="27"/>
  <c r="D40" i="27"/>
  <c r="C40" i="27"/>
  <c r="D39" i="27"/>
  <c r="C39" i="27"/>
  <c r="D38" i="27"/>
  <c r="C38" i="27"/>
  <c r="D37" i="27"/>
  <c r="C37" i="27"/>
  <c r="D36" i="27"/>
  <c r="C36" i="27"/>
  <c r="D35" i="27"/>
  <c r="C35" i="27"/>
  <c r="D34" i="27"/>
  <c r="C34" i="27"/>
  <c r="D33" i="27"/>
  <c r="C33" i="27"/>
  <c r="D32" i="27"/>
  <c r="C32" i="27"/>
  <c r="D31" i="27"/>
  <c r="C31" i="27"/>
  <c r="D30" i="27"/>
  <c r="C30" i="27"/>
  <c r="D29" i="27"/>
  <c r="C29" i="27"/>
  <c r="D28" i="27"/>
  <c r="C28" i="27"/>
  <c r="D27" i="27"/>
  <c r="C27" i="27"/>
  <c r="D26" i="27"/>
  <c r="C26" i="27"/>
  <c r="D25" i="27"/>
  <c r="C25" i="27"/>
  <c r="D24" i="27"/>
  <c r="C24" i="27"/>
  <c r="D22" i="27"/>
  <c r="C22" i="27"/>
  <c r="D21" i="27"/>
  <c r="C21" i="27"/>
  <c r="D20" i="27"/>
  <c r="C20" i="27"/>
  <c r="D19" i="27"/>
  <c r="C19" i="27"/>
  <c r="D18" i="27"/>
  <c r="C18" i="27"/>
  <c r="D17" i="27"/>
  <c r="C17" i="27"/>
  <c r="D16" i="27"/>
  <c r="C16" i="27"/>
  <c r="D15" i="27"/>
  <c r="C15" i="27"/>
  <c r="D14" i="27"/>
  <c r="C14" i="27"/>
  <c r="D13" i="27"/>
  <c r="C13" i="27"/>
  <c r="D12" i="27"/>
  <c r="C12" i="27"/>
  <c r="D11" i="27"/>
  <c r="C11" i="27"/>
  <c r="D10" i="27"/>
  <c r="C10" i="27"/>
  <c r="D9" i="27"/>
  <c r="C9" i="27"/>
  <c r="D8" i="27"/>
  <c r="C8" i="27"/>
  <c r="D7" i="27"/>
  <c r="C7" i="27"/>
  <c r="D5" i="27"/>
  <c r="C5" i="27"/>
  <c r="AO60" i="27" l="1"/>
  <c r="AO98" i="27"/>
  <c r="AO115" i="27"/>
  <c r="AO12" i="27"/>
  <c r="AO29" i="27"/>
  <c r="AO45" i="27"/>
  <c r="AO61" i="27"/>
  <c r="AO83" i="27"/>
  <c r="AO99" i="27"/>
  <c r="AO117" i="27"/>
  <c r="AO13" i="27"/>
  <c r="AO30" i="27"/>
  <c r="AO46" i="27"/>
  <c r="AO14" i="27"/>
  <c r="AO31" i="27"/>
  <c r="AO47" i="27"/>
  <c r="AO63" i="27"/>
  <c r="AO85" i="27"/>
  <c r="AO103" i="27"/>
  <c r="AO119" i="27"/>
  <c r="AO15" i="27"/>
  <c r="AO32" i="27"/>
  <c r="AO48" i="27"/>
  <c r="AO64" i="27"/>
  <c r="AO86" i="27"/>
  <c r="AO104" i="27"/>
  <c r="AO120" i="27"/>
  <c r="AO16" i="27"/>
  <c r="AO33" i="27"/>
  <c r="AO49" i="27"/>
  <c r="AO65" i="27"/>
  <c r="AO87" i="27"/>
  <c r="AO105" i="27"/>
  <c r="AO121" i="27"/>
  <c r="AO17" i="27"/>
  <c r="AO34" i="27"/>
  <c r="AO50" i="27"/>
  <c r="AO66" i="27"/>
  <c r="AO88" i="27"/>
  <c r="AO106" i="27"/>
  <c r="AO122" i="27"/>
  <c r="AO18" i="27"/>
  <c r="AO35" i="27"/>
  <c r="AO51" i="27"/>
  <c r="AO67" i="27"/>
  <c r="AO89" i="27"/>
  <c r="AO107" i="27"/>
  <c r="AO123" i="27"/>
  <c r="AO19" i="27"/>
  <c r="AO36" i="27"/>
  <c r="AO52" i="27"/>
  <c r="AO68" i="27"/>
  <c r="AO90" i="27"/>
  <c r="AO108" i="27"/>
  <c r="AO124" i="27"/>
  <c r="AO37" i="27"/>
  <c r="AO53" i="27"/>
  <c r="AO69" i="27"/>
  <c r="AO91" i="27"/>
  <c r="AO109" i="27"/>
  <c r="AO125" i="27"/>
  <c r="AO21" i="27"/>
  <c r="AO38" i="27"/>
  <c r="AO54" i="27"/>
  <c r="AO70" i="27"/>
  <c r="AO92" i="27"/>
  <c r="AO110" i="27"/>
  <c r="AO126" i="27"/>
  <c r="AO22" i="27"/>
  <c r="AO39" i="27"/>
  <c r="AO55" i="27"/>
  <c r="AO71" i="27"/>
  <c r="AO93" i="27"/>
  <c r="AO111" i="27"/>
  <c r="AO127" i="27"/>
  <c r="AO28" i="27"/>
  <c r="AO84" i="27"/>
  <c r="AO24" i="27"/>
  <c r="AO40" i="27"/>
  <c r="AO56" i="27"/>
  <c r="AO76" i="27"/>
  <c r="AO94" i="27"/>
  <c r="AO112" i="27"/>
  <c r="AO128" i="27"/>
  <c r="AO81" i="27"/>
  <c r="AO8" i="27"/>
  <c r="AO113" i="27"/>
  <c r="AO129" i="27"/>
  <c r="AO9" i="27"/>
  <c r="AO114" i="27"/>
  <c r="AO44" i="27"/>
  <c r="AO10" i="27"/>
  <c r="AO27" i="27"/>
  <c r="AO43" i="27"/>
  <c r="AO59" i="27"/>
  <c r="AO79" i="27"/>
  <c r="AO97" i="27"/>
  <c r="AO26" i="27"/>
  <c r="AO42" i="27"/>
  <c r="AO58" i="27"/>
  <c r="AO78" i="27"/>
  <c r="AO96" i="27"/>
  <c r="AO20" i="27"/>
  <c r="AO116" i="27"/>
  <c r="AO95" i="27"/>
  <c r="AO118" i="27"/>
  <c r="AO25" i="27"/>
  <c r="AO7" i="27"/>
  <c r="AO62" i="27"/>
  <c r="AO57" i="27"/>
  <c r="AO77" i="27"/>
  <c r="AO41" i="27"/>
  <c r="AO11" i="27"/>
  <c r="A27" i="61"/>
  <c r="A21" i="61"/>
  <c r="A28" i="61"/>
  <c r="A26" i="61"/>
  <c r="A25" i="61"/>
  <c r="A24" i="61"/>
  <c r="A23" i="61"/>
  <c r="A22" i="61"/>
  <c r="A20" i="61"/>
  <c r="A19" i="61"/>
  <c r="A18" i="61"/>
  <c r="A17" i="61"/>
  <c r="A16" i="61"/>
  <c r="A15" i="61"/>
  <c r="A14" i="61"/>
  <c r="A13" i="61"/>
  <c r="A12" i="61"/>
  <c r="A11" i="61"/>
  <c r="A10" i="61"/>
  <c r="A9" i="61"/>
  <c r="A8" i="61"/>
  <c r="A7" i="61"/>
  <c r="A6" i="61"/>
  <c r="A5" i="61"/>
  <c r="A4" i="61"/>
  <c r="A3" i="61"/>
  <c r="V124" i="13" l="1"/>
  <c r="U124" i="13"/>
  <c r="Y139" i="47" s="1"/>
  <c r="T124" i="13"/>
  <c r="X139" i="47" s="1"/>
  <c r="S124" i="13"/>
  <c r="W139" i="47" s="1"/>
  <c r="R124" i="13"/>
  <c r="V139" i="47" s="1"/>
  <c r="Q124" i="13"/>
  <c r="U139" i="47" s="1"/>
  <c r="P124" i="13"/>
  <c r="T139" i="47" s="1"/>
  <c r="O124" i="13"/>
  <c r="S139" i="47" s="1"/>
  <c r="N124" i="13"/>
  <c r="R139" i="47" s="1"/>
  <c r="M124" i="13"/>
  <c r="Q139" i="47" s="1"/>
  <c r="L124" i="13"/>
  <c r="P139" i="47" s="1"/>
  <c r="K124" i="13"/>
  <c r="P141" i="47" s="1"/>
  <c r="Q141" i="47" s="1"/>
  <c r="R141" i="47" s="1"/>
  <c r="S141" i="47" s="1"/>
  <c r="T141" i="47" s="1"/>
  <c r="U141" i="47" s="1"/>
  <c r="V141" i="47" s="1"/>
  <c r="W141" i="47" s="1"/>
  <c r="X141" i="47" s="1"/>
  <c r="Y141" i="47" s="1"/>
  <c r="J124" i="13"/>
  <c r="I124" i="13"/>
  <c r="H124" i="13"/>
  <c r="J140" i="47" s="1"/>
  <c r="K140" i="47" s="1"/>
  <c r="L140" i="47" s="1"/>
  <c r="M140" i="47" s="1"/>
  <c r="N140" i="47" s="1"/>
  <c r="O140" i="47" s="1"/>
  <c r="G124" i="13"/>
  <c r="O138" i="47" s="1"/>
  <c r="F124" i="13"/>
  <c r="N137" i="47" s="1"/>
  <c r="E124" i="13"/>
  <c r="M137" i="47" s="1"/>
  <c r="D124" i="13"/>
  <c r="L137" i="47" s="1"/>
  <c r="C124" i="13"/>
  <c r="K137" i="47" s="1"/>
  <c r="B124" i="13"/>
  <c r="J137" i="47" s="1"/>
  <c r="V123" i="13"/>
  <c r="U123" i="13"/>
  <c r="T123" i="13"/>
  <c r="S123" i="13"/>
  <c r="R123" i="13"/>
  <c r="Q123" i="13"/>
  <c r="P123" i="13"/>
  <c r="O123" i="13"/>
  <c r="N123" i="13"/>
  <c r="M123" i="13"/>
  <c r="L123" i="13"/>
  <c r="K123" i="13"/>
  <c r="J123" i="13"/>
  <c r="I123" i="13"/>
  <c r="H123" i="13"/>
  <c r="G123" i="13"/>
  <c r="F123" i="13"/>
  <c r="E123" i="13"/>
  <c r="D123" i="13"/>
  <c r="C123" i="13"/>
  <c r="B123" i="13"/>
  <c r="V122" i="13"/>
  <c r="U122" i="13"/>
  <c r="T122" i="13"/>
  <c r="S122" i="13"/>
  <c r="R122" i="13"/>
  <c r="Q122" i="13"/>
  <c r="P122" i="13"/>
  <c r="O122" i="13"/>
  <c r="N122" i="13"/>
  <c r="M122" i="13"/>
  <c r="L122" i="13"/>
  <c r="K122" i="13"/>
  <c r="J122" i="13"/>
  <c r="I122" i="13"/>
  <c r="H122" i="13"/>
  <c r="G122" i="13"/>
  <c r="F122" i="13"/>
  <c r="E122" i="13"/>
  <c r="D122" i="13"/>
  <c r="C122" i="13"/>
  <c r="B122" i="13"/>
  <c r="V121" i="13"/>
  <c r="U121" i="13"/>
  <c r="T121" i="13"/>
  <c r="S121" i="13"/>
  <c r="R121" i="13"/>
  <c r="Q121" i="13"/>
  <c r="P121" i="13"/>
  <c r="O121" i="13"/>
  <c r="N121" i="13"/>
  <c r="M121" i="13"/>
  <c r="L121" i="13"/>
  <c r="K121" i="13"/>
  <c r="J121" i="13"/>
  <c r="I121" i="13"/>
  <c r="H121" i="13"/>
  <c r="G121" i="13"/>
  <c r="F121" i="13"/>
  <c r="E121" i="13"/>
  <c r="D121" i="13"/>
  <c r="C121" i="13"/>
  <c r="B121" i="13"/>
  <c r="V120" i="13"/>
  <c r="U120" i="13"/>
  <c r="T120" i="13"/>
  <c r="S120" i="13"/>
  <c r="R120" i="13"/>
  <c r="Q120" i="13"/>
  <c r="P120" i="13"/>
  <c r="O120" i="13"/>
  <c r="N120" i="13"/>
  <c r="M120" i="13"/>
  <c r="L120" i="13"/>
  <c r="K120" i="13"/>
  <c r="J120" i="13"/>
  <c r="I120" i="13"/>
  <c r="H120" i="13"/>
  <c r="G120" i="13"/>
  <c r="F120" i="13"/>
  <c r="E120" i="13"/>
  <c r="D120" i="13"/>
  <c r="C120" i="13"/>
  <c r="B120" i="13"/>
  <c r="K119" i="13"/>
  <c r="L119" i="13"/>
  <c r="M119" i="13"/>
  <c r="J119" i="13"/>
  <c r="I119" i="13"/>
  <c r="H119" i="13"/>
  <c r="G119" i="13"/>
  <c r="V119" i="13"/>
  <c r="F119" i="13"/>
  <c r="U119" i="13"/>
  <c r="E119" i="13"/>
  <c r="D119" i="13"/>
  <c r="T119" i="13"/>
  <c r="S119" i="13"/>
  <c r="R119" i="13"/>
  <c r="Q119" i="13"/>
  <c r="C119" i="13"/>
  <c r="P119" i="13"/>
  <c r="O119" i="13"/>
  <c r="N119" i="13"/>
  <c r="B119" i="13"/>
  <c r="AA121" i="13" l="1"/>
  <c r="Z121" i="13" s="1"/>
  <c r="Y122" i="13"/>
  <c r="X122" i="13" s="1"/>
  <c r="AA123" i="13"/>
  <c r="Z123" i="13" s="1"/>
  <c r="AA120" i="13"/>
  <c r="Z120" i="13" s="1"/>
  <c r="AA119" i="13"/>
  <c r="Z119" i="13" s="1"/>
  <c r="AA124" i="13"/>
  <c r="Z124" i="13" s="1"/>
  <c r="Y121" i="13"/>
  <c r="X121" i="13" s="1"/>
  <c r="AA122" i="13"/>
  <c r="Z122" i="13" s="1"/>
  <c r="Y123" i="13"/>
  <c r="X123" i="13" s="1"/>
  <c r="Y119" i="13"/>
  <c r="X119" i="13" s="1"/>
  <c r="Y124" i="13"/>
  <c r="X124" i="13" s="1"/>
  <c r="Y120" i="13"/>
  <c r="X120" i="13" s="1"/>
  <c r="A125" i="16"/>
  <c r="A135" i="16" s="1"/>
  <c r="V67" i="4" l="1"/>
  <c r="U67" i="4"/>
  <c r="T67" i="4"/>
  <c r="S67" i="4"/>
  <c r="R67" i="4"/>
  <c r="Q67" i="4"/>
  <c r="P67" i="4"/>
  <c r="O67" i="4"/>
  <c r="N67" i="4"/>
  <c r="M67" i="4"/>
  <c r="L67" i="4"/>
  <c r="K67" i="4"/>
  <c r="J67" i="4"/>
  <c r="I67" i="4"/>
  <c r="H67" i="4"/>
  <c r="G67" i="4"/>
  <c r="F67" i="4"/>
  <c r="E67" i="4"/>
  <c r="D67" i="4"/>
  <c r="C67" i="4"/>
  <c r="B67" i="4"/>
  <c r="V57" i="4"/>
  <c r="U57" i="4"/>
  <c r="T57" i="4"/>
  <c r="S57" i="4"/>
  <c r="R57" i="4"/>
  <c r="Q57" i="4"/>
  <c r="P57" i="4"/>
  <c r="O57" i="4"/>
  <c r="N57" i="4"/>
  <c r="M57" i="4"/>
  <c r="L57" i="4"/>
  <c r="K57" i="4"/>
  <c r="J57" i="4"/>
  <c r="I57" i="4"/>
  <c r="H57" i="4"/>
  <c r="G57" i="4"/>
  <c r="F57" i="4"/>
  <c r="E57" i="4"/>
  <c r="D57" i="4"/>
  <c r="C57" i="4"/>
  <c r="B57" i="4"/>
  <c r="Y57" i="4" l="1"/>
  <c r="X57" i="4" s="1"/>
  <c r="AA57" i="4"/>
  <c r="Z57" i="4" s="1"/>
  <c r="AA67" i="4"/>
  <c r="Z67" i="4" s="1"/>
  <c r="Y67" i="4"/>
  <c r="X67" i="4" s="1"/>
  <c r="V65" i="22"/>
  <c r="U65" i="22"/>
  <c r="Y55" i="45" s="1"/>
  <c r="T65" i="22"/>
  <c r="X55" i="45" s="1"/>
  <c r="S65" i="22"/>
  <c r="W55" i="45" s="1"/>
  <c r="R65" i="22"/>
  <c r="V55" i="45" s="1"/>
  <c r="Q65" i="22"/>
  <c r="U55" i="45" s="1"/>
  <c r="P65" i="22"/>
  <c r="T55" i="45" s="1"/>
  <c r="O65" i="22"/>
  <c r="S55" i="45" s="1"/>
  <c r="N65" i="22"/>
  <c r="R55" i="45" s="1"/>
  <c r="M65" i="22"/>
  <c r="Q55" i="45" s="1"/>
  <c r="L65" i="22"/>
  <c r="P55" i="45" s="1"/>
  <c r="K65" i="22"/>
  <c r="P57" i="45" s="1"/>
  <c r="J65" i="22"/>
  <c r="I65" i="22"/>
  <c r="H65" i="22"/>
  <c r="J56" i="45" s="1"/>
  <c r="G65" i="22"/>
  <c r="O54" i="45" s="1"/>
  <c r="F65" i="22"/>
  <c r="N53" i="45" s="1"/>
  <c r="E65" i="22"/>
  <c r="M53" i="45" s="1"/>
  <c r="D65" i="22"/>
  <c r="L53" i="45" s="1"/>
  <c r="C65" i="22"/>
  <c r="K53" i="45" s="1"/>
  <c r="B65" i="22"/>
  <c r="J53" i="45" s="1"/>
  <c r="V56" i="22"/>
  <c r="U56" i="22"/>
  <c r="Y38" i="45" s="1"/>
  <c r="T56" i="22"/>
  <c r="X38" i="45" s="1"/>
  <c r="S56" i="22"/>
  <c r="W38" i="45" s="1"/>
  <c r="R56" i="22"/>
  <c r="V38" i="45" s="1"/>
  <c r="Q56" i="22"/>
  <c r="U38" i="45" s="1"/>
  <c r="P56" i="22"/>
  <c r="T38" i="45" s="1"/>
  <c r="O56" i="22"/>
  <c r="S38" i="45" s="1"/>
  <c r="N56" i="22"/>
  <c r="R38" i="45" s="1"/>
  <c r="M56" i="22"/>
  <c r="Q38" i="45" s="1"/>
  <c r="L56" i="22"/>
  <c r="P38" i="45" s="1"/>
  <c r="K56" i="22"/>
  <c r="P40" i="45" s="1"/>
  <c r="J56" i="22"/>
  <c r="I56" i="22"/>
  <c r="H56" i="22"/>
  <c r="J39" i="45" s="1"/>
  <c r="G56" i="22"/>
  <c r="O37" i="45" s="1"/>
  <c r="F56" i="22"/>
  <c r="N36" i="45" s="1"/>
  <c r="E56" i="22"/>
  <c r="M36" i="45" s="1"/>
  <c r="D56" i="22"/>
  <c r="L36" i="45" s="1"/>
  <c r="C56" i="22"/>
  <c r="K36" i="45" s="1"/>
  <c r="B56" i="22"/>
  <c r="J36" i="45" s="1"/>
  <c r="V20" i="22"/>
  <c r="U20" i="22"/>
  <c r="Y14" i="45" s="1"/>
  <c r="T20" i="22"/>
  <c r="X14" i="45" s="1"/>
  <c r="S20" i="22"/>
  <c r="W14" i="45" s="1"/>
  <c r="R20" i="22"/>
  <c r="V14" i="45" s="1"/>
  <c r="Q20" i="22"/>
  <c r="U14" i="45" s="1"/>
  <c r="P20" i="22"/>
  <c r="T14" i="45" s="1"/>
  <c r="O20" i="22"/>
  <c r="N20" i="22"/>
  <c r="M20" i="22"/>
  <c r="L20" i="22"/>
  <c r="P14" i="45" s="1"/>
  <c r="K20" i="22"/>
  <c r="J20" i="22"/>
  <c r="I20" i="22"/>
  <c r="H20" i="22"/>
  <c r="J15" i="45" s="1"/>
  <c r="G20" i="22"/>
  <c r="O13" i="45" s="1"/>
  <c r="F20" i="22"/>
  <c r="N12" i="45" s="1"/>
  <c r="E20" i="22"/>
  <c r="M12" i="45" s="1"/>
  <c r="D20" i="22"/>
  <c r="L12" i="45" s="1"/>
  <c r="C20" i="22"/>
  <c r="K12" i="45" s="1"/>
  <c r="B20" i="22"/>
  <c r="J12" i="45" s="1"/>
  <c r="V11" i="22"/>
  <c r="U11" i="22"/>
  <c r="T11" i="22"/>
  <c r="X6" i="45" s="1"/>
  <c r="S11" i="22"/>
  <c r="W6" i="45" s="1"/>
  <c r="R11" i="22"/>
  <c r="Q11" i="22"/>
  <c r="P11" i="22"/>
  <c r="T6" i="45" s="1"/>
  <c r="O11" i="22"/>
  <c r="S6" i="45" s="1"/>
  <c r="N11" i="22"/>
  <c r="R6" i="45" s="1"/>
  <c r="M11" i="22"/>
  <c r="Q6" i="45" s="1"/>
  <c r="L11" i="22"/>
  <c r="P6" i="45" s="1"/>
  <c r="K11" i="22"/>
  <c r="P8" i="45" s="1"/>
  <c r="J11" i="22"/>
  <c r="I11" i="22"/>
  <c r="H11" i="22"/>
  <c r="J7" i="45" s="1"/>
  <c r="G11" i="22"/>
  <c r="O5" i="45" s="1"/>
  <c r="F11" i="22"/>
  <c r="N4" i="45" s="1"/>
  <c r="E11" i="22"/>
  <c r="M4" i="45" s="1"/>
  <c r="D11" i="22"/>
  <c r="L4" i="45" s="1"/>
  <c r="C11" i="22"/>
  <c r="B11" i="22"/>
  <c r="J4" i="45" s="1"/>
  <c r="AG93" i="58"/>
  <c r="AF93" i="58"/>
  <c r="AE93" i="58"/>
  <c r="AD93" i="58"/>
  <c r="AC93" i="58"/>
  <c r="AA93" i="58"/>
  <c r="V93" i="58"/>
  <c r="U93" i="58"/>
  <c r="T93" i="58"/>
  <c r="S93" i="58"/>
  <c r="R93" i="58"/>
  <c r="Q93" i="58"/>
  <c r="P93" i="58"/>
  <c r="O93" i="58"/>
  <c r="N93" i="58"/>
  <c r="M93" i="58"/>
  <c r="L93" i="58"/>
  <c r="K93" i="58"/>
  <c r="J93" i="58"/>
  <c r="I93" i="58"/>
  <c r="H93" i="58"/>
  <c r="G93" i="58"/>
  <c r="F93" i="58"/>
  <c r="E93" i="58"/>
  <c r="D93" i="58"/>
  <c r="C93" i="58"/>
  <c r="B93" i="58"/>
  <c r="AG92" i="58"/>
  <c r="AF92" i="58"/>
  <c r="AE92" i="58"/>
  <c r="AD92" i="58"/>
  <c r="AC92" i="58"/>
  <c r="AA92" i="58"/>
  <c r="V92" i="58"/>
  <c r="U92" i="58"/>
  <c r="T92" i="58"/>
  <c r="S92" i="58"/>
  <c r="R92" i="58"/>
  <c r="Q92" i="58"/>
  <c r="P92" i="58"/>
  <c r="O92" i="58"/>
  <c r="N92" i="58"/>
  <c r="M92" i="58"/>
  <c r="L92" i="58"/>
  <c r="K92" i="58"/>
  <c r="J92" i="58"/>
  <c r="I92" i="58"/>
  <c r="H92" i="58"/>
  <c r="G92" i="58"/>
  <c r="F92" i="58"/>
  <c r="E92" i="58"/>
  <c r="D92" i="58"/>
  <c r="C92" i="58"/>
  <c r="B92" i="58"/>
  <c r="AG91" i="58"/>
  <c r="AF91" i="58"/>
  <c r="AE91" i="58"/>
  <c r="AD91" i="58"/>
  <c r="AC91" i="58"/>
  <c r="AA91" i="58"/>
  <c r="V91" i="58"/>
  <c r="U91" i="58"/>
  <c r="T91" i="58"/>
  <c r="S91" i="58"/>
  <c r="R91" i="58"/>
  <c r="Q91" i="58"/>
  <c r="P91" i="58"/>
  <c r="O91" i="58"/>
  <c r="N91" i="58"/>
  <c r="M91" i="58"/>
  <c r="L91" i="58"/>
  <c r="K91" i="58"/>
  <c r="J91" i="58"/>
  <c r="I91" i="58"/>
  <c r="H91" i="58"/>
  <c r="G91" i="58"/>
  <c r="F91" i="58"/>
  <c r="E91" i="58"/>
  <c r="D91" i="58"/>
  <c r="C91" i="58"/>
  <c r="B91" i="58"/>
  <c r="AG90" i="58"/>
  <c r="AF90" i="58"/>
  <c r="AE90" i="58"/>
  <c r="AD90" i="58"/>
  <c r="AC90" i="58"/>
  <c r="AA90" i="58"/>
  <c r="V90" i="58"/>
  <c r="U90" i="58"/>
  <c r="T90" i="58"/>
  <c r="S90" i="58"/>
  <c r="R90" i="58"/>
  <c r="Q90" i="58"/>
  <c r="P90" i="58"/>
  <c r="O90" i="58"/>
  <c r="N90" i="58"/>
  <c r="M90" i="58"/>
  <c r="L90" i="58"/>
  <c r="K90" i="58"/>
  <c r="J90" i="58"/>
  <c r="I90" i="58"/>
  <c r="H90" i="58"/>
  <c r="G90" i="58"/>
  <c r="F90" i="58"/>
  <c r="E90" i="58"/>
  <c r="D90" i="58"/>
  <c r="C90" i="58"/>
  <c r="B90" i="58"/>
  <c r="AG89" i="58"/>
  <c r="AF89" i="58"/>
  <c r="AE89" i="58"/>
  <c r="AD89" i="58"/>
  <c r="AC89" i="58"/>
  <c r="AA89" i="58"/>
  <c r="V89" i="58"/>
  <c r="U89" i="58"/>
  <c r="T89" i="58"/>
  <c r="S89" i="58"/>
  <c r="R89" i="58"/>
  <c r="Q89" i="58"/>
  <c r="P89" i="58"/>
  <c r="O89" i="58"/>
  <c r="N89" i="58"/>
  <c r="M89" i="58"/>
  <c r="L89" i="58"/>
  <c r="K89" i="58"/>
  <c r="J89" i="58"/>
  <c r="I89" i="58"/>
  <c r="H89" i="58"/>
  <c r="G89" i="58"/>
  <c r="F89" i="58"/>
  <c r="E89" i="58"/>
  <c r="D89" i="58"/>
  <c r="C89" i="58"/>
  <c r="B89" i="58"/>
  <c r="AG88" i="58"/>
  <c r="AF88" i="58"/>
  <c r="AE88" i="58"/>
  <c r="AD88" i="58"/>
  <c r="AC88" i="58"/>
  <c r="AA88" i="58"/>
  <c r="V88" i="58"/>
  <c r="U88" i="58"/>
  <c r="T88" i="58"/>
  <c r="S88" i="58"/>
  <c r="R88" i="58"/>
  <c r="Q88" i="58"/>
  <c r="P88" i="58"/>
  <c r="O88" i="58"/>
  <c r="N88" i="58"/>
  <c r="M88" i="58"/>
  <c r="L88" i="58"/>
  <c r="K88" i="58"/>
  <c r="J88" i="58"/>
  <c r="I88" i="58"/>
  <c r="H88" i="58"/>
  <c r="G88" i="58"/>
  <c r="F88" i="58"/>
  <c r="E88" i="58"/>
  <c r="D88" i="58"/>
  <c r="C88" i="58"/>
  <c r="B88" i="58"/>
  <c r="AG87" i="58"/>
  <c r="AF87" i="58"/>
  <c r="AE87" i="58"/>
  <c r="AD87" i="58"/>
  <c r="AC87" i="58"/>
  <c r="AA87" i="58"/>
  <c r="V87" i="58"/>
  <c r="U87" i="58"/>
  <c r="T87" i="58"/>
  <c r="S87" i="58"/>
  <c r="R87" i="58"/>
  <c r="Q87" i="58"/>
  <c r="P87" i="58"/>
  <c r="O87" i="58"/>
  <c r="N87" i="58"/>
  <c r="M87" i="58"/>
  <c r="L87" i="58"/>
  <c r="K87" i="58"/>
  <c r="J87" i="58"/>
  <c r="I87" i="58"/>
  <c r="H87" i="58"/>
  <c r="G87" i="58"/>
  <c r="F87" i="58"/>
  <c r="E87" i="58"/>
  <c r="D87" i="58"/>
  <c r="C87" i="58"/>
  <c r="B87" i="58"/>
  <c r="AG86" i="58"/>
  <c r="AF86" i="58"/>
  <c r="AE86" i="58"/>
  <c r="AD86" i="58"/>
  <c r="AC86" i="58"/>
  <c r="AA86" i="58"/>
  <c r="V86" i="58"/>
  <c r="U86" i="58"/>
  <c r="T86" i="58"/>
  <c r="S86" i="58"/>
  <c r="R86" i="58"/>
  <c r="Q86" i="58"/>
  <c r="P86" i="58"/>
  <c r="O86" i="58"/>
  <c r="N86" i="58"/>
  <c r="M86" i="58"/>
  <c r="L86" i="58"/>
  <c r="K86" i="58"/>
  <c r="J86" i="58"/>
  <c r="I86" i="58"/>
  <c r="H86" i="58"/>
  <c r="G86" i="58"/>
  <c r="F86" i="58"/>
  <c r="E86" i="58"/>
  <c r="D86" i="58"/>
  <c r="C86" i="58"/>
  <c r="B86" i="58"/>
  <c r="AG85" i="58"/>
  <c r="AF85" i="58"/>
  <c r="AE85" i="58"/>
  <c r="AD85" i="58"/>
  <c r="AC85" i="58"/>
  <c r="AA85" i="58"/>
  <c r="V85" i="58"/>
  <c r="U85" i="58"/>
  <c r="T85" i="58"/>
  <c r="S85" i="58"/>
  <c r="R85" i="58"/>
  <c r="Q85" i="58"/>
  <c r="P85" i="58"/>
  <c r="O85" i="58"/>
  <c r="N85" i="58"/>
  <c r="M85" i="58"/>
  <c r="L85" i="58"/>
  <c r="K85" i="58"/>
  <c r="J85" i="58"/>
  <c r="I85" i="58"/>
  <c r="H85" i="58"/>
  <c r="G85" i="58"/>
  <c r="F85" i="58"/>
  <c r="E85" i="58"/>
  <c r="D85" i="58"/>
  <c r="C85" i="58"/>
  <c r="B85" i="58"/>
  <c r="AG84" i="58"/>
  <c r="AF84" i="58"/>
  <c r="AE84" i="58"/>
  <c r="AD84" i="58"/>
  <c r="AC84" i="58"/>
  <c r="AA84" i="58"/>
  <c r="V84" i="58"/>
  <c r="U84" i="58"/>
  <c r="T84" i="58"/>
  <c r="S84" i="58"/>
  <c r="R84" i="58"/>
  <c r="Q84" i="58"/>
  <c r="P84" i="58"/>
  <c r="O84" i="58"/>
  <c r="N84" i="58"/>
  <c r="M84" i="58"/>
  <c r="L84" i="58"/>
  <c r="K84" i="58"/>
  <c r="J84" i="58"/>
  <c r="I84" i="58"/>
  <c r="H84" i="58"/>
  <c r="G84" i="58"/>
  <c r="F84" i="58"/>
  <c r="E84" i="58"/>
  <c r="D84" i="58"/>
  <c r="C84" i="58"/>
  <c r="B84" i="58"/>
  <c r="AG83" i="58"/>
  <c r="AF83" i="58"/>
  <c r="AE83" i="58"/>
  <c r="AD83" i="58"/>
  <c r="AC83" i="58"/>
  <c r="AA83" i="58"/>
  <c r="V83" i="58"/>
  <c r="U83" i="58"/>
  <c r="T83" i="58"/>
  <c r="S83" i="58"/>
  <c r="R83" i="58"/>
  <c r="Q83" i="58"/>
  <c r="P83" i="58"/>
  <c r="O83" i="58"/>
  <c r="N83" i="58"/>
  <c r="M83" i="58"/>
  <c r="L83" i="58"/>
  <c r="K83" i="58"/>
  <c r="J83" i="58"/>
  <c r="I83" i="58"/>
  <c r="H83" i="58"/>
  <c r="G83" i="58"/>
  <c r="F83" i="58"/>
  <c r="E83" i="58"/>
  <c r="D83" i="58"/>
  <c r="C83" i="58"/>
  <c r="B83" i="58"/>
  <c r="AG82" i="58"/>
  <c r="AF82" i="58"/>
  <c r="AE82" i="58"/>
  <c r="AD82" i="58"/>
  <c r="AC82" i="58"/>
  <c r="AA82" i="58"/>
  <c r="V82" i="58"/>
  <c r="U82" i="58"/>
  <c r="T82" i="58"/>
  <c r="S82" i="58"/>
  <c r="R82" i="58"/>
  <c r="Q82" i="58"/>
  <c r="P82" i="58"/>
  <c r="O82" i="58"/>
  <c r="N82" i="58"/>
  <c r="M82" i="58"/>
  <c r="L82" i="58"/>
  <c r="K82" i="58"/>
  <c r="J82" i="58"/>
  <c r="I82" i="58"/>
  <c r="H82" i="58"/>
  <c r="G82" i="58"/>
  <c r="F82" i="58"/>
  <c r="E82" i="58"/>
  <c r="D82" i="58"/>
  <c r="C82" i="58"/>
  <c r="B82" i="58"/>
  <c r="AG81" i="58"/>
  <c r="AF81" i="58"/>
  <c r="AE81" i="58"/>
  <c r="AD81" i="58"/>
  <c r="AC81" i="58"/>
  <c r="AA81" i="58"/>
  <c r="V81" i="58"/>
  <c r="U81" i="58"/>
  <c r="T81" i="58"/>
  <c r="S81" i="58"/>
  <c r="R81" i="58"/>
  <c r="Q81" i="58"/>
  <c r="P81" i="58"/>
  <c r="O81" i="58"/>
  <c r="N81" i="58"/>
  <c r="M81" i="58"/>
  <c r="L81" i="58"/>
  <c r="K81" i="58"/>
  <c r="J81" i="58"/>
  <c r="I81" i="58"/>
  <c r="H81" i="58"/>
  <c r="G81" i="58"/>
  <c r="F81" i="58"/>
  <c r="E81" i="58"/>
  <c r="D81" i="58"/>
  <c r="C81" i="58"/>
  <c r="B81" i="58"/>
  <c r="AG80" i="58"/>
  <c r="AF80" i="58"/>
  <c r="AE80" i="58"/>
  <c r="AD80" i="58"/>
  <c r="AC80" i="58"/>
  <c r="AA80" i="58"/>
  <c r="V80" i="58"/>
  <c r="U80" i="58"/>
  <c r="T80" i="58"/>
  <c r="S80" i="58"/>
  <c r="R80" i="58"/>
  <c r="Q80" i="58"/>
  <c r="P80" i="58"/>
  <c r="O80" i="58"/>
  <c r="N80" i="58"/>
  <c r="M80" i="58"/>
  <c r="L80" i="58"/>
  <c r="K80" i="58"/>
  <c r="J80" i="58"/>
  <c r="I80" i="58"/>
  <c r="H80" i="58"/>
  <c r="G80" i="58"/>
  <c r="F80" i="58"/>
  <c r="E80" i="58"/>
  <c r="D80" i="58"/>
  <c r="C80" i="58"/>
  <c r="B80" i="58"/>
  <c r="AG79" i="58"/>
  <c r="AF79" i="58"/>
  <c r="AE79" i="58"/>
  <c r="AD79" i="58"/>
  <c r="AC79" i="58"/>
  <c r="AA79" i="58"/>
  <c r="V79" i="58"/>
  <c r="U79" i="58"/>
  <c r="T79" i="58"/>
  <c r="S79" i="58"/>
  <c r="R79" i="58"/>
  <c r="Q79" i="58"/>
  <c r="P79" i="58"/>
  <c r="O79" i="58"/>
  <c r="N79" i="58"/>
  <c r="M79" i="58"/>
  <c r="L79" i="58"/>
  <c r="K79" i="58"/>
  <c r="J79" i="58"/>
  <c r="I79" i="58"/>
  <c r="H79" i="58"/>
  <c r="G79" i="58"/>
  <c r="F79" i="58"/>
  <c r="E79" i="58"/>
  <c r="D79" i="58"/>
  <c r="C79" i="58"/>
  <c r="B79" i="58"/>
  <c r="AG78" i="58"/>
  <c r="AF78" i="58"/>
  <c r="AE78" i="58"/>
  <c r="AD78" i="58"/>
  <c r="AC78" i="58"/>
  <c r="AA78" i="58"/>
  <c r="V78" i="58"/>
  <c r="U78" i="58"/>
  <c r="T78" i="58"/>
  <c r="S78" i="58"/>
  <c r="R78" i="58"/>
  <c r="Q78" i="58"/>
  <c r="P78" i="58"/>
  <c r="O78" i="58"/>
  <c r="N78" i="58"/>
  <c r="M78" i="58"/>
  <c r="L78" i="58"/>
  <c r="K78" i="58"/>
  <c r="J78" i="58"/>
  <c r="I78" i="58"/>
  <c r="H78" i="58"/>
  <c r="G78" i="58"/>
  <c r="F78" i="58"/>
  <c r="E78" i="58"/>
  <c r="D78" i="58"/>
  <c r="C78" i="58"/>
  <c r="B78" i="58"/>
  <c r="AG77" i="58"/>
  <c r="AF77" i="58"/>
  <c r="AE77" i="58"/>
  <c r="AD77" i="58"/>
  <c r="AC77" i="58"/>
  <c r="AA77" i="58"/>
  <c r="V77" i="58"/>
  <c r="U77" i="58"/>
  <c r="T77" i="58"/>
  <c r="S77" i="58"/>
  <c r="R77" i="58"/>
  <c r="Q77" i="58"/>
  <c r="P77" i="58"/>
  <c r="O77" i="58"/>
  <c r="N77" i="58"/>
  <c r="M77" i="58"/>
  <c r="L77" i="58"/>
  <c r="K77" i="58"/>
  <c r="J77" i="58"/>
  <c r="I77" i="58"/>
  <c r="H77" i="58"/>
  <c r="G77" i="58"/>
  <c r="F77" i="58"/>
  <c r="E77" i="58"/>
  <c r="D77" i="58"/>
  <c r="C77" i="58"/>
  <c r="B77" i="58"/>
  <c r="AG76" i="58"/>
  <c r="AF76" i="58"/>
  <c r="AE76" i="58"/>
  <c r="AD76" i="58"/>
  <c r="AC76" i="58"/>
  <c r="AA76" i="58"/>
  <c r="V76" i="58"/>
  <c r="U76" i="58"/>
  <c r="T76" i="58"/>
  <c r="S76" i="58"/>
  <c r="R76" i="58"/>
  <c r="Q76" i="58"/>
  <c r="P76" i="58"/>
  <c r="O76" i="58"/>
  <c r="N76" i="58"/>
  <c r="M76" i="58"/>
  <c r="L76" i="58"/>
  <c r="K76" i="58"/>
  <c r="J76" i="58"/>
  <c r="I76" i="58"/>
  <c r="H76" i="58"/>
  <c r="G76" i="58"/>
  <c r="F76" i="58"/>
  <c r="E76" i="58"/>
  <c r="D76" i="58"/>
  <c r="C76" i="58"/>
  <c r="B76" i="58"/>
  <c r="AG75" i="58"/>
  <c r="AF75" i="58"/>
  <c r="AE75" i="58"/>
  <c r="AD75" i="58"/>
  <c r="AC75" i="58"/>
  <c r="AA75" i="58"/>
  <c r="V75" i="58"/>
  <c r="U75" i="58"/>
  <c r="T75" i="58"/>
  <c r="S75" i="58"/>
  <c r="R75" i="58"/>
  <c r="Q75" i="58"/>
  <c r="P75" i="58"/>
  <c r="O75" i="58"/>
  <c r="N75" i="58"/>
  <c r="M75" i="58"/>
  <c r="L75" i="58"/>
  <c r="K75" i="58"/>
  <c r="J75" i="58"/>
  <c r="I75" i="58"/>
  <c r="H75" i="58"/>
  <c r="G75" i="58"/>
  <c r="F75" i="58"/>
  <c r="E75" i="58"/>
  <c r="D75" i="58"/>
  <c r="C75" i="58"/>
  <c r="B75" i="58"/>
  <c r="AG74" i="58"/>
  <c r="AF74" i="58"/>
  <c r="AE74" i="58"/>
  <c r="AD74" i="58"/>
  <c r="AC74" i="58"/>
  <c r="AA74" i="58"/>
  <c r="V74" i="58"/>
  <c r="U74" i="58"/>
  <c r="T74" i="58"/>
  <c r="S74" i="58"/>
  <c r="R74" i="58"/>
  <c r="Q74" i="58"/>
  <c r="P74" i="58"/>
  <c r="O74" i="58"/>
  <c r="N74" i="58"/>
  <c r="M74" i="58"/>
  <c r="L74" i="58"/>
  <c r="K74" i="58"/>
  <c r="J74" i="58"/>
  <c r="I74" i="58"/>
  <c r="H74" i="58"/>
  <c r="G74" i="58"/>
  <c r="F74" i="58"/>
  <c r="E74" i="58"/>
  <c r="D74" i="58"/>
  <c r="C74" i="58"/>
  <c r="B74" i="58"/>
  <c r="V73" i="58"/>
  <c r="U73" i="58"/>
  <c r="T73" i="58"/>
  <c r="S73" i="58"/>
  <c r="R73" i="58"/>
  <c r="Q73" i="58"/>
  <c r="P73" i="58"/>
  <c r="O73" i="58"/>
  <c r="N73" i="58"/>
  <c r="M73" i="58"/>
  <c r="L73" i="58"/>
  <c r="K73" i="58"/>
  <c r="J73" i="58"/>
  <c r="I73" i="58"/>
  <c r="H73" i="58"/>
  <c r="G73" i="58"/>
  <c r="F73" i="58"/>
  <c r="E73" i="58"/>
  <c r="D73" i="58"/>
  <c r="C73" i="58"/>
  <c r="B73" i="58"/>
  <c r="V67" i="58"/>
  <c r="U67" i="58"/>
  <c r="T67" i="58"/>
  <c r="S67" i="58"/>
  <c r="R67" i="58"/>
  <c r="Q67" i="58"/>
  <c r="P67" i="58"/>
  <c r="O67" i="58"/>
  <c r="N67" i="58"/>
  <c r="M67" i="58"/>
  <c r="L67" i="58"/>
  <c r="K67" i="58"/>
  <c r="J67" i="58"/>
  <c r="I67" i="58"/>
  <c r="H67" i="58"/>
  <c r="G67" i="58"/>
  <c r="F67" i="58"/>
  <c r="E67" i="58"/>
  <c r="D67" i="58"/>
  <c r="C67" i="58"/>
  <c r="B67" i="58"/>
  <c r="V66" i="58"/>
  <c r="U66" i="58"/>
  <c r="T66" i="58"/>
  <c r="S66" i="58"/>
  <c r="R66" i="58"/>
  <c r="Q66" i="58"/>
  <c r="P66" i="58"/>
  <c r="O66" i="58"/>
  <c r="N66" i="58"/>
  <c r="M66" i="58"/>
  <c r="L66" i="58"/>
  <c r="K66" i="58"/>
  <c r="J66" i="58"/>
  <c r="I66" i="58"/>
  <c r="H66" i="58"/>
  <c r="G66" i="58"/>
  <c r="F66" i="58"/>
  <c r="E66" i="58"/>
  <c r="D66" i="58"/>
  <c r="C66" i="58"/>
  <c r="B66" i="58"/>
  <c r="V65" i="58"/>
  <c r="U65" i="58"/>
  <c r="T65" i="58"/>
  <c r="S65" i="58"/>
  <c r="R65" i="58"/>
  <c r="Q65" i="58"/>
  <c r="P65" i="58"/>
  <c r="O65" i="58"/>
  <c r="N65" i="58"/>
  <c r="M65" i="58"/>
  <c r="L65" i="58"/>
  <c r="K65" i="58"/>
  <c r="J65" i="58"/>
  <c r="I65" i="58"/>
  <c r="H65" i="58"/>
  <c r="G65" i="58"/>
  <c r="F65" i="58"/>
  <c r="E65" i="58"/>
  <c r="D65" i="58"/>
  <c r="C65" i="58"/>
  <c r="B65" i="58"/>
  <c r="V64" i="58"/>
  <c r="U64" i="58"/>
  <c r="T64" i="58"/>
  <c r="S64" i="58"/>
  <c r="R64" i="58"/>
  <c r="Q64" i="58"/>
  <c r="P64" i="58"/>
  <c r="O64" i="58"/>
  <c r="N64" i="58"/>
  <c r="M64" i="58"/>
  <c r="L64" i="58"/>
  <c r="K64" i="58"/>
  <c r="J64" i="58"/>
  <c r="I64" i="58"/>
  <c r="H64" i="58"/>
  <c r="G64" i="58"/>
  <c r="F64" i="58"/>
  <c r="E64" i="58"/>
  <c r="D64" i="58"/>
  <c r="C64" i="58"/>
  <c r="B64" i="58"/>
  <c r="V63" i="58"/>
  <c r="U63" i="58"/>
  <c r="T63" i="58"/>
  <c r="S63" i="58"/>
  <c r="R63" i="58"/>
  <c r="Q63" i="58"/>
  <c r="P63" i="58"/>
  <c r="O63" i="58"/>
  <c r="N63" i="58"/>
  <c r="M63" i="58"/>
  <c r="L63" i="58"/>
  <c r="K63" i="58"/>
  <c r="J63" i="58"/>
  <c r="I63" i="58"/>
  <c r="H63" i="58"/>
  <c r="G63" i="58"/>
  <c r="F63" i="58"/>
  <c r="E63" i="58"/>
  <c r="D63" i="58"/>
  <c r="C63" i="58"/>
  <c r="B63" i="58"/>
  <c r="V62" i="58"/>
  <c r="U62" i="58"/>
  <c r="T62" i="58"/>
  <c r="S62" i="58"/>
  <c r="R62" i="58"/>
  <c r="Q62" i="58"/>
  <c r="P62" i="58"/>
  <c r="O62" i="58"/>
  <c r="N62" i="58"/>
  <c r="M62" i="58"/>
  <c r="L62" i="58"/>
  <c r="K62" i="58"/>
  <c r="J62" i="58"/>
  <c r="I62" i="58"/>
  <c r="H62" i="58"/>
  <c r="G62" i="58"/>
  <c r="F62" i="58"/>
  <c r="E62" i="58"/>
  <c r="D62" i="58"/>
  <c r="C62" i="58"/>
  <c r="B62" i="58"/>
  <c r="V61" i="58"/>
  <c r="U61" i="58"/>
  <c r="T61" i="58"/>
  <c r="S61" i="58"/>
  <c r="R61" i="58"/>
  <c r="Q61" i="58"/>
  <c r="P61" i="58"/>
  <c r="O61" i="58"/>
  <c r="N61" i="58"/>
  <c r="M61" i="58"/>
  <c r="L61" i="58"/>
  <c r="K61" i="58"/>
  <c r="J61" i="58"/>
  <c r="I61" i="58"/>
  <c r="H61" i="58"/>
  <c r="G61" i="58"/>
  <c r="F61" i="58"/>
  <c r="E61" i="58"/>
  <c r="D61" i="58"/>
  <c r="C61" i="58"/>
  <c r="B61" i="58"/>
  <c r="V60" i="58"/>
  <c r="U60" i="58"/>
  <c r="T60" i="58"/>
  <c r="S60" i="58"/>
  <c r="R60" i="58"/>
  <c r="Q60" i="58"/>
  <c r="P60" i="58"/>
  <c r="O60" i="58"/>
  <c r="N60" i="58"/>
  <c r="M60" i="58"/>
  <c r="L60" i="58"/>
  <c r="K60" i="58"/>
  <c r="J60" i="58"/>
  <c r="I60" i="58"/>
  <c r="H60" i="58"/>
  <c r="G60" i="58"/>
  <c r="F60" i="58"/>
  <c r="E60" i="58"/>
  <c r="D60" i="58"/>
  <c r="C60" i="58"/>
  <c r="B60" i="58"/>
  <c r="V59" i="58"/>
  <c r="U59" i="58"/>
  <c r="T59" i="58"/>
  <c r="S59" i="58"/>
  <c r="R59" i="58"/>
  <c r="Q59" i="58"/>
  <c r="P59" i="58"/>
  <c r="O59" i="58"/>
  <c r="N59" i="58"/>
  <c r="M59" i="58"/>
  <c r="L59" i="58"/>
  <c r="K59" i="58"/>
  <c r="J59" i="58"/>
  <c r="I59" i="58"/>
  <c r="H59" i="58"/>
  <c r="G59" i="58"/>
  <c r="F59" i="58"/>
  <c r="E59" i="58"/>
  <c r="D59" i="58"/>
  <c r="C59" i="58"/>
  <c r="B59" i="58"/>
  <c r="V58" i="58"/>
  <c r="U58" i="58"/>
  <c r="T58" i="58"/>
  <c r="S58" i="58"/>
  <c r="R58" i="58"/>
  <c r="Q58" i="58"/>
  <c r="P58" i="58"/>
  <c r="O58" i="58"/>
  <c r="N58" i="58"/>
  <c r="M58" i="58"/>
  <c r="L58" i="58"/>
  <c r="K58" i="58"/>
  <c r="J58" i="58"/>
  <c r="I58" i="58"/>
  <c r="H58" i="58"/>
  <c r="G58" i="58"/>
  <c r="F58" i="58"/>
  <c r="E58" i="58"/>
  <c r="D58" i="58"/>
  <c r="C58" i="58"/>
  <c r="B58" i="58"/>
  <c r="V57" i="58"/>
  <c r="U57" i="58"/>
  <c r="T57" i="58"/>
  <c r="S57" i="58"/>
  <c r="R57" i="58"/>
  <c r="Q57" i="58"/>
  <c r="P57" i="58"/>
  <c r="O57" i="58"/>
  <c r="N57" i="58"/>
  <c r="M57" i="58"/>
  <c r="L57" i="58"/>
  <c r="K57" i="58"/>
  <c r="J57" i="58"/>
  <c r="I57" i="58"/>
  <c r="H57" i="58"/>
  <c r="G57" i="58"/>
  <c r="F57" i="58"/>
  <c r="E57" i="58"/>
  <c r="D57" i="58"/>
  <c r="C57" i="58"/>
  <c r="B57" i="58"/>
  <c r="V56" i="58"/>
  <c r="U56" i="58"/>
  <c r="T56" i="58"/>
  <c r="S56" i="58"/>
  <c r="R56" i="58"/>
  <c r="Q56" i="58"/>
  <c r="P56" i="58"/>
  <c r="O56" i="58"/>
  <c r="N56" i="58"/>
  <c r="M56" i="58"/>
  <c r="L56" i="58"/>
  <c r="K56" i="58"/>
  <c r="J56" i="58"/>
  <c r="I56" i="58"/>
  <c r="H56" i="58"/>
  <c r="G56" i="58"/>
  <c r="F56" i="58"/>
  <c r="E56" i="58"/>
  <c r="D56" i="58"/>
  <c r="C56" i="58"/>
  <c r="B56" i="58"/>
  <c r="V55" i="58"/>
  <c r="U55" i="58"/>
  <c r="T55" i="58"/>
  <c r="S55" i="58"/>
  <c r="R55" i="58"/>
  <c r="Q55" i="58"/>
  <c r="P55" i="58"/>
  <c r="O55" i="58"/>
  <c r="N55" i="58"/>
  <c r="M55" i="58"/>
  <c r="L55" i="58"/>
  <c r="K55" i="58"/>
  <c r="J55" i="58"/>
  <c r="I55" i="58"/>
  <c r="H55" i="58"/>
  <c r="G55" i="58"/>
  <c r="F55" i="58"/>
  <c r="E55" i="58"/>
  <c r="D55" i="58"/>
  <c r="C55" i="58"/>
  <c r="B55" i="58"/>
  <c r="V54" i="58"/>
  <c r="U54" i="58"/>
  <c r="T54" i="58"/>
  <c r="S54" i="58"/>
  <c r="R54" i="58"/>
  <c r="Q54" i="58"/>
  <c r="P54" i="58"/>
  <c r="O54" i="58"/>
  <c r="N54" i="58"/>
  <c r="M54" i="58"/>
  <c r="L54" i="58"/>
  <c r="K54" i="58"/>
  <c r="J54" i="58"/>
  <c r="I54" i="58"/>
  <c r="H54" i="58"/>
  <c r="G54" i="58"/>
  <c r="F54" i="58"/>
  <c r="E54" i="58"/>
  <c r="D54" i="58"/>
  <c r="C54" i="58"/>
  <c r="B54" i="58"/>
  <c r="V53" i="58"/>
  <c r="U53" i="58"/>
  <c r="T53" i="58"/>
  <c r="S53" i="58"/>
  <c r="R53" i="58"/>
  <c r="Q53" i="58"/>
  <c r="P53" i="58"/>
  <c r="O53" i="58"/>
  <c r="N53" i="58"/>
  <c r="M53" i="58"/>
  <c r="L53" i="58"/>
  <c r="K53" i="58"/>
  <c r="J53" i="58"/>
  <c r="I53" i="58"/>
  <c r="H53" i="58"/>
  <c r="G53" i="58"/>
  <c r="F53" i="58"/>
  <c r="E53" i="58"/>
  <c r="D53" i="58"/>
  <c r="C53" i="58"/>
  <c r="B53" i="58"/>
  <c r="V52" i="58"/>
  <c r="U52" i="58"/>
  <c r="T52" i="58"/>
  <c r="S52" i="58"/>
  <c r="R52" i="58"/>
  <c r="Q52" i="58"/>
  <c r="P52" i="58"/>
  <c r="O52" i="58"/>
  <c r="N52" i="58"/>
  <c r="M52" i="58"/>
  <c r="L52" i="58"/>
  <c r="K52" i="58"/>
  <c r="J52" i="58"/>
  <c r="I52" i="58"/>
  <c r="H52" i="58"/>
  <c r="G52" i="58"/>
  <c r="F52" i="58"/>
  <c r="E52" i="58"/>
  <c r="D52" i="58"/>
  <c r="C52" i="58"/>
  <c r="B52" i="58"/>
  <c r="V51" i="58"/>
  <c r="U51" i="58"/>
  <c r="T51" i="58"/>
  <c r="S51" i="58"/>
  <c r="R51" i="58"/>
  <c r="Q51" i="58"/>
  <c r="P51" i="58"/>
  <c r="O51" i="58"/>
  <c r="N51" i="58"/>
  <c r="M51" i="58"/>
  <c r="L51" i="58"/>
  <c r="K51" i="58"/>
  <c r="J51" i="58"/>
  <c r="I51" i="58"/>
  <c r="H51" i="58"/>
  <c r="G51" i="58"/>
  <c r="F51" i="58"/>
  <c r="E51" i="58"/>
  <c r="D51" i="58"/>
  <c r="C51" i="58"/>
  <c r="B51" i="58"/>
  <c r="V50" i="58"/>
  <c r="U50" i="58"/>
  <c r="T50" i="58"/>
  <c r="S50" i="58"/>
  <c r="R50" i="58"/>
  <c r="Q50" i="58"/>
  <c r="P50" i="58"/>
  <c r="O50" i="58"/>
  <c r="N50" i="58"/>
  <c r="M50" i="58"/>
  <c r="L50" i="58"/>
  <c r="K50" i="58"/>
  <c r="J50" i="58"/>
  <c r="I50" i="58"/>
  <c r="H50" i="58"/>
  <c r="G50" i="58"/>
  <c r="F50" i="58"/>
  <c r="E50" i="58"/>
  <c r="D50" i="58"/>
  <c r="C50" i="58"/>
  <c r="B50" i="58"/>
  <c r="V49" i="58"/>
  <c r="U49" i="58"/>
  <c r="T49" i="58"/>
  <c r="S49" i="58"/>
  <c r="R49" i="58"/>
  <c r="Q49" i="58"/>
  <c r="P49" i="58"/>
  <c r="O49" i="58"/>
  <c r="N49" i="58"/>
  <c r="M49" i="58"/>
  <c r="L49" i="58"/>
  <c r="K49" i="58"/>
  <c r="J49" i="58"/>
  <c r="I49" i="58"/>
  <c r="H49" i="58"/>
  <c r="G49" i="58"/>
  <c r="F49" i="58"/>
  <c r="E49" i="58"/>
  <c r="D49" i="58"/>
  <c r="C49" i="58"/>
  <c r="B49" i="58"/>
  <c r="V48" i="58"/>
  <c r="U48" i="58"/>
  <c r="T48" i="58"/>
  <c r="S48" i="58"/>
  <c r="R48" i="58"/>
  <c r="Q48" i="58"/>
  <c r="P48" i="58"/>
  <c r="O48" i="58"/>
  <c r="N48" i="58"/>
  <c r="M48" i="58"/>
  <c r="L48" i="58"/>
  <c r="K48" i="58"/>
  <c r="J48" i="58"/>
  <c r="I48" i="58"/>
  <c r="H48" i="58"/>
  <c r="G48" i="58"/>
  <c r="F48" i="58"/>
  <c r="E48" i="58"/>
  <c r="D48" i="58"/>
  <c r="C48" i="58"/>
  <c r="B48" i="58"/>
  <c r="V47" i="58"/>
  <c r="U47" i="58"/>
  <c r="T47" i="58"/>
  <c r="S47" i="58"/>
  <c r="R47" i="58"/>
  <c r="Q47" i="58"/>
  <c r="P47" i="58"/>
  <c r="O47" i="58"/>
  <c r="N47" i="58"/>
  <c r="M47" i="58"/>
  <c r="L47" i="58"/>
  <c r="K47" i="58"/>
  <c r="J47" i="58"/>
  <c r="I47" i="58"/>
  <c r="H47" i="58"/>
  <c r="G47" i="58"/>
  <c r="F47" i="58"/>
  <c r="E47" i="58"/>
  <c r="D47" i="58"/>
  <c r="C47" i="58"/>
  <c r="B47" i="58"/>
  <c r="V46" i="58"/>
  <c r="U46" i="58"/>
  <c r="T46" i="58"/>
  <c r="S46" i="58"/>
  <c r="R46" i="58"/>
  <c r="Q46" i="58"/>
  <c r="P46" i="58"/>
  <c r="O46" i="58"/>
  <c r="N46" i="58"/>
  <c r="M46" i="58"/>
  <c r="L46" i="58"/>
  <c r="K46" i="58"/>
  <c r="J46" i="58"/>
  <c r="I46" i="58"/>
  <c r="H46" i="58"/>
  <c r="G46" i="58"/>
  <c r="F46" i="58"/>
  <c r="E46" i="58"/>
  <c r="D46" i="58"/>
  <c r="C46" i="58"/>
  <c r="B46" i="58"/>
  <c r="V45" i="58"/>
  <c r="U45" i="58"/>
  <c r="T45" i="58"/>
  <c r="S45" i="58"/>
  <c r="R45" i="58"/>
  <c r="Q45" i="58"/>
  <c r="P45" i="58"/>
  <c r="O45" i="58"/>
  <c r="N45" i="58"/>
  <c r="M45" i="58"/>
  <c r="L45" i="58"/>
  <c r="K45" i="58"/>
  <c r="J45" i="58"/>
  <c r="I45" i="58"/>
  <c r="H45" i="58"/>
  <c r="G45" i="58"/>
  <c r="F45" i="58"/>
  <c r="E45" i="58"/>
  <c r="D45" i="58"/>
  <c r="C45" i="58"/>
  <c r="B45" i="58"/>
  <c r="V44" i="58"/>
  <c r="U44" i="58"/>
  <c r="T44" i="58"/>
  <c r="S44" i="58"/>
  <c r="R44" i="58"/>
  <c r="Q44" i="58"/>
  <c r="P44" i="58"/>
  <c r="O44" i="58"/>
  <c r="N44" i="58"/>
  <c r="M44" i="58"/>
  <c r="L44" i="58"/>
  <c r="K44" i="58"/>
  <c r="J44" i="58"/>
  <c r="I44" i="58"/>
  <c r="H44" i="58"/>
  <c r="G44" i="58"/>
  <c r="F44" i="58"/>
  <c r="E44" i="58"/>
  <c r="D44" i="58"/>
  <c r="C44" i="58"/>
  <c r="B44" i="58"/>
  <c r="V43" i="58"/>
  <c r="U43" i="58"/>
  <c r="T43" i="58"/>
  <c r="S43" i="58"/>
  <c r="R43" i="58"/>
  <c r="Q43" i="58"/>
  <c r="P43" i="58"/>
  <c r="O43" i="58"/>
  <c r="N43" i="58"/>
  <c r="M43" i="58"/>
  <c r="L43" i="58"/>
  <c r="K43" i="58"/>
  <c r="J43" i="58"/>
  <c r="I43" i="58"/>
  <c r="H43" i="58"/>
  <c r="G43" i="58"/>
  <c r="F43" i="58"/>
  <c r="E43" i="58"/>
  <c r="D43" i="58"/>
  <c r="C43" i="58"/>
  <c r="B43" i="58"/>
  <c r="V42" i="58"/>
  <c r="U42" i="58"/>
  <c r="T42" i="58"/>
  <c r="S42" i="58"/>
  <c r="R42" i="58"/>
  <c r="Q42" i="58"/>
  <c r="P42" i="58"/>
  <c r="O42" i="58"/>
  <c r="N42" i="58"/>
  <c r="M42" i="58"/>
  <c r="L42" i="58"/>
  <c r="K42" i="58"/>
  <c r="J42" i="58"/>
  <c r="I42" i="58"/>
  <c r="H42" i="58"/>
  <c r="G42" i="58"/>
  <c r="F42" i="58"/>
  <c r="E42" i="58"/>
  <c r="D42" i="58"/>
  <c r="C42" i="58"/>
  <c r="B42" i="58"/>
  <c r="V41" i="58"/>
  <c r="U41" i="58"/>
  <c r="T41" i="58"/>
  <c r="S41" i="58"/>
  <c r="R41" i="58"/>
  <c r="Q41" i="58"/>
  <c r="P41" i="58"/>
  <c r="O41" i="58"/>
  <c r="N41" i="58"/>
  <c r="M41" i="58"/>
  <c r="L41" i="58"/>
  <c r="K41" i="58"/>
  <c r="J41" i="58"/>
  <c r="I41" i="58"/>
  <c r="H41" i="58"/>
  <c r="G41" i="58"/>
  <c r="F41" i="58"/>
  <c r="E41" i="58"/>
  <c r="D41" i="58"/>
  <c r="C41" i="58"/>
  <c r="B41" i="58"/>
  <c r="V40" i="58"/>
  <c r="U40" i="58"/>
  <c r="T40" i="58"/>
  <c r="S40" i="58"/>
  <c r="R40" i="58"/>
  <c r="Q40" i="58"/>
  <c r="P40" i="58"/>
  <c r="O40" i="58"/>
  <c r="N40" i="58"/>
  <c r="M40" i="58"/>
  <c r="L40" i="58"/>
  <c r="K40" i="58"/>
  <c r="J40" i="58"/>
  <c r="I40" i="58"/>
  <c r="H40" i="58"/>
  <c r="G40" i="58"/>
  <c r="F40" i="58"/>
  <c r="E40" i="58"/>
  <c r="D40" i="58"/>
  <c r="C40" i="58"/>
  <c r="B40" i="58"/>
  <c r="V39" i="58"/>
  <c r="U39" i="58"/>
  <c r="T39" i="58"/>
  <c r="S39" i="58"/>
  <c r="R39" i="58"/>
  <c r="Q39" i="58"/>
  <c r="P39" i="58"/>
  <c r="O39" i="58"/>
  <c r="N39" i="58"/>
  <c r="M39" i="58"/>
  <c r="L39" i="58"/>
  <c r="K39" i="58"/>
  <c r="J39" i="58"/>
  <c r="I39" i="58"/>
  <c r="H39" i="58"/>
  <c r="G39" i="58"/>
  <c r="F39" i="58"/>
  <c r="E39" i="58"/>
  <c r="D39" i="58"/>
  <c r="C39" i="58"/>
  <c r="B39" i="58"/>
  <c r="V38" i="58"/>
  <c r="U38" i="58"/>
  <c r="T38" i="58"/>
  <c r="S38" i="58"/>
  <c r="R38" i="58"/>
  <c r="Q38" i="58"/>
  <c r="P38" i="58"/>
  <c r="O38" i="58"/>
  <c r="N38" i="58"/>
  <c r="M38" i="58"/>
  <c r="L38" i="58"/>
  <c r="K38" i="58"/>
  <c r="J38" i="58"/>
  <c r="I38" i="58"/>
  <c r="H38" i="58"/>
  <c r="G38" i="58"/>
  <c r="F38" i="58"/>
  <c r="E38" i="58"/>
  <c r="D38" i="58"/>
  <c r="C38" i="58"/>
  <c r="B38" i="58"/>
  <c r="V37" i="58"/>
  <c r="U37" i="58"/>
  <c r="T37" i="58"/>
  <c r="S37" i="58"/>
  <c r="R37" i="58"/>
  <c r="Q37" i="58"/>
  <c r="P37" i="58"/>
  <c r="O37" i="58"/>
  <c r="N37" i="58"/>
  <c r="M37" i="58"/>
  <c r="L37" i="58"/>
  <c r="K37" i="58"/>
  <c r="J37" i="58"/>
  <c r="I37" i="58"/>
  <c r="H37" i="58"/>
  <c r="G37" i="58"/>
  <c r="F37" i="58"/>
  <c r="E37" i="58"/>
  <c r="D37" i="58"/>
  <c r="C37" i="58"/>
  <c r="B37" i="58"/>
  <c r="V36" i="58"/>
  <c r="U36" i="58"/>
  <c r="T36" i="58"/>
  <c r="S36" i="58"/>
  <c r="R36" i="58"/>
  <c r="Q36" i="58"/>
  <c r="P36" i="58"/>
  <c r="O36" i="58"/>
  <c r="N36" i="58"/>
  <c r="M36" i="58"/>
  <c r="L36" i="58"/>
  <c r="K36" i="58"/>
  <c r="J36" i="58"/>
  <c r="I36" i="58"/>
  <c r="H36" i="58"/>
  <c r="G36" i="58"/>
  <c r="F36" i="58"/>
  <c r="E36" i="58"/>
  <c r="D36" i="58"/>
  <c r="C36" i="58"/>
  <c r="B36" i="58"/>
  <c r="V35" i="58"/>
  <c r="U35" i="58"/>
  <c r="T35" i="58"/>
  <c r="S35" i="58"/>
  <c r="R35" i="58"/>
  <c r="Q35" i="58"/>
  <c r="P35" i="58"/>
  <c r="O35" i="58"/>
  <c r="N35" i="58"/>
  <c r="M35" i="58"/>
  <c r="L35" i="58"/>
  <c r="K35" i="58"/>
  <c r="J35" i="58"/>
  <c r="I35" i="58"/>
  <c r="H35" i="58"/>
  <c r="G35" i="58"/>
  <c r="F35" i="58"/>
  <c r="E35" i="58"/>
  <c r="D35" i="58"/>
  <c r="C35" i="58"/>
  <c r="B35" i="58"/>
  <c r="V34" i="58"/>
  <c r="U34" i="58"/>
  <c r="T34" i="58"/>
  <c r="S34" i="58"/>
  <c r="R34" i="58"/>
  <c r="Q34" i="58"/>
  <c r="P34" i="58"/>
  <c r="O34" i="58"/>
  <c r="N34" i="58"/>
  <c r="M34" i="58"/>
  <c r="L34" i="58"/>
  <c r="K34" i="58"/>
  <c r="J34" i="58"/>
  <c r="I34" i="58"/>
  <c r="H34" i="58"/>
  <c r="G34" i="58"/>
  <c r="F34" i="58"/>
  <c r="E34" i="58"/>
  <c r="D34" i="58"/>
  <c r="C34" i="58"/>
  <c r="B34" i="58"/>
  <c r="V33" i="58"/>
  <c r="U33" i="58"/>
  <c r="T33" i="58"/>
  <c r="S33" i="58"/>
  <c r="R33" i="58"/>
  <c r="Q33" i="58"/>
  <c r="P33" i="58"/>
  <c r="O33" i="58"/>
  <c r="N33" i="58"/>
  <c r="M33" i="58"/>
  <c r="L33" i="58"/>
  <c r="K33" i="58"/>
  <c r="J33" i="58"/>
  <c r="I33" i="58"/>
  <c r="H33" i="58"/>
  <c r="G33" i="58"/>
  <c r="F33" i="58"/>
  <c r="E33" i="58"/>
  <c r="D33" i="58"/>
  <c r="C33" i="58"/>
  <c r="B33" i="58"/>
  <c r="V32" i="58"/>
  <c r="U32" i="58"/>
  <c r="T32" i="58"/>
  <c r="S32" i="58"/>
  <c r="R32" i="58"/>
  <c r="Q32" i="58"/>
  <c r="P32" i="58"/>
  <c r="O32" i="58"/>
  <c r="N32" i="58"/>
  <c r="M32" i="58"/>
  <c r="L32" i="58"/>
  <c r="K32" i="58"/>
  <c r="J32" i="58"/>
  <c r="I32" i="58"/>
  <c r="H32" i="58"/>
  <c r="G32" i="58"/>
  <c r="F32" i="58"/>
  <c r="E32" i="58"/>
  <c r="D32" i="58"/>
  <c r="C32" i="58"/>
  <c r="B32" i="58"/>
  <c r="V31" i="58"/>
  <c r="U31" i="58"/>
  <c r="T31" i="58"/>
  <c r="S31" i="58"/>
  <c r="R31" i="58"/>
  <c r="Q31" i="58"/>
  <c r="P31" i="58"/>
  <c r="O31" i="58"/>
  <c r="N31" i="58"/>
  <c r="M31" i="58"/>
  <c r="L31" i="58"/>
  <c r="K31" i="58"/>
  <c r="J31" i="58"/>
  <c r="I31" i="58"/>
  <c r="H31" i="58"/>
  <c r="G31" i="58"/>
  <c r="F31" i="58"/>
  <c r="E31" i="58"/>
  <c r="D31" i="58"/>
  <c r="C31" i="58"/>
  <c r="B31" i="58"/>
  <c r="V30" i="58"/>
  <c r="U30" i="58"/>
  <c r="T30" i="58"/>
  <c r="S30" i="58"/>
  <c r="R30" i="58"/>
  <c r="Q30" i="58"/>
  <c r="P30" i="58"/>
  <c r="O30" i="58"/>
  <c r="N30" i="58"/>
  <c r="M30" i="58"/>
  <c r="L30" i="58"/>
  <c r="K30" i="58"/>
  <c r="J30" i="58"/>
  <c r="I30" i="58"/>
  <c r="H30" i="58"/>
  <c r="G30" i="58"/>
  <c r="F30" i="58"/>
  <c r="E30" i="58"/>
  <c r="D30" i="58"/>
  <c r="C30" i="58"/>
  <c r="B30" i="58"/>
  <c r="V29" i="58"/>
  <c r="U29" i="58"/>
  <c r="T29" i="58"/>
  <c r="S29" i="58"/>
  <c r="R29" i="58"/>
  <c r="Q29" i="58"/>
  <c r="P29" i="58"/>
  <c r="O29" i="58"/>
  <c r="N29" i="58"/>
  <c r="M29" i="58"/>
  <c r="L29" i="58"/>
  <c r="K29" i="58"/>
  <c r="J29" i="58"/>
  <c r="I29" i="58"/>
  <c r="H29" i="58"/>
  <c r="G29" i="58"/>
  <c r="F29" i="58"/>
  <c r="E29" i="58"/>
  <c r="D29" i="58"/>
  <c r="C29" i="58"/>
  <c r="B29" i="58"/>
  <c r="V28" i="58"/>
  <c r="U28" i="58"/>
  <c r="T28" i="58"/>
  <c r="S28" i="58"/>
  <c r="R28" i="58"/>
  <c r="Q28" i="58"/>
  <c r="P28" i="58"/>
  <c r="O28" i="58"/>
  <c r="N28" i="58"/>
  <c r="M28" i="58"/>
  <c r="L28" i="58"/>
  <c r="K28" i="58"/>
  <c r="J28" i="58"/>
  <c r="I28" i="58"/>
  <c r="H28" i="58"/>
  <c r="G28" i="58"/>
  <c r="F28" i="58"/>
  <c r="E28" i="58"/>
  <c r="D28" i="58"/>
  <c r="C28" i="58"/>
  <c r="B28" i="58"/>
  <c r="V27" i="58"/>
  <c r="U27" i="58"/>
  <c r="T27" i="58"/>
  <c r="S27" i="58"/>
  <c r="R27" i="58"/>
  <c r="Q27" i="58"/>
  <c r="P27" i="58"/>
  <c r="O27" i="58"/>
  <c r="N27" i="58"/>
  <c r="M27" i="58"/>
  <c r="L27" i="58"/>
  <c r="K27" i="58"/>
  <c r="J27" i="58"/>
  <c r="I27" i="58"/>
  <c r="H27" i="58"/>
  <c r="G27" i="58"/>
  <c r="F27" i="58"/>
  <c r="E27" i="58"/>
  <c r="D27" i="58"/>
  <c r="C27" i="58"/>
  <c r="B27" i="58"/>
  <c r="V26" i="58"/>
  <c r="U26" i="58"/>
  <c r="T26" i="58"/>
  <c r="S26" i="58"/>
  <c r="R26" i="58"/>
  <c r="Q26" i="58"/>
  <c r="P26" i="58"/>
  <c r="O26" i="58"/>
  <c r="N26" i="58"/>
  <c r="M26" i="58"/>
  <c r="L26" i="58"/>
  <c r="K26" i="58"/>
  <c r="J26" i="58"/>
  <c r="I26" i="58"/>
  <c r="H26" i="58"/>
  <c r="G26" i="58"/>
  <c r="F26" i="58"/>
  <c r="E26" i="58"/>
  <c r="D26" i="58"/>
  <c r="C26" i="58"/>
  <c r="B26" i="58"/>
  <c r="V25" i="58"/>
  <c r="U25" i="58"/>
  <c r="T25" i="58"/>
  <c r="S25" i="58"/>
  <c r="R25" i="58"/>
  <c r="Q25" i="58"/>
  <c r="P25" i="58"/>
  <c r="O25" i="58"/>
  <c r="N25" i="58"/>
  <c r="M25" i="58"/>
  <c r="L25" i="58"/>
  <c r="K25" i="58"/>
  <c r="J25" i="58"/>
  <c r="I25" i="58"/>
  <c r="H25" i="58"/>
  <c r="G25" i="58"/>
  <c r="F25" i="58"/>
  <c r="E25" i="58"/>
  <c r="D25" i="58"/>
  <c r="C25" i="58"/>
  <c r="B25" i="58"/>
  <c r="V24" i="58"/>
  <c r="U24" i="58"/>
  <c r="T24" i="58"/>
  <c r="S24" i="58"/>
  <c r="R24" i="58"/>
  <c r="Q24" i="58"/>
  <c r="P24" i="58"/>
  <c r="O24" i="58"/>
  <c r="N24" i="58"/>
  <c r="M24" i="58"/>
  <c r="L24" i="58"/>
  <c r="K24" i="58"/>
  <c r="J24" i="58"/>
  <c r="I24" i="58"/>
  <c r="H24" i="58"/>
  <c r="G24" i="58"/>
  <c r="F24" i="58"/>
  <c r="E24" i="58"/>
  <c r="D24" i="58"/>
  <c r="C24" i="58"/>
  <c r="B24" i="58"/>
  <c r="V23" i="58"/>
  <c r="U23" i="58"/>
  <c r="T23" i="58"/>
  <c r="S23" i="58"/>
  <c r="R23" i="58"/>
  <c r="Q23" i="58"/>
  <c r="P23" i="58"/>
  <c r="O23" i="58"/>
  <c r="N23" i="58"/>
  <c r="M23" i="58"/>
  <c r="L23" i="58"/>
  <c r="K23" i="58"/>
  <c r="J23" i="58"/>
  <c r="I23" i="58"/>
  <c r="H23" i="58"/>
  <c r="G23" i="58"/>
  <c r="F23" i="58"/>
  <c r="E23" i="58"/>
  <c r="D23" i="58"/>
  <c r="C23" i="58"/>
  <c r="B23" i="58"/>
  <c r="V22" i="58"/>
  <c r="U22" i="58"/>
  <c r="T22" i="58"/>
  <c r="S22" i="58"/>
  <c r="R22" i="58"/>
  <c r="Q22" i="58"/>
  <c r="P22" i="58"/>
  <c r="O22" i="58"/>
  <c r="N22" i="58"/>
  <c r="M22" i="58"/>
  <c r="L22" i="58"/>
  <c r="K22" i="58"/>
  <c r="J22" i="58"/>
  <c r="I22" i="58"/>
  <c r="H22" i="58"/>
  <c r="G22" i="58"/>
  <c r="F22" i="58"/>
  <c r="E22" i="58"/>
  <c r="D22" i="58"/>
  <c r="C22" i="58"/>
  <c r="B22" i="58"/>
  <c r="V21" i="58"/>
  <c r="U21" i="58"/>
  <c r="T21" i="58"/>
  <c r="S21" i="58"/>
  <c r="R21" i="58"/>
  <c r="Q21" i="58"/>
  <c r="P21" i="58"/>
  <c r="O21" i="58"/>
  <c r="N21" i="58"/>
  <c r="M21" i="58"/>
  <c r="L21" i="58"/>
  <c r="K21" i="58"/>
  <c r="J21" i="58"/>
  <c r="I21" i="58"/>
  <c r="H21" i="58"/>
  <c r="G21" i="58"/>
  <c r="F21" i="58"/>
  <c r="E21" i="58"/>
  <c r="D21" i="58"/>
  <c r="C21" i="58"/>
  <c r="B21" i="58"/>
  <c r="V20" i="58"/>
  <c r="U20" i="58"/>
  <c r="T20" i="58"/>
  <c r="S20" i="58"/>
  <c r="R20" i="58"/>
  <c r="Q20" i="58"/>
  <c r="P20" i="58"/>
  <c r="O20" i="58"/>
  <c r="N20" i="58"/>
  <c r="M20" i="58"/>
  <c r="L20" i="58"/>
  <c r="K20" i="58"/>
  <c r="J20" i="58"/>
  <c r="I20" i="58"/>
  <c r="H20" i="58"/>
  <c r="G20" i="58"/>
  <c r="F20" i="58"/>
  <c r="E20" i="58"/>
  <c r="D20" i="58"/>
  <c r="C20" i="58"/>
  <c r="B20" i="58"/>
  <c r="V19" i="58"/>
  <c r="U19" i="58"/>
  <c r="T19" i="58"/>
  <c r="S19" i="58"/>
  <c r="R19" i="58"/>
  <c r="Q19" i="58"/>
  <c r="P19" i="58"/>
  <c r="O19" i="58"/>
  <c r="N19" i="58"/>
  <c r="M19" i="58"/>
  <c r="L19" i="58"/>
  <c r="K19" i="58"/>
  <c r="J19" i="58"/>
  <c r="I19" i="58"/>
  <c r="H19" i="58"/>
  <c r="G19" i="58"/>
  <c r="F19" i="58"/>
  <c r="E19" i="58"/>
  <c r="D19" i="58"/>
  <c r="C19" i="58"/>
  <c r="B19" i="58"/>
  <c r="V18" i="58"/>
  <c r="U18" i="58"/>
  <c r="T18" i="58"/>
  <c r="S18" i="58"/>
  <c r="R18" i="58"/>
  <c r="Q18" i="58"/>
  <c r="P18" i="58"/>
  <c r="O18" i="58"/>
  <c r="N18" i="58"/>
  <c r="M18" i="58"/>
  <c r="L18" i="58"/>
  <c r="K18" i="58"/>
  <c r="J18" i="58"/>
  <c r="I18" i="58"/>
  <c r="H18" i="58"/>
  <c r="G18" i="58"/>
  <c r="F18" i="58"/>
  <c r="E18" i="58"/>
  <c r="D18" i="58"/>
  <c r="C18" i="58"/>
  <c r="B18" i="58"/>
  <c r="V17" i="58"/>
  <c r="U17" i="58"/>
  <c r="T17" i="58"/>
  <c r="S17" i="58"/>
  <c r="R17" i="58"/>
  <c r="Q17" i="58"/>
  <c r="P17" i="58"/>
  <c r="O17" i="58"/>
  <c r="N17" i="58"/>
  <c r="M17" i="58"/>
  <c r="L17" i="58"/>
  <c r="K17" i="58"/>
  <c r="J17" i="58"/>
  <c r="I17" i="58"/>
  <c r="H17" i="58"/>
  <c r="G17" i="58"/>
  <c r="F17" i="58"/>
  <c r="E17" i="58"/>
  <c r="D17" i="58"/>
  <c r="C17" i="58"/>
  <c r="B17" i="58"/>
  <c r="V16" i="58"/>
  <c r="U16" i="58"/>
  <c r="T16" i="58"/>
  <c r="S16" i="58"/>
  <c r="R16" i="58"/>
  <c r="Q16" i="58"/>
  <c r="P16" i="58"/>
  <c r="O16" i="58"/>
  <c r="N16" i="58"/>
  <c r="M16" i="58"/>
  <c r="L16" i="58"/>
  <c r="K16" i="58"/>
  <c r="J16" i="58"/>
  <c r="I16" i="58"/>
  <c r="H16" i="58"/>
  <c r="G16" i="58"/>
  <c r="F16" i="58"/>
  <c r="E16" i="58"/>
  <c r="D16" i="58"/>
  <c r="C16" i="58"/>
  <c r="B16" i="58"/>
  <c r="V15" i="58"/>
  <c r="U15" i="58"/>
  <c r="T15" i="58"/>
  <c r="S15" i="58"/>
  <c r="R15" i="58"/>
  <c r="Q15" i="58"/>
  <c r="P15" i="58"/>
  <c r="O15" i="58"/>
  <c r="N15" i="58"/>
  <c r="M15" i="58"/>
  <c r="L15" i="58"/>
  <c r="K15" i="58"/>
  <c r="J15" i="58"/>
  <c r="I15" i="58"/>
  <c r="H15" i="58"/>
  <c r="G15" i="58"/>
  <c r="F15" i="58"/>
  <c r="E15" i="58"/>
  <c r="D15" i="58"/>
  <c r="C15" i="58"/>
  <c r="B15" i="58"/>
  <c r="V14" i="58"/>
  <c r="U14" i="58"/>
  <c r="T14" i="58"/>
  <c r="S14" i="58"/>
  <c r="R14" i="58"/>
  <c r="Q14" i="58"/>
  <c r="P14" i="58"/>
  <c r="O14" i="58"/>
  <c r="N14" i="58"/>
  <c r="M14" i="58"/>
  <c r="L14" i="58"/>
  <c r="K14" i="58"/>
  <c r="J14" i="58"/>
  <c r="I14" i="58"/>
  <c r="H14" i="58"/>
  <c r="G14" i="58"/>
  <c r="F14" i="58"/>
  <c r="E14" i="58"/>
  <c r="D14" i="58"/>
  <c r="C14" i="58"/>
  <c r="B14" i="58"/>
  <c r="V13" i="58"/>
  <c r="U13" i="58"/>
  <c r="T13" i="58"/>
  <c r="S13" i="58"/>
  <c r="R13" i="58"/>
  <c r="Q13" i="58"/>
  <c r="P13" i="58"/>
  <c r="O13" i="58"/>
  <c r="N13" i="58"/>
  <c r="M13" i="58"/>
  <c r="L13" i="58"/>
  <c r="K13" i="58"/>
  <c r="J13" i="58"/>
  <c r="I13" i="58"/>
  <c r="H13" i="58"/>
  <c r="G13" i="58"/>
  <c r="F13" i="58"/>
  <c r="E13" i="58"/>
  <c r="D13" i="58"/>
  <c r="C13" i="58"/>
  <c r="B13" i="58"/>
  <c r="V12" i="58"/>
  <c r="U12" i="58"/>
  <c r="T12" i="58"/>
  <c r="S12" i="58"/>
  <c r="R12" i="58"/>
  <c r="Q12" i="58"/>
  <c r="P12" i="58"/>
  <c r="O12" i="58"/>
  <c r="N12" i="58"/>
  <c r="M12" i="58"/>
  <c r="L12" i="58"/>
  <c r="K12" i="58"/>
  <c r="J12" i="58"/>
  <c r="I12" i="58"/>
  <c r="H12" i="58"/>
  <c r="G12" i="58"/>
  <c r="F12" i="58"/>
  <c r="E12" i="58"/>
  <c r="D12" i="58"/>
  <c r="C12" i="58"/>
  <c r="B12" i="58"/>
  <c r="V11" i="58"/>
  <c r="U11" i="58"/>
  <c r="T11" i="58"/>
  <c r="S11" i="58"/>
  <c r="R11" i="58"/>
  <c r="Q11" i="58"/>
  <c r="P11" i="58"/>
  <c r="O11" i="58"/>
  <c r="N11" i="58"/>
  <c r="M11" i="58"/>
  <c r="L11" i="58"/>
  <c r="K11" i="58"/>
  <c r="J11" i="58"/>
  <c r="I11" i="58"/>
  <c r="H11" i="58"/>
  <c r="G11" i="58"/>
  <c r="F11" i="58"/>
  <c r="E11" i="58"/>
  <c r="D11" i="58"/>
  <c r="C11" i="58"/>
  <c r="B11" i="58"/>
  <c r="V10" i="58"/>
  <c r="U10" i="58"/>
  <c r="T10" i="58"/>
  <c r="S10" i="58"/>
  <c r="R10" i="58"/>
  <c r="Q10" i="58"/>
  <c r="P10" i="58"/>
  <c r="O10" i="58"/>
  <c r="N10" i="58"/>
  <c r="M10" i="58"/>
  <c r="L10" i="58"/>
  <c r="K10" i="58"/>
  <c r="J10" i="58"/>
  <c r="I10" i="58"/>
  <c r="H10" i="58"/>
  <c r="G10" i="58"/>
  <c r="F10" i="58"/>
  <c r="E10" i="58"/>
  <c r="D10" i="58"/>
  <c r="C10" i="58"/>
  <c r="B10" i="58"/>
  <c r="V9" i="58"/>
  <c r="U9" i="58"/>
  <c r="T9" i="58"/>
  <c r="S9" i="58"/>
  <c r="R9" i="58"/>
  <c r="Q9" i="58"/>
  <c r="P9" i="58"/>
  <c r="O9" i="58"/>
  <c r="N9" i="58"/>
  <c r="M9" i="58"/>
  <c r="L9" i="58"/>
  <c r="K9" i="58"/>
  <c r="J9" i="58"/>
  <c r="I9" i="58"/>
  <c r="H9" i="58"/>
  <c r="G9" i="58"/>
  <c r="F9" i="58"/>
  <c r="E9" i="58"/>
  <c r="D9" i="58"/>
  <c r="C9" i="58"/>
  <c r="B9" i="58"/>
  <c r="V8" i="58"/>
  <c r="U8" i="58"/>
  <c r="T8" i="58"/>
  <c r="S8" i="58"/>
  <c r="R8" i="58"/>
  <c r="Q8" i="58"/>
  <c r="P8" i="58"/>
  <c r="O8" i="58"/>
  <c r="N8" i="58"/>
  <c r="M8" i="58"/>
  <c r="L8" i="58"/>
  <c r="K8" i="58"/>
  <c r="J8" i="58"/>
  <c r="I8" i="58"/>
  <c r="H8" i="58"/>
  <c r="G8" i="58"/>
  <c r="F8" i="58"/>
  <c r="E8" i="58"/>
  <c r="D8" i="58"/>
  <c r="C8" i="58"/>
  <c r="B8" i="58"/>
  <c r="V7" i="58"/>
  <c r="U7" i="58"/>
  <c r="T7" i="58"/>
  <c r="S7" i="58"/>
  <c r="R7" i="58"/>
  <c r="Q7" i="58"/>
  <c r="P7" i="58"/>
  <c r="O7" i="58"/>
  <c r="N7" i="58"/>
  <c r="M7" i="58"/>
  <c r="L7" i="58"/>
  <c r="K7" i="58"/>
  <c r="J7" i="58"/>
  <c r="I7" i="58"/>
  <c r="H7" i="58"/>
  <c r="G7" i="58"/>
  <c r="F7" i="58"/>
  <c r="E7" i="58"/>
  <c r="D7" i="58"/>
  <c r="C7" i="58"/>
  <c r="B7" i="58"/>
  <c r="V6" i="58"/>
  <c r="U6" i="58"/>
  <c r="T6" i="58"/>
  <c r="S6" i="58"/>
  <c r="R6" i="58"/>
  <c r="Q6" i="58"/>
  <c r="P6" i="58"/>
  <c r="O6" i="58"/>
  <c r="N6" i="58"/>
  <c r="M6" i="58"/>
  <c r="L6" i="58"/>
  <c r="K6" i="58"/>
  <c r="J6" i="58"/>
  <c r="I6" i="58"/>
  <c r="H6" i="58"/>
  <c r="G6" i="58"/>
  <c r="F6" i="58"/>
  <c r="E6" i="58"/>
  <c r="D6" i="58"/>
  <c r="C6" i="58"/>
  <c r="B6" i="58"/>
  <c r="V5" i="58"/>
  <c r="U5" i="58"/>
  <c r="T5" i="58"/>
  <c r="S5" i="58"/>
  <c r="R5" i="58"/>
  <c r="Q5" i="58"/>
  <c r="P5" i="58"/>
  <c r="O5" i="58"/>
  <c r="N5" i="58"/>
  <c r="M5" i="58"/>
  <c r="L5" i="58"/>
  <c r="K5" i="58"/>
  <c r="J5" i="58"/>
  <c r="I5" i="58"/>
  <c r="H5" i="58"/>
  <c r="G5" i="58"/>
  <c r="F5" i="58"/>
  <c r="E5" i="58"/>
  <c r="D5" i="58"/>
  <c r="C5" i="58"/>
  <c r="B5" i="58"/>
  <c r="V4" i="58"/>
  <c r="U4" i="58"/>
  <c r="T4" i="58"/>
  <c r="S4" i="58"/>
  <c r="R4" i="58"/>
  <c r="Q4" i="58"/>
  <c r="P4" i="58"/>
  <c r="O4" i="58"/>
  <c r="N4" i="58"/>
  <c r="M4" i="58"/>
  <c r="L4" i="58"/>
  <c r="K4" i="58"/>
  <c r="J4" i="58"/>
  <c r="I4" i="58"/>
  <c r="H4" i="58"/>
  <c r="G4" i="58"/>
  <c r="F4" i="58"/>
  <c r="E4" i="58"/>
  <c r="D4" i="58"/>
  <c r="C4" i="58"/>
  <c r="B4" i="58"/>
  <c r="V100" i="57"/>
  <c r="U100" i="57"/>
  <c r="T100" i="57"/>
  <c r="S100" i="57"/>
  <c r="R100" i="57"/>
  <c r="Q100" i="57"/>
  <c r="P100" i="57"/>
  <c r="O100" i="57"/>
  <c r="N100" i="57"/>
  <c r="M100" i="57"/>
  <c r="L100" i="57"/>
  <c r="K100" i="57"/>
  <c r="J100" i="57"/>
  <c r="I100" i="57"/>
  <c r="H100" i="57"/>
  <c r="G100" i="57"/>
  <c r="F100" i="57"/>
  <c r="E100" i="57"/>
  <c r="D100" i="57"/>
  <c r="C100" i="57"/>
  <c r="B100" i="57"/>
  <c r="V93" i="57"/>
  <c r="U93" i="57"/>
  <c r="T93" i="57"/>
  <c r="S93" i="57"/>
  <c r="R93" i="57"/>
  <c r="Q93" i="57"/>
  <c r="P93" i="57"/>
  <c r="O93" i="57"/>
  <c r="N93" i="57"/>
  <c r="M93" i="57"/>
  <c r="L93" i="57"/>
  <c r="K93" i="57"/>
  <c r="J93" i="57"/>
  <c r="I93" i="57"/>
  <c r="H93" i="57"/>
  <c r="G93" i="57"/>
  <c r="F93" i="57"/>
  <c r="E93" i="57"/>
  <c r="D93" i="57"/>
  <c r="C93" i="57"/>
  <c r="B93" i="57"/>
  <c r="A93" i="57"/>
  <c r="V92" i="57"/>
  <c r="U92" i="57"/>
  <c r="T92" i="57"/>
  <c r="S92" i="57"/>
  <c r="R92" i="57"/>
  <c r="Q92" i="57"/>
  <c r="P92" i="57"/>
  <c r="O92" i="57"/>
  <c r="N92" i="57"/>
  <c r="M92" i="57"/>
  <c r="L92" i="57"/>
  <c r="K92" i="57"/>
  <c r="J92" i="57"/>
  <c r="I92" i="57"/>
  <c r="H92" i="57"/>
  <c r="G92" i="57"/>
  <c r="F92" i="57"/>
  <c r="E92" i="57"/>
  <c r="D92" i="57"/>
  <c r="C92" i="57"/>
  <c r="B92" i="57"/>
  <c r="A92" i="57"/>
  <c r="V91" i="57"/>
  <c r="U91" i="57"/>
  <c r="T91" i="57"/>
  <c r="S91" i="57"/>
  <c r="R91" i="57"/>
  <c r="Q91" i="57"/>
  <c r="P91" i="57"/>
  <c r="O91" i="57"/>
  <c r="N91" i="57"/>
  <c r="M91" i="57"/>
  <c r="L91" i="57"/>
  <c r="K91" i="57"/>
  <c r="J91" i="57"/>
  <c r="I91" i="57"/>
  <c r="H91" i="57"/>
  <c r="G91" i="57"/>
  <c r="F91" i="57"/>
  <c r="E91" i="57"/>
  <c r="D91" i="57"/>
  <c r="C91" i="57"/>
  <c r="B91" i="57"/>
  <c r="A91" i="57"/>
  <c r="V90" i="57"/>
  <c r="U90" i="57"/>
  <c r="T90" i="57"/>
  <c r="S90" i="57"/>
  <c r="R90" i="57"/>
  <c r="Q90" i="57"/>
  <c r="P90" i="57"/>
  <c r="O90" i="57"/>
  <c r="N90" i="57"/>
  <c r="M90" i="57"/>
  <c r="L90" i="57"/>
  <c r="K90" i="57"/>
  <c r="J90" i="57"/>
  <c r="I90" i="57"/>
  <c r="H90" i="57"/>
  <c r="G90" i="57"/>
  <c r="F90" i="57"/>
  <c r="E90" i="57"/>
  <c r="D90" i="57"/>
  <c r="C90" i="57"/>
  <c r="B90" i="57"/>
  <c r="A90" i="57"/>
  <c r="V89" i="57"/>
  <c r="U89" i="57"/>
  <c r="T89" i="57"/>
  <c r="S89" i="57"/>
  <c r="R89" i="57"/>
  <c r="Q89" i="57"/>
  <c r="P89" i="57"/>
  <c r="O89" i="57"/>
  <c r="N89" i="57"/>
  <c r="M89" i="57"/>
  <c r="L89" i="57"/>
  <c r="K89" i="57"/>
  <c r="J89" i="57"/>
  <c r="I89" i="57"/>
  <c r="H89" i="57"/>
  <c r="G89" i="57"/>
  <c r="F89" i="57"/>
  <c r="E89" i="57"/>
  <c r="D89" i="57"/>
  <c r="C89" i="57"/>
  <c r="B89" i="57"/>
  <c r="A89" i="57"/>
  <c r="V88" i="57"/>
  <c r="U88" i="57"/>
  <c r="T88" i="57"/>
  <c r="S88" i="57"/>
  <c r="R88" i="57"/>
  <c r="Q88" i="57"/>
  <c r="P88" i="57"/>
  <c r="O88" i="57"/>
  <c r="N88" i="57"/>
  <c r="M88" i="57"/>
  <c r="L88" i="57"/>
  <c r="K88" i="57"/>
  <c r="J88" i="57"/>
  <c r="I88" i="57"/>
  <c r="H88" i="57"/>
  <c r="G88" i="57"/>
  <c r="F88" i="57"/>
  <c r="E88" i="57"/>
  <c r="D88" i="57"/>
  <c r="C88" i="57"/>
  <c r="B88" i="57"/>
  <c r="A88" i="57"/>
  <c r="V87" i="57"/>
  <c r="U87" i="57"/>
  <c r="T87" i="57"/>
  <c r="S87" i="57"/>
  <c r="R87" i="57"/>
  <c r="Q87" i="57"/>
  <c r="P87" i="57"/>
  <c r="O87" i="57"/>
  <c r="N87" i="57"/>
  <c r="M87" i="57"/>
  <c r="L87" i="57"/>
  <c r="K87" i="57"/>
  <c r="J87" i="57"/>
  <c r="I87" i="57"/>
  <c r="H87" i="57"/>
  <c r="G87" i="57"/>
  <c r="F87" i="57"/>
  <c r="E87" i="57"/>
  <c r="D87" i="57"/>
  <c r="C87" i="57"/>
  <c r="B87" i="57"/>
  <c r="A87" i="57"/>
  <c r="V86" i="57"/>
  <c r="U86" i="57"/>
  <c r="T86" i="57"/>
  <c r="S86" i="57"/>
  <c r="R86" i="57"/>
  <c r="Q86" i="57"/>
  <c r="P86" i="57"/>
  <c r="O86" i="57"/>
  <c r="N86" i="57"/>
  <c r="M86" i="57"/>
  <c r="L86" i="57"/>
  <c r="K86" i="57"/>
  <c r="J86" i="57"/>
  <c r="I86" i="57"/>
  <c r="H86" i="57"/>
  <c r="G86" i="57"/>
  <c r="F86" i="57"/>
  <c r="E86" i="57"/>
  <c r="D86" i="57"/>
  <c r="C86" i="57"/>
  <c r="B86" i="57"/>
  <c r="A86" i="57"/>
  <c r="V85" i="57"/>
  <c r="U85" i="57"/>
  <c r="T85" i="57"/>
  <c r="S85" i="57"/>
  <c r="R85" i="57"/>
  <c r="Q85" i="57"/>
  <c r="P85" i="57"/>
  <c r="O85" i="57"/>
  <c r="N85" i="57"/>
  <c r="M85" i="57"/>
  <c r="L85" i="57"/>
  <c r="K85" i="57"/>
  <c r="J85" i="57"/>
  <c r="I85" i="57"/>
  <c r="H85" i="57"/>
  <c r="G85" i="57"/>
  <c r="F85" i="57"/>
  <c r="E85" i="57"/>
  <c r="D85" i="57"/>
  <c r="C85" i="57"/>
  <c r="B85" i="57"/>
  <c r="A85" i="57"/>
  <c r="V84" i="57"/>
  <c r="U84" i="57"/>
  <c r="T84" i="57"/>
  <c r="S84" i="57"/>
  <c r="R84" i="57"/>
  <c r="Q84" i="57"/>
  <c r="P84" i="57"/>
  <c r="O84" i="57"/>
  <c r="N84" i="57"/>
  <c r="M84" i="57"/>
  <c r="L84" i="57"/>
  <c r="K84" i="57"/>
  <c r="J84" i="57"/>
  <c r="I84" i="57"/>
  <c r="H84" i="57"/>
  <c r="G84" i="57"/>
  <c r="F84" i="57"/>
  <c r="E84" i="57"/>
  <c r="D84" i="57"/>
  <c r="C84" i="57"/>
  <c r="B84" i="57"/>
  <c r="A84" i="57"/>
  <c r="V83" i="57"/>
  <c r="U83" i="57"/>
  <c r="T83" i="57"/>
  <c r="S83" i="57"/>
  <c r="R83" i="57"/>
  <c r="Q83" i="57"/>
  <c r="P83" i="57"/>
  <c r="O83" i="57"/>
  <c r="N83" i="57"/>
  <c r="M83" i="57"/>
  <c r="L83" i="57"/>
  <c r="K83" i="57"/>
  <c r="J83" i="57"/>
  <c r="I83" i="57"/>
  <c r="H83" i="57"/>
  <c r="G83" i="57"/>
  <c r="F83" i="57"/>
  <c r="E83" i="57"/>
  <c r="D83" i="57"/>
  <c r="C83" i="57"/>
  <c r="B83" i="57"/>
  <c r="A83" i="57"/>
  <c r="V82" i="57"/>
  <c r="U82" i="57"/>
  <c r="T82" i="57"/>
  <c r="S82" i="57"/>
  <c r="R82" i="57"/>
  <c r="Q82" i="57"/>
  <c r="P82" i="57"/>
  <c r="O82" i="57"/>
  <c r="N82" i="57"/>
  <c r="M82" i="57"/>
  <c r="L82" i="57"/>
  <c r="K82" i="57"/>
  <c r="J82" i="57"/>
  <c r="I82" i="57"/>
  <c r="H82" i="57"/>
  <c r="G82" i="57"/>
  <c r="F82" i="57"/>
  <c r="E82" i="57"/>
  <c r="D82" i="57"/>
  <c r="C82" i="57"/>
  <c r="B82" i="57"/>
  <c r="A82" i="57"/>
  <c r="V81" i="57"/>
  <c r="U81" i="57"/>
  <c r="T81" i="57"/>
  <c r="S81" i="57"/>
  <c r="R81" i="57"/>
  <c r="Q81" i="57"/>
  <c r="P81" i="57"/>
  <c r="O81" i="57"/>
  <c r="N81" i="57"/>
  <c r="M81" i="57"/>
  <c r="L81" i="57"/>
  <c r="K81" i="57"/>
  <c r="J81" i="57"/>
  <c r="I81" i="57"/>
  <c r="H81" i="57"/>
  <c r="G81" i="57"/>
  <c r="F81" i="57"/>
  <c r="E81" i="57"/>
  <c r="D81" i="57"/>
  <c r="C81" i="57"/>
  <c r="B81" i="57"/>
  <c r="A81" i="57"/>
  <c r="V80" i="57"/>
  <c r="U80" i="57"/>
  <c r="T80" i="57"/>
  <c r="S80" i="57"/>
  <c r="R80" i="57"/>
  <c r="Q80" i="57"/>
  <c r="P80" i="57"/>
  <c r="O80" i="57"/>
  <c r="N80" i="57"/>
  <c r="M80" i="57"/>
  <c r="L80" i="57"/>
  <c r="K80" i="57"/>
  <c r="J80" i="57"/>
  <c r="I80" i="57"/>
  <c r="H80" i="57"/>
  <c r="G80" i="57"/>
  <c r="F80" i="57"/>
  <c r="E80" i="57"/>
  <c r="D80" i="57"/>
  <c r="C80" i="57"/>
  <c r="B80" i="57"/>
  <c r="A80" i="57"/>
  <c r="V79" i="57"/>
  <c r="U79" i="57"/>
  <c r="T79" i="57"/>
  <c r="S79" i="57"/>
  <c r="R79" i="57"/>
  <c r="Q79" i="57"/>
  <c r="P79" i="57"/>
  <c r="O79" i="57"/>
  <c r="N79" i="57"/>
  <c r="M79" i="57"/>
  <c r="L79" i="57"/>
  <c r="K79" i="57"/>
  <c r="J79" i="57"/>
  <c r="I79" i="57"/>
  <c r="H79" i="57"/>
  <c r="G79" i="57"/>
  <c r="F79" i="57"/>
  <c r="E79" i="57"/>
  <c r="D79" i="57"/>
  <c r="C79" i="57"/>
  <c r="B79" i="57"/>
  <c r="A79" i="57"/>
  <c r="V78" i="57"/>
  <c r="U78" i="57"/>
  <c r="T78" i="57"/>
  <c r="S78" i="57"/>
  <c r="R78" i="57"/>
  <c r="Q78" i="57"/>
  <c r="P78" i="57"/>
  <c r="O78" i="57"/>
  <c r="N78" i="57"/>
  <c r="M78" i="57"/>
  <c r="L78" i="57"/>
  <c r="K78" i="57"/>
  <c r="J78" i="57"/>
  <c r="I78" i="57"/>
  <c r="H78" i="57"/>
  <c r="G78" i="57"/>
  <c r="F78" i="57"/>
  <c r="E78" i="57"/>
  <c r="D78" i="57"/>
  <c r="C78" i="57"/>
  <c r="B78" i="57"/>
  <c r="A78" i="57"/>
  <c r="V77" i="57"/>
  <c r="U77" i="57"/>
  <c r="T77" i="57"/>
  <c r="S77" i="57"/>
  <c r="R77" i="57"/>
  <c r="Q77" i="57"/>
  <c r="P77" i="57"/>
  <c r="O77" i="57"/>
  <c r="N77" i="57"/>
  <c r="M77" i="57"/>
  <c r="L77" i="57"/>
  <c r="K77" i="57"/>
  <c r="J77" i="57"/>
  <c r="I77" i="57"/>
  <c r="H77" i="57"/>
  <c r="G77" i="57"/>
  <c r="F77" i="57"/>
  <c r="E77" i="57"/>
  <c r="D77" i="57"/>
  <c r="C77" i="57"/>
  <c r="B77" i="57"/>
  <c r="A77" i="57"/>
  <c r="V76" i="57"/>
  <c r="U76" i="57"/>
  <c r="T76" i="57"/>
  <c r="S76" i="57"/>
  <c r="R76" i="57"/>
  <c r="Q76" i="57"/>
  <c r="P76" i="57"/>
  <c r="O76" i="57"/>
  <c r="N76" i="57"/>
  <c r="M76" i="57"/>
  <c r="L76" i="57"/>
  <c r="K76" i="57"/>
  <c r="J76" i="57"/>
  <c r="I76" i="57"/>
  <c r="H76" i="57"/>
  <c r="G76" i="57"/>
  <c r="F76" i="57"/>
  <c r="E76" i="57"/>
  <c r="D76" i="57"/>
  <c r="C76" i="57"/>
  <c r="B76" i="57"/>
  <c r="A76" i="57"/>
  <c r="V75" i="57"/>
  <c r="U75" i="57"/>
  <c r="T75" i="57"/>
  <c r="S75" i="57"/>
  <c r="R75" i="57"/>
  <c r="Q75" i="57"/>
  <c r="P75" i="57"/>
  <c r="O75" i="57"/>
  <c r="N75" i="57"/>
  <c r="M75" i="57"/>
  <c r="L75" i="57"/>
  <c r="K75" i="57"/>
  <c r="J75" i="57"/>
  <c r="I75" i="57"/>
  <c r="H75" i="57"/>
  <c r="G75" i="57"/>
  <c r="F75" i="57"/>
  <c r="E75" i="57"/>
  <c r="D75" i="57"/>
  <c r="C75" i="57"/>
  <c r="B75" i="57"/>
  <c r="A75" i="57"/>
  <c r="V74" i="57"/>
  <c r="U74" i="57"/>
  <c r="T74" i="57"/>
  <c r="S74" i="57"/>
  <c r="R74" i="57"/>
  <c r="Q74" i="57"/>
  <c r="P74" i="57"/>
  <c r="O74" i="57"/>
  <c r="N74" i="57"/>
  <c r="M74" i="57"/>
  <c r="L74" i="57"/>
  <c r="K74" i="57"/>
  <c r="J74" i="57"/>
  <c r="I74" i="57"/>
  <c r="H74" i="57"/>
  <c r="G74" i="57"/>
  <c r="F74" i="57"/>
  <c r="E74" i="57"/>
  <c r="D74" i="57"/>
  <c r="C74" i="57"/>
  <c r="B74" i="57"/>
  <c r="A74" i="57"/>
  <c r="V73" i="57"/>
  <c r="U73" i="57"/>
  <c r="T73" i="57"/>
  <c r="S73" i="57"/>
  <c r="R73" i="57"/>
  <c r="Q73" i="57"/>
  <c r="P73" i="57"/>
  <c r="O73" i="57"/>
  <c r="N73" i="57"/>
  <c r="M73" i="57"/>
  <c r="L73" i="57"/>
  <c r="K73" i="57"/>
  <c r="J73" i="57"/>
  <c r="I73" i="57"/>
  <c r="H73" i="57"/>
  <c r="G73" i="57"/>
  <c r="F73" i="57"/>
  <c r="E73" i="57"/>
  <c r="D73" i="57"/>
  <c r="C73" i="57"/>
  <c r="B73" i="57"/>
  <c r="A73" i="57"/>
  <c r="V72" i="57"/>
  <c r="U72" i="57"/>
  <c r="T72" i="57"/>
  <c r="S72" i="57"/>
  <c r="R72" i="57"/>
  <c r="Q72" i="57"/>
  <c r="P72" i="57"/>
  <c r="O72" i="57"/>
  <c r="N72" i="57"/>
  <c r="M72" i="57"/>
  <c r="L72" i="57"/>
  <c r="K72" i="57"/>
  <c r="J72" i="57"/>
  <c r="I72" i="57"/>
  <c r="H72" i="57"/>
  <c r="G72" i="57"/>
  <c r="F72" i="57"/>
  <c r="E72" i="57"/>
  <c r="D72" i="57"/>
  <c r="C72" i="57"/>
  <c r="B72" i="57"/>
  <c r="A72" i="57"/>
  <c r="V67" i="57"/>
  <c r="U67" i="57"/>
  <c r="T67" i="57"/>
  <c r="S67" i="57"/>
  <c r="R67" i="57"/>
  <c r="Q67" i="57"/>
  <c r="P67" i="57"/>
  <c r="O67" i="57"/>
  <c r="N67" i="57"/>
  <c r="M67" i="57"/>
  <c r="L67" i="57"/>
  <c r="K67" i="57"/>
  <c r="J67" i="57"/>
  <c r="I67" i="57"/>
  <c r="H67" i="57"/>
  <c r="G67" i="57"/>
  <c r="F67" i="57"/>
  <c r="E67" i="57"/>
  <c r="D67" i="57"/>
  <c r="C67" i="57"/>
  <c r="A67" i="57"/>
  <c r="V66" i="57"/>
  <c r="U66" i="57"/>
  <c r="T66" i="57"/>
  <c r="S66" i="57"/>
  <c r="R66" i="57"/>
  <c r="Q66" i="57"/>
  <c r="P66" i="57"/>
  <c r="O66" i="57"/>
  <c r="N66" i="57"/>
  <c r="M66" i="57"/>
  <c r="L66" i="57"/>
  <c r="K66" i="57"/>
  <c r="J66" i="57"/>
  <c r="I66" i="57"/>
  <c r="H66" i="57"/>
  <c r="G66" i="57"/>
  <c r="F66" i="57"/>
  <c r="E66" i="57"/>
  <c r="D66" i="57"/>
  <c r="C66" i="57"/>
  <c r="A66" i="57"/>
  <c r="V65" i="57"/>
  <c r="U65" i="57"/>
  <c r="T65" i="57"/>
  <c r="S65" i="57"/>
  <c r="R65" i="57"/>
  <c r="Q65" i="57"/>
  <c r="P65" i="57"/>
  <c r="O65" i="57"/>
  <c r="N65" i="57"/>
  <c r="M65" i="57"/>
  <c r="L65" i="57"/>
  <c r="K65" i="57"/>
  <c r="J65" i="57"/>
  <c r="I65" i="57"/>
  <c r="H65" i="57"/>
  <c r="G65" i="57"/>
  <c r="F65" i="57"/>
  <c r="E65" i="57"/>
  <c r="D65" i="57"/>
  <c r="C65" i="57"/>
  <c r="A65" i="57"/>
  <c r="V64" i="57"/>
  <c r="U64" i="57"/>
  <c r="T64" i="57"/>
  <c r="S64" i="57"/>
  <c r="R64" i="57"/>
  <c r="Q64" i="57"/>
  <c r="P64" i="57"/>
  <c r="O64" i="57"/>
  <c r="N64" i="57"/>
  <c r="M64" i="57"/>
  <c r="L64" i="57"/>
  <c r="K64" i="57"/>
  <c r="J64" i="57"/>
  <c r="I64" i="57"/>
  <c r="H64" i="57"/>
  <c r="G64" i="57"/>
  <c r="F64" i="57"/>
  <c r="E64" i="57"/>
  <c r="D64" i="57"/>
  <c r="C64" i="57"/>
  <c r="A64" i="57"/>
  <c r="V63" i="57"/>
  <c r="U63" i="57"/>
  <c r="T63" i="57"/>
  <c r="S63" i="57"/>
  <c r="R63" i="57"/>
  <c r="Q63" i="57"/>
  <c r="P63" i="57"/>
  <c r="O63" i="57"/>
  <c r="N63" i="57"/>
  <c r="M63" i="57"/>
  <c r="L63" i="57"/>
  <c r="K63" i="57"/>
  <c r="J63" i="57"/>
  <c r="I63" i="57"/>
  <c r="H63" i="57"/>
  <c r="G63" i="57"/>
  <c r="F63" i="57"/>
  <c r="E63" i="57"/>
  <c r="D63" i="57"/>
  <c r="C63" i="57"/>
  <c r="A63" i="57"/>
  <c r="V62" i="57"/>
  <c r="U62" i="57"/>
  <c r="T62" i="57"/>
  <c r="S62" i="57"/>
  <c r="R62" i="57"/>
  <c r="Q62" i="57"/>
  <c r="P62" i="57"/>
  <c r="O62" i="57"/>
  <c r="N62" i="57"/>
  <c r="M62" i="57"/>
  <c r="L62" i="57"/>
  <c r="K62" i="57"/>
  <c r="J62" i="57"/>
  <c r="I62" i="57"/>
  <c r="H62" i="57"/>
  <c r="G62" i="57"/>
  <c r="F62" i="57"/>
  <c r="E62" i="57"/>
  <c r="D62" i="57"/>
  <c r="C62" i="57"/>
  <c r="A62" i="57"/>
  <c r="V61" i="57"/>
  <c r="U61" i="57"/>
  <c r="T61" i="57"/>
  <c r="S61" i="57"/>
  <c r="R61" i="57"/>
  <c r="Q61" i="57"/>
  <c r="P61" i="57"/>
  <c r="O61" i="57"/>
  <c r="N61" i="57"/>
  <c r="M61" i="57"/>
  <c r="L61" i="57"/>
  <c r="K61" i="57"/>
  <c r="J61" i="57"/>
  <c r="I61" i="57"/>
  <c r="H61" i="57"/>
  <c r="G61" i="57"/>
  <c r="F61" i="57"/>
  <c r="E61" i="57"/>
  <c r="D61" i="57"/>
  <c r="C61" i="57"/>
  <c r="A61" i="57"/>
  <c r="V60" i="57"/>
  <c r="U60" i="57"/>
  <c r="T60" i="57"/>
  <c r="S60" i="57"/>
  <c r="R60" i="57"/>
  <c r="Q60" i="57"/>
  <c r="P60" i="57"/>
  <c r="O60" i="57"/>
  <c r="N60" i="57"/>
  <c r="M60" i="57"/>
  <c r="L60" i="57"/>
  <c r="K60" i="57"/>
  <c r="J60" i="57"/>
  <c r="I60" i="57"/>
  <c r="H60" i="57"/>
  <c r="G60" i="57"/>
  <c r="F60" i="57"/>
  <c r="E60" i="57"/>
  <c r="D60" i="57"/>
  <c r="C60" i="57"/>
  <c r="A60" i="57"/>
  <c r="V59" i="57"/>
  <c r="U59" i="57"/>
  <c r="T59" i="57"/>
  <c r="S59" i="57"/>
  <c r="R59" i="57"/>
  <c r="Q59" i="57"/>
  <c r="P59" i="57"/>
  <c r="O59" i="57"/>
  <c r="N59" i="57"/>
  <c r="M59" i="57"/>
  <c r="L59" i="57"/>
  <c r="K59" i="57"/>
  <c r="J59" i="57"/>
  <c r="I59" i="57"/>
  <c r="H59" i="57"/>
  <c r="G59" i="57"/>
  <c r="F59" i="57"/>
  <c r="E59" i="57"/>
  <c r="D59" i="57"/>
  <c r="C59" i="57"/>
  <c r="A59" i="57"/>
  <c r="V58" i="57"/>
  <c r="U58" i="57"/>
  <c r="T58" i="57"/>
  <c r="S58" i="57"/>
  <c r="R58" i="57"/>
  <c r="Q58" i="57"/>
  <c r="P58" i="57"/>
  <c r="O58" i="57"/>
  <c r="N58" i="57"/>
  <c r="M58" i="57"/>
  <c r="L58" i="57"/>
  <c r="K58" i="57"/>
  <c r="J58" i="57"/>
  <c r="I58" i="57"/>
  <c r="H58" i="57"/>
  <c r="G58" i="57"/>
  <c r="F58" i="57"/>
  <c r="E58" i="57"/>
  <c r="D58" i="57"/>
  <c r="C58" i="57"/>
  <c r="A58" i="57"/>
  <c r="V57" i="57"/>
  <c r="U57" i="57"/>
  <c r="T57" i="57"/>
  <c r="S57" i="57"/>
  <c r="R57" i="57"/>
  <c r="Q57" i="57"/>
  <c r="P57" i="57"/>
  <c r="O57" i="57"/>
  <c r="N57" i="57"/>
  <c r="M57" i="57"/>
  <c r="L57" i="57"/>
  <c r="K57" i="57"/>
  <c r="J57" i="57"/>
  <c r="I57" i="57"/>
  <c r="H57" i="57"/>
  <c r="G57" i="57"/>
  <c r="F57" i="57"/>
  <c r="E57" i="57"/>
  <c r="D57" i="57"/>
  <c r="C57" i="57"/>
  <c r="A57" i="57"/>
  <c r="V56" i="57"/>
  <c r="U56" i="57"/>
  <c r="T56" i="57"/>
  <c r="S56" i="57"/>
  <c r="R56" i="57"/>
  <c r="Q56" i="57"/>
  <c r="P56" i="57"/>
  <c r="O56" i="57"/>
  <c r="N56" i="57"/>
  <c r="M56" i="57"/>
  <c r="L56" i="57"/>
  <c r="K56" i="57"/>
  <c r="J56" i="57"/>
  <c r="I56" i="57"/>
  <c r="H56" i="57"/>
  <c r="G56" i="57"/>
  <c r="F56" i="57"/>
  <c r="E56" i="57"/>
  <c r="D56" i="57"/>
  <c r="C56" i="57"/>
  <c r="A56" i="57"/>
  <c r="V55" i="57"/>
  <c r="U55" i="57"/>
  <c r="T55" i="57"/>
  <c r="S55" i="57"/>
  <c r="R55" i="57"/>
  <c r="Q55" i="57"/>
  <c r="P55" i="57"/>
  <c r="O55" i="57"/>
  <c r="N55" i="57"/>
  <c r="M55" i="57"/>
  <c r="L55" i="57"/>
  <c r="K55" i="57"/>
  <c r="J55" i="57"/>
  <c r="I55" i="57"/>
  <c r="H55" i="57"/>
  <c r="G55" i="57"/>
  <c r="F55" i="57"/>
  <c r="E55" i="57"/>
  <c r="D55" i="57"/>
  <c r="C55" i="57"/>
  <c r="A55" i="57"/>
  <c r="V54" i="57"/>
  <c r="U54" i="57"/>
  <c r="T54" i="57"/>
  <c r="S54" i="57"/>
  <c r="R54" i="57"/>
  <c r="Q54" i="57"/>
  <c r="P54" i="57"/>
  <c r="O54" i="57"/>
  <c r="N54" i="57"/>
  <c r="M54" i="57"/>
  <c r="L54" i="57"/>
  <c r="K54" i="57"/>
  <c r="J54" i="57"/>
  <c r="I54" i="57"/>
  <c r="H54" i="57"/>
  <c r="G54" i="57"/>
  <c r="F54" i="57"/>
  <c r="E54" i="57"/>
  <c r="D54" i="57"/>
  <c r="C54" i="57"/>
  <c r="A54" i="57"/>
  <c r="V53" i="57"/>
  <c r="U53" i="57"/>
  <c r="T53" i="57"/>
  <c r="S53" i="57"/>
  <c r="R53" i="57"/>
  <c r="Q53" i="57"/>
  <c r="P53" i="57"/>
  <c r="O53" i="57"/>
  <c r="N53" i="57"/>
  <c r="M53" i="57"/>
  <c r="L53" i="57"/>
  <c r="K53" i="57"/>
  <c r="J53" i="57"/>
  <c r="I53" i="57"/>
  <c r="H53" i="57"/>
  <c r="G53" i="57"/>
  <c r="F53" i="57"/>
  <c r="E53" i="57"/>
  <c r="D53" i="57"/>
  <c r="C53" i="57"/>
  <c r="A53" i="57"/>
  <c r="V52" i="57"/>
  <c r="U52" i="57"/>
  <c r="T52" i="57"/>
  <c r="S52" i="57"/>
  <c r="R52" i="57"/>
  <c r="Q52" i="57"/>
  <c r="P52" i="57"/>
  <c r="O52" i="57"/>
  <c r="N52" i="57"/>
  <c r="M52" i="57"/>
  <c r="L52" i="57"/>
  <c r="K52" i="57"/>
  <c r="J52" i="57"/>
  <c r="I52" i="57"/>
  <c r="H52" i="57"/>
  <c r="G52" i="57"/>
  <c r="F52" i="57"/>
  <c r="E52" i="57"/>
  <c r="D52" i="57"/>
  <c r="C52" i="57"/>
  <c r="A52" i="57"/>
  <c r="V51" i="57"/>
  <c r="U51" i="57"/>
  <c r="T51" i="57"/>
  <c r="S51" i="57"/>
  <c r="R51" i="57"/>
  <c r="Q51" i="57"/>
  <c r="P51" i="57"/>
  <c r="O51" i="57"/>
  <c r="N51" i="57"/>
  <c r="M51" i="57"/>
  <c r="L51" i="57"/>
  <c r="K51" i="57"/>
  <c r="J51" i="57"/>
  <c r="I51" i="57"/>
  <c r="H51" i="57"/>
  <c r="G51" i="57"/>
  <c r="F51" i="57"/>
  <c r="E51" i="57"/>
  <c r="D51" i="57"/>
  <c r="C51" i="57"/>
  <c r="A51" i="57"/>
  <c r="V50" i="57"/>
  <c r="U50" i="57"/>
  <c r="T50" i="57"/>
  <c r="S50" i="57"/>
  <c r="R50" i="57"/>
  <c r="Q50" i="57"/>
  <c r="P50" i="57"/>
  <c r="O50" i="57"/>
  <c r="N50" i="57"/>
  <c r="M50" i="57"/>
  <c r="L50" i="57"/>
  <c r="K50" i="57"/>
  <c r="J50" i="57"/>
  <c r="I50" i="57"/>
  <c r="H50" i="57"/>
  <c r="G50" i="57"/>
  <c r="F50" i="57"/>
  <c r="E50" i="57"/>
  <c r="D50" i="57"/>
  <c r="C50" i="57"/>
  <c r="A50" i="57"/>
  <c r="V49" i="57"/>
  <c r="U49" i="57"/>
  <c r="T49" i="57"/>
  <c r="S49" i="57"/>
  <c r="R49" i="57"/>
  <c r="Q49" i="57"/>
  <c r="P49" i="57"/>
  <c r="O49" i="57"/>
  <c r="N49" i="57"/>
  <c r="M49" i="57"/>
  <c r="L49" i="57"/>
  <c r="K49" i="57"/>
  <c r="J49" i="57"/>
  <c r="I49" i="57"/>
  <c r="H49" i="57"/>
  <c r="G49" i="57"/>
  <c r="F49" i="57"/>
  <c r="E49" i="57"/>
  <c r="D49" i="57"/>
  <c r="C49" i="57"/>
  <c r="A49" i="57"/>
  <c r="V48" i="57"/>
  <c r="U48" i="57"/>
  <c r="T48" i="57"/>
  <c r="S48" i="57"/>
  <c r="R48" i="57"/>
  <c r="Q48" i="57"/>
  <c r="P48" i="57"/>
  <c r="O48" i="57"/>
  <c r="N48" i="57"/>
  <c r="M48" i="57"/>
  <c r="L48" i="57"/>
  <c r="K48" i="57"/>
  <c r="J48" i="57"/>
  <c r="I48" i="57"/>
  <c r="H48" i="57"/>
  <c r="G48" i="57"/>
  <c r="F48" i="57"/>
  <c r="E48" i="57"/>
  <c r="D48" i="57"/>
  <c r="C48" i="57"/>
  <c r="A48" i="57"/>
  <c r="V47" i="57"/>
  <c r="U47" i="57"/>
  <c r="T47" i="57"/>
  <c r="S47" i="57"/>
  <c r="R47" i="57"/>
  <c r="Q47" i="57"/>
  <c r="P47" i="57"/>
  <c r="O47" i="57"/>
  <c r="N47" i="57"/>
  <c r="M47" i="57"/>
  <c r="L47" i="57"/>
  <c r="K47" i="57"/>
  <c r="J47" i="57"/>
  <c r="I47" i="57"/>
  <c r="H47" i="57"/>
  <c r="G47" i="57"/>
  <c r="F47" i="57"/>
  <c r="E47" i="57"/>
  <c r="D47" i="57"/>
  <c r="C47" i="57"/>
  <c r="A47" i="57"/>
  <c r="V46" i="57"/>
  <c r="U46" i="57"/>
  <c r="T46" i="57"/>
  <c r="S46" i="57"/>
  <c r="R46" i="57"/>
  <c r="Q46" i="57"/>
  <c r="P46" i="57"/>
  <c r="O46" i="57"/>
  <c r="N46" i="57"/>
  <c r="M46" i="57"/>
  <c r="L46" i="57"/>
  <c r="K46" i="57"/>
  <c r="J46" i="57"/>
  <c r="I46" i="57"/>
  <c r="H46" i="57"/>
  <c r="G46" i="57"/>
  <c r="F46" i="57"/>
  <c r="E46" i="57"/>
  <c r="D46" i="57"/>
  <c r="C46" i="57"/>
  <c r="A46" i="57"/>
  <c r="V45" i="57"/>
  <c r="U45" i="57"/>
  <c r="T45" i="57"/>
  <c r="S45" i="57"/>
  <c r="R45" i="57"/>
  <c r="Q45" i="57"/>
  <c r="P45" i="57"/>
  <c r="O45" i="57"/>
  <c r="N45" i="57"/>
  <c r="M45" i="57"/>
  <c r="L45" i="57"/>
  <c r="K45" i="57"/>
  <c r="J45" i="57"/>
  <c r="I45" i="57"/>
  <c r="H45" i="57"/>
  <c r="G45" i="57"/>
  <c r="F45" i="57"/>
  <c r="E45" i="57"/>
  <c r="D45" i="57"/>
  <c r="C45" i="57"/>
  <c r="A45" i="57"/>
  <c r="V44" i="57"/>
  <c r="U44" i="57"/>
  <c r="T44" i="57"/>
  <c r="S44" i="57"/>
  <c r="R44" i="57"/>
  <c r="Q44" i="57"/>
  <c r="P44" i="57"/>
  <c r="O44" i="57"/>
  <c r="N44" i="57"/>
  <c r="M44" i="57"/>
  <c r="L44" i="57"/>
  <c r="K44" i="57"/>
  <c r="J44" i="57"/>
  <c r="I44" i="57"/>
  <c r="H44" i="57"/>
  <c r="G44" i="57"/>
  <c r="F44" i="57"/>
  <c r="E44" i="57"/>
  <c r="D44" i="57"/>
  <c r="C44" i="57"/>
  <c r="A44" i="57"/>
  <c r="V43" i="57"/>
  <c r="U43" i="57"/>
  <c r="T43" i="57"/>
  <c r="S43" i="57"/>
  <c r="R43" i="57"/>
  <c r="Q43" i="57"/>
  <c r="P43" i="57"/>
  <c r="O43" i="57"/>
  <c r="N43" i="57"/>
  <c r="M43" i="57"/>
  <c r="L43" i="57"/>
  <c r="K43" i="57"/>
  <c r="J43" i="57"/>
  <c r="I43" i="57"/>
  <c r="H43" i="57"/>
  <c r="G43" i="57"/>
  <c r="F43" i="57"/>
  <c r="E43" i="57"/>
  <c r="D43" i="57"/>
  <c r="C43" i="57"/>
  <c r="A43" i="57"/>
  <c r="V42" i="57"/>
  <c r="U42" i="57"/>
  <c r="T42" i="57"/>
  <c r="S42" i="57"/>
  <c r="R42" i="57"/>
  <c r="Q42" i="57"/>
  <c r="P42" i="57"/>
  <c r="O42" i="57"/>
  <c r="N42" i="57"/>
  <c r="M42" i="57"/>
  <c r="L42" i="57"/>
  <c r="K42" i="57"/>
  <c r="J42" i="57"/>
  <c r="I42" i="57"/>
  <c r="H42" i="57"/>
  <c r="G42" i="57"/>
  <c r="F42" i="57"/>
  <c r="E42" i="57"/>
  <c r="D42" i="57"/>
  <c r="C42" i="57"/>
  <c r="A42" i="57"/>
  <c r="V41" i="57"/>
  <c r="U41" i="57"/>
  <c r="T41" i="57"/>
  <c r="S41" i="57"/>
  <c r="R41" i="57"/>
  <c r="Q41" i="57"/>
  <c r="P41" i="57"/>
  <c r="O41" i="57"/>
  <c r="N41" i="57"/>
  <c r="M41" i="57"/>
  <c r="L41" i="57"/>
  <c r="K41" i="57"/>
  <c r="J41" i="57"/>
  <c r="I41" i="57"/>
  <c r="H41" i="57"/>
  <c r="G41" i="57"/>
  <c r="F41" i="57"/>
  <c r="E41" i="57"/>
  <c r="D41" i="57"/>
  <c r="C41" i="57"/>
  <c r="A41" i="57"/>
  <c r="V40" i="57"/>
  <c r="U40" i="57"/>
  <c r="T40" i="57"/>
  <c r="S40" i="57"/>
  <c r="R40" i="57"/>
  <c r="Q40" i="57"/>
  <c r="P40" i="57"/>
  <c r="O40" i="57"/>
  <c r="N40" i="57"/>
  <c r="M40" i="57"/>
  <c r="L40" i="57"/>
  <c r="K40" i="57"/>
  <c r="J40" i="57"/>
  <c r="I40" i="57"/>
  <c r="H40" i="57"/>
  <c r="G40" i="57"/>
  <c r="F40" i="57"/>
  <c r="E40" i="57"/>
  <c r="D40" i="57"/>
  <c r="C40" i="57"/>
  <c r="A40" i="57"/>
  <c r="V39" i="57"/>
  <c r="U39" i="57"/>
  <c r="T39" i="57"/>
  <c r="S39" i="57"/>
  <c r="R39" i="57"/>
  <c r="Q39" i="57"/>
  <c r="P39" i="57"/>
  <c r="O39" i="57"/>
  <c r="N39" i="57"/>
  <c r="M39" i="57"/>
  <c r="L39" i="57"/>
  <c r="K39" i="57"/>
  <c r="J39" i="57"/>
  <c r="I39" i="57"/>
  <c r="H39" i="57"/>
  <c r="G39" i="57"/>
  <c r="F39" i="57"/>
  <c r="E39" i="57"/>
  <c r="D39" i="57"/>
  <c r="C39" i="57"/>
  <c r="A39" i="57"/>
  <c r="V38" i="57"/>
  <c r="U38" i="57"/>
  <c r="T38" i="57"/>
  <c r="S38" i="57"/>
  <c r="R38" i="57"/>
  <c r="Q38" i="57"/>
  <c r="P38" i="57"/>
  <c r="O38" i="57"/>
  <c r="N38" i="57"/>
  <c r="M38" i="57"/>
  <c r="L38" i="57"/>
  <c r="K38" i="57"/>
  <c r="J38" i="57"/>
  <c r="I38" i="57"/>
  <c r="H38" i="57"/>
  <c r="G38" i="57"/>
  <c r="F38" i="57"/>
  <c r="E38" i="57"/>
  <c r="D38" i="57"/>
  <c r="C38" i="57"/>
  <c r="A38" i="57"/>
  <c r="V37" i="57"/>
  <c r="U37" i="57"/>
  <c r="T37" i="57"/>
  <c r="S37" i="57"/>
  <c r="R37" i="57"/>
  <c r="Q37" i="57"/>
  <c r="P37" i="57"/>
  <c r="O37" i="57"/>
  <c r="N37" i="57"/>
  <c r="M37" i="57"/>
  <c r="L37" i="57"/>
  <c r="K37" i="57"/>
  <c r="J37" i="57"/>
  <c r="I37" i="57"/>
  <c r="H37" i="57"/>
  <c r="G37" i="57"/>
  <c r="F37" i="57"/>
  <c r="E37" i="57"/>
  <c r="D37" i="57"/>
  <c r="C37" i="57"/>
  <c r="A37" i="57"/>
  <c r="V36" i="57"/>
  <c r="U36" i="57"/>
  <c r="T36" i="57"/>
  <c r="S36" i="57"/>
  <c r="R36" i="57"/>
  <c r="Q36" i="57"/>
  <c r="P36" i="57"/>
  <c r="O36" i="57"/>
  <c r="N36" i="57"/>
  <c r="M36" i="57"/>
  <c r="L36" i="57"/>
  <c r="K36" i="57"/>
  <c r="J36" i="57"/>
  <c r="I36" i="57"/>
  <c r="H36" i="57"/>
  <c r="G36" i="57"/>
  <c r="F36" i="57"/>
  <c r="E36" i="57"/>
  <c r="D36" i="57"/>
  <c r="C36" i="57"/>
  <c r="A36" i="57"/>
  <c r="V35" i="57"/>
  <c r="U35" i="57"/>
  <c r="T35" i="57"/>
  <c r="S35" i="57"/>
  <c r="R35" i="57"/>
  <c r="Q35" i="57"/>
  <c r="P35" i="57"/>
  <c r="O35" i="57"/>
  <c r="N35" i="57"/>
  <c r="M35" i="57"/>
  <c r="L35" i="57"/>
  <c r="K35" i="57"/>
  <c r="J35" i="57"/>
  <c r="I35" i="57"/>
  <c r="H35" i="57"/>
  <c r="G35" i="57"/>
  <c r="F35" i="57"/>
  <c r="E35" i="57"/>
  <c r="D35" i="57"/>
  <c r="C35" i="57"/>
  <c r="A35" i="57"/>
  <c r="V34" i="57"/>
  <c r="U34" i="57"/>
  <c r="T34" i="57"/>
  <c r="S34" i="57"/>
  <c r="R34" i="57"/>
  <c r="Q34" i="57"/>
  <c r="P34" i="57"/>
  <c r="O34" i="57"/>
  <c r="N34" i="57"/>
  <c r="M34" i="57"/>
  <c r="L34" i="57"/>
  <c r="K34" i="57"/>
  <c r="J34" i="57"/>
  <c r="I34" i="57"/>
  <c r="H34" i="57"/>
  <c r="G34" i="57"/>
  <c r="F34" i="57"/>
  <c r="E34" i="57"/>
  <c r="D34" i="57"/>
  <c r="C34" i="57"/>
  <c r="A34" i="57"/>
  <c r="V33" i="57"/>
  <c r="U33" i="57"/>
  <c r="T33" i="57"/>
  <c r="S33" i="57"/>
  <c r="R33" i="57"/>
  <c r="Q33" i="57"/>
  <c r="P33" i="57"/>
  <c r="O33" i="57"/>
  <c r="N33" i="57"/>
  <c r="M33" i="57"/>
  <c r="L33" i="57"/>
  <c r="K33" i="57"/>
  <c r="J33" i="57"/>
  <c r="I33" i="57"/>
  <c r="H33" i="57"/>
  <c r="G33" i="57"/>
  <c r="F33" i="57"/>
  <c r="E33" i="57"/>
  <c r="D33" i="57"/>
  <c r="C33" i="57"/>
  <c r="A33" i="57"/>
  <c r="V32" i="57"/>
  <c r="U32" i="57"/>
  <c r="T32" i="57"/>
  <c r="S32" i="57"/>
  <c r="R32" i="57"/>
  <c r="Q32" i="57"/>
  <c r="P32" i="57"/>
  <c r="O32" i="57"/>
  <c r="N32" i="57"/>
  <c r="M32" i="57"/>
  <c r="L32" i="57"/>
  <c r="K32" i="57"/>
  <c r="J32" i="57"/>
  <c r="I32" i="57"/>
  <c r="H32" i="57"/>
  <c r="G32" i="57"/>
  <c r="F32" i="57"/>
  <c r="E32" i="57"/>
  <c r="D32" i="57"/>
  <c r="C32" i="57"/>
  <c r="A32" i="57"/>
  <c r="V31" i="57"/>
  <c r="U31" i="57"/>
  <c r="T31" i="57"/>
  <c r="S31" i="57"/>
  <c r="R31" i="57"/>
  <c r="Q31" i="57"/>
  <c r="P31" i="57"/>
  <c r="O31" i="57"/>
  <c r="N31" i="57"/>
  <c r="M31" i="57"/>
  <c r="L31" i="57"/>
  <c r="K31" i="57"/>
  <c r="J31" i="57"/>
  <c r="I31" i="57"/>
  <c r="H31" i="57"/>
  <c r="G31" i="57"/>
  <c r="F31" i="57"/>
  <c r="E31" i="57"/>
  <c r="D31" i="57"/>
  <c r="C31" i="57"/>
  <c r="A31" i="57"/>
  <c r="V30" i="57"/>
  <c r="U30" i="57"/>
  <c r="T30" i="57"/>
  <c r="S30" i="57"/>
  <c r="R30" i="57"/>
  <c r="Q30" i="57"/>
  <c r="P30" i="57"/>
  <c r="O30" i="57"/>
  <c r="N30" i="57"/>
  <c r="M30" i="57"/>
  <c r="L30" i="57"/>
  <c r="K30" i="57"/>
  <c r="J30" i="57"/>
  <c r="I30" i="57"/>
  <c r="H30" i="57"/>
  <c r="G30" i="57"/>
  <c r="F30" i="57"/>
  <c r="E30" i="57"/>
  <c r="D30" i="57"/>
  <c r="C30" i="57"/>
  <c r="A30" i="57"/>
  <c r="V29" i="57"/>
  <c r="U29" i="57"/>
  <c r="T29" i="57"/>
  <c r="S29" i="57"/>
  <c r="R29" i="57"/>
  <c r="Q29" i="57"/>
  <c r="P29" i="57"/>
  <c r="O29" i="57"/>
  <c r="N29" i="57"/>
  <c r="M29" i="57"/>
  <c r="L29" i="57"/>
  <c r="K29" i="57"/>
  <c r="J29" i="57"/>
  <c r="I29" i="57"/>
  <c r="H29" i="57"/>
  <c r="G29" i="57"/>
  <c r="F29" i="57"/>
  <c r="E29" i="57"/>
  <c r="D29" i="57"/>
  <c r="C29" i="57"/>
  <c r="A29" i="57"/>
  <c r="V28" i="57"/>
  <c r="U28" i="57"/>
  <c r="T28" i="57"/>
  <c r="S28" i="57"/>
  <c r="R28" i="57"/>
  <c r="Q28" i="57"/>
  <c r="P28" i="57"/>
  <c r="O28" i="57"/>
  <c r="N28" i="57"/>
  <c r="M28" i="57"/>
  <c r="L28" i="57"/>
  <c r="K28" i="57"/>
  <c r="J28" i="57"/>
  <c r="I28" i="57"/>
  <c r="H28" i="57"/>
  <c r="G28" i="57"/>
  <c r="F28" i="57"/>
  <c r="E28" i="57"/>
  <c r="D28" i="57"/>
  <c r="C28" i="57"/>
  <c r="A28" i="57"/>
  <c r="V27" i="57"/>
  <c r="U27" i="57"/>
  <c r="T27" i="57"/>
  <c r="S27" i="57"/>
  <c r="R27" i="57"/>
  <c r="Q27" i="57"/>
  <c r="P27" i="57"/>
  <c r="O27" i="57"/>
  <c r="N27" i="57"/>
  <c r="M27" i="57"/>
  <c r="L27" i="57"/>
  <c r="K27" i="57"/>
  <c r="J27" i="57"/>
  <c r="I27" i="57"/>
  <c r="H27" i="57"/>
  <c r="G27" i="57"/>
  <c r="F27" i="57"/>
  <c r="E27" i="57"/>
  <c r="D27" i="57"/>
  <c r="C27" i="57"/>
  <c r="A27" i="57"/>
  <c r="V26" i="57"/>
  <c r="U26" i="57"/>
  <c r="T26" i="57"/>
  <c r="S26" i="57"/>
  <c r="R26" i="57"/>
  <c r="Q26" i="57"/>
  <c r="P26" i="57"/>
  <c r="O26" i="57"/>
  <c r="N26" i="57"/>
  <c r="M26" i="57"/>
  <c r="L26" i="57"/>
  <c r="K26" i="57"/>
  <c r="J26" i="57"/>
  <c r="I26" i="57"/>
  <c r="H26" i="57"/>
  <c r="G26" i="57"/>
  <c r="F26" i="57"/>
  <c r="E26" i="57"/>
  <c r="D26" i="57"/>
  <c r="C26" i="57"/>
  <c r="A26" i="57"/>
  <c r="V25" i="57"/>
  <c r="U25" i="57"/>
  <c r="T25" i="57"/>
  <c r="S25" i="57"/>
  <c r="R25" i="57"/>
  <c r="Q25" i="57"/>
  <c r="P25" i="57"/>
  <c r="O25" i="57"/>
  <c r="N25" i="57"/>
  <c r="M25" i="57"/>
  <c r="L25" i="57"/>
  <c r="K25" i="57"/>
  <c r="J25" i="57"/>
  <c r="I25" i="57"/>
  <c r="H25" i="57"/>
  <c r="G25" i="57"/>
  <c r="F25" i="57"/>
  <c r="E25" i="57"/>
  <c r="D25" i="57"/>
  <c r="C25" i="57"/>
  <c r="A25" i="57"/>
  <c r="V24" i="57"/>
  <c r="U24" i="57"/>
  <c r="T24" i="57"/>
  <c r="S24" i="57"/>
  <c r="R24" i="57"/>
  <c r="Q24" i="57"/>
  <c r="P24" i="57"/>
  <c r="O24" i="57"/>
  <c r="N24" i="57"/>
  <c r="M24" i="57"/>
  <c r="L24" i="57"/>
  <c r="K24" i="57"/>
  <c r="J24" i="57"/>
  <c r="I24" i="57"/>
  <c r="H24" i="57"/>
  <c r="G24" i="57"/>
  <c r="F24" i="57"/>
  <c r="E24" i="57"/>
  <c r="D24" i="57"/>
  <c r="C24" i="57"/>
  <c r="A24" i="57"/>
  <c r="V23" i="57"/>
  <c r="U23" i="57"/>
  <c r="T23" i="57"/>
  <c r="S23" i="57"/>
  <c r="R23" i="57"/>
  <c r="Q23" i="57"/>
  <c r="P23" i="57"/>
  <c r="O23" i="57"/>
  <c r="N23" i="57"/>
  <c r="M23" i="57"/>
  <c r="L23" i="57"/>
  <c r="K23" i="57"/>
  <c r="J23" i="57"/>
  <c r="I23" i="57"/>
  <c r="H23" i="57"/>
  <c r="G23" i="57"/>
  <c r="F23" i="57"/>
  <c r="E23" i="57"/>
  <c r="D23" i="57"/>
  <c r="C23" i="57"/>
  <c r="A23" i="57"/>
  <c r="V22" i="57"/>
  <c r="U22" i="57"/>
  <c r="T22" i="57"/>
  <c r="S22" i="57"/>
  <c r="R22" i="57"/>
  <c r="Q22" i="57"/>
  <c r="P22" i="57"/>
  <c r="O22" i="57"/>
  <c r="N22" i="57"/>
  <c r="M22" i="57"/>
  <c r="L22" i="57"/>
  <c r="K22" i="57"/>
  <c r="J22" i="57"/>
  <c r="I22" i="57"/>
  <c r="H22" i="57"/>
  <c r="G22" i="57"/>
  <c r="F22" i="57"/>
  <c r="E22" i="57"/>
  <c r="D22" i="57"/>
  <c r="C22" i="57"/>
  <c r="A22" i="57"/>
  <c r="V21" i="57"/>
  <c r="U21" i="57"/>
  <c r="T21" i="57"/>
  <c r="S21" i="57"/>
  <c r="R21" i="57"/>
  <c r="Q21" i="57"/>
  <c r="P21" i="57"/>
  <c r="O21" i="57"/>
  <c r="N21" i="57"/>
  <c r="M21" i="57"/>
  <c r="L21" i="57"/>
  <c r="K21" i="57"/>
  <c r="J21" i="57"/>
  <c r="I21" i="57"/>
  <c r="H21" i="57"/>
  <c r="G21" i="57"/>
  <c r="F21" i="57"/>
  <c r="E21" i="57"/>
  <c r="D21" i="57"/>
  <c r="C21" i="57"/>
  <c r="A21" i="57"/>
  <c r="V20" i="57"/>
  <c r="U20" i="57"/>
  <c r="T20" i="57"/>
  <c r="S20" i="57"/>
  <c r="R20" i="57"/>
  <c r="Q20" i="57"/>
  <c r="P20" i="57"/>
  <c r="O20" i="57"/>
  <c r="N20" i="57"/>
  <c r="M20" i="57"/>
  <c r="L20" i="57"/>
  <c r="K20" i="57"/>
  <c r="J20" i="57"/>
  <c r="I20" i="57"/>
  <c r="H20" i="57"/>
  <c r="G20" i="57"/>
  <c r="F20" i="57"/>
  <c r="E20" i="57"/>
  <c r="D20" i="57"/>
  <c r="C20" i="57"/>
  <c r="A20" i="57"/>
  <c r="V19" i="57"/>
  <c r="U19" i="57"/>
  <c r="T19" i="57"/>
  <c r="S19" i="57"/>
  <c r="R19" i="57"/>
  <c r="Q19" i="57"/>
  <c r="P19" i="57"/>
  <c r="O19" i="57"/>
  <c r="N19" i="57"/>
  <c r="M19" i="57"/>
  <c r="L19" i="57"/>
  <c r="K19" i="57"/>
  <c r="J19" i="57"/>
  <c r="I19" i="57"/>
  <c r="H19" i="57"/>
  <c r="G19" i="57"/>
  <c r="F19" i="57"/>
  <c r="E19" i="57"/>
  <c r="D19" i="57"/>
  <c r="C19" i="57"/>
  <c r="A19" i="57"/>
  <c r="V18" i="57"/>
  <c r="U18" i="57"/>
  <c r="T18" i="57"/>
  <c r="S18" i="57"/>
  <c r="R18" i="57"/>
  <c r="Q18" i="57"/>
  <c r="P18" i="57"/>
  <c r="O18" i="57"/>
  <c r="N18" i="57"/>
  <c r="M18" i="57"/>
  <c r="L18" i="57"/>
  <c r="K18" i="57"/>
  <c r="J18" i="57"/>
  <c r="I18" i="57"/>
  <c r="H18" i="57"/>
  <c r="G18" i="57"/>
  <c r="F18" i="57"/>
  <c r="E18" i="57"/>
  <c r="D18" i="57"/>
  <c r="C18" i="57"/>
  <c r="A18" i="57"/>
  <c r="V17" i="57"/>
  <c r="U17" i="57"/>
  <c r="T17" i="57"/>
  <c r="S17" i="57"/>
  <c r="R17" i="57"/>
  <c r="Q17" i="57"/>
  <c r="P17" i="57"/>
  <c r="O17" i="57"/>
  <c r="N17" i="57"/>
  <c r="M17" i="57"/>
  <c r="L17" i="57"/>
  <c r="K17" i="57"/>
  <c r="J17" i="57"/>
  <c r="I17" i="57"/>
  <c r="H17" i="57"/>
  <c r="G17" i="57"/>
  <c r="F17" i="57"/>
  <c r="E17" i="57"/>
  <c r="D17" i="57"/>
  <c r="C17" i="57"/>
  <c r="A17" i="57"/>
  <c r="V16" i="57"/>
  <c r="U16" i="57"/>
  <c r="T16" i="57"/>
  <c r="S16" i="57"/>
  <c r="R16" i="57"/>
  <c r="Q16" i="57"/>
  <c r="P16" i="57"/>
  <c r="O16" i="57"/>
  <c r="N16" i="57"/>
  <c r="M16" i="57"/>
  <c r="L16" i="57"/>
  <c r="K16" i="57"/>
  <c r="J16" i="57"/>
  <c r="I16" i="57"/>
  <c r="H16" i="57"/>
  <c r="G16" i="57"/>
  <c r="F16" i="57"/>
  <c r="E16" i="57"/>
  <c r="D16" i="57"/>
  <c r="C16" i="57"/>
  <c r="A16" i="57"/>
  <c r="V15" i="57"/>
  <c r="U15" i="57"/>
  <c r="T15" i="57"/>
  <c r="S15" i="57"/>
  <c r="R15" i="57"/>
  <c r="Q15" i="57"/>
  <c r="P15" i="57"/>
  <c r="O15" i="57"/>
  <c r="N15" i="57"/>
  <c r="M15" i="57"/>
  <c r="L15" i="57"/>
  <c r="K15" i="57"/>
  <c r="J15" i="57"/>
  <c r="I15" i="57"/>
  <c r="H15" i="57"/>
  <c r="G15" i="57"/>
  <c r="F15" i="57"/>
  <c r="E15" i="57"/>
  <c r="D15" i="57"/>
  <c r="C15" i="57"/>
  <c r="A15" i="57"/>
  <c r="V14" i="57"/>
  <c r="U14" i="57"/>
  <c r="T14" i="57"/>
  <c r="S14" i="57"/>
  <c r="R14" i="57"/>
  <c r="Q14" i="57"/>
  <c r="P14" i="57"/>
  <c r="O14" i="57"/>
  <c r="N14" i="57"/>
  <c r="M14" i="57"/>
  <c r="L14" i="57"/>
  <c r="K14" i="57"/>
  <c r="J14" i="57"/>
  <c r="I14" i="57"/>
  <c r="H14" i="57"/>
  <c r="G14" i="57"/>
  <c r="F14" i="57"/>
  <c r="E14" i="57"/>
  <c r="D14" i="57"/>
  <c r="C14" i="57"/>
  <c r="A14" i="57"/>
  <c r="V13" i="57"/>
  <c r="U13" i="57"/>
  <c r="T13" i="57"/>
  <c r="S13" i="57"/>
  <c r="R13" i="57"/>
  <c r="Q13" i="57"/>
  <c r="P13" i="57"/>
  <c r="O13" i="57"/>
  <c r="N13" i="57"/>
  <c r="M13" i="57"/>
  <c r="L13" i="57"/>
  <c r="K13" i="57"/>
  <c r="J13" i="57"/>
  <c r="I13" i="57"/>
  <c r="H13" i="57"/>
  <c r="G13" i="57"/>
  <c r="F13" i="57"/>
  <c r="E13" i="57"/>
  <c r="D13" i="57"/>
  <c r="C13" i="57"/>
  <c r="A13" i="57"/>
  <c r="V12" i="57"/>
  <c r="U12" i="57"/>
  <c r="T12" i="57"/>
  <c r="S12" i="57"/>
  <c r="R12" i="57"/>
  <c r="Q12" i="57"/>
  <c r="P12" i="57"/>
  <c r="O12" i="57"/>
  <c r="N12" i="57"/>
  <c r="M12" i="57"/>
  <c r="L12" i="57"/>
  <c r="K12" i="57"/>
  <c r="J12" i="57"/>
  <c r="I12" i="57"/>
  <c r="H12" i="57"/>
  <c r="G12" i="57"/>
  <c r="F12" i="57"/>
  <c r="E12" i="57"/>
  <c r="D12" i="57"/>
  <c r="C12" i="57"/>
  <c r="A12" i="57"/>
  <c r="V11" i="57"/>
  <c r="U11" i="57"/>
  <c r="T11" i="57"/>
  <c r="S11" i="57"/>
  <c r="R11" i="57"/>
  <c r="Q11" i="57"/>
  <c r="P11" i="57"/>
  <c r="O11" i="57"/>
  <c r="N11" i="57"/>
  <c r="M11" i="57"/>
  <c r="L11" i="57"/>
  <c r="K11" i="57"/>
  <c r="J11" i="57"/>
  <c r="I11" i="57"/>
  <c r="H11" i="57"/>
  <c r="G11" i="57"/>
  <c r="F11" i="57"/>
  <c r="E11" i="57"/>
  <c r="D11" i="57"/>
  <c r="C11" i="57"/>
  <c r="A11" i="57"/>
  <c r="V10" i="57"/>
  <c r="U10" i="57"/>
  <c r="T10" i="57"/>
  <c r="S10" i="57"/>
  <c r="R10" i="57"/>
  <c r="Q10" i="57"/>
  <c r="P10" i="57"/>
  <c r="O10" i="57"/>
  <c r="N10" i="57"/>
  <c r="M10" i="57"/>
  <c r="L10" i="57"/>
  <c r="K10" i="57"/>
  <c r="J10" i="57"/>
  <c r="I10" i="57"/>
  <c r="H10" i="57"/>
  <c r="G10" i="57"/>
  <c r="F10" i="57"/>
  <c r="E10" i="57"/>
  <c r="D10" i="57"/>
  <c r="C10" i="57"/>
  <c r="A10" i="57"/>
  <c r="V9" i="57"/>
  <c r="U9" i="57"/>
  <c r="T9" i="57"/>
  <c r="S9" i="57"/>
  <c r="R9" i="57"/>
  <c r="Q9" i="57"/>
  <c r="P9" i="57"/>
  <c r="O9" i="57"/>
  <c r="N9" i="57"/>
  <c r="M9" i="57"/>
  <c r="L9" i="57"/>
  <c r="K9" i="57"/>
  <c r="J9" i="57"/>
  <c r="I9" i="57"/>
  <c r="H9" i="57"/>
  <c r="G9" i="57"/>
  <c r="F9" i="57"/>
  <c r="E9" i="57"/>
  <c r="D9" i="57"/>
  <c r="C9" i="57"/>
  <c r="A9" i="57"/>
  <c r="V8" i="57"/>
  <c r="U8" i="57"/>
  <c r="T8" i="57"/>
  <c r="S8" i="57"/>
  <c r="R8" i="57"/>
  <c r="Q8" i="57"/>
  <c r="P8" i="57"/>
  <c r="O8" i="57"/>
  <c r="N8" i="57"/>
  <c r="M8" i="57"/>
  <c r="L8" i="57"/>
  <c r="K8" i="57"/>
  <c r="J8" i="57"/>
  <c r="I8" i="57"/>
  <c r="H8" i="57"/>
  <c r="G8" i="57"/>
  <c r="F8" i="57"/>
  <c r="E8" i="57"/>
  <c r="D8" i="57"/>
  <c r="C8" i="57"/>
  <c r="A8" i="57"/>
  <c r="V7" i="57"/>
  <c r="U7" i="57"/>
  <c r="T7" i="57"/>
  <c r="S7" i="57"/>
  <c r="R7" i="57"/>
  <c r="Q7" i="57"/>
  <c r="P7" i="57"/>
  <c r="O7" i="57"/>
  <c r="N7" i="57"/>
  <c r="M7" i="57"/>
  <c r="L7" i="57"/>
  <c r="K7" i="57"/>
  <c r="J7" i="57"/>
  <c r="I7" i="57"/>
  <c r="H7" i="57"/>
  <c r="G7" i="57"/>
  <c r="F7" i="57"/>
  <c r="E7" i="57"/>
  <c r="D7" i="57"/>
  <c r="C7" i="57"/>
  <c r="A7" i="57"/>
  <c r="V6" i="57"/>
  <c r="U6" i="57"/>
  <c r="T6" i="57"/>
  <c r="S6" i="57"/>
  <c r="R6" i="57"/>
  <c r="Q6" i="57"/>
  <c r="P6" i="57"/>
  <c r="O6" i="57"/>
  <c r="N6" i="57"/>
  <c r="M6" i="57"/>
  <c r="L6" i="57"/>
  <c r="K6" i="57"/>
  <c r="J6" i="57"/>
  <c r="I6" i="57"/>
  <c r="H6" i="57"/>
  <c r="G6" i="57"/>
  <c r="F6" i="57"/>
  <c r="E6" i="57"/>
  <c r="D6" i="57"/>
  <c r="C6" i="57"/>
  <c r="A6" i="57"/>
  <c r="V5" i="57"/>
  <c r="U5" i="57"/>
  <c r="T5" i="57"/>
  <c r="S5" i="57"/>
  <c r="R5" i="57"/>
  <c r="Q5" i="57"/>
  <c r="P5" i="57"/>
  <c r="O5" i="57"/>
  <c r="N5" i="57"/>
  <c r="M5" i="57"/>
  <c r="L5" i="57"/>
  <c r="K5" i="57"/>
  <c r="J5" i="57"/>
  <c r="I5" i="57"/>
  <c r="H5" i="57"/>
  <c r="G5" i="57"/>
  <c r="F5" i="57"/>
  <c r="E5" i="57"/>
  <c r="D5" i="57"/>
  <c r="C5" i="57"/>
  <c r="A5" i="57"/>
  <c r="V4" i="57"/>
  <c r="U4" i="57"/>
  <c r="T4" i="57"/>
  <c r="S4" i="57"/>
  <c r="R4" i="57"/>
  <c r="Q4" i="57"/>
  <c r="P4" i="57"/>
  <c r="O4" i="57"/>
  <c r="N4" i="57"/>
  <c r="M4" i="57"/>
  <c r="L4" i="57"/>
  <c r="K4" i="57"/>
  <c r="J4" i="57"/>
  <c r="I4" i="57"/>
  <c r="H4" i="57"/>
  <c r="G4" i="57"/>
  <c r="F4" i="57"/>
  <c r="E4" i="57"/>
  <c r="D4" i="57"/>
  <c r="C4" i="57"/>
  <c r="A4"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B6" i="57"/>
  <c r="B5" i="57"/>
  <c r="B4" i="57"/>
  <c r="R29" i="22" l="1"/>
  <c r="V22" i="45" s="1"/>
  <c r="C29" i="22"/>
  <c r="K20" i="45" s="1"/>
  <c r="Y11" i="22"/>
  <c r="X11" i="22" s="1"/>
  <c r="K29" i="22"/>
  <c r="P24" i="45" s="1"/>
  <c r="N29" i="22"/>
  <c r="R22" i="45" s="1"/>
  <c r="U29" i="22"/>
  <c r="Y22" i="45" s="1"/>
  <c r="M29" i="22"/>
  <c r="Q22" i="45" s="1"/>
  <c r="V29" i="22"/>
  <c r="P29" i="22"/>
  <c r="T22" i="45" s="1"/>
  <c r="O29" i="22"/>
  <c r="S22" i="45" s="1"/>
  <c r="Y56" i="22"/>
  <c r="X56" i="22" s="1"/>
  <c r="AA56" i="22"/>
  <c r="Z56" i="22" s="1"/>
  <c r="Q14" i="45"/>
  <c r="U6" i="45"/>
  <c r="S14" i="45"/>
  <c r="V6" i="45"/>
  <c r="B29" i="22"/>
  <c r="J20" i="45" s="1"/>
  <c r="AA65" i="22"/>
  <c r="Z65" i="22" s="1"/>
  <c r="D29" i="22"/>
  <c r="L20" i="45" s="1"/>
  <c r="Y20" i="22"/>
  <c r="X20" i="22" s="1"/>
  <c r="F29" i="22"/>
  <c r="N20" i="45" s="1"/>
  <c r="K4" i="45"/>
  <c r="Q29" i="22"/>
  <c r="U22" i="45" s="1"/>
  <c r="R14" i="45"/>
  <c r="Y65" i="22"/>
  <c r="X65" i="22" s="1"/>
  <c r="E29" i="22"/>
  <c r="M20" i="45" s="1"/>
  <c r="L29" i="22"/>
  <c r="G29" i="22"/>
  <c r="O21" i="45" s="1"/>
  <c r="AA20" i="22"/>
  <c r="Z20" i="22" s="1"/>
  <c r="P16" i="45"/>
  <c r="T29" i="22"/>
  <c r="X22" i="45" s="1"/>
  <c r="AA11" i="22"/>
  <c r="Z11" i="22" s="1"/>
  <c r="I29" i="22"/>
  <c r="S29" i="22"/>
  <c r="W22" i="45" s="1"/>
  <c r="H29" i="22"/>
  <c r="J23" i="45" s="1"/>
  <c r="J29" i="22"/>
  <c r="S11" i="59"/>
  <c r="R11" i="59"/>
  <c r="Q11" i="59"/>
  <c r="P11" i="59"/>
  <c r="O11" i="59"/>
  <c r="N42" i="59"/>
  <c r="L11" i="59"/>
  <c r="L4" i="59"/>
  <c r="Q4" i="59"/>
  <c r="R4" i="59"/>
  <c r="T4" i="59"/>
  <c r="G4" i="59"/>
  <c r="C4" i="59"/>
  <c r="B4" i="59"/>
  <c r="G11" i="59"/>
  <c r="F11" i="59"/>
  <c r="E11" i="59"/>
  <c r="V11" i="59"/>
  <c r="V4" i="59"/>
  <c r="P22" i="45" l="1"/>
  <c r="AA29" i="22"/>
  <c r="Z29" i="22" s="1"/>
  <c r="Y29" i="22"/>
  <c r="X29" i="22" s="1"/>
  <c r="C29" i="59"/>
  <c r="M42" i="59"/>
  <c r="B52" i="59"/>
  <c r="D43" i="59"/>
  <c r="O29" i="59"/>
  <c r="S52" i="59"/>
  <c r="O56" i="59"/>
  <c r="P39" i="59"/>
  <c r="U29" i="59"/>
  <c r="M30" i="59"/>
  <c r="F42" i="59"/>
  <c r="P55" i="59"/>
  <c r="R39" i="59"/>
  <c r="N29" i="59"/>
  <c r="L39" i="59"/>
  <c r="E42" i="59"/>
  <c r="N30" i="59"/>
  <c r="Q28" i="59"/>
  <c r="N39" i="59"/>
  <c r="T52" i="59"/>
  <c r="P56" i="59"/>
  <c r="O39" i="59"/>
  <c r="G43" i="59"/>
  <c r="Q39" i="59"/>
  <c r="B30" i="59"/>
  <c r="T40" i="59"/>
  <c r="S41" i="59"/>
  <c r="Q43" i="59"/>
  <c r="C30" i="59"/>
  <c r="V39" i="59"/>
  <c r="U40" i="59"/>
  <c r="P26" i="59"/>
  <c r="M29" i="59"/>
  <c r="L30" i="59"/>
  <c r="F40" i="59"/>
  <c r="G52" i="59"/>
  <c r="E54" i="59"/>
  <c r="B29" i="59"/>
  <c r="G53" i="59"/>
  <c r="Q56" i="59"/>
  <c r="V52" i="59"/>
  <c r="C56" i="59"/>
  <c r="V29" i="59"/>
  <c r="U52" i="59"/>
  <c r="B26" i="59"/>
  <c r="B27" i="59"/>
  <c r="V27" i="59"/>
  <c r="O55" i="59"/>
  <c r="Q41" i="59"/>
  <c r="R41" i="59"/>
  <c r="T39" i="59"/>
  <c r="U39" i="59"/>
  <c r="D52" i="59"/>
  <c r="B54" i="59"/>
  <c r="V30" i="59"/>
  <c r="O26" i="59"/>
  <c r="M28" i="59"/>
  <c r="L29" i="59"/>
  <c r="F52" i="59"/>
  <c r="E53" i="59"/>
  <c r="B56" i="59"/>
  <c r="V56" i="59"/>
  <c r="F56" i="59"/>
  <c r="Q29" i="59"/>
  <c r="M54" i="59"/>
  <c r="C26" i="59"/>
  <c r="U28" i="59"/>
  <c r="Q53" i="59"/>
  <c r="R29" i="59"/>
  <c r="S29" i="59"/>
  <c r="P53" i="59"/>
  <c r="O54" i="59"/>
  <c r="N55" i="59"/>
  <c r="F53" i="59"/>
  <c r="P54" i="59"/>
  <c r="C27" i="59"/>
  <c r="V28" i="59"/>
  <c r="S39" i="59"/>
  <c r="R40" i="59"/>
  <c r="Q54" i="59"/>
  <c r="V42" i="59"/>
  <c r="S27" i="59"/>
  <c r="S28" i="59"/>
  <c r="O53" i="59"/>
  <c r="U27" i="59"/>
  <c r="C28" i="59"/>
  <c r="R54" i="59"/>
  <c r="P43" i="59"/>
  <c r="G39" i="59"/>
  <c r="G56" i="59"/>
  <c r="S54" i="59"/>
  <c r="R55" i="59"/>
  <c r="T27" i="59"/>
  <c r="M55" i="59"/>
  <c r="L54" i="59"/>
  <c r="G55" i="59"/>
  <c r="B43" i="59"/>
  <c r="L43" i="59"/>
  <c r="T28" i="59"/>
  <c r="L26" i="59"/>
  <c r="G27" i="59"/>
  <c r="F28" i="59"/>
  <c r="E29" i="59"/>
  <c r="V40" i="59"/>
  <c r="M53" i="59"/>
  <c r="L55" i="59"/>
  <c r="N54" i="59"/>
  <c r="M52" i="59"/>
  <c r="L27" i="59"/>
  <c r="F29" i="59"/>
  <c r="U42" i="59"/>
  <c r="O43" i="59"/>
  <c r="P40" i="59"/>
  <c r="G42" i="59"/>
  <c r="Q42" i="59"/>
  <c r="R42" i="59"/>
  <c r="T53" i="59"/>
  <c r="Q26" i="59"/>
  <c r="M43" i="59"/>
  <c r="R26" i="59"/>
  <c r="N43" i="59"/>
  <c r="V26" i="59"/>
  <c r="O40" i="59"/>
  <c r="V53" i="59"/>
  <c r="R53" i="59"/>
  <c r="P42" i="59"/>
  <c r="D27" i="59"/>
  <c r="U30" i="59"/>
  <c r="S53" i="59"/>
  <c r="Q40" i="59"/>
  <c r="F27" i="59"/>
  <c r="B39" i="59"/>
  <c r="U53" i="59"/>
  <c r="S40" i="59"/>
  <c r="G28" i="59"/>
  <c r="B41" i="59"/>
  <c r="U55" i="59"/>
  <c r="O30" i="59"/>
  <c r="C43" i="59"/>
  <c r="N52" i="59"/>
  <c r="M27" i="59"/>
  <c r="L28" i="59"/>
  <c r="G29" i="59"/>
  <c r="E52" i="59"/>
  <c r="B55" i="59"/>
  <c r="V55" i="59"/>
  <c r="U43" i="59"/>
  <c r="P30" i="59"/>
  <c r="L41" i="59"/>
  <c r="R27" i="59"/>
  <c r="P29" i="59"/>
  <c r="R28" i="59"/>
  <c r="N40" i="59"/>
  <c r="E43" i="59"/>
  <c r="O52" i="59"/>
  <c r="N27" i="59"/>
  <c r="G30" i="59"/>
  <c r="D41" i="59"/>
  <c r="C42" i="59"/>
  <c r="M41" i="59"/>
  <c r="P52" i="59"/>
  <c r="O27" i="59"/>
  <c r="N28" i="59"/>
  <c r="L56" i="59"/>
  <c r="D42" i="59"/>
  <c r="D39" i="59"/>
  <c r="N41" i="59"/>
  <c r="F43" i="59"/>
  <c r="Q52" i="59"/>
  <c r="P27" i="59"/>
  <c r="O28" i="59"/>
  <c r="M56" i="59"/>
  <c r="G40" i="59"/>
  <c r="E39" i="59"/>
  <c r="O41" i="59"/>
  <c r="Q55" i="59"/>
  <c r="S30" i="59"/>
  <c r="R52" i="59"/>
  <c r="Q27" i="59"/>
  <c r="P28" i="59"/>
  <c r="N56" i="59"/>
  <c r="M39" i="59"/>
  <c r="G41" i="59"/>
  <c r="N26" i="59"/>
  <c r="F39" i="59"/>
  <c r="P41" i="59"/>
  <c r="T54" i="59"/>
  <c r="T41" i="59"/>
  <c r="S42" i="59"/>
  <c r="S55" i="59"/>
  <c r="D4" i="59"/>
  <c r="D26" i="59"/>
  <c r="D29" i="59"/>
  <c r="D30" i="59"/>
  <c r="C39" i="59"/>
  <c r="C52" i="59"/>
  <c r="U54" i="59"/>
  <c r="U41" i="59"/>
  <c r="T42" i="59"/>
  <c r="T55" i="59"/>
  <c r="E4" i="59"/>
  <c r="E26" i="59"/>
  <c r="E27" i="59"/>
  <c r="F4" i="59"/>
  <c r="F26" i="59"/>
  <c r="F30" i="59"/>
  <c r="D53" i="59"/>
  <c r="D40" i="59"/>
  <c r="E28" i="59"/>
  <c r="F54" i="59"/>
  <c r="L52" i="59"/>
  <c r="R43" i="59"/>
  <c r="R56" i="59"/>
  <c r="B40" i="59"/>
  <c r="B53" i="59"/>
  <c r="S43" i="59"/>
  <c r="S56" i="59"/>
  <c r="E30" i="59"/>
  <c r="C53" i="59"/>
  <c r="C40" i="59"/>
  <c r="V41" i="59"/>
  <c r="V54" i="59"/>
  <c r="T56" i="59"/>
  <c r="T43" i="59"/>
  <c r="C41" i="59"/>
  <c r="C54" i="59"/>
  <c r="D28" i="59"/>
  <c r="E55" i="59"/>
  <c r="D56" i="59"/>
  <c r="F55" i="59"/>
  <c r="E56" i="59"/>
  <c r="M26" i="59"/>
  <c r="C55" i="59"/>
  <c r="D55" i="59"/>
  <c r="T30" i="59"/>
  <c r="E41" i="59"/>
  <c r="F41" i="59"/>
  <c r="S26" i="59"/>
  <c r="T29" i="59"/>
  <c r="V43" i="59"/>
  <c r="L53" i="59"/>
  <c r="G54" i="59"/>
  <c r="U26" i="59"/>
  <c r="O42" i="59"/>
  <c r="L40" i="59"/>
  <c r="B42" i="59"/>
  <c r="M40" i="59"/>
  <c r="U56" i="59"/>
  <c r="D54" i="59"/>
  <c r="E40" i="59"/>
  <c r="T26" i="59"/>
  <c r="L42" i="59"/>
  <c r="Q30" i="59"/>
  <c r="N53" i="59"/>
  <c r="R30" i="59"/>
  <c r="G26" i="59"/>
  <c r="B28" i="59"/>
  <c r="U6" i="59"/>
  <c r="E19" i="59"/>
  <c r="S6" i="59"/>
  <c r="T6" i="59"/>
  <c r="L12" i="59"/>
  <c r="D19" i="59"/>
  <c r="B22" i="59"/>
  <c r="R6" i="59"/>
  <c r="T15" i="59"/>
  <c r="L15" i="59"/>
  <c r="M14" i="59"/>
  <c r="R5" i="59"/>
  <c r="N21" i="59"/>
  <c r="F6" i="59"/>
  <c r="C22" i="59"/>
  <c r="M15" i="59"/>
  <c r="M8" i="59"/>
  <c r="L19" i="59"/>
  <c r="N22" i="59"/>
  <c r="G19" i="59"/>
  <c r="E15" i="59"/>
  <c r="B13" i="59"/>
  <c r="N12" i="59"/>
  <c r="P15" i="59"/>
  <c r="V6" i="59"/>
  <c r="F19" i="59"/>
  <c r="D22" i="59"/>
  <c r="T8" i="59"/>
  <c r="L14" i="59"/>
  <c r="G22" i="59"/>
  <c r="Q5" i="59"/>
  <c r="S5" i="59"/>
  <c r="N14" i="59"/>
  <c r="Q7" i="59"/>
  <c r="E7" i="59"/>
  <c r="C7" i="59"/>
  <c r="S20" i="59"/>
  <c r="D7" i="59"/>
  <c r="V12" i="59"/>
  <c r="P21" i="59"/>
  <c r="O20" i="59"/>
  <c r="S14" i="59"/>
  <c r="V5" i="59"/>
  <c r="T20" i="59"/>
  <c r="U20" i="59"/>
  <c r="O19" i="59"/>
  <c r="Q22" i="59"/>
  <c r="V13" i="59"/>
  <c r="P19" i="59"/>
  <c r="O21" i="59"/>
  <c r="G5" i="59"/>
  <c r="P8" i="59"/>
  <c r="S7" i="59"/>
  <c r="V20" i="59"/>
  <c r="D18" i="59"/>
  <c r="F8" i="59"/>
  <c r="O5" i="59"/>
  <c r="L20" i="59"/>
  <c r="L21" i="59"/>
  <c r="C6" i="59"/>
  <c r="G8" i="59"/>
  <c r="E21" i="59"/>
  <c r="N5" i="59"/>
  <c r="M13" i="59"/>
  <c r="D6" i="59"/>
  <c r="B12" i="59"/>
  <c r="F14" i="59"/>
  <c r="M18" i="59"/>
  <c r="L8" i="59"/>
  <c r="N20" i="59"/>
  <c r="R22" i="59"/>
  <c r="E6" i="59"/>
  <c r="C19" i="59"/>
  <c r="G14" i="59"/>
  <c r="Q20" i="59"/>
  <c r="O13" i="59"/>
  <c r="U14" i="59"/>
  <c r="G6" i="59"/>
  <c r="M19" i="59"/>
  <c r="U13" i="59"/>
  <c r="M6" i="59"/>
  <c r="Q14" i="59"/>
  <c r="F15" i="59"/>
  <c r="C20" i="59"/>
  <c r="D14" i="59"/>
  <c r="N6" i="59"/>
  <c r="R14" i="59"/>
  <c r="C12" i="59"/>
  <c r="G15" i="59"/>
  <c r="M4" i="59"/>
  <c r="G12" i="59"/>
  <c r="O12" i="59"/>
  <c r="Q13" i="59"/>
  <c r="P4" i="59"/>
  <c r="U15" i="59"/>
  <c r="V7" i="59"/>
  <c r="R13" i="59"/>
  <c r="E18" i="59"/>
  <c r="M21" i="59"/>
  <c r="V8" i="59"/>
  <c r="S13" i="59"/>
  <c r="O15" i="59"/>
  <c r="N13" i="59"/>
  <c r="F18" i="59"/>
  <c r="F22" i="59"/>
  <c r="P5" i="59"/>
  <c r="L7" i="59"/>
  <c r="R8" i="59"/>
  <c r="P22" i="59"/>
  <c r="M5" i="59"/>
  <c r="G18" i="59"/>
  <c r="Q15" i="59"/>
  <c r="R15" i="59"/>
  <c r="N18" i="59"/>
  <c r="Q19" i="59"/>
  <c r="D5" i="59"/>
  <c r="F13" i="59"/>
  <c r="P7" i="59"/>
  <c r="L22" i="59"/>
  <c r="E12" i="59"/>
  <c r="F12" i="59"/>
  <c r="U21" i="59"/>
  <c r="N4" i="59"/>
  <c r="S15" i="59"/>
  <c r="E5" i="59"/>
  <c r="C8" i="59"/>
  <c r="R18" i="59"/>
  <c r="U11" i="59"/>
  <c r="D15" i="59"/>
  <c r="M22" i="59"/>
  <c r="O4" i="59"/>
  <c r="C13" i="59"/>
  <c r="M7" i="59"/>
  <c r="D11" i="59"/>
  <c r="E14" i="59"/>
  <c r="D13" i="59"/>
  <c r="N7" i="59"/>
  <c r="Q21" i="59"/>
  <c r="V21" i="59"/>
  <c r="C5" i="59"/>
  <c r="E13" i="59"/>
  <c r="O7" i="59"/>
  <c r="S22" i="59"/>
  <c r="V18" i="59"/>
  <c r="F5" i="59"/>
  <c r="D8" i="59"/>
  <c r="L6" i="59"/>
  <c r="R7" i="59"/>
  <c r="P14" i="59"/>
  <c r="B20" i="59"/>
  <c r="D12" i="59"/>
  <c r="N8" i="59"/>
  <c r="B5" i="59"/>
  <c r="B19" i="59"/>
  <c r="F21" i="59"/>
  <c r="F7" i="59"/>
  <c r="B7" i="59"/>
  <c r="P12" i="59"/>
  <c r="G21" i="59"/>
  <c r="G7" i="59"/>
  <c r="U8" i="59"/>
  <c r="Q12" i="59"/>
  <c r="V22" i="59"/>
  <c r="V15" i="59"/>
  <c r="B8" i="59"/>
  <c r="S8" i="59"/>
  <c r="S18" i="59"/>
  <c r="S4" i="59"/>
  <c r="T5" i="59"/>
  <c r="R19" i="59"/>
  <c r="T22" i="59"/>
  <c r="R12" i="59"/>
  <c r="G13" i="59"/>
  <c r="G20" i="59"/>
  <c r="U5" i="59"/>
  <c r="M12" i="59"/>
  <c r="M11" i="59"/>
  <c r="S19" i="59"/>
  <c r="O14" i="59"/>
  <c r="U22" i="59"/>
  <c r="L5" i="59"/>
  <c r="S12" i="59"/>
  <c r="V14" i="59"/>
  <c r="D20" i="59"/>
  <c r="B11" i="59"/>
  <c r="B18" i="59"/>
  <c r="B14" i="59"/>
  <c r="B21" i="59"/>
  <c r="Q6" i="59"/>
  <c r="Q8" i="59"/>
  <c r="Q18" i="59"/>
  <c r="N15" i="59"/>
  <c r="N11" i="59"/>
  <c r="T19" i="59"/>
  <c r="T12" i="59"/>
  <c r="B15" i="59"/>
  <c r="L18" i="59"/>
  <c r="E20" i="59"/>
  <c r="U19" i="59"/>
  <c r="U12" i="59"/>
  <c r="T13" i="59"/>
  <c r="T18" i="59"/>
  <c r="U18" i="59"/>
  <c r="U4" i="59"/>
  <c r="C11" i="59"/>
  <c r="C18" i="59"/>
  <c r="C14" i="59"/>
  <c r="C21" i="59"/>
  <c r="C15" i="59"/>
  <c r="B6" i="59"/>
  <c r="T7" i="59"/>
  <c r="T11" i="59"/>
  <c r="U7" i="59"/>
  <c r="M20" i="59"/>
  <c r="O18" i="59"/>
  <c r="R20" i="59"/>
  <c r="P20" i="59"/>
  <c r="P13" i="59"/>
  <c r="V19" i="59"/>
  <c r="E22" i="59"/>
  <c r="E8" i="59"/>
  <c r="F20" i="59"/>
  <c r="P6" i="59"/>
  <c r="T14" i="59"/>
  <c r="L13" i="59"/>
  <c r="P18" i="59"/>
  <c r="O8" i="59"/>
  <c r="R21" i="59"/>
  <c r="S21" i="59"/>
  <c r="N19" i="59"/>
  <c r="D21" i="59"/>
  <c r="T21" i="59"/>
  <c r="O22" i="59"/>
  <c r="O6" i="59"/>
  <c r="I4" i="59"/>
  <c r="H4" i="59"/>
  <c r="K40" i="59" l="1"/>
  <c r="H27" i="59"/>
  <c r="I27" i="59"/>
  <c r="H26" i="59"/>
  <c r="H29" i="59"/>
  <c r="I26" i="59"/>
  <c r="I28" i="59"/>
  <c r="H39" i="59"/>
  <c r="H52" i="59"/>
  <c r="H40" i="59"/>
  <c r="H53" i="59"/>
  <c r="I41" i="59"/>
  <c r="I54" i="59"/>
  <c r="K30" i="59"/>
  <c r="I40" i="59"/>
  <c r="I53" i="59"/>
  <c r="H43" i="59"/>
  <c r="H56" i="59"/>
  <c r="J53" i="59"/>
  <c r="K27" i="59"/>
  <c r="K53" i="59"/>
  <c r="H54" i="59"/>
  <c r="H41" i="59"/>
  <c r="I43" i="59"/>
  <c r="I56" i="59"/>
  <c r="K39" i="59"/>
  <c r="K52" i="59"/>
  <c r="K55" i="59"/>
  <c r="K42" i="59"/>
  <c r="K26" i="59"/>
  <c r="I55" i="59"/>
  <c r="I42" i="59"/>
  <c r="H30" i="59"/>
  <c r="I52" i="59"/>
  <c r="I39" i="59"/>
  <c r="H42" i="59"/>
  <c r="H55" i="59"/>
  <c r="H28" i="59"/>
  <c r="K29" i="59"/>
  <c r="I29" i="59"/>
  <c r="I30" i="59"/>
  <c r="J28" i="59"/>
  <c r="K28" i="59"/>
  <c r="K56" i="59"/>
  <c r="K43" i="59"/>
  <c r="K54" i="59"/>
  <c r="K41" i="59"/>
  <c r="I6" i="59"/>
  <c r="H7" i="59"/>
  <c r="I8" i="59"/>
  <c r="H6" i="59"/>
  <c r="I7" i="59"/>
  <c r="H5" i="59"/>
  <c r="I5" i="59"/>
  <c r="J4" i="59"/>
  <c r="K4" i="59"/>
  <c r="K20" i="59"/>
  <c r="K13" i="59"/>
  <c r="K21" i="59"/>
  <c r="K14" i="59"/>
  <c r="K7" i="59"/>
  <c r="K8" i="59"/>
  <c r="K5" i="59"/>
  <c r="I13" i="59"/>
  <c r="I20" i="59"/>
  <c r="I15" i="59"/>
  <c r="I22" i="59"/>
  <c r="K6" i="59"/>
  <c r="K12" i="59"/>
  <c r="K19" i="59"/>
  <c r="H21" i="59"/>
  <c r="H14" i="59"/>
  <c r="I18" i="59"/>
  <c r="I11" i="59"/>
  <c r="H15" i="59"/>
  <c r="H22" i="59"/>
  <c r="I12" i="59"/>
  <c r="I19" i="59"/>
  <c r="H13" i="59"/>
  <c r="H20" i="59"/>
  <c r="I21" i="59"/>
  <c r="I14" i="59"/>
  <c r="J39" i="59"/>
  <c r="K11" i="59"/>
  <c r="K18" i="59"/>
  <c r="H8" i="59"/>
  <c r="H12" i="59"/>
  <c r="H19" i="59"/>
  <c r="H18" i="59"/>
  <c r="H11" i="59"/>
  <c r="K15" i="59"/>
  <c r="K22" i="59"/>
  <c r="J30" i="59" l="1"/>
  <c r="J29" i="59"/>
  <c r="J40" i="59"/>
  <c r="J27" i="59"/>
  <c r="J26" i="59"/>
  <c r="J43" i="59"/>
  <c r="J56" i="59"/>
  <c r="J42" i="59"/>
  <c r="J55" i="59"/>
  <c r="J52" i="59"/>
  <c r="J41" i="59"/>
  <c r="J54" i="59"/>
  <c r="J7" i="59"/>
  <c r="J5" i="59"/>
  <c r="J8" i="59"/>
  <c r="J15" i="59"/>
  <c r="J22" i="59"/>
  <c r="J18" i="59"/>
  <c r="J11" i="59"/>
  <c r="J21" i="59"/>
  <c r="J14" i="59"/>
  <c r="J12" i="59"/>
  <c r="J19" i="59"/>
  <c r="J6" i="59"/>
  <c r="J20" i="59"/>
  <c r="J13" i="59"/>
  <c r="F32" i="16" l="1"/>
  <c r="F27" i="16"/>
  <c r="U31" i="16"/>
  <c r="T29" i="16"/>
  <c r="T27" i="16"/>
  <c r="T26" i="16"/>
  <c r="O32" i="16"/>
  <c r="C31" i="16"/>
  <c r="O29" i="16"/>
  <c r="C26" i="16"/>
  <c r="N27" i="16"/>
  <c r="B31" i="16"/>
  <c r="B27" i="16"/>
  <c r="U102" i="7"/>
  <c r="T102" i="7"/>
  <c r="S102" i="7"/>
  <c r="R102" i="7"/>
  <c r="Q102" i="7"/>
  <c r="P102" i="7"/>
  <c r="O102" i="7"/>
  <c r="N102" i="7"/>
  <c r="M102" i="7"/>
  <c r="L102" i="7"/>
  <c r="G102" i="7"/>
  <c r="F102" i="7"/>
  <c r="E102" i="7"/>
  <c r="D102" i="7"/>
  <c r="C102" i="7"/>
  <c r="B102" i="7"/>
  <c r="U101" i="7"/>
  <c r="T101" i="7"/>
  <c r="S101" i="7"/>
  <c r="R101" i="7"/>
  <c r="Q101" i="7"/>
  <c r="P101" i="7"/>
  <c r="O101" i="7"/>
  <c r="N101" i="7"/>
  <c r="M101" i="7"/>
  <c r="L101" i="7"/>
  <c r="G101" i="7"/>
  <c r="F101" i="7"/>
  <c r="E101" i="7"/>
  <c r="D101" i="7"/>
  <c r="C101" i="7"/>
  <c r="B101" i="7"/>
  <c r="U100" i="7"/>
  <c r="T100" i="7"/>
  <c r="S100" i="7"/>
  <c r="R100" i="7"/>
  <c r="Q100" i="7"/>
  <c r="P100" i="7"/>
  <c r="O100" i="7"/>
  <c r="N100" i="7"/>
  <c r="M100" i="7"/>
  <c r="L100" i="7"/>
  <c r="G100" i="7"/>
  <c r="F100" i="7"/>
  <c r="E100" i="7"/>
  <c r="D100" i="7"/>
  <c r="C100" i="7"/>
  <c r="B100" i="7"/>
  <c r="U111" i="7"/>
  <c r="T111" i="7"/>
  <c r="S111" i="7"/>
  <c r="R111" i="7"/>
  <c r="Q111" i="7"/>
  <c r="P111" i="7"/>
  <c r="O111" i="7"/>
  <c r="N111" i="7"/>
  <c r="M111" i="7"/>
  <c r="L111" i="7"/>
  <c r="U110" i="7"/>
  <c r="T110" i="7"/>
  <c r="S110" i="7"/>
  <c r="R110" i="7"/>
  <c r="Q110" i="7"/>
  <c r="P110" i="7"/>
  <c r="O110" i="7"/>
  <c r="N110" i="7"/>
  <c r="M110" i="7"/>
  <c r="L110" i="7"/>
  <c r="U109" i="7"/>
  <c r="T109" i="7"/>
  <c r="S109" i="7"/>
  <c r="R109" i="7"/>
  <c r="Q109" i="7"/>
  <c r="P109" i="7"/>
  <c r="O109" i="7"/>
  <c r="N109" i="7"/>
  <c r="M109" i="7"/>
  <c r="L109" i="7"/>
  <c r="G111" i="7"/>
  <c r="F111" i="7"/>
  <c r="E111" i="7"/>
  <c r="D111" i="7"/>
  <c r="C111" i="7"/>
  <c r="B111" i="7"/>
  <c r="G110" i="7"/>
  <c r="F110" i="7"/>
  <c r="E110" i="7"/>
  <c r="D110" i="7"/>
  <c r="C110" i="7"/>
  <c r="B110" i="7"/>
  <c r="G109" i="7"/>
  <c r="F109" i="7"/>
  <c r="E109" i="7"/>
  <c r="D109" i="7"/>
  <c r="C109" i="7"/>
  <c r="B109" i="7"/>
  <c r="AA111" i="7" l="1"/>
  <c r="Z111" i="7" s="1"/>
  <c r="Y111" i="7"/>
  <c r="X111" i="7" s="1"/>
  <c r="AA109" i="7"/>
  <c r="Z109" i="7" s="1"/>
  <c r="Y109" i="7"/>
  <c r="X109" i="7" s="1"/>
  <c r="Y101" i="7"/>
  <c r="X101" i="7" s="1"/>
  <c r="AA101" i="7"/>
  <c r="Z101" i="7" s="1"/>
  <c r="AA102" i="7"/>
  <c r="Z102" i="7" s="1"/>
  <c r="Y102" i="7"/>
  <c r="X102" i="7" s="1"/>
  <c r="AA100" i="7"/>
  <c r="Z100" i="7" s="1"/>
  <c r="Y100" i="7"/>
  <c r="X100" i="7" s="1"/>
  <c r="AA110" i="7"/>
  <c r="Z110" i="7" s="1"/>
  <c r="Y110" i="7"/>
  <c r="X110" i="7" s="1"/>
  <c r="A40" i="18"/>
  <c r="I28" i="49" s="1"/>
  <c r="I27" i="49" s="1"/>
  <c r="A30" i="18" l="1"/>
  <c r="I20" i="49" s="1"/>
  <c r="I19" i="49" s="1"/>
  <c r="E30" i="18"/>
  <c r="M20" i="49" s="1"/>
  <c r="U30" i="18"/>
  <c r="Y22" i="49" s="1"/>
  <c r="F30" i="18"/>
  <c r="N20" i="49" s="1"/>
  <c r="D30" i="18"/>
  <c r="L20" i="49" s="1"/>
  <c r="A20" i="18"/>
  <c r="T30" i="18"/>
  <c r="X22" i="49" s="1"/>
  <c r="S30" i="18"/>
  <c r="W22" i="49" s="1"/>
  <c r="Q30" i="18"/>
  <c r="U22" i="49" s="1"/>
  <c r="C30" i="18"/>
  <c r="K20" i="49" s="1"/>
  <c r="R30" i="18"/>
  <c r="V22" i="49" s="1"/>
  <c r="P30" i="18"/>
  <c r="T22" i="49" s="1"/>
  <c r="G30" i="18"/>
  <c r="O21" i="49" s="1"/>
  <c r="S50" i="18" l="1"/>
  <c r="W38" i="49" s="1"/>
  <c r="Q50" i="18"/>
  <c r="U38" i="49" s="1"/>
  <c r="C50" i="18"/>
  <c r="K36" i="49" s="1"/>
  <c r="G50" i="18"/>
  <c r="O37" i="49" s="1"/>
  <c r="P50" i="18"/>
  <c r="T38" i="49" s="1"/>
  <c r="N50" i="18"/>
  <c r="R38" i="49" s="1"/>
  <c r="F50" i="18"/>
  <c r="N36" i="49" s="1"/>
  <c r="E50" i="18"/>
  <c r="M36" i="49" s="1"/>
  <c r="R50" i="18"/>
  <c r="V38" i="49" s="1"/>
  <c r="O50" i="18"/>
  <c r="S38" i="49" s="1"/>
  <c r="D50" i="18"/>
  <c r="L36" i="49" s="1"/>
  <c r="M50" i="18"/>
  <c r="Q38" i="49" s="1"/>
  <c r="T50" i="18"/>
  <c r="X38" i="49" s="1"/>
  <c r="U50" i="18"/>
  <c r="Y38" i="49" s="1"/>
  <c r="B50" i="18"/>
  <c r="J36" i="49" s="1"/>
  <c r="A9" i="18"/>
  <c r="I4" i="49" s="1"/>
  <c r="I3" i="49" s="1"/>
  <c r="I12" i="49"/>
  <c r="I11" i="49" s="1"/>
  <c r="O30" i="18"/>
  <c r="S22" i="49" s="1"/>
  <c r="N30" i="18"/>
  <c r="R22" i="49" s="1"/>
  <c r="L30" i="18"/>
  <c r="P22" i="49" s="1"/>
  <c r="M30" i="18"/>
  <c r="Q22" i="49" s="1"/>
  <c r="L50" i="18" l="1"/>
  <c r="P38" i="49" s="1"/>
  <c r="I50" i="18"/>
  <c r="H50" i="18"/>
  <c r="J39" i="49" s="1"/>
  <c r="J50" i="18"/>
  <c r="B30" i="18"/>
  <c r="J20" i="49" s="1"/>
  <c r="K30" i="18"/>
  <c r="P24" i="49" s="1"/>
  <c r="J30" i="18"/>
  <c r="V50" i="18" l="1"/>
  <c r="K50" i="18"/>
  <c r="P40" i="49" s="1"/>
  <c r="I30" i="18"/>
  <c r="H30" i="18"/>
  <c r="J23" i="49" s="1"/>
  <c r="V176" i="17" l="1"/>
  <c r="U176" i="17"/>
  <c r="T176" i="17"/>
  <c r="S176" i="17"/>
  <c r="R176" i="17"/>
  <c r="Q176" i="17"/>
  <c r="P176" i="17"/>
  <c r="O176" i="17"/>
  <c r="N176" i="17"/>
  <c r="M176" i="17"/>
  <c r="L176" i="17"/>
  <c r="G176" i="17"/>
  <c r="F176" i="17"/>
  <c r="E176" i="17"/>
  <c r="D176" i="17"/>
  <c r="C176" i="17"/>
  <c r="B176" i="17"/>
  <c r="A176" i="17"/>
  <c r="F161" i="13"/>
  <c r="F160" i="13"/>
  <c r="F159" i="13"/>
  <c r="F158" i="13"/>
  <c r="F157" i="13"/>
  <c r="F156" i="13"/>
  <c r="U161" i="13"/>
  <c r="U160" i="13"/>
  <c r="U159" i="13"/>
  <c r="U158" i="13"/>
  <c r="U157" i="13"/>
  <c r="U156" i="13"/>
  <c r="E161" i="13"/>
  <c r="E160" i="13"/>
  <c r="E159" i="13"/>
  <c r="E158" i="13"/>
  <c r="E157" i="13"/>
  <c r="E156" i="13"/>
  <c r="D161" i="13"/>
  <c r="D160" i="13"/>
  <c r="D159" i="13"/>
  <c r="D158" i="13"/>
  <c r="D157" i="13"/>
  <c r="D156" i="13"/>
  <c r="T161" i="13"/>
  <c r="T160" i="13"/>
  <c r="T159" i="13"/>
  <c r="T158" i="13"/>
  <c r="T157" i="13"/>
  <c r="T156" i="13"/>
  <c r="S161" i="13"/>
  <c r="S160" i="13"/>
  <c r="S159" i="13"/>
  <c r="S158" i="13"/>
  <c r="S157" i="13"/>
  <c r="S156" i="13"/>
  <c r="R161" i="13"/>
  <c r="R160" i="13"/>
  <c r="R159" i="13"/>
  <c r="R158" i="13"/>
  <c r="R157" i="13"/>
  <c r="R156" i="13"/>
  <c r="Q161" i="13"/>
  <c r="Q160" i="13"/>
  <c r="Q159" i="13"/>
  <c r="Q158" i="13"/>
  <c r="Q157" i="13"/>
  <c r="Q156" i="13"/>
  <c r="C161" i="13"/>
  <c r="C160" i="13"/>
  <c r="C159" i="13"/>
  <c r="C158" i="13"/>
  <c r="C157" i="13"/>
  <c r="C156" i="13"/>
  <c r="P161" i="13"/>
  <c r="P160" i="13"/>
  <c r="P159" i="13"/>
  <c r="P158" i="13"/>
  <c r="P157" i="13"/>
  <c r="P156" i="13"/>
  <c r="O161" i="13"/>
  <c r="O160" i="13"/>
  <c r="O159" i="13"/>
  <c r="O158" i="13"/>
  <c r="O157" i="13"/>
  <c r="O156" i="13"/>
  <c r="N161" i="13"/>
  <c r="N160" i="13"/>
  <c r="N159" i="13"/>
  <c r="N158" i="13"/>
  <c r="N157" i="13"/>
  <c r="N156" i="13"/>
  <c r="B161" i="13"/>
  <c r="B160" i="13"/>
  <c r="B159" i="13"/>
  <c r="B158" i="13"/>
  <c r="B157" i="13"/>
  <c r="B156" i="13"/>
  <c r="G161" i="13"/>
  <c r="G160" i="13"/>
  <c r="G159" i="13"/>
  <c r="G158" i="13"/>
  <c r="G157" i="13"/>
  <c r="G156" i="13"/>
  <c r="M161" i="13"/>
  <c r="M160" i="13"/>
  <c r="M159" i="13"/>
  <c r="M158" i="13"/>
  <c r="M157" i="13"/>
  <c r="M156" i="13"/>
  <c r="L161" i="13"/>
  <c r="L160" i="13"/>
  <c r="L159" i="13"/>
  <c r="L158" i="13"/>
  <c r="L157" i="13"/>
  <c r="L156" i="13"/>
  <c r="F182" i="17"/>
  <c r="U182" i="17"/>
  <c r="F181" i="17"/>
  <c r="U181" i="17"/>
  <c r="F180" i="17"/>
  <c r="U180" i="17"/>
  <c r="E182" i="17"/>
  <c r="D182" i="17"/>
  <c r="S182" i="17"/>
  <c r="E181" i="17"/>
  <c r="D181" i="17"/>
  <c r="S181" i="17"/>
  <c r="E180" i="17"/>
  <c r="D180" i="17"/>
  <c r="T180" i="17"/>
  <c r="S180" i="17"/>
  <c r="R182" i="17"/>
  <c r="Q182" i="17"/>
  <c r="C182" i="17"/>
  <c r="R181" i="17"/>
  <c r="Q181" i="17"/>
  <c r="C181" i="17"/>
  <c r="R180" i="17"/>
  <c r="Q180" i="17"/>
  <c r="C180" i="17"/>
  <c r="P182" i="17"/>
  <c r="O182" i="17"/>
  <c r="B182" i="17"/>
  <c r="G182" i="17"/>
  <c r="M182" i="17"/>
  <c r="P181" i="17"/>
  <c r="O181" i="17"/>
  <c r="B181" i="17"/>
  <c r="G181" i="17"/>
  <c r="M181" i="17"/>
  <c r="P180" i="17"/>
  <c r="O180" i="17"/>
  <c r="N180" i="17"/>
  <c r="B180" i="17"/>
  <c r="G180" i="17"/>
  <c r="M180" i="17"/>
  <c r="L182" i="17"/>
  <c r="L181" i="17"/>
  <c r="L180" i="17"/>
  <c r="V160" i="13" l="1"/>
  <c r="H180" i="17"/>
  <c r="V181" i="17"/>
  <c r="H157" i="13"/>
  <c r="AA160" i="13"/>
  <c r="Z160" i="13" s="1"/>
  <c r="Y160" i="13"/>
  <c r="X160" i="13" s="1"/>
  <c r="Y161" i="13"/>
  <c r="X161" i="13" s="1"/>
  <c r="AA161" i="13"/>
  <c r="Z161" i="13" s="1"/>
  <c r="Y156" i="13"/>
  <c r="X156" i="13" s="1"/>
  <c r="AA156" i="13"/>
  <c r="Z156" i="13" s="1"/>
  <c r="AA157" i="13"/>
  <c r="Z157" i="13" s="1"/>
  <c r="Y157" i="13"/>
  <c r="X157" i="13" s="1"/>
  <c r="Y158" i="13"/>
  <c r="X158" i="13" s="1"/>
  <c r="AA158" i="13"/>
  <c r="Z158" i="13" s="1"/>
  <c r="AA159" i="13"/>
  <c r="Z159" i="13" s="1"/>
  <c r="Y159" i="13"/>
  <c r="X159" i="13" s="1"/>
  <c r="I156" i="13"/>
  <c r="H156" i="13"/>
  <c r="H159" i="13"/>
  <c r="V161" i="13"/>
  <c r="H161" i="13"/>
  <c r="H158" i="13"/>
  <c r="H160" i="13"/>
  <c r="V182" i="17"/>
  <c r="V156" i="13"/>
  <c r="V157" i="13"/>
  <c r="V158" i="13"/>
  <c r="V159" i="13"/>
  <c r="V180" i="17"/>
  <c r="I181" i="17"/>
  <c r="H181" i="17"/>
  <c r="H182" i="17"/>
  <c r="I160" i="13" l="1"/>
  <c r="I161" i="13"/>
  <c r="I159" i="13"/>
  <c r="J158" i="13"/>
  <c r="I158" i="13"/>
  <c r="I157" i="13"/>
  <c r="I180" i="17"/>
  <c r="I182" i="17"/>
  <c r="K181" i="17"/>
  <c r="J181" i="17"/>
  <c r="J161" i="13" l="1"/>
  <c r="J157" i="13"/>
  <c r="J159" i="13"/>
  <c r="J160" i="13"/>
  <c r="J156" i="13"/>
  <c r="K160" i="13"/>
  <c r="J180" i="17"/>
  <c r="J182" i="17"/>
  <c r="K159" i="13" l="1"/>
  <c r="K158" i="13"/>
  <c r="K157" i="13"/>
  <c r="K161" i="13"/>
  <c r="K156" i="13"/>
  <c r="K180" i="17"/>
  <c r="K182" i="17"/>
  <c r="L20" i="18" l="1"/>
  <c r="P14" i="49" s="1"/>
  <c r="L40" i="18"/>
  <c r="P30" i="49" s="1"/>
  <c r="M20" i="18" l="1"/>
  <c r="Q14" i="49" s="1"/>
  <c r="M40" i="18"/>
  <c r="Q30" i="49" s="1"/>
  <c r="G20" i="18" l="1"/>
  <c r="O13" i="49" s="1"/>
  <c r="G40" i="18"/>
  <c r="O29" i="49" s="1"/>
  <c r="B20" i="18" l="1"/>
  <c r="J12" i="49" s="1"/>
  <c r="B40" i="18"/>
  <c r="J28" i="49" s="1"/>
  <c r="N20" i="18" l="1"/>
  <c r="R14" i="49" s="1"/>
  <c r="N40" i="18"/>
  <c r="R30" i="49" s="1"/>
  <c r="O20" i="18" l="1"/>
  <c r="S14" i="49" s="1"/>
  <c r="O40" i="18"/>
  <c r="S30" i="49" s="1"/>
  <c r="P20" i="18" l="1"/>
  <c r="T14" i="49" s="1"/>
  <c r="P40" i="18"/>
  <c r="T30" i="49" s="1"/>
  <c r="C20" i="18" l="1"/>
  <c r="K12" i="49" s="1"/>
  <c r="C40" i="18"/>
  <c r="K28" i="49" s="1"/>
  <c r="Q20" i="18" l="1"/>
  <c r="U14" i="49" s="1"/>
  <c r="Q40" i="18"/>
  <c r="U30" i="49" s="1"/>
  <c r="R20" i="18" l="1"/>
  <c r="V14" i="49" s="1"/>
  <c r="R40" i="18"/>
  <c r="V30" i="49" s="1"/>
  <c r="E70" i="18" l="1"/>
  <c r="M108" i="49" s="1"/>
  <c r="G70" i="18"/>
  <c r="O109" i="49" s="1"/>
  <c r="L70" i="18"/>
  <c r="P110" i="49" s="1"/>
  <c r="K70" i="18"/>
  <c r="P112" i="49" s="1"/>
  <c r="S70" i="18"/>
  <c r="W110" i="49" s="1"/>
  <c r="C70" i="18"/>
  <c r="K108" i="49" s="1"/>
  <c r="N70" i="18"/>
  <c r="R110" i="49" s="1"/>
  <c r="D70" i="18"/>
  <c r="L108" i="49" s="1"/>
  <c r="M70" i="18"/>
  <c r="Q110" i="49" s="1"/>
  <c r="F70" i="18"/>
  <c r="N108" i="49" s="1"/>
  <c r="O70" i="18"/>
  <c r="S110" i="49" s="1"/>
  <c r="P70" i="18"/>
  <c r="T110" i="49" s="1"/>
  <c r="Q70" i="18"/>
  <c r="U110" i="49" s="1"/>
  <c r="R70" i="18"/>
  <c r="V110" i="49" s="1"/>
  <c r="T70" i="18"/>
  <c r="X110" i="49" s="1"/>
  <c r="U70" i="18"/>
  <c r="Y110" i="49" s="1"/>
  <c r="B70" i="18"/>
  <c r="J108" i="49" s="1"/>
  <c r="V70" i="18"/>
  <c r="I70" i="18"/>
  <c r="H70" i="18"/>
  <c r="J111" i="49" s="1"/>
  <c r="J70" i="18"/>
  <c r="S20" i="18" l="1"/>
  <c r="W14" i="49" s="1"/>
  <c r="S40" i="18"/>
  <c r="W30" i="49" s="1"/>
  <c r="T20" i="18" l="1"/>
  <c r="X14" i="49" s="1"/>
  <c r="T40" i="18"/>
  <c r="X30" i="49" s="1"/>
  <c r="D20" i="18" l="1"/>
  <c r="L12" i="49" s="1"/>
  <c r="D40" i="18"/>
  <c r="L28" i="49" s="1"/>
  <c r="E20" i="18" l="1"/>
  <c r="M12" i="49" s="1"/>
  <c r="E40" i="18"/>
  <c r="M28" i="49" s="1"/>
  <c r="U20" i="18" l="1"/>
  <c r="Y14" i="49" s="1"/>
  <c r="U40" i="18"/>
  <c r="Y30" i="49" s="1"/>
  <c r="J20" i="18" l="1"/>
  <c r="J40" i="18"/>
  <c r="K20" i="18"/>
  <c r="P16" i="49" s="1"/>
  <c r="K40" i="18"/>
  <c r="P32" i="49" s="1"/>
  <c r="F20" i="18" l="1"/>
  <c r="N12" i="49" s="1"/>
  <c r="F40" i="18"/>
  <c r="N28" i="49" s="1"/>
  <c r="H20" i="18" l="1"/>
  <c r="J15" i="49" s="1"/>
  <c r="H40" i="18"/>
  <c r="J31" i="49" s="1"/>
  <c r="I20" i="18"/>
  <c r="I40" i="18"/>
  <c r="A29" i="18" l="1"/>
  <c r="A39" i="18" l="1"/>
  <c r="A19" i="18"/>
  <c r="A8" i="18" s="1"/>
  <c r="V20" i="18" l="1"/>
  <c r="V30" i="18"/>
  <c r="V40" i="18" l="1"/>
  <c r="V40" i="20" l="1"/>
  <c r="U40" i="20"/>
  <c r="T40" i="20"/>
  <c r="S40" i="20"/>
  <c r="R40" i="20"/>
  <c r="Q40" i="20"/>
  <c r="P40" i="20"/>
  <c r="O40" i="20"/>
  <c r="N40" i="20"/>
  <c r="M40" i="20"/>
  <c r="L40" i="20"/>
  <c r="K40" i="20"/>
  <c r="J40" i="20"/>
  <c r="I40" i="20"/>
  <c r="H40" i="20"/>
  <c r="G40" i="20"/>
  <c r="F40" i="20"/>
  <c r="E40" i="20"/>
  <c r="D40" i="20"/>
  <c r="C40" i="20"/>
  <c r="V39" i="20"/>
  <c r="U39" i="20"/>
  <c r="T39" i="20"/>
  <c r="S39" i="20"/>
  <c r="R39" i="20"/>
  <c r="Q39" i="20"/>
  <c r="P39" i="20"/>
  <c r="O39" i="20"/>
  <c r="N39" i="20"/>
  <c r="M39" i="20"/>
  <c r="L39" i="20"/>
  <c r="K39" i="20"/>
  <c r="J39" i="20"/>
  <c r="I39" i="20"/>
  <c r="H39" i="20"/>
  <c r="G39" i="20"/>
  <c r="F39" i="20"/>
  <c r="E39" i="20"/>
  <c r="D39" i="20"/>
  <c r="C39" i="20"/>
  <c r="B40" i="20"/>
  <c r="B39" i="20"/>
  <c r="I11" i="38" l="1"/>
  <c r="I19" i="38"/>
  <c r="V58" i="11" l="1"/>
  <c r="U58" i="11"/>
  <c r="T58" i="11"/>
  <c r="S58" i="11"/>
  <c r="R58" i="11"/>
  <c r="Q58" i="11"/>
  <c r="P58" i="11"/>
  <c r="O58" i="11"/>
  <c r="N58" i="11"/>
  <c r="M58" i="11"/>
  <c r="L58" i="11"/>
  <c r="K58" i="11"/>
  <c r="J58" i="11"/>
  <c r="I58" i="11"/>
  <c r="H58" i="11"/>
  <c r="G58" i="11"/>
  <c r="F58" i="11"/>
  <c r="E58" i="11"/>
  <c r="D58" i="11"/>
  <c r="C58" i="11"/>
  <c r="B58" i="11"/>
  <c r="A58" i="11"/>
  <c r="V57" i="11"/>
  <c r="U57" i="11"/>
  <c r="T57" i="11"/>
  <c r="S57" i="11"/>
  <c r="R57" i="11"/>
  <c r="Q57" i="11"/>
  <c r="P57" i="11"/>
  <c r="O57" i="11"/>
  <c r="N57" i="11"/>
  <c r="M57" i="11"/>
  <c r="L57" i="11"/>
  <c r="K57" i="11"/>
  <c r="J57" i="11"/>
  <c r="I57" i="11"/>
  <c r="H57" i="11"/>
  <c r="G57" i="11"/>
  <c r="F57" i="11"/>
  <c r="E57" i="11"/>
  <c r="D57" i="11"/>
  <c r="C57" i="11"/>
  <c r="B57" i="11"/>
  <c r="A57" i="11"/>
  <c r="V56" i="11"/>
  <c r="U56" i="11"/>
  <c r="T56" i="11"/>
  <c r="S56" i="11"/>
  <c r="R56" i="11"/>
  <c r="Q56" i="11"/>
  <c r="P56" i="11"/>
  <c r="O56" i="11"/>
  <c r="N56" i="11"/>
  <c r="M56" i="11"/>
  <c r="L56" i="11"/>
  <c r="K56" i="11"/>
  <c r="J56" i="11"/>
  <c r="I56" i="11"/>
  <c r="H56" i="11"/>
  <c r="G56" i="11"/>
  <c r="F56" i="11"/>
  <c r="E56" i="11"/>
  <c r="D56" i="11"/>
  <c r="C56" i="11"/>
  <c r="B56" i="11"/>
  <c r="A56" i="11"/>
  <c r="V55" i="11"/>
  <c r="U55" i="11"/>
  <c r="T55" i="11"/>
  <c r="S55" i="11"/>
  <c r="R55" i="11"/>
  <c r="Q55" i="11"/>
  <c r="P55" i="11"/>
  <c r="O55" i="11"/>
  <c r="N55" i="11"/>
  <c r="M55" i="11"/>
  <c r="L55" i="11"/>
  <c r="K55" i="11"/>
  <c r="J55" i="11"/>
  <c r="I55" i="11"/>
  <c r="H55" i="11"/>
  <c r="G55" i="11"/>
  <c r="F55" i="11"/>
  <c r="E55" i="11"/>
  <c r="D55" i="11"/>
  <c r="C55" i="11"/>
  <c r="B55" i="11"/>
  <c r="A55" i="11"/>
  <c r="V54" i="11"/>
  <c r="U54" i="11"/>
  <c r="T54" i="11"/>
  <c r="S54" i="11"/>
  <c r="R54" i="11"/>
  <c r="Q54" i="11"/>
  <c r="P54" i="11"/>
  <c r="O54" i="11"/>
  <c r="N54" i="11"/>
  <c r="M54" i="11"/>
  <c r="L54" i="11"/>
  <c r="K54" i="11"/>
  <c r="J54" i="11"/>
  <c r="I54" i="11"/>
  <c r="H54" i="11"/>
  <c r="G54" i="11"/>
  <c r="F54" i="11"/>
  <c r="E54" i="11"/>
  <c r="D54" i="11"/>
  <c r="C54" i="11"/>
  <c r="B54" i="11"/>
  <c r="A54" i="11"/>
  <c r="V53" i="11"/>
  <c r="U53" i="11"/>
  <c r="T53" i="11"/>
  <c r="S53" i="11"/>
  <c r="R53" i="11"/>
  <c r="Q53" i="11"/>
  <c r="P53" i="11"/>
  <c r="O53" i="11"/>
  <c r="N53" i="11"/>
  <c r="M53" i="11"/>
  <c r="L53" i="11"/>
  <c r="K53" i="11"/>
  <c r="J53" i="11"/>
  <c r="I53" i="11"/>
  <c r="H53" i="11"/>
  <c r="G53" i="11"/>
  <c r="F53" i="11"/>
  <c r="E53" i="11"/>
  <c r="D53" i="11"/>
  <c r="C53" i="11"/>
  <c r="B53" i="11"/>
  <c r="A53" i="11"/>
  <c r="V49" i="11"/>
  <c r="U49" i="11"/>
  <c r="T49" i="11"/>
  <c r="S49" i="11"/>
  <c r="R49" i="11"/>
  <c r="Q49" i="11"/>
  <c r="P49" i="11"/>
  <c r="O49" i="11"/>
  <c r="N49" i="11"/>
  <c r="M49" i="11"/>
  <c r="L49" i="11"/>
  <c r="K49" i="11"/>
  <c r="J49" i="11"/>
  <c r="I49" i="11"/>
  <c r="H49" i="11"/>
  <c r="G49" i="11"/>
  <c r="F49" i="11"/>
  <c r="E49" i="11"/>
  <c r="D49" i="11"/>
  <c r="C49" i="11"/>
  <c r="B49" i="11"/>
  <c r="A49" i="11"/>
  <c r="V48" i="11"/>
  <c r="U48" i="11"/>
  <c r="T48" i="11"/>
  <c r="S48" i="11"/>
  <c r="R48" i="11"/>
  <c r="Q48" i="11"/>
  <c r="P48" i="11"/>
  <c r="O48" i="11"/>
  <c r="N48" i="11"/>
  <c r="M48" i="11"/>
  <c r="L48" i="11"/>
  <c r="K48" i="11"/>
  <c r="J48" i="11"/>
  <c r="I48" i="11"/>
  <c r="H48" i="11"/>
  <c r="G48" i="11"/>
  <c r="F48" i="11"/>
  <c r="E48" i="11"/>
  <c r="D48" i="11"/>
  <c r="C48" i="11"/>
  <c r="B48" i="11"/>
  <c r="A48" i="11"/>
  <c r="V47" i="11"/>
  <c r="U47" i="11"/>
  <c r="T47" i="11"/>
  <c r="S47" i="11"/>
  <c r="R47" i="11"/>
  <c r="Q47" i="11"/>
  <c r="P47" i="11"/>
  <c r="O47" i="11"/>
  <c r="N47" i="11"/>
  <c r="M47" i="11"/>
  <c r="L47" i="11"/>
  <c r="K47" i="11"/>
  <c r="J47" i="11"/>
  <c r="I47" i="11"/>
  <c r="H47" i="11"/>
  <c r="G47" i="11"/>
  <c r="F47" i="11"/>
  <c r="E47" i="11"/>
  <c r="D47" i="11"/>
  <c r="C47" i="11"/>
  <c r="B47" i="11"/>
  <c r="A47" i="11"/>
  <c r="V46" i="11"/>
  <c r="U46" i="11"/>
  <c r="T46" i="11"/>
  <c r="S46" i="11"/>
  <c r="R46" i="11"/>
  <c r="Q46" i="11"/>
  <c r="P46" i="11"/>
  <c r="O46" i="11"/>
  <c r="N46" i="11"/>
  <c r="M46" i="11"/>
  <c r="L46" i="11"/>
  <c r="K46" i="11"/>
  <c r="J46" i="11"/>
  <c r="I46" i="11"/>
  <c r="H46" i="11"/>
  <c r="G46" i="11"/>
  <c r="F46" i="11"/>
  <c r="E46" i="11"/>
  <c r="D46" i="11"/>
  <c r="C46" i="11"/>
  <c r="B46" i="11"/>
  <c r="A46" i="11"/>
  <c r="V45" i="11"/>
  <c r="U45" i="11"/>
  <c r="T45" i="11"/>
  <c r="S45" i="11"/>
  <c r="R45" i="11"/>
  <c r="Q45" i="11"/>
  <c r="P45" i="11"/>
  <c r="O45" i="11"/>
  <c r="N45" i="11"/>
  <c r="M45" i="11"/>
  <c r="L45" i="11"/>
  <c r="K45" i="11"/>
  <c r="J45" i="11"/>
  <c r="I45" i="11"/>
  <c r="H45" i="11"/>
  <c r="G45" i="11"/>
  <c r="F45" i="11"/>
  <c r="E45" i="11"/>
  <c r="D45" i="11"/>
  <c r="C45" i="11"/>
  <c r="B45" i="11"/>
  <c r="A45" i="11"/>
  <c r="V44" i="11"/>
  <c r="U44" i="11"/>
  <c r="T44" i="11"/>
  <c r="S44" i="11"/>
  <c r="R44" i="11"/>
  <c r="Q44" i="11"/>
  <c r="P44" i="11"/>
  <c r="O44" i="11"/>
  <c r="N44" i="11"/>
  <c r="M44" i="11"/>
  <c r="L44" i="11"/>
  <c r="K44" i="11"/>
  <c r="J44" i="11"/>
  <c r="I44" i="11"/>
  <c r="H44" i="11"/>
  <c r="G44" i="11"/>
  <c r="F44" i="11"/>
  <c r="E44" i="11"/>
  <c r="D44" i="11"/>
  <c r="C44" i="11"/>
  <c r="B44" i="11"/>
  <c r="A44" i="11"/>
  <c r="A37" i="11"/>
  <c r="I28" i="38" s="1"/>
  <c r="A36" i="11"/>
  <c r="A35" i="11"/>
  <c r="A34" i="11"/>
  <c r="A33" i="11"/>
  <c r="A32" i="11"/>
  <c r="V28" i="11"/>
  <c r="U28" i="11"/>
  <c r="Y22" i="38" s="1"/>
  <c r="T28" i="11"/>
  <c r="X22" i="38" s="1"/>
  <c r="S28" i="11"/>
  <c r="W22" i="38" s="1"/>
  <c r="R28" i="11"/>
  <c r="V22" i="38" s="1"/>
  <c r="Q28" i="11"/>
  <c r="U22" i="38" s="1"/>
  <c r="P28" i="11"/>
  <c r="T22" i="38" s="1"/>
  <c r="O28" i="11"/>
  <c r="S22" i="38" s="1"/>
  <c r="N28" i="11"/>
  <c r="R22" i="38" s="1"/>
  <c r="M28" i="11"/>
  <c r="Q22" i="38" s="1"/>
  <c r="L28" i="11"/>
  <c r="P22" i="38" s="1"/>
  <c r="K28" i="11"/>
  <c r="P24" i="38" s="1"/>
  <c r="J28" i="11"/>
  <c r="I28" i="11"/>
  <c r="H28" i="11"/>
  <c r="J23" i="38" s="1"/>
  <c r="G28" i="11"/>
  <c r="O21" i="38" s="1"/>
  <c r="F28" i="11"/>
  <c r="N20" i="38" s="1"/>
  <c r="E28" i="11"/>
  <c r="M20" i="38" s="1"/>
  <c r="D28" i="11"/>
  <c r="L20" i="38" s="1"/>
  <c r="C28" i="11"/>
  <c r="K20" i="38" s="1"/>
  <c r="B28" i="11"/>
  <c r="J20" i="38" s="1"/>
  <c r="A28" i="11"/>
  <c r="V27" i="11"/>
  <c r="U27" i="11"/>
  <c r="T27" i="11"/>
  <c r="S27" i="11"/>
  <c r="R27" i="11"/>
  <c r="Q27" i="11"/>
  <c r="P27" i="11"/>
  <c r="O27" i="11"/>
  <c r="N27" i="11"/>
  <c r="M27" i="11"/>
  <c r="L27" i="11"/>
  <c r="K27" i="11"/>
  <c r="J27" i="11"/>
  <c r="I27" i="11"/>
  <c r="H27" i="11"/>
  <c r="G27" i="11"/>
  <c r="F27" i="11"/>
  <c r="E27" i="11"/>
  <c r="D27" i="11"/>
  <c r="C27" i="11"/>
  <c r="B27" i="11"/>
  <c r="A27" i="11"/>
  <c r="V26" i="11"/>
  <c r="U26" i="11"/>
  <c r="T26" i="11"/>
  <c r="S26" i="11"/>
  <c r="R26" i="11"/>
  <c r="Q26" i="11"/>
  <c r="P26" i="11"/>
  <c r="O26" i="11"/>
  <c r="N26" i="11"/>
  <c r="M26" i="11"/>
  <c r="L26" i="11"/>
  <c r="K26" i="11"/>
  <c r="J26" i="11"/>
  <c r="I26" i="11"/>
  <c r="H26" i="11"/>
  <c r="G26" i="11"/>
  <c r="F26" i="11"/>
  <c r="E26" i="11"/>
  <c r="D26" i="11"/>
  <c r="C26" i="11"/>
  <c r="B26" i="11"/>
  <c r="A26" i="11"/>
  <c r="V25" i="11"/>
  <c r="U25" i="11"/>
  <c r="T25" i="11"/>
  <c r="S25" i="11"/>
  <c r="R25" i="11"/>
  <c r="Q25" i="11"/>
  <c r="P25" i="11"/>
  <c r="O25" i="11"/>
  <c r="N25" i="11"/>
  <c r="M25" i="11"/>
  <c r="L25" i="11"/>
  <c r="K25" i="11"/>
  <c r="J25" i="11"/>
  <c r="I25" i="11"/>
  <c r="H25" i="11"/>
  <c r="G25" i="11"/>
  <c r="F25" i="11"/>
  <c r="E25" i="11"/>
  <c r="D25" i="11"/>
  <c r="C25" i="11"/>
  <c r="B25" i="11"/>
  <c r="A25" i="11"/>
  <c r="V24" i="11"/>
  <c r="U24" i="11"/>
  <c r="T24" i="11"/>
  <c r="S24" i="11"/>
  <c r="R24" i="11"/>
  <c r="Q24" i="11"/>
  <c r="P24" i="11"/>
  <c r="O24" i="11"/>
  <c r="N24" i="11"/>
  <c r="M24" i="11"/>
  <c r="L24" i="11"/>
  <c r="K24" i="11"/>
  <c r="J24" i="11"/>
  <c r="I24" i="11"/>
  <c r="H24" i="11"/>
  <c r="G24" i="11"/>
  <c r="F24" i="11"/>
  <c r="E24" i="11"/>
  <c r="D24" i="11"/>
  <c r="C24" i="11"/>
  <c r="B24" i="11"/>
  <c r="A24" i="11"/>
  <c r="V23" i="11"/>
  <c r="U23" i="11"/>
  <c r="T23" i="11"/>
  <c r="S23" i="11"/>
  <c r="R23" i="11"/>
  <c r="Q23" i="11"/>
  <c r="P23" i="11"/>
  <c r="O23" i="11"/>
  <c r="N23" i="11"/>
  <c r="M23" i="11"/>
  <c r="L23" i="11"/>
  <c r="K23" i="11"/>
  <c r="J23" i="11"/>
  <c r="I23" i="11"/>
  <c r="H23" i="11"/>
  <c r="G23" i="11"/>
  <c r="F23" i="11"/>
  <c r="E23" i="11"/>
  <c r="D23" i="11"/>
  <c r="C23" i="11"/>
  <c r="B23" i="11"/>
  <c r="A23" i="11"/>
  <c r="V19" i="11"/>
  <c r="U19" i="11"/>
  <c r="Y14" i="38" s="1"/>
  <c r="T19" i="11"/>
  <c r="X14" i="38" s="1"/>
  <c r="S19" i="11"/>
  <c r="W14" i="38" s="1"/>
  <c r="R19" i="11"/>
  <c r="V14" i="38" s="1"/>
  <c r="Q19" i="11"/>
  <c r="U14" i="38" s="1"/>
  <c r="P19" i="11"/>
  <c r="T14" i="38" s="1"/>
  <c r="O19" i="11"/>
  <c r="S14" i="38" s="1"/>
  <c r="N19" i="11"/>
  <c r="R14" i="38" s="1"/>
  <c r="M19" i="11"/>
  <c r="Q14" i="38" s="1"/>
  <c r="L19" i="11"/>
  <c r="P14" i="38" s="1"/>
  <c r="K19" i="11"/>
  <c r="P16" i="38" s="1"/>
  <c r="J19" i="11"/>
  <c r="I19" i="11"/>
  <c r="H19" i="11"/>
  <c r="J15" i="38" s="1"/>
  <c r="G19" i="11"/>
  <c r="O13" i="38" s="1"/>
  <c r="F19" i="11"/>
  <c r="N12" i="38" s="1"/>
  <c r="E19" i="11"/>
  <c r="M12" i="38" s="1"/>
  <c r="D19" i="11"/>
  <c r="L12" i="38" s="1"/>
  <c r="C19" i="11"/>
  <c r="K12" i="38" s="1"/>
  <c r="B19" i="11"/>
  <c r="J12" i="38" s="1"/>
  <c r="A19" i="11"/>
  <c r="I12" i="38" s="1"/>
  <c r="V18" i="11"/>
  <c r="U18" i="11"/>
  <c r="T18" i="11"/>
  <c r="S18" i="11"/>
  <c r="R18" i="11"/>
  <c r="Q18" i="11"/>
  <c r="P18" i="11"/>
  <c r="O18" i="11"/>
  <c r="N18" i="11"/>
  <c r="M18" i="11"/>
  <c r="L18" i="11"/>
  <c r="K18" i="11"/>
  <c r="J18" i="11"/>
  <c r="I18" i="11"/>
  <c r="H18" i="11"/>
  <c r="G18" i="11"/>
  <c r="F18" i="11"/>
  <c r="E18" i="11"/>
  <c r="D18" i="11"/>
  <c r="C18" i="11"/>
  <c r="B18" i="11"/>
  <c r="A18" i="11"/>
  <c r="V17" i="11"/>
  <c r="U17" i="11"/>
  <c r="T17" i="11"/>
  <c r="S17" i="11"/>
  <c r="R17" i="11"/>
  <c r="Q17" i="11"/>
  <c r="P17" i="11"/>
  <c r="O17" i="11"/>
  <c r="N17" i="11"/>
  <c r="M17" i="11"/>
  <c r="L17" i="11"/>
  <c r="K17" i="11"/>
  <c r="J17" i="11"/>
  <c r="I17" i="11"/>
  <c r="H17" i="11"/>
  <c r="G17" i="11"/>
  <c r="F17" i="11"/>
  <c r="E17" i="11"/>
  <c r="D17" i="11"/>
  <c r="C17" i="11"/>
  <c r="B17" i="11"/>
  <c r="A17" i="11"/>
  <c r="V16" i="11"/>
  <c r="U16" i="11"/>
  <c r="T16" i="11"/>
  <c r="S16" i="11"/>
  <c r="R16" i="11"/>
  <c r="Q16" i="11"/>
  <c r="P16" i="11"/>
  <c r="O16" i="11"/>
  <c r="N16" i="11"/>
  <c r="M16" i="11"/>
  <c r="L16" i="11"/>
  <c r="K16" i="11"/>
  <c r="J16" i="11"/>
  <c r="I16" i="11"/>
  <c r="H16" i="11"/>
  <c r="G16" i="11"/>
  <c r="F16" i="11"/>
  <c r="E16" i="11"/>
  <c r="D16" i="11"/>
  <c r="C16" i="11"/>
  <c r="B16" i="11"/>
  <c r="A16" i="11"/>
  <c r="V15" i="11"/>
  <c r="U15" i="11"/>
  <c r="T15" i="11"/>
  <c r="S15" i="11"/>
  <c r="R15" i="11"/>
  <c r="Q15" i="11"/>
  <c r="P15" i="11"/>
  <c r="O15" i="11"/>
  <c r="N15" i="11"/>
  <c r="M15" i="11"/>
  <c r="L15" i="11"/>
  <c r="K15" i="11"/>
  <c r="J15" i="11"/>
  <c r="I15" i="11"/>
  <c r="H15" i="11"/>
  <c r="G15" i="11"/>
  <c r="F15" i="11"/>
  <c r="E15" i="11"/>
  <c r="D15" i="11"/>
  <c r="C15" i="11"/>
  <c r="B15" i="11"/>
  <c r="A15" i="11"/>
  <c r="V14" i="11"/>
  <c r="U14" i="11"/>
  <c r="T14" i="11"/>
  <c r="S14" i="11"/>
  <c r="R14" i="11"/>
  <c r="Q14" i="11"/>
  <c r="P14" i="11"/>
  <c r="O14" i="11"/>
  <c r="N14" i="11"/>
  <c r="M14" i="11"/>
  <c r="L14" i="11"/>
  <c r="K14" i="11"/>
  <c r="J14" i="11"/>
  <c r="I14" i="11"/>
  <c r="H14" i="11"/>
  <c r="G14" i="11"/>
  <c r="F14" i="11"/>
  <c r="E14" i="11"/>
  <c r="D14" i="11"/>
  <c r="C14" i="11"/>
  <c r="B14" i="11"/>
  <c r="A14" i="11"/>
  <c r="V10" i="11"/>
  <c r="U10" i="11"/>
  <c r="Y6" i="38" s="1"/>
  <c r="T10" i="11"/>
  <c r="X6" i="38" s="1"/>
  <c r="S10" i="11"/>
  <c r="W6" i="38" s="1"/>
  <c r="R10" i="11"/>
  <c r="V6" i="38" s="1"/>
  <c r="Q10" i="11"/>
  <c r="U6" i="38" s="1"/>
  <c r="P10" i="11"/>
  <c r="T6" i="38" s="1"/>
  <c r="O10" i="11"/>
  <c r="S6" i="38" s="1"/>
  <c r="N10" i="11"/>
  <c r="R6" i="38" s="1"/>
  <c r="M10" i="11"/>
  <c r="Q6" i="38" s="1"/>
  <c r="L10" i="11"/>
  <c r="P6" i="38" s="1"/>
  <c r="K10" i="11"/>
  <c r="P8" i="38" s="1"/>
  <c r="J10" i="11"/>
  <c r="I10" i="11"/>
  <c r="H10" i="11"/>
  <c r="J7" i="38" s="1"/>
  <c r="G10" i="11"/>
  <c r="O5" i="38" s="1"/>
  <c r="F10" i="11"/>
  <c r="N4" i="38" s="1"/>
  <c r="E10" i="11"/>
  <c r="M4" i="38" s="1"/>
  <c r="D10" i="11"/>
  <c r="L4" i="38" s="1"/>
  <c r="C10" i="11"/>
  <c r="K4" i="38" s="1"/>
  <c r="B10" i="11"/>
  <c r="J4" i="38" s="1"/>
  <c r="A10" i="11"/>
  <c r="V9" i="11"/>
  <c r="U9" i="11"/>
  <c r="T9" i="11"/>
  <c r="S9" i="11"/>
  <c r="R9" i="11"/>
  <c r="Q9" i="11"/>
  <c r="P9" i="11"/>
  <c r="O9" i="11"/>
  <c r="N9" i="11"/>
  <c r="M9" i="11"/>
  <c r="L9" i="11"/>
  <c r="K9" i="11"/>
  <c r="J9" i="11"/>
  <c r="I9" i="11"/>
  <c r="H9" i="11"/>
  <c r="G9" i="11"/>
  <c r="F9" i="11"/>
  <c r="E9" i="11"/>
  <c r="D9" i="11"/>
  <c r="C9" i="11"/>
  <c r="B9" i="11"/>
  <c r="A9" i="11"/>
  <c r="V8" i="11"/>
  <c r="U8" i="11"/>
  <c r="T8" i="11"/>
  <c r="S8" i="11"/>
  <c r="R8" i="11"/>
  <c r="Q8" i="11"/>
  <c r="P8" i="11"/>
  <c r="O8" i="11"/>
  <c r="N8" i="11"/>
  <c r="M8" i="11"/>
  <c r="L8" i="11"/>
  <c r="K8" i="11"/>
  <c r="J8" i="11"/>
  <c r="I8" i="11"/>
  <c r="H8" i="11"/>
  <c r="G8" i="11"/>
  <c r="F8" i="11"/>
  <c r="E8" i="11"/>
  <c r="D8" i="11"/>
  <c r="C8" i="11"/>
  <c r="B8" i="11"/>
  <c r="A8" i="11"/>
  <c r="V7" i="11"/>
  <c r="U7" i="11"/>
  <c r="T7" i="11"/>
  <c r="S7" i="11"/>
  <c r="R7" i="11"/>
  <c r="Q7" i="11"/>
  <c r="P7" i="11"/>
  <c r="O7" i="11"/>
  <c r="N7" i="11"/>
  <c r="M7" i="11"/>
  <c r="L7" i="11"/>
  <c r="K7" i="11"/>
  <c r="J7" i="11"/>
  <c r="I7" i="11"/>
  <c r="H7" i="11"/>
  <c r="G7" i="11"/>
  <c r="F7" i="11"/>
  <c r="E7" i="11"/>
  <c r="D7" i="11"/>
  <c r="C7" i="11"/>
  <c r="B7" i="11"/>
  <c r="A7" i="11"/>
  <c r="V6" i="11"/>
  <c r="U6" i="11"/>
  <c r="T6" i="11"/>
  <c r="S6" i="11"/>
  <c r="R6" i="11"/>
  <c r="Q6" i="11"/>
  <c r="P6" i="11"/>
  <c r="O6" i="11"/>
  <c r="N6" i="11"/>
  <c r="M6" i="11"/>
  <c r="L6" i="11"/>
  <c r="K6" i="11"/>
  <c r="J6" i="11"/>
  <c r="I6" i="11"/>
  <c r="H6" i="11"/>
  <c r="G6" i="11"/>
  <c r="F6" i="11"/>
  <c r="E6" i="11"/>
  <c r="D6" i="11"/>
  <c r="C6" i="11"/>
  <c r="B6" i="11"/>
  <c r="A6" i="11"/>
  <c r="V5" i="11"/>
  <c r="U5" i="11"/>
  <c r="T5" i="11"/>
  <c r="S5" i="11"/>
  <c r="R5" i="11"/>
  <c r="Q5" i="11"/>
  <c r="P5" i="11"/>
  <c r="O5" i="11"/>
  <c r="N5" i="11"/>
  <c r="M5" i="11"/>
  <c r="L5" i="11"/>
  <c r="K5" i="11"/>
  <c r="J5" i="11"/>
  <c r="I5" i="11"/>
  <c r="H5" i="11"/>
  <c r="G5" i="11"/>
  <c r="F5" i="11"/>
  <c r="E5" i="11"/>
  <c r="D5" i="11"/>
  <c r="C5" i="11"/>
  <c r="B5" i="11"/>
  <c r="A5" i="11"/>
  <c r="V63" i="7"/>
  <c r="U63" i="7"/>
  <c r="Y55" i="36" s="1"/>
  <c r="T63" i="7"/>
  <c r="X55" i="36" s="1"/>
  <c r="S63" i="7"/>
  <c r="W55" i="36" s="1"/>
  <c r="R63" i="7"/>
  <c r="V55" i="36" s="1"/>
  <c r="Q63" i="7"/>
  <c r="U55" i="36" s="1"/>
  <c r="P63" i="7"/>
  <c r="T55" i="36" s="1"/>
  <c r="O63" i="7"/>
  <c r="S55" i="36" s="1"/>
  <c r="N63" i="7"/>
  <c r="R55" i="36" s="1"/>
  <c r="M63" i="7"/>
  <c r="Q55" i="36" s="1"/>
  <c r="L63" i="7"/>
  <c r="K63" i="7"/>
  <c r="P57" i="36" s="1"/>
  <c r="J63" i="7"/>
  <c r="I63" i="7"/>
  <c r="H63" i="7"/>
  <c r="J56" i="36" s="1"/>
  <c r="G63" i="7"/>
  <c r="O54" i="36" s="1"/>
  <c r="F63" i="7"/>
  <c r="N53" i="36" s="1"/>
  <c r="E63" i="7"/>
  <c r="M53" i="36" s="1"/>
  <c r="D63" i="7"/>
  <c r="L53" i="36" s="1"/>
  <c r="C63" i="7"/>
  <c r="K53" i="36" s="1"/>
  <c r="B63" i="7"/>
  <c r="J53" i="36" s="1"/>
  <c r="Y63" i="7" l="1"/>
  <c r="X63" i="7" s="1"/>
  <c r="AA63" i="7"/>
  <c r="Z63" i="7" s="1"/>
  <c r="P55" i="36"/>
  <c r="A11" i="11"/>
  <c r="I4" i="38"/>
  <c r="A103" i="19"/>
  <c r="A94" i="19"/>
  <c r="A47" i="21"/>
  <c r="A56" i="21" s="1"/>
  <c r="A65" i="21" s="1"/>
  <c r="A16" i="24"/>
  <c r="A17" i="24" s="1"/>
  <c r="A147" i="23"/>
  <c r="A28" i="8"/>
  <c r="I20" i="41" s="1"/>
  <c r="A47" i="4"/>
  <c r="A95" i="23" l="1"/>
  <c r="V5" i="26" l="1"/>
  <c r="U5" i="26"/>
  <c r="T5" i="26"/>
  <c r="S5" i="26"/>
  <c r="R5" i="26"/>
  <c r="Q5" i="26"/>
  <c r="P5" i="26"/>
  <c r="O5" i="26"/>
  <c r="N5" i="26"/>
  <c r="M5" i="26"/>
  <c r="L5" i="26"/>
  <c r="K5" i="26"/>
  <c r="J5" i="26"/>
  <c r="I5" i="26"/>
  <c r="H5" i="26"/>
  <c r="G5" i="26"/>
  <c r="F5" i="26"/>
  <c r="E5" i="26"/>
  <c r="D5" i="26"/>
  <c r="C5" i="26"/>
  <c r="V4" i="26"/>
  <c r="U4" i="26"/>
  <c r="T4" i="26"/>
  <c r="S4" i="26"/>
  <c r="R4" i="26"/>
  <c r="Q4" i="26"/>
  <c r="P4" i="26"/>
  <c r="O4" i="26"/>
  <c r="N4" i="26"/>
  <c r="M4" i="26"/>
  <c r="L4" i="26"/>
  <c r="K4" i="26"/>
  <c r="J4" i="26"/>
  <c r="I4" i="26"/>
  <c r="H4" i="26"/>
  <c r="G4" i="26"/>
  <c r="F4" i="26"/>
  <c r="E4" i="26"/>
  <c r="D4" i="26"/>
  <c r="C4" i="26"/>
  <c r="B5" i="26"/>
  <c r="B4" i="26"/>
  <c r="V10" i="6" l="1"/>
  <c r="U10" i="6"/>
  <c r="T10" i="6"/>
  <c r="S10" i="6"/>
  <c r="R10" i="6"/>
  <c r="Q10" i="6"/>
  <c r="U6" i="35" s="1"/>
  <c r="P10" i="6"/>
  <c r="T6" i="35" s="1"/>
  <c r="O10" i="6"/>
  <c r="S6" i="35" s="1"/>
  <c r="N10" i="6"/>
  <c r="R6" i="35" s="1"/>
  <c r="M10" i="6"/>
  <c r="Q6" i="35" s="1"/>
  <c r="L10" i="6"/>
  <c r="P6" i="35" s="1"/>
  <c r="K10" i="6"/>
  <c r="H10" i="6"/>
  <c r="G10" i="6"/>
  <c r="O5" i="35" s="1"/>
  <c r="F10" i="6"/>
  <c r="N4" i="35" s="1"/>
  <c r="E10" i="6"/>
  <c r="M4" i="35" s="1"/>
  <c r="D10" i="6"/>
  <c r="L4" i="35" s="1"/>
  <c r="C10" i="6"/>
  <c r="B10" i="6"/>
  <c r="A10" i="6"/>
  <c r="I4" i="35" s="1"/>
  <c r="AA10" i="6" l="1"/>
  <c r="Z10" i="6" s="1"/>
  <c r="Y10" i="6"/>
  <c r="X10" i="6" s="1"/>
  <c r="V6" i="35"/>
  <c r="W6" i="35"/>
  <c r="X6" i="35"/>
  <c r="Y6" i="35"/>
  <c r="J7" i="35"/>
  <c r="J4" i="35"/>
  <c r="P8" i="35"/>
  <c r="K4" i="35"/>
  <c r="A101" i="1" l="1"/>
  <c r="A100" i="1"/>
  <c r="A99" i="1"/>
  <c r="A98" i="1"/>
  <c r="A97" i="1"/>
  <c r="A96" i="1"/>
  <c r="A132" i="12"/>
  <c r="B23" i="21" l="1"/>
  <c r="I23" i="21" l="1"/>
  <c r="D23" i="21"/>
  <c r="L23" i="21"/>
  <c r="R23" i="21"/>
  <c r="F23" i="21"/>
  <c r="J23" i="21"/>
  <c r="G23" i="21"/>
  <c r="H23" i="21"/>
  <c r="K23" i="21"/>
  <c r="T23" i="21"/>
  <c r="O23" i="21"/>
  <c r="M23" i="21"/>
  <c r="P23" i="21"/>
  <c r="N23" i="21"/>
  <c r="E23" i="21"/>
  <c r="U23" i="21"/>
  <c r="S23" i="21"/>
  <c r="C23" i="21"/>
  <c r="Q23" i="21"/>
  <c r="V23" i="21"/>
  <c r="A153" i="13" l="1"/>
  <c r="A141" i="13" s="1"/>
  <c r="A2" i="60"/>
  <c r="A21" i="25"/>
  <c r="I12" i="32" s="1"/>
  <c r="A11" i="25"/>
  <c r="I4" i="32" s="1"/>
  <c r="A67" i="25"/>
  <c r="A75" i="25"/>
  <c r="A74" i="25"/>
  <c r="A73" i="25"/>
  <c r="A72" i="25"/>
  <c r="A71" i="25"/>
  <c r="A70" i="25"/>
  <c r="A77" i="25"/>
  <c r="I53" i="32" s="1"/>
  <c r="I52" i="32" s="1"/>
  <c r="I58" i="32" l="1"/>
  <c r="A76" i="25"/>
  <c r="A19" i="21" l="1"/>
  <c r="V64" i="21"/>
  <c r="U64" i="21"/>
  <c r="Y78" i="50" s="1"/>
  <c r="T64" i="21"/>
  <c r="X78" i="50" s="1"/>
  <c r="S64" i="21"/>
  <c r="W78" i="50" s="1"/>
  <c r="R64" i="21"/>
  <c r="V78" i="50" s="1"/>
  <c r="Q64" i="21"/>
  <c r="U78" i="50" s="1"/>
  <c r="P64" i="21"/>
  <c r="T78" i="50" s="1"/>
  <c r="O64" i="21"/>
  <c r="S78" i="50" s="1"/>
  <c r="N64" i="21"/>
  <c r="R78" i="50" s="1"/>
  <c r="M64" i="21"/>
  <c r="Q78" i="50" s="1"/>
  <c r="L64" i="21"/>
  <c r="P78" i="50" s="1"/>
  <c r="K64" i="21"/>
  <c r="P80" i="50" s="1"/>
  <c r="J64" i="21"/>
  <c r="I64" i="21"/>
  <c r="H64" i="21"/>
  <c r="J79" i="50" s="1"/>
  <c r="G64" i="21"/>
  <c r="O77" i="50" s="1"/>
  <c r="F64" i="21"/>
  <c r="N76" i="50" s="1"/>
  <c r="E64" i="21"/>
  <c r="M76" i="50" s="1"/>
  <c r="D64" i="21"/>
  <c r="L76" i="50" s="1"/>
  <c r="C64" i="21"/>
  <c r="K76" i="50" s="1"/>
  <c r="B64" i="21"/>
  <c r="J76" i="50" s="1"/>
  <c r="A64" i="21"/>
  <c r="I76" i="50" s="1"/>
  <c r="V55" i="21"/>
  <c r="U55" i="21"/>
  <c r="Y70" i="50" s="1"/>
  <c r="T55" i="21"/>
  <c r="X70" i="50" s="1"/>
  <c r="S55" i="21"/>
  <c r="W70" i="50" s="1"/>
  <c r="R55" i="21"/>
  <c r="V70" i="50" s="1"/>
  <c r="Q55" i="21"/>
  <c r="U70" i="50" s="1"/>
  <c r="P55" i="21"/>
  <c r="T70" i="50" s="1"/>
  <c r="O55" i="21"/>
  <c r="S70" i="50" s="1"/>
  <c r="N55" i="21"/>
  <c r="R70" i="50" s="1"/>
  <c r="M55" i="21"/>
  <c r="Q70" i="50" s="1"/>
  <c r="L55" i="21"/>
  <c r="P70" i="50" s="1"/>
  <c r="K55" i="21"/>
  <c r="P72" i="50" s="1"/>
  <c r="J55" i="21"/>
  <c r="I55" i="21"/>
  <c r="H55" i="21"/>
  <c r="J71" i="50" s="1"/>
  <c r="G55" i="21"/>
  <c r="O69" i="50" s="1"/>
  <c r="F55" i="21"/>
  <c r="N68" i="50" s="1"/>
  <c r="E55" i="21"/>
  <c r="M68" i="50" s="1"/>
  <c r="D55" i="21"/>
  <c r="L68" i="50" s="1"/>
  <c r="C55" i="21"/>
  <c r="K68" i="50" s="1"/>
  <c r="B55" i="21"/>
  <c r="J68" i="50" s="1"/>
  <c r="A55" i="21"/>
  <c r="I68" i="50" s="1"/>
  <c r="V46" i="21"/>
  <c r="U46" i="21"/>
  <c r="Y62" i="50" s="1"/>
  <c r="T46" i="21"/>
  <c r="X62" i="50" s="1"/>
  <c r="S46" i="21"/>
  <c r="W62" i="50" s="1"/>
  <c r="R46" i="21"/>
  <c r="V62" i="50" s="1"/>
  <c r="Q46" i="21"/>
  <c r="U62" i="50" s="1"/>
  <c r="P46" i="21"/>
  <c r="T62" i="50" s="1"/>
  <c r="O46" i="21"/>
  <c r="S62" i="50" s="1"/>
  <c r="N46" i="21"/>
  <c r="R62" i="50" s="1"/>
  <c r="M46" i="21"/>
  <c r="Q62" i="50" s="1"/>
  <c r="L46" i="21"/>
  <c r="P62" i="50" s="1"/>
  <c r="K46" i="21"/>
  <c r="P64" i="50" s="1"/>
  <c r="J46" i="21"/>
  <c r="I46" i="21"/>
  <c r="H46" i="21"/>
  <c r="J63" i="50" s="1"/>
  <c r="G46" i="21"/>
  <c r="O61" i="50" s="1"/>
  <c r="F46" i="21"/>
  <c r="N60" i="50" s="1"/>
  <c r="E46" i="21"/>
  <c r="M60" i="50" s="1"/>
  <c r="D46" i="21"/>
  <c r="L60" i="50" s="1"/>
  <c r="C46" i="21"/>
  <c r="K60" i="50" s="1"/>
  <c r="B46" i="21"/>
  <c r="J60" i="50" s="1"/>
  <c r="A46" i="21"/>
  <c r="I60" i="50" s="1"/>
  <c r="V37" i="21"/>
  <c r="U37" i="21"/>
  <c r="Y55" i="50" s="1"/>
  <c r="T37" i="21"/>
  <c r="X55" i="50" s="1"/>
  <c r="S37" i="21"/>
  <c r="W55" i="50" s="1"/>
  <c r="R37" i="21"/>
  <c r="V55" i="50" s="1"/>
  <c r="Q37" i="21"/>
  <c r="U55" i="50" s="1"/>
  <c r="P37" i="21"/>
  <c r="T55" i="50" s="1"/>
  <c r="O37" i="21"/>
  <c r="S55" i="50" s="1"/>
  <c r="N37" i="21"/>
  <c r="R55" i="50" s="1"/>
  <c r="M37" i="21"/>
  <c r="Q55" i="50" s="1"/>
  <c r="L37" i="21"/>
  <c r="P55" i="50" s="1"/>
  <c r="K37" i="21"/>
  <c r="P57" i="50" s="1"/>
  <c r="J37" i="21"/>
  <c r="I37" i="21"/>
  <c r="H37" i="21"/>
  <c r="J56" i="50" s="1"/>
  <c r="G37" i="21"/>
  <c r="O54" i="50" s="1"/>
  <c r="F37" i="21"/>
  <c r="N53" i="50" s="1"/>
  <c r="E37" i="21"/>
  <c r="M53" i="50" s="1"/>
  <c r="D37" i="21"/>
  <c r="L53" i="50" s="1"/>
  <c r="C37" i="21"/>
  <c r="K53" i="50" s="1"/>
  <c r="B37" i="21"/>
  <c r="J53" i="50" s="1"/>
  <c r="A37" i="21"/>
  <c r="I53" i="50" s="1"/>
  <c r="Y46" i="21" l="1"/>
  <c r="X46" i="21" s="1"/>
  <c r="AA46" i="21"/>
  <c r="Z46" i="21" s="1"/>
  <c r="AA37" i="21"/>
  <c r="Z37" i="21" s="1"/>
  <c r="AA64" i="21"/>
  <c r="Z64" i="21" s="1"/>
  <c r="Y55" i="21"/>
  <c r="X55" i="21" s="1"/>
  <c r="AA55" i="21"/>
  <c r="Z55" i="21" s="1"/>
  <c r="Y37" i="21"/>
  <c r="X37" i="21" s="1"/>
  <c r="Y64" i="21"/>
  <c r="X64" i="21" s="1"/>
  <c r="I36" i="55" l="1"/>
  <c r="I35" i="55" s="1"/>
  <c r="I4" i="55"/>
  <c r="I3" i="55" s="1"/>
  <c r="I12" i="55"/>
  <c r="I11" i="55" s="1"/>
  <c r="I28" i="55"/>
  <c r="I27" i="55" s="1"/>
  <c r="O16" i="29"/>
  <c r="S38" i="55" s="1"/>
  <c r="G16" i="29"/>
  <c r="O37" i="55" s="1"/>
  <c r="O15" i="29"/>
  <c r="G15" i="29"/>
  <c r="O14" i="29"/>
  <c r="G14" i="29"/>
  <c r="O13" i="29"/>
  <c r="G13" i="29"/>
  <c r="O12" i="29"/>
  <c r="G12" i="29"/>
  <c r="A101" i="19" l="1"/>
  <c r="I100" i="52" s="1"/>
  <c r="I99" i="52" s="1"/>
  <c r="A100" i="19"/>
  <c r="A99" i="19"/>
  <c r="A98" i="19"/>
  <c r="A97" i="19"/>
  <c r="P77" i="31" l="1"/>
  <c r="Q77" i="31" s="1"/>
  <c r="R77" i="31" s="1"/>
  <c r="S77" i="31" s="1"/>
  <c r="T77" i="31" s="1"/>
  <c r="U77" i="31" s="1"/>
  <c r="V77" i="31" s="1"/>
  <c r="W77" i="31" s="1"/>
  <c r="X77" i="31" s="1"/>
  <c r="Y77" i="31" s="1"/>
  <c r="I66" i="31"/>
  <c r="I65" i="31" s="1"/>
  <c r="A104" i="2"/>
  <c r="I72" i="31" s="1"/>
  <c r="I71" i="31" s="1"/>
  <c r="A57" i="15" l="1"/>
  <c r="A56" i="15"/>
  <c r="A55" i="15"/>
  <c r="A54" i="15"/>
  <c r="A53" i="15"/>
  <c r="A52" i="15"/>
  <c r="A51" i="15"/>
  <c r="I53" i="48" s="1"/>
  <c r="I52" i="48" s="1"/>
  <c r="T65" i="15"/>
  <c r="N65" i="15"/>
  <c r="R64" i="15"/>
  <c r="P64" i="15"/>
  <c r="M64" i="15"/>
  <c r="L64" i="15"/>
  <c r="K64" i="15"/>
  <c r="J64" i="15"/>
  <c r="H63" i="15"/>
  <c r="G63" i="15"/>
  <c r="F63" i="15"/>
  <c r="D63" i="15"/>
  <c r="F62" i="15"/>
  <c r="E62" i="15"/>
  <c r="D62" i="15"/>
  <c r="V61" i="15"/>
  <c r="D61" i="15"/>
  <c r="S60" i="15"/>
  <c r="B66" i="15"/>
  <c r="B65" i="15"/>
  <c r="A66" i="15"/>
  <c r="A65" i="15"/>
  <c r="A64" i="15"/>
  <c r="A63" i="15"/>
  <c r="A62" i="15"/>
  <c r="A61" i="15"/>
  <c r="A60" i="15"/>
  <c r="F61" i="15"/>
  <c r="F60" i="15"/>
  <c r="H65" i="15"/>
  <c r="H61" i="15"/>
  <c r="H60" i="15"/>
  <c r="J65" i="15"/>
  <c r="J63" i="15"/>
  <c r="J60" i="15"/>
  <c r="K63" i="15"/>
  <c r="K60" i="15"/>
  <c r="V65" i="15"/>
  <c r="V64" i="15"/>
  <c r="V63" i="15"/>
  <c r="V62" i="15"/>
  <c r="V60" i="15"/>
  <c r="U63" i="15"/>
  <c r="U62" i="15"/>
  <c r="U60" i="15"/>
  <c r="E63" i="15"/>
  <c r="D60" i="15"/>
  <c r="T63" i="15"/>
  <c r="T60" i="15"/>
  <c r="S63" i="15"/>
  <c r="S61" i="15"/>
  <c r="R63" i="15"/>
  <c r="R61" i="15"/>
  <c r="Q64" i="15"/>
  <c r="Q63" i="15"/>
  <c r="C63" i="15"/>
  <c r="C60" i="15"/>
  <c r="P63" i="15"/>
  <c r="P61" i="15"/>
  <c r="P60" i="15"/>
  <c r="O65" i="15"/>
  <c r="O63" i="15"/>
  <c r="O60" i="15"/>
  <c r="N63" i="15"/>
  <c r="N60" i="15"/>
  <c r="B63" i="15"/>
  <c r="B60" i="15"/>
  <c r="G65" i="15"/>
  <c r="G64" i="15"/>
  <c r="G60" i="15"/>
  <c r="M65" i="15"/>
  <c r="M61" i="15"/>
  <c r="A48" i="15"/>
  <c r="A47" i="15"/>
  <c r="A46" i="15"/>
  <c r="A45" i="15"/>
  <c r="A44" i="15"/>
  <c r="A43" i="15"/>
  <c r="A42" i="15"/>
  <c r="A39" i="15"/>
  <c r="A38" i="15"/>
  <c r="A37" i="15"/>
  <c r="A36" i="15"/>
  <c r="A35" i="15"/>
  <c r="A34" i="15"/>
  <c r="A33" i="15"/>
  <c r="A30" i="15"/>
  <c r="A29" i="15"/>
  <c r="A28" i="15"/>
  <c r="A27" i="15"/>
  <c r="A26" i="15"/>
  <c r="A25" i="15"/>
  <c r="A24" i="15"/>
  <c r="A19" i="15"/>
  <c r="I46" i="48" s="1"/>
  <c r="A18" i="15"/>
  <c r="A17" i="15"/>
  <c r="I36" i="48" s="1"/>
  <c r="I35" i="48" s="1"/>
  <c r="A16" i="15"/>
  <c r="A15" i="15"/>
  <c r="I28" i="48" s="1"/>
  <c r="I27" i="48" s="1"/>
  <c r="A14" i="15"/>
  <c r="A13" i="15"/>
  <c r="G9" i="15"/>
  <c r="U7" i="15"/>
  <c r="L7" i="15"/>
  <c r="G7" i="15"/>
  <c r="F7" i="15"/>
  <c r="C7" i="15"/>
  <c r="C6" i="15"/>
  <c r="S5" i="15"/>
  <c r="A9" i="15"/>
  <c r="A10" i="15"/>
  <c r="I20" i="48" s="1"/>
  <c r="I19" i="48" s="1"/>
  <c r="A8" i="15"/>
  <c r="I12" i="48" s="1"/>
  <c r="I11" i="48" s="1"/>
  <c r="A7" i="15"/>
  <c r="A6" i="15"/>
  <c r="I4" i="48" s="1"/>
  <c r="I3" i="48" s="1"/>
  <c r="A5" i="15"/>
  <c r="A4" i="15"/>
  <c r="V66" i="15"/>
  <c r="K66" i="15"/>
  <c r="K65" i="15"/>
  <c r="K62" i="15"/>
  <c r="K61" i="15"/>
  <c r="J66" i="15"/>
  <c r="J62" i="15"/>
  <c r="J61" i="15"/>
  <c r="I66" i="15"/>
  <c r="I65" i="15"/>
  <c r="I64" i="15"/>
  <c r="I63" i="15"/>
  <c r="I62" i="15"/>
  <c r="I61" i="15"/>
  <c r="I60" i="15"/>
  <c r="H66" i="15"/>
  <c r="H64" i="15"/>
  <c r="H62" i="15"/>
  <c r="E60" i="15"/>
  <c r="L60" i="15"/>
  <c r="M60" i="15"/>
  <c r="Q60" i="15"/>
  <c r="R60" i="15"/>
  <c r="B61" i="15"/>
  <c r="C61" i="15"/>
  <c r="E61" i="15"/>
  <c r="G61" i="15"/>
  <c r="L61" i="15"/>
  <c r="N61" i="15"/>
  <c r="O61" i="15"/>
  <c r="Q61" i="15"/>
  <c r="T61" i="15"/>
  <c r="U61" i="15"/>
  <c r="B62" i="15"/>
  <c r="C62" i="15"/>
  <c r="G62" i="15"/>
  <c r="L62" i="15"/>
  <c r="M62" i="15"/>
  <c r="N62" i="15"/>
  <c r="O62" i="15"/>
  <c r="P62" i="15"/>
  <c r="Q62" i="15"/>
  <c r="R62" i="15"/>
  <c r="S62" i="15"/>
  <c r="T62" i="15"/>
  <c r="L63" i="15"/>
  <c r="M63" i="15"/>
  <c r="B64" i="15"/>
  <c r="C64" i="15"/>
  <c r="D64" i="15"/>
  <c r="E64" i="15"/>
  <c r="F64" i="15"/>
  <c r="N64" i="15"/>
  <c r="O64" i="15"/>
  <c r="S64" i="15"/>
  <c r="T64" i="15"/>
  <c r="U64" i="15"/>
  <c r="C65" i="15"/>
  <c r="D65" i="15"/>
  <c r="E65" i="15"/>
  <c r="F65" i="15"/>
  <c r="L65" i="15"/>
  <c r="P65" i="15"/>
  <c r="Q65" i="15"/>
  <c r="R65" i="15"/>
  <c r="S65" i="15"/>
  <c r="U65" i="15"/>
  <c r="C66" i="15"/>
  <c r="D66" i="15"/>
  <c r="E66" i="15"/>
  <c r="F66" i="15"/>
  <c r="G66" i="15"/>
  <c r="L66" i="15"/>
  <c r="M66" i="15"/>
  <c r="N66" i="15"/>
  <c r="O66" i="15"/>
  <c r="P66" i="15"/>
  <c r="Q66" i="15"/>
  <c r="R66" i="15"/>
  <c r="S66" i="15"/>
  <c r="T66" i="15"/>
  <c r="U66" i="15"/>
  <c r="F10" i="15"/>
  <c r="F9" i="15"/>
  <c r="F8" i="15"/>
  <c r="F6" i="15"/>
  <c r="F4" i="15"/>
  <c r="U10" i="15"/>
  <c r="U9" i="15"/>
  <c r="U8" i="15"/>
  <c r="U6" i="15"/>
  <c r="U5" i="15"/>
  <c r="U4" i="15"/>
  <c r="E7" i="15"/>
  <c r="D7" i="15"/>
  <c r="D6" i="15"/>
  <c r="T8" i="15"/>
  <c r="T5" i="15"/>
  <c r="S10" i="15"/>
  <c r="S9" i="15"/>
  <c r="S8" i="15"/>
  <c r="S6" i="15"/>
  <c r="S4" i="15"/>
  <c r="R7" i="15"/>
  <c r="Q8" i="15"/>
  <c r="Q7" i="15"/>
  <c r="C8" i="15"/>
  <c r="C5" i="15"/>
  <c r="P10" i="15"/>
  <c r="P9" i="15"/>
  <c r="P8" i="15"/>
  <c r="P6" i="15"/>
  <c r="P5" i="15"/>
  <c r="P4" i="15"/>
  <c r="O7" i="15"/>
  <c r="N7" i="15"/>
  <c r="B9" i="15"/>
  <c r="B8" i="15"/>
  <c r="B6" i="15"/>
  <c r="B5" i="15"/>
  <c r="B4" i="15"/>
  <c r="G10" i="15"/>
  <c r="G8" i="15"/>
  <c r="G6" i="15"/>
  <c r="G5" i="15"/>
  <c r="G4" i="15"/>
  <c r="M7" i="15"/>
  <c r="L10" i="15"/>
  <c r="L8" i="15"/>
  <c r="L6" i="15"/>
  <c r="L5" i="15"/>
  <c r="I46" i="34"/>
  <c r="Q9" i="15" l="1"/>
  <c r="D9" i="15"/>
  <c r="R5" i="15"/>
  <c r="Q5" i="15"/>
  <c r="D5" i="15"/>
  <c r="T6" i="15"/>
  <c r="N5" i="15"/>
  <c r="P7" i="15"/>
  <c r="S7" i="15"/>
  <c r="N9" i="15"/>
  <c r="B10" i="15"/>
  <c r="N8" i="15"/>
  <c r="M4" i="15"/>
  <c r="N6" i="15"/>
  <c r="B7" i="15"/>
  <c r="N4" i="15"/>
  <c r="N10" i="15"/>
  <c r="Q10" i="15"/>
  <c r="D10" i="15"/>
  <c r="E6" i="15"/>
  <c r="O5" i="15"/>
  <c r="E4" i="15"/>
  <c r="R6" i="15"/>
  <c r="F5" i="15"/>
  <c r="M6" i="15"/>
  <c r="O6" i="15"/>
  <c r="M5" i="15"/>
  <c r="E8" i="15"/>
  <c r="C9" i="15"/>
  <c r="T9" i="15"/>
  <c r="R4" i="15"/>
  <c r="R9" i="15"/>
  <c r="O8" i="15"/>
  <c r="O9" i="15"/>
  <c r="R8" i="15"/>
  <c r="T4" i="15"/>
  <c r="D4" i="15"/>
  <c r="E9" i="15"/>
  <c r="O4" i="15"/>
  <c r="E5" i="15"/>
  <c r="M8" i="15"/>
  <c r="M10" i="15"/>
  <c r="O10" i="15"/>
  <c r="R10" i="15"/>
  <c r="E10" i="15"/>
  <c r="AA66" i="15"/>
  <c r="Z66" i="15" s="1"/>
  <c r="L4" i="15"/>
  <c r="T7" i="15"/>
  <c r="D8" i="15"/>
  <c r="M9" i="15"/>
  <c r="C10" i="15"/>
  <c r="T10" i="15"/>
  <c r="Q6" i="15"/>
  <c r="L9" i="15"/>
  <c r="Y66" i="15"/>
  <c r="X66" i="15" s="1"/>
  <c r="D13" i="15"/>
  <c r="T44" i="15"/>
  <c r="B13" i="15"/>
  <c r="G14" i="15"/>
  <c r="B18" i="15"/>
  <c r="F14" i="15"/>
  <c r="L13" i="15"/>
  <c r="I7" i="15"/>
  <c r="H4" i="15"/>
  <c r="H7" i="15"/>
  <c r="J7" i="15"/>
  <c r="K7" i="15"/>
  <c r="K4" i="15"/>
  <c r="J4" i="15"/>
  <c r="K8" i="15"/>
  <c r="J8" i="15"/>
  <c r="H5" i="15"/>
  <c r="I4" i="15"/>
  <c r="K9" i="15"/>
  <c r="K10" i="15"/>
  <c r="H6" i="15"/>
  <c r="H9" i="15"/>
  <c r="D33" i="15" l="1"/>
  <c r="I10" i="15"/>
  <c r="G17" i="15"/>
  <c r="I6" i="15"/>
  <c r="I9" i="15"/>
  <c r="M16" i="15"/>
  <c r="L19" i="15"/>
  <c r="J10" i="15"/>
  <c r="K6" i="15"/>
  <c r="L17" i="15"/>
  <c r="L15" i="15"/>
  <c r="B14" i="15"/>
  <c r="I5" i="15"/>
  <c r="J6" i="15"/>
  <c r="L14" i="15"/>
  <c r="F26" i="15"/>
  <c r="C29" i="15"/>
  <c r="P36" i="15"/>
  <c r="P16" i="15"/>
  <c r="U47" i="15"/>
  <c r="Q28" i="15"/>
  <c r="N24" i="15"/>
  <c r="S35" i="15"/>
  <c r="S15" i="15"/>
  <c r="S34" i="15"/>
  <c r="S14" i="15"/>
  <c r="G38" i="15"/>
  <c r="G18" i="15"/>
  <c r="O45" i="15"/>
  <c r="C35" i="15"/>
  <c r="C15" i="15"/>
  <c r="T47" i="15"/>
  <c r="N34" i="15"/>
  <c r="N14" i="15"/>
  <c r="C24" i="15"/>
  <c r="O39" i="15"/>
  <c r="O19" i="15"/>
  <c r="R30" i="15"/>
  <c r="E37" i="15"/>
  <c r="E17" i="15"/>
  <c r="S30" i="15"/>
  <c r="F48" i="15"/>
  <c r="D44" i="15"/>
  <c r="U36" i="15"/>
  <c r="U16" i="15"/>
  <c r="O42" i="15"/>
  <c r="N46" i="15"/>
  <c r="S45" i="15"/>
  <c r="Q36" i="15"/>
  <c r="Q16" i="15"/>
  <c r="N39" i="15"/>
  <c r="N19" i="15"/>
  <c r="E34" i="15"/>
  <c r="E14" i="15"/>
  <c r="R33" i="15"/>
  <c r="R13" i="15"/>
  <c r="F30" i="15"/>
  <c r="F42" i="15"/>
  <c r="G33" i="15"/>
  <c r="G13" i="15"/>
  <c r="E38" i="15"/>
  <c r="E18" i="15"/>
  <c r="P27" i="15"/>
  <c r="N43" i="15"/>
  <c r="N30" i="15"/>
  <c r="N45" i="15"/>
  <c r="T24" i="15"/>
  <c r="G46" i="15"/>
  <c r="G43" i="15"/>
  <c r="M45" i="15"/>
  <c r="S47" i="15"/>
  <c r="M48" i="15"/>
  <c r="T42" i="15"/>
  <c r="C27" i="15"/>
  <c r="R38" i="15"/>
  <c r="R18" i="15"/>
  <c r="N48" i="15"/>
  <c r="F38" i="15"/>
  <c r="F18" i="15"/>
  <c r="R39" i="15"/>
  <c r="R19" i="15"/>
  <c r="M43" i="15"/>
  <c r="F29" i="15"/>
  <c r="C44" i="15"/>
  <c r="O37" i="15"/>
  <c r="O17" i="15"/>
  <c r="E47" i="15"/>
  <c r="M25" i="15"/>
  <c r="N27" i="15"/>
  <c r="E45" i="15"/>
  <c r="M35" i="15"/>
  <c r="M15" i="15"/>
  <c r="C4" i="15"/>
  <c r="Q4" i="15"/>
  <c r="D28" i="15"/>
  <c r="M39" i="15"/>
  <c r="M19" i="15"/>
  <c r="S48" i="15"/>
  <c r="R36" i="15"/>
  <c r="R16" i="15"/>
  <c r="Q47" i="15"/>
  <c r="R44" i="15"/>
  <c r="T29" i="15"/>
  <c r="S38" i="15"/>
  <c r="S18" i="15"/>
  <c r="Q46" i="15"/>
  <c r="F46" i="15"/>
  <c r="U44" i="15"/>
  <c r="N38" i="15"/>
  <c r="N18" i="15"/>
  <c r="T38" i="15"/>
  <c r="T18" i="15"/>
  <c r="E28" i="15"/>
  <c r="G45" i="15"/>
  <c r="P48" i="15"/>
  <c r="S28" i="15"/>
  <c r="P28" i="15"/>
  <c r="S39" i="15"/>
  <c r="S19" i="15"/>
  <c r="E33" i="15"/>
  <c r="E13" i="15"/>
  <c r="O44" i="15"/>
  <c r="M27" i="15"/>
  <c r="S25" i="15"/>
  <c r="C37" i="15"/>
  <c r="C17" i="15"/>
  <c r="T30" i="15"/>
  <c r="G44" i="15"/>
  <c r="F44" i="15"/>
  <c r="U42" i="15"/>
  <c r="D34" i="15"/>
  <c r="D14" i="15"/>
  <c r="D24" i="15"/>
  <c r="R48" i="15"/>
  <c r="G36" i="15"/>
  <c r="G16" i="15"/>
  <c r="N37" i="15"/>
  <c r="N17" i="15"/>
  <c r="O35" i="15"/>
  <c r="O15" i="15"/>
  <c r="D43" i="15"/>
  <c r="D42" i="15"/>
  <c r="U39" i="15"/>
  <c r="U19" i="15"/>
  <c r="R45" i="15"/>
  <c r="D26" i="15"/>
  <c r="D46" i="15"/>
  <c r="T43" i="15"/>
  <c r="M47" i="15"/>
  <c r="Q42" i="15"/>
  <c r="B17" i="15"/>
  <c r="J36" i="48" s="1"/>
  <c r="F36" i="15"/>
  <c r="F16" i="15"/>
  <c r="S33" i="15"/>
  <c r="S13" i="15"/>
  <c r="G35" i="15"/>
  <c r="G15" i="15"/>
  <c r="F27" i="15"/>
  <c r="P25" i="15"/>
  <c r="N26" i="15"/>
  <c r="M46" i="15"/>
  <c r="U35" i="15"/>
  <c r="U15" i="15"/>
  <c r="M29" i="15"/>
  <c r="D29" i="15"/>
  <c r="E30" i="15"/>
  <c r="N42" i="15"/>
  <c r="Q45" i="15"/>
  <c r="O29" i="15"/>
  <c r="P34" i="15"/>
  <c r="P14" i="15"/>
  <c r="F25" i="15"/>
  <c r="T34" i="15"/>
  <c r="T14" i="15"/>
  <c r="P24" i="15"/>
  <c r="E46" i="15"/>
  <c r="R27" i="15"/>
  <c r="P42" i="15"/>
  <c r="M37" i="15"/>
  <c r="M17" i="15"/>
  <c r="U38" i="15"/>
  <c r="U18" i="15"/>
  <c r="N47" i="15"/>
  <c r="T35" i="15"/>
  <c r="T15" i="15"/>
  <c r="Q30" i="15"/>
  <c r="O33" i="15"/>
  <c r="O13" i="15"/>
  <c r="L25" i="15"/>
  <c r="Q48" i="15"/>
  <c r="R46" i="15"/>
  <c r="T28" i="15"/>
  <c r="C36" i="15"/>
  <c r="C16" i="15"/>
  <c r="S43" i="15"/>
  <c r="C45" i="15"/>
  <c r="E27" i="15"/>
  <c r="C47" i="15"/>
  <c r="F24" i="15"/>
  <c r="Q27" i="15"/>
  <c r="R42" i="15"/>
  <c r="Q26" i="15"/>
  <c r="E43" i="15"/>
  <c r="R37" i="15"/>
  <c r="R17" i="15"/>
  <c r="C39" i="15"/>
  <c r="C19" i="15"/>
  <c r="K46" i="48" s="1"/>
  <c r="U46" i="15"/>
  <c r="L36" i="15"/>
  <c r="L16" i="15"/>
  <c r="S36" i="15"/>
  <c r="S16" i="15"/>
  <c r="G24" i="15"/>
  <c r="D36" i="15"/>
  <c r="D16" i="15"/>
  <c r="S24" i="15"/>
  <c r="D47" i="15"/>
  <c r="T36" i="15"/>
  <c r="T16" i="15"/>
  <c r="P29" i="15"/>
  <c r="E25" i="15"/>
  <c r="M42" i="15"/>
  <c r="F39" i="15"/>
  <c r="F19" i="15"/>
  <c r="N46" i="48" s="1"/>
  <c r="Q37" i="15"/>
  <c r="Q17" i="15"/>
  <c r="O38" i="15"/>
  <c r="O18" i="15"/>
  <c r="S46" i="15"/>
  <c r="C43" i="15"/>
  <c r="E48" i="15"/>
  <c r="F45" i="15"/>
  <c r="O26" i="15"/>
  <c r="R24" i="15"/>
  <c r="B39" i="15"/>
  <c r="B19" i="15"/>
  <c r="J46" i="48" s="1"/>
  <c r="G27" i="15"/>
  <c r="S26" i="15"/>
  <c r="J9" i="15"/>
  <c r="N28" i="15"/>
  <c r="E36" i="15"/>
  <c r="E16" i="15"/>
  <c r="U37" i="15"/>
  <c r="U17" i="15"/>
  <c r="G47" i="15"/>
  <c r="T45" i="15"/>
  <c r="R29" i="15"/>
  <c r="O43" i="15"/>
  <c r="P45" i="15"/>
  <c r="P26" i="15"/>
  <c r="U26" i="15"/>
  <c r="U27" i="15"/>
  <c r="Q38" i="15"/>
  <c r="Q18" i="15"/>
  <c r="D39" i="15"/>
  <c r="D19" i="15"/>
  <c r="L46" i="48" s="1"/>
  <c r="C26" i="15"/>
  <c r="T27" i="15"/>
  <c r="T33" i="15"/>
  <c r="T13" i="15"/>
  <c r="T25" i="15"/>
  <c r="E26" i="15"/>
  <c r="Q24" i="15"/>
  <c r="B16" i="15"/>
  <c r="N25" i="15"/>
  <c r="Q25" i="15"/>
  <c r="C33" i="15"/>
  <c r="C13" i="15"/>
  <c r="D38" i="15"/>
  <c r="D18" i="15"/>
  <c r="G30" i="15"/>
  <c r="N44" i="15"/>
  <c r="M24" i="15"/>
  <c r="U33" i="15"/>
  <c r="U13" i="15"/>
  <c r="D45" i="15"/>
  <c r="G39" i="15"/>
  <c r="G19" i="15"/>
  <c r="O47" i="48" s="1"/>
  <c r="T39" i="15"/>
  <c r="T19" i="15"/>
  <c r="B42" i="15"/>
  <c r="T48" i="15"/>
  <c r="F33" i="15"/>
  <c r="F13" i="15"/>
  <c r="O24" i="15"/>
  <c r="P46" i="15"/>
  <c r="E42" i="15"/>
  <c r="Q35" i="15"/>
  <c r="Q15" i="15"/>
  <c r="J5" i="15"/>
  <c r="O36" i="15"/>
  <c r="O16" i="15"/>
  <c r="S29" i="15"/>
  <c r="C38" i="15"/>
  <c r="C18" i="15"/>
  <c r="C42" i="15"/>
  <c r="C30" i="15"/>
  <c r="G29" i="15"/>
  <c r="C48" i="15"/>
  <c r="O34" i="15"/>
  <c r="O14" i="15"/>
  <c r="R26" i="15"/>
  <c r="M30" i="15"/>
  <c r="D37" i="15"/>
  <c r="D17" i="15"/>
  <c r="E44" i="15"/>
  <c r="Q43" i="15"/>
  <c r="T46" i="15"/>
  <c r="N33" i="15"/>
  <c r="N13" i="15"/>
  <c r="B48" i="15"/>
  <c r="N35" i="15"/>
  <c r="N15" i="15"/>
  <c r="F47" i="15"/>
  <c r="D35" i="15"/>
  <c r="D15" i="15"/>
  <c r="S27" i="15"/>
  <c r="S44" i="15"/>
  <c r="F28" i="15"/>
  <c r="U24" i="15"/>
  <c r="U48" i="15"/>
  <c r="O27" i="15"/>
  <c r="T26" i="15"/>
  <c r="Q39" i="15"/>
  <c r="Q19" i="15"/>
  <c r="B15" i="15"/>
  <c r="J28" i="48" s="1"/>
  <c r="O46" i="15"/>
  <c r="S37" i="15"/>
  <c r="S17" i="15"/>
  <c r="Q44" i="15"/>
  <c r="C28" i="15"/>
  <c r="E35" i="15"/>
  <c r="E15" i="15"/>
  <c r="B46" i="15"/>
  <c r="D25" i="15"/>
  <c r="G26" i="15"/>
  <c r="K5" i="15"/>
  <c r="H8" i="15"/>
  <c r="U29" i="15"/>
  <c r="P35" i="15"/>
  <c r="P15" i="15"/>
  <c r="E29" i="15"/>
  <c r="H10" i="15"/>
  <c r="I8" i="15"/>
  <c r="D27" i="15"/>
  <c r="G42" i="15"/>
  <c r="R47" i="15"/>
  <c r="N29" i="15"/>
  <c r="U45" i="15"/>
  <c r="U25" i="15"/>
  <c r="T37" i="15"/>
  <c r="T17" i="15"/>
  <c r="M44" i="15"/>
  <c r="U28" i="15"/>
  <c r="D30" i="15"/>
  <c r="O48" i="15"/>
  <c r="M33" i="15"/>
  <c r="M13" i="15"/>
  <c r="P30" i="15"/>
  <c r="M34" i="15"/>
  <c r="M14" i="15"/>
  <c r="U43" i="15"/>
  <c r="L18" i="15"/>
  <c r="D48" i="15"/>
  <c r="C34" i="15"/>
  <c r="C14" i="15"/>
  <c r="Q33" i="15"/>
  <c r="Q13" i="15"/>
  <c r="P37" i="15"/>
  <c r="P17" i="15"/>
  <c r="F43" i="15"/>
  <c r="P43" i="15"/>
  <c r="N16" i="15"/>
  <c r="U34" i="15"/>
  <c r="U14" i="15"/>
  <c r="O30" i="15"/>
  <c r="F35" i="15"/>
  <c r="F15" i="15"/>
  <c r="M26" i="15"/>
  <c r="P39" i="15"/>
  <c r="P19" i="15"/>
  <c r="M38" i="15"/>
  <c r="M18" i="15"/>
  <c r="R34" i="15"/>
  <c r="R14" i="15"/>
  <c r="Q29" i="15"/>
  <c r="P33" i="15"/>
  <c r="P13" i="15"/>
  <c r="Q34" i="15"/>
  <c r="Q14" i="15"/>
  <c r="R35" i="15"/>
  <c r="R15" i="15"/>
  <c r="M28" i="15"/>
  <c r="E39" i="15"/>
  <c r="E19" i="15"/>
  <c r="M46" i="48" s="1"/>
  <c r="R43" i="15"/>
  <c r="G48" i="15"/>
  <c r="C25" i="15"/>
  <c r="O47" i="15"/>
  <c r="P47" i="15"/>
  <c r="U30" i="15"/>
  <c r="S42" i="15"/>
  <c r="P44" i="15"/>
  <c r="R28" i="15"/>
  <c r="R25" i="15"/>
  <c r="C46" i="15"/>
  <c r="F37" i="15"/>
  <c r="F17" i="15"/>
  <c r="O28" i="15"/>
  <c r="P38" i="15"/>
  <c r="P18" i="15"/>
  <c r="O25" i="15"/>
  <c r="E24" i="15"/>
  <c r="L43" i="15"/>
  <c r="L46" i="15"/>
  <c r="N36" i="15"/>
  <c r="B38" i="15"/>
  <c r="B47" i="15"/>
  <c r="B25" i="15"/>
  <c r="B43" i="15"/>
  <c r="M36" i="15"/>
  <c r="L37" i="15"/>
  <c r="L35" i="15"/>
  <c r="L34" i="15"/>
  <c r="L45" i="15"/>
  <c r="G28" i="15"/>
  <c r="B37" i="15"/>
  <c r="L27" i="15"/>
  <c r="B45" i="15"/>
  <c r="G34" i="15"/>
  <c r="B29" i="15"/>
  <c r="B27" i="15"/>
  <c r="L28" i="15"/>
  <c r="F34" i="15"/>
  <c r="B28" i="15"/>
  <c r="B26" i="15"/>
  <c r="B35" i="15"/>
  <c r="L26" i="15"/>
  <c r="I37" i="15"/>
  <c r="L33" i="15"/>
  <c r="L42" i="15"/>
  <c r="L30" i="15"/>
  <c r="B34" i="15"/>
  <c r="L38" i="15"/>
  <c r="B44" i="15"/>
  <c r="B36" i="15"/>
  <c r="L24" i="15"/>
  <c r="L48" i="15"/>
  <c r="B30" i="15"/>
  <c r="L39" i="15"/>
  <c r="B24" i="15"/>
  <c r="G25" i="15"/>
  <c r="G37" i="15"/>
  <c r="L44" i="15"/>
  <c r="L47" i="15"/>
  <c r="L29" i="15"/>
  <c r="B33" i="15"/>
  <c r="V4" i="15"/>
  <c r="A139" i="13"/>
  <c r="A138" i="13"/>
  <c r="A137" i="13"/>
  <c r="A136" i="13"/>
  <c r="A135" i="13"/>
  <c r="A134" i="13"/>
  <c r="I100" i="47" l="1"/>
  <c r="I99" i="47" s="1"/>
  <c r="A140" i="13"/>
  <c r="V8" i="15"/>
  <c r="I17" i="15"/>
  <c r="I16" i="15"/>
  <c r="I14" i="15"/>
  <c r="K29" i="15"/>
  <c r="K35" i="15"/>
  <c r="K15" i="15"/>
  <c r="Y48" i="15"/>
  <c r="X48" i="15" s="1"/>
  <c r="J47" i="15"/>
  <c r="J48" i="15"/>
  <c r="V9" i="15"/>
  <c r="H36" i="15"/>
  <c r="H16" i="15"/>
  <c r="H37" i="15"/>
  <c r="H17" i="15"/>
  <c r="I28" i="15"/>
  <c r="AA48" i="15"/>
  <c r="Z48" i="15" s="1"/>
  <c r="H43" i="15"/>
  <c r="H39" i="15"/>
  <c r="H19" i="15"/>
  <c r="H28" i="15"/>
  <c r="J28" i="15"/>
  <c r="K34" i="15"/>
  <c r="K14" i="15"/>
  <c r="K44" i="15"/>
  <c r="AA38" i="15"/>
  <c r="Z38" i="15" s="1"/>
  <c r="J30" i="15"/>
  <c r="J46" i="15"/>
  <c r="K48" i="15"/>
  <c r="H26" i="15"/>
  <c r="V6" i="15"/>
  <c r="J37" i="15"/>
  <c r="J17" i="15"/>
  <c r="K47" i="15"/>
  <c r="J24" i="15"/>
  <c r="I38" i="15"/>
  <c r="I18" i="15"/>
  <c r="K45" i="15"/>
  <c r="K26" i="15"/>
  <c r="V5" i="15"/>
  <c r="I33" i="15"/>
  <c r="I13" i="15"/>
  <c r="H44" i="15"/>
  <c r="J26" i="15"/>
  <c r="K27" i="15"/>
  <c r="H48" i="15"/>
  <c r="H42" i="15"/>
  <c r="K38" i="15"/>
  <c r="K18" i="15"/>
  <c r="I47" i="15"/>
  <c r="K39" i="15"/>
  <c r="K19" i="15"/>
  <c r="H34" i="15"/>
  <c r="H14" i="15"/>
  <c r="K37" i="15"/>
  <c r="K17" i="15"/>
  <c r="K25" i="15"/>
  <c r="H46" i="15"/>
  <c r="J29" i="15"/>
  <c r="H24" i="15"/>
  <c r="K24" i="15"/>
  <c r="H47" i="15"/>
  <c r="V7" i="15"/>
  <c r="K28" i="15"/>
  <c r="H25" i="15"/>
  <c r="J36" i="15"/>
  <c r="J16" i="15"/>
  <c r="I45" i="15"/>
  <c r="H33" i="15"/>
  <c r="H13" i="15"/>
  <c r="J25" i="15"/>
  <c r="J42" i="15"/>
  <c r="H27" i="15"/>
  <c r="K36" i="15"/>
  <c r="K16" i="15"/>
  <c r="J33" i="15"/>
  <c r="J13" i="15"/>
  <c r="K30" i="15"/>
  <c r="J27" i="15"/>
  <c r="K46" i="15"/>
  <c r="I46" i="15"/>
  <c r="H30" i="15"/>
  <c r="K42" i="15"/>
  <c r="J45" i="15"/>
  <c r="K43" i="15"/>
  <c r="J44" i="15"/>
  <c r="J34" i="15"/>
  <c r="J14" i="15"/>
  <c r="Y38" i="15"/>
  <c r="X38" i="15" s="1"/>
  <c r="I19" i="15"/>
  <c r="I15" i="15"/>
  <c r="H45" i="15"/>
  <c r="J35" i="15"/>
  <c r="J15" i="15"/>
  <c r="Y39" i="15"/>
  <c r="X39" i="15" s="1"/>
  <c r="AA39" i="15"/>
  <c r="Z39" i="15" s="1"/>
  <c r="J38" i="15"/>
  <c r="J18" i="15"/>
  <c r="K33" i="15"/>
  <c r="K13" i="15"/>
  <c r="H35" i="15"/>
  <c r="H15" i="15"/>
  <c r="V10" i="15"/>
  <c r="J39" i="15"/>
  <c r="J19" i="15"/>
  <c r="H29" i="15"/>
  <c r="AA30" i="15"/>
  <c r="Z30" i="15" s="1"/>
  <c r="Y30" i="15"/>
  <c r="X30" i="15" s="1"/>
  <c r="J43" i="15"/>
  <c r="H38" i="15"/>
  <c r="H18" i="15"/>
  <c r="I36" i="15"/>
  <c r="I35" i="15"/>
  <c r="I34" i="15"/>
  <c r="I48" i="15"/>
  <c r="I27" i="15"/>
  <c r="I29" i="15"/>
  <c r="I43" i="15"/>
  <c r="I39" i="15"/>
  <c r="I24" i="15"/>
  <c r="I30" i="15"/>
  <c r="I26" i="15"/>
  <c r="I42" i="15"/>
  <c r="I25" i="15"/>
  <c r="I44" i="15"/>
  <c r="A64" i="19"/>
  <c r="A66" i="19"/>
  <c r="A65" i="19"/>
  <c r="O53" i="19"/>
  <c r="N53" i="19"/>
  <c r="G53" i="19"/>
  <c r="A53" i="19"/>
  <c r="A52" i="19"/>
  <c r="A51" i="19"/>
  <c r="A50" i="19"/>
  <c r="O49" i="19"/>
  <c r="N49" i="19"/>
  <c r="G49" i="19"/>
  <c r="A49" i="19"/>
  <c r="A48" i="19"/>
  <c r="A47" i="19"/>
  <c r="A46" i="19"/>
  <c r="O45" i="19"/>
  <c r="N45" i="19"/>
  <c r="G45" i="19"/>
  <c r="A45" i="19"/>
  <c r="A44" i="19"/>
  <c r="A43" i="19"/>
  <c r="A42" i="19"/>
  <c r="O40" i="19"/>
  <c r="N40" i="19"/>
  <c r="G40" i="19"/>
  <c r="A40" i="19"/>
  <c r="A39" i="19"/>
  <c r="A38" i="19"/>
  <c r="A37" i="19"/>
  <c r="O36" i="19"/>
  <c r="N36" i="19"/>
  <c r="G36" i="19"/>
  <c r="A36" i="19"/>
  <c r="A35" i="19"/>
  <c r="A34" i="19"/>
  <c r="A33" i="19"/>
  <c r="O30" i="19"/>
  <c r="N30" i="19"/>
  <c r="G30" i="19"/>
  <c r="A30" i="19"/>
  <c r="A29" i="19"/>
  <c r="A28" i="19"/>
  <c r="A27" i="19"/>
  <c r="O26" i="19"/>
  <c r="N26" i="19"/>
  <c r="G26" i="19"/>
  <c r="A26" i="19"/>
  <c r="A25" i="19"/>
  <c r="A24" i="19"/>
  <c r="A23" i="19"/>
  <c r="O22" i="19"/>
  <c r="N22" i="19"/>
  <c r="G22" i="19"/>
  <c r="A22" i="19"/>
  <c r="A21" i="19"/>
  <c r="A20" i="19"/>
  <c r="A19" i="19"/>
  <c r="A16" i="19"/>
  <c r="O18" i="19"/>
  <c r="N18" i="19"/>
  <c r="G18" i="19"/>
  <c r="A18" i="19"/>
  <c r="A17" i="19"/>
  <c r="A15" i="19"/>
  <c r="O6" i="19"/>
  <c r="N6" i="19"/>
  <c r="G6" i="19"/>
  <c r="V27" i="15" l="1"/>
  <c r="V26" i="15"/>
  <c r="V47" i="15"/>
  <c r="V37" i="15"/>
  <c r="V17" i="15"/>
  <c r="V45" i="15"/>
  <c r="V24" i="15"/>
  <c r="V29" i="15"/>
  <c r="V48" i="15"/>
  <c r="V44" i="15"/>
  <c r="V30" i="15"/>
  <c r="V35" i="15"/>
  <c r="V15" i="15"/>
  <c r="V38" i="15"/>
  <c r="V18" i="15"/>
  <c r="V36" i="15"/>
  <c r="V16" i="15"/>
  <c r="V43" i="15"/>
  <c r="V25" i="15"/>
  <c r="V46" i="15"/>
  <c r="V42" i="15"/>
  <c r="V39" i="15"/>
  <c r="V19" i="15"/>
  <c r="V33" i="15"/>
  <c r="V13" i="15"/>
  <c r="V34" i="15"/>
  <c r="V14" i="15"/>
  <c r="V28" i="15"/>
  <c r="A144" i="13" l="1"/>
  <c r="A149" i="13"/>
  <c r="A150" i="13" s="1"/>
  <c r="I12" i="50"/>
  <c r="I11" i="50" s="1"/>
  <c r="I4" i="50"/>
  <c r="A154" i="17" l="1"/>
  <c r="A155" i="17" s="1"/>
  <c r="A153" i="17"/>
  <c r="A152" i="17"/>
  <c r="A151" i="17"/>
  <c r="A150" i="17"/>
  <c r="A149" i="17"/>
  <c r="A104" i="17"/>
  <c r="A145" i="17"/>
  <c r="A144" i="17"/>
  <c r="A143" i="17"/>
  <c r="A142" i="17"/>
  <c r="A141" i="17"/>
  <c r="A140" i="17"/>
  <c r="A95" i="17"/>
  <c r="A136" i="17"/>
  <c r="A137" i="17" s="1"/>
  <c r="A135" i="17"/>
  <c r="A134" i="17"/>
  <c r="A133" i="17"/>
  <c r="A132" i="17"/>
  <c r="A131" i="17"/>
  <c r="A122" i="17"/>
  <c r="A127" i="17"/>
  <c r="A128" i="17" s="1"/>
  <c r="A126" i="17"/>
  <c r="A125" i="17"/>
  <c r="A124" i="17"/>
  <c r="A123" i="17"/>
  <c r="A118" i="17"/>
  <c r="A119" i="17" s="1"/>
  <c r="A117" i="17"/>
  <c r="A116" i="17"/>
  <c r="A115" i="17"/>
  <c r="A114" i="17"/>
  <c r="A113" i="17"/>
  <c r="A146" i="17" l="1"/>
  <c r="I140" i="51"/>
  <c r="I139" i="51" s="1"/>
  <c r="A25" i="20"/>
  <c r="I4" i="39" s="1"/>
  <c r="A24" i="20"/>
  <c r="A23" i="20"/>
  <c r="A22" i="20"/>
  <c r="A21" i="20"/>
  <c r="V140" i="7"/>
  <c r="U140" i="7"/>
  <c r="T140" i="7"/>
  <c r="S140" i="7"/>
  <c r="R140" i="7"/>
  <c r="Q140" i="7"/>
  <c r="P140" i="7"/>
  <c r="O140" i="7"/>
  <c r="N140" i="7"/>
  <c r="M140" i="7"/>
  <c r="L140" i="7"/>
  <c r="K140" i="7"/>
  <c r="J140" i="7"/>
  <c r="I140" i="7"/>
  <c r="H140" i="7"/>
  <c r="G140" i="7"/>
  <c r="F140" i="7"/>
  <c r="E140" i="7"/>
  <c r="D140" i="7"/>
  <c r="C140" i="7"/>
  <c r="B140" i="7"/>
  <c r="Y140" i="7" l="1"/>
  <c r="X140" i="7" s="1"/>
  <c r="AA140" i="7"/>
  <c r="Z140" i="7" s="1"/>
  <c r="A60" i="20"/>
  <c r="A61" i="20" s="1"/>
  <c r="A59" i="20"/>
  <c r="A58" i="20"/>
  <c r="A57" i="20"/>
  <c r="A56" i="20"/>
  <c r="A55" i="20"/>
  <c r="V51" i="20"/>
  <c r="U51" i="20"/>
  <c r="T51" i="20"/>
  <c r="S51" i="20"/>
  <c r="R51" i="20"/>
  <c r="Q51" i="20"/>
  <c r="P51" i="20"/>
  <c r="O51" i="20"/>
  <c r="N51" i="20"/>
  <c r="M51" i="20"/>
  <c r="L51" i="20"/>
  <c r="K51" i="20"/>
  <c r="J51" i="20"/>
  <c r="I51" i="20"/>
  <c r="H51" i="20"/>
  <c r="G51" i="20"/>
  <c r="F51" i="20"/>
  <c r="E51" i="20"/>
  <c r="D51" i="20"/>
  <c r="C51" i="20"/>
  <c r="B51" i="20"/>
  <c r="V49" i="20"/>
  <c r="U49" i="20"/>
  <c r="T49" i="20"/>
  <c r="S49" i="20"/>
  <c r="R49" i="20"/>
  <c r="Q49" i="20"/>
  <c r="P49" i="20"/>
  <c r="O49" i="20"/>
  <c r="N49" i="20"/>
  <c r="M49" i="20"/>
  <c r="L49" i="20"/>
  <c r="K49" i="20"/>
  <c r="J49" i="20"/>
  <c r="I49" i="20"/>
  <c r="H49" i="20"/>
  <c r="G49" i="20"/>
  <c r="F49" i="20"/>
  <c r="E49" i="20"/>
  <c r="D49" i="20"/>
  <c r="C49" i="20"/>
  <c r="V48" i="20"/>
  <c r="U48" i="20"/>
  <c r="T48" i="20"/>
  <c r="S48" i="20"/>
  <c r="R48" i="20"/>
  <c r="Q48" i="20"/>
  <c r="P48" i="20"/>
  <c r="O48" i="20"/>
  <c r="N48" i="20"/>
  <c r="M48" i="20"/>
  <c r="L48" i="20"/>
  <c r="K48" i="20"/>
  <c r="J48" i="20"/>
  <c r="I48" i="20"/>
  <c r="H48" i="20"/>
  <c r="G48" i="20"/>
  <c r="F48" i="20"/>
  <c r="E48" i="20"/>
  <c r="D48" i="20"/>
  <c r="C48" i="20"/>
  <c r="V47" i="20"/>
  <c r="U47" i="20"/>
  <c r="T47" i="20"/>
  <c r="S47" i="20"/>
  <c r="R47" i="20"/>
  <c r="Q47" i="20"/>
  <c r="P47" i="20"/>
  <c r="O47" i="20"/>
  <c r="N47" i="20"/>
  <c r="M47" i="20"/>
  <c r="L47" i="20"/>
  <c r="K47" i="20"/>
  <c r="J47" i="20"/>
  <c r="I47" i="20"/>
  <c r="H47" i="20"/>
  <c r="G47" i="20"/>
  <c r="F47" i="20"/>
  <c r="E47" i="20"/>
  <c r="D47" i="20"/>
  <c r="C47" i="20"/>
  <c r="V46" i="20"/>
  <c r="U46" i="20"/>
  <c r="T46" i="20"/>
  <c r="S46" i="20"/>
  <c r="R46" i="20"/>
  <c r="Q46" i="20"/>
  <c r="P46" i="20"/>
  <c r="O46" i="20"/>
  <c r="N46" i="20"/>
  <c r="M46" i="20"/>
  <c r="L46" i="20"/>
  <c r="K46" i="20"/>
  <c r="J46" i="20"/>
  <c r="I46" i="20"/>
  <c r="H46" i="20"/>
  <c r="G46" i="20"/>
  <c r="F46" i="20"/>
  <c r="E46" i="20"/>
  <c r="D46" i="20"/>
  <c r="C46" i="20"/>
  <c r="V45" i="20"/>
  <c r="U45" i="20"/>
  <c r="T45" i="20"/>
  <c r="S45" i="20"/>
  <c r="R45" i="20"/>
  <c r="Q45" i="20"/>
  <c r="P45" i="20"/>
  <c r="O45" i="20"/>
  <c r="N45" i="20"/>
  <c r="M45" i="20"/>
  <c r="L45" i="20"/>
  <c r="K45" i="20"/>
  <c r="J45" i="20"/>
  <c r="I45" i="20"/>
  <c r="H45" i="20"/>
  <c r="G45" i="20"/>
  <c r="F45" i="20"/>
  <c r="E45" i="20"/>
  <c r="D45" i="20"/>
  <c r="C45" i="20"/>
  <c r="V44" i="20"/>
  <c r="U44" i="20"/>
  <c r="T44" i="20"/>
  <c r="S44" i="20"/>
  <c r="R44" i="20"/>
  <c r="Q44" i="20"/>
  <c r="P44" i="20"/>
  <c r="O44" i="20"/>
  <c r="N44" i="20"/>
  <c r="M44" i="20"/>
  <c r="L44" i="20"/>
  <c r="K44" i="20"/>
  <c r="J44" i="20"/>
  <c r="I44" i="20"/>
  <c r="H44" i="20"/>
  <c r="G44" i="20"/>
  <c r="F44" i="20"/>
  <c r="E44" i="20"/>
  <c r="D44" i="20"/>
  <c r="C44" i="20"/>
  <c r="B49" i="20"/>
  <c r="B48" i="20"/>
  <c r="B47" i="20"/>
  <c r="B46" i="20"/>
  <c r="B45" i="20"/>
  <c r="B44" i="20"/>
  <c r="A49" i="20"/>
  <c r="A50" i="20" s="1"/>
  <c r="A48" i="20"/>
  <c r="A47" i="20"/>
  <c r="A46" i="20"/>
  <c r="A45" i="20"/>
  <c r="A44" i="20"/>
  <c r="AA51" i="20" l="1"/>
  <c r="Z51" i="20" s="1"/>
  <c r="Y46" i="20"/>
  <c r="X46" i="20" s="1"/>
  <c r="AA46" i="20"/>
  <c r="Z46" i="20" s="1"/>
  <c r="AA45" i="20"/>
  <c r="Z45" i="20" s="1"/>
  <c r="AA49" i="20"/>
  <c r="Z49" i="20" s="1"/>
  <c r="AA47" i="20"/>
  <c r="Z47" i="20" s="1"/>
  <c r="Y44" i="20"/>
  <c r="X44" i="20" s="1"/>
  <c r="Y48" i="20"/>
  <c r="X48" i="20" s="1"/>
  <c r="Y47" i="20"/>
  <c r="X47" i="20" s="1"/>
  <c r="AA48" i="20"/>
  <c r="Z48" i="20" s="1"/>
  <c r="AA44" i="20"/>
  <c r="Z44" i="20" s="1"/>
  <c r="Y49" i="20"/>
  <c r="X49" i="20" s="1"/>
  <c r="Y45" i="20"/>
  <c r="X45" i="20" s="1"/>
  <c r="Y51" i="20"/>
  <c r="X51" i="20" s="1"/>
  <c r="G72" i="12"/>
  <c r="F72" i="12"/>
  <c r="E72" i="12"/>
  <c r="D72" i="12"/>
  <c r="G71" i="12"/>
  <c r="F71" i="12"/>
  <c r="E71" i="12"/>
  <c r="D71" i="12"/>
  <c r="G70" i="12"/>
  <c r="F70" i="12"/>
  <c r="E70" i="12"/>
  <c r="D70" i="12"/>
  <c r="G69" i="12"/>
  <c r="F69" i="12"/>
  <c r="E69" i="12"/>
  <c r="D69" i="12"/>
  <c r="G68" i="12"/>
  <c r="F68" i="12"/>
  <c r="E68" i="12"/>
  <c r="D68" i="12"/>
  <c r="G67" i="12"/>
  <c r="F67" i="12"/>
  <c r="E67" i="12"/>
  <c r="D67" i="12"/>
  <c r="C72" i="12"/>
  <c r="C71" i="12"/>
  <c r="C70" i="12"/>
  <c r="C69" i="12"/>
  <c r="C68" i="12"/>
  <c r="C67" i="12"/>
  <c r="B72" i="12"/>
  <c r="B71" i="12"/>
  <c r="B70" i="12"/>
  <c r="B69" i="12"/>
  <c r="B68" i="12"/>
  <c r="V99" i="12"/>
  <c r="U99" i="12"/>
  <c r="Y30" i="42" s="1"/>
  <c r="T99" i="12"/>
  <c r="X30" i="42" s="1"/>
  <c r="S99" i="12"/>
  <c r="W30" i="42" s="1"/>
  <c r="R99" i="12"/>
  <c r="V30" i="42" s="1"/>
  <c r="Q99" i="12"/>
  <c r="U30" i="42" s="1"/>
  <c r="P99" i="12"/>
  <c r="T30" i="42" s="1"/>
  <c r="O99" i="12"/>
  <c r="S30" i="42" s="1"/>
  <c r="N99" i="12"/>
  <c r="R30" i="42" s="1"/>
  <c r="M99" i="12"/>
  <c r="Q30" i="42" s="1"/>
  <c r="L99" i="12"/>
  <c r="P30" i="42" s="1"/>
  <c r="K99" i="12"/>
  <c r="P32" i="42" s="1"/>
  <c r="J99" i="12"/>
  <c r="I99" i="12"/>
  <c r="H99" i="12"/>
  <c r="J31" i="42" s="1"/>
  <c r="G99" i="12"/>
  <c r="O29" i="42" s="1"/>
  <c r="F99" i="12"/>
  <c r="N28" i="42" s="1"/>
  <c r="E99" i="12"/>
  <c r="M28" i="42" s="1"/>
  <c r="D99" i="12"/>
  <c r="L28" i="42" s="1"/>
  <c r="C99" i="12"/>
  <c r="K28" i="42" s="1"/>
  <c r="V98" i="12"/>
  <c r="U98" i="12"/>
  <c r="T98" i="12"/>
  <c r="S98" i="12"/>
  <c r="R98" i="12"/>
  <c r="Q98" i="12"/>
  <c r="P98" i="12"/>
  <c r="O98" i="12"/>
  <c r="N98" i="12"/>
  <c r="M98" i="12"/>
  <c r="L98" i="12"/>
  <c r="K98" i="12"/>
  <c r="J98" i="12"/>
  <c r="I98" i="12"/>
  <c r="H98" i="12"/>
  <c r="G98" i="12"/>
  <c r="F98" i="12"/>
  <c r="E98" i="12"/>
  <c r="D98" i="12"/>
  <c r="C98" i="12"/>
  <c r="V97" i="12"/>
  <c r="U97" i="12"/>
  <c r="T97" i="12"/>
  <c r="S97" i="12"/>
  <c r="R97" i="12"/>
  <c r="Q97" i="12"/>
  <c r="P97" i="12"/>
  <c r="O97" i="12"/>
  <c r="N97" i="12"/>
  <c r="M97" i="12"/>
  <c r="L97" i="12"/>
  <c r="K97" i="12"/>
  <c r="J97" i="12"/>
  <c r="I97" i="12"/>
  <c r="H97" i="12"/>
  <c r="G97" i="12"/>
  <c r="F97" i="12"/>
  <c r="E97" i="12"/>
  <c r="D97" i="12"/>
  <c r="C97" i="12"/>
  <c r="V96" i="12"/>
  <c r="U96" i="12"/>
  <c r="T96" i="12"/>
  <c r="S96" i="12"/>
  <c r="R96" i="12"/>
  <c r="Q96" i="12"/>
  <c r="P96" i="12"/>
  <c r="O96" i="12"/>
  <c r="N96" i="12"/>
  <c r="M96" i="12"/>
  <c r="L96" i="12"/>
  <c r="K96" i="12"/>
  <c r="J96" i="12"/>
  <c r="I96" i="12"/>
  <c r="H96" i="12"/>
  <c r="G96" i="12"/>
  <c r="F96" i="12"/>
  <c r="E96" i="12"/>
  <c r="D96" i="12"/>
  <c r="C96" i="12"/>
  <c r="V95" i="12"/>
  <c r="U95" i="12"/>
  <c r="T95" i="12"/>
  <c r="S95" i="12"/>
  <c r="R95" i="12"/>
  <c r="Q95" i="12"/>
  <c r="P95" i="12"/>
  <c r="O95" i="12"/>
  <c r="N95" i="12"/>
  <c r="M95" i="12"/>
  <c r="L95" i="12"/>
  <c r="K95" i="12"/>
  <c r="J95" i="12"/>
  <c r="I95" i="12"/>
  <c r="H95" i="12"/>
  <c r="G95" i="12"/>
  <c r="F95" i="12"/>
  <c r="E95" i="12"/>
  <c r="D95" i="12"/>
  <c r="C95" i="12"/>
  <c r="V94" i="12"/>
  <c r="U94" i="12"/>
  <c r="T94" i="12"/>
  <c r="S94" i="12"/>
  <c r="R94" i="12"/>
  <c r="Q94" i="12"/>
  <c r="P94" i="12"/>
  <c r="O94" i="12"/>
  <c r="N94" i="12"/>
  <c r="M94" i="12"/>
  <c r="L94" i="12"/>
  <c r="K94" i="12"/>
  <c r="J94" i="12"/>
  <c r="I94" i="12"/>
  <c r="H94" i="12"/>
  <c r="G94" i="12"/>
  <c r="F94" i="12"/>
  <c r="E94" i="12"/>
  <c r="D94" i="12"/>
  <c r="C94" i="12"/>
  <c r="V90" i="12"/>
  <c r="U90" i="12"/>
  <c r="T90" i="12"/>
  <c r="S90" i="12"/>
  <c r="R90" i="12"/>
  <c r="Q90" i="12"/>
  <c r="P90" i="12"/>
  <c r="O90" i="12"/>
  <c r="N90" i="12"/>
  <c r="M90" i="12"/>
  <c r="L90" i="12"/>
  <c r="K90" i="12"/>
  <c r="J90" i="12"/>
  <c r="I90" i="12"/>
  <c r="H90" i="12"/>
  <c r="G90" i="12"/>
  <c r="F90" i="12"/>
  <c r="E90" i="12"/>
  <c r="D90" i="12"/>
  <c r="C90" i="12"/>
  <c r="V89" i="12"/>
  <c r="U89" i="12"/>
  <c r="T89" i="12"/>
  <c r="S89" i="12"/>
  <c r="R89" i="12"/>
  <c r="Q89" i="12"/>
  <c r="P89" i="12"/>
  <c r="O89" i="12"/>
  <c r="N89" i="12"/>
  <c r="M89" i="12"/>
  <c r="L89" i="12"/>
  <c r="K89" i="12"/>
  <c r="J89" i="12"/>
  <c r="I89" i="12"/>
  <c r="H89" i="12"/>
  <c r="G89" i="12"/>
  <c r="F89" i="12"/>
  <c r="E89" i="12"/>
  <c r="D89" i="12"/>
  <c r="C89" i="12"/>
  <c r="V88" i="12"/>
  <c r="U88" i="12"/>
  <c r="T88" i="12"/>
  <c r="S88" i="12"/>
  <c r="R88" i="12"/>
  <c r="Q88" i="12"/>
  <c r="P88" i="12"/>
  <c r="O88" i="12"/>
  <c r="N88" i="12"/>
  <c r="M88" i="12"/>
  <c r="L88" i="12"/>
  <c r="K88" i="12"/>
  <c r="J88" i="12"/>
  <c r="I88" i="12"/>
  <c r="H88" i="12"/>
  <c r="G88" i="12"/>
  <c r="F88" i="12"/>
  <c r="E88" i="12"/>
  <c r="D88" i="12"/>
  <c r="C88" i="12"/>
  <c r="V87" i="12"/>
  <c r="U87" i="12"/>
  <c r="T87" i="12"/>
  <c r="S87" i="12"/>
  <c r="R87" i="12"/>
  <c r="Q87" i="12"/>
  <c r="P87" i="12"/>
  <c r="O87" i="12"/>
  <c r="N87" i="12"/>
  <c r="M87" i="12"/>
  <c r="L87" i="12"/>
  <c r="K87" i="12"/>
  <c r="J87" i="12"/>
  <c r="I87" i="12"/>
  <c r="H87" i="12"/>
  <c r="G87" i="12"/>
  <c r="F87" i="12"/>
  <c r="E87" i="12"/>
  <c r="D87" i="12"/>
  <c r="C87" i="12"/>
  <c r="V86" i="12"/>
  <c r="U86" i="12"/>
  <c r="T86" i="12"/>
  <c r="S86" i="12"/>
  <c r="R86" i="12"/>
  <c r="Q86" i="12"/>
  <c r="P86" i="12"/>
  <c r="O86" i="12"/>
  <c r="N86" i="12"/>
  <c r="M86" i="12"/>
  <c r="L86" i="12"/>
  <c r="K86" i="12"/>
  <c r="J86" i="12"/>
  <c r="I86" i="12"/>
  <c r="H86" i="12"/>
  <c r="G86" i="12"/>
  <c r="F86" i="12"/>
  <c r="E86" i="12"/>
  <c r="D86" i="12"/>
  <c r="C86" i="12"/>
  <c r="V85" i="12"/>
  <c r="U85" i="12"/>
  <c r="T85" i="12"/>
  <c r="S85" i="12"/>
  <c r="R85" i="12"/>
  <c r="Q85" i="12"/>
  <c r="P85" i="12"/>
  <c r="O85" i="12"/>
  <c r="N85" i="12"/>
  <c r="M85" i="12"/>
  <c r="L85" i="12"/>
  <c r="K85" i="12"/>
  <c r="J85" i="12"/>
  <c r="I85" i="12"/>
  <c r="H85" i="12"/>
  <c r="G85" i="12"/>
  <c r="F85" i="12"/>
  <c r="E85" i="12"/>
  <c r="D85" i="12"/>
  <c r="C85" i="12"/>
  <c r="V81" i="12"/>
  <c r="U81" i="12"/>
  <c r="T81" i="12"/>
  <c r="S81" i="12"/>
  <c r="R81" i="12"/>
  <c r="Q81" i="12"/>
  <c r="P81" i="12"/>
  <c r="O81" i="12"/>
  <c r="N81" i="12"/>
  <c r="M81" i="12"/>
  <c r="L81" i="12"/>
  <c r="K81" i="12"/>
  <c r="J81" i="12"/>
  <c r="I81" i="12"/>
  <c r="H81" i="12"/>
  <c r="G81" i="12"/>
  <c r="F81" i="12"/>
  <c r="E81" i="12"/>
  <c r="D81" i="12"/>
  <c r="C81" i="12"/>
  <c r="V80" i="12"/>
  <c r="U80" i="12"/>
  <c r="T80" i="12"/>
  <c r="S80" i="12"/>
  <c r="R80" i="12"/>
  <c r="Q80" i="12"/>
  <c r="P80" i="12"/>
  <c r="O80" i="12"/>
  <c r="N80" i="12"/>
  <c r="M80" i="12"/>
  <c r="L80" i="12"/>
  <c r="K80" i="12"/>
  <c r="J80" i="12"/>
  <c r="I80" i="12"/>
  <c r="H80" i="12"/>
  <c r="G80" i="12"/>
  <c r="F80" i="12"/>
  <c r="E80" i="12"/>
  <c r="D80" i="12"/>
  <c r="C80" i="12"/>
  <c r="V79" i="12"/>
  <c r="U79" i="12"/>
  <c r="T79" i="12"/>
  <c r="S79" i="12"/>
  <c r="R79" i="12"/>
  <c r="Q79" i="12"/>
  <c r="P79" i="12"/>
  <c r="O79" i="12"/>
  <c r="N79" i="12"/>
  <c r="M79" i="12"/>
  <c r="L79" i="12"/>
  <c r="K79" i="12"/>
  <c r="J79" i="12"/>
  <c r="I79" i="12"/>
  <c r="H79" i="12"/>
  <c r="G79" i="12"/>
  <c r="F79" i="12"/>
  <c r="E79" i="12"/>
  <c r="D79" i="12"/>
  <c r="C79" i="12"/>
  <c r="V78" i="12"/>
  <c r="U78" i="12"/>
  <c r="T78" i="12"/>
  <c r="S78" i="12"/>
  <c r="R78" i="12"/>
  <c r="Q78" i="12"/>
  <c r="P78" i="12"/>
  <c r="O78" i="12"/>
  <c r="N78" i="12"/>
  <c r="M78" i="12"/>
  <c r="L78" i="12"/>
  <c r="K78" i="12"/>
  <c r="J78" i="12"/>
  <c r="I78" i="12"/>
  <c r="H78" i="12"/>
  <c r="G78" i="12"/>
  <c r="F78" i="12"/>
  <c r="E78" i="12"/>
  <c r="D78" i="12"/>
  <c r="C78" i="12"/>
  <c r="V77" i="12"/>
  <c r="U77" i="12"/>
  <c r="T77" i="12"/>
  <c r="S77" i="12"/>
  <c r="R77" i="12"/>
  <c r="Q77" i="12"/>
  <c r="P77" i="12"/>
  <c r="O77" i="12"/>
  <c r="N77" i="12"/>
  <c r="M77" i="12"/>
  <c r="L77" i="12"/>
  <c r="K77" i="12"/>
  <c r="J77" i="12"/>
  <c r="I77" i="12"/>
  <c r="H77" i="12"/>
  <c r="G77" i="12"/>
  <c r="F77" i="12"/>
  <c r="E77" i="12"/>
  <c r="D77" i="12"/>
  <c r="C77" i="12"/>
  <c r="V76" i="12"/>
  <c r="U76" i="12"/>
  <c r="T76" i="12"/>
  <c r="S76" i="12"/>
  <c r="R76" i="12"/>
  <c r="Q76" i="12"/>
  <c r="P76" i="12"/>
  <c r="O76" i="12"/>
  <c r="N76" i="12"/>
  <c r="M76" i="12"/>
  <c r="L76" i="12"/>
  <c r="K76" i="12"/>
  <c r="J76" i="12"/>
  <c r="I76" i="12"/>
  <c r="H76" i="12"/>
  <c r="G76" i="12"/>
  <c r="F76" i="12"/>
  <c r="E76" i="12"/>
  <c r="D76" i="12"/>
  <c r="C76" i="12"/>
  <c r="V72" i="12"/>
  <c r="U72" i="12"/>
  <c r="T72" i="12"/>
  <c r="S72" i="12"/>
  <c r="R72" i="12"/>
  <c r="Q72" i="12"/>
  <c r="P72" i="12"/>
  <c r="O72" i="12"/>
  <c r="N72" i="12"/>
  <c r="M72" i="12"/>
  <c r="L72" i="12"/>
  <c r="K72" i="12"/>
  <c r="J72" i="12"/>
  <c r="I72" i="12"/>
  <c r="H72" i="12"/>
  <c r="V71" i="12"/>
  <c r="U71" i="12"/>
  <c r="T71" i="12"/>
  <c r="S71" i="12"/>
  <c r="R71" i="12"/>
  <c r="Q71" i="12"/>
  <c r="P71" i="12"/>
  <c r="O71" i="12"/>
  <c r="N71" i="12"/>
  <c r="M71" i="12"/>
  <c r="L71" i="12"/>
  <c r="K71" i="12"/>
  <c r="J71" i="12"/>
  <c r="I71" i="12"/>
  <c r="H71" i="12"/>
  <c r="V70" i="12"/>
  <c r="U70" i="12"/>
  <c r="T70" i="12"/>
  <c r="S70" i="12"/>
  <c r="R70" i="12"/>
  <c r="Q70" i="12"/>
  <c r="P70" i="12"/>
  <c r="O70" i="12"/>
  <c r="N70" i="12"/>
  <c r="M70" i="12"/>
  <c r="L70" i="12"/>
  <c r="K70" i="12"/>
  <c r="J70" i="12"/>
  <c r="I70" i="12"/>
  <c r="H70" i="12"/>
  <c r="V69" i="12"/>
  <c r="U69" i="12"/>
  <c r="T69" i="12"/>
  <c r="S69" i="12"/>
  <c r="R69" i="12"/>
  <c r="Q69" i="12"/>
  <c r="P69" i="12"/>
  <c r="O69" i="12"/>
  <c r="N69" i="12"/>
  <c r="M69" i="12"/>
  <c r="L69" i="12"/>
  <c r="K69" i="12"/>
  <c r="J69" i="12"/>
  <c r="I69" i="12"/>
  <c r="H69" i="12"/>
  <c r="V68" i="12"/>
  <c r="U68" i="12"/>
  <c r="T68" i="12"/>
  <c r="S68" i="12"/>
  <c r="R68" i="12"/>
  <c r="Q68" i="12"/>
  <c r="P68" i="12"/>
  <c r="O68" i="12"/>
  <c r="N68" i="12"/>
  <c r="M68" i="12"/>
  <c r="L68" i="12"/>
  <c r="K68" i="12"/>
  <c r="J68" i="12"/>
  <c r="I68" i="12"/>
  <c r="H68" i="12"/>
  <c r="V67" i="12"/>
  <c r="U67" i="12"/>
  <c r="T67" i="12"/>
  <c r="S67" i="12"/>
  <c r="R67" i="12"/>
  <c r="Q67" i="12"/>
  <c r="P67" i="12"/>
  <c r="O67" i="12"/>
  <c r="N67" i="12"/>
  <c r="M67" i="12"/>
  <c r="L67" i="12"/>
  <c r="K67" i="12"/>
  <c r="J67" i="12"/>
  <c r="I67" i="12"/>
  <c r="H67" i="12"/>
  <c r="V63" i="12"/>
  <c r="U63" i="12"/>
  <c r="Y22" i="42" s="1"/>
  <c r="T63" i="12"/>
  <c r="X22" i="42" s="1"/>
  <c r="S63" i="12"/>
  <c r="W22" i="42" s="1"/>
  <c r="R63" i="12"/>
  <c r="V22" i="42" s="1"/>
  <c r="Q63" i="12"/>
  <c r="P63" i="12"/>
  <c r="T22" i="42" s="1"/>
  <c r="O63" i="12"/>
  <c r="S22" i="42" s="1"/>
  <c r="N63" i="12"/>
  <c r="R22" i="42" s="1"/>
  <c r="M63" i="12"/>
  <c r="Q22" i="42" s="1"/>
  <c r="L63" i="12"/>
  <c r="K63" i="12"/>
  <c r="P24" i="42" s="1"/>
  <c r="J63" i="12"/>
  <c r="I63" i="12"/>
  <c r="H63" i="12"/>
  <c r="J23" i="42" s="1"/>
  <c r="G63" i="12"/>
  <c r="O21" i="42" s="1"/>
  <c r="F63" i="12"/>
  <c r="N20" i="42" s="1"/>
  <c r="E63" i="12"/>
  <c r="M20" i="42" s="1"/>
  <c r="D63" i="12"/>
  <c r="L20" i="42" s="1"/>
  <c r="C63" i="12"/>
  <c r="K20" i="42" s="1"/>
  <c r="V62" i="12"/>
  <c r="U62" i="12"/>
  <c r="T62" i="12"/>
  <c r="S62" i="12"/>
  <c r="R62" i="12"/>
  <c r="Q62" i="12"/>
  <c r="P62" i="12"/>
  <c r="O62" i="12"/>
  <c r="N62" i="12"/>
  <c r="M62" i="12"/>
  <c r="L62" i="12"/>
  <c r="K62" i="12"/>
  <c r="J62" i="12"/>
  <c r="I62" i="12"/>
  <c r="H62" i="12"/>
  <c r="G62" i="12"/>
  <c r="F62" i="12"/>
  <c r="E62" i="12"/>
  <c r="D62" i="12"/>
  <c r="C62" i="12"/>
  <c r="V61" i="12"/>
  <c r="U61" i="12"/>
  <c r="T61" i="12"/>
  <c r="S61" i="12"/>
  <c r="R61" i="12"/>
  <c r="Q61" i="12"/>
  <c r="P61" i="12"/>
  <c r="O61" i="12"/>
  <c r="N61" i="12"/>
  <c r="M61" i="12"/>
  <c r="L61" i="12"/>
  <c r="K61" i="12"/>
  <c r="J61" i="12"/>
  <c r="I61" i="12"/>
  <c r="H61" i="12"/>
  <c r="G61" i="12"/>
  <c r="F61" i="12"/>
  <c r="E61" i="12"/>
  <c r="D61" i="12"/>
  <c r="C61" i="12"/>
  <c r="V60" i="12"/>
  <c r="U60" i="12"/>
  <c r="T60" i="12"/>
  <c r="S60" i="12"/>
  <c r="R60" i="12"/>
  <c r="Q60" i="12"/>
  <c r="P60" i="12"/>
  <c r="O60" i="12"/>
  <c r="N60" i="12"/>
  <c r="M60" i="12"/>
  <c r="L60" i="12"/>
  <c r="K60" i="12"/>
  <c r="J60" i="12"/>
  <c r="I60" i="12"/>
  <c r="H60" i="12"/>
  <c r="G60" i="12"/>
  <c r="F60" i="12"/>
  <c r="E60" i="12"/>
  <c r="D60" i="12"/>
  <c r="C60" i="12"/>
  <c r="V59" i="12"/>
  <c r="U59" i="12"/>
  <c r="T59" i="12"/>
  <c r="S59" i="12"/>
  <c r="R59" i="12"/>
  <c r="Q59" i="12"/>
  <c r="P59" i="12"/>
  <c r="O59" i="12"/>
  <c r="N59" i="12"/>
  <c r="M59" i="12"/>
  <c r="L59" i="12"/>
  <c r="K59" i="12"/>
  <c r="J59" i="12"/>
  <c r="I59" i="12"/>
  <c r="H59" i="12"/>
  <c r="G59" i="12"/>
  <c r="F59" i="12"/>
  <c r="E59" i="12"/>
  <c r="D59" i="12"/>
  <c r="C59" i="12"/>
  <c r="V58" i="12"/>
  <c r="U58" i="12"/>
  <c r="T58" i="12"/>
  <c r="S58" i="12"/>
  <c r="R58" i="12"/>
  <c r="Q58" i="12"/>
  <c r="P58" i="12"/>
  <c r="O58" i="12"/>
  <c r="N58" i="12"/>
  <c r="M58" i="12"/>
  <c r="L58" i="12"/>
  <c r="K58" i="12"/>
  <c r="J58" i="12"/>
  <c r="I58" i="12"/>
  <c r="H58" i="12"/>
  <c r="G58" i="12"/>
  <c r="F58" i="12"/>
  <c r="E58" i="12"/>
  <c r="D58" i="12"/>
  <c r="C58" i="12"/>
  <c r="V54" i="12"/>
  <c r="U54" i="12"/>
  <c r="T54" i="12"/>
  <c r="S54" i="12"/>
  <c r="R54" i="12"/>
  <c r="Q54" i="12"/>
  <c r="P54" i="12"/>
  <c r="O54" i="12"/>
  <c r="N54" i="12"/>
  <c r="M54" i="12"/>
  <c r="L54" i="12"/>
  <c r="K54" i="12"/>
  <c r="J54" i="12"/>
  <c r="I54" i="12"/>
  <c r="H54" i="12"/>
  <c r="G54" i="12"/>
  <c r="F54" i="12"/>
  <c r="E54" i="12"/>
  <c r="D54" i="12"/>
  <c r="C54" i="12"/>
  <c r="V53" i="12"/>
  <c r="U53" i="12"/>
  <c r="T53" i="12"/>
  <c r="S53" i="12"/>
  <c r="R53" i="12"/>
  <c r="Q53" i="12"/>
  <c r="P53" i="12"/>
  <c r="O53" i="12"/>
  <c r="N53" i="12"/>
  <c r="M53" i="12"/>
  <c r="L53" i="12"/>
  <c r="K53" i="12"/>
  <c r="J53" i="12"/>
  <c r="I53" i="12"/>
  <c r="H53" i="12"/>
  <c r="G53" i="12"/>
  <c r="F53" i="12"/>
  <c r="E53" i="12"/>
  <c r="D53" i="12"/>
  <c r="C53" i="12"/>
  <c r="V52" i="12"/>
  <c r="U52" i="12"/>
  <c r="T52" i="12"/>
  <c r="S52" i="12"/>
  <c r="R52" i="12"/>
  <c r="Q52" i="12"/>
  <c r="P52" i="12"/>
  <c r="O52" i="12"/>
  <c r="N52" i="12"/>
  <c r="M52" i="12"/>
  <c r="L52" i="12"/>
  <c r="K52" i="12"/>
  <c r="J52" i="12"/>
  <c r="I52" i="12"/>
  <c r="H52" i="12"/>
  <c r="G52" i="12"/>
  <c r="F52" i="12"/>
  <c r="E52" i="12"/>
  <c r="D52" i="12"/>
  <c r="C52" i="12"/>
  <c r="V51" i="12"/>
  <c r="U51" i="12"/>
  <c r="T51" i="12"/>
  <c r="S51" i="12"/>
  <c r="R51" i="12"/>
  <c r="Q51" i="12"/>
  <c r="P51" i="12"/>
  <c r="O51" i="12"/>
  <c r="N51" i="12"/>
  <c r="M51" i="12"/>
  <c r="L51" i="12"/>
  <c r="K51" i="12"/>
  <c r="J51" i="12"/>
  <c r="I51" i="12"/>
  <c r="H51" i="12"/>
  <c r="G51" i="12"/>
  <c r="F51" i="12"/>
  <c r="E51" i="12"/>
  <c r="D51" i="12"/>
  <c r="C51" i="12"/>
  <c r="V50" i="12"/>
  <c r="U50" i="12"/>
  <c r="T50" i="12"/>
  <c r="S50" i="12"/>
  <c r="R50" i="12"/>
  <c r="Q50" i="12"/>
  <c r="P50" i="12"/>
  <c r="O50" i="12"/>
  <c r="N50" i="12"/>
  <c r="M50" i="12"/>
  <c r="L50" i="12"/>
  <c r="K50" i="12"/>
  <c r="J50" i="12"/>
  <c r="I50" i="12"/>
  <c r="H50" i="12"/>
  <c r="G50" i="12"/>
  <c r="F50" i="12"/>
  <c r="E50" i="12"/>
  <c r="D50" i="12"/>
  <c r="C50" i="12"/>
  <c r="V49" i="12"/>
  <c r="U49" i="12"/>
  <c r="T49" i="12"/>
  <c r="S49" i="12"/>
  <c r="R49" i="12"/>
  <c r="Q49" i="12"/>
  <c r="P49" i="12"/>
  <c r="O49" i="12"/>
  <c r="N49" i="12"/>
  <c r="M49" i="12"/>
  <c r="L49" i="12"/>
  <c r="K49" i="12"/>
  <c r="J49" i="12"/>
  <c r="I49" i="12"/>
  <c r="H49" i="12"/>
  <c r="G49" i="12"/>
  <c r="F49" i="12"/>
  <c r="E49" i="12"/>
  <c r="D49" i="12"/>
  <c r="C49" i="12"/>
  <c r="V45" i="12"/>
  <c r="U45" i="12"/>
  <c r="T45" i="12"/>
  <c r="X14" i="42" s="1"/>
  <c r="S45" i="12"/>
  <c r="W14" i="42" s="1"/>
  <c r="R45" i="12"/>
  <c r="V14" i="42" s="1"/>
  <c r="Q45" i="12"/>
  <c r="P45" i="12"/>
  <c r="T14" i="42" s="1"/>
  <c r="O45" i="12"/>
  <c r="S14" i="42" s="1"/>
  <c r="N45" i="12"/>
  <c r="R14" i="42" s="1"/>
  <c r="M45" i="12"/>
  <c r="Q14" i="42" s="1"/>
  <c r="L45" i="12"/>
  <c r="P14" i="42" s="1"/>
  <c r="K45" i="12"/>
  <c r="P16" i="42" s="1"/>
  <c r="J45" i="12"/>
  <c r="I45" i="12"/>
  <c r="H45" i="12"/>
  <c r="J15" i="42" s="1"/>
  <c r="G45" i="12"/>
  <c r="O13" i="42" s="1"/>
  <c r="F45" i="12"/>
  <c r="N12" i="42" s="1"/>
  <c r="E45" i="12"/>
  <c r="M12" i="42" s="1"/>
  <c r="D45" i="12"/>
  <c r="L12" i="42" s="1"/>
  <c r="C45" i="12"/>
  <c r="K12" i="42" s="1"/>
  <c r="V44" i="12"/>
  <c r="U44" i="12"/>
  <c r="T44" i="12"/>
  <c r="S44" i="12"/>
  <c r="R44" i="12"/>
  <c r="Q44" i="12"/>
  <c r="P44" i="12"/>
  <c r="O44" i="12"/>
  <c r="N44" i="12"/>
  <c r="M44" i="12"/>
  <c r="L44" i="12"/>
  <c r="K44" i="12"/>
  <c r="J44" i="12"/>
  <c r="I44" i="12"/>
  <c r="H44" i="12"/>
  <c r="G44" i="12"/>
  <c r="F44" i="12"/>
  <c r="E44" i="12"/>
  <c r="D44" i="12"/>
  <c r="C44" i="12"/>
  <c r="V43" i="12"/>
  <c r="U43" i="12"/>
  <c r="T43" i="12"/>
  <c r="S43" i="12"/>
  <c r="R43" i="12"/>
  <c r="Q43" i="12"/>
  <c r="P43" i="12"/>
  <c r="O43" i="12"/>
  <c r="N43" i="12"/>
  <c r="M43" i="12"/>
  <c r="L43" i="12"/>
  <c r="K43" i="12"/>
  <c r="J43" i="12"/>
  <c r="I43" i="12"/>
  <c r="H43" i="12"/>
  <c r="G43" i="12"/>
  <c r="F43" i="12"/>
  <c r="E43" i="12"/>
  <c r="D43" i="12"/>
  <c r="C43" i="12"/>
  <c r="V42" i="12"/>
  <c r="U42" i="12"/>
  <c r="T42" i="12"/>
  <c r="S42" i="12"/>
  <c r="R42" i="12"/>
  <c r="Q42" i="12"/>
  <c r="P42" i="12"/>
  <c r="O42" i="12"/>
  <c r="N42" i="12"/>
  <c r="M42" i="12"/>
  <c r="L42" i="12"/>
  <c r="K42" i="12"/>
  <c r="J42" i="12"/>
  <c r="I42" i="12"/>
  <c r="H42" i="12"/>
  <c r="G42" i="12"/>
  <c r="F42" i="12"/>
  <c r="E42" i="12"/>
  <c r="D42" i="12"/>
  <c r="C42" i="12"/>
  <c r="V41" i="12"/>
  <c r="U41" i="12"/>
  <c r="T41" i="12"/>
  <c r="S41" i="12"/>
  <c r="R41" i="12"/>
  <c r="Q41" i="12"/>
  <c r="P41" i="12"/>
  <c r="O41" i="12"/>
  <c r="N41" i="12"/>
  <c r="M41" i="12"/>
  <c r="L41" i="12"/>
  <c r="K41" i="12"/>
  <c r="J41" i="12"/>
  <c r="I41" i="12"/>
  <c r="H41" i="12"/>
  <c r="G41" i="12"/>
  <c r="F41" i="12"/>
  <c r="E41" i="12"/>
  <c r="D41" i="12"/>
  <c r="C41" i="12"/>
  <c r="V40" i="12"/>
  <c r="U40" i="12"/>
  <c r="T40" i="12"/>
  <c r="S40" i="12"/>
  <c r="R40" i="12"/>
  <c r="Q40" i="12"/>
  <c r="P40" i="12"/>
  <c r="O40" i="12"/>
  <c r="N40" i="12"/>
  <c r="M40" i="12"/>
  <c r="L40" i="12"/>
  <c r="K40" i="12"/>
  <c r="J40" i="12"/>
  <c r="I40" i="12"/>
  <c r="H40" i="12"/>
  <c r="G40" i="12"/>
  <c r="F40" i="12"/>
  <c r="E40" i="12"/>
  <c r="D40" i="12"/>
  <c r="C40" i="12"/>
  <c r="V36" i="12"/>
  <c r="U36" i="12"/>
  <c r="T36" i="12"/>
  <c r="S36" i="12"/>
  <c r="R36" i="12"/>
  <c r="Q36" i="12"/>
  <c r="P36" i="12"/>
  <c r="O36" i="12"/>
  <c r="N36" i="12"/>
  <c r="M36" i="12"/>
  <c r="L36" i="12"/>
  <c r="K36" i="12"/>
  <c r="J36" i="12"/>
  <c r="I36" i="12"/>
  <c r="H36" i="12"/>
  <c r="G36" i="12"/>
  <c r="F36" i="12"/>
  <c r="E36" i="12"/>
  <c r="D36" i="12"/>
  <c r="C36" i="12"/>
  <c r="V35" i="12"/>
  <c r="U35" i="12"/>
  <c r="T35" i="12"/>
  <c r="S35" i="12"/>
  <c r="R35" i="12"/>
  <c r="Q35" i="12"/>
  <c r="P35" i="12"/>
  <c r="O35" i="12"/>
  <c r="N35" i="12"/>
  <c r="M35" i="12"/>
  <c r="L35" i="12"/>
  <c r="K35" i="12"/>
  <c r="J35" i="12"/>
  <c r="I35" i="12"/>
  <c r="H35" i="12"/>
  <c r="G35" i="12"/>
  <c r="F35" i="12"/>
  <c r="E35" i="12"/>
  <c r="D35" i="12"/>
  <c r="C35" i="12"/>
  <c r="V34" i="12"/>
  <c r="U34" i="12"/>
  <c r="T34" i="12"/>
  <c r="S34" i="12"/>
  <c r="R34" i="12"/>
  <c r="Q34" i="12"/>
  <c r="P34" i="12"/>
  <c r="O34" i="12"/>
  <c r="N34" i="12"/>
  <c r="M34" i="12"/>
  <c r="L34" i="12"/>
  <c r="K34" i="12"/>
  <c r="J34" i="12"/>
  <c r="I34" i="12"/>
  <c r="H34" i="12"/>
  <c r="G34" i="12"/>
  <c r="F34" i="12"/>
  <c r="E34" i="12"/>
  <c r="D34" i="12"/>
  <c r="C34" i="12"/>
  <c r="V33" i="12"/>
  <c r="U33" i="12"/>
  <c r="T33" i="12"/>
  <c r="S33" i="12"/>
  <c r="R33" i="12"/>
  <c r="Q33" i="12"/>
  <c r="P33" i="12"/>
  <c r="O33" i="12"/>
  <c r="N33" i="12"/>
  <c r="M33" i="12"/>
  <c r="L33" i="12"/>
  <c r="K33" i="12"/>
  <c r="J33" i="12"/>
  <c r="I33" i="12"/>
  <c r="H33" i="12"/>
  <c r="G33" i="12"/>
  <c r="F33" i="12"/>
  <c r="E33" i="12"/>
  <c r="D33" i="12"/>
  <c r="C33" i="12"/>
  <c r="V32" i="12"/>
  <c r="U32" i="12"/>
  <c r="T32" i="12"/>
  <c r="S32" i="12"/>
  <c r="R32" i="12"/>
  <c r="Q32" i="12"/>
  <c r="P32" i="12"/>
  <c r="O32" i="12"/>
  <c r="N32" i="12"/>
  <c r="M32" i="12"/>
  <c r="L32" i="12"/>
  <c r="K32" i="12"/>
  <c r="J32" i="12"/>
  <c r="I32" i="12"/>
  <c r="H32" i="12"/>
  <c r="G32" i="12"/>
  <c r="F32" i="12"/>
  <c r="E32" i="12"/>
  <c r="D32" i="12"/>
  <c r="C32" i="12"/>
  <c r="V31" i="12"/>
  <c r="U31" i="12"/>
  <c r="T31" i="12"/>
  <c r="S31" i="12"/>
  <c r="R31" i="12"/>
  <c r="Q31" i="12"/>
  <c r="P31" i="12"/>
  <c r="O31" i="12"/>
  <c r="N31" i="12"/>
  <c r="M31" i="12"/>
  <c r="L31" i="12"/>
  <c r="K31" i="12"/>
  <c r="J31" i="12"/>
  <c r="I31" i="12"/>
  <c r="H31" i="12"/>
  <c r="G31" i="12"/>
  <c r="F31" i="12"/>
  <c r="E31" i="12"/>
  <c r="D31" i="12"/>
  <c r="C31" i="12"/>
  <c r="V27" i="12"/>
  <c r="U27" i="12"/>
  <c r="Y6" i="42" s="1"/>
  <c r="T27" i="12"/>
  <c r="X6" i="42" s="1"/>
  <c r="S27" i="12"/>
  <c r="W6" i="42" s="1"/>
  <c r="R27" i="12"/>
  <c r="V6" i="42" s="1"/>
  <c r="Q27" i="12"/>
  <c r="P27" i="12"/>
  <c r="T6" i="42" s="1"/>
  <c r="O27" i="12"/>
  <c r="S6" i="42" s="1"/>
  <c r="N27" i="12"/>
  <c r="R6" i="42" s="1"/>
  <c r="M27" i="12"/>
  <c r="Q6" i="42" s="1"/>
  <c r="L27" i="12"/>
  <c r="P6" i="42" s="1"/>
  <c r="K27" i="12"/>
  <c r="P8" i="42" s="1"/>
  <c r="J27" i="12"/>
  <c r="I27" i="12"/>
  <c r="H27" i="12"/>
  <c r="J7" i="42" s="1"/>
  <c r="G27" i="12"/>
  <c r="O5" i="42" s="1"/>
  <c r="F27" i="12"/>
  <c r="N4" i="42" s="1"/>
  <c r="E27" i="12"/>
  <c r="M4" i="42" s="1"/>
  <c r="D27" i="12"/>
  <c r="L4" i="42" s="1"/>
  <c r="C27" i="12"/>
  <c r="K4" i="42" s="1"/>
  <c r="V26" i="12"/>
  <c r="U26" i="12"/>
  <c r="T26" i="12"/>
  <c r="S26" i="12"/>
  <c r="R26" i="12"/>
  <c r="Q26" i="12"/>
  <c r="P26" i="12"/>
  <c r="O26" i="12"/>
  <c r="N26" i="12"/>
  <c r="M26" i="12"/>
  <c r="L26" i="12"/>
  <c r="K26" i="12"/>
  <c r="J26" i="12"/>
  <c r="I26" i="12"/>
  <c r="H26" i="12"/>
  <c r="G26" i="12"/>
  <c r="F26" i="12"/>
  <c r="E26" i="12"/>
  <c r="D26" i="12"/>
  <c r="C26" i="12"/>
  <c r="V25" i="12"/>
  <c r="U25" i="12"/>
  <c r="T25" i="12"/>
  <c r="S25" i="12"/>
  <c r="R25" i="12"/>
  <c r="Q25" i="12"/>
  <c r="P25" i="12"/>
  <c r="O25" i="12"/>
  <c r="N25" i="12"/>
  <c r="M25" i="12"/>
  <c r="L25" i="12"/>
  <c r="K25" i="12"/>
  <c r="J25" i="12"/>
  <c r="I25" i="12"/>
  <c r="H25" i="12"/>
  <c r="G25" i="12"/>
  <c r="F25" i="12"/>
  <c r="E25" i="12"/>
  <c r="D25" i="12"/>
  <c r="C25" i="12"/>
  <c r="V24" i="12"/>
  <c r="U24" i="12"/>
  <c r="T24" i="12"/>
  <c r="S24" i="12"/>
  <c r="R24" i="12"/>
  <c r="Q24" i="12"/>
  <c r="P24" i="12"/>
  <c r="O24" i="12"/>
  <c r="N24" i="12"/>
  <c r="M24" i="12"/>
  <c r="L24" i="12"/>
  <c r="K24" i="12"/>
  <c r="J24" i="12"/>
  <c r="I24" i="12"/>
  <c r="H24" i="12"/>
  <c r="G24" i="12"/>
  <c r="F24" i="12"/>
  <c r="E24" i="12"/>
  <c r="D24" i="12"/>
  <c r="C24" i="12"/>
  <c r="V23" i="12"/>
  <c r="U23" i="12"/>
  <c r="T23" i="12"/>
  <c r="S23" i="12"/>
  <c r="R23" i="12"/>
  <c r="Q23" i="12"/>
  <c r="P23" i="12"/>
  <c r="O23" i="12"/>
  <c r="N23" i="12"/>
  <c r="M23" i="12"/>
  <c r="L23" i="12"/>
  <c r="K23" i="12"/>
  <c r="J23" i="12"/>
  <c r="I23" i="12"/>
  <c r="H23" i="12"/>
  <c r="G23" i="12"/>
  <c r="F23" i="12"/>
  <c r="E23" i="12"/>
  <c r="D23" i="12"/>
  <c r="C23" i="12"/>
  <c r="V22" i="12"/>
  <c r="U22" i="12"/>
  <c r="T22" i="12"/>
  <c r="S22" i="12"/>
  <c r="R22" i="12"/>
  <c r="Q22" i="12"/>
  <c r="P22" i="12"/>
  <c r="O22" i="12"/>
  <c r="N22" i="12"/>
  <c r="M22" i="12"/>
  <c r="L22" i="12"/>
  <c r="K22" i="12"/>
  <c r="J22" i="12"/>
  <c r="I22" i="12"/>
  <c r="H22" i="12"/>
  <c r="G22" i="12"/>
  <c r="F22" i="12"/>
  <c r="E22" i="12"/>
  <c r="D22" i="12"/>
  <c r="C22" i="12"/>
  <c r="V18" i="12"/>
  <c r="U18" i="12"/>
  <c r="T18" i="12"/>
  <c r="S18" i="12"/>
  <c r="R18" i="12"/>
  <c r="Q18" i="12"/>
  <c r="P18" i="12"/>
  <c r="O18" i="12"/>
  <c r="N18" i="12"/>
  <c r="M18" i="12"/>
  <c r="L18" i="12"/>
  <c r="K18" i="12"/>
  <c r="J18" i="12"/>
  <c r="I18" i="12"/>
  <c r="H18" i="12"/>
  <c r="G18" i="12"/>
  <c r="F18" i="12"/>
  <c r="E18" i="12"/>
  <c r="D18" i="12"/>
  <c r="C18" i="12"/>
  <c r="V17" i="12"/>
  <c r="U17" i="12"/>
  <c r="T17" i="12"/>
  <c r="S17" i="12"/>
  <c r="R17" i="12"/>
  <c r="Q17" i="12"/>
  <c r="P17" i="12"/>
  <c r="O17" i="12"/>
  <c r="N17" i="12"/>
  <c r="M17" i="12"/>
  <c r="L17" i="12"/>
  <c r="K17" i="12"/>
  <c r="J17" i="12"/>
  <c r="I17" i="12"/>
  <c r="H17" i="12"/>
  <c r="G17" i="12"/>
  <c r="F17" i="12"/>
  <c r="E17" i="12"/>
  <c r="D17" i="12"/>
  <c r="C17" i="12"/>
  <c r="V16" i="12"/>
  <c r="U16" i="12"/>
  <c r="T16" i="12"/>
  <c r="S16" i="12"/>
  <c r="R16" i="12"/>
  <c r="Q16" i="12"/>
  <c r="P16" i="12"/>
  <c r="O16" i="12"/>
  <c r="N16" i="12"/>
  <c r="M16" i="12"/>
  <c r="L16" i="12"/>
  <c r="K16" i="12"/>
  <c r="J16" i="12"/>
  <c r="I16" i="12"/>
  <c r="H16" i="12"/>
  <c r="G16" i="12"/>
  <c r="F16" i="12"/>
  <c r="E16" i="12"/>
  <c r="D16" i="12"/>
  <c r="C16" i="12"/>
  <c r="V15" i="12"/>
  <c r="U15" i="12"/>
  <c r="T15" i="12"/>
  <c r="S15" i="12"/>
  <c r="R15" i="12"/>
  <c r="Q15" i="12"/>
  <c r="P15" i="12"/>
  <c r="O15" i="12"/>
  <c r="N15" i="12"/>
  <c r="M15" i="12"/>
  <c r="L15" i="12"/>
  <c r="K15" i="12"/>
  <c r="J15" i="12"/>
  <c r="I15" i="12"/>
  <c r="H15" i="12"/>
  <c r="G15" i="12"/>
  <c r="F15" i="12"/>
  <c r="E15" i="12"/>
  <c r="D15" i="12"/>
  <c r="C15" i="12"/>
  <c r="V14" i="12"/>
  <c r="U14" i="12"/>
  <c r="T14" i="12"/>
  <c r="S14" i="12"/>
  <c r="R14" i="12"/>
  <c r="Q14" i="12"/>
  <c r="P14" i="12"/>
  <c r="O14" i="12"/>
  <c r="N14" i="12"/>
  <c r="M14" i="12"/>
  <c r="L14" i="12"/>
  <c r="K14" i="12"/>
  <c r="J14" i="12"/>
  <c r="I14" i="12"/>
  <c r="H14" i="12"/>
  <c r="G14" i="12"/>
  <c r="F14" i="12"/>
  <c r="E14" i="12"/>
  <c r="D14" i="12"/>
  <c r="C14" i="12"/>
  <c r="V13" i="12"/>
  <c r="U13" i="12"/>
  <c r="T13" i="12"/>
  <c r="S13" i="12"/>
  <c r="R13" i="12"/>
  <c r="Q13" i="12"/>
  <c r="P13" i="12"/>
  <c r="O13" i="12"/>
  <c r="N13" i="12"/>
  <c r="M13" i="12"/>
  <c r="L13" i="12"/>
  <c r="K13" i="12"/>
  <c r="J13" i="12"/>
  <c r="I13" i="12"/>
  <c r="H13" i="12"/>
  <c r="G13" i="12"/>
  <c r="F13" i="12"/>
  <c r="E13" i="12"/>
  <c r="D13" i="12"/>
  <c r="C13" i="12"/>
  <c r="V9" i="12"/>
  <c r="U9" i="12"/>
  <c r="T9" i="12"/>
  <c r="S9" i="12"/>
  <c r="R9" i="12"/>
  <c r="Q9" i="12"/>
  <c r="P9" i="12"/>
  <c r="O9" i="12"/>
  <c r="N9" i="12"/>
  <c r="M9" i="12"/>
  <c r="L9" i="12"/>
  <c r="K9" i="12"/>
  <c r="J9" i="12"/>
  <c r="I9" i="12"/>
  <c r="H9" i="12"/>
  <c r="G9" i="12"/>
  <c r="F9" i="12"/>
  <c r="E9" i="12"/>
  <c r="D9" i="12"/>
  <c r="C9" i="12"/>
  <c r="V8" i="12"/>
  <c r="U8" i="12"/>
  <c r="T8" i="12"/>
  <c r="S8" i="12"/>
  <c r="R8" i="12"/>
  <c r="Q8" i="12"/>
  <c r="P8" i="12"/>
  <c r="O8" i="12"/>
  <c r="N8" i="12"/>
  <c r="M8" i="12"/>
  <c r="L8" i="12"/>
  <c r="K8" i="12"/>
  <c r="J8" i="12"/>
  <c r="I8" i="12"/>
  <c r="H8" i="12"/>
  <c r="G8" i="12"/>
  <c r="F8" i="12"/>
  <c r="E8" i="12"/>
  <c r="D8" i="12"/>
  <c r="C8" i="12"/>
  <c r="V7" i="12"/>
  <c r="U7" i="12"/>
  <c r="T7" i="12"/>
  <c r="S7" i="12"/>
  <c r="R7" i="12"/>
  <c r="Q7" i="12"/>
  <c r="P7" i="12"/>
  <c r="O7" i="12"/>
  <c r="N7" i="12"/>
  <c r="M7" i="12"/>
  <c r="L7" i="12"/>
  <c r="K7" i="12"/>
  <c r="J7" i="12"/>
  <c r="I7" i="12"/>
  <c r="H7" i="12"/>
  <c r="G7" i="12"/>
  <c r="F7" i="12"/>
  <c r="E7" i="12"/>
  <c r="D7" i="12"/>
  <c r="C7" i="12"/>
  <c r="V6" i="12"/>
  <c r="U6" i="12"/>
  <c r="T6" i="12"/>
  <c r="S6" i="12"/>
  <c r="R6" i="12"/>
  <c r="Q6" i="12"/>
  <c r="P6" i="12"/>
  <c r="O6" i="12"/>
  <c r="N6" i="12"/>
  <c r="M6" i="12"/>
  <c r="L6" i="12"/>
  <c r="K6" i="12"/>
  <c r="J6" i="12"/>
  <c r="I6" i="12"/>
  <c r="H6" i="12"/>
  <c r="G6" i="12"/>
  <c r="F6" i="12"/>
  <c r="E6" i="12"/>
  <c r="D6" i="12"/>
  <c r="C6" i="12"/>
  <c r="V5" i="12"/>
  <c r="U5" i="12"/>
  <c r="T5" i="12"/>
  <c r="S5" i="12"/>
  <c r="R5" i="12"/>
  <c r="Q5" i="12"/>
  <c r="P5" i="12"/>
  <c r="O5" i="12"/>
  <c r="N5" i="12"/>
  <c r="M5" i="12"/>
  <c r="L5" i="12"/>
  <c r="K5" i="12"/>
  <c r="J5" i="12"/>
  <c r="I5" i="12"/>
  <c r="H5" i="12"/>
  <c r="G5" i="12"/>
  <c r="F5" i="12"/>
  <c r="E5" i="12"/>
  <c r="D5" i="12"/>
  <c r="C5" i="12"/>
  <c r="V4" i="12"/>
  <c r="U4" i="12"/>
  <c r="T4" i="12"/>
  <c r="S4" i="12"/>
  <c r="R4" i="12"/>
  <c r="Q4" i="12"/>
  <c r="P4" i="12"/>
  <c r="O4" i="12"/>
  <c r="N4" i="12"/>
  <c r="M4" i="12"/>
  <c r="L4" i="12"/>
  <c r="K4" i="12"/>
  <c r="J4" i="12"/>
  <c r="I4" i="12"/>
  <c r="H4" i="12"/>
  <c r="G4" i="12"/>
  <c r="F4" i="12"/>
  <c r="E4" i="12"/>
  <c r="D4" i="12"/>
  <c r="C4" i="12"/>
  <c r="B90" i="12"/>
  <c r="A90" i="12"/>
  <c r="A91" i="12" s="1"/>
  <c r="B89" i="12"/>
  <c r="A89" i="12"/>
  <c r="B88" i="12"/>
  <c r="A88" i="12"/>
  <c r="B87" i="12"/>
  <c r="A87" i="12"/>
  <c r="B86" i="12"/>
  <c r="A86" i="12"/>
  <c r="B85" i="12"/>
  <c r="A85" i="12"/>
  <c r="A72" i="12"/>
  <c r="A73" i="12" s="1"/>
  <c r="A71" i="12"/>
  <c r="A70" i="12"/>
  <c r="A69" i="12"/>
  <c r="A68" i="12"/>
  <c r="B67" i="12"/>
  <c r="A67" i="12"/>
  <c r="B54" i="12"/>
  <c r="A54" i="12"/>
  <c r="A55" i="12" s="1"/>
  <c r="B53" i="12"/>
  <c r="A53" i="12"/>
  <c r="B52" i="12"/>
  <c r="A52" i="12"/>
  <c r="B51" i="12"/>
  <c r="A51" i="12"/>
  <c r="B50" i="12"/>
  <c r="A50" i="12"/>
  <c r="B49" i="12"/>
  <c r="A49" i="12"/>
  <c r="B36" i="12"/>
  <c r="A36" i="12"/>
  <c r="A37" i="12" s="1"/>
  <c r="B35" i="12"/>
  <c r="A35" i="12"/>
  <c r="B34" i="12"/>
  <c r="A34" i="12"/>
  <c r="B33" i="12"/>
  <c r="A33" i="12"/>
  <c r="B32" i="12"/>
  <c r="A32" i="12"/>
  <c r="A31" i="12"/>
  <c r="B31" i="12"/>
  <c r="B22" i="12"/>
  <c r="A22" i="12"/>
  <c r="B99" i="12"/>
  <c r="J28" i="42" s="1"/>
  <c r="A99" i="12"/>
  <c r="B98" i="12"/>
  <c r="A98" i="12"/>
  <c r="B97" i="12"/>
  <c r="A97" i="12"/>
  <c r="B96" i="12"/>
  <c r="A96" i="12"/>
  <c r="B95" i="12"/>
  <c r="A95" i="12"/>
  <c r="B94" i="12"/>
  <c r="A94" i="12"/>
  <c r="B81" i="12"/>
  <c r="A81" i="12"/>
  <c r="A82" i="12" s="1"/>
  <c r="B80" i="12"/>
  <c r="A80" i="12"/>
  <c r="B79" i="12"/>
  <c r="A79" i="12"/>
  <c r="B78" i="12"/>
  <c r="A78" i="12"/>
  <c r="B77" i="12"/>
  <c r="A77" i="12"/>
  <c r="B76" i="12"/>
  <c r="A76" i="12"/>
  <c r="B63" i="12"/>
  <c r="J20" i="42" s="1"/>
  <c r="A63" i="12"/>
  <c r="B62" i="12"/>
  <c r="A62" i="12"/>
  <c r="B61" i="12"/>
  <c r="A61" i="12"/>
  <c r="B60" i="12"/>
  <c r="A60" i="12"/>
  <c r="B59" i="12"/>
  <c r="A59" i="12"/>
  <c r="B58" i="12"/>
  <c r="A58" i="12"/>
  <c r="B45" i="12"/>
  <c r="J12" i="42" s="1"/>
  <c r="A45" i="12"/>
  <c r="B44" i="12"/>
  <c r="A44" i="12"/>
  <c r="B43" i="12"/>
  <c r="A43" i="12"/>
  <c r="B42" i="12"/>
  <c r="A42" i="12"/>
  <c r="B41" i="12"/>
  <c r="A41" i="12"/>
  <c r="B40" i="12"/>
  <c r="A40" i="12"/>
  <c r="B27" i="12"/>
  <c r="J4" i="42" s="1"/>
  <c r="A27" i="12"/>
  <c r="B26" i="12"/>
  <c r="A26" i="12"/>
  <c r="B25" i="12"/>
  <c r="A25" i="12"/>
  <c r="B24" i="12"/>
  <c r="A24" i="12"/>
  <c r="B23" i="12"/>
  <c r="A23" i="12"/>
  <c r="B18" i="12"/>
  <c r="A18" i="12"/>
  <c r="A19" i="12" s="1"/>
  <c r="B17" i="12"/>
  <c r="A17" i="12"/>
  <c r="B16" i="12"/>
  <c r="A16" i="12"/>
  <c r="B15" i="12"/>
  <c r="A15" i="12"/>
  <c r="B14" i="12"/>
  <c r="A14" i="12"/>
  <c r="B13" i="12"/>
  <c r="A13" i="12"/>
  <c r="B9" i="12"/>
  <c r="A9" i="12"/>
  <c r="A10" i="12" s="1"/>
  <c r="B8" i="12"/>
  <c r="A8" i="12"/>
  <c r="B7" i="12"/>
  <c r="A7" i="12"/>
  <c r="B6" i="12"/>
  <c r="A6" i="12"/>
  <c r="B5" i="12"/>
  <c r="A5" i="12"/>
  <c r="B4" i="12"/>
  <c r="A4" i="12"/>
  <c r="I12" i="42" l="1"/>
  <c r="I11" i="42" s="1"/>
  <c r="A46" i="12"/>
  <c r="I28" i="42"/>
  <c r="I27" i="42" s="1"/>
  <c r="A100" i="12"/>
  <c r="I4" i="42"/>
  <c r="I3" i="42" s="1"/>
  <c r="A28" i="12"/>
  <c r="I20" i="42"/>
  <c r="I19" i="42" s="1"/>
  <c r="A64" i="12"/>
  <c r="P52" i="15"/>
  <c r="S56" i="15"/>
  <c r="U56" i="15"/>
  <c r="O55" i="15"/>
  <c r="B57" i="15"/>
  <c r="D57" i="15"/>
  <c r="G51" i="15"/>
  <c r="U54" i="15"/>
  <c r="R54" i="15"/>
  <c r="S51" i="15"/>
  <c r="M55" i="15"/>
  <c r="P57" i="15"/>
  <c r="S52" i="15"/>
  <c r="F54" i="15"/>
  <c r="E51" i="15"/>
  <c r="R52" i="15"/>
  <c r="G56" i="15"/>
  <c r="G52" i="15"/>
  <c r="P51" i="15"/>
  <c r="T54" i="15"/>
  <c r="O51" i="15"/>
  <c r="N53" i="15"/>
  <c r="N57" i="15"/>
  <c r="M51" i="15"/>
  <c r="D56" i="15"/>
  <c r="D53" i="15"/>
  <c r="F57" i="15"/>
  <c r="Q57" i="15"/>
  <c r="G57" i="15"/>
  <c r="S55" i="15"/>
  <c r="C54" i="15"/>
  <c r="C57" i="15"/>
  <c r="F52" i="15"/>
  <c r="B54" i="15"/>
  <c r="G54" i="15"/>
  <c r="Q52" i="15"/>
  <c r="O53" i="15"/>
  <c r="R56" i="15"/>
  <c r="B56" i="15"/>
  <c r="M54" i="15"/>
  <c r="B51" i="15"/>
  <c r="O54" i="15"/>
  <c r="N51" i="15"/>
  <c r="Q54" i="15"/>
  <c r="E52" i="15"/>
  <c r="P56" i="15"/>
  <c r="F55" i="15"/>
  <c r="F53" i="15"/>
  <c r="F56" i="15"/>
  <c r="S57" i="15"/>
  <c r="E53" i="15"/>
  <c r="R51" i="15"/>
  <c r="D52" i="15"/>
  <c r="Q53" i="15"/>
  <c r="R57" i="15"/>
  <c r="M52" i="15"/>
  <c r="Q51" i="15"/>
  <c r="Q55" i="15"/>
  <c r="M56" i="15"/>
  <c r="N56" i="15"/>
  <c r="D51" i="15"/>
  <c r="C55" i="15"/>
  <c r="N54" i="15"/>
  <c r="P54" i="15"/>
  <c r="U51" i="15"/>
  <c r="U57" i="15"/>
  <c r="O56" i="15"/>
  <c r="Q56" i="15"/>
  <c r="O52" i="15"/>
  <c r="E57" i="15"/>
  <c r="U53" i="15"/>
  <c r="N52" i="15"/>
  <c r="E55" i="15"/>
  <c r="B52" i="15"/>
  <c r="P55" i="15"/>
  <c r="M53" i="15"/>
  <c r="F51" i="15"/>
  <c r="S54" i="15"/>
  <c r="C52" i="15"/>
  <c r="T52" i="15"/>
  <c r="P53" i="15"/>
  <c r="R55" i="15"/>
  <c r="B55" i="15"/>
  <c r="B53" i="15"/>
  <c r="T56" i="15"/>
  <c r="C53" i="15"/>
  <c r="E54" i="15"/>
  <c r="T55" i="15"/>
  <c r="G53" i="15"/>
  <c r="C51" i="15"/>
  <c r="M57" i="15"/>
  <c r="O57" i="15"/>
  <c r="C56" i="15"/>
  <c r="D55" i="15"/>
  <c r="U52" i="15"/>
  <c r="D54" i="15"/>
  <c r="G55" i="15"/>
  <c r="S53" i="15"/>
  <c r="T51" i="15"/>
  <c r="T53" i="15"/>
  <c r="R53" i="15"/>
  <c r="N55" i="15"/>
  <c r="E56" i="15"/>
  <c r="U55" i="15"/>
  <c r="T57" i="15"/>
  <c r="L56" i="15"/>
  <c r="L51" i="15"/>
  <c r="L57" i="15"/>
  <c r="L55" i="15"/>
  <c r="L53" i="15"/>
  <c r="L52" i="15"/>
  <c r="L54" i="15"/>
  <c r="Y78" i="12"/>
  <c r="X78" i="12" s="1"/>
  <c r="Y31" i="12"/>
  <c r="X31" i="12" s="1"/>
  <c r="AA36" i="12"/>
  <c r="Z36" i="12" s="1"/>
  <c r="Y40" i="12"/>
  <c r="X40" i="12" s="1"/>
  <c r="Y44" i="12"/>
  <c r="X44" i="12" s="1"/>
  <c r="AA58" i="12"/>
  <c r="Z58" i="12" s="1"/>
  <c r="Y95" i="12"/>
  <c r="X95" i="12" s="1"/>
  <c r="AA45" i="12"/>
  <c r="Z45" i="12" s="1"/>
  <c r="AA52" i="12"/>
  <c r="Z52" i="12" s="1"/>
  <c r="Y59" i="12"/>
  <c r="X59" i="12" s="1"/>
  <c r="Y76" i="12"/>
  <c r="X76" i="12" s="1"/>
  <c r="Y87" i="12"/>
  <c r="X87" i="12" s="1"/>
  <c r="AA43" i="12"/>
  <c r="Z43" i="12" s="1"/>
  <c r="AA50" i="12"/>
  <c r="Z50" i="12" s="1"/>
  <c r="AA25" i="12"/>
  <c r="Z25" i="12" s="1"/>
  <c r="AA79" i="12"/>
  <c r="Z79" i="12" s="1"/>
  <c r="Y71" i="12"/>
  <c r="X71" i="12" s="1"/>
  <c r="Y36" i="12"/>
  <c r="X36" i="12" s="1"/>
  <c r="Y54" i="12"/>
  <c r="X54" i="12" s="1"/>
  <c r="AA32" i="12"/>
  <c r="Z32" i="12" s="1"/>
  <c r="Y86" i="12"/>
  <c r="X86" i="12" s="1"/>
  <c r="AA63" i="12"/>
  <c r="Z63" i="12" s="1"/>
  <c r="AA24" i="12"/>
  <c r="Z24" i="12" s="1"/>
  <c r="AA33" i="12"/>
  <c r="Z33" i="12" s="1"/>
  <c r="AA51" i="12"/>
  <c r="Z51" i="12" s="1"/>
  <c r="AA60" i="12"/>
  <c r="Z60" i="12" s="1"/>
  <c r="AA94" i="12"/>
  <c r="Z94" i="12" s="1"/>
  <c r="Y25" i="12"/>
  <c r="X25" i="12" s="1"/>
  <c r="U6" i="42"/>
  <c r="Y27" i="12"/>
  <c r="X27" i="12" s="1"/>
  <c r="AA80" i="12"/>
  <c r="Z80" i="12" s="1"/>
  <c r="Y80" i="12"/>
  <c r="X80" i="12" s="1"/>
  <c r="Y60" i="12"/>
  <c r="X60" i="12" s="1"/>
  <c r="U22" i="42"/>
  <c r="Y96" i="12"/>
  <c r="X96" i="12" s="1"/>
  <c r="AA96" i="12"/>
  <c r="Z96" i="12" s="1"/>
  <c r="Y61" i="12"/>
  <c r="X61" i="12" s="1"/>
  <c r="AA61" i="12"/>
  <c r="Z61" i="12" s="1"/>
  <c r="AA72" i="12"/>
  <c r="Z72" i="12" s="1"/>
  <c r="Y72" i="12"/>
  <c r="X72" i="12" s="1"/>
  <c r="AA90" i="12"/>
  <c r="Z90" i="12" s="1"/>
  <c r="Y90" i="12"/>
  <c r="X90" i="12" s="1"/>
  <c r="Y26" i="12"/>
  <c r="X26" i="12" s="1"/>
  <c r="Y33" i="12"/>
  <c r="X33" i="12" s="1"/>
  <c r="Y58" i="12"/>
  <c r="X58" i="12" s="1"/>
  <c r="AA71" i="12"/>
  <c r="Z71" i="12" s="1"/>
  <c r="Y24" i="12"/>
  <c r="X24" i="12" s="1"/>
  <c r="Y45" i="12"/>
  <c r="X45" i="12" s="1"/>
  <c r="AA76" i="12"/>
  <c r="Z76" i="12" s="1"/>
  <c r="AA87" i="12"/>
  <c r="Z87" i="12" s="1"/>
  <c r="Y94" i="12"/>
  <c r="X94" i="12" s="1"/>
  <c r="AA98" i="12"/>
  <c r="Z98" i="12" s="1"/>
  <c r="AA78" i="12"/>
  <c r="Z78" i="12" s="1"/>
  <c r="AA23" i="12"/>
  <c r="Z23" i="12" s="1"/>
  <c r="Y63" i="12"/>
  <c r="X63" i="12" s="1"/>
  <c r="Y99" i="12"/>
  <c r="X99" i="12" s="1"/>
  <c r="AA34" i="12"/>
  <c r="Z34" i="12" s="1"/>
  <c r="Y34" i="12"/>
  <c r="X34" i="12" s="1"/>
  <c r="Y35" i="12"/>
  <c r="X35" i="12" s="1"/>
  <c r="AA35" i="12"/>
  <c r="Z35" i="12" s="1"/>
  <c r="Y41" i="12"/>
  <c r="X41" i="12" s="1"/>
  <c r="AA41" i="12"/>
  <c r="Z41" i="12" s="1"/>
  <c r="AA42" i="12"/>
  <c r="Z42" i="12" s="1"/>
  <c r="Y42" i="12"/>
  <c r="X42" i="12" s="1"/>
  <c r="AA49" i="12"/>
  <c r="Z49" i="12" s="1"/>
  <c r="Y49" i="12"/>
  <c r="X49" i="12" s="1"/>
  <c r="AA53" i="12"/>
  <c r="Z53" i="12" s="1"/>
  <c r="Y53" i="12"/>
  <c r="X53" i="12" s="1"/>
  <c r="Y68" i="12"/>
  <c r="X68" i="12" s="1"/>
  <c r="AA68" i="12"/>
  <c r="Z68" i="12" s="1"/>
  <c r="Y77" i="12"/>
  <c r="X77" i="12" s="1"/>
  <c r="AA77" i="12"/>
  <c r="Z77" i="12" s="1"/>
  <c r="Y81" i="12"/>
  <c r="X81" i="12" s="1"/>
  <c r="AA81" i="12"/>
  <c r="Z81" i="12" s="1"/>
  <c r="AA88" i="12"/>
  <c r="Z88" i="12" s="1"/>
  <c r="Y88" i="12"/>
  <c r="X88" i="12" s="1"/>
  <c r="AA85" i="12"/>
  <c r="Z85" i="12" s="1"/>
  <c r="Y85" i="12"/>
  <c r="X85" i="12" s="1"/>
  <c r="AA89" i="12"/>
  <c r="Z89" i="12" s="1"/>
  <c r="Y89" i="12"/>
  <c r="X89" i="12" s="1"/>
  <c r="AA97" i="12"/>
  <c r="Z97" i="12" s="1"/>
  <c r="Y97" i="12"/>
  <c r="X97" i="12" s="1"/>
  <c r="AA99" i="12"/>
  <c r="Z99" i="12" s="1"/>
  <c r="AA22" i="12"/>
  <c r="Z22" i="12" s="1"/>
  <c r="AA40" i="12"/>
  <c r="Z40" i="12" s="1"/>
  <c r="AA44" i="12"/>
  <c r="Z44" i="12" s="1"/>
  <c r="Y51" i="12"/>
  <c r="X51" i="12" s="1"/>
  <c r="AA62" i="12"/>
  <c r="Z62" i="12" s="1"/>
  <c r="AA70" i="12"/>
  <c r="Z70" i="12" s="1"/>
  <c r="U14" i="42"/>
  <c r="AA69" i="12"/>
  <c r="Z69" i="12" s="1"/>
  <c r="AA67" i="12"/>
  <c r="Z67" i="12" s="1"/>
  <c r="AA27" i="12"/>
  <c r="Z27" i="12" s="1"/>
  <c r="Y52" i="12"/>
  <c r="X52" i="12" s="1"/>
  <c r="AA59" i="12"/>
  <c r="Z59" i="12" s="1"/>
  <c r="Y79" i="12"/>
  <c r="X79" i="12" s="1"/>
  <c r="AA95" i="12"/>
  <c r="Z95" i="12" s="1"/>
  <c r="Y32" i="12"/>
  <c r="X32" i="12" s="1"/>
  <c r="AA86" i="12"/>
  <c r="Z86" i="12" s="1"/>
  <c r="AA31" i="12"/>
  <c r="Z31" i="12" s="1"/>
  <c r="Y67" i="12"/>
  <c r="X67" i="12" s="1"/>
  <c r="AA26" i="12"/>
  <c r="Z26" i="12" s="1"/>
  <c r="Y69" i="12"/>
  <c r="X69" i="12" s="1"/>
  <c r="Y50" i="12"/>
  <c r="X50" i="12" s="1"/>
  <c r="AA54" i="12"/>
  <c r="Z54" i="12" s="1"/>
  <c r="Y62" i="12"/>
  <c r="X62" i="12" s="1"/>
  <c r="Y98" i="12"/>
  <c r="X98" i="12" s="1"/>
  <c r="Y23" i="12"/>
  <c r="X23" i="12" s="1"/>
  <c r="Y43" i="12"/>
  <c r="X43" i="12" s="1"/>
  <c r="Y70" i="12"/>
  <c r="X70" i="12" s="1"/>
  <c r="P22" i="42"/>
  <c r="Y22" i="12"/>
  <c r="X22" i="12" s="1"/>
  <c r="V65" i="4"/>
  <c r="U65" i="4"/>
  <c r="T65" i="4"/>
  <c r="S65" i="4"/>
  <c r="R65" i="4"/>
  <c r="Q65" i="4"/>
  <c r="P65" i="4"/>
  <c r="O65" i="4"/>
  <c r="N65" i="4"/>
  <c r="M65" i="4"/>
  <c r="L65" i="4"/>
  <c r="K65" i="4"/>
  <c r="J65" i="4"/>
  <c r="I65" i="4"/>
  <c r="H65" i="4"/>
  <c r="G65" i="4"/>
  <c r="F65" i="4"/>
  <c r="E65" i="4"/>
  <c r="D65" i="4"/>
  <c r="C65" i="4"/>
  <c r="B65" i="4"/>
  <c r="V64" i="4"/>
  <c r="U64" i="4"/>
  <c r="T64" i="4"/>
  <c r="S64" i="4"/>
  <c r="R64" i="4"/>
  <c r="Q64" i="4"/>
  <c r="P64" i="4"/>
  <c r="O64" i="4"/>
  <c r="N64" i="4"/>
  <c r="M64" i="4"/>
  <c r="L64" i="4"/>
  <c r="K64" i="4"/>
  <c r="J64" i="4"/>
  <c r="I64" i="4"/>
  <c r="H64" i="4"/>
  <c r="G64" i="4"/>
  <c r="F64" i="4"/>
  <c r="E64" i="4"/>
  <c r="D64" i="4"/>
  <c r="C64" i="4"/>
  <c r="B64" i="4"/>
  <c r="V63" i="4"/>
  <c r="U63" i="4"/>
  <c r="T63" i="4"/>
  <c r="S63" i="4"/>
  <c r="R63" i="4"/>
  <c r="Q63" i="4"/>
  <c r="P63" i="4"/>
  <c r="O63" i="4"/>
  <c r="N63" i="4"/>
  <c r="M63" i="4"/>
  <c r="L63" i="4"/>
  <c r="K63" i="4"/>
  <c r="J63" i="4"/>
  <c r="I63" i="4"/>
  <c r="H63" i="4"/>
  <c r="G63" i="4"/>
  <c r="F63" i="4"/>
  <c r="E63" i="4"/>
  <c r="D63" i="4"/>
  <c r="C63" i="4"/>
  <c r="B63" i="4"/>
  <c r="V62" i="4"/>
  <c r="U62" i="4"/>
  <c r="T62" i="4"/>
  <c r="S62" i="4"/>
  <c r="R62" i="4"/>
  <c r="Q62" i="4"/>
  <c r="P62" i="4"/>
  <c r="O62" i="4"/>
  <c r="N62" i="4"/>
  <c r="M62" i="4"/>
  <c r="L62" i="4"/>
  <c r="K62" i="4"/>
  <c r="J62" i="4"/>
  <c r="I62" i="4"/>
  <c r="H62" i="4"/>
  <c r="G62" i="4"/>
  <c r="F62" i="4"/>
  <c r="E62" i="4"/>
  <c r="D62" i="4"/>
  <c r="C62" i="4"/>
  <c r="B62" i="4"/>
  <c r="V61" i="4"/>
  <c r="U61" i="4"/>
  <c r="T61" i="4"/>
  <c r="S61" i="4"/>
  <c r="R61" i="4"/>
  <c r="Q61" i="4"/>
  <c r="P61" i="4"/>
  <c r="O61" i="4"/>
  <c r="N61" i="4"/>
  <c r="M61" i="4"/>
  <c r="L61" i="4"/>
  <c r="K61" i="4"/>
  <c r="J61" i="4"/>
  <c r="I61" i="4"/>
  <c r="H61" i="4"/>
  <c r="G61" i="4"/>
  <c r="F61" i="4"/>
  <c r="E61" i="4"/>
  <c r="D61" i="4"/>
  <c r="C61" i="4"/>
  <c r="B61" i="4"/>
  <c r="V56" i="4"/>
  <c r="V55" i="4"/>
  <c r="U55" i="4"/>
  <c r="T55" i="4"/>
  <c r="S55" i="4"/>
  <c r="R55" i="4"/>
  <c r="Q55" i="4"/>
  <c r="P55" i="4"/>
  <c r="O55" i="4"/>
  <c r="N55" i="4"/>
  <c r="M55" i="4"/>
  <c r="L55" i="4"/>
  <c r="K55" i="4"/>
  <c r="J55" i="4"/>
  <c r="I55" i="4"/>
  <c r="H55" i="4"/>
  <c r="G55" i="4"/>
  <c r="F55" i="4"/>
  <c r="E55" i="4"/>
  <c r="D55" i="4"/>
  <c r="C55" i="4"/>
  <c r="B55" i="4"/>
  <c r="V54" i="4"/>
  <c r="U54" i="4"/>
  <c r="T54" i="4"/>
  <c r="S54" i="4"/>
  <c r="R54" i="4"/>
  <c r="Q54" i="4"/>
  <c r="P54" i="4"/>
  <c r="O54" i="4"/>
  <c r="N54" i="4"/>
  <c r="M54" i="4"/>
  <c r="L54" i="4"/>
  <c r="K54" i="4"/>
  <c r="J54" i="4"/>
  <c r="I54" i="4"/>
  <c r="H54" i="4"/>
  <c r="G54" i="4"/>
  <c r="F54" i="4"/>
  <c r="E54" i="4"/>
  <c r="D54" i="4"/>
  <c r="C54" i="4"/>
  <c r="B54" i="4"/>
  <c r="V53" i="4"/>
  <c r="U53" i="4"/>
  <c r="T53" i="4"/>
  <c r="S53" i="4"/>
  <c r="R53" i="4"/>
  <c r="Q53" i="4"/>
  <c r="P53" i="4"/>
  <c r="O53" i="4"/>
  <c r="N53" i="4"/>
  <c r="M53" i="4"/>
  <c r="L53" i="4"/>
  <c r="K53" i="4"/>
  <c r="J53" i="4"/>
  <c r="I53" i="4"/>
  <c r="H53" i="4"/>
  <c r="G53" i="4"/>
  <c r="F53" i="4"/>
  <c r="E53" i="4"/>
  <c r="D53" i="4"/>
  <c r="C53" i="4"/>
  <c r="B53" i="4"/>
  <c r="V52" i="4"/>
  <c r="U52" i="4"/>
  <c r="T52" i="4"/>
  <c r="S52" i="4"/>
  <c r="R52" i="4"/>
  <c r="Q52" i="4"/>
  <c r="P52" i="4"/>
  <c r="O52" i="4"/>
  <c r="N52" i="4"/>
  <c r="M52" i="4"/>
  <c r="L52" i="4"/>
  <c r="K52" i="4"/>
  <c r="J52" i="4"/>
  <c r="I52" i="4"/>
  <c r="H52" i="4"/>
  <c r="G52" i="4"/>
  <c r="F52" i="4"/>
  <c r="E52" i="4"/>
  <c r="D52" i="4"/>
  <c r="C52" i="4"/>
  <c r="B52" i="4"/>
  <c r="V51" i="4"/>
  <c r="U51" i="4"/>
  <c r="T51" i="4"/>
  <c r="S51" i="4"/>
  <c r="R51" i="4"/>
  <c r="Q51" i="4"/>
  <c r="P51" i="4"/>
  <c r="O51" i="4"/>
  <c r="N51" i="4"/>
  <c r="M51" i="4"/>
  <c r="L51" i="4"/>
  <c r="K51" i="4"/>
  <c r="J51" i="4"/>
  <c r="I51" i="4"/>
  <c r="H51" i="4"/>
  <c r="G51" i="4"/>
  <c r="F51" i="4"/>
  <c r="E51" i="4"/>
  <c r="D51" i="4"/>
  <c r="C51" i="4"/>
  <c r="B51" i="4"/>
  <c r="A56" i="4"/>
  <c r="A66" i="4" l="1"/>
  <c r="A57" i="4"/>
  <c r="A67" i="4" s="1"/>
  <c r="I54" i="34"/>
  <c r="I61" i="34" s="1"/>
  <c r="AA53" i="15"/>
  <c r="Z53" i="15" s="1"/>
  <c r="AA56" i="15"/>
  <c r="Z56" i="15" s="1"/>
  <c r="AA55" i="15"/>
  <c r="Z55" i="15" s="1"/>
  <c r="AA52" i="15"/>
  <c r="Z52" i="15" s="1"/>
  <c r="Y52" i="15"/>
  <c r="X52" i="15" s="1"/>
  <c r="Y53" i="15"/>
  <c r="X53" i="15" s="1"/>
  <c r="Y51" i="15"/>
  <c r="X51" i="15" s="1"/>
  <c r="Y56" i="15"/>
  <c r="X56" i="15" s="1"/>
  <c r="AA57" i="15"/>
  <c r="Z57" i="15" s="1"/>
  <c r="Y57" i="15"/>
  <c r="X57" i="15" s="1"/>
  <c r="AA51" i="15"/>
  <c r="Z51" i="15" s="1"/>
  <c r="AA54" i="15"/>
  <c r="Z54" i="15" s="1"/>
  <c r="Y54" i="15"/>
  <c r="X54" i="15" s="1"/>
  <c r="Y55" i="15"/>
  <c r="X55" i="15" s="1"/>
  <c r="H53" i="15"/>
  <c r="I53" i="15"/>
  <c r="J51" i="15"/>
  <c r="K51" i="15"/>
  <c r="H52" i="15"/>
  <c r="I52" i="15"/>
  <c r="I51" i="15"/>
  <c r="H51" i="15"/>
  <c r="K57" i="15"/>
  <c r="J57" i="15"/>
  <c r="K52" i="15"/>
  <c r="J52" i="15"/>
  <c r="J53" i="15"/>
  <c r="K53" i="15"/>
  <c r="H54" i="15"/>
  <c r="I54" i="15"/>
  <c r="I56" i="15"/>
  <c r="H56" i="15"/>
  <c r="I57" i="15"/>
  <c r="H57" i="15"/>
  <c r="K54" i="15"/>
  <c r="J54" i="15"/>
  <c r="K55" i="15"/>
  <c r="J55" i="15"/>
  <c r="H55" i="15"/>
  <c r="K56" i="15"/>
  <c r="J56" i="15"/>
  <c r="AA55" i="4"/>
  <c r="Z55" i="4" s="1"/>
  <c r="Y61" i="4"/>
  <c r="X61" i="4" s="1"/>
  <c r="Y64" i="4"/>
  <c r="X64" i="4" s="1"/>
  <c r="AA65" i="4"/>
  <c r="Z65" i="4" s="1"/>
  <c r="AA52" i="4"/>
  <c r="Z52" i="4" s="1"/>
  <c r="AA62" i="4"/>
  <c r="Z62" i="4" s="1"/>
  <c r="AA53" i="4"/>
  <c r="Z53" i="4" s="1"/>
  <c r="AA63" i="4"/>
  <c r="Z63" i="4" s="1"/>
  <c r="AA51" i="4"/>
  <c r="Z51" i="4" s="1"/>
  <c r="Y54" i="4"/>
  <c r="X54" i="4" s="1"/>
  <c r="AA54" i="4"/>
  <c r="Z54" i="4" s="1"/>
  <c r="Y52" i="4"/>
  <c r="X52" i="4" s="1"/>
  <c r="AA64" i="4"/>
  <c r="Z64" i="4" s="1"/>
  <c r="Y53" i="4"/>
  <c r="X53" i="4" s="1"/>
  <c r="AA61" i="4"/>
  <c r="Z61" i="4" s="1"/>
  <c r="Y63" i="4"/>
  <c r="X63" i="4" s="1"/>
  <c r="Y51" i="4"/>
  <c r="X51" i="4" s="1"/>
  <c r="Y55" i="4"/>
  <c r="X55" i="4" s="1"/>
  <c r="Y62" i="4"/>
  <c r="X62" i="4" s="1"/>
  <c r="Y65" i="4"/>
  <c r="X65" i="4" s="1"/>
  <c r="U19" i="9"/>
  <c r="Y30" i="37" s="1"/>
  <c r="T19" i="9"/>
  <c r="X30" i="37" s="1"/>
  <c r="S19" i="9"/>
  <c r="W30" i="37" s="1"/>
  <c r="R19" i="9"/>
  <c r="V30" i="37" s="1"/>
  <c r="Q19" i="9"/>
  <c r="U30" i="37" s="1"/>
  <c r="P19" i="9"/>
  <c r="T30" i="37" s="1"/>
  <c r="O19" i="9"/>
  <c r="S30" i="37" s="1"/>
  <c r="N19" i="9"/>
  <c r="R30" i="37" s="1"/>
  <c r="M19" i="9"/>
  <c r="Q30" i="37" s="1"/>
  <c r="L19" i="9"/>
  <c r="P30" i="37" s="1"/>
  <c r="G19" i="9"/>
  <c r="O29" i="37" s="1"/>
  <c r="F19" i="9"/>
  <c r="N28" i="37" s="1"/>
  <c r="E19" i="9"/>
  <c r="M28" i="37" s="1"/>
  <c r="D19" i="9"/>
  <c r="L28" i="37" s="1"/>
  <c r="C19" i="9"/>
  <c r="K28" i="37" s="1"/>
  <c r="B19" i="9"/>
  <c r="J28" i="37" s="1"/>
  <c r="I53" i="34" l="1"/>
  <c r="I62" i="34"/>
  <c r="V55" i="15"/>
  <c r="I55" i="15"/>
  <c r="V54" i="15"/>
  <c r="V57" i="15"/>
  <c r="V51" i="15"/>
  <c r="V53" i="15"/>
  <c r="V52" i="15"/>
  <c r="V56" i="15"/>
  <c r="A17" i="59"/>
  <c r="A10" i="59"/>
  <c r="A51" i="59"/>
  <c r="A38" i="59"/>
  <c r="A25" i="59"/>
  <c r="A56" i="59"/>
  <c r="A55" i="59"/>
  <c r="A54" i="59"/>
  <c r="A53" i="59"/>
  <c r="A52" i="59"/>
  <c r="A43" i="59"/>
  <c r="A49" i="59" s="1"/>
  <c r="A42" i="59"/>
  <c r="A48" i="59" s="1"/>
  <c r="A41" i="59"/>
  <c r="A47" i="59" s="1"/>
  <c r="A40" i="59"/>
  <c r="A46" i="59" s="1"/>
  <c r="A39" i="59"/>
  <c r="A30" i="59"/>
  <c r="A36" i="59" s="1"/>
  <c r="A29" i="59"/>
  <c r="A35" i="59" s="1"/>
  <c r="A28" i="59"/>
  <c r="A34" i="59" s="1"/>
  <c r="A27" i="59"/>
  <c r="A33" i="59" s="1"/>
  <c r="A26" i="59"/>
  <c r="A22" i="59"/>
  <c r="A21" i="59"/>
  <c r="A20" i="59"/>
  <c r="A19" i="59"/>
  <c r="A18" i="59"/>
  <c r="A15" i="59"/>
  <c r="A14" i="59"/>
  <c r="A13" i="59"/>
  <c r="A12" i="59"/>
  <c r="A3" i="59"/>
  <c r="A11" i="59"/>
  <c r="Z2" i="59"/>
  <c r="X2" i="59"/>
  <c r="K2" i="59"/>
  <c r="J2" i="59"/>
  <c r="I2" i="59"/>
  <c r="H2" i="59"/>
  <c r="A8" i="59"/>
  <c r="A7" i="59"/>
  <c r="A6" i="59"/>
  <c r="A5" i="59"/>
  <c r="A4" i="59"/>
  <c r="V101" i="57" l="1"/>
  <c r="I101" i="57"/>
  <c r="H101" i="57"/>
  <c r="J101" i="57"/>
  <c r="K101" i="57"/>
  <c r="U101" i="57"/>
  <c r="T101" i="57"/>
  <c r="S101" i="57"/>
  <c r="R101" i="57"/>
  <c r="Q101" i="57"/>
  <c r="P101" i="57"/>
  <c r="O101" i="57"/>
  <c r="N101" i="57"/>
  <c r="M101" i="57"/>
  <c r="L101" i="57"/>
  <c r="G101" i="57"/>
  <c r="F101" i="57"/>
  <c r="E101" i="57"/>
  <c r="D101" i="57"/>
  <c r="C101" i="57"/>
  <c r="B101" i="57"/>
  <c r="AA101" i="57" l="1"/>
  <c r="Z101" i="57" s="1"/>
  <c r="Y101" i="57"/>
  <c r="X101" i="57" s="1"/>
  <c r="A14" i="9"/>
  <c r="A13" i="9"/>
  <c r="V104" i="13"/>
  <c r="U104" i="13"/>
  <c r="Y131" i="47" s="1"/>
  <c r="T104" i="13"/>
  <c r="X131" i="47" s="1"/>
  <c r="S104" i="13"/>
  <c r="W131" i="47" s="1"/>
  <c r="R104" i="13"/>
  <c r="V131" i="47" s="1"/>
  <c r="Q104" i="13"/>
  <c r="U131" i="47" s="1"/>
  <c r="P104" i="13"/>
  <c r="T131" i="47" s="1"/>
  <c r="O104" i="13"/>
  <c r="S131" i="47" s="1"/>
  <c r="N104" i="13"/>
  <c r="R131" i="47" s="1"/>
  <c r="M104" i="13"/>
  <c r="Q131" i="47" s="1"/>
  <c r="L104" i="13"/>
  <c r="P131" i="47" s="1"/>
  <c r="K104" i="13"/>
  <c r="P133" i="47" s="1"/>
  <c r="Q133" i="47" s="1"/>
  <c r="R133" i="47" s="1"/>
  <c r="S133" i="47" s="1"/>
  <c r="T133" i="47" s="1"/>
  <c r="U133" i="47" s="1"/>
  <c r="V133" i="47" s="1"/>
  <c r="W133" i="47" s="1"/>
  <c r="X133" i="47" s="1"/>
  <c r="Y133" i="47" s="1"/>
  <c r="J104" i="13"/>
  <c r="I104" i="13"/>
  <c r="H104" i="13"/>
  <c r="J132" i="47" s="1"/>
  <c r="K132" i="47" s="1"/>
  <c r="L132" i="47" s="1"/>
  <c r="M132" i="47" s="1"/>
  <c r="N132" i="47" s="1"/>
  <c r="O132" i="47" s="1"/>
  <c r="G104" i="13"/>
  <c r="O130" i="47" s="1"/>
  <c r="F104" i="13"/>
  <c r="N129" i="47" s="1"/>
  <c r="E104" i="13"/>
  <c r="M129" i="47" s="1"/>
  <c r="D104" i="13"/>
  <c r="L129" i="47" s="1"/>
  <c r="C104" i="13"/>
  <c r="K129" i="47" s="1"/>
  <c r="V103" i="13"/>
  <c r="U103" i="13"/>
  <c r="T103" i="13"/>
  <c r="S103" i="13"/>
  <c r="R103" i="13"/>
  <c r="Q103" i="13"/>
  <c r="P103" i="13"/>
  <c r="O103" i="13"/>
  <c r="N103" i="13"/>
  <c r="M103" i="13"/>
  <c r="L103" i="13"/>
  <c r="K103" i="13"/>
  <c r="J103" i="13"/>
  <c r="I103" i="13"/>
  <c r="H103" i="13"/>
  <c r="G103" i="13"/>
  <c r="F103" i="13"/>
  <c r="E103" i="13"/>
  <c r="D103" i="13"/>
  <c r="C103" i="13"/>
  <c r="V102" i="13"/>
  <c r="U102" i="13"/>
  <c r="T102" i="13"/>
  <c r="S102" i="13"/>
  <c r="R102" i="13"/>
  <c r="Q102" i="13"/>
  <c r="P102" i="13"/>
  <c r="O102" i="13"/>
  <c r="N102" i="13"/>
  <c r="M102" i="13"/>
  <c r="L102" i="13"/>
  <c r="K102" i="13"/>
  <c r="J102" i="13"/>
  <c r="I102" i="13"/>
  <c r="H102" i="13"/>
  <c r="G102" i="13"/>
  <c r="F102" i="13"/>
  <c r="E102" i="13"/>
  <c r="D102" i="13"/>
  <c r="C102" i="13"/>
  <c r="V101" i="13"/>
  <c r="U101" i="13"/>
  <c r="T101" i="13"/>
  <c r="S101" i="13"/>
  <c r="R101" i="13"/>
  <c r="Q101" i="13"/>
  <c r="P101" i="13"/>
  <c r="O101" i="13"/>
  <c r="N101" i="13"/>
  <c r="M101" i="13"/>
  <c r="L101" i="13"/>
  <c r="K101" i="13"/>
  <c r="J101" i="13"/>
  <c r="I101" i="13"/>
  <c r="H101" i="13"/>
  <c r="G101" i="13"/>
  <c r="F101" i="13"/>
  <c r="E101" i="13"/>
  <c r="D101" i="13"/>
  <c r="C101" i="13"/>
  <c r="V100" i="13"/>
  <c r="U100" i="13"/>
  <c r="T100" i="13"/>
  <c r="S100" i="13"/>
  <c r="R100" i="13"/>
  <c r="Q100" i="13"/>
  <c r="P100" i="13"/>
  <c r="O100" i="13"/>
  <c r="N100" i="13"/>
  <c r="M100" i="13"/>
  <c r="L100" i="13"/>
  <c r="K100" i="13"/>
  <c r="J100" i="13"/>
  <c r="I100" i="13"/>
  <c r="H100" i="13"/>
  <c r="G100" i="13"/>
  <c r="F100" i="13"/>
  <c r="E100" i="13"/>
  <c r="D100" i="13"/>
  <c r="C100" i="13"/>
  <c r="B104" i="13"/>
  <c r="J129" i="47" s="1"/>
  <c r="B103" i="13"/>
  <c r="B102" i="13"/>
  <c r="B101" i="13"/>
  <c r="B100" i="13"/>
  <c r="V94" i="13"/>
  <c r="U94" i="13"/>
  <c r="Y124" i="47" s="1"/>
  <c r="T94" i="13"/>
  <c r="X124" i="47" s="1"/>
  <c r="S94" i="13"/>
  <c r="W124" i="47" s="1"/>
  <c r="R94" i="13"/>
  <c r="V124" i="47" s="1"/>
  <c r="Q94" i="13"/>
  <c r="U124" i="47" s="1"/>
  <c r="P94" i="13"/>
  <c r="T124" i="47" s="1"/>
  <c r="O94" i="13"/>
  <c r="S124" i="47" s="1"/>
  <c r="N94" i="13"/>
  <c r="R124" i="47" s="1"/>
  <c r="M94" i="13"/>
  <c r="Q124" i="47" s="1"/>
  <c r="L94" i="13"/>
  <c r="P124" i="47" s="1"/>
  <c r="K94" i="13"/>
  <c r="P126" i="47" s="1"/>
  <c r="Q126" i="47" s="1"/>
  <c r="R126" i="47" s="1"/>
  <c r="S126" i="47" s="1"/>
  <c r="T126" i="47" s="1"/>
  <c r="U126" i="47" s="1"/>
  <c r="V126" i="47" s="1"/>
  <c r="W126" i="47" s="1"/>
  <c r="X126" i="47" s="1"/>
  <c r="Y126" i="47" s="1"/>
  <c r="H94" i="13"/>
  <c r="J125" i="47" s="1"/>
  <c r="K125" i="47" s="1"/>
  <c r="L125" i="47" s="1"/>
  <c r="M125" i="47" s="1"/>
  <c r="N125" i="47" s="1"/>
  <c r="O125" i="47" s="1"/>
  <c r="G94" i="13"/>
  <c r="O123" i="47" s="1"/>
  <c r="F94" i="13"/>
  <c r="N122" i="47" s="1"/>
  <c r="E94" i="13"/>
  <c r="M122" i="47" s="1"/>
  <c r="D94" i="13"/>
  <c r="L122" i="47" s="1"/>
  <c r="C94" i="13"/>
  <c r="K122" i="47" s="1"/>
  <c r="B94" i="13"/>
  <c r="J122" i="47" s="1"/>
  <c r="V93" i="13"/>
  <c r="U93" i="13"/>
  <c r="T93" i="13"/>
  <c r="S93" i="13"/>
  <c r="R93" i="13"/>
  <c r="Q93" i="13"/>
  <c r="P93" i="13"/>
  <c r="O93" i="13"/>
  <c r="N93" i="13"/>
  <c r="M93" i="13"/>
  <c r="L93" i="13"/>
  <c r="K93" i="13"/>
  <c r="H93" i="13"/>
  <c r="G93" i="13"/>
  <c r="F93" i="13"/>
  <c r="E93" i="13"/>
  <c r="D93" i="13"/>
  <c r="C93" i="13"/>
  <c r="B93" i="13"/>
  <c r="V92" i="13"/>
  <c r="U92" i="13"/>
  <c r="T92" i="13"/>
  <c r="S92" i="13"/>
  <c r="R92" i="13"/>
  <c r="Q92" i="13"/>
  <c r="P92" i="13"/>
  <c r="O92" i="13"/>
  <c r="N92" i="13"/>
  <c r="M92" i="13"/>
  <c r="L92" i="13"/>
  <c r="K92" i="13"/>
  <c r="H92" i="13"/>
  <c r="G92" i="13"/>
  <c r="F92" i="13"/>
  <c r="E92" i="13"/>
  <c r="D92" i="13"/>
  <c r="C92" i="13"/>
  <c r="B92" i="13"/>
  <c r="V91" i="13"/>
  <c r="U91" i="13"/>
  <c r="T91" i="13"/>
  <c r="S91" i="13"/>
  <c r="R91" i="13"/>
  <c r="Q91" i="13"/>
  <c r="P91" i="13"/>
  <c r="O91" i="13"/>
  <c r="N91" i="13"/>
  <c r="M91" i="13"/>
  <c r="L91" i="13"/>
  <c r="K91" i="13"/>
  <c r="H91" i="13"/>
  <c r="G91" i="13"/>
  <c r="F91" i="13"/>
  <c r="E91" i="13"/>
  <c r="D91" i="13"/>
  <c r="C91" i="13"/>
  <c r="B91" i="13"/>
  <c r="V90" i="13"/>
  <c r="U90" i="13"/>
  <c r="T90" i="13"/>
  <c r="S90" i="13"/>
  <c r="R90" i="13"/>
  <c r="Q90" i="13"/>
  <c r="P90" i="13"/>
  <c r="O90" i="13"/>
  <c r="N90" i="13"/>
  <c r="M90" i="13"/>
  <c r="L90" i="13"/>
  <c r="K90" i="13"/>
  <c r="H90" i="13"/>
  <c r="G90" i="13"/>
  <c r="F90" i="13"/>
  <c r="E90" i="13"/>
  <c r="D90" i="13"/>
  <c r="C90" i="13"/>
  <c r="B90" i="13"/>
  <c r="V84" i="13"/>
  <c r="U84" i="13"/>
  <c r="Y117" i="47" s="1"/>
  <c r="T84" i="13"/>
  <c r="X117" i="47" s="1"/>
  <c r="S84" i="13"/>
  <c r="W117" i="47" s="1"/>
  <c r="R84" i="13"/>
  <c r="V117" i="47" s="1"/>
  <c r="Q84" i="13"/>
  <c r="U117" i="47" s="1"/>
  <c r="P84" i="13"/>
  <c r="T117" i="47" s="1"/>
  <c r="O84" i="13"/>
  <c r="S117" i="47" s="1"/>
  <c r="N84" i="13"/>
  <c r="R117" i="47" s="1"/>
  <c r="M84" i="13"/>
  <c r="Q117" i="47" s="1"/>
  <c r="L84" i="13"/>
  <c r="P117" i="47" s="1"/>
  <c r="K84" i="13"/>
  <c r="P119" i="47" s="1"/>
  <c r="Q119" i="47" s="1"/>
  <c r="R119" i="47" s="1"/>
  <c r="S119" i="47" s="1"/>
  <c r="T119" i="47" s="1"/>
  <c r="U119" i="47" s="1"/>
  <c r="V119" i="47" s="1"/>
  <c r="W119" i="47" s="1"/>
  <c r="X119" i="47" s="1"/>
  <c r="Y119" i="47" s="1"/>
  <c r="H84" i="13"/>
  <c r="J118" i="47" s="1"/>
  <c r="K118" i="47" s="1"/>
  <c r="L118" i="47" s="1"/>
  <c r="M118" i="47" s="1"/>
  <c r="N118" i="47" s="1"/>
  <c r="O118" i="47" s="1"/>
  <c r="G84" i="13"/>
  <c r="O116" i="47" s="1"/>
  <c r="F84" i="13"/>
  <c r="N115" i="47" s="1"/>
  <c r="E84" i="13"/>
  <c r="M115" i="47" s="1"/>
  <c r="D84" i="13"/>
  <c r="L115" i="47" s="1"/>
  <c r="C84" i="13"/>
  <c r="K115" i="47" s="1"/>
  <c r="V83" i="13"/>
  <c r="U83" i="13"/>
  <c r="T83" i="13"/>
  <c r="S83" i="13"/>
  <c r="R83" i="13"/>
  <c r="Q83" i="13"/>
  <c r="P83" i="13"/>
  <c r="O83" i="13"/>
  <c r="N83" i="13"/>
  <c r="M83" i="13"/>
  <c r="L83" i="13"/>
  <c r="K83" i="13"/>
  <c r="H83" i="13"/>
  <c r="G83" i="13"/>
  <c r="F83" i="13"/>
  <c r="E83" i="13"/>
  <c r="D83" i="13"/>
  <c r="C83" i="13"/>
  <c r="V82" i="13"/>
  <c r="U82" i="13"/>
  <c r="T82" i="13"/>
  <c r="S82" i="13"/>
  <c r="R82" i="13"/>
  <c r="Q82" i="13"/>
  <c r="P82" i="13"/>
  <c r="O82" i="13"/>
  <c r="N82" i="13"/>
  <c r="M82" i="13"/>
  <c r="L82" i="13"/>
  <c r="K82" i="13"/>
  <c r="H82" i="13"/>
  <c r="G82" i="13"/>
  <c r="F82" i="13"/>
  <c r="E82" i="13"/>
  <c r="D82" i="13"/>
  <c r="C82" i="13"/>
  <c r="V81" i="13"/>
  <c r="U81" i="13"/>
  <c r="T81" i="13"/>
  <c r="S81" i="13"/>
  <c r="R81" i="13"/>
  <c r="Q81" i="13"/>
  <c r="P81" i="13"/>
  <c r="O81" i="13"/>
  <c r="N81" i="13"/>
  <c r="M81" i="13"/>
  <c r="L81" i="13"/>
  <c r="K81" i="13"/>
  <c r="H81" i="13"/>
  <c r="G81" i="13"/>
  <c r="F81" i="13"/>
  <c r="E81" i="13"/>
  <c r="D81" i="13"/>
  <c r="C81" i="13"/>
  <c r="V80" i="13"/>
  <c r="U80" i="13"/>
  <c r="T80" i="13"/>
  <c r="S80" i="13"/>
  <c r="R80" i="13"/>
  <c r="Q80" i="13"/>
  <c r="P80" i="13"/>
  <c r="O80" i="13"/>
  <c r="N80" i="13"/>
  <c r="M80" i="13"/>
  <c r="L80" i="13"/>
  <c r="K80" i="13"/>
  <c r="H80" i="13"/>
  <c r="G80" i="13"/>
  <c r="F80" i="13"/>
  <c r="E80" i="13"/>
  <c r="D80" i="13"/>
  <c r="C80" i="13"/>
  <c r="B84" i="13"/>
  <c r="J115" i="47" s="1"/>
  <c r="B83" i="13"/>
  <c r="B82" i="13"/>
  <c r="B81" i="13"/>
  <c r="B80" i="13"/>
  <c r="A80" i="13"/>
  <c r="A90" i="13" s="1"/>
  <c r="A100" i="13" s="1"/>
  <c r="A71" i="13"/>
  <c r="A72" i="13" s="1"/>
  <c r="V74" i="13"/>
  <c r="U74" i="13"/>
  <c r="Y110" i="47" s="1"/>
  <c r="T74" i="13"/>
  <c r="X110" i="47" s="1"/>
  <c r="S74" i="13"/>
  <c r="W110" i="47" s="1"/>
  <c r="R74" i="13"/>
  <c r="V110" i="47" s="1"/>
  <c r="Q74" i="13"/>
  <c r="U110" i="47" s="1"/>
  <c r="P74" i="13"/>
  <c r="T110" i="47" s="1"/>
  <c r="O74" i="13"/>
  <c r="S110" i="47" s="1"/>
  <c r="N74" i="13"/>
  <c r="R110" i="47" s="1"/>
  <c r="M74" i="13"/>
  <c r="Q110" i="47" s="1"/>
  <c r="L74" i="13"/>
  <c r="P110" i="47" s="1"/>
  <c r="K74" i="13"/>
  <c r="P112" i="47" s="1"/>
  <c r="Q112" i="47" s="1"/>
  <c r="R112" i="47" s="1"/>
  <c r="S112" i="47" s="1"/>
  <c r="T112" i="47" s="1"/>
  <c r="U112" i="47" s="1"/>
  <c r="V112" i="47" s="1"/>
  <c r="W112" i="47" s="1"/>
  <c r="X112" i="47" s="1"/>
  <c r="Y112" i="47" s="1"/>
  <c r="H74" i="13"/>
  <c r="J111" i="47" s="1"/>
  <c r="K111" i="47" s="1"/>
  <c r="L111" i="47" s="1"/>
  <c r="M111" i="47" s="1"/>
  <c r="N111" i="47" s="1"/>
  <c r="O111" i="47" s="1"/>
  <c r="G74" i="13"/>
  <c r="O109" i="47" s="1"/>
  <c r="F74" i="13"/>
  <c r="N108" i="47" s="1"/>
  <c r="E74" i="13"/>
  <c r="M108" i="47" s="1"/>
  <c r="D74" i="13"/>
  <c r="L108" i="47" s="1"/>
  <c r="C74" i="13"/>
  <c r="K108" i="47" s="1"/>
  <c r="B74" i="13"/>
  <c r="J108" i="47" s="1"/>
  <c r="V73" i="13"/>
  <c r="U73" i="13"/>
  <c r="T73" i="13"/>
  <c r="S73" i="13"/>
  <c r="R73" i="13"/>
  <c r="Q73" i="13"/>
  <c r="P73" i="13"/>
  <c r="O73" i="13"/>
  <c r="N73" i="13"/>
  <c r="M73" i="13"/>
  <c r="L73" i="13"/>
  <c r="K73" i="13"/>
  <c r="H73" i="13"/>
  <c r="G73" i="13"/>
  <c r="F73" i="13"/>
  <c r="E73" i="13"/>
  <c r="D73" i="13"/>
  <c r="C73" i="13"/>
  <c r="B73" i="13"/>
  <c r="V72" i="13"/>
  <c r="U72" i="13"/>
  <c r="T72" i="13"/>
  <c r="S72" i="13"/>
  <c r="R72" i="13"/>
  <c r="Q72" i="13"/>
  <c r="P72" i="13"/>
  <c r="O72" i="13"/>
  <c r="N72" i="13"/>
  <c r="M72" i="13"/>
  <c r="L72" i="13"/>
  <c r="K72" i="13"/>
  <c r="H72" i="13"/>
  <c r="G72" i="13"/>
  <c r="F72" i="13"/>
  <c r="E72" i="13"/>
  <c r="D72" i="13"/>
  <c r="C72" i="13"/>
  <c r="B72" i="13"/>
  <c r="V71" i="13"/>
  <c r="U71" i="13"/>
  <c r="T71" i="13"/>
  <c r="S71" i="13"/>
  <c r="R71" i="13"/>
  <c r="Q71" i="13"/>
  <c r="P71" i="13"/>
  <c r="O71" i="13"/>
  <c r="N71" i="13"/>
  <c r="M71" i="13"/>
  <c r="L71" i="13"/>
  <c r="K71" i="13"/>
  <c r="H71" i="13"/>
  <c r="G71" i="13"/>
  <c r="F71" i="13"/>
  <c r="E71" i="13"/>
  <c r="D71" i="13"/>
  <c r="C71" i="13"/>
  <c r="B71" i="13"/>
  <c r="V70" i="13"/>
  <c r="U70" i="13"/>
  <c r="T70" i="13"/>
  <c r="S70" i="13"/>
  <c r="R70" i="13"/>
  <c r="Q70" i="13"/>
  <c r="P70" i="13"/>
  <c r="O70" i="13"/>
  <c r="N70" i="13"/>
  <c r="M70" i="13"/>
  <c r="L70" i="13"/>
  <c r="K70" i="13"/>
  <c r="H70" i="13"/>
  <c r="G70" i="13"/>
  <c r="F70" i="13"/>
  <c r="E70" i="13"/>
  <c r="D70" i="13"/>
  <c r="C70" i="13"/>
  <c r="B70" i="13"/>
  <c r="A81" i="13" l="1"/>
  <c r="A91" i="13" s="1"/>
  <c r="A101" i="13" s="1"/>
  <c r="A73" i="13"/>
  <c r="A82" i="13"/>
  <c r="A92" i="13" s="1"/>
  <c r="A102" i="13" s="1"/>
  <c r="A74" i="13" l="1"/>
  <c r="I108" i="47" s="1"/>
  <c r="A83" i="13"/>
  <c r="A93" i="13" s="1"/>
  <c r="A103" i="13" s="1"/>
  <c r="A75" i="13" l="1"/>
  <c r="A84" i="13"/>
  <c r="A85" i="13" l="1"/>
  <c r="A95" i="13" s="1"/>
  <c r="A105" i="13" s="1"/>
  <c r="A76" i="13"/>
  <c r="A86" i="13" s="1"/>
  <c r="A96" i="13" s="1"/>
  <c r="A106" i="13" s="1"/>
  <c r="A94" i="13"/>
  <c r="I115" i="47"/>
  <c r="A45" i="22"/>
  <c r="A44" i="22"/>
  <c r="A43" i="22"/>
  <c r="A42" i="22"/>
  <c r="A41" i="22"/>
  <c r="A46" i="22" l="1"/>
  <c r="A47" i="22" s="1"/>
  <c r="I46" i="45"/>
  <c r="I45" i="45" s="1"/>
  <c r="A104" i="13"/>
  <c r="I129" i="47" s="1"/>
  <c r="I122" i="47"/>
  <c r="V26" i="9" l="1"/>
  <c r="U26" i="9"/>
  <c r="Y38" i="37" s="1"/>
  <c r="T26" i="9"/>
  <c r="X38" i="37" s="1"/>
  <c r="S26" i="9"/>
  <c r="W38" i="37" s="1"/>
  <c r="R26" i="9"/>
  <c r="V38" i="37" s="1"/>
  <c r="Q26" i="9"/>
  <c r="U38" i="37" s="1"/>
  <c r="P26" i="9"/>
  <c r="T38" i="37" s="1"/>
  <c r="O26" i="9"/>
  <c r="S38" i="37" s="1"/>
  <c r="N26" i="9"/>
  <c r="R38" i="37" s="1"/>
  <c r="M26" i="9"/>
  <c r="Q38" i="37" s="1"/>
  <c r="L26" i="9"/>
  <c r="P38" i="37" s="1"/>
  <c r="K26" i="9"/>
  <c r="P40" i="37" s="1"/>
  <c r="H26" i="9"/>
  <c r="J39" i="37" s="1"/>
  <c r="G26" i="9"/>
  <c r="O37" i="37" s="1"/>
  <c r="F26" i="9"/>
  <c r="N36" i="37" s="1"/>
  <c r="E26" i="9"/>
  <c r="M36" i="37" s="1"/>
  <c r="D26" i="9"/>
  <c r="L36" i="37" s="1"/>
  <c r="C26" i="9"/>
  <c r="K36" i="37" s="1"/>
  <c r="B26" i="9"/>
  <c r="J36" i="37" s="1"/>
  <c r="A12" i="9"/>
  <c r="J14" i="9"/>
  <c r="I14" i="9"/>
  <c r="J13" i="9"/>
  <c r="I13" i="9"/>
  <c r="J35" i="9"/>
  <c r="I35" i="9"/>
  <c r="J9" i="9"/>
  <c r="I9" i="9"/>
  <c r="V27" i="21"/>
  <c r="U27" i="21"/>
  <c r="Y85" i="50" s="1"/>
  <c r="T27" i="21"/>
  <c r="X85" i="50" s="1"/>
  <c r="S27" i="21"/>
  <c r="W85" i="50" s="1"/>
  <c r="R27" i="21"/>
  <c r="V85" i="50" s="1"/>
  <c r="Q27" i="21"/>
  <c r="U85" i="50" s="1"/>
  <c r="P27" i="21"/>
  <c r="T85" i="50" s="1"/>
  <c r="O27" i="21"/>
  <c r="S85" i="50" s="1"/>
  <c r="N27" i="21"/>
  <c r="R85" i="50" s="1"/>
  <c r="M27" i="21"/>
  <c r="Q85" i="50" s="1"/>
  <c r="L27" i="21"/>
  <c r="K27" i="21"/>
  <c r="P87" i="50" s="1"/>
  <c r="Q87" i="50" s="1"/>
  <c r="R87" i="50" s="1"/>
  <c r="S87" i="50" s="1"/>
  <c r="T87" i="50" s="1"/>
  <c r="U87" i="50" s="1"/>
  <c r="V87" i="50" s="1"/>
  <c r="W87" i="50" s="1"/>
  <c r="X87" i="50" s="1"/>
  <c r="Y87" i="50" s="1"/>
  <c r="J27" i="21"/>
  <c r="I27" i="21"/>
  <c r="H27" i="21"/>
  <c r="J86" i="50" s="1"/>
  <c r="K86" i="50" s="1"/>
  <c r="L86" i="50" s="1"/>
  <c r="M86" i="50" s="1"/>
  <c r="N86" i="50" s="1"/>
  <c r="O86" i="50" s="1"/>
  <c r="G27" i="21"/>
  <c r="O84" i="50" s="1"/>
  <c r="F27" i="21"/>
  <c r="N83" i="50" s="1"/>
  <c r="E27" i="21"/>
  <c r="M83" i="50" s="1"/>
  <c r="D27" i="21"/>
  <c r="L83" i="50" s="1"/>
  <c r="C27" i="21"/>
  <c r="K83" i="50" s="1"/>
  <c r="B27" i="21"/>
  <c r="J83" i="50" s="1"/>
  <c r="V26" i="21"/>
  <c r="U26" i="21"/>
  <c r="T26" i="21"/>
  <c r="S26" i="21"/>
  <c r="R26" i="21"/>
  <c r="Q26" i="21"/>
  <c r="P26" i="21"/>
  <c r="O26" i="21"/>
  <c r="N26" i="21"/>
  <c r="M26" i="21"/>
  <c r="L26" i="21"/>
  <c r="K26" i="21"/>
  <c r="J26" i="21"/>
  <c r="I26" i="21"/>
  <c r="H26" i="21"/>
  <c r="G26" i="21"/>
  <c r="F26" i="21"/>
  <c r="E26" i="21"/>
  <c r="D26" i="21"/>
  <c r="C26" i="21"/>
  <c r="B26" i="21"/>
  <c r="V25" i="21"/>
  <c r="U25" i="21"/>
  <c r="T25" i="21"/>
  <c r="S25" i="21"/>
  <c r="R25" i="21"/>
  <c r="Q25" i="21"/>
  <c r="P25" i="21"/>
  <c r="O25" i="21"/>
  <c r="N25" i="21"/>
  <c r="M25" i="21"/>
  <c r="L25" i="21"/>
  <c r="K25" i="21"/>
  <c r="J25" i="21"/>
  <c r="I25" i="21"/>
  <c r="H25" i="21"/>
  <c r="G25" i="21"/>
  <c r="F25" i="21"/>
  <c r="E25" i="21"/>
  <c r="D25" i="21"/>
  <c r="C25" i="21"/>
  <c r="B25" i="21"/>
  <c r="V24" i="21"/>
  <c r="U24" i="21"/>
  <c r="T24" i="21"/>
  <c r="S24" i="21"/>
  <c r="R24" i="21"/>
  <c r="Q24" i="21"/>
  <c r="P24" i="21"/>
  <c r="O24" i="21"/>
  <c r="N24" i="21"/>
  <c r="M24" i="21"/>
  <c r="L24" i="21"/>
  <c r="K24" i="21"/>
  <c r="J24" i="21"/>
  <c r="I24" i="21"/>
  <c r="H24" i="21"/>
  <c r="G24" i="21"/>
  <c r="F24" i="21"/>
  <c r="E24" i="21"/>
  <c r="D24" i="21"/>
  <c r="C24" i="21"/>
  <c r="B24" i="21"/>
  <c r="A27" i="21"/>
  <c r="I83" i="50" s="1"/>
  <c r="I82" i="50" s="1"/>
  <c r="A26" i="21"/>
  <c r="A25" i="21"/>
  <c r="A24" i="21"/>
  <c r="P85" i="50" l="1"/>
  <c r="Y27" i="21"/>
  <c r="X27" i="21" s="1"/>
  <c r="AA27" i="21"/>
  <c r="Z27" i="21" s="1"/>
  <c r="V161" i="16"/>
  <c r="U161" i="16"/>
  <c r="T161" i="16"/>
  <c r="S161" i="16"/>
  <c r="R161" i="16"/>
  <c r="Q161" i="16"/>
  <c r="P161" i="16"/>
  <c r="O161" i="16"/>
  <c r="N161" i="16"/>
  <c r="M161" i="16"/>
  <c r="L161" i="16"/>
  <c r="K161" i="16"/>
  <c r="J161" i="16"/>
  <c r="I161" i="16"/>
  <c r="H161" i="16"/>
  <c r="G161" i="16"/>
  <c r="F161" i="16"/>
  <c r="E161" i="16"/>
  <c r="D161" i="16"/>
  <c r="C161" i="16"/>
  <c r="B161" i="16"/>
  <c r="V142" i="16"/>
  <c r="U142" i="16"/>
  <c r="T142" i="16"/>
  <c r="S142" i="16"/>
  <c r="R142" i="16"/>
  <c r="Q142" i="16"/>
  <c r="P142" i="16"/>
  <c r="O142" i="16"/>
  <c r="N142" i="16"/>
  <c r="M142" i="16"/>
  <c r="L142" i="16"/>
  <c r="K142" i="16"/>
  <c r="J142" i="16"/>
  <c r="I142" i="16"/>
  <c r="H142" i="16"/>
  <c r="G142" i="16"/>
  <c r="F142" i="16"/>
  <c r="E142" i="16"/>
  <c r="D142" i="16"/>
  <c r="C142" i="16"/>
  <c r="B142" i="16"/>
  <c r="V132" i="16"/>
  <c r="U132" i="16"/>
  <c r="T132" i="16"/>
  <c r="S132" i="16"/>
  <c r="R132" i="16"/>
  <c r="Q132" i="16"/>
  <c r="P132" i="16"/>
  <c r="O132" i="16"/>
  <c r="N132" i="16"/>
  <c r="M132" i="16"/>
  <c r="L132" i="16"/>
  <c r="K132" i="16"/>
  <c r="J132" i="16"/>
  <c r="I132" i="16"/>
  <c r="H132" i="16"/>
  <c r="G132" i="16"/>
  <c r="F132" i="16"/>
  <c r="E132" i="16"/>
  <c r="D132" i="16"/>
  <c r="C132" i="16"/>
  <c r="B132" i="16"/>
  <c r="V122" i="16"/>
  <c r="U122" i="16"/>
  <c r="T122" i="16"/>
  <c r="S122" i="16"/>
  <c r="R122" i="16"/>
  <c r="Q122" i="16"/>
  <c r="P122" i="16"/>
  <c r="O122" i="16"/>
  <c r="N122" i="16"/>
  <c r="M122" i="16"/>
  <c r="L122" i="16"/>
  <c r="K122" i="16"/>
  <c r="J122" i="16"/>
  <c r="I122" i="16"/>
  <c r="H122" i="16"/>
  <c r="G122" i="16"/>
  <c r="F122" i="16"/>
  <c r="E122" i="16"/>
  <c r="D122" i="16"/>
  <c r="C122" i="16"/>
  <c r="B122" i="16"/>
  <c r="V92" i="16"/>
  <c r="U92" i="16"/>
  <c r="Y62" i="44" s="1"/>
  <c r="T92" i="16"/>
  <c r="X62" i="44" s="1"/>
  <c r="S92" i="16"/>
  <c r="W62" i="44" s="1"/>
  <c r="R92" i="16"/>
  <c r="V62" i="44" s="1"/>
  <c r="Q92" i="16"/>
  <c r="U62" i="44" s="1"/>
  <c r="P92" i="16"/>
  <c r="T62" i="44" s="1"/>
  <c r="O92" i="16"/>
  <c r="S62" i="44" s="1"/>
  <c r="N92" i="16"/>
  <c r="R62" i="44" s="1"/>
  <c r="M92" i="16"/>
  <c r="Q62" i="44" s="1"/>
  <c r="L92" i="16"/>
  <c r="K92" i="16"/>
  <c r="P64" i="44" s="1"/>
  <c r="J92" i="16"/>
  <c r="I92" i="16"/>
  <c r="H92" i="16"/>
  <c r="J63" i="44" s="1"/>
  <c r="G92" i="16"/>
  <c r="O61" i="44" s="1"/>
  <c r="F92" i="16"/>
  <c r="N60" i="44" s="1"/>
  <c r="E92" i="16"/>
  <c r="M60" i="44" s="1"/>
  <c r="D92" i="16"/>
  <c r="L60" i="44" s="1"/>
  <c r="C92" i="16"/>
  <c r="K60" i="44" s="1"/>
  <c r="B92" i="16"/>
  <c r="J60" i="44" s="1"/>
  <c r="V102" i="16"/>
  <c r="U102" i="16"/>
  <c r="Y70" i="44" s="1"/>
  <c r="T102" i="16"/>
  <c r="X70" i="44" s="1"/>
  <c r="S102" i="16"/>
  <c r="W70" i="44" s="1"/>
  <c r="R102" i="16"/>
  <c r="V70" i="44" s="1"/>
  <c r="Q102" i="16"/>
  <c r="U70" i="44" s="1"/>
  <c r="P102" i="16"/>
  <c r="T70" i="44" s="1"/>
  <c r="O102" i="16"/>
  <c r="S70" i="44" s="1"/>
  <c r="N102" i="16"/>
  <c r="R70" i="44" s="1"/>
  <c r="M102" i="16"/>
  <c r="Q70" i="44" s="1"/>
  <c r="L102" i="16"/>
  <c r="P70" i="44" s="1"/>
  <c r="K102" i="16"/>
  <c r="P72" i="44" s="1"/>
  <c r="J102" i="16"/>
  <c r="I102" i="16"/>
  <c r="H102" i="16"/>
  <c r="J71" i="44" s="1"/>
  <c r="G102" i="16"/>
  <c r="O69" i="44" s="1"/>
  <c r="F102" i="16"/>
  <c r="N68" i="44" s="1"/>
  <c r="E102" i="16"/>
  <c r="M68" i="44" s="1"/>
  <c r="D102" i="16"/>
  <c r="L68" i="44" s="1"/>
  <c r="C102" i="16"/>
  <c r="K68" i="44" s="1"/>
  <c r="B102" i="16"/>
  <c r="J68" i="44" s="1"/>
  <c r="L151" i="16" l="1"/>
  <c r="H151" i="16"/>
  <c r="N151" i="16"/>
  <c r="T151" i="16"/>
  <c r="O151" i="16"/>
  <c r="M151" i="16"/>
  <c r="P151" i="16"/>
  <c r="Q151" i="16"/>
  <c r="D151" i="16"/>
  <c r="R151" i="16"/>
  <c r="S151" i="16"/>
  <c r="U151" i="16"/>
  <c r="B151" i="16"/>
  <c r="C151" i="16"/>
  <c r="G151" i="16"/>
  <c r="I151" i="16"/>
  <c r="J151" i="16"/>
  <c r="E151" i="16"/>
  <c r="K151" i="16"/>
  <c r="F151" i="16"/>
  <c r="V151" i="16"/>
  <c r="AA92" i="16"/>
  <c r="Z92" i="16" s="1"/>
  <c r="P62" i="44"/>
  <c r="AA102" i="16"/>
  <c r="Z102" i="16" s="1"/>
  <c r="Y102" i="16"/>
  <c r="X102" i="16" s="1"/>
  <c r="Y92" i="16"/>
  <c r="X92" i="16" s="1"/>
  <c r="A113" i="16"/>
  <c r="V45" i="7"/>
  <c r="U45" i="7"/>
  <c r="Y48" i="36" s="1"/>
  <c r="T45" i="7"/>
  <c r="X48" i="36" s="1"/>
  <c r="S45" i="7"/>
  <c r="W48" i="36" s="1"/>
  <c r="R45" i="7"/>
  <c r="V48" i="36" s="1"/>
  <c r="Q45" i="7"/>
  <c r="U48" i="36" s="1"/>
  <c r="P45" i="7"/>
  <c r="T48" i="36" s="1"/>
  <c r="O45" i="7"/>
  <c r="S48" i="36" s="1"/>
  <c r="N45" i="7"/>
  <c r="R48" i="36" s="1"/>
  <c r="M45" i="7"/>
  <c r="Q48" i="36" s="1"/>
  <c r="L45" i="7"/>
  <c r="K45" i="7"/>
  <c r="P50" i="36" s="1"/>
  <c r="J45" i="7"/>
  <c r="I45" i="7"/>
  <c r="H45" i="7"/>
  <c r="J49" i="36" s="1"/>
  <c r="G45" i="7"/>
  <c r="O47" i="36" s="1"/>
  <c r="F45" i="7"/>
  <c r="N46" i="36" s="1"/>
  <c r="E45" i="7"/>
  <c r="M46" i="36" s="1"/>
  <c r="D45" i="7"/>
  <c r="L46" i="36" s="1"/>
  <c r="C45" i="7"/>
  <c r="K46" i="36" s="1"/>
  <c r="B45" i="7"/>
  <c r="J46" i="36" s="1"/>
  <c r="A4" i="22"/>
  <c r="P48" i="36" l="1"/>
  <c r="AA45" i="7"/>
  <c r="Z45" i="7" s="1"/>
  <c r="Y45" i="7"/>
  <c r="X45" i="7" s="1"/>
  <c r="Y6" i="57"/>
  <c r="X6" i="57" s="1"/>
  <c r="AA5" i="57"/>
  <c r="Z5" i="57" s="1"/>
  <c r="AA6" i="57"/>
  <c r="Z6" i="57" s="1"/>
  <c r="Y7" i="57"/>
  <c r="X7" i="57" s="1"/>
  <c r="A86" i="23"/>
  <c r="A87" i="23"/>
  <c r="A88" i="23"/>
  <c r="A89" i="23"/>
  <c r="A90" i="23"/>
  <c r="A85" i="23"/>
  <c r="A91" i="23" l="1"/>
  <c r="I76" i="43" s="1"/>
  <c r="I75" i="43" s="1"/>
  <c r="AA7" i="57"/>
  <c r="Z7" i="57" s="1"/>
  <c r="Y5" i="57"/>
  <c r="X5" i="57" s="1"/>
  <c r="A111" i="16"/>
  <c r="A112" i="16" s="1"/>
  <c r="V111" i="16"/>
  <c r="U111" i="16"/>
  <c r="T111" i="16"/>
  <c r="S111" i="16"/>
  <c r="R111" i="16"/>
  <c r="Q111" i="16"/>
  <c r="P111" i="16"/>
  <c r="O111" i="16"/>
  <c r="N111" i="16"/>
  <c r="M111" i="16"/>
  <c r="L111" i="16"/>
  <c r="G111" i="16"/>
  <c r="F111" i="16"/>
  <c r="E111" i="16"/>
  <c r="D111" i="16"/>
  <c r="C111" i="16"/>
  <c r="V110" i="16"/>
  <c r="U110" i="16"/>
  <c r="T110" i="16"/>
  <c r="S110" i="16"/>
  <c r="R110" i="16"/>
  <c r="Q110" i="16"/>
  <c r="P110" i="16"/>
  <c r="O110" i="16"/>
  <c r="N110" i="16"/>
  <c r="M110" i="16"/>
  <c r="L110" i="16"/>
  <c r="G110" i="16"/>
  <c r="F110" i="16"/>
  <c r="E110" i="16"/>
  <c r="D110" i="16"/>
  <c r="C110" i="16"/>
  <c r="V109" i="16"/>
  <c r="U109" i="16"/>
  <c r="T109" i="16"/>
  <c r="S109" i="16"/>
  <c r="R109" i="16"/>
  <c r="Q109" i="16"/>
  <c r="P109" i="16"/>
  <c r="O109" i="16"/>
  <c r="N109" i="16"/>
  <c r="M109" i="16"/>
  <c r="L109" i="16"/>
  <c r="G109" i="16"/>
  <c r="F109" i="16"/>
  <c r="E109" i="16"/>
  <c r="D109" i="16"/>
  <c r="C109" i="16"/>
  <c r="V108" i="16"/>
  <c r="U108" i="16"/>
  <c r="T108" i="16"/>
  <c r="S108" i="16"/>
  <c r="R108" i="16"/>
  <c r="Q108" i="16"/>
  <c r="P108" i="16"/>
  <c r="O108" i="16"/>
  <c r="N108" i="16"/>
  <c r="M108" i="16"/>
  <c r="L108" i="16"/>
  <c r="G108" i="16"/>
  <c r="F108" i="16"/>
  <c r="E108" i="16"/>
  <c r="D108" i="16"/>
  <c r="C108" i="16"/>
  <c r="B111" i="16"/>
  <c r="B110" i="16"/>
  <c r="B109" i="16"/>
  <c r="B108" i="16"/>
  <c r="A109" i="16"/>
  <c r="A110" i="16" s="1"/>
  <c r="Y108" i="16" l="1"/>
  <c r="X108" i="16" s="1"/>
  <c r="Y109" i="16"/>
  <c r="X109" i="16" s="1"/>
  <c r="AA110" i="16"/>
  <c r="Z110" i="16" s="1"/>
  <c r="AA111" i="16"/>
  <c r="Z111" i="16" s="1"/>
  <c r="AA108" i="16"/>
  <c r="Z108" i="16" s="1"/>
  <c r="Y111" i="16"/>
  <c r="X111" i="16" s="1"/>
  <c r="AA109" i="16"/>
  <c r="Z109" i="16" s="1"/>
  <c r="Y110" i="16"/>
  <c r="X110" i="16" s="1"/>
  <c r="A91" i="1"/>
  <c r="A92" i="1" s="1"/>
  <c r="A90" i="1"/>
  <c r="A89" i="1"/>
  <c r="A88" i="1"/>
  <c r="A87" i="1"/>
  <c r="A86" i="1"/>
  <c r="A74" i="58" l="1"/>
  <c r="A75" i="58" s="1"/>
  <c r="A76" i="58" s="1"/>
  <c r="A77" i="58" s="1"/>
  <c r="A78" i="58" s="1"/>
  <c r="A79" i="58" s="1"/>
  <c r="A80" i="58" s="1"/>
  <c r="A81" i="58" s="1"/>
  <c r="A82" i="58" s="1"/>
  <c r="A83" i="58" s="1"/>
  <c r="A84" i="58" s="1"/>
  <c r="A85" i="58" s="1"/>
  <c r="A86" i="58" s="1"/>
  <c r="A87" i="58" s="1"/>
  <c r="A88" i="58" s="1"/>
  <c r="A89" i="58" s="1"/>
  <c r="A90" i="58" s="1"/>
  <c r="A91" i="58" s="1"/>
  <c r="A92" i="58" s="1"/>
  <c r="A93" i="58" s="1"/>
  <c r="A5" i="58"/>
  <c r="A6" i="58" s="1"/>
  <c r="A7" i="58" s="1"/>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Z2" i="57"/>
  <c r="X2" i="57"/>
  <c r="I102" i="57" l="1"/>
  <c r="I18" i="14" s="1"/>
  <c r="H102" i="57"/>
  <c r="H18" i="14" s="1"/>
  <c r="K102" i="57"/>
  <c r="K18" i="14" s="1"/>
  <c r="C102" i="57"/>
  <c r="C18" i="14" s="1"/>
  <c r="T102" i="57"/>
  <c r="T18" i="14" s="1"/>
  <c r="F102" i="57"/>
  <c r="F18" i="14" s="1"/>
  <c r="G102" i="57"/>
  <c r="G18" i="14" s="1"/>
  <c r="D102" i="57"/>
  <c r="D18" i="14" s="1"/>
  <c r="M102" i="57"/>
  <c r="M18" i="14" s="1"/>
  <c r="U102" i="57"/>
  <c r="U18" i="14" s="1"/>
  <c r="J102" i="57"/>
  <c r="J18" i="14" s="1"/>
  <c r="E102" i="57"/>
  <c r="E18" i="14" s="1"/>
  <c r="L102" i="57"/>
  <c r="N102" i="57"/>
  <c r="N18" i="14" s="1"/>
  <c r="O102" i="57"/>
  <c r="O18" i="14" s="1"/>
  <c r="P102" i="57"/>
  <c r="P18" i="14" s="1"/>
  <c r="Q102" i="57"/>
  <c r="Q18" i="14" s="1"/>
  <c r="B102" i="57"/>
  <c r="B18" i="14" s="1"/>
  <c r="R102" i="57"/>
  <c r="R18" i="14" s="1"/>
  <c r="V102" i="57"/>
  <c r="V18" i="14" s="1"/>
  <c r="S102" i="57"/>
  <c r="S18" i="14" s="1"/>
  <c r="AA77" i="57"/>
  <c r="Z77" i="57" s="1"/>
  <c r="Y85" i="57"/>
  <c r="X85" i="57" s="1"/>
  <c r="AA93" i="57"/>
  <c r="Z93" i="57" s="1"/>
  <c r="AA75" i="57"/>
  <c r="Z75" i="57" s="1"/>
  <c r="AA83" i="57"/>
  <c r="Z83" i="57" s="1"/>
  <c r="AA91" i="57"/>
  <c r="Z91" i="57" s="1"/>
  <c r="AA76" i="57"/>
  <c r="Z76" i="57" s="1"/>
  <c r="AA84" i="57"/>
  <c r="Z84" i="57" s="1"/>
  <c r="AA92" i="57"/>
  <c r="Z92" i="57" s="1"/>
  <c r="AA73" i="57"/>
  <c r="Z73" i="57" s="1"/>
  <c r="Y78" i="57"/>
  <c r="X78" i="57" s="1"/>
  <c r="AA80" i="57"/>
  <c r="Z80" i="57" s="1"/>
  <c r="AA82" i="57"/>
  <c r="Z82" i="57" s="1"/>
  <c r="Y87" i="57"/>
  <c r="X87" i="57" s="1"/>
  <c r="AA89" i="57"/>
  <c r="Z89" i="57" s="1"/>
  <c r="AA78" i="57"/>
  <c r="Z78" i="57" s="1"/>
  <c r="AA86" i="57"/>
  <c r="Z86" i="57" s="1"/>
  <c r="AA79" i="57"/>
  <c r="Z79" i="57" s="1"/>
  <c r="Y80" i="57"/>
  <c r="X80" i="57" s="1"/>
  <c r="AA88" i="57"/>
  <c r="Z88" i="57" s="1"/>
  <c r="Y73" i="57"/>
  <c r="X73" i="57" s="1"/>
  <c r="AA81" i="57"/>
  <c r="Z81" i="57" s="1"/>
  <c r="Y89" i="57"/>
  <c r="X89" i="57" s="1"/>
  <c r="AA74" i="57"/>
  <c r="Z74" i="57" s="1"/>
  <c r="Y82" i="57"/>
  <c r="X82" i="57" s="1"/>
  <c r="AA90" i="57"/>
  <c r="Z90" i="57" s="1"/>
  <c r="AA87" i="57"/>
  <c r="Z87" i="57" s="1"/>
  <c r="Y92" i="57"/>
  <c r="X92" i="57" s="1"/>
  <c r="Y74" i="57"/>
  <c r="X74" i="57" s="1"/>
  <c r="Y83" i="57"/>
  <c r="X83" i="57" s="1"/>
  <c r="AA85" i="57"/>
  <c r="Z85" i="57" s="1"/>
  <c r="Y90" i="57"/>
  <c r="X90" i="57" s="1"/>
  <c r="Y76" i="57"/>
  <c r="X76" i="57" s="1"/>
  <c r="Y81" i="57"/>
  <c r="X81" i="57" s="1"/>
  <c r="Y88" i="57"/>
  <c r="X88" i="57" s="1"/>
  <c r="Y79" i="57"/>
  <c r="X79" i="57" s="1"/>
  <c r="Y86" i="57"/>
  <c r="X86" i="57" s="1"/>
  <c r="Y77" i="57"/>
  <c r="X77" i="57" s="1"/>
  <c r="Y84" i="57"/>
  <c r="X84" i="57" s="1"/>
  <c r="Y93" i="57"/>
  <c r="X93" i="57" s="1"/>
  <c r="Y75" i="57"/>
  <c r="X75" i="57" s="1"/>
  <c r="Y91" i="57"/>
  <c r="X91" i="57" s="1"/>
  <c r="L18" i="14" l="1"/>
  <c r="AA102" i="57"/>
  <c r="Z102" i="57" s="1"/>
  <c r="Y102" i="57"/>
  <c r="X102" i="57" s="1"/>
  <c r="A83" i="19" l="1"/>
  <c r="A84" i="19" s="1"/>
  <c r="A82" i="19"/>
  <c r="A81" i="19"/>
  <c r="A80" i="19"/>
  <c r="A79" i="19"/>
  <c r="T673" i="56"/>
  <c r="T763" i="56"/>
  <c r="T755" i="56"/>
  <c r="T754" i="56"/>
  <c r="T723" i="56"/>
  <c r="R766" i="56"/>
  <c r="AC766" i="56" s="1"/>
  <c r="R765" i="56"/>
  <c r="AC765" i="56" s="1"/>
  <c r="R764" i="56"/>
  <c r="AC764" i="56" s="1"/>
  <c r="R763" i="56"/>
  <c r="AC763" i="56" s="1"/>
  <c r="R762" i="56"/>
  <c r="AC762" i="56" s="1"/>
  <c r="R761" i="56"/>
  <c r="AC761" i="56" s="1"/>
  <c r="R760" i="56"/>
  <c r="AC760" i="56" s="1"/>
  <c r="R759" i="56"/>
  <c r="AC759" i="56" s="1"/>
  <c r="R758" i="56"/>
  <c r="AC758" i="56" s="1"/>
  <c r="R757" i="56"/>
  <c r="AC757" i="56" s="1"/>
  <c r="R756" i="56"/>
  <c r="AC756" i="56" s="1"/>
  <c r="R755" i="56"/>
  <c r="AC755" i="56" s="1"/>
  <c r="R754" i="56"/>
  <c r="AC754" i="56" s="1"/>
  <c r="R753" i="56"/>
  <c r="AC753" i="56" s="1"/>
  <c r="R752" i="56"/>
  <c r="AC752" i="56" s="1"/>
  <c r="R751" i="56"/>
  <c r="AC751" i="56" s="1"/>
  <c r="R750" i="56"/>
  <c r="AC750" i="56" s="1"/>
  <c r="R749" i="56"/>
  <c r="AC749" i="56" s="1"/>
  <c r="R748" i="56"/>
  <c r="AC748" i="56" s="1"/>
  <c r="R747" i="56"/>
  <c r="AC747" i="56" s="1"/>
  <c r="R746" i="56"/>
  <c r="AC746" i="56" s="1"/>
  <c r="R745" i="56"/>
  <c r="AC745" i="56" s="1"/>
  <c r="R744" i="56"/>
  <c r="AC744" i="56" s="1"/>
  <c r="R743" i="56"/>
  <c r="AC743" i="56" s="1"/>
  <c r="R742" i="56"/>
  <c r="AC742" i="56" s="1"/>
  <c r="R741" i="56"/>
  <c r="AC741" i="56" s="1"/>
  <c r="R740" i="56"/>
  <c r="AC740" i="56" s="1"/>
  <c r="R739" i="56"/>
  <c r="AC739" i="56" s="1"/>
  <c r="R738" i="56"/>
  <c r="AC738" i="56" s="1"/>
  <c r="R737" i="56"/>
  <c r="AC737" i="56" s="1"/>
  <c r="R736" i="56"/>
  <c r="AC736" i="56" s="1"/>
  <c r="R735" i="56"/>
  <c r="AC735" i="56" s="1"/>
  <c r="R734" i="56"/>
  <c r="AC734" i="56" s="1"/>
  <c r="R733" i="56"/>
  <c r="AC733" i="56" s="1"/>
  <c r="R732" i="56"/>
  <c r="AC732" i="56" s="1"/>
  <c r="R731" i="56"/>
  <c r="AC731" i="56" s="1"/>
  <c r="R730" i="56"/>
  <c r="AC730" i="56" s="1"/>
  <c r="R729" i="56"/>
  <c r="AC729" i="56" s="1"/>
  <c r="R728" i="56"/>
  <c r="AC728" i="56" s="1"/>
  <c r="R727" i="56"/>
  <c r="AC727" i="56" s="1"/>
  <c r="R726" i="56"/>
  <c r="AC726" i="56" s="1"/>
  <c r="R725" i="56"/>
  <c r="AC725" i="56" s="1"/>
  <c r="R724" i="56"/>
  <c r="AC724" i="56" s="1"/>
  <c r="R723" i="56"/>
  <c r="AC723" i="56" s="1"/>
  <c r="R722" i="56"/>
  <c r="AC722" i="56" s="1"/>
  <c r="R721" i="56"/>
  <c r="AC721" i="56" s="1"/>
  <c r="R720" i="56"/>
  <c r="AC720" i="56" s="1"/>
  <c r="R719" i="56"/>
  <c r="AC719" i="56" s="1"/>
  <c r="R718" i="56"/>
  <c r="AC718" i="56" s="1"/>
  <c r="R717" i="56"/>
  <c r="AC717" i="56" s="1"/>
  <c r="R716" i="56"/>
  <c r="AC716" i="56" s="1"/>
  <c r="R715" i="56"/>
  <c r="AC715" i="56" s="1"/>
  <c r="R714" i="56"/>
  <c r="AC714" i="56" s="1"/>
  <c r="R713" i="56"/>
  <c r="AC713" i="56" s="1"/>
  <c r="R712" i="56"/>
  <c r="AC712" i="56" s="1"/>
  <c r="R711" i="56"/>
  <c r="AC711" i="56" s="1"/>
  <c r="R710" i="56"/>
  <c r="AC710" i="56" s="1"/>
  <c r="R709" i="56"/>
  <c r="AC709" i="56" s="1"/>
  <c r="R708" i="56"/>
  <c r="AC708" i="56" s="1"/>
  <c r="R707" i="56"/>
  <c r="AC707" i="56" s="1"/>
  <c r="R706" i="56"/>
  <c r="AC706" i="56" s="1"/>
  <c r="R705" i="56"/>
  <c r="AC705" i="56" s="1"/>
  <c r="R704" i="56"/>
  <c r="AC704" i="56" s="1"/>
  <c r="R703" i="56"/>
  <c r="AC703" i="56" s="1"/>
  <c r="R702" i="56"/>
  <c r="AC702" i="56" s="1"/>
  <c r="R701" i="56"/>
  <c r="AC701" i="56" s="1"/>
  <c r="R700" i="56"/>
  <c r="AC700" i="56" s="1"/>
  <c r="R699" i="56"/>
  <c r="AC699" i="56" s="1"/>
  <c r="R698" i="56"/>
  <c r="AC698" i="56" s="1"/>
  <c r="R697" i="56"/>
  <c r="AC697" i="56" s="1"/>
  <c r="R696" i="56"/>
  <c r="AC696" i="56" s="1"/>
  <c r="R695" i="56"/>
  <c r="AC695" i="56" s="1"/>
  <c r="R694" i="56"/>
  <c r="AC694" i="56" s="1"/>
  <c r="R693" i="56"/>
  <c r="AC693" i="56" s="1"/>
  <c r="R692" i="56"/>
  <c r="AC692" i="56" s="1"/>
  <c r="R691" i="56"/>
  <c r="AC691" i="56" s="1"/>
  <c r="R690" i="56"/>
  <c r="AC690" i="56" s="1"/>
  <c r="R689" i="56"/>
  <c r="AC689" i="56" s="1"/>
  <c r="R688" i="56"/>
  <c r="AC688" i="56" s="1"/>
  <c r="R687" i="56"/>
  <c r="AC687" i="56" s="1"/>
  <c r="R686" i="56"/>
  <c r="AC686" i="56" s="1"/>
  <c r="R685" i="56"/>
  <c r="AC685" i="56" s="1"/>
  <c r="R684" i="56"/>
  <c r="AC684" i="56" s="1"/>
  <c r="R683" i="56"/>
  <c r="AC683" i="56" s="1"/>
  <c r="R682" i="56"/>
  <c r="AC682" i="56" s="1"/>
  <c r="R681" i="56"/>
  <c r="AC681" i="56" s="1"/>
  <c r="R680" i="56"/>
  <c r="AC680" i="56" s="1"/>
  <c r="R679" i="56"/>
  <c r="AC679" i="56" s="1"/>
  <c r="R678" i="56"/>
  <c r="AC678" i="56" s="1"/>
  <c r="R677" i="56"/>
  <c r="AC677" i="56" s="1"/>
  <c r="V676" i="56"/>
  <c r="V677" i="56" s="1"/>
  <c r="R676" i="56"/>
  <c r="AC676" i="56" s="1"/>
  <c r="R675" i="56"/>
  <c r="AC675" i="56" s="1"/>
  <c r="T577" i="56"/>
  <c r="R670" i="56"/>
  <c r="AC670" i="56" s="1"/>
  <c r="R669" i="56"/>
  <c r="AC669" i="56" s="1"/>
  <c r="R668" i="56"/>
  <c r="AC668" i="56" s="1"/>
  <c r="R667" i="56"/>
  <c r="AC667" i="56" s="1"/>
  <c r="R666" i="56"/>
  <c r="AC666" i="56" s="1"/>
  <c r="R665" i="56"/>
  <c r="AC665" i="56" s="1"/>
  <c r="R664" i="56"/>
  <c r="AC664" i="56" s="1"/>
  <c r="R663" i="56"/>
  <c r="AC663" i="56" s="1"/>
  <c r="R662" i="56"/>
  <c r="AC662" i="56" s="1"/>
  <c r="R661" i="56"/>
  <c r="AC661" i="56" s="1"/>
  <c r="R660" i="56"/>
  <c r="AC660" i="56" s="1"/>
  <c r="R659" i="56"/>
  <c r="AC659" i="56" s="1"/>
  <c r="R658" i="56"/>
  <c r="AC658" i="56" s="1"/>
  <c r="R657" i="56"/>
  <c r="AC657" i="56" s="1"/>
  <c r="R656" i="56"/>
  <c r="AC656" i="56" s="1"/>
  <c r="R655" i="56"/>
  <c r="AC655" i="56" s="1"/>
  <c r="R654" i="56"/>
  <c r="AC654" i="56" s="1"/>
  <c r="R653" i="56"/>
  <c r="AC653" i="56" s="1"/>
  <c r="R652" i="56"/>
  <c r="AC652" i="56" s="1"/>
  <c r="R651" i="56"/>
  <c r="AC651" i="56" s="1"/>
  <c r="R650" i="56"/>
  <c r="AC650" i="56" s="1"/>
  <c r="R649" i="56"/>
  <c r="AC649" i="56" s="1"/>
  <c r="R648" i="56"/>
  <c r="AC648" i="56" s="1"/>
  <c r="R647" i="56"/>
  <c r="AC647" i="56" s="1"/>
  <c r="R646" i="56"/>
  <c r="AC646" i="56" s="1"/>
  <c r="R645" i="56"/>
  <c r="AC645" i="56" s="1"/>
  <c r="R644" i="56"/>
  <c r="AC644" i="56" s="1"/>
  <c r="R643" i="56"/>
  <c r="AC643" i="56" s="1"/>
  <c r="R642" i="56"/>
  <c r="AC642" i="56" s="1"/>
  <c r="R641" i="56"/>
  <c r="AC641" i="56" s="1"/>
  <c r="R640" i="56"/>
  <c r="AC640" i="56" s="1"/>
  <c r="R639" i="56"/>
  <c r="AC639" i="56" s="1"/>
  <c r="R638" i="56"/>
  <c r="AC638" i="56" s="1"/>
  <c r="R637" i="56"/>
  <c r="AC637" i="56" s="1"/>
  <c r="R636" i="56"/>
  <c r="AC636" i="56" s="1"/>
  <c r="R635" i="56"/>
  <c r="AC635" i="56" s="1"/>
  <c r="R634" i="56"/>
  <c r="AC634" i="56" s="1"/>
  <c r="R633" i="56"/>
  <c r="AC633" i="56" s="1"/>
  <c r="R632" i="56"/>
  <c r="AC632" i="56" s="1"/>
  <c r="R631" i="56"/>
  <c r="AC631" i="56" s="1"/>
  <c r="R630" i="56"/>
  <c r="AC630" i="56" s="1"/>
  <c r="R629" i="56"/>
  <c r="AC629" i="56" s="1"/>
  <c r="R628" i="56"/>
  <c r="AC628" i="56" s="1"/>
  <c r="R627" i="56"/>
  <c r="AC627" i="56" s="1"/>
  <c r="R626" i="56"/>
  <c r="AC626" i="56" s="1"/>
  <c r="R625" i="56"/>
  <c r="AC625" i="56" s="1"/>
  <c r="R624" i="56"/>
  <c r="AC624" i="56" s="1"/>
  <c r="R623" i="56"/>
  <c r="AC623" i="56" s="1"/>
  <c r="R622" i="56"/>
  <c r="AC622" i="56" s="1"/>
  <c r="R621" i="56"/>
  <c r="AC621" i="56" s="1"/>
  <c r="R620" i="56"/>
  <c r="AC620" i="56" s="1"/>
  <c r="R619" i="56"/>
  <c r="AC619" i="56" s="1"/>
  <c r="R618" i="56"/>
  <c r="AC618" i="56" s="1"/>
  <c r="R617" i="56"/>
  <c r="AC617" i="56" s="1"/>
  <c r="R616" i="56"/>
  <c r="AC616" i="56" s="1"/>
  <c r="R615" i="56"/>
  <c r="AC615" i="56" s="1"/>
  <c r="R614" i="56"/>
  <c r="AC614" i="56" s="1"/>
  <c r="R613" i="56"/>
  <c r="AC613" i="56" s="1"/>
  <c r="R612" i="56"/>
  <c r="AC612" i="56" s="1"/>
  <c r="R611" i="56"/>
  <c r="AC611" i="56" s="1"/>
  <c r="R610" i="56"/>
  <c r="AC610" i="56" s="1"/>
  <c r="R609" i="56"/>
  <c r="AC609" i="56" s="1"/>
  <c r="R608" i="56"/>
  <c r="AC608" i="56" s="1"/>
  <c r="R607" i="56"/>
  <c r="AC607" i="56" s="1"/>
  <c r="R606" i="56"/>
  <c r="AC606" i="56" s="1"/>
  <c r="R605" i="56"/>
  <c r="AC605" i="56" s="1"/>
  <c r="R604" i="56"/>
  <c r="AC604" i="56" s="1"/>
  <c r="R603" i="56"/>
  <c r="AC603" i="56" s="1"/>
  <c r="R602" i="56"/>
  <c r="AC602" i="56" s="1"/>
  <c r="R601" i="56"/>
  <c r="AC601" i="56" s="1"/>
  <c r="R600" i="56"/>
  <c r="AC600" i="56" s="1"/>
  <c r="R599" i="56"/>
  <c r="AC599" i="56" s="1"/>
  <c r="R598" i="56"/>
  <c r="AC598" i="56" s="1"/>
  <c r="R597" i="56"/>
  <c r="AC597" i="56" s="1"/>
  <c r="R596" i="56"/>
  <c r="AC596" i="56" s="1"/>
  <c r="R595" i="56"/>
  <c r="AC595" i="56" s="1"/>
  <c r="R594" i="56"/>
  <c r="AC594" i="56" s="1"/>
  <c r="R593" i="56"/>
  <c r="AC593" i="56" s="1"/>
  <c r="R592" i="56"/>
  <c r="AC592" i="56" s="1"/>
  <c r="R591" i="56"/>
  <c r="AC591" i="56" s="1"/>
  <c r="R590" i="56"/>
  <c r="AC590" i="56" s="1"/>
  <c r="R589" i="56"/>
  <c r="AC589" i="56" s="1"/>
  <c r="R588" i="56"/>
  <c r="AC588" i="56" s="1"/>
  <c r="R587" i="56"/>
  <c r="AC587" i="56" s="1"/>
  <c r="R586" i="56"/>
  <c r="AC586" i="56" s="1"/>
  <c r="R585" i="56"/>
  <c r="AC585" i="56" s="1"/>
  <c r="R584" i="56"/>
  <c r="AC584" i="56" s="1"/>
  <c r="R583" i="56"/>
  <c r="AC583" i="56" s="1"/>
  <c r="R582" i="56"/>
  <c r="AC582" i="56" s="1"/>
  <c r="R581" i="56"/>
  <c r="AC581" i="56" s="1"/>
  <c r="V580" i="56"/>
  <c r="V581" i="56" s="1"/>
  <c r="R580" i="56"/>
  <c r="AC580" i="56" s="1"/>
  <c r="R579" i="56"/>
  <c r="AC579" i="56" s="1"/>
  <c r="T481" i="56"/>
  <c r="R574" i="56"/>
  <c r="AC574" i="56" s="1"/>
  <c r="R573" i="56"/>
  <c r="AC573" i="56" s="1"/>
  <c r="R572" i="56"/>
  <c r="AC572" i="56" s="1"/>
  <c r="R571" i="56"/>
  <c r="AC571" i="56" s="1"/>
  <c r="R570" i="56"/>
  <c r="AC570" i="56" s="1"/>
  <c r="R569" i="56"/>
  <c r="AC569" i="56" s="1"/>
  <c r="R568" i="56"/>
  <c r="AC568" i="56" s="1"/>
  <c r="R567" i="56"/>
  <c r="AC567" i="56" s="1"/>
  <c r="R566" i="56"/>
  <c r="AC566" i="56" s="1"/>
  <c r="R565" i="56"/>
  <c r="AC565" i="56" s="1"/>
  <c r="R564" i="56"/>
  <c r="AC564" i="56" s="1"/>
  <c r="R563" i="56"/>
  <c r="AC563" i="56" s="1"/>
  <c r="R562" i="56"/>
  <c r="AC562" i="56" s="1"/>
  <c r="R561" i="56"/>
  <c r="AC561" i="56" s="1"/>
  <c r="R560" i="56"/>
  <c r="AC560" i="56" s="1"/>
  <c r="R559" i="56"/>
  <c r="AC559" i="56" s="1"/>
  <c r="R558" i="56"/>
  <c r="AC558" i="56" s="1"/>
  <c r="R557" i="56"/>
  <c r="AC557" i="56" s="1"/>
  <c r="R556" i="56"/>
  <c r="AC556" i="56" s="1"/>
  <c r="R555" i="56"/>
  <c r="AC555" i="56" s="1"/>
  <c r="R554" i="56"/>
  <c r="AC554" i="56" s="1"/>
  <c r="R553" i="56"/>
  <c r="AC553" i="56" s="1"/>
  <c r="R552" i="56"/>
  <c r="AC552" i="56" s="1"/>
  <c r="R551" i="56"/>
  <c r="AC551" i="56" s="1"/>
  <c r="R550" i="56"/>
  <c r="AC550" i="56" s="1"/>
  <c r="R549" i="56"/>
  <c r="AC549" i="56" s="1"/>
  <c r="R548" i="56"/>
  <c r="AC548" i="56" s="1"/>
  <c r="R547" i="56"/>
  <c r="AC547" i="56" s="1"/>
  <c r="R546" i="56"/>
  <c r="AC546" i="56" s="1"/>
  <c r="R545" i="56"/>
  <c r="AC545" i="56" s="1"/>
  <c r="R544" i="56"/>
  <c r="AC544" i="56" s="1"/>
  <c r="R543" i="56"/>
  <c r="AC543" i="56" s="1"/>
  <c r="R542" i="56"/>
  <c r="AC542" i="56" s="1"/>
  <c r="R541" i="56"/>
  <c r="AC541" i="56" s="1"/>
  <c r="R540" i="56"/>
  <c r="AC540" i="56" s="1"/>
  <c r="R539" i="56"/>
  <c r="AC539" i="56" s="1"/>
  <c r="R538" i="56"/>
  <c r="AC538" i="56" s="1"/>
  <c r="R537" i="56"/>
  <c r="AC537" i="56" s="1"/>
  <c r="R536" i="56"/>
  <c r="AC536" i="56" s="1"/>
  <c r="R535" i="56"/>
  <c r="AC535" i="56" s="1"/>
  <c r="R534" i="56"/>
  <c r="AC534" i="56" s="1"/>
  <c r="R533" i="56"/>
  <c r="AC533" i="56" s="1"/>
  <c r="R532" i="56"/>
  <c r="AC532" i="56" s="1"/>
  <c r="R531" i="56"/>
  <c r="AC531" i="56" s="1"/>
  <c r="R530" i="56"/>
  <c r="AC530" i="56" s="1"/>
  <c r="R529" i="56"/>
  <c r="AC529" i="56" s="1"/>
  <c r="R528" i="56"/>
  <c r="AC528" i="56" s="1"/>
  <c r="R527" i="56"/>
  <c r="AC527" i="56" s="1"/>
  <c r="R526" i="56"/>
  <c r="AC526" i="56" s="1"/>
  <c r="R525" i="56"/>
  <c r="AC525" i="56" s="1"/>
  <c r="R524" i="56"/>
  <c r="AC524" i="56" s="1"/>
  <c r="R523" i="56"/>
  <c r="AC523" i="56" s="1"/>
  <c r="R522" i="56"/>
  <c r="AC522" i="56" s="1"/>
  <c r="R521" i="56"/>
  <c r="AC521" i="56" s="1"/>
  <c r="R520" i="56"/>
  <c r="AC520" i="56" s="1"/>
  <c r="R519" i="56"/>
  <c r="AC519" i="56" s="1"/>
  <c r="R518" i="56"/>
  <c r="AC518" i="56" s="1"/>
  <c r="R517" i="56"/>
  <c r="AC517" i="56" s="1"/>
  <c r="R516" i="56"/>
  <c r="AC516" i="56" s="1"/>
  <c r="R515" i="56"/>
  <c r="AC515" i="56" s="1"/>
  <c r="R514" i="56"/>
  <c r="AC514" i="56" s="1"/>
  <c r="R513" i="56"/>
  <c r="AC513" i="56" s="1"/>
  <c r="R512" i="56"/>
  <c r="AC512" i="56" s="1"/>
  <c r="R511" i="56"/>
  <c r="AC511" i="56" s="1"/>
  <c r="R510" i="56"/>
  <c r="AC510" i="56" s="1"/>
  <c r="R509" i="56"/>
  <c r="AC509" i="56" s="1"/>
  <c r="R508" i="56"/>
  <c r="AC508" i="56" s="1"/>
  <c r="R507" i="56"/>
  <c r="AC507" i="56" s="1"/>
  <c r="R506" i="56"/>
  <c r="AC506" i="56" s="1"/>
  <c r="R505" i="56"/>
  <c r="AC505" i="56" s="1"/>
  <c r="R504" i="56"/>
  <c r="AC504" i="56" s="1"/>
  <c r="R503" i="56"/>
  <c r="AC503" i="56" s="1"/>
  <c r="R502" i="56"/>
  <c r="AC502" i="56" s="1"/>
  <c r="R501" i="56"/>
  <c r="AC501" i="56" s="1"/>
  <c r="R500" i="56"/>
  <c r="AC500" i="56" s="1"/>
  <c r="R499" i="56"/>
  <c r="AC499" i="56" s="1"/>
  <c r="R498" i="56"/>
  <c r="AC498" i="56" s="1"/>
  <c r="R497" i="56"/>
  <c r="AC497" i="56" s="1"/>
  <c r="R496" i="56"/>
  <c r="AC496" i="56" s="1"/>
  <c r="R495" i="56"/>
  <c r="AC495" i="56" s="1"/>
  <c r="R494" i="56"/>
  <c r="AC494" i="56" s="1"/>
  <c r="R493" i="56"/>
  <c r="AC493" i="56" s="1"/>
  <c r="R492" i="56"/>
  <c r="AC492" i="56" s="1"/>
  <c r="R491" i="56"/>
  <c r="AC491" i="56" s="1"/>
  <c r="R490" i="56"/>
  <c r="AC490" i="56" s="1"/>
  <c r="R489" i="56"/>
  <c r="AC489" i="56" s="1"/>
  <c r="R488" i="56"/>
  <c r="AC488" i="56" s="1"/>
  <c r="R487" i="56"/>
  <c r="AC487" i="56" s="1"/>
  <c r="R486" i="56"/>
  <c r="AC486" i="56" s="1"/>
  <c r="R485" i="56"/>
  <c r="AC485" i="56" s="1"/>
  <c r="V484" i="56"/>
  <c r="V485" i="56" s="1"/>
  <c r="R484" i="56"/>
  <c r="AC484" i="56" s="1"/>
  <c r="R483" i="56"/>
  <c r="AC483" i="56" s="1"/>
  <c r="T385" i="56"/>
  <c r="R478" i="56"/>
  <c r="AC478" i="56" s="1"/>
  <c r="R477" i="56"/>
  <c r="AC477" i="56" s="1"/>
  <c r="R476" i="56"/>
  <c r="AC476" i="56" s="1"/>
  <c r="R475" i="56"/>
  <c r="AC475" i="56" s="1"/>
  <c r="R474" i="56"/>
  <c r="AC474" i="56" s="1"/>
  <c r="R473" i="56"/>
  <c r="AC473" i="56" s="1"/>
  <c r="R472" i="56"/>
  <c r="AC472" i="56" s="1"/>
  <c r="R471" i="56"/>
  <c r="AC471" i="56" s="1"/>
  <c r="R470" i="56"/>
  <c r="AC470" i="56" s="1"/>
  <c r="R469" i="56"/>
  <c r="AC469" i="56" s="1"/>
  <c r="R468" i="56"/>
  <c r="AC468" i="56" s="1"/>
  <c r="R467" i="56"/>
  <c r="AC467" i="56" s="1"/>
  <c r="R466" i="56"/>
  <c r="AC466" i="56" s="1"/>
  <c r="R465" i="56"/>
  <c r="AC465" i="56" s="1"/>
  <c r="R464" i="56"/>
  <c r="AC464" i="56" s="1"/>
  <c r="R463" i="56"/>
  <c r="AC463" i="56" s="1"/>
  <c r="R462" i="56"/>
  <c r="AC462" i="56" s="1"/>
  <c r="R461" i="56"/>
  <c r="AC461" i="56" s="1"/>
  <c r="R460" i="56"/>
  <c r="AC460" i="56" s="1"/>
  <c r="R459" i="56"/>
  <c r="AC459" i="56" s="1"/>
  <c r="R458" i="56"/>
  <c r="AC458" i="56" s="1"/>
  <c r="R457" i="56"/>
  <c r="AC457" i="56" s="1"/>
  <c r="R456" i="56"/>
  <c r="AC456" i="56" s="1"/>
  <c r="R455" i="56"/>
  <c r="AC455" i="56" s="1"/>
  <c r="R454" i="56"/>
  <c r="AC454" i="56" s="1"/>
  <c r="R453" i="56"/>
  <c r="AC453" i="56" s="1"/>
  <c r="R452" i="56"/>
  <c r="AC452" i="56" s="1"/>
  <c r="R451" i="56"/>
  <c r="AC451" i="56" s="1"/>
  <c r="R450" i="56"/>
  <c r="AC450" i="56" s="1"/>
  <c r="R449" i="56"/>
  <c r="AC449" i="56" s="1"/>
  <c r="R448" i="56"/>
  <c r="AC448" i="56" s="1"/>
  <c r="R447" i="56"/>
  <c r="AC447" i="56" s="1"/>
  <c r="R446" i="56"/>
  <c r="AC446" i="56" s="1"/>
  <c r="R445" i="56"/>
  <c r="AC445" i="56" s="1"/>
  <c r="R444" i="56"/>
  <c r="AC444" i="56" s="1"/>
  <c r="R443" i="56"/>
  <c r="AC443" i="56" s="1"/>
  <c r="R442" i="56"/>
  <c r="AC442" i="56" s="1"/>
  <c r="R441" i="56"/>
  <c r="AC441" i="56" s="1"/>
  <c r="R440" i="56"/>
  <c r="AC440" i="56" s="1"/>
  <c r="R439" i="56"/>
  <c r="AC439" i="56" s="1"/>
  <c r="R438" i="56"/>
  <c r="AC438" i="56" s="1"/>
  <c r="R437" i="56"/>
  <c r="AC437" i="56" s="1"/>
  <c r="R436" i="56"/>
  <c r="AC436" i="56" s="1"/>
  <c r="R435" i="56"/>
  <c r="AC435" i="56" s="1"/>
  <c r="R434" i="56"/>
  <c r="AC434" i="56" s="1"/>
  <c r="R433" i="56"/>
  <c r="AC433" i="56" s="1"/>
  <c r="R432" i="56"/>
  <c r="AC432" i="56" s="1"/>
  <c r="R431" i="56"/>
  <c r="AC431" i="56" s="1"/>
  <c r="R430" i="56"/>
  <c r="AC430" i="56" s="1"/>
  <c r="R429" i="56"/>
  <c r="AC429" i="56" s="1"/>
  <c r="R428" i="56"/>
  <c r="AC428" i="56" s="1"/>
  <c r="R427" i="56"/>
  <c r="AC427" i="56" s="1"/>
  <c r="R426" i="56"/>
  <c r="AC426" i="56" s="1"/>
  <c r="R425" i="56"/>
  <c r="AC425" i="56" s="1"/>
  <c r="R424" i="56"/>
  <c r="AC424" i="56" s="1"/>
  <c r="R423" i="56"/>
  <c r="AC423" i="56" s="1"/>
  <c r="R422" i="56"/>
  <c r="AC422" i="56" s="1"/>
  <c r="R421" i="56"/>
  <c r="AC421" i="56" s="1"/>
  <c r="R420" i="56"/>
  <c r="AC420" i="56" s="1"/>
  <c r="R419" i="56"/>
  <c r="AC419" i="56" s="1"/>
  <c r="R418" i="56"/>
  <c r="AC418" i="56" s="1"/>
  <c r="R417" i="56"/>
  <c r="AC417" i="56" s="1"/>
  <c r="R416" i="56"/>
  <c r="AC416" i="56" s="1"/>
  <c r="R415" i="56"/>
  <c r="AC415" i="56" s="1"/>
  <c r="R414" i="56"/>
  <c r="AC414" i="56" s="1"/>
  <c r="R413" i="56"/>
  <c r="AC413" i="56" s="1"/>
  <c r="R412" i="56"/>
  <c r="AC412" i="56" s="1"/>
  <c r="R411" i="56"/>
  <c r="AC411" i="56" s="1"/>
  <c r="R410" i="56"/>
  <c r="AC410" i="56" s="1"/>
  <c r="R409" i="56"/>
  <c r="AC409" i="56" s="1"/>
  <c r="R408" i="56"/>
  <c r="AC408" i="56" s="1"/>
  <c r="R407" i="56"/>
  <c r="AC407" i="56" s="1"/>
  <c r="R406" i="56"/>
  <c r="AC406" i="56" s="1"/>
  <c r="R405" i="56"/>
  <c r="AC405" i="56" s="1"/>
  <c r="R404" i="56"/>
  <c r="AC404" i="56" s="1"/>
  <c r="R403" i="56"/>
  <c r="AC403" i="56" s="1"/>
  <c r="R402" i="56"/>
  <c r="AC402" i="56" s="1"/>
  <c r="R401" i="56"/>
  <c r="AC401" i="56" s="1"/>
  <c r="R400" i="56"/>
  <c r="AC400" i="56" s="1"/>
  <c r="R399" i="56"/>
  <c r="AC399" i="56" s="1"/>
  <c r="R398" i="56"/>
  <c r="AC398" i="56" s="1"/>
  <c r="R397" i="56"/>
  <c r="AC397" i="56" s="1"/>
  <c r="R396" i="56"/>
  <c r="AC396" i="56" s="1"/>
  <c r="R395" i="56"/>
  <c r="AC395" i="56" s="1"/>
  <c r="R394" i="56"/>
  <c r="AC394" i="56" s="1"/>
  <c r="R393" i="56"/>
  <c r="AC393" i="56" s="1"/>
  <c r="R392" i="56"/>
  <c r="AC392" i="56" s="1"/>
  <c r="R391" i="56"/>
  <c r="AC391" i="56" s="1"/>
  <c r="R390" i="56"/>
  <c r="AC390" i="56" s="1"/>
  <c r="R389" i="56"/>
  <c r="AC389" i="56" s="1"/>
  <c r="R388" i="56"/>
  <c r="AC388" i="56" s="1"/>
  <c r="R387" i="56"/>
  <c r="AC387" i="56" s="1"/>
  <c r="R382" i="56"/>
  <c r="AC382" i="56" s="1"/>
  <c r="R381" i="56"/>
  <c r="AC381" i="56" s="1"/>
  <c r="R380" i="56"/>
  <c r="AC380" i="56" s="1"/>
  <c r="R379" i="56"/>
  <c r="AC379" i="56" s="1"/>
  <c r="R378" i="56"/>
  <c r="AC378" i="56" s="1"/>
  <c r="R377" i="56"/>
  <c r="AC377" i="56" s="1"/>
  <c r="R376" i="56"/>
  <c r="AC376" i="56" s="1"/>
  <c r="R375" i="56"/>
  <c r="AC375" i="56" s="1"/>
  <c r="R374" i="56"/>
  <c r="AC374" i="56" s="1"/>
  <c r="R373" i="56"/>
  <c r="AC373" i="56" s="1"/>
  <c r="R372" i="56"/>
  <c r="AC372" i="56" s="1"/>
  <c r="R371" i="56"/>
  <c r="AC371" i="56" s="1"/>
  <c r="R370" i="56"/>
  <c r="AC370" i="56" s="1"/>
  <c r="R369" i="56"/>
  <c r="AC369" i="56" s="1"/>
  <c r="R368" i="56"/>
  <c r="AC368" i="56" s="1"/>
  <c r="R367" i="56"/>
  <c r="AC367" i="56" s="1"/>
  <c r="R366" i="56"/>
  <c r="AC366" i="56" s="1"/>
  <c r="R365" i="56"/>
  <c r="AC365" i="56" s="1"/>
  <c r="R364" i="56"/>
  <c r="AC364" i="56" s="1"/>
  <c r="R363" i="56"/>
  <c r="AC363" i="56" s="1"/>
  <c r="R362" i="56"/>
  <c r="AC362" i="56" s="1"/>
  <c r="R361" i="56"/>
  <c r="AC361" i="56" s="1"/>
  <c r="R360" i="56"/>
  <c r="AC360" i="56" s="1"/>
  <c r="R359" i="56"/>
  <c r="AC359" i="56" s="1"/>
  <c r="R358" i="56"/>
  <c r="AC358" i="56" s="1"/>
  <c r="R357" i="56"/>
  <c r="AC357" i="56" s="1"/>
  <c r="R356" i="56"/>
  <c r="AC356" i="56" s="1"/>
  <c r="R355" i="56"/>
  <c r="AC355" i="56" s="1"/>
  <c r="R354" i="56"/>
  <c r="AC354" i="56" s="1"/>
  <c r="R353" i="56"/>
  <c r="AC353" i="56" s="1"/>
  <c r="R352" i="56"/>
  <c r="AC352" i="56" s="1"/>
  <c r="R351" i="56"/>
  <c r="AC351" i="56" s="1"/>
  <c r="R350" i="56"/>
  <c r="AC350" i="56" s="1"/>
  <c r="R349" i="56"/>
  <c r="AC349" i="56" s="1"/>
  <c r="R348" i="56"/>
  <c r="AC348" i="56" s="1"/>
  <c r="R347" i="56"/>
  <c r="AC347" i="56" s="1"/>
  <c r="R346" i="56"/>
  <c r="AC346" i="56" s="1"/>
  <c r="R345" i="56"/>
  <c r="AC345" i="56" s="1"/>
  <c r="R344" i="56"/>
  <c r="AC344" i="56" s="1"/>
  <c r="R343" i="56"/>
  <c r="AC343" i="56" s="1"/>
  <c r="R342" i="56"/>
  <c r="AC342" i="56" s="1"/>
  <c r="R341" i="56"/>
  <c r="AC341" i="56" s="1"/>
  <c r="R340" i="56"/>
  <c r="AC340" i="56" s="1"/>
  <c r="R339" i="56"/>
  <c r="AC339" i="56" s="1"/>
  <c r="R338" i="56"/>
  <c r="AC338" i="56" s="1"/>
  <c r="R337" i="56"/>
  <c r="AC337" i="56" s="1"/>
  <c r="R336" i="56"/>
  <c r="AC336" i="56" s="1"/>
  <c r="R335" i="56"/>
  <c r="AC335" i="56" s="1"/>
  <c r="R334" i="56"/>
  <c r="AC334" i="56" s="1"/>
  <c r="R333" i="56"/>
  <c r="AC333" i="56" s="1"/>
  <c r="R332" i="56"/>
  <c r="AC332" i="56" s="1"/>
  <c r="R331" i="56"/>
  <c r="AC331" i="56" s="1"/>
  <c r="R330" i="56"/>
  <c r="AC330" i="56" s="1"/>
  <c r="R329" i="56"/>
  <c r="AC329" i="56" s="1"/>
  <c r="R328" i="56"/>
  <c r="AC328" i="56" s="1"/>
  <c r="R327" i="56"/>
  <c r="AC327" i="56" s="1"/>
  <c r="R326" i="56"/>
  <c r="AC326" i="56" s="1"/>
  <c r="R325" i="56"/>
  <c r="AC325" i="56" s="1"/>
  <c r="R324" i="56"/>
  <c r="AC324" i="56" s="1"/>
  <c r="R323" i="56"/>
  <c r="AC323" i="56" s="1"/>
  <c r="R322" i="56"/>
  <c r="AC322" i="56" s="1"/>
  <c r="R321" i="56"/>
  <c r="AC321" i="56" s="1"/>
  <c r="R320" i="56"/>
  <c r="AC320" i="56" s="1"/>
  <c r="R319" i="56"/>
  <c r="AC319" i="56" s="1"/>
  <c r="R318" i="56"/>
  <c r="AC318" i="56" s="1"/>
  <c r="R317" i="56"/>
  <c r="AC317" i="56" s="1"/>
  <c r="R316" i="56"/>
  <c r="AC316" i="56" s="1"/>
  <c r="R315" i="56"/>
  <c r="AC315" i="56" s="1"/>
  <c r="R314" i="56"/>
  <c r="AC314" i="56" s="1"/>
  <c r="R313" i="56"/>
  <c r="AC313" i="56" s="1"/>
  <c r="R312" i="56"/>
  <c r="AC312" i="56" s="1"/>
  <c r="R311" i="56"/>
  <c r="AC311" i="56" s="1"/>
  <c r="R310" i="56"/>
  <c r="AC310" i="56" s="1"/>
  <c r="R309" i="56"/>
  <c r="AC309" i="56" s="1"/>
  <c r="R308" i="56"/>
  <c r="AC308" i="56" s="1"/>
  <c r="R307" i="56"/>
  <c r="AC307" i="56" s="1"/>
  <c r="R306" i="56"/>
  <c r="AC306" i="56" s="1"/>
  <c r="R305" i="56"/>
  <c r="AC305" i="56" s="1"/>
  <c r="R304" i="56"/>
  <c r="AC304" i="56" s="1"/>
  <c r="R303" i="56"/>
  <c r="AC303" i="56" s="1"/>
  <c r="R302" i="56"/>
  <c r="AC302" i="56" s="1"/>
  <c r="R301" i="56"/>
  <c r="AC301" i="56" s="1"/>
  <c r="R300" i="56"/>
  <c r="AC300" i="56" s="1"/>
  <c r="R299" i="56"/>
  <c r="AC299" i="56" s="1"/>
  <c r="R298" i="56"/>
  <c r="AC298" i="56" s="1"/>
  <c r="R297" i="56"/>
  <c r="AC297" i="56" s="1"/>
  <c r="R296" i="56"/>
  <c r="AC296" i="56" s="1"/>
  <c r="R295" i="56"/>
  <c r="AC295" i="56" s="1"/>
  <c r="R294" i="56"/>
  <c r="AC294" i="56" s="1"/>
  <c r="R293" i="56"/>
  <c r="AC293" i="56" s="1"/>
  <c r="R292" i="56"/>
  <c r="AC292" i="56" s="1"/>
  <c r="R291" i="56"/>
  <c r="AC291" i="56" s="1"/>
  <c r="V388" i="56"/>
  <c r="V389" i="56" s="1"/>
  <c r="V390" i="56" s="1"/>
  <c r="T1" i="56"/>
  <c r="T289" i="56"/>
  <c r="V292" i="56"/>
  <c r="I92" i="52" l="1"/>
  <c r="I91" i="52" s="1"/>
  <c r="A85" i="19"/>
  <c r="V678" i="56"/>
  <c r="V582" i="56"/>
  <c r="V486" i="56"/>
  <c r="V391" i="56"/>
  <c r="V293" i="56"/>
  <c r="T97" i="56"/>
  <c r="T193" i="56"/>
  <c r="R286" i="56"/>
  <c r="AC286" i="56" s="1"/>
  <c r="R285" i="56"/>
  <c r="AC285" i="56" s="1"/>
  <c r="R284" i="56"/>
  <c r="AC284" i="56" s="1"/>
  <c r="R283" i="56"/>
  <c r="AC283" i="56" s="1"/>
  <c r="R282" i="56"/>
  <c r="AC282" i="56" s="1"/>
  <c r="R281" i="56"/>
  <c r="AC281" i="56" s="1"/>
  <c r="R280" i="56"/>
  <c r="AC280" i="56" s="1"/>
  <c r="R279" i="56"/>
  <c r="AC279" i="56" s="1"/>
  <c r="R278" i="56"/>
  <c r="AC278" i="56" s="1"/>
  <c r="R277" i="56"/>
  <c r="AC277" i="56" s="1"/>
  <c r="R276" i="56"/>
  <c r="AC276" i="56" s="1"/>
  <c r="R275" i="56"/>
  <c r="AC275" i="56" s="1"/>
  <c r="R274" i="56"/>
  <c r="AC274" i="56" s="1"/>
  <c r="R273" i="56"/>
  <c r="AC273" i="56" s="1"/>
  <c r="R272" i="56"/>
  <c r="AC272" i="56" s="1"/>
  <c r="R271" i="56"/>
  <c r="AC271" i="56" s="1"/>
  <c r="R270" i="56"/>
  <c r="AC270" i="56" s="1"/>
  <c r="R269" i="56"/>
  <c r="AC269" i="56" s="1"/>
  <c r="R268" i="56"/>
  <c r="AC268" i="56" s="1"/>
  <c r="R267" i="56"/>
  <c r="AC267" i="56" s="1"/>
  <c r="R266" i="56"/>
  <c r="AC266" i="56" s="1"/>
  <c r="R265" i="56"/>
  <c r="AC265" i="56" s="1"/>
  <c r="R264" i="56"/>
  <c r="AC264" i="56" s="1"/>
  <c r="R263" i="56"/>
  <c r="AC263" i="56" s="1"/>
  <c r="R262" i="56"/>
  <c r="AC262" i="56" s="1"/>
  <c r="R261" i="56"/>
  <c r="AC261" i="56" s="1"/>
  <c r="R260" i="56"/>
  <c r="AC260" i="56" s="1"/>
  <c r="R259" i="56"/>
  <c r="AC259" i="56" s="1"/>
  <c r="R258" i="56"/>
  <c r="AC258" i="56" s="1"/>
  <c r="R257" i="56"/>
  <c r="AC257" i="56" s="1"/>
  <c r="R256" i="56"/>
  <c r="AC256" i="56" s="1"/>
  <c r="R255" i="56"/>
  <c r="AC255" i="56" s="1"/>
  <c r="R254" i="56"/>
  <c r="AC254" i="56" s="1"/>
  <c r="R253" i="56"/>
  <c r="AC253" i="56" s="1"/>
  <c r="R252" i="56"/>
  <c r="AC252" i="56" s="1"/>
  <c r="R251" i="56"/>
  <c r="AC251" i="56" s="1"/>
  <c r="R250" i="56"/>
  <c r="AC250" i="56" s="1"/>
  <c r="R249" i="56"/>
  <c r="AC249" i="56" s="1"/>
  <c r="R248" i="56"/>
  <c r="AC248" i="56" s="1"/>
  <c r="R247" i="56"/>
  <c r="AC247" i="56" s="1"/>
  <c r="R246" i="56"/>
  <c r="AC246" i="56" s="1"/>
  <c r="R245" i="56"/>
  <c r="AC245" i="56" s="1"/>
  <c r="R244" i="56"/>
  <c r="AC244" i="56" s="1"/>
  <c r="R243" i="56"/>
  <c r="AC243" i="56" s="1"/>
  <c r="R242" i="56"/>
  <c r="AC242" i="56" s="1"/>
  <c r="R241" i="56"/>
  <c r="AC241" i="56" s="1"/>
  <c r="R240" i="56"/>
  <c r="AC240" i="56" s="1"/>
  <c r="R239" i="56"/>
  <c r="AC239" i="56" s="1"/>
  <c r="R238" i="56"/>
  <c r="AC238" i="56" s="1"/>
  <c r="R237" i="56"/>
  <c r="AC237" i="56" s="1"/>
  <c r="R236" i="56"/>
  <c r="AC236" i="56" s="1"/>
  <c r="R235" i="56"/>
  <c r="AC235" i="56" s="1"/>
  <c r="R234" i="56"/>
  <c r="AC234" i="56" s="1"/>
  <c r="R233" i="56"/>
  <c r="AC233" i="56" s="1"/>
  <c r="R232" i="56"/>
  <c r="AC232" i="56" s="1"/>
  <c r="R231" i="56"/>
  <c r="AC231" i="56" s="1"/>
  <c r="R230" i="56"/>
  <c r="AC230" i="56" s="1"/>
  <c r="R229" i="56"/>
  <c r="AC229" i="56" s="1"/>
  <c r="R228" i="56"/>
  <c r="AC228" i="56" s="1"/>
  <c r="R227" i="56"/>
  <c r="AC227" i="56" s="1"/>
  <c r="R226" i="56"/>
  <c r="AC226" i="56" s="1"/>
  <c r="R225" i="56"/>
  <c r="AC225" i="56" s="1"/>
  <c r="R224" i="56"/>
  <c r="AC224" i="56" s="1"/>
  <c r="R223" i="56"/>
  <c r="AC223" i="56" s="1"/>
  <c r="R222" i="56"/>
  <c r="AC222" i="56" s="1"/>
  <c r="R221" i="56"/>
  <c r="AC221" i="56" s="1"/>
  <c r="R220" i="56"/>
  <c r="AC220" i="56" s="1"/>
  <c r="R219" i="56"/>
  <c r="AC219" i="56" s="1"/>
  <c r="R218" i="56"/>
  <c r="AC218" i="56" s="1"/>
  <c r="R217" i="56"/>
  <c r="AC217" i="56" s="1"/>
  <c r="R216" i="56"/>
  <c r="AC216" i="56" s="1"/>
  <c r="R215" i="56"/>
  <c r="AC215" i="56" s="1"/>
  <c r="R214" i="56"/>
  <c r="AC214" i="56" s="1"/>
  <c r="R213" i="56"/>
  <c r="AC213" i="56" s="1"/>
  <c r="R212" i="56"/>
  <c r="AC212" i="56" s="1"/>
  <c r="R211" i="56"/>
  <c r="AC211" i="56" s="1"/>
  <c r="R210" i="56"/>
  <c r="AC210" i="56" s="1"/>
  <c r="R209" i="56"/>
  <c r="AC209" i="56" s="1"/>
  <c r="R208" i="56"/>
  <c r="AC208" i="56" s="1"/>
  <c r="R207" i="56"/>
  <c r="AC207" i="56" s="1"/>
  <c r="R206" i="56"/>
  <c r="AC206" i="56" s="1"/>
  <c r="R205" i="56"/>
  <c r="AC205" i="56" s="1"/>
  <c r="R204" i="56"/>
  <c r="AC204" i="56" s="1"/>
  <c r="R203" i="56"/>
  <c r="AC203" i="56" s="1"/>
  <c r="R202" i="56"/>
  <c r="AC202" i="56" s="1"/>
  <c r="R201" i="56"/>
  <c r="AC201" i="56" s="1"/>
  <c r="R200" i="56"/>
  <c r="AC200" i="56" s="1"/>
  <c r="R199" i="56"/>
  <c r="AC199" i="56" s="1"/>
  <c r="R198" i="56"/>
  <c r="AC198" i="56" s="1"/>
  <c r="R197" i="56"/>
  <c r="AC197" i="56" s="1"/>
  <c r="R196" i="56"/>
  <c r="AC196" i="56" s="1"/>
  <c r="R195" i="56"/>
  <c r="AC195" i="56" s="1"/>
  <c r="V196" i="56"/>
  <c r="V197" i="56" s="1"/>
  <c r="H122" i="27"/>
  <c r="H114" i="27"/>
  <c r="H92" i="27"/>
  <c r="T183" i="56" s="1"/>
  <c r="H84" i="27"/>
  <c r="T175" i="56" s="1"/>
  <c r="H76" i="27"/>
  <c r="T167" i="56" s="1"/>
  <c r="H68" i="27"/>
  <c r="T159" i="56" s="1"/>
  <c r="H60" i="27"/>
  <c r="T151" i="56" s="1"/>
  <c r="H52" i="27"/>
  <c r="T143" i="56" s="1"/>
  <c r="H44" i="27"/>
  <c r="T135" i="56" s="1"/>
  <c r="H36" i="27"/>
  <c r="T127" i="56" s="1"/>
  <c r="H28" i="27"/>
  <c r="T119" i="56" s="1"/>
  <c r="H16" i="27"/>
  <c r="T108" i="56" s="1"/>
  <c r="H8" i="27"/>
  <c r="T100" i="56" s="1"/>
  <c r="R190" i="56"/>
  <c r="AC190" i="56" s="1"/>
  <c r="R189" i="56"/>
  <c r="AC189" i="56" s="1"/>
  <c r="R188" i="56"/>
  <c r="AC188" i="56" s="1"/>
  <c r="R187" i="56"/>
  <c r="AC187" i="56" s="1"/>
  <c r="R186" i="56"/>
  <c r="AC186" i="56" s="1"/>
  <c r="R185" i="56"/>
  <c r="AC185" i="56" s="1"/>
  <c r="R184" i="56"/>
  <c r="AC184" i="56" s="1"/>
  <c r="R183" i="56"/>
  <c r="AC183" i="56" s="1"/>
  <c r="R182" i="56"/>
  <c r="AC182" i="56" s="1"/>
  <c r="R181" i="56"/>
  <c r="AC181" i="56" s="1"/>
  <c r="R180" i="56"/>
  <c r="AC180" i="56" s="1"/>
  <c r="R179" i="56"/>
  <c r="AC179" i="56" s="1"/>
  <c r="R178" i="56"/>
  <c r="AC178" i="56" s="1"/>
  <c r="R177" i="56"/>
  <c r="AC177" i="56" s="1"/>
  <c r="R176" i="56"/>
  <c r="AC176" i="56" s="1"/>
  <c r="R175" i="56"/>
  <c r="AC175" i="56" s="1"/>
  <c r="R174" i="56"/>
  <c r="AC174" i="56" s="1"/>
  <c r="R173" i="56"/>
  <c r="AC173" i="56" s="1"/>
  <c r="R172" i="56"/>
  <c r="AC172" i="56" s="1"/>
  <c r="R171" i="56"/>
  <c r="AC171" i="56" s="1"/>
  <c r="R170" i="56"/>
  <c r="AC170" i="56" s="1"/>
  <c r="R169" i="56"/>
  <c r="AC169" i="56" s="1"/>
  <c r="R168" i="56"/>
  <c r="AC168" i="56" s="1"/>
  <c r="R167" i="56"/>
  <c r="AC167" i="56" s="1"/>
  <c r="R166" i="56"/>
  <c r="AC166" i="56" s="1"/>
  <c r="R165" i="56"/>
  <c r="AC165" i="56" s="1"/>
  <c r="R164" i="56"/>
  <c r="AC164" i="56" s="1"/>
  <c r="R163" i="56"/>
  <c r="AC163" i="56" s="1"/>
  <c r="R162" i="56"/>
  <c r="AC162" i="56" s="1"/>
  <c r="R161" i="56"/>
  <c r="AC161" i="56" s="1"/>
  <c r="R160" i="56"/>
  <c r="AC160" i="56" s="1"/>
  <c r="R159" i="56"/>
  <c r="AC159" i="56" s="1"/>
  <c r="R158" i="56"/>
  <c r="AC158" i="56" s="1"/>
  <c r="R157" i="56"/>
  <c r="AC157" i="56" s="1"/>
  <c r="R156" i="56"/>
  <c r="AC156" i="56" s="1"/>
  <c r="R155" i="56"/>
  <c r="AC155" i="56" s="1"/>
  <c r="R154" i="56"/>
  <c r="AC154" i="56" s="1"/>
  <c r="R153" i="56"/>
  <c r="AC153" i="56" s="1"/>
  <c r="R152" i="56"/>
  <c r="AC152" i="56" s="1"/>
  <c r="R151" i="56"/>
  <c r="AC151" i="56" s="1"/>
  <c r="R150" i="56"/>
  <c r="AC150" i="56" s="1"/>
  <c r="R149" i="56"/>
  <c r="AC149" i="56" s="1"/>
  <c r="R148" i="56"/>
  <c r="AC148" i="56" s="1"/>
  <c r="R147" i="56"/>
  <c r="AC147" i="56" s="1"/>
  <c r="R146" i="56"/>
  <c r="AC146" i="56" s="1"/>
  <c r="R145" i="56"/>
  <c r="AC145" i="56" s="1"/>
  <c r="R144" i="56"/>
  <c r="AC144" i="56" s="1"/>
  <c r="R143" i="56"/>
  <c r="AC143" i="56" s="1"/>
  <c r="R142" i="56"/>
  <c r="AC142" i="56" s="1"/>
  <c r="R141" i="56"/>
  <c r="AC141" i="56" s="1"/>
  <c r="R140" i="56"/>
  <c r="AC140" i="56" s="1"/>
  <c r="R139" i="56"/>
  <c r="AC139" i="56" s="1"/>
  <c r="R138" i="56"/>
  <c r="AC138" i="56" s="1"/>
  <c r="R137" i="56"/>
  <c r="AC137" i="56" s="1"/>
  <c r="R136" i="56"/>
  <c r="AC136" i="56" s="1"/>
  <c r="R135" i="56"/>
  <c r="AC135" i="56" s="1"/>
  <c r="R134" i="56"/>
  <c r="AC134" i="56" s="1"/>
  <c r="R133" i="56"/>
  <c r="AC133" i="56" s="1"/>
  <c r="R132" i="56"/>
  <c r="AC132" i="56" s="1"/>
  <c r="R131" i="56"/>
  <c r="AC131" i="56" s="1"/>
  <c r="R130" i="56"/>
  <c r="AC130" i="56" s="1"/>
  <c r="R129" i="56"/>
  <c r="AC129" i="56" s="1"/>
  <c r="R128" i="56"/>
  <c r="AC128" i="56" s="1"/>
  <c r="R127" i="56"/>
  <c r="AC127" i="56" s="1"/>
  <c r="R126" i="56"/>
  <c r="AC126" i="56" s="1"/>
  <c r="R125" i="56"/>
  <c r="AC125" i="56" s="1"/>
  <c r="R124" i="56"/>
  <c r="AC124" i="56" s="1"/>
  <c r="R123" i="56"/>
  <c r="AC123" i="56" s="1"/>
  <c r="R122" i="56"/>
  <c r="AC122" i="56" s="1"/>
  <c r="R121" i="56"/>
  <c r="AC121" i="56" s="1"/>
  <c r="R120" i="56"/>
  <c r="AC120" i="56" s="1"/>
  <c r="R119" i="56"/>
  <c r="AC119" i="56" s="1"/>
  <c r="R118" i="56"/>
  <c r="AC118" i="56" s="1"/>
  <c r="R117" i="56"/>
  <c r="AC117" i="56" s="1"/>
  <c r="R116" i="56"/>
  <c r="AC116" i="56" s="1"/>
  <c r="V100" i="56"/>
  <c r="V101" i="56" s="1"/>
  <c r="R115" i="56"/>
  <c r="AC115" i="56" s="1"/>
  <c r="R114" i="56"/>
  <c r="AC114" i="56" s="1"/>
  <c r="R113" i="56"/>
  <c r="AC113" i="56" s="1"/>
  <c r="R112" i="56"/>
  <c r="AC112" i="56" s="1"/>
  <c r="R111" i="56"/>
  <c r="AC111" i="56" s="1"/>
  <c r="R110" i="56"/>
  <c r="AC110" i="56" s="1"/>
  <c r="R109" i="56"/>
  <c r="AC109" i="56" s="1"/>
  <c r="R108" i="56"/>
  <c r="AC108" i="56" s="1"/>
  <c r="R107" i="56"/>
  <c r="AC107" i="56" s="1"/>
  <c r="R106" i="56"/>
  <c r="AC106" i="56" s="1"/>
  <c r="R105" i="56"/>
  <c r="AC105" i="56" s="1"/>
  <c r="R104" i="56"/>
  <c r="AC104" i="56" s="1"/>
  <c r="R103" i="56"/>
  <c r="AC103" i="56" s="1"/>
  <c r="R102" i="56"/>
  <c r="AC102" i="56" s="1"/>
  <c r="R101" i="56"/>
  <c r="AC101" i="56" s="1"/>
  <c r="R100" i="56"/>
  <c r="AC100" i="56" s="1"/>
  <c r="R99" i="56"/>
  <c r="AC99" i="56" s="1"/>
  <c r="O18" i="56"/>
  <c r="O17" i="56"/>
  <c r="O16" i="56"/>
  <c r="O15" i="56"/>
  <c r="O14" i="56"/>
  <c r="O13" i="56"/>
  <c r="O12" i="56"/>
  <c r="O11" i="56"/>
  <c r="O10" i="56"/>
  <c r="O9" i="56"/>
  <c r="O8" i="56"/>
  <c r="O7" i="56"/>
  <c r="O6" i="56"/>
  <c r="O5" i="56"/>
  <c r="O4" i="56"/>
  <c r="O3" i="56"/>
  <c r="R3" i="56"/>
  <c r="AC3" i="56" s="1"/>
  <c r="R4" i="56"/>
  <c r="AC4" i="56" s="1"/>
  <c r="R5" i="56"/>
  <c r="AC5" i="56" s="1"/>
  <c r="R6" i="56"/>
  <c r="AC6" i="56" s="1"/>
  <c r="R7" i="56"/>
  <c r="AC7" i="56" s="1"/>
  <c r="R8" i="56"/>
  <c r="AC8" i="56" s="1"/>
  <c r="R9" i="56"/>
  <c r="AC9" i="56" s="1"/>
  <c r="R10" i="56"/>
  <c r="AC10" i="56" s="1"/>
  <c r="R11" i="56"/>
  <c r="AC11" i="56" s="1"/>
  <c r="R12" i="56"/>
  <c r="AC12" i="56" s="1"/>
  <c r="R13" i="56"/>
  <c r="AC13" i="56" s="1"/>
  <c r="R14" i="56"/>
  <c r="AC14" i="56" s="1"/>
  <c r="R15" i="56"/>
  <c r="AC15" i="56" s="1"/>
  <c r="R16" i="56"/>
  <c r="AC16" i="56" s="1"/>
  <c r="R17" i="56"/>
  <c r="AC17" i="56" s="1"/>
  <c r="R18" i="56"/>
  <c r="AC18" i="56" s="1"/>
  <c r="V4" i="56"/>
  <c r="V5" i="56" s="1"/>
  <c r="V6" i="56" s="1"/>
  <c r="V7" i="56" s="1"/>
  <c r="V8" i="56" s="1"/>
  <c r="V9" i="56" s="1"/>
  <c r="V10" i="56" s="1"/>
  <c r="V11" i="56" s="1"/>
  <c r="V12" i="56" s="1"/>
  <c r="V13" i="56" s="1"/>
  <c r="V14" i="56" s="1"/>
  <c r="V15" i="56" s="1"/>
  <c r="V16" i="56" s="1"/>
  <c r="V17" i="56" s="1"/>
  <c r="V18" i="56" s="1"/>
  <c r="V19" i="56" s="1"/>
  <c r="V20" i="56" s="1"/>
  <c r="V21" i="56" s="1"/>
  <c r="V22" i="56" s="1"/>
  <c r="V23" i="56" s="1"/>
  <c r="V24" i="56" s="1"/>
  <c r="V25" i="56" s="1"/>
  <c r="V26" i="56" s="1"/>
  <c r="V27" i="56" s="1"/>
  <c r="V28" i="56" s="1"/>
  <c r="V29" i="56" s="1"/>
  <c r="V30" i="56" s="1"/>
  <c r="V31" i="56" s="1"/>
  <c r="V32" i="56" s="1"/>
  <c r="V33" i="56" s="1"/>
  <c r="V34" i="56" s="1"/>
  <c r="V35" i="56" s="1"/>
  <c r="V36" i="56" s="1"/>
  <c r="V37" i="56" s="1"/>
  <c r="V38" i="56" s="1"/>
  <c r="V39" i="56" s="1"/>
  <c r="V40" i="56" s="1"/>
  <c r="V41" i="56" s="1"/>
  <c r="V42" i="56" s="1"/>
  <c r="V43" i="56" s="1"/>
  <c r="V44" i="56" s="1"/>
  <c r="V45" i="56" s="1"/>
  <c r="V46" i="56" s="1"/>
  <c r="V47" i="56" s="1"/>
  <c r="V48" i="56" s="1"/>
  <c r="V49" i="56" s="1"/>
  <c r="V50" i="56" s="1"/>
  <c r="V51" i="56" s="1"/>
  <c r="V52" i="56" s="1"/>
  <c r="V53" i="56" s="1"/>
  <c r="V54" i="56" s="1"/>
  <c r="V55" i="56" s="1"/>
  <c r="V56" i="56" s="1"/>
  <c r="V57" i="56" s="1"/>
  <c r="V58" i="56" s="1"/>
  <c r="V59" i="56" s="1"/>
  <c r="V60" i="56" s="1"/>
  <c r="V61" i="56" s="1"/>
  <c r="V62" i="56" s="1"/>
  <c r="V63" i="56" s="1"/>
  <c r="V64" i="56" s="1"/>
  <c r="V65" i="56" s="1"/>
  <c r="V66" i="56" s="1"/>
  <c r="V67" i="56" s="1"/>
  <c r="V68" i="56" s="1"/>
  <c r="V69" i="56" s="1"/>
  <c r="V70" i="56" s="1"/>
  <c r="V71" i="56" s="1"/>
  <c r="V72" i="56" s="1"/>
  <c r="V73" i="56" s="1"/>
  <c r="V74" i="56" s="1"/>
  <c r="V75" i="56" s="1"/>
  <c r="V76" i="56" s="1"/>
  <c r="V77" i="56" s="1"/>
  <c r="V78" i="56" s="1"/>
  <c r="V79" i="56" s="1"/>
  <c r="V80" i="56" s="1"/>
  <c r="V81" i="56" s="1"/>
  <c r="V82" i="56" s="1"/>
  <c r="V83" i="56" s="1"/>
  <c r="V84" i="56" s="1"/>
  <c r="V85" i="56" s="1"/>
  <c r="V86" i="56" s="1"/>
  <c r="V87" i="56" s="1"/>
  <c r="V88" i="56" s="1"/>
  <c r="V89" i="56" s="1"/>
  <c r="V90" i="56" s="1"/>
  <c r="V91" i="56" s="1"/>
  <c r="V92" i="56" s="1"/>
  <c r="V93" i="56" s="1"/>
  <c r="V94" i="56" s="1"/>
  <c r="R94" i="56"/>
  <c r="AC94" i="56" s="1"/>
  <c r="R93" i="56"/>
  <c r="AC93" i="56" s="1"/>
  <c r="R92" i="56"/>
  <c r="AC92" i="56" s="1"/>
  <c r="R91" i="56"/>
  <c r="AC91" i="56" s="1"/>
  <c r="R90" i="56"/>
  <c r="AC90" i="56" s="1"/>
  <c r="R89" i="56"/>
  <c r="AC89" i="56" s="1"/>
  <c r="R88" i="56"/>
  <c r="AC88" i="56" s="1"/>
  <c r="R87" i="56"/>
  <c r="AC87" i="56" s="1"/>
  <c r="R86" i="56"/>
  <c r="AC86" i="56" s="1"/>
  <c r="R85" i="56"/>
  <c r="AC85" i="56" s="1"/>
  <c r="R84" i="56"/>
  <c r="AC84" i="56" s="1"/>
  <c r="R83" i="56"/>
  <c r="AC83" i="56" s="1"/>
  <c r="R82" i="56"/>
  <c r="AC82" i="56" s="1"/>
  <c r="R81" i="56"/>
  <c r="AC81" i="56" s="1"/>
  <c r="R80" i="56"/>
  <c r="AC80" i="56" s="1"/>
  <c r="R79" i="56"/>
  <c r="AC79" i="56" s="1"/>
  <c r="R78" i="56"/>
  <c r="AC78" i="56" s="1"/>
  <c r="R77" i="56"/>
  <c r="AC77" i="56" s="1"/>
  <c r="R76" i="56"/>
  <c r="AC76" i="56" s="1"/>
  <c r="R75" i="56"/>
  <c r="AC75" i="56" s="1"/>
  <c r="R74" i="56"/>
  <c r="AC74" i="56" s="1"/>
  <c r="R73" i="56"/>
  <c r="AC73" i="56" s="1"/>
  <c r="R72" i="56"/>
  <c r="AC72" i="56" s="1"/>
  <c r="R71" i="56"/>
  <c r="AC71" i="56" s="1"/>
  <c r="R70" i="56"/>
  <c r="AC70" i="56" s="1"/>
  <c r="R69" i="56"/>
  <c r="AC69" i="56" s="1"/>
  <c r="R68" i="56"/>
  <c r="AC68" i="56" s="1"/>
  <c r="R67" i="56"/>
  <c r="AC67" i="56" s="1"/>
  <c r="R66" i="56"/>
  <c r="AC66" i="56" s="1"/>
  <c r="R65" i="56"/>
  <c r="AC65" i="56" s="1"/>
  <c r="R64" i="56"/>
  <c r="AC64" i="56" s="1"/>
  <c r="R63" i="56"/>
  <c r="AC63" i="56" s="1"/>
  <c r="R62" i="56"/>
  <c r="AC62" i="56" s="1"/>
  <c r="R61" i="56"/>
  <c r="AC61" i="56" s="1"/>
  <c r="R60" i="56"/>
  <c r="AC60" i="56" s="1"/>
  <c r="R59" i="56"/>
  <c r="AC59" i="56" s="1"/>
  <c r="R58" i="56"/>
  <c r="AC58" i="56" s="1"/>
  <c r="R57" i="56"/>
  <c r="AC57" i="56" s="1"/>
  <c r="R56" i="56"/>
  <c r="AC56" i="56" s="1"/>
  <c r="R55" i="56"/>
  <c r="AC55" i="56" s="1"/>
  <c r="R54" i="56"/>
  <c r="AC54" i="56" s="1"/>
  <c r="R53" i="56"/>
  <c r="AC53" i="56" s="1"/>
  <c r="R52" i="56"/>
  <c r="AC52" i="56" s="1"/>
  <c r="R51" i="56"/>
  <c r="AC51" i="56" s="1"/>
  <c r="R50" i="56"/>
  <c r="AC50" i="56" s="1"/>
  <c r="R49" i="56"/>
  <c r="AC49" i="56" s="1"/>
  <c r="R48" i="56"/>
  <c r="AC48" i="56" s="1"/>
  <c r="R47" i="56"/>
  <c r="AC47" i="56" s="1"/>
  <c r="R46" i="56"/>
  <c r="AC46" i="56" s="1"/>
  <c r="R45" i="56"/>
  <c r="AC45" i="56" s="1"/>
  <c r="R44" i="56"/>
  <c r="AC44" i="56" s="1"/>
  <c r="R43" i="56"/>
  <c r="AC43" i="56" s="1"/>
  <c r="R42" i="56"/>
  <c r="AC42" i="56" s="1"/>
  <c r="R41" i="56"/>
  <c r="AC41" i="56" s="1"/>
  <c r="R40" i="56"/>
  <c r="AC40" i="56" s="1"/>
  <c r="R39" i="56"/>
  <c r="AC39" i="56" s="1"/>
  <c r="R38" i="56"/>
  <c r="AC38" i="56" s="1"/>
  <c r="R37" i="56"/>
  <c r="AC37" i="56" s="1"/>
  <c r="R36" i="56"/>
  <c r="AC36" i="56" s="1"/>
  <c r="R35" i="56"/>
  <c r="AC35" i="56" s="1"/>
  <c r="R34" i="56"/>
  <c r="AC34" i="56" s="1"/>
  <c r="R33" i="56"/>
  <c r="AC33" i="56" s="1"/>
  <c r="R32" i="56"/>
  <c r="AC32" i="56" s="1"/>
  <c r="R31" i="56"/>
  <c r="AC31" i="56" s="1"/>
  <c r="R30" i="56"/>
  <c r="AC30" i="56" s="1"/>
  <c r="R29" i="56"/>
  <c r="AC29" i="56" s="1"/>
  <c r="R28" i="56"/>
  <c r="AC28" i="56" s="1"/>
  <c r="R27" i="56"/>
  <c r="AC27" i="56" s="1"/>
  <c r="R26" i="56"/>
  <c r="AC26" i="56" s="1"/>
  <c r="R25" i="56"/>
  <c r="AC25" i="56" s="1"/>
  <c r="R24" i="56"/>
  <c r="AC24" i="56" s="1"/>
  <c r="R23" i="56"/>
  <c r="AC23" i="56" s="1"/>
  <c r="R22" i="56"/>
  <c r="AC22" i="56" s="1"/>
  <c r="R21" i="56"/>
  <c r="AC21" i="56" s="1"/>
  <c r="R20" i="56"/>
  <c r="AC20" i="56" s="1"/>
  <c r="R19" i="56"/>
  <c r="AC19" i="56" s="1"/>
  <c r="AZ129" i="27"/>
  <c r="AW129" i="27"/>
  <c r="AT129" i="27"/>
  <c r="AQ129" i="27"/>
  <c r="AG129" i="27"/>
  <c r="AF129" i="27"/>
  <c r="AC129" i="27"/>
  <c r="Y129" i="27"/>
  <c r="X129" i="27"/>
  <c r="T129" i="27"/>
  <c r="S129" i="27"/>
  <c r="O129" i="27"/>
  <c r="N129" i="27"/>
  <c r="K129" i="27"/>
  <c r="H129" i="27"/>
  <c r="AZ128" i="27"/>
  <c r="AW128" i="27"/>
  <c r="AT128" i="27"/>
  <c r="AQ128" i="27"/>
  <c r="AG128" i="27"/>
  <c r="AF128" i="27"/>
  <c r="AC128" i="27"/>
  <c r="Y128" i="27"/>
  <c r="X128" i="27"/>
  <c r="T128" i="27"/>
  <c r="S128" i="27"/>
  <c r="O128" i="27"/>
  <c r="N128" i="27"/>
  <c r="K128" i="27"/>
  <c r="H128" i="27"/>
  <c r="AZ127" i="27"/>
  <c r="AW127" i="27"/>
  <c r="AT127" i="27"/>
  <c r="AQ127" i="27"/>
  <c r="AG127" i="27"/>
  <c r="AF127" i="27"/>
  <c r="AC127" i="27"/>
  <c r="Y127" i="27"/>
  <c r="X127" i="27"/>
  <c r="T127" i="27"/>
  <c r="S127" i="27"/>
  <c r="O127" i="27"/>
  <c r="N127" i="27"/>
  <c r="K127" i="27"/>
  <c r="H127" i="27"/>
  <c r="AZ126" i="27"/>
  <c r="AW126" i="27"/>
  <c r="AT126" i="27"/>
  <c r="AQ126" i="27"/>
  <c r="AG126" i="27"/>
  <c r="AF126" i="27"/>
  <c r="AC126" i="27"/>
  <c r="Y126" i="27"/>
  <c r="X126" i="27"/>
  <c r="T126" i="27"/>
  <c r="S126" i="27"/>
  <c r="O126" i="27"/>
  <c r="N126" i="27"/>
  <c r="K126" i="27"/>
  <c r="H126" i="27"/>
  <c r="AZ125" i="27"/>
  <c r="AW125" i="27"/>
  <c r="AT125" i="27"/>
  <c r="AQ125" i="27"/>
  <c r="AG125" i="27"/>
  <c r="AF125" i="27"/>
  <c r="AC125" i="27"/>
  <c r="Y125" i="27"/>
  <c r="X125" i="27"/>
  <c r="T125" i="27"/>
  <c r="S125" i="27"/>
  <c r="O125" i="27"/>
  <c r="N125" i="27"/>
  <c r="K125" i="27"/>
  <c r="H125" i="27"/>
  <c r="AZ124" i="27"/>
  <c r="AW124" i="27"/>
  <c r="AT124" i="27"/>
  <c r="AQ124" i="27"/>
  <c r="AG124" i="27"/>
  <c r="AF124" i="27"/>
  <c r="AC124" i="27"/>
  <c r="Y124" i="27"/>
  <c r="X124" i="27"/>
  <c r="T124" i="27"/>
  <c r="S124" i="27"/>
  <c r="O124" i="27"/>
  <c r="N124" i="27"/>
  <c r="K124" i="27"/>
  <c r="H124" i="27"/>
  <c r="AZ123" i="27"/>
  <c r="AW123" i="27"/>
  <c r="AT123" i="27"/>
  <c r="AQ123" i="27"/>
  <c r="AG123" i="27"/>
  <c r="AF123" i="27"/>
  <c r="AC123" i="27"/>
  <c r="Y123" i="27"/>
  <c r="X123" i="27"/>
  <c r="T123" i="27"/>
  <c r="S123" i="27"/>
  <c r="O123" i="27"/>
  <c r="N123" i="27"/>
  <c r="K123" i="27"/>
  <c r="H123" i="27"/>
  <c r="AZ122" i="27"/>
  <c r="AW122" i="27"/>
  <c r="AT122" i="27"/>
  <c r="AQ122" i="27"/>
  <c r="AG122" i="27"/>
  <c r="AF122" i="27"/>
  <c r="AC122" i="27"/>
  <c r="Y122" i="27"/>
  <c r="X122" i="27"/>
  <c r="T122" i="27"/>
  <c r="S122" i="27"/>
  <c r="O122" i="27"/>
  <c r="N122" i="27"/>
  <c r="K122" i="27"/>
  <c r="AZ121" i="27"/>
  <c r="AW121" i="27"/>
  <c r="AT121" i="27"/>
  <c r="AQ121" i="27"/>
  <c r="AG121" i="27"/>
  <c r="AF121" i="27"/>
  <c r="AC121" i="27"/>
  <c r="Y121" i="27"/>
  <c r="X121" i="27"/>
  <c r="T121" i="27"/>
  <c r="S121" i="27"/>
  <c r="O121" i="27"/>
  <c r="N121" i="27"/>
  <c r="K121" i="27"/>
  <c r="H121" i="27"/>
  <c r="AZ120" i="27"/>
  <c r="AW120" i="27"/>
  <c r="AT120" i="27"/>
  <c r="AQ120" i="27"/>
  <c r="AG120" i="27"/>
  <c r="AF120" i="27"/>
  <c r="AC120" i="27"/>
  <c r="Y120" i="27"/>
  <c r="X120" i="27"/>
  <c r="T120" i="27"/>
  <c r="S120" i="27"/>
  <c r="O120" i="27"/>
  <c r="N120" i="27"/>
  <c r="K120" i="27"/>
  <c r="H120" i="27"/>
  <c r="AZ119" i="27"/>
  <c r="AW119" i="27"/>
  <c r="AT119" i="27"/>
  <c r="AQ119" i="27"/>
  <c r="AG119" i="27"/>
  <c r="AF119" i="27"/>
  <c r="AC119" i="27"/>
  <c r="Y119" i="27"/>
  <c r="X119" i="27"/>
  <c r="T119" i="27"/>
  <c r="S119" i="27"/>
  <c r="O119" i="27"/>
  <c r="N119" i="27"/>
  <c r="K119" i="27"/>
  <c r="H119" i="27"/>
  <c r="AZ118" i="27"/>
  <c r="AW118" i="27"/>
  <c r="AT118" i="27"/>
  <c r="AQ118" i="27"/>
  <c r="AG118" i="27"/>
  <c r="AF118" i="27"/>
  <c r="AC118" i="27"/>
  <c r="Y118" i="27"/>
  <c r="X118" i="27"/>
  <c r="T118" i="27"/>
  <c r="S118" i="27"/>
  <c r="O118" i="27"/>
  <c r="N118" i="27"/>
  <c r="K118" i="27"/>
  <c r="H118" i="27"/>
  <c r="AZ117" i="27"/>
  <c r="AW117" i="27"/>
  <c r="AT117" i="27"/>
  <c r="AQ117" i="27"/>
  <c r="AG117" i="27"/>
  <c r="AF117" i="27"/>
  <c r="AC117" i="27"/>
  <c r="Y117" i="27"/>
  <c r="X117" i="27"/>
  <c r="T117" i="27"/>
  <c r="S117" i="27"/>
  <c r="O117" i="27"/>
  <c r="N117" i="27"/>
  <c r="K117" i="27"/>
  <c r="H117" i="27"/>
  <c r="AZ116" i="27"/>
  <c r="AW116" i="27"/>
  <c r="AT116" i="27"/>
  <c r="AQ116" i="27"/>
  <c r="AG116" i="27"/>
  <c r="AF116" i="27"/>
  <c r="AC116" i="27"/>
  <c r="Y116" i="27"/>
  <c r="X116" i="27"/>
  <c r="T116" i="27"/>
  <c r="S116" i="27"/>
  <c r="O116" i="27"/>
  <c r="N116" i="27"/>
  <c r="K116" i="27"/>
  <c r="H116" i="27"/>
  <c r="AZ115" i="27"/>
  <c r="AW115" i="27"/>
  <c r="AT115" i="27"/>
  <c r="AQ115" i="27"/>
  <c r="AG115" i="27"/>
  <c r="AF115" i="27"/>
  <c r="AC115" i="27"/>
  <c r="Y115" i="27"/>
  <c r="X115" i="27"/>
  <c r="T115" i="27"/>
  <c r="S115" i="27"/>
  <c r="O115" i="27"/>
  <c r="N115" i="27"/>
  <c r="K115" i="27"/>
  <c r="H115" i="27"/>
  <c r="AZ114" i="27"/>
  <c r="AW114" i="27"/>
  <c r="AT114" i="27"/>
  <c r="AQ114" i="27"/>
  <c r="AG114" i="27"/>
  <c r="AF114" i="27"/>
  <c r="AC114" i="27"/>
  <c r="Y114" i="27"/>
  <c r="X114" i="27"/>
  <c r="T114" i="27"/>
  <c r="S114" i="27"/>
  <c r="O114" i="27"/>
  <c r="N114" i="27"/>
  <c r="K114" i="27"/>
  <c r="AZ113" i="27"/>
  <c r="AW113" i="27"/>
  <c r="AT113" i="27"/>
  <c r="AQ113" i="27"/>
  <c r="AG113" i="27"/>
  <c r="AF113" i="27"/>
  <c r="AC113" i="27"/>
  <c r="Y113" i="27"/>
  <c r="X113" i="27"/>
  <c r="T113" i="27"/>
  <c r="S113" i="27"/>
  <c r="O113" i="27"/>
  <c r="N113" i="27"/>
  <c r="K113" i="27"/>
  <c r="H113" i="27"/>
  <c r="AZ112" i="27"/>
  <c r="AW112" i="27"/>
  <c r="AT112" i="27"/>
  <c r="AQ112" i="27"/>
  <c r="AG112" i="27"/>
  <c r="AF112" i="27"/>
  <c r="AC112" i="27"/>
  <c r="Y112" i="27"/>
  <c r="X112" i="27"/>
  <c r="T112" i="27"/>
  <c r="S112" i="27"/>
  <c r="O112" i="27"/>
  <c r="N112" i="27"/>
  <c r="K112" i="27"/>
  <c r="H112" i="27"/>
  <c r="AZ111" i="27"/>
  <c r="AW111" i="27"/>
  <c r="AT111" i="27"/>
  <c r="AQ111" i="27"/>
  <c r="AG111" i="27"/>
  <c r="AF111" i="27"/>
  <c r="AC111" i="27"/>
  <c r="Y111" i="27"/>
  <c r="X111" i="27"/>
  <c r="T111" i="27"/>
  <c r="S111" i="27"/>
  <c r="O111" i="27"/>
  <c r="N111" i="27"/>
  <c r="K111" i="27"/>
  <c r="H111" i="27"/>
  <c r="AZ110" i="27"/>
  <c r="AW110" i="27"/>
  <c r="AT110" i="27"/>
  <c r="AQ110" i="27"/>
  <c r="AG110" i="27"/>
  <c r="AF110" i="27"/>
  <c r="AC110" i="27"/>
  <c r="Y110" i="27"/>
  <c r="X110" i="27"/>
  <c r="T110" i="27"/>
  <c r="S110" i="27"/>
  <c r="O110" i="27"/>
  <c r="N110" i="27"/>
  <c r="K110" i="27"/>
  <c r="H110" i="27"/>
  <c r="AZ109" i="27"/>
  <c r="AW109" i="27"/>
  <c r="AT109" i="27"/>
  <c r="AQ109" i="27"/>
  <c r="AG109" i="27"/>
  <c r="AF109" i="27"/>
  <c r="AC109" i="27"/>
  <c r="Y109" i="27"/>
  <c r="X109" i="27"/>
  <c r="T109" i="27"/>
  <c r="S109" i="27"/>
  <c r="O109" i="27"/>
  <c r="N109" i="27"/>
  <c r="K109" i="27"/>
  <c r="H109" i="27"/>
  <c r="AZ108" i="27"/>
  <c r="AW108" i="27"/>
  <c r="AT108" i="27"/>
  <c r="AQ108" i="27"/>
  <c r="AG108" i="27"/>
  <c r="AF108" i="27"/>
  <c r="AC108" i="27"/>
  <c r="Y108" i="27"/>
  <c r="X108" i="27"/>
  <c r="T108" i="27"/>
  <c r="S108" i="27"/>
  <c r="O108" i="27"/>
  <c r="N108" i="27"/>
  <c r="K108" i="27"/>
  <c r="H108" i="27"/>
  <c r="AZ107" i="27"/>
  <c r="AW107" i="27"/>
  <c r="AT107" i="27"/>
  <c r="AQ107" i="27"/>
  <c r="AG107" i="27"/>
  <c r="AF107" i="27"/>
  <c r="AC107" i="27"/>
  <c r="Y107" i="27"/>
  <c r="X107" i="27"/>
  <c r="T107" i="27"/>
  <c r="S107" i="27"/>
  <c r="O107" i="27"/>
  <c r="N107" i="27"/>
  <c r="K107" i="27"/>
  <c r="H107" i="27"/>
  <c r="AZ106" i="27"/>
  <c r="AW106" i="27"/>
  <c r="AT106" i="27"/>
  <c r="AQ106" i="27"/>
  <c r="AG106" i="27"/>
  <c r="AF106" i="27"/>
  <c r="AC106" i="27"/>
  <c r="Y106" i="27"/>
  <c r="X106" i="27"/>
  <c r="T106" i="27"/>
  <c r="S106" i="27"/>
  <c r="O106" i="27"/>
  <c r="N106" i="27"/>
  <c r="K106" i="27"/>
  <c r="H106" i="27"/>
  <c r="AZ105" i="27"/>
  <c r="AW105" i="27"/>
  <c r="AT105" i="27"/>
  <c r="AQ105" i="27"/>
  <c r="AG105" i="27"/>
  <c r="AF105" i="27"/>
  <c r="AC105" i="27"/>
  <c r="Y105" i="27"/>
  <c r="X105" i="27"/>
  <c r="T105" i="27"/>
  <c r="S105" i="27"/>
  <c r="O105" i="27"/>
  <c r="N105" i="27"/>
  <c r="K105" i="27"/>
  <c r="H105" i="27"/>
  <c r="AZ104" i="27"/>
  <c r="AW104" i="27"/>
  <c r="AT104" i="27"/>
  <c r="AQ104" i="27"/>
  <c r="AG104" i="27"/>
  <c r="AF104" i="27"/>
  <c r="AC104" i="27"/>
  <c r="Y104" i="27"/>
  <c r="X104" i="27"/>
  <c r="T104" i="27"/>
  <c r="S104" i="27"/>
  <c r="O104" i="27"/>
  <c r="N104" i="27"/>
  <c r="K104" i="27"/>
  <c r="H104" i="27"/>
  <c r="AZ103" i="27"/>
  <c r="AW103" i="27"/>
  <c r="AT103" i="27"/>
  <c r="AQ103" i="27"/>
  <c r="AG103" i="27"/>
  <c r="AF103" i="27"/>
  <c r="AC103" i="27"/>
  <c r="Y103" i="27"/>
  <c r="X103" i="27"/>
  <c r="T103" i="27"/>
  <c r="S103" i="27"/>
  <c r="O103" i="27"/>
  <c r="N103" i="27"/>
  <c r="K103" i="27"/>
  <c r="H103" i="27"/>
  <c r="AZ102" i="27"/>
  <c r="AW102" i="27"/>
  <c r="AT102" i="27"/>
  <c r="AQ102" i="27"/>
  <c r="AG102" i="27"/>
  <c r="AF102" i="27"/>
  <c r="AC102" i="27"/>
  <c r="Y102" i="27"/>
  <c r="X102" i="27"/>
  <c r="T102" i="27"/>
  <c r="S102" i="27"/>
  <c r="O102" i="27"/>
  <c r="N102" i="27"/>
  <c r="K102" i="27"/>
  <c r="H102" i="27"/>
  <c r="AZ99" i="27"/>
  <c r="AW99" i="27"/>
  <c r="T766" i="56" s="1"/>
  <c r="AT99" i="27"/>
  <c r="AQ99" i="27"/>
  <c r="T670" i="56"/>
  <c r="AG99" i="27"/>
  <c r="AF99" i="27"/>
  <c r="AC99" i="27"/>
  <c r="Y99" i="27"/>
  <c r="T574" i="56" s="1"/>
  <c r="X99" i="27"/>
  <c r="T99" i="27"/>
  <c r="T478" i="56" s="1"/>
  <c r="S99" i="27"/>
  <c r="O99" i="27"/>
  <c r="N99" i="27"/>
  <c r="T382" i="56" s="1"/>
  <c r="K99" i="27"/>
  <c r="T286" i="56" s="1"/>
  <c r="H99" i="27"/>
  <c r="T190" i="56" s="1"/>
  <c r="T94" i="56"/>
  <c r="AZ98" i="27"/>
  <c r="AW98" i="27"/>
  <c r="T765" i="56" s="1"/>
  <c r="AT98" i="27"/>
  <c r="AQ98" i="27"/>
  <c r="T669" i="56"/>
  <c r="AG98" i="27"/>
  <c r="AF98" i="27"/>
  <c r="AC98" i="27"/>
  <c r="Y98" i="27"/>
  <c r="T573" i="56" s="1"/>
  <c r="X98" i="27"/>
  <c r="T98" i="27"/>
  <c r="T477" i="56" s="1"/>
  <c r="S98" i="27"/>
  <c r="O98" i="27"/>
  <c r="N98" i="27"/>
  <c r="T381" i="56" s="1"/>
  <c r="K98" i="27"/>
  <c r="T285" i="56" s="1"/>
  <c r="H98" i="27"/>
  <c r="T189" i="56" s="1"/>
  <c r="T93" i="56"/>
  <c r="AZ97" i="27"/>
  <c r="AW97" i="27"/>
  <c r="T764" i="56" s="1"/>
  <c r="AT97" i="27"/>
  <c r="AQ97" i="27"/>
  <c r="T668" i="56"/>
  <c r="AG97" i="27"/>
  <c r="AF97" i="27"/>
  <c r="AC97" i="27"/>
  <c r="Y97" i="27"/>
  <c r="T572" i="56" s="1"/>
  <c r="X97" i="27"/>
  <c r="T97" i="27"/>
  <c r="T476" i="56" s="1"/>
  <c r="S97" i="27"/>
  <c r="O97" i="27"/>
  <c r="N97" i="27"/>
  <c r="T380" i="56" s="1"/>
  <c r="K97" i="27"/>
  <c r="T284" i="56" s="1"/>
  <c r="H97" i="27"/>
  <c r="T188" i="56" s="1"/>
  <c r="T92" i="56"/>
  <c r="AZ96" i="27"/>
  <c r="AT96" i="27"/>
  <c r="AQ96" i="27"/>
  <c r="T667" i="56"/>
  <c r="AG96" i="27"/>
  <c r="AF96" i="27"/>
  <c r="AC96" i="27"/>
  <c r="T96" i="27"/>
  <c r="T475" i="56" s="1"/>
  <c r="S96" i="27"/>
  <c r="O96" i="27"/>
  <c r="N96" i="27"/>
  <c r="T379" i="56" s="1"/>
  <c r="K96" i="27"/>
  <c r="T283" i="56" s="1"/>
  <c r="H96" i="27"/>
  <c r="T187" i="56" s="1"/>
  <c r="T91" i="56"/>
  <c r="AZ95" i="27"/>
  <c r="AW95" i="27"/>
  <c r="T762" i="56" s="1"/>
  <c r="AT95" i="27"/>
  <c r="AQ95" i="27"/>
  <c r="T666" i="56"/>
  <c r="AG95" i="27"/>
  <c r="AF95" i="27"/>
  <c r="AC95" i="27"/>
  <c r="Y95" i="27"/>
  <c r="T570" i="56" s="1"/>
  <c r="X95" i="27"/>
  <c r="T95" i="27"/>
  <c r="T474" i="56" s="1"/>
  <c r="S95" i="27"/>
  <c r="O95" i="27"/>
  <c r="N95" i="27"/>
  <c r="T378" i="56" s="1"/>
  <c r="K95" i="27"/>
  <c r="T282" i="56" s="1"/>
  <c r="H95" i="27"/>
  <c r="T186" i="56" s="1"/>
  <c r="T90" i="56"/>
  <c r="AZ94" i="27"/>
  <c r="AW94" i="27"/>
  <c r="T761" i="56" s="1"/>
  <c r="AT94" i="27"/>
  <c r="AQ94" i="27"/>
  <c r="T665" i="56"/>
  <c r="AG94" i="27"/>
  <c r="AF94" i="27"/>
  <c r="AC94" i="27"/>
  <c r="Y94" i="27"/>
  <c r="T569" i="56" s="1"/>
  <c r="X94" i="27"/>
  <c r="T94" i="27"/>
  <c r="T473" i="56" s="1"/>
  <c r="S94" i="27"/>
  <c r="O94" i="27"/>
  <c r="N94" i="27"/>
  <c r="T377" i="56" s="1"/>
  <c r="K94" i="27"/>
  <c r="T281" i="56" s="1"/>
  <c r="H94" i="27"/>
  <c r="T185" i="56" s="1"/>
  <c r="T89" i="56"/>
  <c r="AZ93" i="27"/>
  <c r="AW93" i="27"/>
  <c r="T760" i="56" s="1"/>
  <c r="AT93" i="27"/>
  <c r="AQ93" i="27"/>
  <c r="T664" i="56"/>
  <c r="AG93" i="27"/>
  <c r="AF93" i="27"/>
  <c r="AC93" i="27"/>
  <c r="Y93" i="27"/>
  <c r="T568" i="56" s="1"/>
  <c r="X93" i="27"/>
  <c r="T93" i="27"/>
  <c r="T472" i="56" s="1"/>
  <c r="S93" i="27"/>
  <c r="O93" i="27"/>
  <c r="N93" i="27"/>
  <c r="T376" i="56" s="1"/>
  <c r="K93" i="27"/>
  <c r="T280" i="56" s="1"/>
  <c r="H93" i="27"/>
  <c r="T184" i="56" s="1"/>
  <c r="T88" i="56"/>
  <c r="AZ92" i="27"/>
  <c r="AW92" i="27"/>
  <c r="T759" i="56" s="1"/>
  <c r="AT92" i="27"/>
  <c r="AQ92" i="27"/>
  <c r="T663" i="56"/>
  <c r="AG92" i="27"/>
  <c r="AF92" i="27"/>
  <c r="AC92" i="27"/>
  <c r="Y92" i="27"/>
  <c r="T567" i="56" s="1"/>
  <c r="X92" i="27"/>
  <c r="T92" i="27"/>
  <c r="T471" i="56" s="1"/>
  <c r="S92" i="27"/>
  <c r="O92" i="27"/>
  <c r="N92" i="27"/>
  <c r="T375" i="56" s="1"/>
  <c r="K92" i="27"/>
  <c r="T279" i="56" s="1"/>
  <c r="T87" i="56"/>
  <c r="AZ91" i="27"/>
  <c r="AW91" i="27"/>
  <c r="T758" i="56" s="1"/>
  <c r="AT91" i="27"/>
  <c r="AQ91" i="27"/>
  <c r="T662" i="56"/>
  <c r="AG91" i="27"/>
  <c r="AF91" i="27"/>
  <c r="AC91" i="27"/>
  <c r="Y91" i="27"/>
  <c r="T566" i="56" s="1"/>
  <c r="X91" i="27"/>
  <c r="T91" i="27"/>
  <c r="T470" i="56" s="1"/>
  <c r="S91" i="27"/>
  <c r="O91" i="27"/>
  <c r="N91" i="27"/>
  <c r="T374" i="56" s="1"/>
  <c r="K91" i="27"/>
  <c r="T278" i="56" s="1"/>
  <c r="H91" i="27"/>
  <c r="T182" i="56" s="1"/>
  <c r="T86" i="56"/>
  <c r="AZ90" i="27"/>
  <c r="AW90" i="27"/>
  <c r="T757" i="56" s="1"/>
  <c r="AT90" i="27"/>
  <c r="AQ90" i="27"/>
  <c r="T661" i="56"/>
  <c r="AG90" i="27"/>
  <c r="AF90" i="27"/>
  <c r="AC90" i="27"/>
  <c r="Y90" i="27"/>
  <c r="T565" i="56" s="1"/>
  <c r="X90" i="27"/>
  <c r="T90" i="27"/>
  <c r="T469" i="56" s="1"/>
  <c r="S90" i="27"/>
  <c r="O90" i="27"/>
  <c r="N90" i="27"/>
  <c r="T373" i="56" s="1"/>
  <c r="K90" i="27"/>
  <c r="T277" i="56" s="1"/>
  <c r="H90" i="27"/>
  <c r="T181" i="56" s="1"/>
  <c r="T85" i="56"/>
  <c r="AZ89" i="27"/>
  <c r="AW89" i="27"/>
  <c r="T756" i="56" s="1"/>
  <c r="AT89" i="27"/>
  <c r="AQ89" i="27"/>
  <c r="T660" i="56"/>
  <c r="AG89" i="27"/>
  <c r="AF89" i="27"/>
  <c r="AC89" i="27"/>
  <c r="Y89" i="27"/>
  <c r="T564" i="56" s="1"/>
  <c r="X89" i="27"/>
  <c r="T89" i="27"/>
  <c r="T468" i="56" s="1"/>
  <c r="S89" i="27"/>
  <c r="O89" i="27"/>
  <c r="N89" i="27"/>
  <c r="T372" i="56" s="1"/>
  <c r="K89" i="27"/>
  <c r="T276" i="56" s="1"/>
  <c r="H89" i="27"/>
  <c r="T180" i="56" s="1"/>
  <c r="T84" i="56"/>
  <c r="AZ88" i="27"/>
  <c r="AT88" i="27"/>
  <c r="AQ88" i="27"/>
  <c r="T659" i="56"/>
  <c r="AG88" i="27"/>
  <c r="AF88" i="27"/>
  <c r="AC88" i="27"/>
  <c r="Y88" i="27"/>
  <c r="T563" i="56" s="1"/>
  <c r="X88" i="27"/>
  <c r="T88" i="27"/>
  <c r="T467" i="56" s="1"/>
  <c r="S88" i="27"/>
  <c r="O88" i="27"/>
  <c r="N88" i="27"/>
  <c r="T371" i="56" s="1"/>
  <c r="K88" i="27"/>
  <c r="T275" i="56" s="1"/>
  <c r="H88" i="27"/>
  <c r="T179" i="56" s="1"/>
  <c r="T83" i="56"/>
  <c r="AZ87" i="27"/>
  <c r="AT87" i="27"/>
  <c r="AQ87" i="27"/>
  <c r="T658" i="56"/>
  <c r="AG87" i="27"/>
  <c r="AF87" i="27"/>
  <c r="AC87" i="27"/>
  <c r="Y87" i="27"/>
  <c r="T562" i="56" s="1"/>
  <c r="X87" i="27"/>
  <c r="T87" i="27"/>
  <c r="T466" i="56" s="1"/>
  <c r="S87" i="27"/>
  <c r="O87" i="27"/>
  <c r="N87" i="27"/>
  <c r="T370" i="56" s="1"/>
  <c r="K87" i="27"/>
  <c r="T274" i="56" s="1"/>
  <c r="H87" i="27"/>
  <c r="T178" i="56" s="1"/>
  <c r="T82" i="56"/>
  <c r="AZ86" i="27"/>
  <c r="AW86" i="27"/>
  <c r="T753" i="56" s="1"/>
  <c r="AT86" i="27"/>
  <c r="AQ86" i="27"/>
  <c r="T657" i="56"/>
  <c r="AG86" i="27"/>
  <c r="AF86" i="27"/>
  <c r="AC86" i="27"/>
  <c r="Y86" i="27"/>
  <c r="T561" i="56" s="1"/>
  <c r="X86" i="27"/>
  <c r="T86" i="27"/>
  <c r="T465" i="56" s="1"/>
  <c r="S86" i="27"/>
  <c r="O86" i="27"/>
  <c r="N86" i="27"/>
  <c r="T369" i="56" s="1"/>
  <c r="K86" i="27"/>
  <c r="T273" i="56" s="1"/>
  <c r="H86" i="27"/>
  <c r="T177" i="56" s="1"/>
  <c r="T81" i="56"/>
  <c r="AZ85" i="27"/>
  <c r="AW85" i="27"/>
  <c r="T752" i="56" s="1"/>
  <c r="AT85" i="27"/>
  <c r="AQ85" i="27"/>
  <c r="T656" i="56"/>
  <c r="AG85" i="27"/>
  <c r="AF85" i="27"/>
  <c r="AC85" i="27"/>
  <c r="Y85" i="27"/>
  <c r="T560" i="56" s="1"/>
  <c r="X85" i="27"/>
  <c r="T85" i="27"/>
  <c r="T464" i="56" s="1"/>
  <c r="S85" i="27"/>
  <c r="O85" i="27"/>
  <c r="N85" i="27"/>
  <c r="T368" i="56" s="1"/>
  <c r="K85" i="27"/>
  <c r="T272" i="56" s="1"/>
  <c r="H85" i="27"/>
  <c r="T176" i="56" s="1"/>
  <c r="T80" i="56"/>
  <c r="AZ84" i="27"/>
  <c r="AW84" i="27"/>
  <c r="T751" i="56" s="1"/>
  <c r="AT84" i="27"/>
  <c r="AQ84" i="27"/>
  <c r="T655" i="56"/>
  <c r="AG84" i="27"/>
  <c r="AF84" i="27"/>
  <c r="AC84" i="27"/>
  <c r="Y84" i="27"/>
  <c r="T559" i="56" s="1"/>
  <c r="X84" i="27"/>
  <c r="T84" i="27"/>
  <c r="T463" i="56" s="1"/>
  <c r="S84" i="27"/>
  <c r="O84" i="27"/>
  <c r="N84" i="27"/>
  <c r="T367" i="56" s="1"/>
  <c r="K84" i="27"/>
  <c r="T271" i="56" s="1"/>
  <c r="T79" i="56"/>
  <c r="AZ83" i="27"/>
  <c r="AW83" i="27"/>
  <c r="T750" i="56" s="1"/>
  <c r="AT83" i="27"/>
  <c r="AQ83" i="27"/>
  <c r="T654" i="56"/>
  <c r="AG83" i="27"/>
  <c r="AF83" i="27"/>
  <c r="AC83" i="27"/>
  <c r="Y83" i="27"/>
  <c r="T558" i="56" s="1"/>
  <c r="X83" i="27"/>
  <c r="T83" i="27"/>
  <c r="T462" i="56" s="1"/>
  <c r="S83" i="27"/>
  <c r="O83" i="27"/>
  <c r="N83" i="27"/>
  <c r="T366" i="56" s="1"/>
  <c r="K83" i="27"/>
  <c r="T270" i="56" s="1"/>
  <c r="H83" i="27"/>
  <c r="T174" i="56" s="1"/>
  <c r="T78" i="56"/>
  <c r="AZ82" i="27"/>
  <c r="AW82" i="27"/>
  <c r="T749" i="56" s="1"/>
  <c r="AT82" i="27"/>
  <c r="AQ82" i="27"/>
  <c r="T653" i="56"/>
  <c r="AG82" i="27"/>
  <c r="AF82" i="27"/>
  <c r="AC82" i="27"/>
  <c r="Y82" i="27"/>
  <c r="T557" i="56" s="1"/>
  <c r="X82" i="27"/>
  <c r="T82" i="27"/>
  <c r="T461" i="56" s="1"/>
  <c r="S82" i="27"/>
  <c r="O82" i="27"/>
  <c r="N82" i="27"/>
  <c r="T365" i="56" s="1"/>
  <c r="K82" i="27"/>
  <c r="T269" i="56" s="1"/>
  <c r="H82" i="27"/>
  <c r="T173" i="56" s="1"/>
  <c r="T77" i="56"/>
  <c r="AZ81" i="27"/>
  <c r="AW81" i="27"/>
  <c r="T748" i="56" s="1"/>
  <c r="AT81" i="27"/>
  <c r="AQ81" i="27"/>
  <c r="T652" i="56"/>
  <c r="AG81" i="27"/>
  <c r="AF81" i="27"/>
  <c r="AC81" i="27"/>
  <c r="Y81" i="27"/>
  <c r="T556" i="56" s="1"/>
  <c r="X81" i="27"/>
  <c r="T81" i="27"/>
  <c r="T460" i="56" s="1"/>
  <c r="S81" i="27"/>
  <c r="O81" i="27"/>
  <c r="N81" i="27"/>
  <c r="T364" i="56" s="1"/>
  <c r="K81" i="27"/>
  <c r="T268" i="56" s="1"/>
  <c r="H81" i="27"/>
  <c r="T172" i="56" s="1"/>
  <c r="T76" i="56"/>
  <c r="AZ80" i="27"/>
  <c r="AW80" i="27"/>
  <c r="T747" i="56" s="1"/>
  <c r="AT80" i="27"/>
  <c r="AQ80" i="27"/>
  <c r="T651" i="56"/>
  <c r="AG80" i="27"/>
  <c r="AF80" i="27"/>
  <c r="AC80" i="27"/>
  <c r="Y80" i="27"/>
  <c r="T555" i="56" s="1"/>
  <c r="X80" i="27"/>
  <c r="T80" i="27"/>
  <c r="T459" i="56" s="1"/>
  <c r="S80" i="27"/>
  <c r="O80" i="27"/>
  <c r="N80" i="27"/>
  <c r="T363" i="56" s="1"/>
  <c r="K80" i="27"/>
  <c r="T267" i="56" s="1"/>
  <c r="H80" i="27"/>
  <c r="T171" i="56" s="1"/>
  <c r="T75" i="56"/>
  <c r="AZ79" i="27"/>
  <c r="AW79" i="27"/>
  <c r="T746" i="56" s="1"/>
  <c r="AT79" i="27"/>
  <c r="AQ79" i="27"/>
  <c r="T650" i="56"/>
  <c r="AG79" i="27"/>
  <c r="AF79" i="27"/>
  <c r="AC79" i="27"/>
  <c r="Y79" i="27"/>
  <c r="T554" i="56" s="1"/>
  <c r="X79" i="27"/>
  <c r="T79" i="27"/>
  <c r="T458" i="56" s="1"/>
  <c r="S79" i="27"/>
  <c r="O79" i="27"/>
  <c r="N79" i="27"/>
  <c r="T362" i="56" s="1"/>
  <c r="K79" i="27"/>
  <c r="T266" i="56" s="1"/>
  <c r="H79" i="27"/>
  <c r="T170" i="56" s="1"/>
  <c r="T74" i="56"/>
  <c r="AZ78" i="27"/>
  <c r="AW78" i="27"/>
  <c r="T745" i="56" s="1"/>
  <c r="AT78" i="27"/>
  <c r="AQ78" i="27"/>
  <c r="T649" i="56"/>
  <c r="AG78" i="27"/>
  <c r="AF78" i="27"/>
  <c r="AC78" i="27"/>
  <c r="Y78" i="27"/>
  <c r="T553" i="56" s="1"/>
  <c r="X78" i="27"/>
  <c r="T78" i="27"/>
  <c r="T457" i="56" s="1"/>
  <c r="S78" i="27"/>
  <c r="O78" i="27"/>
  <c r="N78" i="27"/>
  <c r="T361" i="56" s="1"/>
  <c r="K78" i="27"/>
  <c r="T265" i="56" s="1"/>
  <c r="H78" i="27"/>
  <c r="T169" i="56" s="1"/>
  <c r="T73" i="56"/>
  <c r="AZ77" i="27"/>
  <c r="AW77" i="27"/>
  <c r="T744" i="56" s="1"/>
  <c r="AT77" i="27"/>
  <c r="AQ77" i="27"/>
  <c r="T648" i="56"/>
  <c r="AG77" i="27"/>
  <c r="AF77" i="27"/>
  <c r="AC77" i="27"/>
  <c r="Y77" i="27"/>
  <c r="T552" i="56" s="1"/>
  <c r="X77" i="27"/>
  <c r="T77" i="27"/>
  <c r="T456" i="56" s="1"/>
  <c r="S77" i="27"/>
  <c r="O77" i="27"/>
  <c r="N77" i="27"/>
  <c r="T360" i="56" s="1"/>
  <c r="K77" i="27"/>
  <c r="T264" i="56" s="1"/>
  <c r="H77" i="27"/>
  <c r="T168" i="56" s="1"/>
  <c r="T72" i="56"/>
  <c r="AZ76" i="27"/>
  <c r="AW76" i="27"/>
  <c r="T743" i="56" s="1"/>
  <c r="AT76" i="27"/>
  <c r="AQ76" i="27"/>
  <c r="T647" i="56"/>
  <c r="AG76" i="27"/>
  <c r="AF76" i="27"/>
  <c r="AC76" i="27"/>
  <c r="Y76" i="27"/>
  <c r="T551" i="56" s="1"/>
  <c r="X76" i="27"/>
  <c r="T76" i="27"/>
  <c r="T455" i="56" s="1"/>
  <c r="S76" i="27"/>
  <c r="O76" i="27"/>
  <c r="N76" i="27"/>
  <c r="T359" i="56" s="1"/>
  <c r="K76" i="27"/>
  <c r="T263" i="56" s="1"/>
  <c r="T71" i="56"/>
  <c r="AZ75" i="27"/>
  <c r="AW75" i="27"/>
  <c r="T742" i="56" s="1"/>
  <c r="AT75" i="27"/>
  <c r="AQ75" i="27"/>
  <c r="T646" i="56"/>
  <c r="AG75" i="27"/>
  <c r="AF75" i="27"/>
  <c r="AC75" i="27"/>
  <c r="Y75" i="27"/>
  <c r="T550" i="56" s="1"/>
  <c r="X75" i="27"/>
  <c r="T75" i="27"/>
  <c r="T454" i="56" s="1"/>
  <c r="S75" i="27"/>
  <c r="O75" i="27"/>
  <c r="N75" i="27"/>
  <c r="T358" i="56" s="1"/>
  <c r="K75" i="27"/>
  <c r="T262" i="56" s="1"/>
  <c r="H75" i="27"/>
  <c r="T166" i="56" s="1"/>
  <c r="T70" i="56"/>
  <c r="AZ74" i="27"/>
  <c r="AW74" i="27"/>
  <c r="T741" i="56" s="1"/>
  <c r="AT74" i="27"/>
  <c r="AQ74" i="27"/>
  <c r="T645" i="56"/>
  <c r="AG74" i="27"/>
  <c r="AF74" i="27"/>
  <c r="AC74" i="27"/>
  <c r="Y74" i="27"/>
  <c r="T549" i="56" s="1"/>
  <c r="X74" i="27"/>
  <c r="T74" i="27"/>
  <c r="T453" i="56" s="1"/>
  <c r="S74" i="27"/>
  <c r="O74" i="27"/>
  <c r="N74" i="27"/>
  <c r="T357" i="56" s="1"/>
  <c r="K74" i="27"/>
  <c r="T261" i="56" s="1"/>
  <c r="H74" i="27"/>
  <c r="T165" i="56" s="1"/>
  <c r="T69" i="56"/>
  <c r="AZ73" i="27"/>
  <c r="AW73" i="27"/>
  <c r="T740" i="56" s="1"/>
  <c r="AT73" i="27"/>
  <c r="AQ73" i="27"/>
  <c r="T644" i="56"/>
  <c r="AG73" i="27"/>
  <c r="AF73" i="27"/>
  <c r="AC73" i="27"/>
  <c r="Y73" i="27"/>
  <c r="T548" i="56" s="1"/>
  <c r="X73" i="27"/>
  <c r="T73" i="27"/>
  <c r="T452" i="56" s="1"/>
  <c r="S73" i="27"/>
  <c r="O73" i="27"/>
  <c r="N73" i="27"/>
  <c r="T356" i="56" s="1"/>
  <c r="K73" i="27"/>
  <c r="T260" i="56" s="1"/>
  <c r="H73" i="27"/>
  <c r="T164" i="56" s="1"/>
  <c r="T68" i="56"/>
  <c r="AZ72" i="27"/>
  <c r="AW72" i="27"/>
  <c r="T739" i="56" s="1"/>
  <c r="AT72" i="27"/>
  <c r="AQ72" i="27"/>
  <c r="T643" i="56"/>
  <c r="AG72" i="27"/>
  <c r="AF72" i="27"/>
  <c r="AC72" i="27"/>
  <c r="Y72" i="27"/>
  <c r="T547" i="56" s="1"/>
  <c r="X72" i="27"/>
  <c r="T72" i="27"/>
  <c r="T451" i="56" s="1"/>
  <c r="S72" i="27"/>
  <c r="O72" i="27"/>
  <c r="N72" i="27"/>
  <c r="T355" i="56" s="1"/>
  <c r="K72" i="27"/>
  <c r="T259" i="56" s="1"/>
  <c r="H72" i="27"/>
  <c r="T163" i="56" s="1"/>
  <c r="T67" i="56"/>
  <c r="AZ71" i="27"/>
  <c r="AW71" i="27"/>
  <c r="T738" i="56" s="1"/>
  <c r="AT71" i="27"/>
  <c r="AQ71" i="27"/>
  <c r="T642" i="56"/>
  <c r="AG71" i="27"/>
  <c r="AF71" i="27"/>
  <c r="AC71" i="27"/>
  <c r="Y71" i="27"/>
  <c r="T546" i="56" s="1"/>
  <c r="X71" i="27"/>
  <c r="T71" i="27"/>
  <c r="T450" i="56" s="1"/>
  <c r="S71" i="27"/>
  <c r="O71" i="27"/>
  <c r="N71" i="27"/>
  <c r="T354" i="56" s="1"/>
  <c r="K71" i="27"/>
  <c r="T258" i="56" s="1"/>
  <c r="H71" i="27"/>
  <c r="T162" i="56" s="1"/>
  <c r="T66" i="56"/>
  <c r="AZ70" i="27"/>
  <c r="AW70" i="27"/>
  <c r="T737" i="56" s="1"/>
  <c r="AT70" i="27"/>
  <c r="AQ70" i="27"/>
  <c r="T641" i="56"/>
  <c r="AG70" i="27"/>
  <c r="AF70" i="27"/>
  <c r="AC70" i="27"/>
  <c r="Y70" i="27"/>
  <c r="T545" i="56" s="1"/>
  <c r="X70" i="27"/>
  <c r="T70" i="27"/>
  <c r="T449" i="56" s="1"/>
  <c r="S70" i="27"/>
  <c r="O70" i="27"/>
  <c r="N70" i="27"/>
  <c r="T353" i="56" s="1"/>
  <c r="K70" i="27"/>
  <c r="T257" i="56" s="1"/>
  <c r="H70" i="27"/>
  <c r="T161" i="56" s="1"/>
  <c r="T65" i="56"/>
  <c r="AZ69" i="27"/>
  <c r="AW69" i="27"/>
  <c r="T736" i="56" s="1"/>
  <c r="AT69" i="27"/>
  <c r="AQ69" i="27"/>
  <c r="T640" i="56"/>
  <c r="AG69" i="27"/>
  <c r="AF69" i="27"/>
  <c r="AC69" i="27"/>
  <c r="Y69" i="27"/>
  <c r="T544" i="56" s="1"/>
  <c r="X69" i="27"/>
  <c r="T69" i="27"/>
  <c r="T448" i="56" s="1"/>
  <c r="S69" i="27"/>
  <c r="O69" i="27"/>
  <c r="N69" i="27"/>
  <c r="T352" i="56" s="1"/>
  <c r="K69" i="27"/>
  <c r="T256" i="56" s="1"/>
  <c r="H69" i="27"/>
  <c r="T160" i="56" s="1"/>
  <c r="T64" i="56"/>
  <c r="AZ68" i="27"/>
  <c r="AW68" i="27"/>
  <c r="T735" i="56" s="1"/>
  <c r="AT68" i="27"/>
  <c r="AQ68" i="27"/>
  <c r="T639" i="56"/>
  <c r="AG68" i="27"/>
  <c r="AF68" i="27"/>
  <c r="AC68" i="27"/>
  <c r="Y68" i="27"/>
  <c r="T543" i="56" s="1"/>
  <c r="X68" i="27"/>
  <c r="T68" i="27"/>
  <c r="T447" i="56" s="1"/>
  <c r="S68" i="27"/>
  <c r="O68" i="27"/>
  <c r="N68" i="27"/>
  <c r="T351" i="56" s="1"/>
  <c r="K68" i="27"/>
  <c r="T255" i="56" s="1"/>
  <c r="T63" i="56"/>
  <c r="AZ67" i="27"/>
  <c r="AW67" i="27"/>
  <c r="T734" i="56" s="1"/>
  <c r="AT67" i="27"/>
  <c r="AQ67" i="27"/>
  <c r="T638" i="56"/>
  <c r="AG67" i="27"/>
  <c r="AF67" i="27"/>
  <c r="AC67" i="27"/>
  <c r="Y67" i="27"/>
  <c r="T542" i="56" s="1"/>
  <c r="X67" i="27"/>
  <c r="T67" i="27"/>
  <c r="T446" i="56" s="1"/>
  <c r="S67" i="27"/>
  <c r="O67" i="27"/>
  <c r="N67" i="27"/>
  <c r="T350" i="56" s="1"/>
  <c r="K67" i="27"/>
  <c r="T254" i="56" s="1"/>
  <c r="H67" i="27"/>
  <c r="T158" i="56" s="1"/>
  <c r="T62" i="56"/>
  <c r="AZ66" i="27"/>
  <c r="AW66" i="27"/>
  <c r="T733" i="56" s="1"/>
  <c r="AT66" i="27"/>
  <c r="AQ66" i="27"/>
  <c r="T637" i="56"/>
  <c r="AG66" i="27"/>
  <c r="AF66" i="27"/>
  <c r="AC66" i="27"/>
  <c r="Y66" i="27"/>
  <c r="T541" i="56" s="1"/>
  <c r="X66" i="27"/>
  <c r="T66" i="27"/>
  <c r="T445" i="56" s="1"/>
  <c r="S66" i="27"/>
  <c r="O66" i="27"/>
  <c r="N66" i="27"/>
  <c r="T349" i="56" s="1"/>
  <c r="K66" i="27"/>
  <c r="T253" i="56" s="1"/>
  <c r="H66" i="27"/>
  <c r="T157" i="56" s="1"/>
  <c r="T61" i="56"/>
  <c r="AZ65" i="27"/>
  <c r="AW65" i="27"/>
  <c r="T732" i="56" s="1"/>
  <c r="AT65" i="27"/>
  <c r="AQ65" i="27"/>
  <c r="T636" i="56"/>
  <c r="AG65" i="27"/>
  <c r="AF65" i="27"/>
  <c r="AC65" i="27"/>
  <c r="Y65" i="27"/>
  <c r="T540" i="56" s="1"/>
  <c r="X65" i="27"/>
  <c r="T65" i="27"/>
  <c r="T444" i="56" s="1"/>
  <c r="S65" i="27"/>
  <c r="O65" i="27"/>
  <c r="N65" i="27"/>
  <c r="T348" i="56" s="1"/>
  <c r="K65" i="27"/>
  <c r="T252" i="56" s="1"/>
  <c r="H65" i="27"/>
  <c r="T156" i="56" s="1"/>
  <c r="T60" i="56"/>
  <c r="AZ64" i="27"/>
  <c r="AW64" i="27"/>
  <c r="T731" i="56" s="1"/>
  <c r="AT64" i="27"/>
  <c r="AQ64" i="27"/>
  <c r="T635" i="56"/>
  <c r="AG64" i="27"/>
  <c r="AF64" i="27"/>
  <c r="AC64" i="27"/>
  <c r="Y64" i="27"/>
  <c r="T539" i="56" s="1"/>
  <c r="X64" i="27"/>
  <c r="T64" i="27"/>
  <c r="T443" i="56" s="1"/>
  <c r="S64" i="27"/>
  <c r="O64" i="27"/>
  <c r="N64" i="27"/>
  <c r="T347" i="56" s="1"/>
  <c r="K64" i="27"/>
  <c r="T251" i="56" s="1"/>
  <c r="H64" i="27"/>
  <c r="T155" i="56" s="1"/>
  <c r="T59" i="56"/>
  <c r="AZ63" i="27"/>
  <c r="AW63" i="27"/>
  <c r="T730" i="56" s="1"/>
  <c r="AT63" i="27"/>
  <c r="AQ63" i="27"/>
  <c r="T634" i="56"/>
  <c r="AG63" i="27"/>
  <c r="AF63" i="27"/>
  <c r="AC63" i="27"/>
  <c r="Y63" i="27"/>
  <c r="T538" i="56" s="1"/>
  <c r="X63" i="27"/>
  <c r="T63" i="27"/>
  <c r="T442" i="56" s="1"/>
  <c r="S63" i="27"/>
  <c r="O63" i="27"/>
  <c r="N63" i="27"/>
  <c r="T346" i="56" s="1"/>
  <c r="K63" i="27"/>
  <c r="T250" i="56" s="1"/>
  <c r="H63" i="27"/>
  <c r="T154" i="56" s="1"/>
  <c r="T58" i="56"/>
  <c r="AZ62" i="27"/>
  <c r="AW62" i="27"/>
  <c r="T729" i="56" s="1"/>
  <c r="AT62" i="27"/>
  <c r="AQ62" i="27"/>
  <c r="T633" i="56"/>
  <c r="AG62" i="27"/>
  <c r="AF62" i="27"/>
  <c r="AC62" i="27"/>
  <c r="Y62" i="27"/>
  <c r="T537" i="56" s="1"/>
  <c r="X62" i="27"/>
  <c r="T62" i="27"/>
  <c r="T441" i="56" s="1"/>
  <c r="S62" i="27"/>
  <c r="O62" i="27"/>
  <c r="N62" i="27"/>
  <c r="T345" i="56" s="1"/>
  <c r="K62" i="27"/>
  <c r="T249" i="56" s="1"/>
  <c r="H62" i="27"/>
  <c r="T153" i="56" s="1"/>
  <c r="T57" i="56"/>
  <c r="AZ61" i="27"/>
  <c r="AW61" i="27"/>
  <c r="T728" i="56" s="1"/>
  <c r="AT61" i="27"/>
  <c r="AQ61" i="27"/>
  <c r="T632" i="56"/>
  <c r="AG61" i="27"/>
  <c r="AF61" i="27"/>
  <c r="AC61" i="27"/>
  <c r="Y61" i="27"/>
  <c r="T536" i="56" s="1"/>
  <c r="X61" i="27"/>
  <c r="T61" i="27"/>
  <c r="T440" i="56" s="1"/>
  <c r="S61" i="27"/>
  <c r="O61" i="27"/>
  <c r="N61" i="27"/>
  <c r="T344" i="56" s="1"/>
  <c r="K61" i="27"/>
  <c r="T248" i="56" s="1"/>
  <c r="H61" i="27"/>
  <c r="T152" i="56" s="1"/>
  <c r="T56" i="56"/>
  <c r="AZ60" i="27"/>
  <c r="AW60" i="27"/>
  <c r="T727" i="56" s="1"/>
  <c r="AT60" i="27"/>
  <c r="AQ60" i="27"/>
  <c r="T631" i="56"/>
  <c r="AG60" i="27"/>
  <c r="AF60" i="27"/>
  <c r="AC60" i="27"/>
  <c r="Y60" i="27"/>
  <c r="T535" i="56" s="1"/>
  <c r="X60" i="27"/>
  <c r="T60" i="27"/>
  <c r="T439" i="56" s="1"/>
  <c r="S60" i="27"/>
  <c r="O60" i="27"/>
  <c r="N60" i="27"/>
  <c r="T343" i="56" s="1"/>
  <c r="K60" i="27"/>
  <c r="T247" i="56" s="1"/>
  <c r="T55" i="56"/>
  <c r="AZ59" i="27"/>
  <c r="AW59" i="27"/>
  <c r="T726" i="56" s="1"/>
  <c r="AT59" i="27"/>
  <c r="AQ59" i="27"/>
  <c r="T630" i="56"/>
  <c r="AG59" i="27"/>
  <c r="AF59" i="27"/>
  <c r="AC59" i="27"/>
  <c r="Y59" i="27"/>
  <c r="T534" i="56" s="1"/>
  <c r="X59" i="27"/>
  <c r="T59" i="27"/>
  <c r="T438" i="56" s="1"/>
  <c r="S59" i="27"/>
  <c r="O59" i="27"/>
  <c r="N59" i="27"/>
  <c r="T342" i="56" s="1"/>
  <c r="K59" i="27"/>
  <c r="T246" i="56" s="1"/>
  <c r="H59" i="27"/>
  <c r="T150" i="56" s="1"/>
  <c r="T54" i="56"/>
  <c r="AZ58" i="27"/>
  <c r="AW58" i="27"/>
  <c r="T725" i="56" s="1"/>
  <c r="AT58" i="27"/>
  <c r="AQ58" i="27"/>
  <c r="T629" i="56"/>
  <c r="AG58" i="27"/>
  <c r="AF58" i="27"/>
  <c r="AC58" i="27"/>
  <c r="Y58" i="27"/>
  <c r="T533" i="56" s="1"/>
  <c r="X58" i="27"/>
  <c r="T58" i="27"/>
  <c r="T437" i="56" s="1"/>
  <c r="S58" i="27"/>
  <c r="O58" i="27"/>
  <c r="N58" i="27"/>
  <c r="T341" i="56" s="1"/>
  <c r="K58" i="27"/>
  <c r="T245" i="56" s="1"/>
  <c r="H58" i="27"/>
  <c r="T149" i="56" s="1"/>
  <c r="T53" i="56"/>
  <c r="AZ57" i="27"/>
  <c r="AW57" i="27"/>
  <c r="T724" i="56" s="1"/>
  <c r="AT57" i="27"/>
  <c r="AQ57" i="27"/>
  <c r="T628" i="56"/>
  <c r="AG57" i="27"/>
  <c r="AF57" i="27"/>
  <c r="AC57" i="27"/>
  <c r="Y57" i="27"/>
  <c r="T532" i="56" s="1"/>
  <c r="X57" i="27"/>
  <c r="T57" i="27"/>
  <c r="T436" i="56" s="1"/>
  <c r="S57" i="27"/>
  <c r="O57" i="27"/>
  <c r="N57" i="27"/>
  <c r="T340" i="56" s="1"/>
  <c r="K57" i="27"/>
  <c r="T244" i="56" s="1"/>
  <c r="H57" i="27"/>
  <c r="T148" i="56" s="1"/>
  <c r="T52" i="56"/>
  <c r="AZ56" i="27"/>
  <c r="AT56" i="27"/>
  <c r="AQ56" i="27"/>
  <c r="T627" i="56"/>
  <c r="AG56" i="27"/>
  <c r="AF56" i="27"/>
  <c r="AC56" i="27"/>
  <c r="Y56" i="27"/>
  <c r="T531" i="56" s="1"/>
  <c r="X56" i="27"/>
  <c r="T56" i="27"/>
  <c r="T435" i="56" s="1"/>
  <c r="S56" i="27"/>
  <c r="O56" i="27"/>
  <c r="N56" i="27"/>
  <c r="T339" i="56" s="1"/>
  <c r="K56" i="27"/>
  <c r="T243" i="56" s="1"/>
  <c r="H56" i="27"/>
  <c r="T147" i="56" s="1"/>
  <c r="T51" i="56"/>
  <c r="AZ55" i="27"/>
  <c r="AW55" i="27"/>
  <c r="T722" i="56" s="1"/>
  <c r="AT55" i="27"/>
  <c r="AQ55" i="27"/>
  <c r="T626" i="56"/>
  <c r="AG55" i="27"/>
  <c r="AF55" i="27"/>
  <c r="AC55" i="27"/>
  <c r="Y55" i="27"/>
  <c r="T530" i="56" s="1"/>
  <c r="X55" i="27"/>
  <c r="T55" i="27"/>
  <c r="T434" i="56" s="1"/>
  <c r="S55" i="27"/>
  <c r="O55" i="27"/>
  <c r="N55" i="27"/>
  <c r="T338" i="56" s="1"/>
  <c r="K55" i="27"/>
  <c r="T242" i="56" s="1"/>
  <c r="H55" i="27"/>
  <c r="T146" i="56" s="1"/>
  <c r="T50" i="56"/>
  <c r="AZ54" i="27"/>
  <c r="AW54" i="27"/>
  <c r="T721" i="56" s="1"/>
  <c r="AT54" i="27"/>
  <c r="AQ54" i="27"/>
  <c r="T625" i="56"/>
  <c r="AG54" i="27"/>
  <c r="AF54" i="27"/>
  <c r="AC54" i="27"/>
  <c r="Y54" i="27"/>
  <c r="T529" i="56" s="1"/>
  <c r="X54" i="27"/>
  <c r="T54" i="27"/>
  <c r="T433" i="56" s="1"/>
  <c r="S54" i="27"/>
  <c r="O54" i="27"/>
  <c r="N54" i="27"/>
  <c r="T337" i="56" s="1"/>
  <c r="K54" i="27"/>
  <c r="T241" i="56" s="1"/>
  <c r="H54" i="27"/>
  <c r="T145" i="56" s="1"/>
  <c r="T49" i="56"/>
  <c r="AZ53" i="27"/>
  <c r="AW53" i="27"/>
  <c r="T720" i="56" s="1"/>
  <c r="AT53" i="27"/>
  <c r="AQ53" i="27"/>
  <c r="T624" i="56"/>
  <c r="AG53" i="27"/>
  <c r="AF53" i="27"/>
  <c r="AC53" i="27"/>
  <c r="Y53" i="27"/>
  <c r="T528" i="56" s="1"/>
  <c r="X53" i="27"/>
  <c r="T53" i="27"/>
  <c r="T432" i="56" s="1"/>
  <c r="S53" i="27"/>
  <c r="O53" i="27"/>
  <c r="N53" i="27"/>
  <c r="T336" i="56" s="1"/>
  <c r="K53" i="27"/>
  <c r="T240" i="56" s="1"/>
  <c r="H53" i="27"/>
  <c r="T144" i="56" s="1"/>
  <c r="T48" i="56"/>
  <c r="AZ52" i="27"/>
  <c r="AW52" i="27"/>
  <c r="T719" i="56" s="1"/>
  <c r="AT52" i="27"/>
  <c r="AQ52" i="27"/>
  <c r="T623" i="56"/>
  <c r="AG52" i="27"/>
  <c r="AF52" i="27"/>
  <c r="AC52" i="27"/>
  <c r="Y52" i="27"/>
  <c r="T527" i="56" s="1"/>
  <c r="X52" i="27"/>
  <c r="T52" i="27"/>
  <c r="T431" i="56" s="1"/>
  <c r="S52" i="27"/>
  <c r="O52" i="27"/>
  <c r="N52" i="27"/>
  <c r="T335" i="56" s="1"/>
  <c r="K52" i="27"/>
  <c r="T239" i="56" s="1"/>
  <c r="T47" i="56"/>
  <c r="AZ51" i="27"/>
  <c r="AW51" i="27"/>
  <c r="T718" i="56" s="1"/>
  <c r="AT51" i="27"/>
  <c r="AQ51" i="27"/>
  <c r="T622" i="56"/>
  <c r="AG51" i="27"/>
  <c r="AF51" i="27"/>
  <c r="AC51" i="27"/>
  <c r="Y51" i="27"/>
  <c r="T526" i="56" s="1"/>
  <c r="X51" i="27"/>
  <c r="T51" i="27"/>
  <c r="T430" i="56" s="1"/>
  <c r="S51" i="27"/>
  <c r="O51" i="27"/>
  <c r="N51" i="27"/>
  <c r="T334" i="56" s="1"/>
  <c r="K51" i="27"/>
  <c r="T238" i="56" s="1"/>
  <c r="H51" i="27"/>
  <c r="T142" i="56" s="1"/>
  <c r="T46" i="56"/>
  <c r="AZ50" i="27"/>
  <c r="AW50" i="27"/>
  <c r="T717" i="56" s="1"/>
  <c r="AT50" i="27"/>
  <c r="AQ50" i="27"/>
  <c r="T621" i="56"/>
  <c r="AG50" i="27"/>
  <c r="AF50" i="27"/>
  <c r="AC50" i="27"/>
  <c r="Y50" i="27"/>
  <c r="T525" i="56" s="1"/>
  <c r="X50" i="27"/>
  <c r="T50" i="27"/>
  <c r="T429" i="56" s="1"/>
  <c r="S50" i="27"/>
  <c r="O50" i="27"/>
  <c r="N50" i="27"/>
  <c r="T333" i="56" s="1"/>
  <c r="K50" i="27"/>
  <c r="T237" i="56" s="1"/>
  <c r="H50" i="27"/>
  <c r="T141" i="56" s="1"/>
  <c r="T45" i="56"/>
  <c r="AZ49" i="27"/>
  <c r="AW49" i="27"/>
  <c r="T716" i="56" s="1"/>
  <c r="AT49" i="27"/>
  <c r="AQ49" i="27"/>
  <c r="T620" i="56"/>
  <c r="AG49" i="27"/>
  <c r="AF49" i="27"/>
  <c r="AC49" i="27"/>
  <c r="Y49" i="27"/>
  <c r="T524" i="56" s="1"/>
  <c r="X49" i="27"/>
  <c r="T49" i="27"/>
  <c r="T428" i="56" s="1"/>
  <c r="S49" i="27"/>
  <c r="O49" i="27"/>
  <c r="N49" i="27"/>
  <c r="T332" i="56" s="1"/>
  <c r="K49" i="27"/>
  <c r="T236" i="56" s="1"/>
  <c r="H49" i="27"/>
  <c r="T140" i="56" s="1"/>
  <c r="T44" i="56"/>
  <c r="AZ48" i="27"/>
  <c r="AW48" i="27"/>
  <c r="T715" i="56" s="1"/>
  <c r="AT48" i="27"/>
  <c r="AQ48" i="27"/>
  <c r="T619" i="56"/>
  <c r="AG48" i="27"/>
  <c r="AF48" i="27"/>
  <c r="AC48" i="27"/>
  <c r="Y48" i="27"/>
  <c r="T523" i="56" s="1"/>
  <c r="X48" i="27"/>
  <c r="T48" i="27"/>
  <c r="T427" i="56" s="1"/>
  <c r="S48" i="27"/>
  <c r="O48" i="27"/>
  <c r="N48" i="27"/>
  <c r="T331" i="56" s="1"/>
  <c r="K48" i="27"/>
  <c r="T235" i="56" s="1"/>
  <c r="H48" i="27"/>
  <c r="T139" i="56" s="1"/>
  <c r="T43" i="56"/>
  <c r="AZ47" i="27"/>
  <c r="AW47" i="27"/>
  <c r="T714" i="56" s="1"/>
  <c r="AT47" i="27"/>
  <c r="AQ47" i="27"/>
  <c r="T618" i="56"/>
  <c r="AG47" i="27"/>
  <c r="AF47" i="27"/>
  <c r="AC47" i="27"/>
  <c r="Y47" i="27"/>
  <c r="T522" i="56" s="1"/>
  <c r="X47" i="27"/>
  <c r="T47" i="27"/>
  <c r="T426" i="56" s="1"/>
  <c r="S47" i="27"/>
  <c r="O47" i="27"/>
  <c r="N47" i="27"/>
  <c r="T330" i="56" s="1"/>
  <c r="K47" i="27"/>
  <c r="T234" i="56" s="1"/>
  <c r="H47" i="27"/>
  <c r="T138" i="56" s="1"/>
  <c r="T42" i="56"/>
  <c r="AZ46" i="27"/>
  <c r="AW46" i="27"/>
  <c r="T713" i="56" s="1"/>
  <c r="AT46" i="27"/>
  <c r="AQ46" i="27"/>
  <c r="T617" i="56"/>
  <c r="AG46" i="27"/>
  <c r="AF46" i="27"/>
  <c r="AC46" i="27"/>
  <c r="Y46" i="27"/>
  <c r="T521" i="56" s="1"/>
  <c r="X46" i="27"/>
  <c r="T46" i="27"/>
  <c r="T425" i="56" s="1"/>
  <c r="S46" i="27"/>
  <c r="O46" i="27"/>
  <c r="N46" i="27"/>
  <c r="T329" i="56" s="1"/>
  <c r="K46" i="27"/>
  <c r="T233" i="56" s="1"/>
  <c r="H46" i="27"/>
  <c r="T137" i="56" s="1"/>
  <c r="T41" i="56"/>
  <c r="AZ45" i="27"/>
  <c r="AW45" i="27"/>
  <c r="T712" i="56" s="1"/>
  <c r="AT45" i="27"/>
  <c r="AQ45" i="27"/>
  <c r="T616" i="56"/>
  <c r="AG45" i="27"/>
  <c r="AF45" i="27"/>
  <c r="AC45" i="27"/>
  <c r="Y45" i="27"/>
  <c r="T520" i="56" s="1"/>
  <c r="X45" i="27"/>
  <c r="T45" i="27"/>
  <c r="T424" i="56" s="1"/>
  <c r="S45" i="27"/>
  <c r="O45" i="27"/>
  <c r="N45" i="27"/>
  <c r="T328" i="56" s="1"/>
  <c r="K45" i="27"/>
  <c r="T232" i="56" s="1"/>
  <c r="H45" i="27"/>
  <c r="T136" i="56" s="1"/>
  <c r="T40" i="56"/>
  <c r="AZ44" i="27"/>
  <c r="AW44" i="27"/>
  <c r="T711" i="56" s="1"/>
  <c r="AT44" i="27"/>
  <c r="AQ44" i="27"/>
  <c r="T615" i="56"/>
  <c r="AG44" i="27"/>
  <c r="AF44" i="27"/>
  <c r="AC44" i="27"/>
  <c r="Y44" i="27"/>
  <c r="T519" i="56" s="1"/>
  <c r="X44" i="27"/>
  <c r="T44" i="27"/>
  <c r="T423" i="56" s="1"/>
  <c r="S44" i="27"/>
  <c r="O44" i="27"/>
  <c r="N44" i="27"/>
  <c r="T327" i="56" s="1"/>
  <c r="K44" i="27"/>
  <c r="T231" i="56" s="1"/>
  <c r="T39" i="56"/>
  <c r="AZ43" i="27"/>
  <c r="AW43" i="27"/>
  <c r="T710" i="56" s="1"/>
  <c r="AT43" i="27"/>
  <c r="AQ43" i="27"/>
  <c r="T614" i="56"/>
  <c r="AG43" i="27"/>
  <c r="AF43" i="27"/>
  <c r="AC43" i="27"/>
  <c r="Y43" i="27"/>
  <c r="T518" i="56" s="1"/>
  <c r="X43" i="27"/>
  <c r="T43" i="27"/>
  <c r="T422" i="56" s="1"/>
  <c r="S43" i="27"/>
  <c r="O43" i="27"/>
  <c r="N43" i="27"/>
  <c r="T326" i="56" s="1"/>
  <c r="K43" i="27"/>
  <c r="T230" i="56" s="1"/>
  <c r="H43" i="27"/>
  <c r="T134" i="56" s="1"/>
  <c r="T38" i="56"/>
  <c r="AZ42" i="27"/>
  <c r="AW42" i="27"/>
  <c r="T709" i="56" s="1"/>
  <c r="AT42" i="27"/>
  <c r="AQ42" i="27"/>
  <c r="T613" i="56"/>
  <c r="AG42" i="27"/>
  <c r="AF42" i="27"/>
  <c r="AC42" i="27"/>
  <c r="Y42" i="27"/>
  <c r="T517" i="56" s="1"/>
  <c r="X42" i="27"/>
  <c r="T42" i="27"/>
  <c r="T421" i="56" s="1"/>
  <c r="S42" i="27"/>
  <c r="O42" i="27"/>
  <c r="N42" i="27"/>
  <c r="T325" i="56" s="1"/>
  <c r="K42" i="27"/>
  <c r="T229" i="56" s="1"/>
  <c r="H42" i="27"/>
  <c r="T133" i="56" s="1"/>
  <c r="T37" i="56"/>
  <c r="AZ41" i="27"/>
  <c r="AW41" i="27"/>
  <c r="T708" i="56" s="1"/>
  <c r="AT41" i="27"/>
  <c r="AQ41" i="27"/>
  <c r="T612" i="56"/>
  <c r="AG41" i="27"/>
  <c r="AF41" i="27"/>
  <c r="AC41" i="27"/>
  <c r="Y41" i="27"/>
  <c r="T516" i="56" s="1"/>
  <c r="X41" i="27"/>
  <c r="T41" i="27"/>
  <c r="T420" i="56" s="1"/>
  <c r="S41" i="27"/>
  <c r="O41" i="27"/>
  <c r="N41" i="27"/>
  <c r="T324" i="56" s="1"/>
  <c r="K41" i="27"/>
  <c r="T228" i="56" s="1"/>
  <c r="H41" i="27"/>
  <c r="T132" i="56" s="1"/>
  <c r="T36" i="56"/>
  <c r="AZ40" i="27"/>
  <c r="AW40" i="27"/>
  <c r="T707" i="56" s="1"/>
  <c r="AT40" i="27"/>
  <c r="AQ40" i="27"/>
  <c r="T611" i="56"/>
  <c r="AG40" i="27"/>
  <c r="AF40" i="27"/>
  <c r="AC40" i="27"/>
  <c r="Y40" i="27"/>
  <c r="T515" i="56" s="1"/>
  <c r="X40" i="27"/>
  <c r="T40" i="27"/>
  <c r="T419" i="56" s="1"/>
  <c r="S40" i="27"/>
  <c r="O40" i="27"/>
  <c r="N40" i="27"/>
  <c r="T323" i="56" s="1"/>
  <c r="K40" i="27"/>
  <c r="T227" i="56" s="1"/>
  <c r="H40" i="27"/>
  <c r="T131" i="56" s="1"/>
  <c r="T35" i="56"/>
  <c r="AZ39" i="27"/>
  <c r="AW39" i="27"/>
  <c r="T706" i="56" s="1"/>
  <c r="AT39" i="27"/>
  <c r="AQ39" i="27"/>
  <c r="T610" i="56"/>
  <c r="AG39" i="27"/>
  <c r="AF39" i="27"/>
  <c r="AC39" i="27"/>
  <c r="Y39" i="27"/>
  <c r="T514" i="56" s="1"/>
  <c r="X39" i="27"/>
  <c r="T39" i="27"/>
  <c r="T418" i="56" s="1"/>
  <c r="S39" i="27"/>
  <c r="O39" i="27"/>
  <c r="N39" i="27"/>
  <c r="T322" i="56" s="1"/>
  <c r="K39" i="27"/>
  <c r="T226" i="56" s="1"/>
  <c r="H39" i="27"/>
  <c r="T130" i="56" s="1"/>
  <c r="T34" i="56"/>
  <c r="AZ38" i="27"/>
  <c r="AW38" i="27"/>
  <c r="T705" i="56" s="1"/>
  <c r="AT38" i="27"/>
  <c r="AQ38" i="27"/>
  <c r="T609" i="56"/>
  <c r="AG38" i="27"/>
  <c r="AF38" i="27"/>
  <c r="AC38" i="27"/>
  <c r="Y38" i="27"/>
  <c r="T513" i="56" s="1"/>
  <c r="X38" i="27"/>
  <c r="T38" i="27"/>
  <c r="T417" i="56" s="1"/>
  <c r="S38" i="27"/>
  <c r="O38" i="27"/>
  <c r="N38" i="27"/>
  <c r="T321" i="56" s="1"/>
  <c r="K38" i="27"/>
  <c r="T225" i="56" s="1"/>
  <c r="H38" i="27"/>
  <c r="T129" i="56" s="1"/>
  <c r="T33" i="56"/>
  <c r="AZ37" i="27"/>
  <c r="AW37" i="27"/>
  <c r="T704" i="56" s="1"/>
  <c r="AT37" i="27"/>
  <c r="AQ37" i="27"/>
  <c r="T608" i="56"/>
  <c r="AG37" i="27"/>
  <c r="AF37" i="27"/>
  <c r="AC37" i="27"/>
  <c r="Y37" i="27"/>
  <c r="T512" i="56" s="1"/>
  <c r="X37" i="27"/>
  <c r="T37" i="27"/>
  <c r="T416" i="56" s="1"/>
  <c r="S37" i="27"/>
  <c r="O37" i="27"/>
  <c r="N37" i="27"/>
  <c r="T320" i="56" s="1"/>
  <c r="K37" i="27"/>
  <c r="T224" i="56" s="1"/>
  <c r="H37" i="27"/>
  <c r="T128" i="56" s="1"/>
  <c r="T32" i="56"/>
  <c r="AZ36" i="27"/>
  <c r="AW36" i="27"/>
  <c r="T703" i="56" s="1"/>
  <c r="AT36" i="27"/>
  <c r="AQ36" i="27"/>
  <c r="T607" i="56"/>
  <c r="AG36" i="27"/>
  <c r="AF36" i="27"/>
  <c r="AC36" i="27"/>
  <c r="Y36" i="27"/>
  <c r="T511" i="56" s="1"/>
  <c r="X36" i="27"/>
  <c r="T36" i="27"/>
  <c r="T415" i="56" s="1"/>
  <c r="S36" i="27"/>
  <c r="O36" i="27"/>
  <c r="N36" i="27"/>
  <c r="T319" i="56" s="1"/>
  <c r="K36" i="27"/>
  <c r="T223" i="56" s="1"/>
  <c r="T31" i="56"/>
  <c r="AZ35" i="27"/>
  <c r="AW35" i="27"/>
  <c r="T702" i="56" s="1"/>
  <c r="AT35" i="27"/>
  <c r="AQ35" i="27"/>
  <c r="T606" i="56"/>
  <c r="AG35" i="27"/>
  <c r="AF35" i="27"/>
  <c r="AC35" i="27"/>
  <c r="Y35" i="27"/>
  <c r="T510" i="56" s="1"/>
  <c r="X35" i="27"/>
  <c r="T35" i="27"/>
  <c r="T414" i="56" s="1"/>
  <c r="S35" i="27"/>
  <c r="O35" i="27"/>
  <c r="N35" i="27"/>
  <c r="T318" i="56" s="1"/>
  <c r="K35" i="27"/>
  <c r="T222" i="56" s="1"/>
  <c r="H35" i="27"/>
  <c r="T126" i="56" s="1"/>
  <c r="T30" i="56"/>
  <c r="AZ34" i="27"/>
  <c r="AW34" i="27"/>
  <c r="T701" i="56" s="1"/>
  <c r="AT34" i="27"/>
  <c r="AQ34" i="27"/>
  <c r="T605" i="56"/>
  <c r="AG34" i="27"/>
  <c r="AF34" i="27"/>
  <c r="AC34" i="27"/>
  <c r="Y34" i="27"/>
  <c r="T509" i="56" s="1"/>
  <c r="X34" i="27"/>
  <c r="T34" i="27"/>
  <c r="T413" i="56" s="1"/>
  <c r="S34" i="27"/>
  <c r="O34" i="27"/>
  <c r="N34" i="27"/>
  <c r="T317" i="56" s="1"/>
  <c r="K34" i="27"/>
  <c r="T221" i="56" s="1"/>
  <c r="H34" i="27"/>
  <c r="T125" i="56" s="1"/>
  <c r="T29" i="56"/>
  <c r="AZ33" i="27"/>
  <c r="AW33" i="27"/>
  <c r="T700" i="56" s="1"/>
  <c r="AT33" i="27"/>
  <c r="AQ33" i="27"/>
  <c r="T604" i="56"/>
  <c r="AG33" i="27"/>
  <c r="AF33" i="27"/>
  <c r="AC33" i="27"/>
  <c r="Y33" i="27"/>
  <c r="T508" i="56" s="1"/>
  <c r="X33" i="27"/>
  <c r="T33" i="27"/>
  <c r="T412" i="56" s="1"/>
  <c r="S33" i="27"/>
  <c r="O33" i="27"/>
  <c r="N33" i="27"/>
  <c r="T316" i="56" s="1"/>
  <c r="K33" i="27"/>
  <c r="T220" i="56" s="1"/>
  <c r="H33" i="27"/>
  <c r="T124" i="56" s="1"/>
  <c r="T28" i="56"/>
  <c r="AZ32" i="27"/>
  <c r="AW32" i="27"/>
  <c r="T699" i="56" s="1"/>
  <c r="AT32" i="27"/>
  <c r="AQ32" i="27"/>
  <c r="T603" i="56"/>
  <c r="AG32" i="27"/>
  <c r="AF32" i="27"/>
  <c r="AC32" i="27"/>
  <c r="Y32" i="27"/>
  <c r="T507" i="56" s="1"/>
  <c r="X32" i="27"/>
  <c r="T32" i="27"/>
  <c r="T411" i="56" s="1"/>
  <c r="S32" i="27"/>
  <c r="O32" i="27"/>
  <c r="N32" i="27"/>
  <c r="T315" i="56" s="1"/>
  <c r="K32" i="27"/>
  <c r="T219" i="56" s="1"/>
  <c r="H32" i="27"/>
  <c r="T123" i="56" s="1"/>
  <c r="T27" i="56"/>
  <c r="AZ31" i="27"/>
  <c r="AW31" i="27"/>
  <c r="T698" i="56" s="1"/>
  <c r="AT31" i="27"/>
  <c r="AQ31" i="27"/>
  <c r="T602" i="56"/>
  <c r="AG31" i="27"/>
  <c r="AF31" i="27"/>
  <c r="AC31" i="27"/>
  <c r="Y31" i="27"/>
  <c r="T506" i="56" s="1"/>
  <c r="X31" i="27"/>
  <c r="T31" i="27"/>
  <c r="T410" i="56" s="1"/>
  <c r="S31" i="27"/>
  <c r="O31" i="27"/>
  <c r="N31" i="27"/>
  <c r="T314" i="56" s="1"/>
  <c r="K31" i="27"/>
  <c r="T218" i="56" s="1"/>
  <c r="H31" i="27"/>
  <c r="T122" i="56" s="1"/>
  <c r="T26" i="56"/>
  <c r="AZ30" i="27"/>
  <c r="AW30" i="27"/>
  <c r="T697" i="56" s="1"/>
  <c r="AT30" i="27"/>
  <c r="AQ30" i="27"/>
  <c r="T601" i="56"/>
  <c r="AG30" i="27"/>
  <c r="AF30" i="27"/>
  <c r="AC30" i="27"/>
  <c r="Y30" i="27"/>
  <c r="T505" i="56" s="1"/>
  <c r="X30" i="27"/>
  <c r="T30" i="27"/>
  <c r="T409" i="56" s="1"/>
  <c r="S30" i="27"/>
  <c r="O30" i="27"/>
  <c r="N30" i="27"/>
  <c r="T313" i="56" s="1"/>
  <c r="K30" i="27"/>
  <c r="T217" i="56" s="1"/>
  <c r="H30" i="27"/>
  <c r="T121" i="56" s="1"/>
  <c r="T25" i="56"/>
  <c r="AZ29" i="27"/>
  <c r="AW29" i="27"/>
  <c r="T696" i="56" s="1"/>
  <c r="AT29" i="27"/>
  <c r="AQ29" i="27"/>
  <c r="T600" i="56"/>
  <c r="AG29" i="27"/>
  <c r="AF29" i="27"/>
  <c r="AC29" i="27"/>
  <c r="Y29" i="27"/>
  <c r="T504" i="56" s="1"/>
  <c r="X29" i="27"/>
  <c r="T29" i="27"/>
  <c r="T408" i="56" s="1"/>
  <c r="S29" i="27"/>
  <c r="O29" i="27"/>
  <c r="N29" i="27"/>
  <c r="T312" i="56" s="1"/>
  <c r="K29" i="27"/>
  <c r="T216" i="56" s="1"/>
  <c r="H29" i="27"/>
  <c r="T120" i="56" s="1"/>
  <c r="T24" i="56"/>
  <c r="AZ28" i="27"/>
  <c r="AW28" i="27"/>
  <c r="T695" i="56" s="1"/>
  <c r="AT28" i="27"/>
  <c r="AQ28" i="27"/>
  <c r="T599" i="56"/>
  <c r="AG28" i="27"/>
  <c r="AF28" i="27"/>
  <c r="AC28" i="27"/>
  <c r="Y28" i="27"/>
  <c r="T503" i="56" s="1"/>
  <c r="X28" i="27"/>
  <c r="T28" i="27"/>
  <c r="T407" i="56" s="1"/>
  <c r="S28" i="27"/>
  <c r="O28" i="27"/>
  <c r="N28" i="27"/>
  <c r="T311" i="56" s="1"/>
  <c r="K28" i="27"/>
  <c r="T215" i="56" s="1"/>
  <c r="T23" i="56"/>
  <c r="AZ27" i="27"/>
  <c r="AW27" i="27"/>
  <c r="T694" i="56" s="1"/>
  <c r="AT27" i="27"/>
  <c r="AQ27" i="27"/>
  <c r="T598" i="56"/>
  <c r="AG27" i="27"/>
  <c r="AF27" i="27"/>
  <c r="AC27" i="27"/>
  <c r="Y27" i="27"/>
  <c r="T502" i="56" s="1"/>
  <c r="X27" i="27"/>
  <c r="T27" i="27"/>
  <c r="T406" i="56" s="1"/>
  <c r="S27" i="27"/>
  <c r="O27" i="27"/>
  <c r="N27" i="27"/>
  <c r="T310" i="56" s="1"/>
  <c r="K27" i="27"/>
  <c r="T214" i="56" s="1"/>
  <c r="H27" i="27"/>
  <c r="T118" i="56" s="1"/>
  <c r="T22" i="56"/>
  <c r="AZ26" i="27"/>
  <c r="AW26" i="27"/>
  <c r="T693" i="56" s="1"/>
  <c r="AT26" i="27"/>
  <c r="AQ26" i="27"/>
  <c r="T597" i="56"/>
  <c r="AG26" i="27"/>
  <c r="AF26" i="27"/>
  <c r="AC26" i="27"/>
  <c r="Y26" i="27"/>
  <c r="T501" i="56" s="1"/>
  <c r="X26" i="27"/>
  <c r="T26" i="27"/>
  <c r="T405" i="56" s="1"/>
  <c r="S26" i="27"/>
  <c r="O26" i="27"/>
  <c r="N26" i="27"/>
  <c r="T309" i="56" s="1"/>
  <c r="K26" i="27"/>
  <c r="T213" i="56" s="1"/>
  <c r="H26" i="27"/>
  <c r="T117" i="56" s="1"/>
  <c r="T21" i="56"/>
  <c r="AZ25" i="27"/>
  <c r="AW25" i="27"/>
  <c r="T692" i="56" s="1"/>
  <c r="AT25" i="27"/>
  <c r="AQ25" i="27"/>
  <c r="T596" i="56"/>
  <c r="AG25" i="27"/>
  <c r="AF25" i="27"/>
  <c r="AC25" i="27"/>
  <c r="Y25" i="27"/>
  <c r="T500" i="56" s="1"/>
  <c r="X25" i="27"/>
  <c r="T25" i="27"/>
  <c r="T404" i="56" s="1"/>
  <c r="S25" i="27"/>
  <c r="O25" i="27"/>
  <c r="N25" i="27"/>
  <c r="T308" i="56" s="1"/>
  <c r="K25" i="27"/>
  <c r="T212" i="56" s="1"/>
  <c r="H25" i="27"/>
  <c r="T116" i="56" s="1"/>
  <c r="T20" i="56"/>
  <c r="AZ24" i="27"/>
  <c r="AW24" i="27"/>
  <c r="T691" i="56" s="1"/>
  <c r="AT24" i="27"/>
  <c r="AQ24" i="27"/>
  <c r="T595" i="56"/>
  <c r="AG24" i="27"/>
  <c r="AF24" i="27"/>
  <c r="AC24" i="27"/>
  <c r="Y24" i="27"/>
  <c r="T499" i="56" s="1"/>
  <c r="X24" i="27"/>
  <c r="T24" i="27"/>
  <c r="T403" i="56" s="1"/>
  <c r="S24" i="27"/>
  <c r="O24" i="27"/>
  <c r="N24" i="27"/>
  <c r="T307" i="56" s="1"/>
  <c r="K24" i="27"/>
  <c r="T211" i="56" s="1"/>
  <c r="H24" i="27"/>
  <c r="T115" i="56" s="1"/>
  <c r="T19" i="56"/>
  <c r="AZ22" i="27"/>
  <c r="AW22" i="27"/>
  <c r="T690" i="56" s="1"/>
  <c r="AT22" i="27"/>
  <c r="AQ22" i="27"/>
  <c r="T594" i="56"/>
  <c r="AG22" i="27"/>
  <c r="AF22" i="27"/>
  <c r="AC22" i="27"/>
  <c r="Y22" i="27"/>
  <c r="T498" i="56" s="1"/>
  <c r="X22" i="27"/>
  <c r="T22" i="27"/>
  <c r="T402" i="56" s="1"/>
  <c r="S22" i="27"/>
  <c r="O22" i="27"/>
  <c r="N22" i="27"/>
  <c r="T306" i="56" s="1"/>
  <c r="K22" i="27"/>
  <c r="T210" i="56" s="1"/>
  <c r="H22" i="27"/>
  <c r="T114" i="56" s="1"/>
  <c r="T18" i="56"/>
  <c r="AZ21" i="27"/>
  <c r="AW21" i="27"/>
  <c r="T689" i="56" s="1"/>
  <c r="AT21" i="27"/>
  <c r="AQ21" i="27"/>
  <c r="T593" i="56"/>
  <c r="AG21" i="27"/>
  <c r="AF21" i="27"/>
  <c r="AC21" i="27"/>
  <c r="Y21" i="27"/>
  <c r="T497" i="56" s="1"/>
  <c r="X21" i="27"/>
  <c r="T21" i="27"/>
  <c r="T401" i="56" s="1"/>
  <c r="S21" i="27"/>
  <c r="O21" i="27"/>
  <c r="N21" i="27"/>
  <c r="T305" i="56" s="1"/>
  <c r="K21" i="27"/>
  <c r="T209" i="56" s="1"/>
  <c r="H21" i="27"/>
  <c r="T113" i="56" s="1"/>
  <c r="T17" i="56"/>
  <c r="AZ20" i="27"/>
  <c r="AW20" i="27"/>
  <c r="T688" i="56" s="1"/>
  <c r="AT20" i="27"/>
  <c r="AQ20" i="27"/>
  <c r="T592" i="56"/>
  <c r="AG20" i="27"/>
  <c r="AF20" i="27"/>
  <c r="AC20" i="27"/>
  <c r="Y20" i="27"/>
  <c r="T496" i="56" s="1"/>
  <c r="X20" i="27"/>
  <c r="T20" i="27"/>
  <c r="T400" i="56" s="1"/>
  <c r="S20" i="27"/>
  <c r="O20" i="27"/>
  <c r="N20" i="27"/>
  <c r="T304" i="56" s="1"/>
  <c r="K20" i="27"/>
  <c r="T208" i="56" s="1"/>
  <c r="H20" i="27"/>
  <c r="T112" i="56" s="1"/>
  <c r="T16" i="56"/>
  <c r="AZ19" i="27"/>
  <c r="AW19" i="27"/>
  <c r="T687" i="56" s="1"/>
  <c r="AT19" i="27"/>
  <c r="AQ19" i="27"/>
  <c r="T591" i="56"/>
  <c r="AG19" i="27"/>
  <c r="AF19" i="27"/>
  <c r="AC19" i="27"/>
  <c r="Y19" i="27"/>
  <c r="T495" i="56" s="1"/>
  <c r="X19" i="27"/>
  <c r="T19" i="27"/>
  <c r="T399" i="56" s="1"/>
  <c r="S19" i="27"/>
  <c r="O19" i="27"/>
  <c r="N19" i="27"/>
  <c r="T303" i="56" s="1"/>
  <c r="K19" i="27"/>
  <c r="T207" i="56" s="1"/>
  <c r="H19" i="27"/>
  <c r="T111" i="56" s="1"/>
  <c r="T15" i="56"/>
  <c r="AZ18" i="27"/>
  <c r="AW18" i="27"/>
  <c r="T686" i="56" s="1"/>
  <c r="AT18" i="27"/>
  <c r="AQ18" i="27"/>
  <c r="T590" i="56"/>
  <c r="AG18" i="27"/>
  <c r="AF18" i="27"/>
  <c r="AC18" i="27"/>
  <c r="Y18" i="27"/>
  <c r="T494" i="56" s="1"/>
  <c r="X18" i="27"/>
  <c r="T18" i="27"/>
  <c r="T398" i="56" s="1"/>
  <c r="S18" i="27"/>
  <c r="O18" i="27"/>
  <c r="N18" i="27"/>
  <c r="T302" i="56" s="1"/>
  <c r="K18" i="27"/>
  <c r="T206" i="56" s="1"/>
  <c r="H18" i="27"/>
  <c r="T110" i="56" s="1"/>
  <c r="T14" i="56"/>
  <c r="AZ17" i="27"/>
  <c r="AW17" i="27"/>
  <c r="T685" i="56" s="1"/>
  <c r="AT17" i="27"/>
  <c r="AQ17" i="27"/>
  <c r="T589" i="56"/>
  <c r="AG17" i="27"/>
  <c r="AF17" i="27"/>
  <c r="AC17" i="27"/>
  <c r="Y17" i="27"/>
  <c r="T493" i="56" s="1"/>
  <c r="X17" i="27"/>
  <c r="T17" i="27"/>
  <c r="T397" i="56" s="1"/>
  <c r="S17" i="27"/>
  <c r="O17" i="27"/>
  <c r="N17" i="27"/>
  <c r="T301" i="56" s="1"/>
  <c r="K17" i="27"/>
  <c r="T205" i="56" s="1"/>
  <c r="H17" i="27"/>
  <c r="T109" i="56" s="1"/>
  <c r="T13" i="56"/>
  <c r="AZ16" i="27"/>
  <c r="AW16" i="27"/>
  <c r="T684" i="56" s="1"/>
  <c r="AT16" i="27"/>
  <c r="AQ16" i="27"/>
  <c r="T588" i="56"/>
  <c r="AG16" i="27"/>
  <c r="AF16" i="27"/>
  <c r="AC16" i="27"/>
  <c r="Y16" i="27"/>
  <c r="T492" i="56" s="1"/>
  <c r="X16" i="27"/>
  <c r="T16" i="27"/>
  <c r="T396" i="56" s="1"/>
  <c r="S16" i="27"/>
  <c r="O16" i="27"/>
  <c r="N16" i="27"/>
  <c r="T300" i="56" s="1"/>
  <c r="K16" i="27"/>
  <c r="T204" i="56" s="1"/>
  <c r="T12" i="56"/>
  <c r="AZ15" i="27"/>
  <c r="AW15" i="27"/>
  <c r="T683" i="56" s="1"/>
  <c r="AT15" i="27"/>
  <c r="AQ15" i="27"/>
  <c r="T587" i="56"/>
  <c r="AG15" i="27"/>
  <c r="AF15" i="27"/>
  <c r="AC15" i="27"/>
  <c r="Y15" i="27"/>
  <c r="T491" i="56" s="1"/>
  <c r="X15" i="27"/>
  <c r="T15" i="27"/>
  <c r="T395" i="56" s="1"/>
  <c r="S15" i="27"/>
  <c r="O15" i="27"/>
  <c r="N15" i="27"/>
  <c r="T299" i="56" s="1"/>
  <c r="K15" i="27"/>
  <c r="T203" i="56" s="1"/>
  <c r="H15" i="27"/>
  <c r="T107" i="56" s="1"/>
  <c r="T11" i="56"/>
  <c r="AZ14" i="27"/>
  <c r="AW14" i="27"/>
  <c r="T682" i="56" s="1"/>
  <c r="AT14" i="27"/>
  <c r="AQ14" i="27"/>
  <c r="T586" i="56"/>
  <c r="AG14" i="27"/>
  <c r="AF14" i="27"/>
  <c r="AC14" i="27"/>
  <c r="Y14" i="27"/>
  <c r="T490" i="56" s="1"/>
  <c r="X14" i="27"/>
  <c r="T14" i="27"/>
  <c r="T394" i="56" s="1"/>
  <c r="S14" i="27"/>
  <c r="O14" i="27"/>
  <c r="N14" i="27"/>
  <c r="T298" i="56" s="1"/>
  <c r="K14" i="27"/>
  <c r="T202" i="56" s="1"/>
  <c r="H14" i="27"/>
  <c r="T106" i="56" s="1"/>
  <c r="T10" i="56"/>
  <c r="AZ13" i="27"/>
  <c r="AW13" i="27"/>
  <c r="T681" i="56" s="1"/>
  <c r="AT13" i="27"/>
  <c r="AQ13" i="27"/>
  <c r="T585" i="56"/>
  <c r="AG13" i="27"/>
  <c r="AF13" i="27"/>
  <c r="AC13" i="27"/>
  <c r="Y13" i="27"/>
  <c r="T489" i="56" s="1"/>
  <c r="X13" i="27"/>
  <c r="T13" i="27"/>
  <c r="T393" i="56" s="1"/>
  <c r="S13" i="27"/>
  <c r="O13" i="27"/>
  <c r="N13" i="27"/>
  <c r="T297" i="56" s="1"/>
  <c r="K13" i="27"/>
  <c r="T201" i="56" s="1"/>
  <c r="H13" i="27"/>
  <c r="T105" i="56" s="1"/>
  <c r="T9" i="56"/>
  <c r="AZ12" i="27"/>
  <c r="AW12" i="27"/>
  <c r="T680" i="56" s="1"/>
  <c r="AT12" i="27"/>
  <c r="AQ12" i="27"/>
  <c r="T584" i="56"/>
  <c r="AG12" i="27"/>
  <c r="AF12" i="27"/>
  <c r="AC12" i="27"/>
  <c r="Y12" i="27"/>
  <c r="T488" i="56" s="1"/>
  <c r="X12" i="27"/>
  <c r="T12" i="27"/>
  <c r="T392" i="56" s="1"/>
  <c r="S12" i="27"/>
  <c r="O12" i="27"/>
  <c r="N12" i="27"/>
  <c r="T296" i="56" s="1"/>
  <c r="K12" i="27"/>
  <c r="T200" i="56" s="1"/>
  <c r="H12" i="27"/>
  <c r="T104" i="56" s="1"/>
  <c r="T8" i="56"/>
  <c r="AZ11" i="27"/>
  <c r="AW11" i="27"/>
  <c r="T679" i="56" s="1"/>
  <c r="AT11" i="27"/>
  <c r="AQ11" i="27"/>
  <c r="T583" i="56"/>
  <c r="AG11" i="27"/>
  <c r="AF11" i="27"/>
  <c r="AC11" i="27"/>
  <c r="Y11" i="27"/>
  <c r="T487" i="56" s="1"/>
  <c r="X11" i="27"/>
  <c r="T11" i="27"/>
  <c r="T391" i="56" s="1"/>
  <c r="S11" i="27"/>
  <c r="O11" i="27"/>
  <c r="N11" i="27"/>
  <c r="T295" i="56" s="1"/>
  <c r="K11" i="27"/>
  <c r="T199" i="56" s="1"/>
  <c r="H11" i="27"/>
  <c r="T103" i="56" s="1"/>
  <c r="T7" i="56"/>
  <c r="AZ10" i="27"/>
  <c r="AW10" i="27"/>
  <c r="T678" i="56" s="1"/>
  <c r="AT10" i="27"/>
  <c r="AQ10" i="27"/>
  <c r="T582" i="56"/>
  <c r="AG10" i="27"/>
  <c r="AF10" i="27"/>
  <c r="AC10" i="27"/>
  <c r="Y10" i="27"/>
  <c r="T486" i="56" s="1"/>
  <c r="X10" i="27"/>
  <c r="T10" i="27"/>
  <c r="T390" i="56" s="1"/>
  <c r="S10" i="27"/>
  <c r="O10" i="27"/>
  <c r="N10" i="27"/>
  <c r="T294" i="56" s="1"/>
  <c r="K10" i="27"/>
  <c r="T198" i="56" s="1"/>
  <c r="H10" i="27"/>
  <c r="T102" i="56" s="1"/>
  <c r="T6" i="56"/>
  <c r="AZ9" i="27"/>
  <c r="AW9" i="27"/>
  <c r="T677" i="56" s="1"/>
  <c r="AT9" i="27"/>
  <c r="AQ9" i="27"/>
  <c r="T581" i="56"/>
  <c r="AG9" i="27"/>
  <c r="AF9" i="27"/>
  <c r="AC9" i="27"/>
  <c r="Y9" i="27"/>
  <c r="T485" i="56" s="1"/>
  <c r="X9" i="27"/>
  <c r="T9" i="27"/>
  <c r="T389" i="56" s="1"/>
  <c r="S9" i="27"/>
  <c r="O9" i="27"/>
  <c r="N9" i="27"/>
  <c r="T293" i="56" s="1"/>
  <c r="K9" i="27"/>
  <c r="T197" i="56" s="1"/>
  <c r="H9" i="27"/>
  <c r="T101" i="56" s="1"/>
  <c r="T5" i="56"/>
  <c r="AZ8" i="27"/>
  <c r="AW8" i="27"/>
  <c r="T676" i="56" s="1"/>
  <c r="AT8" i="27"/>
  <c r="AQ8" i="27"/>
  <c r="T580" i="56"/>
  <c r="AG8" i="27"/>
  <c r="AF8" i="27"/>
  <c r="AC8" i="27"/>
  <c r="Y8" i="27"/>
  <c r="T484" i="56" s="1"/>
  <c r="X8" i="27"/>
  <c r="T8" i="27"/>
  <c r="T388" i="56" s="1"/>
  <c r="S8" i="27"/>
  <c r="O8" i="27"/>
  <c r="N8" i="27"/>
  <c r="T292" i="56" s="1"/>
  <c r="K8" i="27"/>
  <c r="T196" i="56" s="1"/>
  <c r="T4" i="56"/>
  <c r="AZ7" i="27"/>
  <c r="AW7" i="27"/>
  <c r="T675" i="56" s="1"/>
  <c r="AT7" i="27"/>
  <c r="AQ7" i="27"/>
  <c r="T579" i="56"/>
  <c r="AG7" i="27"/>
  <c r="AF7" i="27"/>
  <c r="AC7" i="27"/>
  <c r="Y7" i="27"/>
  <c r="T483" i="56" s="1"/>
  <c r="X7" i="27"/>
  <c r="T7" i="27"/>
  <c r="T387" i="56" s="1"/>
  <c r="S7" i="27"/>
  <c r="O7" i="27"/>
  <c r="N7" i="27"/>
  <c r="T291" i="56" s="1"/>
  <c r="K7" i="27"/>
  <c r="T195" i="56" s="1"/>
  <c r="H7" i="27"/>
  <c r="T99" i="56" s="1"/>
  <c r="T3" i="56"/>
  <c r="AZ5" i="27"/>
  <c r="AW5" i="27"/>
  <c r="AT5" i="27"/>
  <c r="AQ5" i="27"/>
  <c r="AG5" i="27"/>
  <c r="AF5" i="27"/>
  <c r="AC5" i="27"/>
  <c r="Y5" i="27"/>
  <c r="X5" i="27"/>
  <c r="T5" i="27"/>
  <c r="S5" i="27"/>
  <c r="O5" i="27"/>
  <c r="N5" i="27"/>
  <c r="K5" i="27"/>
  <c r="H5" i="27"/>
  <c r="Z291" i="56" l="1"/>
  <c r="W291" i="56" s="1"/>
  <c r="Y291" i="56" s="1"/>
  <c r="Z387" i="56"/>
  <c r="W387" i="56" s="1"/>
  <c r="Y387" i="56" s="1"/>
  <c r="Z581" i="56"/>
  <c r="W581" i="56" s="1"/>
  <c r="Y581" i="56" s="1"/>
  <c r="Z676" i="56"/>
  <c r="W676" i="56" s="1"/>
  <c r="Y676" i="56" s="1"/>
  <c r="Z3" i="56"/>
  <c r="W3" i="56" s="1"/>
  <c r="Z94" i="56"/>
  <c r="W94" i="56" s="1"/>
  <c r="Y94" i="56" s="1"/>
  <c r="Z86" i="56"/>
  <c r="W86" i="56" s="1"/>
  <c r="Y86" i="56" s="1"/>
  <c r="Z78" i="56"/>
  <c r="W78" i="56" s="1"/>
  <c r="Y78" i="56" s="1"/>
  <c r="Z70" i="56"/>
  <c r="W70" i="56" s="1"/>
  <c r="Y70" i="56" s="1"/>
  <c r="Z62" i="56"/>
  <c r="W62" i="56" s="1"/>
  <c r="Y62" i="56" s="1"/>
  <c r="Z54" i="56"/>
  <c r="W54" i="56" s="1"/>
  <c r="Y54" i="56" s="1"/>
  <c r="Z46" i="56"/>
  <c r="W46" i="56" s="1"/>
  <c r="Y46" i="56" s="1"/>
  <c r="Z38" i="56"/>
  <c r="W38" i="56" s="1"/>
  <c r="Y38" i="56" s="1"/>
  <c r="Z30" i="56"/>
  <c r="W30" i="56" s="1"/>
  <c r="Y30" i="56" s="1"/>
  <c r="Z22" i="56"/>
  <c r="W22" i="56" s="1"/>
  <c r="Y22" i="56" s="1"/>
  <c r="Z14" i="56"/>
  <c r="W14" i="56" s="1"/>
  <c r="Y14" i="56" s="1"/>
  <c r="Z6" i="56"/>
  <c r="W6" i="56" s="1"/>
  <c r="X6" i="56" s="1"/>
  <c r="Z93" i="56"/>
  <c r="W93" i="56" s="1"/>
  <c r="X93" i="56" s="1"/>
  <c r="AB93" i="56" s="1"/>
  <c r="Z85" i="56"/>
  <c r="W85" i="56" s="1"/>
  <c r="Y85" i="56" s="1"/>
  <c r="Z77" i="56"/>
  <c r="W77" i="56" s="1"/>
  <c r="Y77" i="56" s="1"/>
  <c r="Z69" i="56"/>
  <c r="W69" i="56" s="1"/>
  <c r="Y69" i="56" s="1"/>
  <c r="Z61" i="56"/>
  <c r="W61" i="56" s="1"/>
  <c r="Y61" i="56" s="1"/>
  <c r="Z53" i="56"/>
  <c r="W53" i="56" s="1"/>
  <c r="X53" i="56" s="1"/>
  <c r="AB53" i="56" s="1"/>
  <c r="Z45" i="56"/>
  <c r="W45" i="56" s="1"/>
  <c r="Y45" i="56" s="1"/>
  <c r="Z37" i="56"/>
  <c r="W37" i="56" s="1"/>
  <c r="X37" i="56" s="1"/>
  <c r="AB37" i="56" s="1"/>
  <c r="Z29" i="56"/>
  <c r="W29" i="56" s="1"/>
  <c r="Y29" i="56" s="1"/>
  <c r="Z21" i="56"/>
  <c r="W21" i="56" s="1"/>
  <c r="Y21" i="56" s="1"/>
  <c r="Z13" i="56"/>
  <c r="W13" i="56" s="1"/>
  <c r="X13" i="56" s="1"/>
  <c r="Z5" i="56"/>
  <c r="W5" i="56" s="1"/>
  <c r="X5" i="56" s="1"/>
  <c r="Z92" i="56"/>
  <c r="W92" i="56" s="1"/>
  <c r="Y92" i="56" s="1"/>
  <c r="Z84" i="56"/>
  <c r="W84" i="56" s="1"/>
  <c r="Y84" i="56" s="1"/>
  <c r="Z76" i="56"/>
  <c r="W76" i="56" s="1"/>
  <c r="Y76" i="56" s="1"/>
  <c r="Z68" i="56"/>
  <c r="W68" i="56" s="1"/>
  <c r="Y68" i="56" s="1"/>
  <c r="Z60" i="56"/>
  <c r="W60" i="56" s="1"/>
  <c r="Y60" i="56" s="1"/>
  <c r="Z52" i="56"/>
  <c r="W52" i="56" s="1"/>
  <c r="Y52" i="56" s="1"/>
  <c r="Z44" i="56"/>
  <c r="W44" i="56" s="1"/>
  <c r="Y44" i="56" s="1"/>
  <c r="Z36" i="56"/>
  <c r="W36" i="56" s="1"/>
  <c r="Y36" i="56" s="1"/>
  <c r="Z28" i="56"/>
  <c r="W28" i="56" s="1"/>
  <c r="Y28" i="56" s="1"/>
  <c r="Z20" i="56"/>
  <c r="W20" i="56" s="1"/>
  <c r="Y20" i="56" s="1"/>
  <c r="Z12" i="56"/>
  <c r="W12" i="56" s="1"/>
  <c r="X12" i="56" s="1"/>
  <c r="Z4" i="56"/>
  <c r="W4" i="56" s="1"/>
  <c r="X4" i="56" s="1"/>
  <c r="Z91" i="56"/>
  <c r="W91" i="56" s="1"/>
  <c r="Y91" i="56" s="1"/>
  <c r="Z83" i="56"/>
  <c r="W83" i="56" s="1"/>
  <c r="Y83" i="56" s="1"/>
  <c r="Z75" i="56"/>
  <c r="W75" i="56" s="1"/>
  <c r="Y75" i="56" s="1"/>
  <c r="Z67" i="56"/>
  <c r="W67" i="56" s="1"/>
  <c r="Y67" i="56" s="1"/>
  <c r="Z59" i="56"/>
  <c r="W59" i="56" s="1"/>
  <c r="Y59" i="56" s="1"/>
  <c r="Z51" i="56"/>
  <c r="W51" i="56" s="1"/>
  <c r="Y51" i="56" s="1"/>
  <c r="Z43" i="56"/>
  <c r="W43" i="56" s="1"/>
  <c r="Y43" i="56" s="1"/>
  <c r="Z35" i="56"/>
  <c r="W35" i="56" s="1"/>
  <c r="Y35" i="56" s="1"/>
  <c r="Z27" i="56"/>
  <c r="W27" i="56" s="1"/>
  <c r="Y27" i="56" s="1"/>
  <c r="Z19" i="56"/>
  <c r="W19" i="56" s="1"/>
  <c r="Y19" i="56" s="1"/>
  <c r="Z11" i="56"/>
  <c r="W11" i="56" s="1"/>
  <c r="Y11" i="56" s="1"/>
  <c r="Z90" i="56"/>
  <c r="W90" i="56" s="1"/>
  <c r="Y90" i="56" s="1"/>
  <c r="Z82" i="56"/>
  <c r="W82" i="56" s="1"/>
  <c r="Y82" i="56" s="1"/>
  <c r="Z74" i="56"/>
  <c r="W74" i="56" s="1"/>
  <c r="Y74" i="56" s="1"/>
  <c r="Z66" i="56"/>
  <c r="W66" i="56" s="1"/>
  <c r="Y66" i="56" s="1"/>
  <c r="Z58" i="56"/>
  <c r="W58" i="56" s="1"/>
  <c r="Y58" i="56" s="1"/>
  <c r="Z50" i="56"/>
  <c r="W50" i="56" s="1"/>
  <c r="Y50" i="56" s="1"/>
  <c r="Z42" i="56"/>
  <c r="W42" i="56" s="1"/>
  <c r="Y42" i="56" s="1"/>
  <c r="Z34" i="56"/>
  <c r="W34" i="56" s="1"/>
  <c r="Y34" i="56" s="1"/>
  <c r="Z26" i="56"/>
  <c r="W26" i="56" s="1"/>
  <c r="Y26" i="56" s="1"/>
  <c r="Z18" i="56"/>
  <c r="W18" i="56" s="1"/>
  <c r="Y18" i="56" s="1"/>
  <c r="Z10" i="56"/>
  <c r="W10" i="56" s="1"/>
  <c r="Y10" i="56" s="1"/>
  <c r="Z89" i="56"/>
  <c r="W89" i="56" s="1"/>
  <c r="Y89" i="56" s="1"/>
  <c r="Z81" i="56"/>
  <c r="W81" i="56" s="1"/>
  <c r="Y81" i="56" s="1"/>
  <c r="Z73" i="56"/>
  <c r="W73" i="56" s="1"/>
  <c r="Y73" i="56" s="1"/>
  <c r="Z65" i="56"/>
  <c r="W65" i="56" s="1"/>
  <c r="Y65" i="56" s="1"/>
  <c r="Z57" i="56"/>
  <c r="W57" i="56" s="1"/>
  <c r="Y57" i="56" s="1"/>
  <c r="Z49" i="56"/>
  <c r="W49" i="56" s="1"/>
  <c r="Y49" i="56" s="1"/>
  <c r="Z41" i="56"/>
  <c r="W41" i="56" s="1"/>
  <c r="Y41" i="56" s="1"/>
  <c r="Z33" i="56"/>
  <c r="W33" i="56" s="1"/>
  <c r="Y33" i="56" s="1"/>
  <c r="Z25" i="56"/>
  <c r="W25" i="56" s="1"/>
  <c r="Y25" i="56" s="1"/>
  <c r="Z17" i="56"/>
  <c r="W17" i="56" s="1"/>
  <c r="X17" i="56" s="1"/>
  <c r="Z9" i="56"/>
  <c r="W9" i="56" s="1"/>
  <c r="Y9" i="56" s="1"/>
  <c r="Z88" i="56"/>
  <c r="W88" i="56" s="1"/>
  <c r="X88" i="56" s="1"/>
  <c r="AB88" i="56" s="1"/>
  <c r="Z80" i="56"/>
  <c r="W80" i="56" s="1"/>
  <c r="Y80" i="56" s="1"/>
  <c r="Z72" i="56"/>
  <c r="W72" i="56" s="1"/>
  <c r="Y72" i="56" s="1"/>
  <c r="Z64" i="56"/>
  <c r="W64" i="56" s="1"/>
  <c r="Y64" i="56" s="1"/>
  <c r="Z56" i="56"/>
  <c r="W56" i="56" s="1"/>
  <c r="Y56" i="56" s="1"/>
  <c r="Z48" i="56"/>
  <c r="W48" i="56" s="1"/>
  <c r="X48" i="56" s="1"/>
  <c r="AB48" i="56" s="1"/>
  <c r="Z40" i="56"/>
  <c r="W40" i="56" s="1"/>
  <c r="Y40" i="56" s="1"/>
  <c r="Z32" i="56"/>
  <c r="W32" i="56" s="1"/>
  <c r="Y32" i="56" s="1"/>
  <c r="Z24" i="56"/>
  <c r="W24" i="56" s="1"/>
  <c r="Y24" i="56" s="1"/>
  <c r="Z16" i="56"/>
  <c r="W16" i="56" s="1"/>
  <c r="Y16" i="56" s="1"/>
  <c r="Z8" i="56"/>
  <c r="W8" i="56" s="1"/>
  <c r="Y8" i="56" s="1"/>
  <c r="Z87" i="56"/>
  <c r="W87" i="56" s="1"/>
  <c r="Y87" i="56" s="1"/>
  <c r="Z79" i="56"/>
  <c r="W79" i="56" s="1"/>
  <c r="Y79" i="56" s="1"/>
  <c r="Z71" i="56"/>
  <c r="W71" i="56" s="1"/>
  <c r="Y71" i="56" s="1"/>
  <c r="Z63" i="56"/>
  <c r="W63" i="56" s="1"/>
  <c r="Y63" i="56" s="1"/>
  <c r="Z55" i="56"/>
  <c r="W55" i="56" s="1"/>
  <c r="Y55" i="56" s="1"/>
  <c r="Z47" i="56"/>
  <c r="W47" i="56" s="1"/>
  <c r="X47" i="56" s="1"/>
  <c r="AB47" i="56" s="1"/>
  <c r="Z39" i="56"/>
  <c r="W39" i="56" s="1"/>
  <c r="Y39" i="56" s="1"/>
  <c r="Z31" i="56"/>
  <c r="W31" i="56" s="1"/>
  <c r="Y31" i="56" s="1"/>
  <c r="Z23" i="56"/>
  <c r="W23" i="56" s="1"/>
  <c r="Y23" i="56" s="1"/>
  <c r="Z15" i="56"/>
  <c r="W15" i="56" s="1"/>
  <c r="Y15" i="56" s="1"/>
  <c r="Z7" i="56"/>
  <c r="W7" i="56" s="1"/>
  <c r="Y7" i="56" s="1"/>
  <c r="Z292" i="56"/>
  <c r="W292" i="56" s="1"/>
  <c r="Y292" i="56" s="1"/>
  <c r="Z677" i="56"/>
  <c r="W677" i="56" s="1"/>
  <c r="Y677" i="56" s="1"/>
  <c r="Z580" i="56"/>
  <c r="W580" i="56" s="1"/>
  <c r="Z579" i="56"/>
  <c r="W579" i="56" s="1"/>
  <c r="Y579" i="56" s="1"/>
  <c r="Z388" i="56"/>
  <c r="W388" i="56" s="1"/>
  <c r="Z486" i="56"/>
  <c r="W486" i="56" s="1"/>
  <c r="Z485" i="56"/>
  <c r="W485" i="56" s="1"/>
  <c r="X485" i="56" s="1"/>
  <c r="Z484" i="56"/>
  <c r="W484" i="56" s="1"/>
  <c r="Y484" i="56" s="1"/>
  <c r="Z483" i="56"/>
  <c r="W483" i="56" s="1"/>
  <c r="Z390" i="56"/>
  <c r="W390" i="56" s="1"/>
  <c r="X390" i="56" s="1"/>
  <c r="Z675" i="56"/>
  <c r="W675" i="56" s="1"/>
  <c r="Z389" i="56"/>
  <c r="W389" i="56" s="1"/>
  <c r="X389" i="56" s="1"/>
  <c r="V679" i="56"/>
  <c r="Z678" i="56"/>
  <c r="W678" i="56" s="1"/>
  <c r="Z582" i="56"/>
  <c r="W582" i="56" s="1"/>
  <c r="V583" i="56"/>
  <c r="V487" i="56"/>
  <c r="Z487" i="56" s="1"/>
  <c r="Z391" i="56"/>
  <c r="W391" i="56" s="1"/>
  <c r="V392" i="56"/>
  <c r="V294" i="56"/>
  <c r="Z293" i="56"/>
  <c r="W293" i="56" s="1"/>
  <c r="Z195" i="56"/>
  <c r="W195" i="56" s="1"/>
  <c r="Y195" i="56" s="1"/>
  <c r="Z196" i="56"/>
  <c r="W196" i="56" s="1"/>
  <c r="Y196" i="56" s="1"/>
  <c r="Z197" i="56"/>
  <c r="W197" i="56" s="1"/>
  <c r="Y197" i="56" s="1"/>
  <c r="V198" i="56"/>
  <c r="Z99" i="56"/>
  <c r="W99" i="56" s="1"/>
  <c r="Y99" i="56" s="1"/>
  <c r="Z100" i="56"/>
  <c r="W100" i="56" s="1"/>
  <c r="Y100" i="56" s="1"/>
  <c r="V102" i="56"/>
  <c r="Z101" i="56"/>
  <c r="W101" i="56" s="1"/>
  <c r="X291" i="56" l="1"/>
  <c r="AB291" i="56" s="1"/>
  <c r="X581" i="56"/>
  <c r="AB581" i="56" s="1"/>
  <c r="Y88" i="56"/>
  <c r="Y485" i="56"/>
  <c r="X676" i="56"/>
  <c r="AB676" i="56" s="1"/>
  <c r="X387" i="56"/>
  <c r="AB387" i="56" s="1"/>
  <c r="X292" i="56"/>
  <c r="AB292" i="56" s="1"/>
  <c r="Y17" i="56"/>
  <c r="X579" i="56"/>
  <c r="AB579" i="56" s="1"/>
  <c r="X484" i="56"/>
  <c r="AB484" i="56" s="1"/>
  <c r="Y389" i="56"/>
  <c r="Y390" i="56"/>
  <c r="Y93" i="56"/>
  <c r="X675" i="56"/>
  <c r="Y675" i="56"/>
  <c r="Y580" i="56"/>
  <c r="X580" i="56"/>
  <c r="X677" i="56"/>
  <c r="AA677" i="56" s="1"/>
  <c r="Y483" i="56"/>
  <c r="X483" i="56"/>
  <c r="Y388" i="56"/>
  <c r="X388" i="56"/>
  <c r="Y678" i="56"/>
  <c r="X678" i="56"/>
  <c r="Z679" i="56"/>
  <c r="W679" i="56" s="1"/>
  <c r="V680" i="56"/>
  <c r="V584" i="56"/>
  <c r="Z583" i="56"/>
  <c r="W583" i="56" s="1"/>
  <c r="Y582" i="56"/>
  <c r="X582" i="56"/>
  <c r="V488" i="56"/>
  <c r="Z488" i="56" s="1"/>
  <c r="W487" i="56"/>
  <c r="X486" i="56"/>
  <c r="Y486" i="56"/>
  <c r="AB485" i="56"/>
  <c r="AA485" i="56"/>
  <c r="AA389" i="56"/>
  <c r="AB389" i="56"/>
  <c r="AB390" i="56"/>
  <c r="AA390" i="56"/>
  <c r="V393" i="56"/>
  <c r="Z392" i="56"/>
  <c r="W392" i="56" s="1"/>
  <c r="Y391" i="56"/>
  <c r="X391" i="56"/>
  <c r="X293" i="56"/>
  <c r="Y293" i="56"/>
  <c r="Z294" i="56"/>
  <c r="W294" i="56" s="1"/>
  <c r="V295" i="56"/>
  <c r="X196" i="56"/>
  <c r="AB196" i="56" s="1"/>
  <c r="X195" i="56"/>
  <c r="AA195" i="56" s="1"/>
  <c r="X197" i="56"/>
  <c r="AB197" i="56" s="1"/>
  <c r="Z198" i="56"/>
  <c r="W198" i="56" s="1"/>
  <c r="V199" i="56"/>
  <c r="X100" i="56"/>
  <c r="AB100" i="56" s="1"/>
  <c r="X99" i="56"/>
  <c r="AB99" i="56" s="1"/>
  <c r="Y101" i="56"/>
  <c r="X101" i="56"/>
  <c r="V103" i="56"/>
  <c r="Z102" i="56"/>
  <c r="W102" i="56" s="1"/>
  <c r="X41" i="56"/>
  <c r="AB41" i="56" s="1"/>
  <c r="X78" i="56"/>
  <c r="AB78" i="56" s="1"/>
  <c r="X91" i="56"/>
  <c r="AB91" i="56" s="1"/>
  <c r="X39" i="56"/>
  <c r="AB39" i="56" s="1"/>
  <c r="X94" i="56"/>
  <c r="AB94" i="56" s="1"/>
  <c r="X46" i="56"/>
  <c r="AB46" i="56" s="1"/>
  <c r="X75" i="56"/>
  <c r="AB75" i="56" s="1"/>
  <c r="X63" i="56"/>
  <c r="AB63" i="56" s="1"/>
  <c r="X44" i="56"/>
  <c r="AB44" i="56" s="1"/>
  <c r="X30" i="56"/>
  <c r="AB30" i="56" s="1"/>
  <c r="X59" i="56"/>
  <c r="AB59" i="56" s="1"/>
  <c r="X25" i="56"/>
  <c r="AB25" i="56" s="1"/>
  <c r="X27" i="56"/>
  <c r="AB27" i="56" s="1"/>
  <c r="Y5" i="56"/>
  <c r="X29" i="56"/>
  <c r="AB29" i="56" s="1"/>
  <c r="X42" i="56"/>
  <c r="AB42" i="56" s="1"/>
  <c r="Y47" i="56"/>
  <c r="X76" i="56"/>
  <c r="AB76" i="56" s="1"/>
  <c r="Y37" i="56"/>
  <c r="X7" i="56"/>
  <c r="AA7" i="56" s="1"/>
  <c r="X60" i="56"/>
  <c r="AB60" i="56" s="1"/>
  <c r="X24" i="56"/>
  <c r="AB24" i="56" s="1"/>
  <c r="X8" i="56"/>
  <c r="AB8" i="56" s="1"/>
  <c r="X45" i="56"/>
  <c r="AB45" i="56" s="1"/>
  <c r="X90" i="56"/>
  <c r="AB90" i="56" s="1"/>
  <c r="X26" i="56"/>
  <c r="AB26" i="56" s="1"/>
  <c r="X40" i="56"/>
  <c r="AB40" i="56" s="1"/>
  <c r="X55" i="56"/>
  <c r="AB55" i="56" s="1"/>
  <c r="Y13" i="56"/>
  <c r="X15" i="56"/>
  <c r="AB15" i="56" s="1"/>
  <c r="X86" i="56"/>
  <c r="AB86" i="56" s="1"/>
  <c r="X22" i="56"/>
  <c r="AB22" i="56" s="1"/>
  <c r="X52" i="56"/>
  <c r="AB52" i="56" s="1"/>
  <c r="X67" i="56"/>
  <c r="AB67" i="56" s="1"/>
  <c r="X82" i="56"/>
  <c r="AB82" i="56" s="1"/>
  <c r="X18" i="56"/>
  <c r="AB18" i="56" s="1"/>
  <c r="X32" i="56"/>
  <c r="AB32" i="56" s="1"/>
  <c r="X33" i="56"/>
  <c r="AB33" i="56" s="1"/>
  <c r="X23" i="56"/>
  <c r="AB23" i="56" s="1"/>
  <c r="Y6" i="56"/>
  <c r="X74" i="56"/>
  <c r="AB74" i="56" s="1"/>
  <c r="X14" i="56"/>
  <c r="AB14" i="56" s="1"/>
  <c r="X70" i="56"/>
  <c r="AB70" i="56" s="1"/>
  <c r="X85" i="56"/>
  <c r="AB85" i="56" s="1"/>
  <c r="X21" i="56"/>
  <c r="AB21" i="56" s="1"/>
  <c r="X36" i="56"/>
  <c r="AB36" i="56" s="1"/>
  <c r="X51" i="56"/>
  <c r="AB51" i="56" s="1"/>
  <c r="X66" i="56"/>
  <c r="AB66" i="56" s="1"/>
  <c r="X80" i="56"/>
  <c r="AB80" i="56" s="1"/>
  <c r="X79" i="56"/>
  <c r="AB79" i="56" s="1"/>
  <c r="X31" i="56"/>
  <c r="AB31" i="56" s="1"/>
  <c r="X65" i="56"/>
  <c r="AB65" i="56" s="1"/>
  <c r="Y12" i="56"/>
  <c r="X62" i="56"/>
  <c r="AB62" i="56" s="1"/>
  <c r="X77" i="56"/>
  <c r="AB77" i="56" s="1"/>
  <c r="X92" i="56"/>
  <c r="AB92" i="56" s="1"/>
  <c r="X28" i="56"/>
  <c r="AB28" i="56" s="1"/>
  <c r="X43" i="56"/>
  <c r="AB43" i="56" s="1"/>
  <c r="X58" i="56"/>
  <c r="AB58" i="56" s="1"/>
  <c r="X72" i="56"/>
  <c r="AB72" i="56" s="1"/>
  <c r="X89" i="56"/>
  <c r="AB89" i="56" s="1"/>
  <c r="X49" i="56"/>
  <c r="AB49" i="56" s="1"/>
  <c r="Y48" i="56"/>
  <c r="X81" i="56"/>
  <c r="AB81" i="56" s="1"/>
  <c r="X54" i="56"/>
  <c r="AB54" i="56" s="1"/>
  <c r="X69" i="56"/>
  <c r="AB69" i="56" s="1"/>
  <c r="X84" i="56"/>
  <c r="AB84" i="56" s="1"/>
  <c r="X20" i="56"/>
  <c r="AB20" i="56" s="1"/>
  <c r="X35" i="56"/>
  <c r="AB35" i="56" s="1"/>
  <c r="X50" i="56"/>
  <c r="AB50" i="56" s="1"/>
  <c r="X64" i="56"/>
  <c r="AB64" i="56" s="1"/>
  <c r="X73" i="56"/>
  <c r="AB73" i="56" s="1"/>
  <c r="X57" i="56"/>
  <c r="AB57" i="56" s="1"/>
  <c r="X11" i="56"/>
  <c r="AB11" i="56" s="1"/>
  <c r="Y53" i="56"/>
  <c r="X10" i="56"/>
  <c r="AB10" i="56" s="1"/>
  <c r="X61" i="56"/>
  <c r="AB61" i="56" s="1"/>
  <c r="X56" i="56"/>
  <c r="AB56" i="56" s="1"/>
  <c r="X16" i="56"/>
  <c r="AB16" i="56" s="1"/>
  <c r="X9" i="56"/>
  <c r="AB9" i="56" s="1"/>
  <c r="X38" i="56"/>
  <c r="AB38" i="56" s="1"/>
  <c r="X68" i="56"/>
  <c r="AB68" i="56" s="1"/>
  <c r="X83" i="56"/>
  <c r="AB83" i="56" s="1"/>
  <c r="X19" i="56"/>
  <c r="AB19" i="56" s="1"/>
  <c r="X34" i="56"/>
  <c r="AB34" i="56" s="1"/>
  <c r="X71" i="56"/>
  <c r="AB71" i="56" s="1"/>
  <c r="X87" i="56"/>
  <c r="AB87" i="56" s="1"/>
  <c r="Y4" i="56"/>
  <c r="AB5" i="56"/>
  <c r="AA5" i="56"/>
  <c r="AB17" i="56"/>
  <c r="AA17" i="56"/>
  <c r="AA12" i="56"/>
  <c r="AB12" i="56"/>
  <c r="AA4" i="56"/>
  <c r="AB4" i="56"/>
  <c r="AB13" i="56"/>
  <c r="AA13" i="56"/>
  <c r="AA581" i="56" l="1"/>
  <c r="AA291" i="56"/>
  <c r="AA579" i="56"/>
  <c r="AA14" i="56"/>
  <c r="AA676" i="56"/>
  <c r="AA387" i="56"/>
  <c r="AA292" i="56"/>
  <c r="AA484" i="56"/>
  <c r="AB677" i="56"/>
  <c r="AA18" i="56"/>
  <c r="AB7" i="56"/>
  <c r="AA10" i="56"/>
  <c r="AA15" i="56"/>
  <c r="AB388" i="56"/>
  <c r="AA388" i="56"/>
  <c r="AA8" i="56"/>
  <c r="AA9" i="56"/>
  <c r="AB483" i="56"/>
  <c r="AA483" i="56"/>
  <c r="AB580" i="56"/>
  <c r="AA580" i="56"/>
  <c r="AA675" i="56"/>
  <c r="AB675" i="56"/>
  <c r="X679" i="56"/>
  <c r="Y679" i="56"/>
  <c r="AB678" i="56"/>
  <c r="AA678" i="56"/>
  <c r="V681" i="56"/>
  <c r="Z680" i="56"/>
  <c r="W680" i="56" s="1"/>
  <c r="AA582" i="56"/>
  <c r="AB582" i="56"/>
  <c r="X583" i="56"/>
  <c r="Y583" i="56"/>
  <c r="Z584" i="56"/>
  <c r="W584" i="56" s="1"/>
  <c r="V585" i="56"/>
  <c r="AA21" i="56"/>
  <c r="AA20" i="56"/>
  <c r="AB486" i="56"/>
  <c r="AA486" i="56"/>
  <c r="X487" i="56"/>
  <c r="Y487" i="56"/>
  <c r="W488" i="56"/>
  <c r="V489" i="56"/>
  <c r="Z489" i="56" s="1"/>
  <c r="Y392" i="56"/>
  <c r="X392" i="56"/>
  <c r="Z393" i="56"/>
  <c r="W393" i="56" s="1"/>
  <c r="V394" i="56"/>
  <c r="AA391" i="56"/>
  <c r="AB391" i="56"/>
  <c r="Z295" i="56"/>
  <c r="W295" i="56" s="1"/>
  <c r="V296" i="56"/>
  <c r="X294" i="56"/>
  <c r="Y294" i="56"/>
  <c r="AB293" i="56"/>
  <c r="AA293" i="56"/>
  <c r="AA196" i="56"/>
  <c r="AB195" i="56"/>
  <c r="AA197" i="56"/>
  <c r="V200" i="56"/>
  <c r="Z199" i="56"/>
  <c r="W199" i="56" s="1"/>
  <c r="Y198" i="56"/>
  <c r="X198" i="56"/>
  <c r="AA100" i="56"/>
  <c r="AA99" i="56"/>
  <c r="Y102" i="56"/>
  <c r="X102" i="56"/>
  <c r="AB101" i="56"/>
  <c r="AA101" i="56"/>
  <c r="V104" i="56"/>
  <c r="Z103" i="56"/>
  <c r="W103" i="56" s="1"/>
  <c r="AA16" i="56"/>
  <c r="AA22" i="56"/>
  <c r="AA19" i="56"/>
  <c r="AA11" i="56"/>
  <c r="X3" i="56"/>
  <c r="Y3" i="56"/>
  <c r="AA58" i="56"/>
  <c r="AA73" i="56"/>
  <c r="AA48" i="56"/>
  <c r="AA38" i="56"/>
  <c r="AA33" i="56"/>
  <c r="AA71" i="56"/>
  <c r="AA90" i="56"/>
  <c r="AA85" i="56"/>
  <c r="AA47" i="56"/>
  <c r="AA34" i="56"/>
  <c r="AA62" i="56"/>
  <c r="AA42" i="56"/>
  <c r="AA84" i="56"/>
  <c r="AA59" i="56"/>
  <c r="AA36" i="56"/>
  <c r="AA25" i="56"/>
  <c r="AA77" i="56"/>
  <c r="AA64" i="56"/>
  <c r="AA54" i="56"/>
  <c r="AA27" i="56"/>
  <c r="AA39" i="56"/>
  <c r="AA44" i="56"/>
  <c r="AA87" i="56"/>
  <c r="AA37" i="56"/>
  <c r="AA75" i="56"/>
  <c r="AA43" i="56"/>
  <c r="AA70" i="56"/>
  <c r="AA23" i="56"/>
  <c r="AA50" i="56"/>
  <c r="AA78" i="56"/>
  <c r="AA66" i="56"/>
  <c r="AA30" i="56"/>
  <c r="AA89" i="56"/>
  <c r="AA81" i="56"/>
  <c r="AB6" i="56"/>
  <c r="AA6" i="56"/>
  <c r="AA41" i="56"/>
  <c r="AA63" i="56"/>
  <c r="AA72" i="56"/>
  <c r="AA68" i="56"/>
  <c r="AA80" i="56"/>
  <c r="AA91" i="56"/>
  <c r="AA92" i="56"/>
  <c r="AA52" i="56"/>
  <c r="AA88" i="56"/>
  <c r="AA86" i="56"/>
  <c r="AA61" i="56"/>
  <c r="AA82" i="56"/>
  <c r="AA94" i="56"/>
  <c r="AA46" i="56"/>
  <c r="AA67" i="56"/>
  <c r="AA60" i="56"/>
  <c r="AA53" i="56"/>
  <c r="AA32" i="56"/>
  <c r="AA24" i="56"/>
  <c r="AA35" i="56"/>
  <c r="AA93" i="56"/>
  <c r="AA51" i="56"/>
  <c r="AA31" i="56"/>
  <c r="AA69" i="56"/>
  <c r="AA76" i="56"/>
  <c r="AA55" i="56"/>
  <c r="AA65" i="56"/>
  <c r="AA56" i="56"/>
  <c r="AA79" i="56"/>
  <c r="AA26" i="56"/>
  <c r="AA28" i="56"/>
  <c r="AA49" i="56"/>
  <c r="AA29" i="56"/>
  <c r="AA57" i="56"/>
  <c r="AA40" i="56"/>
  <c r="AA74" i="56"/>
  <c r="AB679" i="56" l="1"/>
  <c r="AA679" i="56"/>
  <c r="X680" i="56"/>
  <c r="Y680" i="56"/>
  <c r="Z681" i="56"/>
  <c r="W681" i="56" s="1"/>
  <c r="V682" i="56"/>
  <c r="Y584" i="56"/>
  <c r="X584" i="56"/>
  <c r="AA583" i="56"/>
  <c r="AB583" i="56"/>
  <c r="V586" i="56"/>
  <c r="Z585" i="56"/>
  <c r="W585" i="56" s="1"/>
  <c r="V490" i="56"/>
  <c r="Z490" i="56" s="1"/>
  <c r="W489" i="56"/>
  <c r="Y488" i="56"/>
  <c r="X488" i="56"/>
  <c r="AA487" i="56"/>
  <c r="AB487" i="56"/>
  <c r="AB392" i="56"/>
  <c r="AA392" i="56"/>
  <c r="Z394" i="56"/>
  <c r="W394" i="56" s="1"/>
  <c r="V395" i="56"/>
  <c r="Y393" i="56"/>
  <c r="X393" i="56"/>
  <c r="AB294" i="56"/>
  <c r="AA294" i="56"/>
  <c r="Z296" i="56"/>
  <c r="W296" i="56" s="1"/>
  <c r="V297" i="56"/>
  <c r="X295" i="56"/>
  <c r="Y295" i="56"/>
  <c r="AA198" i="56"/>
  <c r="AB198" i="56"/>
  <c r="Y199" i="56"/>
  <c r="X199" i="56"/>
  <c r="V201" i="56"/>
  <c r="Z200" i="56"/>
  <c r="W200" i="56" s="1"/>
  <c r="V105" i="56"/>
  <c r="Z104" i="56"/>
  <c r="W104" i="56" s="1"/>
  <c r="AB102" i="56"/>
  <c r="AA102" i="56"/>
  <c r="Y103" i="56"/>
  <c r="X103" i="56"/>
  <c r="AB3" i="56"/>
  <c r="AA3" i="56"/>
  <c r="AA45" i="56"/>
  <c r="AA83" i="56"/>
  <c r="Z682" i="56" l="1"/>
  <c r="W682" i="56" s="1"/>
  <c r="V683" i="56"/>
  <c r="Y681" i="56"/>
  <c r="X681" i="56"/>
  <c r="AB680" i="56"/>
  <c r="AA680" i="56"/>
  <c r="Z586" i="56"/>
  <c r="W586" i="56" s="1"/>
  <c r="V587" i="56"/>
  <c r="Y585" i="56"/>
  <c r="X585" i="56"/>
  <c r="AB584" i="56"/>
  <c r="AA584" i="56"/>
  <c r="AA488" i="56"/>
  <c r="AB488" i="56"/>
  <c r="Y489" i="56"/>
  <c r="X489" i="56"/>
  <c r="V491" i="56"/>
  <c r="Z491" i="56" s="1"/>
  <c r="W490" i="56"/>
  <c r="AA393" i="56"/>
  <c r="AB393" i="56"/>
  <c r="Z395" i="56"/>
  <c r="W395" i="56" s="1"/>
  <c r="V396" i="56"/>
  <c r="X394" i="56"/>
  <c r="Y394" i="56"/>
  <c r="AB295" i="56"/>
  <c r="AA295" i="56"/>
  <c r="V298" i="56"/>
  <c r="Z297" i="56"/>
  <c r="W297" i="56" s="1"/>
  <c r="Y296" i="56"/>
  <c r="X296" i="56"/>
  <c r="Y200" i="56"/>
  <c r="X200" i="56"/>
  <c r="V202" i="56"/>
  <c r="Z201" i="56"/>
  <c r="W201" i="56" s="1"/>
  <c r="AA199" i="56"/>
  <c r="AB199" i="56"/>
  <c r="AB103" i="56"/>
  <c r="AA103" i="56"/>
  <c r="Y104" i="56"/>
  <c r="X104" i="56"/>
  <c r="V106" i="56"/>
  <c r="Z105" i="56"/>
  <c r="W105" i="56" s="1"/>
  <c r="AA681" i="56" l="1"/>
  <c r="AB681" i="56"/>
  <c r="Z683" i="56"/>
  <c r="W683" i="56" s="1"/>
  <c r="V684" i="56"/>
  <c r="Y682" i="56"/>
  <c r="X682" i="56"/>
  <c r="AB585" i="56"/>
  <c r="AA585" i="56"/>
  <c r="Z587" i="56"/>
  <c r="W587" i="56" s="1"/>
  <c r="V588" i="56"/>
  <c r="Y586" i="56"/>
  <c r="X586" i="56"/>
  <c r="Y490" i="56"/>
  <c r="X490" i="56"/>
  <c r="W491" i="56"/>
  <c r="V492" i="56"/>
  <c r="Z492" i="56" s="1"/>
  <c r="AB489" i="56"/>
  <c r="AA489" i="56"/>
  <c r="AB394" i="56"/>
  <c r="AA394" i="56"/>
  <c r="V397" i="56"/>
  <c r="Z396" i="56"/>
  <c r="W396" i="56" s="1"/>
  <c r="X395" i="56"/>
  <c r="Y395" i="56"/>
  <c r="AA296" i="56"/>
  <c r="AB296" i="56"/>
  <c r="Y297" i="56"/>
  <c r="X297" i="56"/>
  <c r="Z298" i="56"/>
  <c r="W298" i="56" s="1"/>
  <c r="V299" i="56"/>
  <c r="Y201" i="56"/>
  <c r="X201" i="56"/>
  <c r="Z202" i="56"/>
  <c r="W202" i="56" s="1"/>
  <c r="V203" i="56"/>
  <c r="AB200" i="56"/>
  <c r="AA200" i="56"/>
  <c r="Y105" i="56"/>
  <c r="X105" i="56"/>
  <c r="AB104" i="56"/>
  <c r="AA104" i="56"/>
  <c r="Z106" i="56"/>
  <c r="W106" i="56" s="1"/>
  <c r="V107" i="56"/>
  <c r="AA682" i="56" l="1"/>
  <c r="AB682" i="56"/>
  <c r="Z684" i="56"/>
  <c r="W684" i="56" s="1"/>
  <c r="V685" i="56"/>
  <c r="Y683" i="56"/>
  <c r="X683" i="56"/>
  <c r="AB586" i="56"/>
  <c r="AA586" i="56"/>
  <c r="V589" i="56"/>
  <c r="Z588" i="56"/>
  <c r="W588" i="56" s="1"/>
  <c r="X587" i="56"/>
  <c r="Y587" i="56"/>
  <c r="W492" i="56"/>
  <c r="V493" i="56"/>
  <c r="Z493" i="56" s="1"/>
  <c r="Y491" i="56"/>
  <c r="X491" i="56"/>
  <c r="AA490" i="56"/>
  <c r="AB490" i="56"/>
  <c r="AB395" i="56"/>
  <c r="AA395" i="56"/>
  <c r="X396" i="56"/>
  <c r="Y396" i="56"/>
  <c r="Z397" i="56"/>
  <c r="W397" i="56" s="1"/>
  <c r="V398" i="56"/>
  <c r="Z299" i="56"/>
  <c r="W299" i="56" s="1"/>
  <c r="V300" i="56"/>
  <c r="AB297" i="56"/>
  <c r="AA297" i="56"/>
  <c r="Y298" i="56"/>
  <c r="X298" i="56"/>
  <c r="V204" i="56"/>
  <c r="Z203" i="56"/>
  <c r="W203" i="56" s="1"/>
  <c r="Y202" i="56"/>
  <c r="X202" i="56"/>
  <c r="AA201" i="56"/>
  <c r="AB201" i="56"/>
  <c r="Z107" i="56"/>
  <c r="W107" i="56" s="1"/>
  <c r="V108" i="56"/>
  <c r="Y106" i="56"/>
  <c r="X106" i="56"/>
  <c r="AB105" i="56"/>
  <c r="AA105" i="56"/>
  <c r="AA683" i="56" l="1"/>
  <c r="AB683" i="56"/>
  <c r="Z685" i="56"/>
  <c r="W685" i="56" s="1"/>
  <c r="V686" i="56"/>
  <c r="Y684" i="56"/>
  <c r="X684" i="56"/>
  <c r="AB587" i="56"/>
  <c r="AA587" i="56"/>
  <c r="X588" i="56"/>
  <c r="Y588" i="56"/>
  <c r="Z589" i="56"/>
  <c r="W589" i="56" s="1"/>
  <c r="V590" i="56"/>
  <c r="AB491" i="56"/>
  <c r="AA491" i="56"/>
  <c r="W493" i="56"/>
  <c r="V494" i="56"/>
  <c r="Z494" i="56" s="1"/>
  <c r="Y492" i="56"/>
  <c r="X492" i="56"/>
  <c r="Z398" i="56"/>
  <c r="W398" i="56" s="1"/>
  <c r="V399" i="56"/>
  <c r="Y397" i="56"/>
  <c r="X397" i="56"/>
  <c r="AB396" i="56"/>
  <c r="AA396" i="56"/>
  <c r="AA298" i="56"/>
  <c r="AB298" i="56"/>
  <c r="Z300" i="56"/>
  <c r="W300" i="56" s="1"/>
  <c r="V301" i="56"/>
  <c r="Y299" i="56"/>
  <c r="X299" i="56"/>
  <c r="AA202" i="56"/>
  <c r="AB202" i="56"/>
  <c r="Y203" i="56"/>
  <c r="X203" i="56"/>
  <c r="Z204" i="56"/>
  <c r="W204" i="56" s="1"/>
  <c r="V205" i="56"/>
  <c r="AB106" i="56"/>
  <c r="AA106" i="56"/>
  <c r="Z108" i="56"/>
  <c r="W108" i="56" s="1"/>
  <c r="V109" i="56"/>
  <c r="Y107" i="56"/>
  <c r="X107" i="56"/>
  <c r="Z686" i="56" l="1"/>
  <c r="W686" i="56" s="1"/>
  <c r="V687" i="56"/>
  <c r="Y685" i="56"/>
  <c r="X685" i="56"/>
  <c r="AA684" i="56"/>
  <c r="AB684" i="56"/>
  <c r="Z590" i="56"/>
  <c r="W590" i="56" s="1"/>
  <c r="V591" i="56"/>
  <c r="X589" i="56"/>
  <c r="Y589" i="56"/>
  <c r="AB588" i="56"/>
  <c r="AA588" i="56"/>
  <c r="AB492" i="56"/>
  <c r="AA492" i="56"/>
  <c r="V495" i="56"/>
  <c r="Z495" i="56" s="1"/>
  <c r="W494" i="56"/>
  <c r="Y493" i="56"/>
  <c r="X493" i="56"/>
  <c r="AB397" i="56"/>
  <c r="AA397" i="56"/>
  <c r="Z399" i="56"/>
  <c r="W399" i="56" s="1"/>
  <c r="V400" i="56"/>
  <c r="X398" i="56"/>
  <c r="Y398" i="56"/>
  <c r="AA299" i="56"/>
  <c r="AB299" i="56"/>
  <c r="V302" i="56"/>
  <c r="Z301" i="56"/>
  <c r="W301" i="56" s="1"/>
  <c r="Y300" i="56"/>
  <c r="X300" i="56"/>
  <c r="Z205" i="56"/>
  <c r="W205" i="56" s="1"/>
  <c r="V206" i="56"/>
  <c r="Y204" i="56"/>
  <c r="X204" i="56"/>
  <c r="AB203" i="56"/>
  <c r="AA203" i="56"/>
  <c r="AB107" i="56"/>
  <c r="AA107" i="56"/>
  <c r="Z109" i="56"/>
  <c r="W109" i="56" s="1"/>
  <c r="V110" i="56"/>
  <c r="Y108" i="56"/>
  <c r="X108" i="56"/>
  <c r="AA685" i="56" l="1"/>
  <c r="AB685" i="56"/>
  <c r="Z687" i="56"/>
  <c r="W687" i="56" s="1"/>
  <c r="V688" i="56"/>
  <c r="Y686" i="56"/>
  <c r="X686" i="56"/>
  <c r="AB589" i="56"/>
  <c r="AA589" i="56"/>
  <c r="Z591" i="56"/>
  <c r="W591" i="56" s="1"/>
  <c r="V592" i="56"/>
  <c r="Y590" i="56"/>
  <c r="X590" i="56"/>
  <c r="Y494" i="56"/>
  <c r="X494" i="56"/>
  <c r="AA493" i="56"/>
  <c r="AB493" i="56"/>
  <c r="W495" i="56"/>
  <c r="V496" i="56"/>
  <c r="Z496" i="56" s="1"/>
  <c r="AB398" i="56"/>
  <c r="AA398" i="56"/>
  <c r="V401" i="56"/>
  <c r="Z400" i="56"/>
  <c r="W400" i="56" s="1"/>
  <c r="X399" i="56"/>
  <c r="Y399" i="56"/>
  <c r="Y301" i="56"/>
  <c r="X301" i="56"/>
  <c r="AA300" i="56"/>
  <c r="AB300" i="56"/>
  <c r="V303" i="56"/>
  <c r="Z302" i="56"/>
  <c r="W302" i="56" s="1"/>
  <c r="Y205" i="56"/>
  <c r="X205" i="56"/>
  <c r="AB204" i="56"/>
  <c r="AA204" i="56"/>
  <c r="Z206" i="56"/>
  <c r="W206" i="56" s="1"/>
  <c r="V207" i="56"/>
  <c r="AB108" i="56"/>
  <c r="AA108" i="56"/>
  <c r="Z110" i="56"/>
  <c r="W110" i="56" s="1"/>
  <c r="V111" i="56"/>
  <c r="Y109" i="56"/>
  <c r="X109" i="56"/>
  <c r="AA686" i="56" l="1"/>
  <c r="AB686" i="56"/>
  <c r="Z688" i="56"/>
  <c r="W688" i="56" s="1"/>
  <c r="V689" i="56"/>
  <c r="Y687" i="56"/>
  <c r="X687" i="56"/>
  <c r="X591" i="56"/>
  <c r="Y591" i="56"/>
  <c r="AB590" i="56"/>
  <c r="AA590" i="56"/>
  <c r="V593" i="56"/>
  <c r="Z592" i="56"/>
  <c r="W592" i="56" s="1"/>
  <c r="Y495" i="56"/>
  <c r="X495" i="56"/>
  <c r="W496" i="56"/>
  <c r="V497" i="56"/>
  <c r="Z497" i="56" s="1"/>
  <c r="AA494" i="56"/>
  <c r="AB494" i="56"/>
  <c r="AA399" i="56"/>
  <c r="AB399" i="56"/>
  <c r="X400" i="56"/>
  <c r="Y400" i="56"/>
  <c r="Z401" i="56"/>
  <c r="W401" i="56" s="1"/>
  <c r="V402" i="56"/>
  <c r="X302" i="56"/>
  <c r="Y302" i="56"/>
  <c r="Z303" i="56"/>
  <c r="W303" i="56" s="1"/>
  <c r="V304" i="56"/>
  <c r="AB301" i="56"/>
  <c r="AA301" i="56"/>
  <c r="Y206" i="56"/>
  <c r="X206" i="56"/>
  <c r="V208" i="56"/>
  <c r="Z207" i="56"/>
  <c r="W207" i="56" s="1"/>
  <c r="AB205" i="56"/>
  <c r="AA205" i="56"/>
  <c r="AB109" i="56"/>
  <c r="AA109" i="56"/>
  <c r="Z111" i="56"/>
  <c r="W111" i="56" s="1"/>
  <c r="V112" i="56"/>
  <c r="Y110" i="56"/>
  <c r="X110" i="56"/>
  <c r="AB687" i="56" l="1"/>
  <c r="AA687" i="56"/>
  <c r="Z689" i="56"/>
  <c r="W689" i="56" s="1"/>
  <c r="V690" i="56"/>
  <c r="Y688" i="56"/>
  <c r="X688" i="56"/>
  <c r="Z593" i="56"/>
  <c r="W593" i="56" s="1"/>
  <c r="V594" i="56"/>
  <c r="X592" i="56"/>
  <c r="Y592" i="56"/>
  <c r="AB591" i="56"/>
  <c r="AA591" i="56"/>
  <c r="AB495" i="56"/>
  <c r="AA495" i="56"/>
  <c r="W497" i="56"/>
  <c r="V498" i="56"/>
  <c r="Z498" i="56" s="1"/>
  <c r="Y496" i="56"/>
  <c r="X496" i="56"/>
  <c r="Z402" i="56"/>
  <c r="W402" i="56" s="1"/>
  <c r="V403" i="56"/>
  <c r="Y401" i="56"/>
  <c r="X401" i="56"/>
  <c r="AB400" i="56"/>
  <c r="AA400" i="56"/>
  <c r="AA302" i="56"/>
  <c r="AB302" i="56"/>
  <c r="Z304" i="56"/>
  <c r="W304" i="56" s="1"/>
  <c r="V305" i="56"/>
  <c r="Y303" i="56"/>
  <c r="X303" i="56"/>
  <c r="Z208" i="56"/>
  <c r="W208" i="56" s="1"/>
  <c r="V209" i="56"/>
  <c r="Y207" i="56"/>
  <c r="X207" i="56"/>
  <c r="AA206" i="56"/>
  <c r="AB206" i="56"/>
  <c r="AB110" i="56"/>
  <c r="AA110" i="56"/>
  <c r="Z112" i="56"/>
  <c r="W112" i="56" s="1"/>
  <c r="V113" i="56"/>
  <c r="Y111" i="56"/>
  <c r="X111" i="56"/>
  <c r="AA688" i="56" l="1"/>
  <c r="AB688" i="56"/>
  <c r="Z690" i="56"/>
  <c r="W690" i="56" s="1"/>
  <c r="V691" i="56"/>
  <c r="Y689" i="56"/>
  <c r="X689" i="56"/>
  <c r="AB592" i="56"/>
  <c r="AA592" i="56"/>
  <c r="Z594" i="56"/>
  <c r="W594" i="56" s="1"/>
  <c r="V595" i="56"/>
  <c r="X593" i="56"/>
  <c r="Y593" i="56"/>
  <c r="AB496" i="56"/>
  <c r="AA496" i="56"/>
  <c r="V499" i="56"/>
  <c r="Z499" i="56" s="1"/>
  <c r="W498" i="56"/>
  <c r="Y497" i="56"/>
  <c r="X497" i="56"/>
  <c r="X402" i="56"/>
  <c r="Y402" i="56"/>
  <c r="AB401" i="56"/>
  <c r="AA401" i="56"/>
  <c r="Z403" i="56"/>
  <c r="W403" i="56" s="1"/>
  <c r="V404" i="56"/>
  <c r="V306" i="56"/>
  <c r="Z305" i="56"/>
  <c r="W305" i="56" s="1"/>
  <c r="AA303" i="56"/>
  <c r="AB303" i="56"/>
  <c r="Y304" i="56"/>
  <c r="X304" i="56"/>
  <c r="Y208" i="56"/>
  <c r="X208" i="56"/>
  <c r="AB207" i="56"/>
  <c r="AA207" i="56"/>
  <c r="Z209" i="56"/>
  <c r="W209" i="56" s="1"/>
  <c r="V210" i="56"/>
  <c r="AB111" i="56"/>
  <c r="AA111" i="56"/>
  <c r="Z113" i="56"/>
  <c r="W113" i="56" s="1"/>
  <c r="V114" i="56"/>
  <c r="Y112" i="56"/>
  <c r="X112" i="56"/>
  <c r="AB689" i="56" l="1"/>
  <c r="AA689" i="56"/>
  <c r="Z691" i="56"/>
  <c r="W691" i="56" s="1"/>
  <c r="V692" i="56"/>
  <c r="Y690" i="56"/>
  <c r="X690" i="56"/>
  <c r="AB593" i="56"/>
  <c r="AA593" i="56"/>
  <c r="Z595" i="56"/>
  <c r="W595" i="56" s="1"/>
  <c r="V596" i="56"/>
  <c r="Y594" i="56"/>
  <c r="X594" i="56"/>
  <c r="Y498" i="56"/>
  <c r="X498" i="56"/>
  <c r="AA497" i="56"/>
  <c r="AB497" i="56"/>
  <c r="W499" i="56"/>
  <c r="V500" i="56"/>
  <c r="Z500" i="56" s="1"/>
  <c r="V405" i="56"/>
  <c r="Z404" i="56"/>
  <c r="W404" i="56" s="1"/>
  <c r="X403" i="56"/>
  <c r="Y403" i="56"/>
  <c r="AB402" i="56"/>
  <c r="AA402" i="56"/>
  <c r="AB304" i="56"/>
  <c r="AA304" i="56"/>
  <c r="Y305" i="56"/>
  <c r="X305" i="56"/>
  <c r="V307" i="56"/>
  <c r="Z306" i="56"/>
  <c r="W306" i="56" s="1"/>
  <c r="Z210" i="56"/>
  <c r="W210" i="56" s="1"/>
  <c r="V211" i="56"/>
  <c r="Y209" i="56"/>
  <c r="X209" i="56"/>
  <c r="AB208" i="56"/>
  <c r="AA208" i="56"/>
  <c r="AB112" i="56"/>
  <c r="AA112" i="56"/>
  <c r="Z114" i="56"/>
  <c r="W114" i="56" s="1"/>
  <c r="V115" i="56"/>
  <c r="Y113" i="56"/>
  <c r="X113" i="56"/>
  <c r="O39" i="29"/>
  <c r="G39" i="29"/>
  <c r="O38" i="29"/>
  <c r="G38" i="29"/>
  <c r="O37" i="29"/>
  <c r="G37" i="29"/>
  <c r="O36" i="29"/>
  <c r="G36" i="29"/>
  <c r="O35" i="29"/>
  <c r="G35" i="29"/>
  <c r="O30" i="29"/>
  <c r="G30" i="29"/>
  <c r="O29" i="29"/>
  <c r="G29" i="29"/>
  <c r="O28" i="29"/>
  <c r="G28" i="29"/>
  <c r="O27" i="29"/>
  <c r="G27" i="29"/>
  <c r="O26" i="29"/>
  <c r="G26" i="29"/>
  <c r="O23" i="29"/>
  <c r="G23" i="29"/>
  <c r="O22" i="29"/>
  <c r="G22" i="29"/>
  <c r="O21" i="29"/>
  <c r="G21" i="29"/>
  <c r="O20" i="29"/>
  <c r="G20" i="29"/>
  <c r="O19" i="29"/>
  <c r="G19" i="29"/>
  <c r="O9" i="29"/>
  <c r="G9" i="29"/>
  <c r="O8" i="29"/>
  <c r="G8" i="29"/>
  <c r="O7" i="29"/>
  <c r="G7" i="29"/>
  <c r="O6" i="29"/>
  <c r="G6" i="29"/>
  <c r="O5" i="29"/>
  <c r="G5" i="29"/>
  <c r="V18" i="28"/>
  <c r="U18" i="28"/>
  <c r="T18" i="28"/>
  <c r="S18" i="28"/>
  <c r="R18" i="28"/>
  <c r="Q18" i="28"/>
  <c r="P18" i="28"/>
  <c r="O18" i="28"/>
  <c r="N18" i="28"/>
  <c r="M18" i="28"/>
  <c r="L18" i="28"/>
  <c r="K18" i="28"/>
  <c r="J18" i="28"/>
  <c r="I18" i="28"/>
  <c r="H18" i="28"/>
  <c r="G18" i="28"/>
  <c r="F18" i="28"/>
  <c r="E18" i="28"/>
  <c r="D18" i="28"/>
  <c r="C18" i="28"/>
  <c r="B18" i="28"/>
  <c r="V17" i="28"/>
  <c r="U17" i="28"/>
  <c r="T17" i="28"/>
  <c r="S17" i="28"/>
  <c r="R17" i="28"/>
  <c r="Q17" i="28"/>
  <c r="P17" i="28"/>
  <c r="O17" i="28"/>
  <c r="N17" i="28"/>
  <c r="M17" i="28"/>
  <c r="L17" i="28"/>
  <c r="K17" i="28"/>
  <c r="J17" i="28"/>
  <c r="I17" i="28"/>
  <c r="H17" i="28"/>
  <c r="G17" i="28"/>
  <c r="F17" i="28"/>
  <c r="E17" i="28"/>
  <c r="D17" i="28"/>
  <c r="C17" i="28"/>
  <c r="B17" i="28"/>
  <c r="V16" i="28"/>
  <c r="U16" i="28"/>
  <c r="T16" i="28"/>
  <c r="S16" i="28"/>
  <c r="R16" i="28"/>
  <c r="Q16" i="28"/>
  <c r="P16" i="28"/>
  <c r="O16" i="28"/>
  <c r="N16" i="28"/>
  <c r="M16" i="28"/>
  <c r="L16" i="28"/>
  <c r="K16" i="28"/>
  <c r="J16" i="28"/>
  <c r="I16" i="28"/>
  <c r="H16" i="28"/>
  <c r="G16" i="28"/>
  <c r="F16" i="28"/>
  <c r="E16" i="28"/>
  <c r="D16" i="28"/>
  <c r="C16" i="28"/>
  <c r="B16" i="28"/>
  <c r="V15" i="28"/>
  <c r="U15" i="28"/>
  <c r="T15" i="28"/>
  <c r="S15" i="28"/>
  <c r="R15" i="28"/>
  <c r="Q15" i="28"/>
  <c r="P15" i="28"/>
  <c r="O15" i="28"/>
  <c r="N15" i="28"/>
  <c r="M15" i="28"/>
  <c r="L15" i="28"/>
  <c r="K15" i="28"/>
  <c r="J15" i="28"/>
  <c r="I15" i="28"/>
  <c r="H15" i="28"/>
  <c r="G15" i="28"/>
  <c r="F15" i="28"/>
  <c r="E15" i="28"/>
  <c r="D15" i="28"/>
  <c r="C15" i="28"/>
  <c r="B15" i="28"/>
  <c r="V14" i="28"/>
  <c r="U14" i="28"/>
  <c r="T14" i="28"/>
  <c r="S14" i="28"/>
  <c r="R14" i="28"/>
  <c r="Q14" i="28"/>
  <c r="P14" i="28"/>
  <c r="O14" i="28"/>
  <c r="N14" i="28"/>
  <c r="M14" i="28"/>
  <c r="L14" i="28"/>
  <c r="K14" i="28"/>
  <c r="J14" i="28"/>
  <c r="I14" i="28"/>
  <c r="H14" i="28"/>
  <c r="G14" i="28"/>
  <c r="F14" i="28"/>
  <c r="E14" i="28"/>
  <c r="D14" i="28"/>
  <c r="C14" i="28"/>
  <c r="B14" i="28"/>
  <c r="V13" i="28"/>
  <c r="U13" i="28"/>
  <c r="T13" i="28"/>
  <c r="S13" i="28"/>
  <c r="R13" i="28"/>
  <c r="Q13" i="28"/>
  <c r="P13" i="28"/>
  <c r="O13" i="28"/>
  <c r="N13" i="28"/>
  <c r="M13" i="28"/>
  <c r="L13" i="28"/>
  <c r="K13" i="28"/>
  <c r="J13" i="28"/>
  <c r="I13" i="28"/>
  <c r="H13" i="28"/>
  <c r="G13" i="28"/>
  <c r="F13" i="28"/>
  <c r="E13" i="28"/>
  <c r="D13" i="28"/>
  <c r="C13" i="28"/>
  <c r="B13" i="28"/>
  <c r="V9" i="28"/>
  <c r="U9" i="28"/>
  <c r="T9" i="28"/>
  <c r="S9" i="28"/>
  <c r="R9" i="28"/>
  <c r="Q9" i="28"/>
  <c r="P9" i="28"/>
  <c r="O9" i="28"/>
  <c r="N9" i="28"/>
  <c r="M9" i="28"/>
  <c r="L9" i="28"/>
  <c r="K9" i="28"/>
  <c r="J9" i="28"/>
  <c r="I9" i="28"/>
  <c r="H9" i="28"/>
  <c r="G9" i="28"/>
  <c r="F9" i="28"/>
  <c r="E9" i="28"/>
  <c r="D9" i="28"/>
  <c r="C9" i="28"/>
  <c r="B9" i="28"/>
  <c r="V8" i="28"/>
  <c r="U8" i="28"/>
  <c r="T8" i="28"/>
  <c r="S8" i="28"/>
  <c r="R8" i="28"/>
  <c r="Q8" i="28"/>
  <c r="P8" i="28"/>
  <c r="O8" i="28"/>
  <c r="N8" i="28"/>
  <c r="M8" i="28"/>
  <c r="L8" i="28"/>
  <c r="K8" i="28"/>
  <c r="J8" i="28"/>
  <c r="I8" i="28"/>
  <c r="H8" i="28"/>
  <c r="G8" i="28"/>
  <c r="F8" i="28"/>
  <c r="E8" i="28"/>
  <c r="D8" i="28"/>
  <c r="C8" i="28"/>
  <c r="B8" i="28"/>
  <c r="V7" i="28"/>
  <c r="U7" i="28"/>
  <c r="T7" i="28"/>
  <c r="S7" i="28"/>
  <c r="R7" i="28"/>
  <c r="Q7" i="28"/>
  <c r="P7" i="28"/>
  <c r="O7" i="28"/>
  <c r="N7" i="28"/>
  <c r="M7" i="28"/>
  <c r="L7" i="28"/>
  <c r="K7" i="28"/>
  <c r="J7" i="28"/>
  <c r="I7" i="28"/>
  <c r="H7" i="28"/>
  <c r="G7" i="28"/>
  <c r="F7" i="28"/>
  <c r="E7" i="28"/>
  <c r="D7" i="28"/>
  <c r="C7" i="28"/>
  <c r="B7" i="28"/>
  <c r="V6" i="28"/>
  <c r="U6" i="28"/>
  <c r="T6" i="28"/>
  <c r="S6" i="28"/>
  <c r="R6" i="28"/>
  <c r="Q6" i="28"/>
  <c r="P6" i="28"/>
  <c r="O6" i="28"/>
  <c r="N6" i="28"/>
  <c r="M6" i="28"/>
  <c r="L6" i="28"/>
  <c r="K6" i="28"/>
  <c r="J6" i="28"/>
  <c r="I6" i="28"/>
  <c r="H6" i="28"/>
  <c r="G6" i="28"/>
  <c r="F6" i="28"/>
  <c r="E6" i="28"/>
  <c r="D6" i="28"/>
  <c r="C6" i="28"/>
  <c r="B6" i="28"/>
  <c r="V5" i="28"/>
  <c r="U5" i="28"/>
  <c r="T5" i="28"/>
  <c r="S5" i="28"/>
  <c r="R5" i="28"/>
  <c r="Q5" i="28"/>
  <c r="P5" i="28"/>
  <c r="O5" i="28"/>
  <c r="N5" i="28"/>
  <c r="M5" i="28"/>
  <c r="L5" i="28"/>
  <c r="K5" i="28"/>
  <c r="J5" i="28"/>
  <c r="I5" i="28"/>
  <c r="H5" i="28"/>
  <c r="G5" i="28"/>
  <c r="F5" i="28"/>
  <c r="E5" i="28"/>
  <c r="D5" i="28"/>
  <c r="C5" i="28"/>
  <c r="B5" i="28"/>
  <c r="V4" i="28"/>
  <c r="U4" i="28"/>
  <c r="T4" i="28"/>
  <c r="S4" i="28"/>
  <c r="R4" i="28"/>
  <c r="Q4" i="28"/>
  <c r="P4" i="28"/>
  <c r="O4" i="28"/>
  <c r="N4" i="28"/>
  <c r="M4" i="28"/>
  <c r="L4" i="28"/>
  <c r="K4" i="28"/>
  <c r="J4" i="28"/>
  <c r="I4" i="28"/>
  <c r="H4" i="28"/>
  <c r="G4" i="28"/>
  <c r="F4" i="28"/>
  <c r="E4" i="28"/>
  <c r="D4" i="28"/>
  <c r="C4" i="28"/>
  <c r="B4" i="28"/>
  <c r="AB690" i="56" l="1"/>
  <c r="AA690" i="56"/>
  <c r="V693" i="56"/>
  <c r="Z692" i="56"/>
  <c r="W692" i="56" s="1"/>
  <c r="Y691" i="56"/>
  <c r="X691" i="56"/>
  <c r="AB594" i="56"/>
  <c r="AA594" i="56"/>
  <c r="V597" i="56"/>
  <c r="Z596" i="56"/>
  <c r="W596" i="56" s="1"/>
  <c r="X595" i="56"/>
  <c r="Y595" i="56"/>
  <c r="Y499" i="56"/>
  <c r="X499" i="56"/>
  <c r="W500" i="56"/>
  <c r="V501" i="56"/>
  <c r="Z501" i="56" s="1"/>
  <c r="AA498" i="56"/>
  <c r="AB498" i="56"/>
  <c r="AB403" i="56"/>
  <c r="AA403" i="56"/>
  <c r="X404" i="56"/>
  <c r="Y404" i="56"/>
  <c r="Z405" i="56"/>
  <c r="W405" i="56" s="1"/>
  <c r="V406" i="56"/>
  <c r="X306" i="56"/>
  <c r="Y306" i="56"/>
  <c r="Z307" i="56"/>
  <c r="W307" i="56" s="1"/>
  <c r="V308" i="56"/>
  <c r="AB305" i="56"/>
  <c r="AA305" i="56"/>
  <c r="AB209" i="56"/>
  <c r="AA209" i="56"/>
  <c r="V212" i="56"/>
  <c r="Z211" i="56"/>
  <c r="W211" i="56" s="1"/>
  <c r="Y210" i="56"/>
  <c r="X210" i="56"/>
  <c r="AB113" i="56"/>
  <c r="AA113" i="56"/>
  <c r="Z115" i="56"/>
  <c r="W115" i="56" s="1"/>
  <c r="V116" i="56"/>
  <c r="Y114" i="56"/>
  <c r="X114" i="56"/>
  <c r="X692" i="56" l="1"/>
  <c r="Y692" i="56"/>
  <c r="AA691" i="56"/>
  <c r="AB691" i="56"/>
  <c r="V694" i="56"/>
  <c r="Z693" i="56"/>
  <c r="W693" i="56" s="1"/>
  <c r="AB595" i="56"/>
  <c r="AA595" i="56"/>
  <c r="X596" i="56"/>
  <c r="Y596" i="56"/>
  <c r="Z597" i="56"/>
  <c r="W597" i="56" s="1"/>
  <c r="V598" i="56"/>
  <c r="W501" i="56"/>
  <c r="V502" i="56"/>
  <c r="Z502" i="56" s="1"/>
  <c r="Y500" i="56"/>
  <c r="X500" i="56"/>
  <c r="AB499" i="56"/>
  <c r="AA499" i="56"/>
  <c r="Z406" i="56"/>
  <c r="W406" i="56" s="1"/>
  <c r="V407" i="56"/>
  <c r="Y405" i="56"/>
  <c r="X405" i="56"/>
  <c r="AB404" i="56"/>
  <c r="AA404" i="56"/>
  <c r="Z308" i="56"/>
  <c r="W308" i="56" s="1"/>
  <c r="V309" i="56"/>
  <c r="Y307" i="56"/>
  <c r="X307" i="56"/>
  <c r="AA306" i="56"/>
  <c r="AB306" i="56"/>
  <c r="AA210" i="56"/>
  <c r="AB210" i="56"/>
  <c r="Y211" i="56"/>
  <c r="X211" i="56"/>
  <c r="Z212" i="56"/>
  <c r="W212" i="56" s="1"/>
  <c r="V213" i="56"/>
  <c r="AB114" i="56"/>
  <c r="AA114" i="56"/>
  <c r="Z116" i="56"/>
  <c r="W116" i="56" s="1"/>
  <c r="V117" i="56"/>
  <c r="Y115" i="56"/>
  <c r="X115" i="56"/>
  <c r="Z694" i="56" l="1"/>
  <c r="W694" i="56" s="1"/>
  <c r="V695" i="56"/>
  <c r="Y693" i="56"/>
  <c r="X693" i="56"/>
  <c r="AA692" i="56"/>
  <c r="AB692" i="56"/>
  <c r="Z598" i="56"/>
  <c r="W598" i="56" s="1"/>
  <c r="V599" i="56"/>
  <c r="X597" i="56"/>
  <c r="Y597" i="56"/>
  <c r="AB596" i="56"/>
  <c r="AA596" i="56"/>
  <c r="AB500" i="56"/>
  <c r="AA500" i="56"/>
  <c r="V503" i="56"/>
  <c r="Z503" i="56" s="1"/>
  <c r="W502" i="56"/>
  <c r="Y501" i="56"/>
  <c r="X501" i="56"/>
  <c r="AB405" i="56"/>
  <c r="AA405" i="56"/>
  <c r="Z407" i="56"/>
  <c r="W407" i="56" s="1"/>
  <c r="V408" i="56"/>
  <c r="X406" i="56"/>
  <c r="Y406" i="56"/>
  <c r="V310" i="56"/>
  <c r="Z309" i="56"/>
  <c r="W309" i="56" s="1"/>
  <c r="AA307" i="56"/>
  <c r="AB307" i="56"/>
  <c r="Y308" i="56"/>
  <c r="X308" i="56"/>
  <c r="Z213" i="56"/>
  <c r="W213" i="56" s="1"/>
  <c r="V214" i="56"/>
  <c r="Y212" i="56"/>
  <c r="X212" i="56"/>
  <c r="AB211" i="56"/>
  <c r="AA211" i="56"/>
  <c r="AB115" i="56"/>
  <c r="AA115" i="56"/>
  <c r="Z117" i="56"/>
  <c r="W117" i="56" s="1"/>
  <c r="V118" i="56"/>
  <c r="Y116" i="56"/>
  <c r="X116" i="56"/>
  <c r="AB693" i="56" l="1"/>
  <c r="AA693" i="56"/>
  <c r="Z695" i="56"/>
  <c r="W695" i="56" s="1"/>
  <c r="V696" i="56"/>
  <c r="Y694" i="56"/>
  <c r="X694" i="56"/>
  <c r="AB597" i="56"/>
  <c r="AA597" i="56"/>
  <c r="Z599" i="56"/>
  <c r="W599" i="56" s="1"/>
  <c r="V600" i="56"/>
  <c r="Y598" i="56"/>
  <c r="X598" i="56"/>
  <c r="Y502" i="56"/>
  <c r="X502" i="56"/>
  <c r="W503" i="56"/>
  <c r="V504" i="56"/>
  <c r="Z504" i="56" s="1"/>
  <c r="AA501" i="56"/>
  <c r="AB501" i="56"/>
  <c r="AB406" i="56"/>
  <c r="AA406" i="56"/>
  <c r="V409" i="56"/>
  <c r="Z408" i="56"/>
  <c r="W408" i="56" s="1"/>
  <c r="X407" i="56"/>
  <c r="Y407" i="56"/>
  <c r="AB308" i="56"/>
  <c r="AA308" i="56"/>
  <c r="Y309" i="56"/>
  <c r="X309" i="56"/>
  <c r="V311" i="56"/>
  <c r="Z310" i="56"/>
  <c r="W310" i="56" s="1"/>
  <c r="AB212" i="56"/>
  <c r="AA212" i="56"/>
  <c r="Z214" i="56"/>
  <c r="W214" i="56" s="1"/>
  <c r="V215" i="56"/>
  <c r="Y213" i="56"/>
  <c r="X213" i="56"/>
  <c r="AB116" i="56"/>
  <c r="AA116" i="56"/>
  <c r="Z118" i="56"/>
  <c r="W118" i="56" s="1"/>
  <c r="V119" i="56"/>
  <c r="Y117" i="56"/>
  <c r="X117" i="56"/>
  <c r="AB694" i="56" l="1"/>
  <c r="AA694" i="56"/>
  <c r="V697" i="56"/>
  <c r="Z696" i="56"/>
  <c r="W696" i="56" s="1"/>
  <c r="Y695" i="56"/>
  <c r="X695" i="56"/>
  <c r="AB598" i="56"/>
  <c r="AA598" i="56"/>
  <c r="V601" i="56"/>
  <c r="Z600" i="56"/>
  <c r="W600" i="56" s="1"/>
  <c r="X599" i="56"/>
  <c r="Y599" i="56"/>
  <c r="W504" i="56"/>
  <c r="V505" i="56"/>
  <c r="Z505" i="56" s="1"/>
  <c r="Y503" i="56"/>
  <c r="X503" i="56"/>
  <c r="AA502" i="56"/>
  <c r="AB502" i="56"/>
  <c r="AB407" i="56"/>
  <c r="AA407" i="56"/>
  <c r="X408" i="56"/>
  <c r="Y408" i="56"/>
  <c r="Z409" i="56"/>
  <c r="W409" i="56" s="1"/>
  <c r="V410" i="56"/>
  <c r="AB309" i="56"/>
  <c r="AA309" i="56"/>
  <c r="X310" i="56"/>
  <c r="Y310" i="56"/>
  <c r="Z311" i="56"/>
  <c r="W311" i="56" s="1"/>
  <c r="V312" i="56"/>
  <c r="AB213" i="56"/>
  <c r="AA213" i="56"/>
  <c r="V216" i="56"/>
  <c r="Z215" i="56"/>
  <c r="W215" i="56" s="1"/>
  <c r="Y214" i="56"/>
  <c r="X214" i="56"/>
  <c r="Z119" i="56"/>
  <c r="W119" i="56" s="1"/>
  <c r="V120" i="56"/>
  <c r="Y118" i="56"/>
  <c r="X118" i="56"/>
  <c r="AB117" i="56"/>
  <c r="AA117" i="56"/>
  <c r="J34" i="9"/>
  <c r="I34" i="9"/>
  <c r="A34" i="9"/>
  <c r="J33" i="9"/>
  <c r="I33" i="9"/>
  <c r="A33" i="9"/>
  <c r="J32" i="9"/>
  <c r="I32" i="9"/>
  <c r="A32" i="9"/>
  <c r="J31" i="9"/>
  <c r="I31" i="9"/>
  <c r="A31" i="9"/>
  <c r="J30" i="9"/>
  <c r="I30" i="9"/>
  <c r="A30" i="9"/>
  <c r="U18" i="9"/>
  <c r="T18" i="9"/>
  <c r="S18" i="9"/>
  <c r="R18" i="9"/>
  <c r="Q18" i="9"/>
  <c r="P18" i="9"/>
  <c r="O18" i="9"/>
  <c r="N18" i="9"/>
  <c r="M18" i="9"/>
  <c r="L18" i="9"/>
  <c r="G18" i="9"/>
  <c r="F18" i="9"/>
  <c r="E18" i="9"/>
  <c r="D18" i="9"/>
  <c r="C18" i="9"/>
  <c r="B18" i="9"/>
  <c r="A18" i="9"/>
  <c r="U17" i="9"/>
  <c r="T17" i="9"/>
  <c r="S17" i="9"/>
  <c r="R17" i="9"/>
  <c r="Q17" i="9"/>
  <c r="P17" i="9"/>
  <c r="O17" i="9"/>
  <c r="N17" i="9"/>
  <c r="M17" i="9"/>
  <c r="L17" i="9"/>
  <c r="G17" i="9"/>
  <c r="F17" i="9"/>
  <c r="E17" i="9"/>
  <c r="D17" i="9"/>
  <c r="C17" i="9"/>
  <c r="B17" i="9"/>
  <c r="A17" i="9"/>
  <c r="J8" i="9"/>
  <c r="I8" i="9"/>
  <c r="A8" i="9"/>
  <c r="J7" i="9"/>
  <c r="I7" i="9"/>
  <c r="A7" i="9"/>
  <c r="J6" i="9"/>
  <c r="I6" i="9"/>
  <c r="A6" i="9"/>
  <c r="J5" i="9"/>
  <c r="I5" i="9"/>
  <c r="A5" i="9"/>
  <c r="J4" i="9"/>
  <c r="I4" i="9"/>
  <c r="A4" i="9"/>
  <c r="X696" i="56" l="1"/>
  <c r="Y696" i="56"/>
  <c r="Z697" i="56"/>
  <c r="W697" i="56" s="1"/>
  <c r="V698" i="56"/>
  <c r="AB695" i="56"/>
  <c r="AA695" i="56"/>
  <c r="AB599" i="56"/>
  <c r="AA599" i="56"/>
  <c r="X600" i="56"/>
  <c r="Y600" i="56"/>
  <c r="Z601" i="56"/>
  <c r="W601" i="56" s="1"/>
  <c r="V602" i="56"/>
  <c r="AB503" i="56"/>
  <c r="AA503" i="56"/>
  <c r="W505" i="56"/>
  <c r="V506" i="56"/>
  <c r="Z506" i="56" s="1"/>
  <c r="Y504" i="56"/>
  <c r="X504" i="56"/>
  <c r="Z410" i="56"/>
  <c r="W410" i="56" s="1"/>
  <c r="V411" i="56"/>
  <c r="X409" i="56"/>
  <c r="Y409" i="56"/>
  <c r="AB408" i="56"/>
  <c r="AA408" i="56"/>
  <c r="Z312" i="56"/>
  <c r="W312" i="56" s="1"/>
  <c r="V313" i="56"/>
  <c r="Y311" i="56"/>
  <c r="X311" i="56"/>
  <c r="AA310" i="56"/>
  <c r="AB310" i="56"/>
  <c r="AA214" i="56"/>
  <c r="AB214" i="56"/>
  <c r="Y215" i="56"/>
  <c r="X215" i="56"/>
  <c r="Z216" i="56"/>
  <c r="W216" i="56" s="1"/>
  <c r="V217" i="56"/>
  <c r="AB118" i="56"/>
  <c r="AA118" i="56"/>
  <c r="Z120" i="56"/>
  <c r="W120" i="56" s="1"/>
  <c r="V121" i="56"/>
  <c r="Y119" i="56"/>
  <c r="X119" i="56"/>
  <c r="AA696" i="56" l="1"/>
  <c r="AB696" i="56"/>
  <c r="Z698" i="56"/>
  <c r="W698" i="56" s="1"/>
  <c r="V699" i="56"/>
  <c r="Y697" i="56"/>
  <c r="X697" i="56"/>
  <c r="Z602" i="56"/>
  <c r="W602" i="56" s="1"/>
  <c r="V603" i="56"/>
  <c r="X601" i="56"/>
  <c r="Y601" i="56"/>
  <c r="AB600" i="56"/>
  <c r="AA600" i="56"/>
  <c r="AB504" i="56"/>
  <c r="AA504" i="56"/>
  <c r="V507" i="56"/>
  <c r="Z507" i="56" s="1"/>
  <c r="W506" i="56"/>
  <c r="Y505" i="56"/>
  <c r="X505" i="56"/>
  <c r="AB409" i="56"/>
  <c r="AA409" i="56"/>
  <c r="Z411" i="56"/>
  <c r="W411" i="56" s="1"/>
  <c r="V412" i="56"/>
  <c r="X410" i="56"/>
  <c r="Y410" i="56"/>
  <c r="Y312" i="56"/>
  <c r="X312" i="56"/>
  <c r="AA311" i="56"/>
  <c r="AB311" i="56"/>
  <c r="V314" i="56"/>
  <c r="Z313" i="56"/>
  <c r="W313" i="56" s="1"/>
  <c r="Z217" i="56"/>
  <c r="W217" i="56" s="1"/>
  <c r="V218" i="56"/>
  <c r="Y216" i="56"/>
  <c r="X216" i="56"/>
  <c r="AB215" i="56"/>
  <c r="AA215" i="56"/>
  <c r="AB119" i="56"/>
  <c r="AA119" i="56"/>
  <c r="Z121" i="56"/>
  <c r="W121" i="56" s="1"/>
  <c r="V122" i="56"/>
  <c r="Y120" i="56"/>
  <c r="X120" i="56"/>
  <c r="AB697" i="56" l="1"/>
  <c r="AA697" i="56"/>
  <c r="Z699" i="56"/>
  <c r="W699" i="56" s="1"/>
  <c r="V700" i="56"/>
  <c r="Y698" i="56"/>
  <c r="X698" i="56"/>
  <c r="AB601" i="56"/>
  <c r="AA601" i="56"/>
  <c r="Z603" i="56"/>
  <c r="W603" i="56" s="1"/>
  <c r="V604" i="56"/>
  <c r="Y602" i="56"/>
  <c r="X602" i="56"/>
  <c r="AA505" i="56"/>
  <c r="AB505" i="56"/>
  <c r="Y506" i="56"/>
  <c r="X506" i="56"/>
  <c r="W507" i="56"/>
  <c r="V508" i="56"/>
  <c r="Z508" i="56" s="1"/>
  <c r="AB410" i="56"/>
  <c r="AA410" i="56"/>
  <c r="V413" i="56"/>
  <c r="Z412" i="56"/>
  <c r="W412" i="56" s="1"/>
  <c r="X411" i="56"/>
  <c r="Y411" i="56"/>
  <c r="Y313" i="56"/>
  <c r="X313" i="56"/>
  <c r="AA312" i="56"/>
  <c r="AB312" i="56"/>
  <c r="V315" i="56"/>
  <c r="Z314" i="56"/>
  <c r="W314" i="56" s="1"/>
  <c r="AB216" i="56"/>
  <c r="AA216" i="56"/>
  <c r="Z218" i="56"/>
  <c r="W218" i="56" s="1"/>
  <c r="V219" i="56"/>
  <c r="Y217" i="56"/>
  <c r="X217" i="56"/>
  <c r="AB120" i="56"/>
  <c r="AA120" i="56"/>
  <c r="Z122" i="56"/>
  <c r="W122" i="56" s="1"/>
  <c r="V123" i="56"/>
  <c r="Y121" i="56"/>
  <c r="X121" i="56"/>
  <c r="AB698" i="56" l="1"/>
  <c r="AA698" i="56"/>
  <c r="V701" i="56"/>
  <c r="Z700" i="56"/>
  <c r="W700" i="56" s="1"/>
  <c r="Y699" i="56"/>
  <c r="X699" i="56"/>
  <c r="AB602" i="56"/>
  <c r="AA602" i="56"/>
  <c r="V605" i="56"/>
  <c r="Z604" i="56"/>
  <c r="W604" i="56" s="1"/>
  <c r="X603" i="56"/>
  <c r="Y603" i="56"/>
  <c r="W508" i="56"/>
  <c r="V509" i="56"/>
  <c r="Z509" i="56" s="1"/>
  <c r="Y507" i="56"/>
  <c r="X507" i="56"/>
  <c r="AA506" i="56"/>
  <c r="AB506" i="56"/>
  <c r="AB411" i="56"/>
  <c r="AA411" i="56"/>
  <c r="X412" i="56"/>
  <c r="Y412" i="56"/>
  <c r="Z413" i="56"/>
  <c r="W413" i="56" s="1"/>
  <c r="V414" i="56"/>
  <c r="X314" i="56"/>
  <c r="Y314" i="56"/>
  <c r="Z315" i="56"/>
  <c r="W315" i="56" s="1"/>
  <c r="V316" i="56"/>
  <c r="AA313" i="56"/>
  <c r="AB313" i="56"/>
  <c r="AB217" i="56"/>
  <c r="AA217" i="56"/>
  <c r="V220" i="56"/>
  <c r="Z219" i="56"/>
  <c r="W219" i="56" s="1"/>
  <c r="Y218" i="56"/>
  <c r="X218" i="56"/>
  <c r="AB121" i="56"/>
  <c r="AA121" i="56"/>
  <c r="Z123" i="56"/>
  <c r="W123" i="56" s="1"/>
  <c r="V124" i="56"/>
  <c r="Y122" i="56"/>
  <c r="X122" i="56"/>
  <c r="AA699" i="56" l="1"/>
  <c r="AB699" i="56"/>
  <c r="X700" i="56"/>
  <c r="Y700" i="56"/>
  <c r="V702" i="56"/>
  <c r="Z701" i="56"/>
  <c r="W701" i="56" s="1"/>
  <c r="AB603" i="56"/>
  <c r="AA603" i="56"/>
  <c r="X604" i="56"/>
  <c r="Y604" i="56"/>
  <c r="Z605" i="56"/>
  <c r="W605" i="56" s="1"/>
  <c r="V606" i="56"/>
  <c r="AB507" i="56"/>
  <c r="AA507" i="56"/>
  <c r="W509" i="56"/>
  <c r="V510" i="56"/>
  <c r="Z510" i="56" s="1"/>
  <c r="Y508" i="56"/>
  <c r="X508" i="56"/>
  <c r="Z414" i="56"/>
  <c r="W414" i="56" s="1"/>
  <c r="V415" i="56"/>
  <c r="Y413" i="56"/>
  <c r="X413" i="56"/>
  <c r="AB412" i="56"/>
  <c r="AA412" i="56"/>
  <c r="Y315" i="56"/>
  <c r="X315" i="56"/>
  <c r="Z316" i="56"/>
  <c r="W316" i="56" s="1"/>
  <c r="V317" i="56"/>
  <c r="AA314" i="56"/>
  <c r="AB314" i="56"/>
  <c r="AA218" i="56"/>
  <c r="AB218" i="56"/>
  <c r="Y219" i="56"/>
  <c r="X219" i="56"/>
  <c r="Z220" i="56"/>
  <c r="W220" i="56" s="1"/>
  <c r="V221" i="56"/>
  <c r="AB122" i="56"/>
  <c r="AA122" i="56"/>
  <c r="Z124" i="56"/>
  <c r="W124" i="56" s="1"/>
  <c r="V125" i="56"/>
  <c r="Y123" i="56"/>
  <c r="X123" i="56"/>
  <c r="A164" i="17"/>
  <c r="A165" i="17" s="1"/>
  <c r="A19" i="9"/>
  <c r="A20" i="9" s="1"/>
  <c r="Y701" i="56" l="1"/>
  <c r="X701" i="56"/>
  <c r="Z702" i="56"/>
  <c r="W702" i="56" s="1"/>
  <c r="V703" i="56"/>
  <c r="AA700" i="56"/>
  <c r="AB700" i="56"/>
  <c r="Z606" i="56"/>
  <c r="W606" i="56" s="1"/>
  <c r="V607" i="56"/>
  <c r="X605" i="56"/>
  <c r="Y605" i="56"/>
  <c r="AB604" i="56"/>
  <c r="AA604" i="56"/>
  <c r="AB508" i="56"/>
  <c r="AA508" i="56"/>
  <c r="V511" i="56"/>
  <c r="Z511" i="56" s="1"/>
  <c r="W510" i="56"/>
  <c r="Y509" i="56"/>
  <c r="X509" i="56"/>
  <c r="AB413" i="56"/>
  <c r="AA413" i="56"/>
  <c r="Z415" i="56"/>
  <c r="W415" i="56" s="1"/>
  <c r="V416" i="56"/>
  <c r="X414" i="56"/>
  <c r="Y414" i="56"/>
  <c r="V318" i="56"/>
  <c r="Z317" i="56"/>
  <c r="W317" i="56" s="1"/>
  <c r="Y316" i="56"/>
  <c r="X316" i="56"/>
  <c r="AA315" i="56"/>
  <c r="AB315" i="56"/>
  <c r="Z221" i="56"/>
  <c r="W221" i="56" s="1"/>
  <c r="V222" i="56"/>
  <c r="Y220" i="56"/>
  <c r="X220" i="56"/>
  <c r="AB219" i="56"/>
  <c r="AA219" i="56"/>
  <c r="AB123" i="56"/>
  <c r="AA123" i="56"/>
  <c r="Z125" i="56"/>
  <c r="W125" i="56" s="1"/>
  <c r="V126" i="56"/>
  <c r="Y124" i="56"/>
  <c r="X124" i="56"/>
  <c r="Z703" i="56" l="1"/>
  <c r="W703" i="56" s="1"/>
  <c r="V704" i="56"/>
  <c r="Y702" i="56"/>
  <c r="X702" i="56"/>
  <c r="AB701" i="56"/>
  <c r="AA701" i="56"/>
  <c r="AB605" i="56"/>
  <c r="AA605" i="56"/>
  <c r="Z607" i="56"/>
  <c r="W607" i="56" s="1"/>
  <c r="V608" i="56"/>
  <c r="Y606" i="56"/>
  <c r="X606" i="56"/>
  <c r="AA509" i="56"/>
  <c r="AB509" i="56"/>
  <c r="Y510" i="56"/>
  <c r="X510" i="56"/>
  <c r="W511" i="56"/>
  <c r="V512" i="56"/>
  <c r="Z512" i="56" s="1"/>
  <c r="AB414" i="56"/>
  <c r="AA414" i="56"/>
  <c r="V417" i="56"/>
  <c r="Z416" i="56"/>
  <c r="W416" i="56" s="1"/>
  <c r="X415" i="56"/>
  <c r="Y415" i="56"/>
  <c r="AB316" i="56"/>
  <c r="AA316" i="56"/>
  <c r="Y317" i="56"/>
  <c r="X317" i="56"/>
  <c r="V319" i="56"/>
  <c r="Z318" i="56"/>
  <c r="W318" i="56" s="1"/>
  <c r="AB220" i="56"/>
  <c r="AA220" i="56"/>
  <c r="Z222" i="56"/>
  <c r="W222" i="56" s="1"/>
  <c r="V223" i="56"/>
  <c r="Y221" i="56"/>
  <c r="X221" i="56"/>
  <c r="AB124" i="56"/>
  <c r="AA124" i="56"/>
  <c r="Z126" i="56"/>
  <c r="W126" i="56" s="1"/>
  <c r="V127" i="56"/>
  <c r="Y125" i="56"/>
  <c r="X125" i="56"/>
  <c r="Y703" i="56" l="1"/>
  <c r="X703" i="56"/>
  <c r="V705" i="56"/>
  <c r="Z704" i="56"/>
  <c r="W704" i="56" s="1"/>
  <c r="AB702" i="56"/>
  <c r="AA702" i="56"/>
  <c r="AB606" i="56"/>
  <c r="AA606" i="56"/>
  <c r="V609" i="56"/>
  <c r="Z608" i="56"/>
  <c r="W608" i="56" s="1"/>
  <c r="X607" i="56"/>
  <c r="Y607" i="56"/>
  <c r="W512" i="56"/>
  <c r="V513" i="56"/>
  <c r="Z513" i="56" s="1"/>
  <c r="Y511" i="56"/>
  <c r="X511" i="56"/>
  <c r="AA510" i="56"/>
  <c r="AB510" i="56"/>
  <c r="Z417" i="56"/>
  <c r="W417" i="56" s="1"/>
  <c r="V418" i="56"/>
  <c r="AB415" i="56"/>
  <c r="AA415" i="56"/>
  <c r="X416" i="56"/>
  <c r="Y416" i="56"/>
  <c r="V320" i="56"/>
  <c r="Z319" i="56"/>
  <c r="W319" i="56" s="1"/>
  <c r="AB317" i="56"/>
  <c r="AA317" i="56"/>
  <c r="X318" i="56"/>
  <c r="Y318" i="56"/>
  <c r="Y222" i="56"/>
  <c r="X222" i="56"/>
  <c r="V224" i="56"/>
  <c r="Z223" i="56"/>
  <c r="W223" i="56" s="1"/>
  <c r="AB221" i="56"/>
  <c r="AA221" i="56"/>
  <c r="AB125" i="56"/>
  <c r="AA125" i="56"/>
  <c r="Z127" i="56"/>
  <c r="W127" i="56" s="1"/>
  <c r="V128" i="56"/>
  <c r="Y126" i="56"/>
  <c r="X126" i="56"/>
  <c r="X704" i="56" l="1"/>
  <c r="Y704" i="56"/>
  <c r="Z705" i="56"/>
  <c r="W705" i="56" s="1"/>
  <c r="V706" i="56"/>
  <c r="AB703" i="56"/>
  <c r="AA703" i="56"/>
  <c r="AB607" i="56"/>
  <c r="AA607" i="56"/>
  <c r="X608" i="56"/>
  <c r="Y608" i="56"/>
  <c r="Z609" i="56"/>
  <c r="W609" i="56" s="1"/>
  <c r="V610" i="56"/>
  <c r="AB511" i="56"/>
  <c r="AA511" i="56"/>
  <c r="W513" i="56"/>
  <c r="V514" i="56"/>
  <c r="Z514" i="56" s="1"/>
  <c r="Y512" i="56"/>
  <c r="X512" i="56"/>
  <c r="AB416" i="56"/>
  <c r="AA416" i="56"/>
  <c r="Z418" i="56"/>
  <c r="W418" i="56" s="1"/>
  <c r="V419" i="56"/>
  <c r="X417" i="56"/>
  <c r="Y417" i="56"/>
  <c r="AA318" i="56"/>
  <c r="AB318" i="56"/>
  <c r="Y319" i="56"/>
  <c r="X319" i="56"/>
  <c r="Z320" i="56"/>
  <c r="W320" i="56" s="1"/>
  <c r="V321" i="56"/>
  <c r="Y223" i="56"/>
  <c r="X223" i="56"/>
  <c r="Z224" i="56"/>
  <c r="W224" i="56" s="1"/>
  <c r="V225" i="56"/>
  <c r="AA222" i="56"/>
  <c r="AB222" i="56"/>
  <c r="AB126" i="56"/>
  <c r="AA126" i="56"/>
  <c r="Z128" i="56"/>
  <c r="W128" i="56" s="1"/>
  <c r="V129" i="56"/>
  <c r="Y127" i="56"/>
  <c r="X127" i="56"/>
  <c r="Y705" i="56" l="1"/>
  <c r="X705" i="56"/>
  <c r="Z706" i="56"/>
  <c r="W706" i="56" s="1"/>
  <c r="V707" i="56"/>
  <c r="AA704" i="56"/>
  <c r="AB704" i="56"/>
  <c r="AB608" i="56"/>
  <c r="AA608" i="56"/>
  <c r="Z610" i="56"/>
  <c r="W610" i="56" s="1"/>
  <c r="V611" i="56"/>
  <c r="X609" i="56"/>
  <c r="Y609" i="56"/>
  <c r="Y513" i="56"/>
  <c r="X513" i="56"/>
  <c r="AB512" i="56"/>
  <c r="AA512" i="56"/>
  <c r="V515" i="56"/>
  <c r="Z515" i="56" s="1"/>
  <c r="W514" i="56"/>
  <c r="Y418" i="56"/>
  <c r="X418" i="56"/>
  <c r="AB417" i="56"/>
  <c r="AA417" i="56"/>
  <c r="Z419" i="56"/>
  <c r="W419" i="56" s="1"/>
  <c r="V420" i="56"/>
  <c r="V322" i="56"/>
  <c r="Z321" i="56"/>
  <c r="W321" i="56" s="1"/>
  <c r="Y320" i="56"/>
  <c r="X320" i="56"/>
  <c r="AA319" i="56"/>
  <c r="AB319" i="56"/>
  <c r="Z225" i="56"/>
  <c r="W225" i="56" s="1"/>
  <c r="V226" i="56"/>
  <c r="AB223" i="56"/>
  <c r="AA223" i="56"/>
  <c r="Y224" i="56"/>
  <c r="X224" i="56"/>
  <c r="AB127" i="56"/>
  <c r="AA127" i="56"/>
  <c r="Z129" i="56"/>
  <c r="W129" i="56" s="1"/>
  <c r="V130" i="56"/>
  <c r="Y128" i="56"/>
  <c r="X128" i="56"/>
  <c r="Y706" i="56" l="1"/>
  <c r="X706" i="56"/>
  <c r="AB705" i="56"/>
  <c r="AA705" i="56"/>
  <c r="Z707" i="56"/>
  <c r="W707" i="56" s="1"/>
  <c r="V708" i="56"/>
  <c r="AB609" i="56"/>
  <c r="AA609" i="56"/>
  <c r="Z611" i="56"/>
  <c r="W611" i="56" s="1"/>
  <c r="V612" i="56"/>
  <c r="Y610" i="56"/>
  <c r="X610" i="56"/>
  <c r="AA513" i="56"/>
  <c r="AB513" i="56"/>
  <c r="Y514" i="56"/>
  <c r="X514" i="56"/>
  <c r="W515" i="56"/>
  <c r="V516" i="56"/>
  <c r="Z516" i="56" s="1"/>
  <c r="AB418" i="56"/>
  <c r="AA418" i="56"/>
  <c r="V421" i="56"/>
  <c r="Z420" i="56"/>
  <c r="W420" i="56" s="1"/>
  <c r="X419" i="56"/>
  <c r="Y419" i="56"/>
  <c r="AA320" i="56"/>
  <c r="AB320" i="56"/>
  <c r="V323" i="56"/>
  <c r="Z322" i="56"/>
  <c r="W322" i="56" s="1"/>
  <c r="Y321" i="56"/>
  <c r="X321" i="56"/>
  <c r="Y225" i="56"/>
  <c r="X225" i="56"/>
  <c r="Z226" i="56"/>
  <c r="W226" i="56" s="1"/>
  <c r="V227" i="56"/>
  <c r="AB224" i="56"/>
  <c r="AA224" i="56"/>
  <c r="AB128" i="56"/>
  <c r="AA128" i="56"/>
  <c r="Z130" i="56"/>
  <c r="W130" i="56" s="1"/>
  <c r="V131" i="56"/>
  <c r="Y129" i="56"/>
  <c r="X129" i="56"/>
  <c r="V709" i="56" l="1"/>
  <c r="Z708" i="56"/>
  <c r="W708" i="56" s="1"/>
  <c r="Y707" i="56"/>
  <c r="X707" i="56"/>
  <c r="AB706" i="56"/>
  <c r="AA706" i="56"/>
  <c r="AB610" i="56"/>
  <c r="AA610" i="56"/>
  <c r="V613" i="56"/>
  <c r="Z612" i="56"/>
  <c r="W612" i="56" s="1"/>
  <c r="X611" i="56"/>
  <c r="Y611" i="56"/>
  <c r="W516" i="56"/>
  <c r="V517" i="56"/>
  <c r="Z517" i="56" s="1"/>
  <c r="Y515" i="56"/>
  <c r="X515" i="56"/>
  <c r="AA514" i="56"/>
  <c r="AB514" i="56"/>
  <c r="Z421" i="56"/>
  <c r="W421" i="56" s="1"/>
  <c r="V422" i="56"/>
  <c r="AB419" i="56"/>
  <c r="AA419" i="56"/>
  <c r="X420" i="56"/>
  <c r="Y420" i="56"/>
  <c r="AB321" i="56"/>
  <c r="AA321" i="56"/>
  <c r="X322" i="56"/>
  <c r="Y322" i="56"/>
  <c r="Z323" i="56"/>
  <c r="W323" i="56" s="1"/>
  <c r="V324" i="56"/>
  <c r="Y226" i="56"/>
  <c r="X226" i="56"/>
  <c r="AB225" i="56"/>
  <c r="AA225" i="56"/>
  <c r="V228" i="56"/>
  <c r="Z227" i="56"/>
  <c r="W227" i="56" s="1"/>
  <c r="AB129" i="56"/>
  <c r="AA129" i="56"/>
  <c r="Z131" i="56"/>
  <c r="W131" i="56" s="1"/>
  <c r="V132" i="56"/>
  <c r="Y130" i="56"/>
  <c r="X130" i="56"/>
  <c r="S30" i="55"/>
  <c r="O29" i="55"/>
  <c r="S22" i="55"/>
  <c r="O21" i="55"/>
  <c r="S14" i="55"/>
  <c r="O13" i="55"/>
  <c r="S6" i="55"/>
  <c r="O5" i="55"/>
  <c r="S62" i="55"/>
  <c r="O61" i="55"/>
  <c r="S55" i="55"/>
  <c r="O54" i="55"/>
  <c r="S48" i="55"/>
  <c r="O47" i="55"/>
  <c r="I75" i="55"/>
  <c r="I68" i="55"/>
  <c r="I67" i="55" s="1"/>
  <c r="A2" i="55"/>
  <c r="I1" i="55"/>
  <c r="I53" i="54"/>
  <c r="I52" i="54" s="1"/>
  <c r="P50" i="54"/>
  <c r="Q50" i="54" s="1"/>
  <c r="R50" i="54" s="1"/>
  <c r="S50" i="54" s="1"/>
  <c r="T50" i="54" s="1"/>
  <c r="U50" i="54" s="1"/>
  <c r="V50" i="54" s="1"/>
  <c r="W50" i="54" s="1"/>
  <c r="X50" i="54" s="1"/>
  <c r="Y50" i="54" s="1"/>
  <c r="J49" i="54"/>
  <c r="K49" i="54" s="1"/>
  <c r="L49" i="54" s="1"/>
  <c r="M49" i="54" s="1"/>
  <c r="N49" i="54" s="1"/>
  <c r="O49" i="54" s="1"/>
  <c r="Y48" i="54"/>
  <c r="X48" i="54"/>
  <c r="W48" i="54"/>
  <c r="V48" i="54"/>
  <c r="U48" i="54"/>
  <c r="T48" i="54"/>
  <c r="S48" i="54"/>
  <c r="R48" i="54"/>
  <c r="Q48" i="54"/>
  <c r="P48" i="54"/>
  <c r="O47" i="54"/>
  <c r="N46" i="54"/>
  <c r="M46" i="54"/>
  <c r="L46" i="54"/>
  <c r="K46" i="54"/>
  <c r="J46" i="54"/>
  <c r="I46" i="54"/>
  <c r="I45" i="54" s="1"/>
  <c r="P40" i="54"/>
  <c r="Q40" i="54" s="1"/>
  <c r="R40" i="54" s="1"/>
  <c r="S40" i="54" s="1"/>
  <c r="T40" i="54" s="1"/>
  <c r="U40" i="54" s="1"/>
  <c r="V40" i="54" s="1"/>
  <c r="W40" i="54" s="1"/>
  <c r="X40" i="54" s="1"/>
  <c r="Y40" i="54" s="1"/>
  <c r="J39" i="54"/>
  <c r="K39" i="54" s="1"/>
  <c r="L39" i="54" s="1"/>
  <c r="M39" i="54" s="1"/>
  <c r="N39" i="54" s="1"/>
  <c r="O39" i="54" s="1"/>
  <c r="Y38" i="54"/>
  <c r="X38" i="54"/>
  <c r="W38" i="54"/>
  <c r="V38" i="54"/>
  <c r="U38" i="54"/>
  <c r="T38" i="54"/>
  <c r="S38" i="54"/>
  <c r="R38" i="54"/>
  <c r="Q38" i="54"/>
  <c r="P38" i="54"/>
  <c r="O37" i="54"/>
  <c r="N36" i="54"/>
  <c r="M36" i="54"/>
  <c r="L36" i="54"/>
  <c r="K36" i="54"/>
  <c r="J36" i="54"/>
  <c r="I36" i="54"/>
  <c r="I35" i="54" s="1"/>
  <c r="P32" i="54"/>
  <c r="Q32" i="54" s="1"/>
  <c r="R32" i="54" s="1"/>
  <c r="S32" i="54" s="1"/>
  <c r="T32" i="54" s="1"/>
  <c r="U32" i="54" s="1"/>
  <c r="V32" i="54" s="1"/>
  <c r="W32" i="54" s="1"/>
  <c r="X32" i="54" s="1"/>
  <c r="Y32" i="54" s="1"/>
  <c r="J31" i="54"/>
  <c r="K31" i="54" s="1"/>
  <c r="L31" i="54" s="1"/>
  <c r="M31" i="54" s="1"/>
  <c r="N31" i="54" s="1"/>
  <c r="O31" i="54" s="1"/>
  <c r="Y30" i="54"/>
  <c r="X30" i="54"/>
  <c r="W30" i="54"/>
  <c r="V30" i="54"/>
  <c r="U30" i="54"/>
  <c r="T30" i="54"/>
  <c r="S30" i="54"/>
  <c r="R30" i="54"/>
  <c r="Q30" i="54"/>
  <c r="P30" i="54"/>
  <c r="O29" i="54"/>
  <c r="N28" i="54"/>
  <c r="M28" i="54"/>
  <c r="L28" i="54"/>
  <c r="K28" i="54"/>
  <c r="J28" i="54"/>
  <c r="I28" i="54"/>
  <c r="I27" i="54" s="1"/>
  <c r="P24" i="54"/>
  <c r="Q24" i="54" s="1"/>
  <c r="R24" i="54" s="1"/>
  <c r="S24" i="54" s="1"/>
  <c r="T24" i="54" s="1"/>
  <c r="U24" i="54" s="1"/>
  <c r="V24" i="54" s="1"/>
  <c r="W24" i="54" s="1"/>
  <c r="X24" i="54" s="1"/>
  <c r="Y24" i="54" s="1"/>
  <c r="J23" i="54"/>
  <c r="K23" i="54" s="1"/>
  <c r="L23" i="54" s="1"/>
  <c r="M23" i="54" s="1"/>
  <c r="N23" i="54" s="1"/>
  <c r="O23" i="54" s="1"/>
  <c r="Y22" i="54"/>
  <c r="X22" i="54"/>
  <c r="W22" i="54"/>
  <c r="V22" i="54"/>
  <c r="U22" i="54"/>
  <c r="T22" i="54"/>
  <c r="S22" i="54"/>
  <c r="R22" i="54"/>
  <c r="Q22" i="54"/>
  <c r="P22" i="54"/>
  <c r="O21" i="54"/>
  <c r="N20" i="54"/>
  <c r="M20" i="54"/>
  <c r="L20" i="54"/>
  <c r="K20" i="54"/>
  <c r="J20" i="54"/>
  <c r="I20" i="54"/>
  <c r="I19" i="54" s="1"/>
  <c r="P16" i="54"/>
  <c r="Q16" i="54" s="1"/>
  <c r="R16" i="54" s="1"/>
  <c r="S16" i="54" s="1"/>
  <c r="T16" i="54" s="1"/>
  <c r="U16" i="54" s="1"/>
  <c r="V16" i="54" s="1"/>
  <c r="W16" i="54" s="1"/>
  <c r="X16" i="54" s="1"/>
  <c r="Y16" i="54" s="1"/>
  <c r="J15" i="54"/>
  <c r="K15" i="54" s="1"/>
  <c r="L15" i="54" s="1"/>
  <c r="M15" i="54" s="1"/>
  <c r="N15" i="54" s="1"/>
  <c r="O15" i="54" s="1"/>
  <c r="Y14" i="54"/>
  <c r="X14" i="54"/>
  <c r="W14" i="54"/>
  <c r="V14" i="54"/>
  <c r="U14" i="54"/>
  <c r="T14" i="54"/>
  <c r="S14" i="54"/>
  <c r="R14" i="54"/>
  <c r="Q14" i="54"/>
  <c r="P14" i="54"/>
  <c r="O13" i="54"/>
  <c r="N12" i="54"/>
  <c r="M12" i="54"/>
  <c r="L12" i="54"/>
  <c r="K12" i="54"/>
  <c r="J12" i="54"/>
  <c r="I12" i="54"/>
  <c r="I11" i="54" s="1"/>
  <c r="P8" i="54"/>
  <c r="Q8" i="54" s="1"/>
  <c r="R8" i="54" s="1"/>
  <c r="S8" i="54" s="1"/>
  <c r="T8" i="54" s="1"/>
  <c r="U8" i="54" s="1"/>
  <c r="V8" i="54" s="1"/>
  <c r="W8" i="54" s="1"/>
  <c r="X8" i="54" s="1"/>
  <c r="Y8" i="54" s="1"/>
  <c r="J7" i="54"/>
  <c r="K7" i="54" s="1"/>
  <c r="L7" i="54" s="1"/>
  <c r="M7" i="54" s="1"/>
  <c r="N7" i="54" s="1"/>
  <c r="O7" i="54" s="1"/>
  <c r="Y6" i="54"/>
  <c r="X6" i="54"/>
  <c r="W6" i="54"/>
  <c r="V6" i="54"/>
  <c r="U6" i="54"/>
  <c r="T6" i="54"/>
  <c r="S6" i="54"/>
  <c r="R6" i="54"/>
  <c r="Q6" i="54"/>
  <c r="P6" i="54"/>
  <c r="O5" i="54"/>
  <c r="N4" i="54"/>
  <c r="M4" i="54"/>
  <c r="L4" i="54"/>
  <c r="K4" i="54"/>
  <c r="J4" i="54"/>
  <c r="I4" i="54"/>
  <c r="I3" i="54" s="1"/>
  <c r="P64" i="54"/>
  <c r="Q64" i="54" s="1"/>
  <c r="R64" i="54" s="1"/>
  <c r="S64" i="54" s="1"/>
  <c r="T64" i="54" s="1"/>
  <c r="U64" i="54" s="1"/>
  <c r="V64" i="54" s="1"/>
  <c r="W64" i="54" s="1"/>
  <c r="X64" i="54" s="1"/>
  <c r="Y64" i="54" s="1"/>
  <c r="J63" i="54"/>
  <c r="K63" i="54" s="1"/>
  <c r="L63" i="54" s="1"/>
  <c r="M63" i="54" s="1"/>
  <c r="N63" i="54" s="1"/>
  <c r="O63" i="54" s="1"/>
  <c r="Y62" i="54"/>
  <c r="X62" i="54"/>
  <c r="W62" i="54"/>
  <c r="V62" i="54"/>
  <c r="U62" i="54"/>
  <c r="T62" i="54"/>
  <c r="S62" i="54"/>
  <c r="R62" i="54"/>
  <c r="Q62" i="54"/>
  <c r="P62" i="54"/>
  <c r="O61" i="54"/>
  <c r="N60" i="54"/>
  <c r="M60" i="54"/>
  <c r="L60" i="54"/>
  <c r="K60" i="54"/>
  <c r="J60" i="54"/>
  <c r="I60" i="54"/>
  <c r="I59" i="54" s="1"/>
  <c r="I75" i="54"/>
  <c r="I68" i="54"/>
  <c r="I67" i="54" s="1"/>
  <c r="A2" i="54"/>
  <c r="I1" i="54"/>
  <c r="I75" i="53"/>
  <c r="I68" i="53"/>
  <c r="I67" i="53" s="1"/>
  <c r="A33" i="26"/>
  <c r="A32" i="26"/>
  <c r="I60" i="53" s="1"/>
  <c r="I59" i="53" s="1"/>
  <c r="A31" i="26"/>
  <c r="I53" i="53" s="1"/>
  <c r="I52" i="53" s="1"/>
  <c r="A30" i="26"/>
  <c r="I46" i="53" s="1"/>
  <c r="I45" i="53" s="1"/>
  <c r="A29" i="26"/>
  <c r="I36" i="53" s="1"/>
  <c r="I35" i="53" s="1"/>
  <c r="A28" i="26"/>
  <c r="I28" i="53" s="1"/>
  <c r="I27" i="53" s="1"/>
  <c r="A27" i="26"/>
  <c r="I20" i="53" s="1"/>
  <c r="I19" i="53" s="1"/>
  <c r="A26" i="26"/>
  <c r="I12" i="53" s="1"/>
  <c r="I11" i="53" s="1"/>
  <c r="V32" i="26"/>
  <c r="U32" i="26"/>
  <c r="Y62" i="53" s="1"/>
  <c r="T32" i="26"/>
  <c r="X62" i="53" s="1"/>
  <c r="S32" i="26"/>
  <c r="W62" i="53" s="1"/>
  <c r="R32" i="26"/>
  <c r="V62" i="53" s="1"/>
  <c r="Q32" i="26"/>
  <c r="U62" i="53" s="1"/>
  <c r="P32" i="26"/>
  <c r="T62" i="53" s="1"/>
  <c r="O32" i="26"/>
  <c r="S62" i="53" s="1"/>
  <c r="N32" i="26"/>
  <c r="R62" i="53" s="1"/>
  <c r="M32" i="26"/>
  <c r="Q62" i="53" s="1"/>
  <c r="L32" i="26"/>
  <c r="K32" i="26"/>
  <c r="P64" i="53" s="1"/>
  <c r="Q64" i="53" s="1"/>
  <c r="R64" i="53" s="1"/>
  <c r="S64" i="53" s="1"/>
  <c r="T64" i="53" s="1"/>
  <c r="U64" i="53" s="1"/>
  <c r="V64" i="53" s="1"/>
  <c r="W64" i="53" s="1"/>
  <c r="X64" i="53" s="1"/>
  <c r="Y64" i="53" s="1"/>
  <c r="J32" i="26"/>
  <c r="I32" i="26"/>
  <c r="H32" i="26"/>
  <c r="J63" i="53" s="1"/>
  <c r="K63" i="53" s="1"/>
  <c r="L63" i="53" s="1"/>
  <c r="M63" i="53" s="1"/>
  <c r="N63" i="53" s="1"/>
  <c r="O63" i="53" s="1"/>
  <c r="G32" i="26"/>
  <c r="O61" i="53" s="1"/>
  <c r="F32" i="26"/>
  <c r="N60" i="53" s="1"/>
  <c r="E32" i="26"/>
  <c r="M60" i="53" s="1"/>
  <c r="D32" i="26"/>
  <c r="L60" i="53" s="1"/>
  <c r="C32" i="26"/>
  <c r="K60" i="53" s="1"/>
  <c r="B32" i="26"/>
  <c r="J60" i="53" s="1"/>
  <c r="V31" i="26"/>
  <c r="U31" i="26"/>
  <c r="Y55" i="53" s="1"/>
  <c r="T31" i="26"/>
  <c r="X55" i="53" s="1"/>
  <c r="S31" i="26"/>
  <c r="W55" i="53" s="1"/>
  <c r="R31" i="26"/>
  <c r="V55" i="53" s="1"/>
  <c r="Q31" i="26"/>
  <c r="U55" i="53" s="1"/>
  <c r="P31" i="26"/>
  <c r="T55" i="53" s="1"/>
  <c r="O31" i="26"/>
  <c r="S55" i="53" s="1"/>
  <c r="N31" i="26"/>
  <c r="R55" i="53" s="1"/>
  <c r="M31" i="26"/>
  <c r="Q55" i="53" s="1"/>
  <c r="L31" i="26"/>
  <c r="K31" i="26"/>
  <c r="P57" i="53" s="1"/>
  <c r="Q57" i="53" s="1"/>
  <c r="R57" i="53" s="1"/>
  <c r="S57" i="53" s="1"/>
  <c r="T57" i="53" s="1"/>
  <c r="U57" i="53" s="1"/>
  <c r="V57" i="53" s="1"/>
  <c r="W57" i="53" s="1"/>
  <c r="X57" i="53" s="1"/>
  <c r="Y57" i="53" s="1"/>
  <c r="J31" i="26"/>
  <c r="I31" i="26"/>
  <c r="H31" i="26"/>
  <c r="J56" i="53" s="1"/>
  <c r="K56" i="53" s="1"/>
  <c r="L56" i="53" s="1"/>
  <c r="M56" i="53" s="1"/>
  <c r="N56" i="53" s="1"/>
  <c r="O56" i="53" s="1"/>
  <c r="G31" i="26"/>
  <c r="O54" i="53" s="1"/>
  <c r="F31" i="26"/>
  <c r="N53" i="53" s="1"/>
  <c r="E31" i="26"/>
  <c r="M53" i="53" s="1"/>
  <c r="D31" i="26"/>
  <c r="L53" i="53" s="1"/>
  <c r="C31" i="26"/>
  <c r="K53" i="53" s="1"/>
  <c r="B31" i="26"/>
  <c r="J53" i="53" s="1"/>
  <c r="V30" i="26"/>
  <c r="U30" i="26"/>
  <c r="Y48" i="53" s="1"/>
  <c r="T30" i="26"/>
  <c r="X48" i="53" s="1"/>
  <c r="S30" i="26"/>
  <c r="W48" i="53" s="1"/>
  <c r="R30" i="26"/>
  <c r="V48" i="53" s="1"/>
  <c r="Q30" i="26"/>
  <c r="U48" i="53" s="1"/>
  <c r="P30" i="26"/>
  <c r="T48" i="53" s="1"/>
  <c r="O30" i="26"/>
  <c r="S48" i="53" s="1"/>
  <c r="N30" i="26"/>
  <c r="R48" i="53" s="1"/>
  <c r="M30" i="26"/>
  <c r="Q48" i="53" s="1"/>
  <c r="L30" i="26"/>
  <c r="K30" i="26"/>
  <c r="P50" i="53" s="1"/>
  <c r="Q50" i="53" s="1"/>
  <c r="R50" i="53" s="1"/>
  <c r="S50" i="53" s="1"/>
  <c r="T50" i="53" s="1"/>
  <c r="U50" i="53" s="1"/>
  <c r="V50" i="53" s="1"/>
  <c r="W50" i="53" s="1"/>
  <c r="X50" i="53" s="1"/>
  <c r="Y50" i="53" s="1"/>
  <c r="J30" i="26"/>
  <c r="I30" i="26"/>
  <c r="H30" i="26"/>
  <c r="J49" i="53" s="1"/>
  <c r="K49" i="53" s="1"/>
  <c r="L49" i="53" s="1"/>
  <c r="M49" i="53" s="1"/>
  <c r="N49" i="53" s="1"/>
  <c r="O49" i="53" s="1"/>
  <c r="G30" i="26"/>
  <c r="O47" i="53" s="1"/>
  <c r="F30" i="26"/>
  <c r="N46" i="53" s="1"/>
  <c r="E30" i="26"/>
  <c r="M46" i="53" s="1"/>
  <c r="D30" i="26"/>
  <c r="L46" i="53" s="1"/>
  <c r="C30" i="26"/>
  <c r="K46" i="53" s="1"/>
  <c r="B30" i="26"/>
  <c r="J46" i="53" s="1"/>
  <c r="V29" i="26"/>
  <c r="U29" i="26"/>
  <c r="Y38" i="53" s="1"/>
  <c r="T29" i="26"/>
  <c r="X38" i="53" s="1"/>
  <c r="S29" i="26"/>
  <c r="W38" i="53" s="1"/>
  <c r="R29" i="26"/>
  <c r="V38" i="53" s="1"/>
  <c r="Q29" i="26"/>
  <c r="U38" i="53" s="1"/>
  <c r="P29" i="26"/>
  <c r="T38" i="53" s="1"/>
  <c r="O29" i="26"/>
  <c r="S38" i="53" s="1"/>
  <c r="N29" i="26"/>
  <c r="R38" i="53" s="1"/>
  <c r="M29" i="26"/>
  <c r="Q38" i="53" s="1"/>
  <c r="L29" i="26"/>
  <c r="K29" i="26"/>
  <c r="P40" i="53" s="1"/>
  <c r="Q40" i="53" s="1"/>
  <c r="R40" i="53" s="1"/>
  <c r="S40" i="53" s="1"/>
  <c r="T40" i="53" s="1"/>
  <c r="U40" i="53" s="1"/>
  <c r="V40" i="53" s="1"/>
  <c r="W40" i="53" s="1"/>
  <c r="X40" i="53" s="1"/>
  <c r="Y40" i="53" s="1"/>
  <c r="J29" i="26"/>
  <c r="I29" i="26"/>
  <c r="H29" i="26"/>
  <c r="J39" i="53" s="1"/>
  <c r="K39" i="53" s="1"/>
  <c r="L39" i="53" s="1"/>
  <c r="M39" i="53" s="1"/>
  <c r="N39" i="53" s="1"/>
  <c r="O39" i="53" s="1"/>
  <c r="G29" i="26"/>
  <c r="O37" i="53" s="1"/>
  <c r="F29" i="26"/>
  <c r="N36" i="53" s="1"/>
  <c r="E29" i="26"/>
  <c r="M36" i="53" s="1"/>
  <c r="D29" i="26"/>
  <c r="L36" i="53" s="1"/>
  <c r="C29" i="26"/>
  <c r="K36" i="53" s="1"/>
  <c r="B29" i="26"/>
  <c r="J36" i="53" s="1"/>
  <c r="V28" i="26"/>
  <c r="U28" i="26"/>
  <c r="Y30" i="53" s="1"/>
  <c r="T28" i="26"/>
  <c r="X30" i="53" s="1"/>
  <c r="S28" i="26"/>
  <c r="W30" i="53" s="1"/>
  <c r="R28" i="26"/>
  <c r="V30" i="53" s="1"/>
  <c r="Q28" i="26"/>
  <c r="U30" i="53" s="1"/>
  <c r="P28" i="26"/>
  <c r="T30" i="53" s="1"/>
  <c r="O28" i="26"/>
  <c r="S30" i="53" s="1"/>
  <c r="N28" i="26"/>
  <c r="R30" i="53" s="1"/>
  <c r="M28" i="26"/>
  <c r="Q30" i="53" s="1"/>
  <c r="L28" i="26"/>
  <c r="K28" i="26"/>
  <c r="P32" i="53" s="1"/>
  <c r="Q32" i="53" s="1"/>
  <c r="R32" i="53" s="1"/>
  <c r="S32" i="53" s="1"/>
  <c r="T32" i="53" s="1"/>
  <c r="U32" i="53" s="1"/>
  <c r="V32" i="53" s="1"/>
  <c r="W32" i="53" s="1"/>
  <c r="X32" i="53" s="1"/>
  <c r="Y32" i="53" s="1"/>
  <c r="J28" i="26"/>
  <c r="I28" i="26"/>
  <c r="H28" i="26"/>
  <c r="J31" i="53" s="1"/>
  <c r="K31" i="53" s="1"/>
  <c r="L31" i="53" s="1"/>
  <c r="M31" i="53" s="1"/>
  <c r="N31" i="53" s="1"/>
  <c r="O31" i="53" s="1"/>
  <c r="G28" i="26"/>
  <c r="O29" i="53" s="1"/>
  <c r="F28" i="26"/>
  <c r="N28" i="53" s="1"/>
  <c r="E28" i="26"/>
  <c r="M28" i="53" s="1"/>
  <c r="D28" i="26"/>
  <c r="L28" i="53" s="1"/>
  <c r="C28" i="26"/>
  <c r="K28" i="53" s="1"/>
  <c r="B28" i="26"/>
  <c r="J28" i="53" s="1"/>
  <c r="V27" i="26"/>
  <c r="U27" i="26"/>
  <c r="Y22" i="53" s="1"/>
  <c r="T27" i="26"/>
  <c r="X22" i="53" s="1"/>
  <c r="S27" i="26"/>
  <c r="W22" i="53" s="1"/>
  <c r="R27" i="26"/>
  <c r="V22" i="53" s="1"/>
  <c r="Q27" i="26"/>
  <c r="U22" i="53" s="1"/>
  <c r="P27" i="26"/>
  <c r="T22" i="53" s="1"/>
  <c r="O27" i="26"/>
  <c r="S22" i="53" s="1"/>
  <c r="N27" i="26"/>
  <c r="R22" i="53" s="1"/>
  <c r="M27" i="26"/>
  <c r="Q22" i="53" s="1"/>
  <c r="L27" i="26"/>
  <c r="K27" i="26"/>
  <c r="P24" i="53" s="1"/>
  <c r="Q24" i="53" s="1"/>
  <c r="R24" i="53" s="1"/>
  <c r="S24" i="53" s="1"/>
  <c r="T24" i="53" s="1"/>
  <c r="U24" i="53" s="1"/>
  <c r="V24" i="53" s="1"/>
  <c r="W24" i="53" s="1"/>
  <c r="X24" i="53" s="1"/>
  <c r="Y24" i="53" s="1"/>
  <c r="J27" i="26"/>
  <c r="I27" i="26"/>
  <c r="H27" i="26"/>
  <c r="J23" i="53" s="1"/>
  <c r="K23" i="53" s="1"/>
  <c r="L23" i="53" s="1"/>
  <c r="M23" i="53" s="1"/>
  <c r="N23" i="53" s="1"/>
  <c r="O23" i="53" s="1"/>
  <c r="G27" i="26"/>
  <c r="O21" i="53" s="1"/>
  <c r="F27" i="26"/>
  <c r="N20" i="53" s="1"/>
  <c r="E27" i="26"/>
  <c r="M20" i="53" s="1"/>
  <c r="D27" i="26"/>
  <c r="L20" i="53" s="1"/>
  <c r="C27" i="26"/>
  <c r="K20" i="53" s="1"/>
  <c r="B27" i="26"/>
  <c r="J20" i="53" s="1"/>
  <c r="V33" i="26"/>
  <c r="U33" i="26"/>
  <c r="T33" i="26"/>
  <c r="S26" i="26"/>
  <c r="W14" i="53" s="1"/>
  <c r="R26" i="26"/>
  <c r="V14" i="53" s="1"/>
  <c r="Q26" i="26"/>
  <c r="U14" i="53" s="1"/>
  <c r="P33" i="26"/>
  <c r="O33" i="26"/>
  <c r="N33" i="26"/>
  <c r="M33" i="26"/>
  <c r="L33" i="26"/>
  <c r="K26" i="26"/>
  <c r="P16" i="53" s="1"/>
  <c r="Q16" i="53" s="1"/>
  <c r="R16" i="53" s="1"/>
  <c r="S16" i="53" s="1"/>
  <c r="T16" i="53" s="1"/>
  <c r="U16" i="53" s="1"/>
  <c r="V16" i="53" s="1"/>
  <c r="W16" i="53" s="1"/>
  <c r="X16" i="53" s="1"/>
  <c r="Y16" i="53" s="1"/>
  <c r="J26" i="26"/>
  <c r="I26" i="26"/>
  <c r="H33" i="26"/>
  <c r="G33" i="26"/>
  <c r="F33" i="26"/>
  <c r="E33" i="26"/>
  <c r="D33" i="26"/>
  <c r="C26" i="26"/>
  <c r="K12" i="53" s="1"/>
  <c r="B26" i="26"/>
  <c r="J12" i="53" s="1"/>
  <c r="I3" i="53"/>
  <c r="A2" i="53"/>
  <c r="I1" i="53"/>
  <c r="I75" i="52"/>
  <c r="I68" i="52"/>
  <c r="I67" i="52" s="1"/>
  <c r="I60" i="52"/>
  <c r="I59" i="52" s="1"/>
  <c r="I3" i="52"/>
  <c r="A2" i="52"/>
  <c r="I1" i="52"/>
  <c r="I123" i="51"/>
  <c r="A2" i="51"/>
  <c r="I1" i="51"/>
  <c r="I20" i="50"/>
  <c r="I19" i="50" s="1"/>
  <c r="A2" i="50"/>
  <c r="I1" i="50"/>
  <c r="A2" i="49"/>
  <c r="I1" i="49"/>
  <c r="P38" i="53" l="1"/>
  <c r="AA29" i="26"/>
  <c r="Z29" i="26" s="1"/>
  <c r="Y29" i="26"/>
  <c r="X29" i="26" s="1"/>
  <c r="P55" i="53"/>
  <c r="AA31" i="26"/>
  <c r="Z31" i="26" s="1"/>
  <c r="Y31" i="26"/>
  <c r="X31" i="26" s="1"/>
  <c r="P48" i="53"/>
  <c r="AA30" i="26"/>
  <c r="Z30" i="26" s="1"/>
  <c r="Y30" i="26"/>
  <c r="X30" i="26" s="1"/>
  <c r="P30" i="53"/>
  <c r="AA28" i="26"/>
  <c r="Z28" i="26" s="1"/>
  <c r="Y28" i="26"/>
  <c r="X28" i="26" s="1"/>
  <c r="P22" i="53"/>
  <c r="Y27" i="26"/>
  <c r="X27" i="26" s="1"/>
  <c r="AA27" i="26"/>
  <c r="Z27" i="26" s="1"/>
  <c r="P62" i="53"/>
  <c r="Y32" i="26"/>
  <c r="X32" i="26" s="1"/>
  <c r="AA32" i="26"/>
  <c r="Z32" i="26" s="1"/>
  <c r="V710" i="56"/>
  <c r="Z709" i="56"/>
  <c r="W709" i="56" s="1"/>
  <c r="AA707" i="56"/>
  <c r="AB707" i="56"/>
  <c r="X708" i="56"/>
  <c r="Y708" i="56"/>
  <c r="AB611" i="56"/>
  <c r="AA611" i="56"/>
  <c r="X612" i="56"/>
  <c r="Y612" i="56"/>
  <c r="Z613" i="56"/>
  <c r="W613" i="56" s="1"/>
  <c r="V614" i="56"/>
  <c r="AB515" i="56"/>
  <c r="AA515" i="56"/>
  <c r="W517" i="56"/>
  <c r="V518" i="56"/>
  <c r="Z518" i="56" s="1"/>
  <c r="Y516" i="56"/>
  <c r="X516" i="56"/>
  <c r="AB420" i="56"/>
  <c r="AA420" i="56"/>
  <c r="Z422" i="56"/>
  <c r="W422" i="56" s="1"/>
  <c r="V423" i="56"/>
  <c r="Y421" i="56"/>
  <c r="X421" i="56"/>
  <c r="Z324" i="56"/>
  <c r="W324" i="56" s="1"/>
  <c r="V325" i="56"/>
  <c r="Y323" i="56"/>
  <c r="X323" i="56"/>
  <c r="AA322" i="56"/>
  <c r="AB322" i="56"/>
  <c r="Y227" i="56"/>
  <c r="X227" i="56"/>
  <c r="Z228" i="56"/>
  <c r="W228" i="56" s="1"/>
  <c r="V229" i="56"/>
  <c r="AA226" i="56"/>
  <c r="AB226" i="56"/>
  <c r="I33" i="26"/>
  <c r="Q33" i="26"/>
  <c r="D26" i="26"/>
  <c r="L12" i="53" s="1"/>
  <c r="L26" i="26"/>
  <c r="T26" i="26"/>
  <c r="X14" i="53" s="1"/>
  <c r="B33" i="26"/>
  <c r="J33" i="26"/>
  <c r="R33" i="26"/>
  <c r="E26" i="26"/>
  <c r="M12" i="53" s="1"/>
  <c r="M26" i="26"/>
  <c r="Q14" i="53" s="1"/>
  <c r="U26" i="26"/>
  <c r="Y14" i="53" s="1"/>
  <c r="C33" i="26"/>
  <c r="K33" i="26"/>
  <c r="S33" i="26"/>
  <c r="F26" i="26"/>
  <c r="N12" i="53" s="1"/>
  <c r="N26" i="26"/>
  <c r="R14" i="53" s="1"/>
  <c r="V26" i="26"/>
  <c r="G26" i="26"/>
  <c r="O13" i="53" s="1"/>
  <c r="O26" i="26"/>
  <c r="S14" i="53" s="1"/>
  <c r="H26" i="26"/>
  <c r="J15" i="53" s="1"/>
  <c r="K15" i="53" s="1"/>
  <c r="L15" i="53" s="1"/>
  <c r="M15" i="53" s="1"/>
  <c r="N15" i="53" s="1"/>
  <c r="O15" i="53" s="1"/>
  <c r="P26" i="26"/>
  <c r="T14" i="53" s="1"/>
  <c r="AB130" i="56"/>
  <c r="AA130" i="56"/>
  <c r="Z132" i="56"/>
  <c r="W132" i="56" s="1"/>
  <c r="V133" i="56"/>
  <c r="Y131" i="56"/>
  <c r="X131" i="56"/>
  <c r="P96" i="48"/>
  <c r="Q96" i="48" s="1"/>
  <c r="R96" i="48" s="1"/>
  <c r="S96" i="48" s="1"/>
  <c r="T96" i="48" s="1"/>
  <c r="U96" i="48" s="1"/>
  <c r="V96" i="48" s="1"/>
  <c r="W96" i="48" s="1"/>
  <c r="X96" i="48" s="1"/>
  <c r="Y96" i="48" s="1"/>
  <c r="J95" i="48"/>
  <c r="K95" i="48" s="1"/>
  <c r="L95" i="48" s="1"/>
  <c r="M95" i="48" s="1"/>
  <c r="N95" i="48" s="1"/>
  <c r="O95" i="48" s="1"/>
  <c r="Y94" i="48"/>
  <c r="X94" i="48"/>
  <c r="W94" i="48"/>
  <c r="V94" i="48"/>
  <c r="U94" i="48"/>
  <c r="T94" i="48"/>
  <c r="S94" i="48"/>
  <c r="R94" i="48"/>
  <c r="Q94" i="48"/>
  <c r="P94" i="48"/>
  <c r="O93" i="48"/>
  <c r="N92" i="48"/>
  <c r="M92" i="48"/>
  <c r="L92" i="48"/>
  <c r="K92" i="48"/>
  <c r="J92" i="48"/>
  <c r="I92" i="48"/>
  <c r="I91" i="48" s="1"/>
  <c r="P88" i="48"/>
  <c r="Q88" i="48" s="1"/>
  <c r="R88" i="48" s="1"/>
  <c r="S88" i="48" s="1"/>
  <c r="T88" i="48" s="1"/>
  <c r="U88" i="48" s="1"/>
  <c r="V88" i="48" s="1"/>
  <c r="W88" i="48" s="1"/>
  <c r="X88" i="48" s="1"/>
  <c r="Y88" i="48" s="1"/>
  <c r="J87" i="48"/>
  <c r="K87" i="48" s="1"/>
  <c r="L87" i="48" s="1"/>
  <c r="M87" i="48" s="1"/>
  <c r="N87" i="48" s="1"/>
  <c r="O87" i="48" s="1"/>
  <c r="Y86" i="48"/>
  <c r="X86" i="48"/>
  <c r="W86" i="48"/>
  <c r="V86" i="48"/>
  <c r="U86" i="48"/>
  <c r="T86" i="48"/>
  <c r="S86" i="48"/>
  <c r="R86" i="48"/>
  <c r="Q86" i="48"/>
  <c r="P86" i="48"/>
  <c r="O85" i="48"/>
  <c r="N84" i="48"/>
  <c r="M84" i="48"/>
  <c r="L84" i="48"/>
  <c r="K84" i="48"/>
  <c r="J84" i="48"/>
  <c r="I84" i="48"/>
  <c r="I83" i="48" s="1"/>
  <c r="P80" i="48"/>
  <c r="Q80" i="48" s="1"/>
  <c r="R80" i="48" s="1"/>
  <c r="S80" i="48" s="1"/>
  <c r="T80" i="48" s="1"/>
  <c r="U80" i="48" s="1"/>
  <c r="V80" i="48" s="1"/>
  <c r="W80" i="48" s="1"/>
  <c r="X80" i="48" s="1"/>
  <c r="Y80" i="48" s="1"/>
  <c r="J79" i="48"/>
  <c r="K79" i="48" s="1"/>
  <c r="L79" i="48" s="1"/>
  <c r="M79" i="48" s="1"/>
  <c r="N79" i="48" s="1"/>
  <c r="O79" i="48" s="1"/>
  <c r="Y78" i="48"/>
  <c r="X78" i="48"/>
  <c r="W78" i="48"/>
  <c r="V78" i="48"/>
  <c r="U78" i="48"/>
  <c r="T78" i="48"/>
  <c r="S78" i="48"/>
  <c r="R78" i="48"/>
  <c r="Q78" i="48"/>
  <c r="P78" i="48"/>
  <c r="O77" i="48"/>
  <c r="N76" i="48"/>
  <c r="M76" i="48"/>
  <c r="L76" i="48"/>
  <c r="K76" i="48"/>
  <c r="J76" i="48"/>
  <c r="I76" i="48"/>
  <c r="I75" i="48" s="1"/>
  <c r="P72" i="48"/>
  <c r="Q72" i="48" s="1"/>
  <c r="R72" i="48" s="1"/>
  <c r="S72" i="48" s="1"/>
  <c r="T72" i="48" s="1"/>
  <c r="U72" i="48" s="1"/>
  <c r="V72" i="48" s="1"/>
  <c r="W72" i="48" s="1"/>
  <c r="X72" i="48" s="1"/>
  <c r="Y72" i="48" s="1"/>
  <c r="J71" i="48"/>
  <c r="K71" i="48" s="1"/>
  <c r="L71" i="48" s="1"/>
  <c r="M71" i="48" s="1"/>
  <c r="N71" i="48" s="1"/>
  <c r="O71" i="48" s="1"/>
  <c r="Y70" i="48"/>
  <c r="X70" i="48"/>
  <c r="W70" i="48"/>
  <c r="V70" i="48"/>
  <c r="U70" i="48"/>
  <c r="T70" i="48"/>
  <c r="S70" i="48"/>
  <c r="R70" i="48"/>
  <c r="Q70" i="48"/>
  <c r="P70" i="48"/>
  <c r="O69" i="48"/>
  <c r="N68" i="48"/>
  <c r="M68" i="48"/>
  <c r="L68" i="48"/>
  <c r="K68" i="48"/>
  <c r="J68" i="48"/>
  <c r="I68" i="48"/>
  <c r="I67" i="48" s="1"/>
  <c r="P64" i="48"/>
  <c r="Q64" i="48" s="1"/>
  <c r="R64" i="48" s="1"/>
  <c r="S64" i="48" s="1"/>
  <c r="T64" i="48" s="1"/>
  <c r="U64" i="48" s="1"/>
  <c r="V64" i="48" s="1"/>
  <c r="W64" i="48" s="1"/>
  <c r="X64" i="48" s="1"/>
  <c r="Y64" i="48" s="1"/>
  <c r="J63" i="48"/>
  <c r="K63" i="48" s="1"/>
  <c r="L63" i="48" s="1"/>
  <c r="M63" i="48" s="1"/>
  <c r="N63" i="48" s="1"/>
  <c r="O63" i="48" s="1"/>
  <c r="Y62" i="48"/>
  <c r="X62" i="48"/>
  <c r="W62" i="48"/>
  <c r="V62" i="48"/>
  <c r="U62" i="48"/>
  <c r="T62" i="48"/>
  <c r="S62" i="48"/>
  <c r="R62" i="48"/>
  <c r="Q62" i="48"/>
  <c r="P62" i="48"/>
  <c r="O61" i="48"/>
  <c r="N60" i="48"/>
  <c r="M60" i="48"/>
  <c r="L60" i="48"/>
  <c r="K60" i="48"/>
  <c r="J60" i="48"/>
  <c r="I60" i="48"/>
  <c r="I59" i="48" s="1"/>
  <c r="A2" i="48"/>
  <c r="I1" i="48"/>
  <c r="I92" i="47"/>
  <c r="I91" i="47" s="1"/>
  <c r="I84" i="47"/>
  <c r="I83" i="47" s="1"/>
  <c r="I76" i="47"/>
  <c r="I75" i="47" s="1"/>
  <c r="I68" i="47"/>
  <c r="I67" i="47" s="1"/>
  <c r="A37" i="22"/>
  <c r="A38" i="22" s="1"/>
  <c r="A36" i="22"/>
  <c r="I28" i="45" s="1"/>
  <c r="A19" i="22"/>
  <c r="A20" i="22" s="1"/>
  <c r="I12" i="45" s="1"/>
  <c r="A18" i="22"/>
  <c r="P17" i="47"/>
  <c r="Q17" i="47" s="1"/>
  <c r="R17" i="47" s="1"/>
  <c r="S17" i="47" s="1"/>
  <c r="T17" i="47" s="1"/>
  <c r="U17" i="47" s="1"/>
  <c r="V17" i="47" s="1"/>
  <c r="W17" i="47" s="1"/>
  <c r="X17" i="47" s="1"/>
  <c r="Y17" i="47" s="1"/>
  <c r="A2" i="47"/>
  <c r="I1" i="47"/>
  <c r="I11" i="46"/>
  <c r="A2" i="46"/>
  <c r="I1" i="46"/>
  <c r="P80" i="45"/>
  <c r="Q80" i="45" s="1"/>
  <c r="R80" i="45" s="1"/>
  <c r="S80" i="45" s="1"/>
  <c r="T80" i="45" s="1"/>
  <c r="U80" i="45" s="1"/>
  <c r="V80" i="45" s="1"/>
  <c r="W80" i="45" s="1"/>
  <c r="X80" i="45" s="1"/>
  <c r="Y80" i="45" s="1"/>
  <c r="J79" i="45"/>
  <c r="K79" i="45" s="1"/>
  <c r="L79" i="45" s="1"/>
  <c r="M79" i="45" s="1"/>
  <c r="N79" i="45" s="1"/>
  <c r="O79" i="45" s="1"/>
  <c r="Y78" i="45"/>
  <c r="X78" i="45"/>
  <c r="W78" i="45"/>
  <c r="V78" i="45"/>
  <c r="U78" i="45"/>
  <c r="T78" i="45"/>
  <c r="S78" i="45"/>
  <c r="R78" i="45"/>
  <c r="Q78" i="45"/>
  <c r="P78" i="45"/>
  <c r="O77" i="45"/>
  <c r="N76" i="45"/>
  <c r="M76" i="45"/>
  <c r="L76" i="45"/>
  <c r="K76" i="45"/>
  <c r="J76" i="45"/>
  <c r="I76" i="45"/>
  <c r="I75" i="45"/>
  <c r="P72" i="45"/>
  <c r="Q72" i="45" s="1"/>
  <c r="R72" i="45" s="1"/>
  <c r="S72" i="45" s="1"/>
  <c r="T72" i="45" s="1"/>
  <c r="U72" i="45" s="1"/>
  <c r="V72" i="45" s="1"/>
  <c r="W72" i="45" s="1"/>
  <c r="X72" i="45" s="1"/>
  <c r="Y72" i="45" s="1"/>
  <c r="J71" i="45"/>
  <c r="K71" i="45" s="1"/>
  <c r="L71" i="45" s="1"/>
  <c r="M71" i="45" s="1"/>
  <c r="N71" i="45" s="1"/>
  <c r="O71" i="45" s="1"/>
  <c r="Y70" i="45"/>
  <c r="X70" i="45"/>
  <c r="W70" i="45"/>
  <c r="V70" i="45"/>
  <c r="U70" i="45"/>
  <c r="T70" i="45"/>
  <c r="S70" i="45"/>
  <c r="R70" i="45"/>
  <c r="Q70" i="45"/>
  <c r="P70" i="45"/>
  <c r="O69" i="45"/>
  <c r="N68" i="45"/>
  <c r="M68" i="45"/>
  <c r="L68" i="45"/>
  <c r="K68" i="45"/>
  <c r="J68" i="45"/>
  <c r="I68" i="45"/>
  <c r="I67" i="45" s="1"/>
  <c r="P64" i="45"/>
  <c r="Q64" i="45" s="1"/>
  <c r="R64" i="45" s="1"/>
  <c r="S64" i="45" s="1"/>
  <c r="T64" i="45" s="1"/>
  <c r="U64" i="45" s="1"/>
  <c r="V64" i="45" s="1"/>
  <c r="W64" i="45" s="1"/>
  <c r="X64" i="45" s="1"/>
  <c r="Y64" i="45" s="1"/>
  <c r="J63" i="45"/>
  <c r="K63" i="45" s="1"/>
  <c r="L63" i="45" s="1"/>
  <c r="M63" i="45" s="1"/>
  <c r="N63" i="45" s="1"/>
  <c r="O63" i="45" s="1"/>
  <c r="Y62" i="45"/>
  <c r="X62" i="45"/>
  <c r="W62" i="45"/>
  <c r="V62" i="45"/>
  <c r="U62" i="45"/>
  <c r="T62" i="45"/>
  <c r="S62" i="45"/>
  <c r="R62" i="45"/>
  <c r="Q62" i="45"/>
  <c r="P62" i="45"/>
  <c r="O61" i="45"/>
  <c r="N60" i="45"/>
  <c r="M60" i="45"/>
  <c r="L60" i="45"/>
  <c r="K60" i="45"/>
  <c r="J60" i="45"/>
  <c r="I60" i="45"/>
  <c r="A2" i="45"/>
  <c r="I1" i="45"/>
  <c r="U22" i="26"/>
  <c r="T22" i="26"/>
  <c r="S22" i="26"/>
  <c r="R22" i="26"/>
  <c r="Q22" i="26"/>
  <c r="P22" i="26"/>
  <c r="O22" i="26"/>
  <c r="N22" i="26"/>
  <c r="M22" i="26"/>
  <c r="L22" i="26"/>
  <c r="G22" i="26"/>
  <c r="F22" i="26"/>
  <c r="E22" i="26"/>
  <c r="D22" i="26"/>
  <c r="C22" i="26"/>
  <c r="B22" i="26"/>
  <c r="U21" i="26"/>
  <c r="T21" i="26"/>
  <c r="S21" i="26"/>
  <c r="R21" i="26"/>
  <c r="Q21" i="26"/>
  <c r="P21" i="26"/>
  <c r="O21" i="26"/>
  <c r="N21" i="26"/>
  <c r="M21" i="26"/>
  <c r="L21" i="26"/>
  <c r="G21" i="26"/>
  <c r="F21" i="26"/>
  <c r="E21" i="26"/>
  <c r="D21" i="26"/>
  <c r="C21" i="26"/>
  <c r="B21" i="26"/>
  <c r="A21" i="26"/>
  <c r="U19" i="26"/>
  <c r="T19" i="26"/>
  <c r="S19" i="26"/>
  <c r="R19" i="26"/>
  <c r="Q19" i="26"/>
  <c r="P19" i="26"/>
  <c r="O19" i="26"/>
  <c r="N19" i="26"/>
  <c r="M19" i="26"/>
  <c r="L19" i="26"/>
  <c r="G19" i="26"/>
  <c r="F19" i="26"/>
  <c r="E19" i="26"/>
  <c r="D19" i="26"/>
  <c r="C19" i="26"/>
  <c r="B19" i="26"/>
  <c r="A19" i="26"/>
  <c r="U18" i="26"/>
  <c r="T18" i="26"/>
  <c r="S18" i="26"/>
  <c r="R18" i="26"/>
  <c r="Q18" i="26"/>
  <c r="P18" i="26"/>
  <c r="O18" i="26"/>
  <c r="N18" i="26"/>
  <c r="M18" i="26"/>
  <c r="L18" i="26"/>
  <c r="G18" i="26"/>
  <c r="F18" i="26"/>
  <c r="E18" i="26"/>
  <c r="D18" i="26"/>
  <c r="C18" i="26"/>
  <c r="B18" i="26"/>
  <c r="A18" i="26"/>
  <c r="U17" i="26"/>
  <c r="T17" i="26"/>
  <c r="S17" i="26"/>
  <c r="R17" i="26"/>
  <c r="Q17" i="26"/>
  <c r="P17" i="26"/>
  <c r="O17" i="26"/>
  <c r="N17" i="26"/>
  <c r="M17" i="26"/>
  <c r="L17" i="26"/>
  <c r="G17" i="26"/>
  <c r="F17" i="26"/>
  <c r="E17" i="26"/>
  <c r="D17" i="26"/>
  <c r="C17" i="26"/>
  <c r="B17" i="26"/>
  <c r="A17" i="26"/>
  <c r="U16" i="26"/>
  <c r="T16" i="26"/>
  <c r="S16" i="26"/>
  <c r="R16" i="26"/>
  <c r="Q16" i="26"/>
  <c r="P16" i="26"/>
  <c r="O16" i="26"/>
  <c r="N16" i="26"/>
  <c r="M16" i="26"/>
  <c r="L16" i="26"/>
  <c r="G16" i="26"/>
  <c r="F16" i="26"/>
  <c r="E16" i="26"/>
  <c r="D16" i="26"/>
  <c r="C16" i="26"/>
  <c r="B16" i="26"/>
  <c r="A16" i="26"/>
  <c r="U15" i="26"/>
  <c r="T15" i="26"/>
  <c r="S15" i="26"/>
  <c r="R15" i="26"/>
  <c r="Q15" i="26"/>
  <c r="P15" i="26"/>
  <c r="O15" i="26"/>
  <c r="N15" i="26"/>
  <c r="M15" i="26"/>
  <c r="L15" i="26"/>
  <c r="G15" i="26"/>
  <c r="F15" i="26"/>
  <c r="E15" i="26"/>
  <c r="D15" i="26"/>
  <c r="C15" i="26"/>
  <c r="B15" i="26"/>
  <c r="A15" i="26"/>
  <c r="U14" i="26"/>
  <c r="T14" i="26"/>
  <c r="S14" i="26"/>
  <c r="R14" i="26"/>
  <c r="Q14" i="26"/>
  <c r="P14" i="26"/>
  <c r="O14" i="26"/>
  <c r="N14" i="26"/>
  <c r="M14" i="26"/>
  <c r="L14" i="26"/>
  <c r="G14" i="26"/>
  <c r="F14" i="26"/>
  <c r="E14" i="26"/>
  <c r="D14" i="26"/>
  <c r="C14" i="26"/>
  <c r="B14" i="26"/>
  <c r="A14" i="26"/>
  <c r="U13" i="26"/>
  <c r="T13" i="26"/>
  <c r="S13" i="26"/>
  <c r="R13" i="26"/>
  <c r="Q13" i="26"/>
  <c r="P13" i="26"/>
  <c r="O13" i="26"/>
  <c r="N13" i="26"/>
  <c r="M13" i="26"/>
  <c r="L13" i="26"/>
  <c r="G13" i="26"/>
  <c r="F13" i="26"/>
  <c r="E13" i="26"/>
  <c r="D13" i="26"/>
  <c r="C13" i="26"/>
  <c r="B13" i="26"/>
  <c r="A13" i="26"/>
  <c r="U12" i="26"/>
  <c r="T12" i="26"/>
  <c r="S12" i="26"/>
  <c r="R12" i="26"/>
  <c r="Q12" i="26"/>
  <c r="P12" i="26"/>
  <c r="O12" i="26"/>
  <c r="N12" i="26"/>
  <c r="M12" i="26"/>
  <c r="L12" i="26"/>
  <c r="G12" i="26"/>
  <c r="F12" i="26"/>
  <c r="E12" i="26"/>
  <c r="D12" i="26"/>
  <c r="C12" i="26"/>
  <c r="B12" i="26"/>
  <c r="A12" i="26"/>
  <c r="U11" i="26"/>
  <c r="T11" i="26"/>
  <c r="S11" i="26"/>
  <c r="R11" i="26"/>
  <c r="Q11" i="26"/>
  <c r="P11" i="26"/>
  <c r="O11" i="26"/>
  <c r="N11" i="26"/>
  <c r="M11" i="26"/>
  <c r="L11" i="26"/>
  <c r="G11" i="26"/>
  <c r="F11" i="26"/>
  <c r="E11" i="26"/>
  <c r="D11" i="26"/>
  <c r="C11" i="26"/>
  <c r="B11" i="26"/>
  <c r="A11" i="26"/>
  <c r="U10" i="26"/>
  <c r="T10" i="26"/>
  <c r="S10" i="26"/>
  <c r="R10" i="26"/>
  <c r="Q10" i="26"/>
  <c r="P10" i="26"/>
  <c r="O10" i="26"/>
  <c r="N10" i="26"/>
  <c r="M10" i="26"/>
  <c r="L10" i="26"/>
  <c r="G10" i="26"/>
  <c r="F10" i="26"/>
  <c r="E10" i="26"/>
  <c r="D10" i="26"/>
  <c r="C10" i="26"/>
  <c r="B10" i="26"/>
  <c r="A10" i="26"/>
  <c r="A7" i="26"/>
  <c r="A5" i="26"/>
  <c r="A4" i="26"/>
  <c r="A74" i="19"/>
  <c r="A73" i="19"/>
  <c r="A72" i="19"/>
  <c r="A71" i="19"/>
  <c r="A70" i="19"/>
  <c r="I28" i="52"/>
  <c r="A9" i="19"/>
  <c r="A8" i="19"/>
  <c r="A7" i="19"/>
  <c r="A6" i="19"/>
  <c r="A5" i="19"/>
  <c r="A4" i="19"/>
  <c r="A214" i="17"/>
  <c r="A206" i="17"/>
  <c r="V175" i="17"/>
  <c r="U175" i="17"/>
  <c r="Y118" i="51" s="1"/>
  <c r="T175" i="17"/>
  <c r="X118" i="51" s="1"/>
  <c r="S175" i="17"/>
  <c r="W118" i="51" s="1"/>
  <c r="R175" i="17"/>
  <c r="V118" i="51" s="1"/>
  <c r="Q175" i="17"/>
  <c r="U118" i="51" s="1"/>
  <c r="P175" i="17"/>
  <c r="T118" i="51" s="1"/>
  <c r="O175" i="17"/>
  <c r="S118" i="51" s="1"/>
  <c r="N175" i="17"/>
  <c r="R118" i="51" s="1"/>
  <c r="M175" i="17"/>
  <c r="Q118" i="51" s="1"/>
  <c r="L175" i="17"/>
  <c r="P118" i="51" s="1"/>
  <c r="G175" i="17"/>
  <c r="O117" i="51" s="1"/>
  <c r="F175" i="17"/>
  <c r="N116" i="51" s="1"/>
  <c r="E175" i="17"/>
  <c r="M116" i="51" s="1"/>
  <c r="D175" i="17"/>
  <c r="L116" i="51" s="1"/>
  <c r="C175" i="17"/>
  <c r="K116" i="51" s="1"/>
  <c r="B175" i="17"/>
  <c r="J116" i="51" s="1"/>
  <c r="A175" i="17"/>
  <c r="I116" i="51" s="1"/>
  <c r="I115" i="51" s="1"/>
  <c r="A170" i="17"/>
  <c r="A169" i="17"/>
  <c r="A159" i="17"/>
  <c r="A158" i="17"/>
  <c r="A108" i="17"/>
  <c r="A107" i="17"/>
  <c r="A106" i="17"/>
  <c r="A105" i="17"/>
  <c r="A99" i="17"/>
  <c r="A98" i="17"/>
  <c r="A97" i="17"/>
  <c r="A96" i="17"/>
  <c r="A90" i="17"/>
  <c r="A89" i="17"/>
  <c r="A88" i="17"/>
  <c r="A87" i="17"/>
  <c r="A86" i="17"/>
  <c r="A72" i="17"/>
  <c r="A71" i="17"/>
  <c r="A70" i="17"/>
  <c r="A69" i="17"/>
  <c r="A68" i="17"/>
  <c r="A22" i="22"/>
  <c r="A13" i="22"/>
  <c r="A114" i="13"/>
  <c r="A113" i="13"/>
  <c r="A122" i="13" s="1"/>
  <c r="A112" i="13"/>
  <c r="A121" i="13" s="1"/>
  <c r="A111" i="13"/>
  <c r="A120" i="13" s="1"/>
  <c r="A110" i="13"/>
  <c r="A119" i="13" s="1"/>
  <c r="A65" i="13"/>
  <c r="A66" i="13" s="1"/>
  <c r="A64" i="13"/>
  <c r="A63" i="13"/>
  <c r="A62" i="13"/>
  <c r="A61" i="13"/>
  <c r="A56" i="13"/>
  <c r="A57" i="13" s="1"/>
  <c r="A55" i="13"/>
  <c r="A54" i="13"/>
  <c r="A53" i="13"/>
  <c r="A52" i="13"/>
  <c r="A47" i="13"/>
  <c r="A48" i="13" s="1"/>
  <c r="A46" i="13"/>
  <c r="A45" i="13"/>
  <c r="A44" i="13"/>
  <c r="A43" i="13"/>
  <c r="A36" i="13"/>
  <c r="A37" i="13" s="1"/>
  <c r="A35" i="13"/>
  <c r="A34" i="13"/>
  <c r="A33" i="13"/>
  <c r="A27" i="13"/>
  <c r="A28" i="13" s="1"/>
  <c r="A26" i="13"/>
  <c r="A25" i="13"/>
  <c r="A24" i="13"/>
  <c r="I45" i="48"/>
  <c r="V63" i="21"/>
  <c r="U63" i="21"/>
  <c r="T63" i="21"/>
  <c r="S63" i="21"/>
  <c r="R63" i="21"/>
  <c r="Q63" i="21"/>
  <c r="P63" i="21"/>
  <c r="O63" i="21"/>
  <c r="N63" i="21"/>
  <c r="M63" i="21"/>
  <c r="L63" i="21"/>
  <c r="K63" i="21"/>
  <c r="Q80" i="50" s="1"/>
  <c r="R80" i="50" s="1"/>
  <c r="S80" i="50" s="1"/>
  <c r="T80" i="50" s="1"/>
  <c r="U80" i="50" s="1"/>
  <c r="V80" i="50" s="1"/>
  <c r="W80" i="50" s="1"/>
  <c r="X80" i="50" s="1"/>
  <c r="Y80" i="50" s="1"/>
  <c r="J63" i="21"/>
  <c r="I63" i="21"/>
  <c r="H63" i="21"/>
  <c r="K79" i="50" s="1"/>
  <c r="L79" i="50" s="1"/>
  <c r="M79" i="50" s="1"/>
  <c r="N79" i="50" s="1"/>
  <c r="O79" i="50" s="1"/>
  <c r="G63" i="21"/>
  <c r="F63" i="21"/>
  <c r="E63" i="21"/>
  <c r="D63" i="21"/>
  <c r="C63" i="21"/>
  <c r="B63" i="21"/>
  <c r="A63" i="21"/>
  <c r="I75" i="50" s="1"/>
  <c r="V62" i="21"/>
  <c r="U62" i="21"/>
  <c r="T62" i="21"/>
  <c r="S62" i="21"/>
  <c r="R62" i="21"/>
  <c r="Q62" i="21"/>
  <c r="P62" i="21"/>
  <c r="O62" i="21"/>
  <c r="N62" i="21"/>
  <c r="M62" i="21"/>
  <c r="L62" i="21"/>
  <c r="K62" i="21"/>
  <c r="J62" i="21"/>
  <c r="I62" i="21"/>
  <c r="H62" i="21"/>
  <c r="G62" i="21"/>
  <c r="F62" i="21"/>
  <c r="E62" i="21"/>
  <c r="D62" i="21"/>
  <c r="C62" i="21"/>
  <c r="B62" i="21"/>
  <c r="A62" i="21"/>
  <c r="V61" i="21"/>
  <c r="U61" i="21"/>
  <c r="T61" i="21"/>
  <c r="S61" i="21"/>
  <c r="R61" i="21"/>
  <c r="Q61" i="21"/>
  <c r="P61" i="21"/>
  <c r="O61" i="21"/>
  <c r="N61" i="21"/>
  <c r="M61" i="21"/>
  <c r="L61" i="21"/>
  <c r="K61" i="21"/>
  <c r="J61" i="21"/>
  <c r="I61" i="21"/>
  <c r="H61" i="21"/>
  <c r="G61" i="21"/>
  <c r="F61" i="21"/>
  <c r="E61" i="21"/>
  <c r="D61" i="21"/>
  <c r="C61" i="21"/>
  <c r="B61" i="21"/>
  <c r="A61" i="21"/>
  <c r="V60" i="21"/>
  <c r="U60" i="21"/>
  <c r="T60" i="21"/>
  <c r="S60" i="21"/>
  <c r="R60" i="21"/>
  <c r="Q60" i="21"/>
  <c r="P60" i="21"/>
  <c r="O60" i="21"/>
  <c r="N60" i="21"/>
  <c r="M60" i="21"/>
  <c r="L60" i="21"/>
  <c r="K60" i="21"/>
  <c r="J60" i="21"/>
  <c r="I60" i="21"/>
  <c r="H60" i="21"/>
  <c r="G60" i="21"/>
  <c r="F60" i="21"/>
  <c r="E60" i="21"/>
  <c r="D60" i="21"/>
  <c r="C60" i="21"/>
  <c r="B60" i="21"/>
  <c r="A60" i="21"/>
  <c r="V59" i="21"/>
  <c r="U59" i="21"/>
  <c r="T59" i="21"/>
  <c r="S59" i="21"/>
  <c r="R59" i="21"/>
  <c r="Q59" i="21"/>
  <c r="P59" i="21"/>
  <c r="O59" i="21"/>
  <c r="N59" i="21"/>
  <c r="M59" i="21"/>
  <c r="L59" i="21"/>
  <c r="K59" i="21"/>
  <c r="J59" i="21"/>
  <c r="I59" i="21"/>
  <c r="H59" i="21"/>
  <c r="G59" i="21"/>
  <c r="F59" i="21"/>
  <c r="E59" i="21"/>
  <c r="D59" i="21"/>
  <c r="C59" i="21"/>
  <c r="B59" i="21"/>
  <c r="A59" i="21"/>
  <c r="V58" i="21"/>
  <c r="U58" i="21"/>
  <c r="T58" i="21"/>
  <c r="S58" i="21"/>
  <c r="R58" i="21"/>
  <c r="Q58" i="21"/>
  <c r="P58" i="21"/>
  <c r="O58" i="21"/>
  <c r="N58" i="21"/>
  <c r="M58" i="21"/>
  <c r="L58" i="21"/>
  <c r="K58" i="21"/>
  <c r="J58" i="21"/>
  <c r="I58" i="21"/>
  <c r="H58" i="21"/>
  <c r="G58" i="21"/>
  <c r="F58" i="21"/>
  <c r="E58" i="21"/>
  <c r="D58" i="21"/>
  <c r="C58" i="21"/>
  <c r="B58" i="21"/>
  <c r="A58" i="21"/>
  <c r="V54" i="21"/>
  <c r="U54" i="21"/>
  <c r="T54" i="21"/>
  <c r="S54" i="21"/>
  <c r="R54" i="21"/>
  <c r="Q54" i="21"/>
  <c r="P54" i="21"/>
  <c r="O54" i="21"/>
  <c r="N54" i="21"/>
  <c r="M54" i="21"/>
  <c r="L54" i="21"/>
  <c r="K54" i="21"/>
  <c r="Q72" i="50" s="1"/>
  <c r="R72" i="50" s="1"/>
  <c r="S72" i="50" s="1"/>
  <c r="T72" i="50" s="1"/>
  <c r="U72" i="50" s="1"/>
  <c r="V72" i="50" s="1"/>
  <c r="W72" i="50" s="1"/>
  <c r="X72" i="50" s="1"/>
  <c r="Y72" i="50" s="1"/>
  <c r="J54" i="21"/>
  <c r="I54" i="21"/>
  <c r="H54" i="21"/>
  <c r="K71" i="50" s="1"/>
  <c r="L71" i="50" s="1"/>
  <c r="M71" i="50" s="1"/>
  <c r="N71" i="50" s="1"/>
  <c r="O71" i="50" s="1"/>
  <c r="G54" i="21"/>
  <c r="F54" i="21"/>
  <c r="E54" i="21"/>
  <c r="D54" i="21"/>
  <c r="C54" i="21"/>
  <c r="B54" i="21"/>
  <c r="A54" i="21"/>
  <c r="I67" i="50" s="1"/>
  <c r="V53" i="21"/>
  <c r="U53" i="21"/>
  <c r="T53" i="21"/>
  <c r="S53" i="21"/>
  <c r="R53" i="21"/>
  <c r="Q53" i="21"/>
  <c r="P53" i="21"/>
  <c r="O53" i="21"/>
  <c r="N53" i="21"/>
  <c r="M53" i="21"/>
  <c r="L53" i="21"/>
  <c r="K53" i="21"/>
  <c r="J53" i="21"/>
  <c r="I53" i="21"/>
  <c r="H53" i="21"/>
  <c r="G53" i="21"/>
  <c r="F53" i="21"/>
  <c r="E53" i="21"/>
  <c r="D53" i="21"/>
  <c r="C53" i="21"/>
  <c r="B53" i="21"/>
  <c r="A53" i="21"/>
  <c r="V52" i="21"/>
  <c r="U52" i="21"/>
  <c r="T52" i="21"/>
  <c r="S52" i="21"/>
  <c r="R52" i="21"/>
  <c r="Q52" i="21"/>
  <c r="P52" i="21"/>
  <c r="O52" i="21"/>
  <c r="N52" i="21"/>
  <c r="M52" i="21"/>
  <c r="L52" i="21"/>
  <c r="K52" i="21"/>
  <c r="J52" i="21"/>
  <c r="I52" i="21"/>
  <c r="H52" i="21"/>
  <c r="G52" i="21"/>
  <c r="F52" i="21"/>
  <c r="E52" i="21"/>
  <c r="D52" i="21"/>
  <c r="C52" i="21"/>
  <c r="B52" i="21"/>
  <c r="A52" i="21"/>
  <c r="V51" i="21"/>
  <c r="U51" i="21"/>
  <c r="T51" i="21"/>
  <c r="S51" i="21"/>
  <c r="R51" i="21"/>
  <c r="Q51" i="21"/>
  <c r="P51" i="21"/>
  <c r="O51" i="21"/>
  <c r="N51" i="21"/>
  <c r="M51" i="21"/>
  <c r="L51" i="21"/>
  <c r="K51" i="21"/>
  <c r="J51" i="21"/>
  <c r="I51" i="21"/>
  <c r="H51" i="21"/>
  <c r="G51" i="21"/>
  <c r="F51" i="21"/>
  <c r="E51" i="21"/>
  <c r="D51" i="21"/>
  <c r="C51" i="21"/>
  <c r="B51" i="21"/>
  <c r="A51" i="21"/>
  <c r="V50" i="21"/>
  <c r="U50" i="21"/>
  <c r="T50" i="21"/>
  <c r="S50" i="21"/>
  <c r="R50" i="21"/>
  <c r="Q50" i="21"/>
  <c r="P50" i="21"/>
  <c r="O50" i="21"/>
  <c r="N50" i="21"/>
  <c r="M50" i="21"/>
  <c r="L50" i="21"/>
  <c r="K50" i="21"/>
  <c r="J50" i="21"/>
  <c r="I50" i="21"/>
  <c r="H50" i="21"/>
  <c r="G50" i="21"/>
  <c r="F50" i="21"/>
  <c r="E50" i="21"/>
  <c r="D50" i="21"/>
  <c r="C50" i="21"/>
  <c r="B50" i="21"/>
  <c r="A50" i="21"/>
  <c r="V49" i="21"/>
  <c r="U49" i="21"/>
  <c r="T49" i="21"/>
  <c r="S49" i="21"/>
  <c r="R49" i="21"/>
  <c r="Q49" i="21"/>
  <c r="P49" i="21"/>
  <c r="O49" i="21"/>
  <c r="N49" i="21"/>
  <c r="M49" i="21"/>
  <c r="L49" i="21"/>
  <c r="K49" i="21"/>
  <c r="J49" i="21"/>
  <c r="I49" i="21"/>
  <c r="H49" i="21"/>
  <c r="G49" i="21"/>
  <c r="F49" i="21"/>
  <c r="E49" i="21"/>
  <c r="D49" i="21"/>
  <c r="C49" i="21"/>
  <c r="B49" i="21"/>
  <c r="A49" i="21"/>
  <c r="A48" i="21"/>
  <c r="V45" i="21"/>
  <c r="U45" i="21"/>
  <c r="T45" i="21"/>
  <c r="S45" i="21"/>
  <c r="R45" i="21"/>
  <c r="Q45" i="21"/>
  <c r="P45" i="21"/>
  <c r="O45" i="21"/>
  <c r="N45" i="21"/>
  <c r="M45" i="21"/>
  <c r="L45" i="21"/>
  <c r="K45" i="21"/>
  <c r="Q64" i="50" s="1"/>
  <c r="R64" i="50" s="1"/>
  <c r="S64" i="50" s="1"/>
  <c r="T64" i="50" s="1"/>
  <c r="U64" i="50" s="1"/>
  <c r="V64" i="50" s="1"/>
  <c r="W64" i="50" s="1"/>
  <c r="X64" i="50" s="1"/>
  <c r="Y64" i="50" s="1"/>
  <c r="J45" i="21"/>
  <c r="I45" i="21"/>
  <c r="H45" i="21"/>
  <c r="K63" i="50" s="1"/>
  <c r="L63" i="50" s="1"/>
  <c r="M63" i="50" s="1"/>
  <c r="N63" i="50" s="1"/>
  <c r="O63" i="50" s="1"/>
  <c r="G45" i="21"/>
  <c r="F45" i="21"/>
  <c r="E45" i="21"/>
  <c r="D45" i="21"/>
  <c r="C45" i="21"/>
  <c r="B45" i="21"/>
  <c r="A45" i="21"/>
  <c r="I59" i="50" s="1"/>
  <c r="V44" i="21"/>
  <c r="U44" i="21"/>
  <c r="T44" i="21"/>
  <c r="S44" i="21"/>
  <c r="R44" i="21"/>
  <c r="Q44" i="21"/>
  <c r="P44" i="21"/>
  <c r="O44" i="21"/>
  <c r="N44" i="21"/>
  <c r="M44" i="21"/>
  <c r="L44" i="21"/>
  <c r="K44" i="21"/>
  <c r="J44" i="21"/>
  <c r="I44" i="21"/>
  <c r="H44" i="21"/>
  <c r="G44" i="21"/>
  <c r="F44" i="21"/>
  <c r="E44" i="21"/>
  <c r="D44" i="21"/>
  <c r="C44" i="21"/>
  <c r="B44" i="21"/>
  <c r="A44" i="21"/>
  <c r="V43" i="21"/>
  <c r="U43" i="21"/>
  <c r="T43" i="21"/>
  <c r="S43" i="21"/>
  <c r="R43" i="21"/>
  <c r="Q43" i="21"/>
  <c r="P43" i="21"/>
  <c r="O43" i="21"/>
  <c r="N43" i="21"/>
  <c r="M43" i="21"/>
  <c r="L43" i="21"/>
  <c r="K43" i="21"/>
  <c r="J43" i="21"/>
  <c r="I43" i="21"/>
  <c r="H43" i="21"/>
  <c r="G43" i="21"/>
  <c r="F43" i="21"/>
  <c r="E43" i="21"/>
  <c r="D43" i="21"/>
  <c r="C43" i="21"/>
  <c r="B43" i="21"/>
  <c r="A43" i="21"/>
  <c r="V42" i="21"/>
  <c r="U42" i="21"/>
  <c r="T42" i="21"/>
  <c r="S42" i="21"/>
  <c r="R42" i="21"/>
  <c r="Q42" i="21"/>
  <c r="P42" i="21"/>
  <c r="O42" i="21"/>
  <c r="N42" i="21"/>
  <c r="M42" i="21"/>
  <c r="L42" i="21"/>
  <c r="K42" i="21"/>
  <c r="J42" i="21"/>
  <c r="I42" i="21"/>
  <c r="H42" i="21"/>
  <c r="G42" i="21"/>
  <c r="F42" i="21"/>
  <c r="E42" i="21"/>
  <c r="D42" i="21"/>
  <c r="C42" i="21"/>
  <c r="B42" i="21"/>
  <c r="A42" i="21"/>
  <c r="V41" i="21"/>
  <c r="U41" i="21"/>
  <c r="T41" i="21"/>
  <c r="S41" i="21"/>
  <c r="R41" i="21"/>
  <c r="Q41" i="21"/>
  <c r="P41" i="21"/>
  <c r="O41" i="21"/>
  <c r="N41" i="21"/>
  <c r="M41" i="21"/>
  <c r="L41" i="21"/>
  <c r="K41" i="21"/>
  <c r="J41" i="21"/>
  <c r="I41" i="21"/>
  <c r="H41" i="21"/>
  <c r="G41" i="21"/>
  <c r="F41" i="21"/>
  <c r="E41" i="21"/>
  <c r="D41" i="21"/>
  <c r="C41" i="21"/>
  <c r="B41" i="21"/>
  <c r="A41" i="21"/>
  <c r="V40" i="21"/>
  <c r="U40" i="21"/>
  <c r="T40" i="21"/>
  <c r="S40" i="21"/>
  <c r="R40" i="21"/>
  <c r="Q40" i="21"/>
  <c r="P40" i="21"/>
  <c r="O40" i="21"/>
  <c r="N40" i="21"/>
  <c r="M40" i="21"/>
  <c r="L40" i="21"/>
  <c r="K40" i="21"/>
  <c r="J40" i="21"/>
  <c r="I40" i="21"/>
  <c r="H40" i="21"/>
  <c r="G40" i="21"/>
  <c r="F40" i="21"/>
  <c r="E40" i="21"/>
  <c r="D40" i="21"/>
  <c r="C40" i="21"/>
  <c r="B40" i="21"/>
  <c r="A40" i="21"/>
  <c r="A39" i="21"/>
  <c r="V36" i="21"/>
  <c r="U36" i="21"/>
  <c r="T36" i="21"/>
  <c r="S36" i="21"/>
  <c r="R36" i="21"/>
  <c r="Q36" i="21"/>
  <c r="P36" i="21"/>
  <c r="O36" i="21"/>
  <c r="N36" i="21"/>
  <c r="M36" i="21"/>
  <c r="L36" i="21"/>
  <c r="K36" i="21"/>
  <c r="Q57" i="50" s="1"/>
  <c r="R57" i="50" s="1"/>
  <c r="S57" i="50" s="1"/>
  <c r="T57" i="50" s="1"/>
  <c r="U57" i="50" s="1"/>
  <c r="V57" i="50" s="1"/>
  <c r="W57" i="50" s="1"/>
  <c r="X57" i="50" s="1"/>
  <c r="Y57" i="50" s="1"/>
  <c r="J36" i="21"/>
  <c r="I36" i="21"/>
  <c r="H36" i="21"/>
  <c r="K56" i="50" s="1"/>
  <c r="L56" i="50" s="1"/>
  <c r="M56" i="50" s="1"/>
  <c r="N56" i="50" s="1"/>
  <c r="O56" i="50" s="1"/>
  <c r="G36" i="21"/>
  <c r="F36" i="21"/>
  <c r="E36" i="21"/>
  <c r="D36" i="21"/>
  <c r="C36" i="21"/>
  <c r="B36" i="21"/>
  <c r="A36" i="21"/>
  <c r="I52" i="50" s="1"/>
  <c r="V35" i="21"/>
  <c r="U35" i="21"/>
  <c r="T35" i="21"/>
  <c r="S35" i="21"/>
  <c r="R35" i="21"/>
  <c r="Q35" i="21"/>
  <c r="P35" i="21"/>
  <c r="O35" i="21"/>
  <c r="N35" i="21"/>
  <c r="M35" i="21"/>
  <c r="L35" i="21"/>
  <c r="K35" i="21"/>
  <c r="J35" i="21"/>
  <c r="I35" i="21"/>
  <c r="H35" i="21"/>
  <c r="G35" i="21"/>
  <c r="F35" i="21"/>
  <c r="E35" i="21"/>
  <c r="D35" i="21"/>
  <c r="C35" i="21"/>
  <c r="B35" i="21"/>
  <c r="A35" i="21"/>
  <c r="V34" i="21"/>
  <c r="U34" i="21"/>
  <c r="T34" i="21"/>
  <c r="S34" i="21"/>
  <c r="R34" i="21"/>
  <c r="Q34" i="21"/>
  <c r="P34" i="21"/>
  <c r="O34" i="21"/>
  <c r="N34" i="21"/>
  <c r="M34" i="21"/>
  <c r="L34" i="21"/>
  <c r="K34" i="21"/>
  <c r="J34" i="21"/>
  <c r="I34" i="21"/>
  <c r="H34" i="21"/>
  <c r="G34" i="21"/>
  <c r="F34" i="21"/>
  <c r="E34" i="21"/>
  <c r="D34" i="21"/>
  <c r="C34" i="21"/>
  <c r="B34" i="21"/>
  <c r="A34" i="21"/>
  <c r="V33" i="21"/>
  <c r="U33" i="21"/>
  <c r="T33" i="21"/>
  <c r="S33" i="21"/>
  <c r="R33" i="21"/>
  <c r="Q33" i="21"/>
  <c r="P33" i="21"/>
  <c r="O33" i="21"/>
  <c r="N33" i="21"/>
  <c r="M33" i="21"/>
  <c r="L33" i="21"/>
  <c r="K33" i="21"/>
  <c r="J33" i="21"/>
  <c r="I33" i="21"/>
  <c r="H33" i="21"/>
  <c r="G33" i="21"/>
  <c r="F33" i="21"/>
  <c r="E33" i="21"/>
  <c r="D33" i="21"/>
  <c r="C33" i="21"/>
  <c r="B33" i="21"/>
  <c r="A33" i="21"/>
  <c r="V32" i="21"/>
  <c r="U32" i="21"/>
  <c r="T32" i="21"/>
  <c r="S32" i="21"/>
  <c r="R32" i="21"/>
  <c r="Q32" i="21"/>
  <c r="P32" i="21"/>
  <c r="O32" i="21"/>
  <c r="N32" i="21"/>
  <c r="M32" i="21"/>
  <c r="L32" i="21"/>
  <c r="K32" i="21"/>
  <c r="J32" i="21"/>
  <c r="I32" i="21"/>
  <c r="H32" i="21"/>
  <c r="G32" i="21"/>
  <c r="F32" i="21"/>
  <c r="E32" i="21"/>
  <c r="D32" i="21"/>
  <c r="C32" i="21"/>
  <c r="B32" i="21"/>
  <c r="A32" i="21"/>
  <c r="V31" i="21"/>
  <c r="U31" i="21"/>
  <c r="T31" i="21"/>
  <c r="S31" i="21"/>
  <c r="R31" i="21"/>
  <c r="Q31" i="21"/>
  <c r="P31" i="21"/>
  <c r="O31" i="21"/>
  <c r="N31" i="21"/>
  <c r="M31" i="21"/>
  <c r="L31" i="21"/>
  <c r="K31" i="21"/>
  <c r="J31" i="21"/>
  <c r="I31" i="21"/>
  <c r="H31" i="21"/>
  <c r="G31" i="21"/>
  <c r="F31" i="21"/>
  <c r="E31" i="21"/>
  <c r="D31" i="21"/>
  <c r="C31" i="21"/>
  <c r="B31" i="21"/>
  <c r="A31" i="21"/>
  <c r="A30" i="21"/>
  <c r="Y48" i="50"/>
  <c r="X48" i="50"/>
  <c r="W48" i="50"/>
  <c r="V48" i="50"/>
  <c r="U48" i="50"/>
  <c r="T48" i="50"/>
  <c r="S48" i="50"/>
  <c r="R48" i="50"/>
  <c r="Q48" i="50"/>
  <c r="P48" i="50"/>
  <c r="P50" i="50"/>
  <c r="Q50" i="50" s="1"/>
  <c r="R50" i="50" s="1"/>
  <c r="S50" i="50" s="1"/>
  <c r="T50" i="50" s="1"/>
  <c r="U50" i="50" s="1"/>
  <c r="V50" i="50" s="1"/>
  <c r="W50" i="50" s="1"/>
  <c r="X50" i="50" s="1"/>
  <c r="Y50" i="50" s="1"/>
  <c r="J49" i="50"/>
  <c r="K49" i="50" s="1"/>
  <c r="L49" i="50" s="1"/>
  <c r="M49" i="50" s="1"/>
  <c r="N49" i="50" s="1"/>
  <c r="O49" i="50" s="1"/>
  <c r="O47" i="50"/>
  <c r="N46" i="50"/>
  <c r="M46" i="50"/>
  <c r="L46" i="50"/>
  <c r="K46" i="50"/>
  <c r="J46" i="50"/>
  <c r="I46" i="50"/>
  <c r="I45" i="50" s="1"/>
  <c r="Y38" i="50"/>
  <c r="X38" i="50"/>
  <c r="W38" i="50"/>
  <c r="V38" i="50"/>
  <c r="U38" i="50"/>
  <c r="T38" i="50"/>
  <c r="S38" i="50"/>
  <c r="R38" i="50"/>
  <c r="Q38" i="50"/>
  <c r="P38" i="50"/>
  <c r="P40" i="50"/>
  <c r="Q40" i="50" s="1"/>
  <c r="R40" i="50" s="1"/>
  <c r="S40" i="50" s="1"/>
  <c r="T40" i="50" s="1"/>
  <c r="U40" i="50" s="1"/>
  <c r="V40" i="50" s="1"/>
  <c r="W40" i="50" s="1"/>
  <c r="X40" i="50" s="1"/>
  <c r="Y40" i="50" s="1"/>
  <c r="J39" i="50"/>
  <c r="K39" i="50" s="1"/>
  <c r="L39" i="50" s="1"/>
  <c r="M39" i="50" s="1"/>
  <c r="N39" i="50" s="1"/>
  <c r="O39" i="50" s="1"/>
  <c r="O37" i="50"/>
  <c r="N36" i="50"/>
  <c r="M36" i="50"/>
  <c r="L36" i="50"/>
  <c r="K36" i="50"/>
  <c r="J36" i="50"/>
  <c r="I36" i="50"/>
  <c r="I35" i="50" s="1"/>
  <c r="Y30" i="50"/>
  <c r="X30" i="50"/>
  <c r="W30" i="50"/>
  <c r="V30" i="50"/>
  <c r="U30" i="50"/>
  <c r="T30" i="50"/>
  <c r="S30" i="50"/>
  <c r="R30" i="50"/>
  <c r="Q30" i="50"/>
  <c r="P30" i="50"/>
  <c r="P32" i="50"/>
  <c r="Q32" i="50" s="1"/>
  <c r="R32" i="50" s="1"/>
  <c r="S32" i="50" s="1"/>
  <c r="T32" i="50" s="1"/>
  <c r="U32" i="50" s="1"/>
  <c r="V32" i="50" s="1"/>
  <c r="W32" i="50" s="1"/>
  <c r="X32" i="50" s="1"/>
  <c r="Y32" i="50" s="1"/>
  <c r="J31" i="50"/>
  <c r="K31" i="50" s="1"/>
  <c r="L31" i="50" s="1"/>
  <c r="M31" i="50" s="1"/>
  <c r="N31" i="50" s="1"/>
  <c r="O31" i="50" s="1"/>
  <c r="O29" i="50"/>
  <c r="N28" i="50"/>
  <c r="M28" i="50"/>
  <c r="L28" i="50"/>
  <c r="K28" i="50"/>
  <c r="J28" i="50"/>
  <c r="I28" i="50"/>
  <c r="I27" i="50" s="1"/>
  <c r="Y22" i="50"/>
  <c r="X22" i="50"/>
  <c r="W22" i="50"/>
  <c r="V22" i="50"/>
  <c r="U22" i="50"/>
  <c r="T22" i="50"/>
  <c r="S22" i="50"/>
  <c r="R22" i="50"/>
  <c r="Q22" i="50"/>
  <c r="P22" i="50"/>
  <c r="P24" i="50"/>
  <c r="Q24" i="50" s="1"/>
  <c r="R24" i="50" s="1"/>
  <c r="S24" i="50" s="1"/>
  <c r="T24" i="50" s="1"/>
  <c r="U24" i="50" s="1"/>
  <c r="V24" i="50" s="1"/>
  <c r="W24" i="50" s="1"/>
  <c r="X24" i="50" s="1"/>
  <c r="Y24" i="50" s="1"/>
  <c r="J23" i="50"/>
  <c r="K23" i="50" s="1"/>
  <c r="L23" i="50" s="1"/>
  <c r="M23" i="50" s="1"/>
  <c r="N23" i="50" s="1"/>
  <c r="O23" i="50" s="1"/>
  <c r="O21" i="50"/>
  <c r="N20" i="50"/>
  <c r="M20" i="50"/>
  <c r="L20" i="50"/>
  <c r="K20" i="50"/>
  <c r="J20" i="50"/>
  <c r="A106" i="18"/>
  <c r="I124" i="49" s="1"/>
  <c r="I123" i="49" s="1"/>
  <c r="A105" i="18"/>
  <c r="A104" i="18"/>
  <c r="A103" i="18"/>
  <c r="A102" i="18"/>
  <c r="A101" i="18"/>
  <c r="A100" i="18"/>
  <c r="V97" i="18"/>
  <c r="U97" i="18"/>
  <c r="T97" i="18"/>
  <c r="S97" i="18"/>
  <c r="R97" i="18"/>
  <c r="Q97" i="18"/>
  <c r="P97" i="18"/>
  <c r="O97" i="18"/>
  <c r="N97" i="18"/>
  <c r="M97" i="18"/>
  <c r="L97" i="18"/>
  <c r="K97" i="18"/>
  <c r="J97" i="18"/>
  <c r="I97" i="18"/>
  <c r="H97" i="18"/>
  <c r="G97" i="18"/>
  <c r="F97" i="18"/>
  <c r="E97" i="18"/>
  <c r="D97" i="18"/>
  <c r="C97" i="18"/>
  <c r="B97" i="18"/>
  <c r="A97" i="18"/>
  <c r="V96" i="18"/>
  <c r="U96" i="18"/>
  <c r="T96" i="18"/>
  <c r="S96" i="18"/>
  <c r="R96" i="18"/>
  <c r="Q96" i="18"/>
  <c r="P96" i="18"/>
  <c r="O96" i="18"/>
  <c r="N96" i="18"/>
  <c r="M96" i="18"/>
  <c r="L96" i="18"/>
  <c r="K96" i="18"/>
  <c r="J96" i="18"/>
  <c r="I96" i="18"/>
  <c r="H96" i="18"/>
  <c r="G96" i="18"/>
  <c r="F96" i="18"/>
  <c r="E96" i="18"/>
  <c r="D96" i="18"/>
  <c r="C96" i="18"/>
  <c r="B96" i="18"/>
  <c r="A96" i="18"/>
  <c r="V95" i="18"/>
  <c r="U95" i="18"/>
  <c r="T95" i="18"/>
  <c r="S95" i="18"/>
  <c r="R95" i="18"/>
  <c r="Q95" i="18"/>
  <c r="P95" i="18"/>
  <c r="O95" i="18"/>
  <c r="N95" i="18"/>
  <c r="M95" i="18"/>
  <c r="L95" i="18"/>
  <c r="K95" i="18"/>
  <c r="J95" i="18"/>
  <c r="I95" i="18"/>
  <c r="H95" i="18"/>
  <c r="G95" i="18"/>
  <c r="F95" i="18"/>
  <c r="E95" i="18"/>
  <c r="D95" i="18"/>
  <c r="C95" i="18"/>
  <c r="B95" i="18"/>
  <c r="A95" i="18"/>
  <c r="V94" i="18"/>
  <c r="U94" i="18"/>
  <c r="T94" i="18"/>
  <c r="S94" i="18"/>
  <c r="R94" i="18"/>
  <c r="Q94" i="18"/>
  <c r="P94" i="18"/>
  <c r="O94" i="18"/>
  <c r="N94" i="18"/>
  <c r="M94" i="18"/>
  <c r="L94" i="18"/>
  <c r="K94" i="18"/>
  <c r="J94" i="18"/>
  <c r="I94" i="18"/>
  <c r="H94" i="18"/>
  <c r="G94" i="18"/>
  <c r="F94" i="18"/>
  <c r="E94" i="18"/>
  <c r="D94" i="18"/>
  <c r="C94" i="18"/>
  <c r="B94" i="18"/>
  <c r="A94" i="18"/>
  <c r="V93" i="18"/>
  <c r="U93" i="18"/>
  <c r="T93" i="18"/>
  <c r="S93" i="18"/>
  <c r="R93" i="18"/>
  <c r="Q93" i="18"/>
  <c r="P93" i="18"/>
  <c r="O93" i="18"/>
  <c r="N93" i="18"/>
  <c r="M93" i="18"/>
  <c r="L93" i="18"/>
  <c r="K93" i="18"/>
  <c r="J93" i="18"/>
  <c r="I93" i="18"/>
  <c r="H93" i="18"/>
  <c r="G93" i="18"/>
  <c r="F93" i="18"/>
  <c r="E93" i="18"/>
  <c r="D93" i="18"/>
  <c r="C93" i="18"/>
  <c r="B93" i="18"/>
  <c r="A93" i="18"/>
  <c r="V92" i="18"/>
  <c r="U92" i="18"/>
  <c r="T92" i="18"/>
  <c r="S92" i="18"/>
  <c r="R92" i="18"/>
  <c r="Q92" i="18"/>
  <c r="P92" i="18"/>
  <c r="O92" i="18"/>
  <c r="N92" i="18"/>
  <c r="M92" i="18"/>
  <c r="L92" i="18"/>
  <c r="K92" i="18"/>
  <c r="J92" i="18"/>
  <c r="I92" i="18"/>
  <c r="H92" i="18"/>
  <c r="G92" i="18"/>
  <c r="F92" i="18"/>
  <c r="E92" i="18"/>
  <c r="D92" i="18"/>
  <c r="C92" i="18"/>
  <c r="B92" i="18"/>
  <c r="A92" i="18"/>
  <c r="V91" i="18"/>
  <c r="U91" i="18"/>
  <c r="T91" i="18"/>
  <c r="S91" i="18"/>
  <c r="R91" i="18"/>
  <c r="Q91" i="18"/>
  <c r="P91" i="18"/>
  <c r="O91" i="18"/>
  <c r="N91" i="18"/>
  <c r="M91" i="18"/>
  <c r="L91" i="18"/>
  <c r="K91" i="18"/>
  <c r="J91" i="18"/>
  <c r="I91" i="18"/>
  <c r="H91" i="18"/>
  <c r="G91" i="18"/>
  <c r="F91" i="18"/>
  <c r="E91" i="18"/>
  <c r="D91" i="18"/>
  <c r="C91" i="18"/>
  <c r="B91" i="18"/>
  <c r="A91" i="18"/>
  <c r="A88" i="18"/>
  <c r="A87" i="18"/>
  <c r="A86" i="18"/>
  <c r="A85" i="18"/>
  <c r="A84" i="18"/>
  <c r="A83" i="18"/>
  <c r="I116" i="49" s="1"/>
  <c r="I115" i="49" s="1"/>
  <c r="V80" i="18"/>
  <c r="U80" i="18"/>
  <c r="T80" i="18"/>
  <c r="S80" i="18"/>
  <c r="R80" i="18"/>
  <c r="Q80" i="18"/>
  <c r="P80" i="18"/>
  <c r="O80" i="18"/>
  <c r="N80" i="18"/>
  <c r="M80" i="18"/>
  <c r="L80" i="18"/>
  <c r="K80" i="18"/>
  <c r="J80" i="18"/>
  <c r="I80" i="18"/>
  <c r="H80" i="18"/>
  <c r="G80" i="18"/>
  <c r="F80" i="18"/>
  <c r="E80" i="18"/>
  <c r="D80" i="18"/>
  <c r="C80" i="18"/>
  <c r="B80" i="18"/>
  <c r="A80" i="18"/>
  <c r="V79" i="18"/>
  <c r="U79" i="18"/>
  <c r="T79" i="18"/>
  <c r="S79" i="18"/>
  <c r="R79" i="18"/>
  <c r="Q79" i="18"/>
  <c r="P79" i="18"/>
  <c r="O79" i="18"/>
  <c r="N79" i="18"/>
  <c r="M79" i="18"/>
  <c r="L79" i="18"/>
  <c r="K79" i="18"/>
  <c r="J79" i="18"/>
  <c r="I79" i="18"/>
  <c r="H79" i="18"/>
  <c r="G79" i="18"/>
  <c r="F79" i="18"/>
  <c r="E79" i="18"/>
  <c r="D79" i="18"/>
  <c r="C79" i="18"/>
  <c r="B79" i="18"/>
  <c r="A79" i="18"/>
  <c r="V78" i="18"/>
  <c r="U78" i="18"/>
  <c r="T78" i="18"/>
  <c r="S78" i="18"/>
  <c r="R78" i="18"/>
  <c r="Q78" i="18"/>
  <c r="P78" i="18"/>
  <c r="O78" i="18"/>
  <c r="N78" i="18"/>
  <c r="M78" i="18"/>
  <c r="L78" i="18"/>
  <c r="K78" i="18"/>
  <c r="J78" i="18"/>
  <c r="I78" i="18"/>
  <c r="H78" i="18"/>
  <c r="G78" i="18"/>
  <c r="F78" i="18"/>
  <c r="E78" i="18"/>
  <c r="D78" i="18"/>
  <c r="C78" i="18"/>
  <c r="B78" i="18"/>
  <c r="A78" i="18"/>
  <c r="V77" i="18"/>
  <c r="U77" i="18"/>
  <c r="T77" i="18"/>
  <c r="S77" i="18"/>
  <c r="R77" i="18"/>
  <c r="Q77" i="18"/>
  <c r="P77" i="18"/>
  <c r="O77" i="18"/>
  <c r="N77" i="18"/>
  <c r="M77" i="18"/>
  <c r="L77" i="18"/>
  <c r="K77" i="18"/>
  <c r="J77" i="18"/>
  <c r="I77" i="18"/>
  <c r="H77" i="18"/>
  <c r="G77" i="18"/>
  <c r="F77" i="18"/>
  <c r="E77" i="18"/>
  <c r="D77" i="18"/>
  <c r="C77" i="18"/>
  <c r="B77" i="18"/>
  <c r="A77" i="18"/>
  <c r="V76" i="18"/>
  <c r="U76" i="18"/>
  <c r="T76" i="18"/>
  <c r="S76" i="18"/>
  <c r="R76" i="18"/>
  <c r="Q76" i="18"/>
  <c r="P76" i="18"/>
  <c r="O76" i="18"/>
  <c r="N76" i="18"/>
  <c r="M76" i="18"/>
  <c r="L76" i="18"/>
  <c r="K76" i="18"/>
  <c r="J76" i="18"/>
  <c r="I76" i="18"/>
  <c r="H76" i="18"/>
  <c r="G76" i="18"/>
  <c r="F76" i="18"/>
  <c r="E76" i="18"/>
  <c r="D76" i="18"/>
  <c r="C76" i="18"/>
  <c r="B76" i="18"/>
  <c r="A76" i="18"/>
  <c r="V75" i="18"/>
  <c r="U75" i="18"/>
  <c r="T75" i="18"/>
  <c r="S75" i="18"/>
  <c r="R75" i="18"/>
  <c r="Q75" i="18"/>
  <c r="P75" i="18"/>
  <c r="O75" i="18"/>
  <c r="N75" i="18"/>
  <c r="M75" i="18"/>
  <c r="L75" i="18"/>
  <c r="K75" i="18"/>
  <c r="J75" i="18"/>
  <c r="I75" i="18"/>
  <c r="H75" i="18"/>
  <c r="G75" i="18"/>
  <c r="F75" i="18"/>
  <c r="E75" i="18"/>
  <c r="D75" i="18"/>
  <c r="C75" i="18"/>
  <c r="B75" i="18"/>
  <c r="A75" i="18"/>
  <c r="A69" i="18"/>
  <c r="A68" i="18"/>
  <c r="A67" i="18"/>
  <c r="A66" i="18"/>
  <c r="A63" i="18"/>
  <c r="I100" i="49" s="1"/>
  <c r="I99" i="49" s="1"/>
  <c r="A62" i="18"/>
  <c r="I92" i="49" s="1"/>
  <c r="I91" i="49" s="1"/>
  <c r="A61" i="18"/>
  <c r="I84" i="49" s="1"/>
  <c r="I83" i="49" s="1"/>
  <c r="A60" i="18"/>
  <c r="I76" i="49" s="1"/>
  <c r="I75" i="49" s="1"/>
  <c r="A57" i="18"/>
  <c r="I68" i="49" s="1"/>
  <c r="I67" i="49" s="1"/>
  <c r="A56" i="18"/>
  <c r="I60" i="49" s="1"/>
  <c r="I59" i="49" s="1"/>
  <c r="A55" i="18"/>
  <c r="I53" i="49" s="1"/>
  <c r="I52" i="49" s="1"/>
  <c r="A54" i="18"/>
  <c r="V49" i="18"/>
  <c r="U49" i="18"/>
  <c r="T49" i="18"/>
  <c r="S49" i="18"/>
  <c r="R49" i="18"/>
  <c r="Q49" i="18"/>
  <c r="P49" i="18"/>
  <c r="O49" i="18"/>
  <c r="N49" i="18"/>
  <c r="M49" i="18"/>
  <c r="L49" i="18"/>
  <c r="K49" i="18"/>
  <c r="Q40" i="49" s="1"/>
  <c r="R40" i="49" s="1"/>
  <c r="S40" i="49" s="1"/>
  <c r="T40" i="49" s="1"/>
  <c r="U40" i="49" s="1"/>
  <c r="V40" i="49" s="1"/>
  <c r="W40" i="49" s="1"/>
  <c r="X40" i="49" s="1"/>
  <c r="Y40" i="49" s="1"/>
  <c r="J49" i="18"/>
  <c r="I49" i="18"/>
  <c r="H49" i="18"/>
  <c r="K39" i="49" s="1"/>
  <c r="L39" i="49" s="1"/>
  <c r="M39" i="49" s="1"/>
  <c r="N39" i="49" s="1"/>
  <c r="O39" i="49" s="1"/>
  <c r="G49" i="18"/>
  <c r="F49" i="18"/>
  <c r="E49" i="18"/>
  <c r="D49" i="18"/>
  <c r="C49" i="18"/>
  <c r="B49" i="18"/>
  <c r="V48" i="18"/>
  <c r="U48" i="18"/>
  <c r="T48" i="18"/>
  <c r="S48" i="18"/>
  <c r="R48" i="18"/>
  <c r="Q48" i="18"/>
  <c r="P48" i="18"/>
  <c r="O48" i="18"/>
  <c r="N48" i="18"/>
  <c r="M48" i="18"/>
  <c r="L48" i="18"/>
  <c r="K48" i="18"/>
  <c r="J48" i="18"/>
  <c r="I48" i="18"/>
  <c r="H48" i="18"/>
  <c r="G48" i="18"/>
  <c r="F48" i="18"/>
  <c r="E48" i="18"/>
  <c r="D48" i="18"/>
  <c r="C48" i="18"/>
  <c r="B48" i="18"/>
  <c r="A48" i="18"/>
  <c r="A49" i="18" s="1"/>
  <c r="V47" i="18"/>
  <c r="U47" i="18"/>
  <c r="T47" i="18"/>
  <c r="S47" i="18"/>
  <c r="R47" i="18"/>
  <c r="Q47" i="18"/>
  <c r="P47" i="18"/>
  <c r="O47" i="18"/>
  <c r="N47" i="18"/>
  <c r="M47" i="18"/>
  <c r="L47" i="18"/>
  <c r="K47" i="18"/>
  <c r="J47" i="18"/>
  <c r="I47" i="18"/>
  <c r="H47" i="18"/>
  <c r="G47" i="18"/>
  <c r="F47" i="18"/>
  <c r="E47" i="18"/>
  <c r="D47" i="18"/>
  <c r="C47" i="18"/>
  <c r="B47" i="18"/>
  <c r="A47" i="18"/>
  <c r="V46" i="18"/>
  <c r="U46" i="18"/>
  <c r="T46" i="18"/>
  <c r="S46" i="18"/>
  <c r="R46" i="18"/>
  <c r="Q46" i="18"/>
  <c r="P46" i="18"/>
  <c r="O46" i="18"/>
  <c r="N46" i="18"/>
  <c r="M46" i="18"/>
  <c r="L46" i="18"/>
  <c r="K46" i="18"/>
  <c r="J46" i="18"/>
  <c r="I46" i="18"/>
  <c r="H46" i="18"/>
  <c r="G46" i="18"/>
  <c r="F46" i="18"/>
  <c r="E46" i="18"/>
  <c r="D46" i="18"/>
  <c r="C46" i="18"/>
  <c r="B46" i="18"/>
  <c r="A46" i="18"/>
  <c r="V45" i="18"/>
  <c r="U45" i="18"/>
  <c r="T45" i="18"/>
  <c r="S45" i="18"/>
  <c r="R45" i="18"/>
  <c r="Q45" i="18"/>
  <c r="P45" i="18"/>
  <c r="O45" i="18"/>
  <c r="N45" i="18"/>
  <c r="M45" i="18"/>
  <c r="L45" i="18"/>
  <c r="K45" i="18"/>
  <c r="J45" i="18"/>
  <c r="I45" i="18"/>
  <c r="H45" i="18"/>
  <c r="G45" i="18"/>
  <c r="F45" i="18"/>
  <c r="E45" i="18"/>
  <c r="D45" i="18"/>
  <c r="C45" i="18"/>
  <c r="B45" i="18"/>
  <c r="A45" i="18"/>
  <c r="A38" i="18"/>
  <c r="A37" i="18"/>
  <c r="A36" i="18"/>
  <c r="A35" i="18"/>
  <c r="A28" i="18"/>
  <c r="A27" i="18"/>
  <c r="A26" i="18"/>
  <c r="A25" i="18"/>
  <c r="A18" i="18"/>
  <c r="A7" i="18" s="1"/>
  <c r="A17" i="18"/>
  <c r="A6" i="18" s="1"/>
  <c r="A16" i="18"/>
  <c r="A5" i="18" s="1"/>
  <c r="A15" i="18"/>
  <c r="A4" i="18" s="1"/>
  <c r="P80" i="44"/>
  <c r="Q80" i="44" s="1"/>
  <c r="R80" i="44" s="1"/>
  <c r="S80" i="44" s="1"/>
  <c r="T80" i="44" s="1"/>
  <c r="U80" i="44" s="1"/>
  <c r="V80" i="44" s="1"/>
  <c r="W80" i="44" s="1"/>
  <c r="X80" i="44" s="1"/>
  <c r="Y80" i="44" s="1"/>
  <c r="J79" i="44"/>
  <c r="K79" i="44" s="1"/>
  <c r="L79" i="44" s="1"/>
  <c r="M79" i="44" s="1"/>
  <c r="N79" i="44" s="1"/>
  <c r="O79" i="44" s="1"/>
  <c r="Y78" i="44"/>
  <c r="X78" i="44"/>
  <c r="W78" i="44"/>
  <c r="V78" i="44"/>
  <c r="U78" i="44"/>
  <c r="T78" i="44"/>
  <c r="S78" i="44"/>
  <c r="R78" i="44"/>
  <c r="Q78" i="44"/>
  <c r="P78" i="44"/>
  <c r="O77" i="44"/>
  <c r="N76" i="44"/>
  <c r="M76" i="44"/>
  <c r="L76" i="44"/>
  <c r="K76" i="44"/>
  <c r="J76" i="44"/>
  <c r="A2" i="44"/>
  <c r="I1" i="44"/>
  <c r="A115" i="13" l="1"/>
  <c r="A124" i="13" s="1"/>
  <c r="I137" i="47" s="1"/>
  <c r="I136" i="47" s="1"/>
  <c r="A123" i="13"/>
  <c r="I46" i="49"/>
  <c r="I45" i="49" s="1"/>
  <c r="A171" i="17"/>
  <c r="I108" i="51" s="1"/>
  <c r="I107" i="51" s="1"/>
  <c r="I46" i="47"/>
  <c r="I45" i="47" s="1"/>
  <c r="A58" i="13"/>
  <c r="I36" i="47"/>
  <c r="I35" i="47" s="1"/>
  <c r="A49" i="13"/>
  <c r="A160" i="17"/>
  <c r="I100" i="51" s="1"/>
  <c r="I99" i="51" s="1"/>
  <c r="I53" i="47"/>
  <c r="I52" i="47" s="1"/>
  <c r="A67" i="13"/>
  <c r="A38" i="13"/>
  <c r="A39" i="13" s="1"/>
  <c r="I28" i="47"/>
  <c r="I27" i="47" s="1"/>
  <c r="A29" i="13"/>
  <c r="AA33" i="26"/>
  <c r="Z33" i="26" s="1"/>
  <c r="Y33" i="26"/>
  <c r="X33" i="26" s="1"/>
  <c r="P14" i="53"/>
  <c r="AA26" i="26"/>
  <c r="Z26" i="26" s="1"/>
  <c r="Y26" i="26"/>
  <c r="X26" i="26" s="1"/>
  <c r="A50" i="18"/>
  <c r="A75" i="19"/>
  <c r="I84" i="54"/>
  <c r="I83" i="54" s="1"/>
  <c r="I84" i="55"/>
  <c r="I83" i="55" s="1"/>
  <c r="I84" i="53"/>
  <c r="I83" i="53" s="1"/>
  <c r="A70" i="18"/>
  <c r="I108" i="49" s="1"/>
  <c r="I107" i="49" s="1"/>
  <c r="AA708" i="56"/>
  <c r="AB708" i="56"/>
  <c r="Y709" i="56"/>
  <c r="X709" i="56"/>
  <c r="Z710" i="56"/>
  <c r="W710" i="56" s="1"/>
  <c r="V711" i="56"/>
  <c r="Z614" i="56"/>
  <c r="W614" i="56" s="1"/>
  <c r="V615" i="56"/>
  <c r="X613" i="56"/>
  <c r="Y613" i="56"/>
  <c r="AB612" i="56"/>
  <c r="AA612" i="56"/>
  <c r="AB516" i="56"/>
  <c r="AA516" i="56"/>
  <c r="V519" i="56"/>
  <c r="Z519" i="56" s="1"/>
  <c r="W518" i="56"/>
  <c r="Y517" i="56"/>
  <c r="X517" i="56"/>
  <c r="AB421" i="56"/>
  <c r="AA421" i="56"/>
  <c r="Z423" i="56"/>
  <c r="W423" i="56" s="1"/>
  <c r="V424" i="56"/>
  <c r="Y422" i="56"/>
  <c r="X422" i="56"/>
  <c r="AA323" i="56"/>
  <c r="AB323" i="56"/>
  <c r="V326" i="56"/>
  <c r="Z325" i="56"/>
  <c r="W325" i="56" s="1"/>
  <c r="Y324" i="56"/>
  <c r="X324" i="56"/>
  <c r="Z229" i="56"/>
  <c r="W229" i="56" s="1"/>
  <c r="V230" i="56"/>
  <c r="Y228" i="56"/>
  <c r="X228" i="56"/>
  <c r="AB227" i="56"/>
  <c r="AA227" i="56"/>
  <c r="AB131" i="56"/>
  <c r="AA131" i="56"/>
  <c r="Z133" i="56"/>
  <c r="W133" i="56" s="1"/>
  <c r="V134" i="56"/>
  <c r="Y132" i="56"/>
  <c r="X132" i="56"/>
  <c r="A73" i="17"/>
  <c r="A109" i="17"/>
  <c r="A100" i="17"/>
  <c r="A91" i="17"/>
  <c r="A76" i="23"/>
  <c r="A81" i="23"/>
  <c r="A80" i="23"/>
  <c r="A79" i="23"/>
  <c r="A78" i="23"/>
  <c r="A77" i="23"/>
  <c r="A67" i="23"/>
  <c r="A72" i="23"/>
  <c r="A71" i="23"/>
  <c r="A70" i="23"/>
  <c r="A69" i="23"/>
  <c r="A68" i="23"/>
  <c r="A58" i="23"/>
  <c r="A63" i="23"/>
  <c r="A62" i="23"/>
  <c r="A61" i="23"/>
  <c r="A60" i="23"/>
  <c r="A59" i="23"/>
  <c r="A30" i="13" l="1"/>
  <c r="I20" i="47"/>
  <c r="I19" i="47" s="1"/>
  <c r="I60" i="47"/>
  <c r="I59" i="47" s="1"/>
  <c r="A116" i="13"/>
  <c r="A125" i="13" s="1"/>
  <c r="A71" i="18"/>
  <c r="A72" i="18" s="1"/>
  <c r="A51" i="18"/>
  <c r="I36" i="49"/>
  <c r="I35" i="49" s="1"/>
  <c r="A92" i="17"/>
  <c r="I76" i="51"/>
  <c r="I75" i="51" s="1"/>
  <c r="A110" i="17"/>
  <c r="I92" i="51"/>
  <c r="I91" i="51" s="1"/>
  <c r="I84" i="51"/>
  <c r="I83" i="51" s="1"/>
  <c r="A101" i="17"/>
  <c r="A73" i="23"/>
  <c r="I60" i="43" s="1"/>
  <c r="I59" i="43" s="1"/>
  <c r="A82" i="23"/>
  <c r="I68" i="43" s="1"/>
  <c r="I67" i="43" s="1"/>
  <c r="A64" i="23"/>
  <c r="I53" i="43" s="1"/>
  <c r="I52" i="43" s="1"/>
  <c r="I60" i="51"/>
  <c r="I59" i="51" s="1"/>
  <c r="A74" i="17"/>
  <c r="I84" i="52"/>
  <c r="I83" i="52" s="1"/>
  <c r="A76" i="19"/>
  <c r="Z711" i="56"/>
  <c r="W711" i="56" s="1"/>
  <c r="V712" i="56"/>
  <c r="Y710" i="56"/>
  <c r="X710" i="56"/>
  <c r="AB709" i="56"/>
  <c r="AA709" i="56"/>
  <c r="AB613" i="56"/>
  <c r="AA613" i="56"/>
  <c r="Z615" i="56"/>
  <c r="W615" i="56" s="1"/>
  <c r="V616" i="56"/>
  <c r="Y614" i="56"/>
  <c r="X614" i="56"/>
  <c r="AA517" i="56"/>
  <c r="AB517" i="56"/>
  <c r="Y518" i="56"/>
  <c r="X518" i="56"/>
  <c r="W519" i="56"/>
  <c r="V520" i="56"/>
  <c r="Z520" i="56" s="1"/>
  <c r="AB422" i="56"/>
  <c r="AA422" i="56"/>
  <c r="V425" i="56"/>
  <c r="Z424" i="56"/>
  <c r="W424" i="56" s="1"/>
  <c r="X423" i="56"/>
  <c r="Y423" i="56"/>
  <c r="AA324" i="56"/>
  <c r="AB324" i="56"/>
  <c r="Y325" i="56"/>
  <c r="X325" i="56"/>
  <c r="V327" i="56"/>
  <c r="Z326" i="56"/>
  <c r="W326" i="56" s="1"/>
  <c r="AB228" i="56"/>
  <c r="AA228" i="56"/>
  <c r="Z230" i="56"/>
  <c r="W230" i="56" s="1"/>
  <c r="V231" i="56"/>
  <c r="Y229" i="56"/>
  <c r="X229" i="56"/>
  <c r="AB132" i="56"/>
  <c r="AA132" i="56"/>
  <c r="Z134" i="56"/>
  <c r="W134" i="56" s="1"/>
  <c r="V135" i="56"/>
  <c r="Y133" i="56"/>
  <c r="X133" i="56"/>
  <c r="A119" i="23"/>
  <c r="A120" i="23" s="1"/>
  <c r="A118" i="23"/>
  <c r="A117" i="23"/>
  <c r="A116" i="23"/>
  <c r="A115" i="23"/>
  <c r="A114" i="23"/>
  <c r="A18" i="23"/>
  <c r="A17" i="23"/>
  <c r="A16" i="23"/>
  <c r="A15" i="23"/>
  <c r="A14" i="23"/>
  <c r="A13" i="23"/>
  <c r="A2" i="43"/>
  <c r="I1" i="43"/>
  <c r="A19" i="23" l="1"/>
  <c r="I12" i="43" s="1"/>
  <c r="I11" i="43" s="1"/>
  <c r="AB710" i="56"/>
  <c r="AA710" i="56"/>
  <c r="Y711" i="56"/>
  <c r="X711" i="56"/>
  <c r="V713" i="56"/>
  <c r="Z712" i="56"/>
  <c r="W712" i="56" s="1"/>
  <c r="AB614" i="56"/>
  <c r="AA614" i="56"/>
  <c r="X615" i="56"/>
  <c r="Y615" i="56"/>
  <c r="V617" i="56"/>
  <c r="Z616" i="56"/>
  <c r="W616" i="56" s="1"/>
  <c r="AA518" i="56"/>
  <c r="AB518" i="56"/>
  <c r="W520" i="56"/>
  <c r="V521" i="56"/>
  <c r="Z521" i="56" s="1"/>
  <c r="Y519" i="56"/>
  <c r="X519" i="56"/>
  <c r="AA423" i="56"/>
  <c r="AB423" i="56"/>
  <c r="X424" i="56"/>
  <c r="Y424" i="56"/>
  <c r="Z425" i="56"/>
  <c r="W425" i="56" s="1"/>
  <c r="V426" i="56"/>
  <c r="X326" i="56"/>
  <c r="Y326" i="56"/>
  <c r="Z327" i="56"/>
  <c r="W327" i="56" s="1"/>
  <c r="V328" i="56"/>
  <c r="AB325" i="56"/>
  <c r="AA325" i="56"/>
  <c r="AB229" i="56"/>
  <c r="AA229" i="56"/>
  <c r="V232" i="56"/>
  <c r="Z231" i="56"/>
  <c r="W231" i="56" s="1"/>
  <c r="Y230" i="56"/>
  <c r="X230" i="56"/>
  <c r="AB133" i="56"/>
  <c r="AA133" i="56"/>
  <c r="Y134" i="56"/>
  <c r="X134" i="56"/>
  <c r="Z135" i="56"/>
  <c r="W135" i="56" s="1"/>
  <c r="V136" i="56"/>
  <c r="X712" i="56" l="1"/>
  <c r="Y712" i="56"/>
  <c r="Z713" i="56"/>
  <c r="W713" i="56" s="1"/>
  <c r="V714" i="56"/>
  <c r="AB711" i="56"/>
  <c r="AA711" i="56"/>
  <c r="Z617" i="56"/>
  <c r="W617" i="56" s="1"/>
  <c r="V618" i="56"/>
  <c r="AB615" i="56"/>
  <c r="AA615" i="56"/>
  <c r="X616" i="56"/>
  <c r="Y616" i="56"/>
  <c r="Y520" i="56"/>
  <c r="X520" i="56"/>
  <c r="AB519" i="56"/>
  <c r="AA519" i="56"/>
  <c r="W521" i="56"/>
  <c r="V522" i="56"/>
  <c r="Z522" i="56" s="1"/>
  <c r="AB424" i="56"/>
  <c r="AA424" i="56"/>
  <c r="Z426" i="56"/>
  <c r="W426" i="56" s="1"/>
  <c r="V427" i="56"/>
  <c r="Y425" i="56"/>
  <c r="X425" i="56"/>
  <c r="AA326" i="56"/>
  <c r="AB326" i="56"/>
  <c r="Y327" i="56"/>
  <c r="X327" i="56"/>
  <c r="Z328" i="56"/>
  <c r="W328" i="56" s="1"/>
  <c r="V329" i="56"/>
  <c r="Y231" i="56"/>
  <c r="X231" i="56"/>
  <c r="Z232" i="56"/>
  <c r="W232" i="56" s="1"/>
  <c r="V233" i="56"/>
  <c r="AA230" i="56"/>
  <c r="AB230" i="56"/>
  <c r="Y135" i="56"/>
  <c r="X135" i="56"/>
  <c r="AB134" i="56"/>
  <c r="AA134" i="56"/>
  <c r="Z136" i="56"/>
  <c r="W136" i="56" s="1"/>
  <c r="V137" i="56"/>
  <c r="Z714" i="56" l="1"/>
  <c r="W714" i="56" s="1"/>
  <c r="V715" i="56"/>
  <c r="Y713" i="56"/>
  <c r="X713" i="56"/>
  <c r="AA712" i="56"/>
  <c r="AB712" i="56"/>
  <c r="AB616" i="56"/>
  <c r="AA616" i="56"/>
  <c r="X617" i="56"/>
  <c r="Y617" i="56"/>
  <c r="Z618" i="56"/>
  <c r="W618" i="56" s="1"/>
  <c r="V619" i="56"/>
  <c r="V523" i="56"/>
  <c r="Z523" i="56" s="1"/>
  <c r="W522" i="56"/>
  <c r="Y521" i="56"/>
  <c r="X521" i="56"/>
  <c r="AB520" i="56"/>
  <c r="AA520" i="56"/>
  <c r="Z427" i="56"/>
  <c r="W427" i="56" s="1"/>
  <c r="V428" i="56"/>
  <c r="AB425" i="56"/>
  <c r="AA425" i="56"/>
  <c r="Y426" i="56"/>
  <c r="X426" i="56"/>
  <c r="Z329" i="56"/>
  <c r="W329" i="56" s="1"/>
  <c r="V330" i="56"/>
  <c r="Y328" i="56"/>
  <c r="X328" i="56"/>
  <c r="AA327" i="56"/>
  <c r="AB327" i="56"/>
  <c r="Z233" i="56"/>
  <c r="W233" i="56" s="1"/>
  <c r="V234" i="56"/>
  <c r="Y232" i="56"/>
  <c r="X232" i="56"/>
  <c r="AB231" i="56"/>
  <c r="AA231" i="56"/>
  <c r="Y136" i="56"/>
  <c r="X136" i="56"/>
  <c r="Z137" i="56"/>
  <c r="W137" i="56" s="1"/>
  <c r="V138" i="56"/>
  <c r="AB135" i="56"/>
  <c r="AA135" i="56"/>
  <c r="AB713" i="56" l="1"/>
  <c r="AA713" i="56"/>
  <c r="Z715" i="56"/>
  <c r="W715" i="56" s="1"/>
  <c r="V716" i="56"/>
  <c r="Y714" i="56"/>
  <c r="X714" i="56"/>
  <c r="AB617" i="56"/>
  <c r="AA617" i="56"/>
  <c r="Z619" i="56"/>
  <c r="W619" i="56" s="1"/>
  <c r="V620" i="56"/>
  <c r="Y618" i="56"/>
  <c r="X618" i="56"/>
  <c r="Y522" i="56"/>
  <c r="X522" i="56"/>
  <c r="W523" i="56"/>
  <c r="V524" i="56"/>
  <c r="Z524" i="56" s="1"/>
  <c r="AA521" i="56"/>
  <c r="AB521" i="56"/>
  <c r="X427" i="56"/>
  <c r="Y427" i="56"/>
  <c r="AB426" i="56"/>
  <c r="AA426" i="56"/>
  <c r="V429" i="56"/>
  <c r="Z428" i="56"/>
  <c r="W428" i="56" s="1"/>
  <c r="Y329" i="56"/>
  <c r="X329" i="56"/>
  <c r="Z330" i="56"/>
  <c r="W330" i="56" s="1"/>
  <c r="V331" i="56"/>
  <c r="AA328" i="56"/>
  <c r="AB328" i="56"/>
  <c r="AB232" i="56"/>
  <c r="AA232" i="56"/>
  <c r="Y233" i="56"/>
  <c r="X233" i="56"/>
  <c r="Z234" i="56"/>
  <c r="W234" i="56" s="1"/>
  <c r="V235" i="56"/>
  <c r="Z138" i="56"/>
  <c r="W138" i="56" s="1"/>
  <c r="V139" i="56"/>
  <c r="Y137" i="56"/>
  <c r="X137" i="56"/>
  <c r="AB136" i="56"/>
  <c r="AA136" i="56"/>
  <c r="V717" i="56" l="1"/>
  <c r="Z716" i="56"/>
  <c r="W716" i="56" s="1"/>
  <c r="AB714" i="56"/>
  <c r="AA714" i="56"/>
  <c r="Y715" i="56"/>
  <c r="X715" i="56"/>
  <c r="AB618" i="56"/>
  <c r="AA618" i="56"/>
  <c r="X619" i="56"/>
  <c r="Y619" i="56"/>
  <c r="V621" i="56"/>
  <c r="Z620" i="56"/>
  <c r="W620" i="56" s="1"/>
  <c r="Y523" i="56"/>
  <c r="X523" i="56"/>
  <c r="AA522" i="56"/>
  <c r="AB522" i="56"/>
  <c r="W524" i="56"/>
  <c r="V525" i="56"/>
  <c r="Z525" i="56" s="1"/>
  <c r="AB427" i="56"/>
  <c r="AA427" i="56"/>
  <c r="X428" i="56"/>
  <c r="Y428" i="56"/>
  <c r="Z429" i="56"/>
  <c r="W429" i="56" s="1"/>
  <c r="V430" i="56"/>
  <c r="Y330" i="56"/>
  <c r="X330" i="56"/>
  <c r="AA329" i="56"/>
  <c r="AB329" i="56"/>
  <c r="Z331" i="56"/>
  <c r="W331" i="56" s="1"/>
  <c r="V332" i="56"/>
  <c r="Y234" i="56"/>
  <c r="X234" i="56"/>
  <c r="V236" i="56"/>
  <c r="Z235" i="56"/>
  <c r="W235" i="56" s="1"/>
  <c r="AB233" i="56"/>
  <c r="AA233" i="56"/>
  <c r="Z139" i="56"/>
  <c r="W139" i="56" s="1"/>
  <c r="V140" i="56"/>
  <c r="AB137" i="56"/>
  <c r="AA137" i="56"/>
  <c r="Y138" i="56"/>
  <c r="X138" i="56"/>
  <c r="X716" i="56" l="1"/>
  <c r="Y716" i="56"/>
  <c r="AA715" i="56"/>
  <c r="AB715" i="56"/>
  <c r="V718" i="56"/>
  <c r="Z717" i="56"/>
  <c r="W717" i="56" s="1"/>
  <c r="X620" i="56"/>
  <c r="Y620" i="56"/>
  <c r="AB619" i="56"/>
  <c r="AA619" i="56"/>
  <c r="Z621" i="56"/>
  <c r="W621" i="56" s="1"/>
  <c r="V622" i="56"/>
  <c r="AB523" i="56"/>
  <c r="AA523" i="56"/>
  <c r="W525" i="56"/>
  <c r="V526" i="56"/>
  <c r="Z526" i="56" s="1"/>
  <c r="Y524" i="56"/>
  <c r="X524" i="56"/>
  <c r="X429" i="56"/>
  <c r="Y429" i="56"/>
  <c r="AB428" i="56"/>
  <c r="AA428" i="56"/>
  <c r="Z430" i="56"/>
  <c r="W430" i="56" s="1"/>
  <c r="V431" i="56"/>
  <c r="Z332" i="56"/>
  <c r="W332" i="56" s="1"/>
  <c r="V333" i="56"/>
  <c r="AA330" i="56"/>
  <c r="AB330" i="56"/>
  <c r="Y331" i="56"/>
  <c r="X331" i="56"/>
  <c r="Z236" i="56"/>
  <c r="W236" i="56" s="1"/>
  <c r="V237" i="56"/>
  <c r="AA234" i="56"/>
  <c r="AB234" i="56"/>
  <c r="Y235" i="56"/>
  <c r="X235" i="56"/>
  <c r="Z140" i="56"/>
  <c r="W140" i="56" s="1"/>
  <c r="V141" i="56"/>
  <c r="AB138" i="56"/>
  <c r="AA138" i="56"/>
  <c r="Y139" i="56"/>
  <c r="X139" i="56"/>
  <c r="AA716" i="56" l="1"/>
  <c r="AB716" i="56"/>
  <c r="Y717" i="56"/>
  <c r="X717" i="56"/>
  <c r="Z718" i="56"/>
  <c r="W718" i="56" s="1"/>
  <c r="V719" i="56"/>
  <c r="Z622" i="56"/>
  <c r="W622" i="56" s="1"/>
  <c r="V623" i="56"/>
  <c r="X621" i="56"/>
  <c r="Y621" i="56"/>
  <c r="AB620" i="56"/>
  <c r="AA620" i="56"/>
  <c r="Y525" i="56"/>
  <c r="X525" i="56"/>
  <c r="AB524" i="56"/>
  <c r="AA524" i="56"/>
  <c r="V527" i="56"/>
  <c r="Z527" i="56" s="1"/>
  <c r="W526" i="56"/>
  <c r="AB429" i="56"/>
  <c r="AA429" i="56"/>
  <c r="Z431" i="56"/>
  <c r="W431" i="56" s="1"/>
  <c r="V432" i="56"/>
  <c r="Y430" i="56"/>
  <c r="X430" i="56"/>
  <c r="Y332" i="56"/>
  <c r="X332" i="56"/>
  <c r="Z333" i="56"/>
  <c r="W333" i="56" s="1"/>
  <c r="V334" i="56"/>
  <c r="AA331" i="56"/>
  <c r="AB331" i="56"/>
  <c r="Y236" i="56"/>
  <c r="X236" i="56"/>
  <c r="Z237" i="56"/>
  <c r="W237" i="56" s="1"/>
  <c r="V238" i="56"/>
  <c r="AB235" i="56"/>
  <c r="AA235" i="56"/>
  <c r="Z141" i="56"/>
  <c r="W141" i="56" s="1"/>
  <c r="V142" i="56"/>
  <c r="AB139" i="56"/>
  <c r="AA139" i="56"/>
  <c r="Y140" i="56"/>
  <c r="X140" i="56"/>
  <c r="Z719" i="56" l="1"/>
  <c r="W719" i="56" s="1"/>
  <c r="V720" i="56"/>
  <c r="Y718" i="56"/>
  <c r="X718" i="56"/>
  <c r="AB717" i="56"/>
  <c r="AA717" i="56"/>
  <c r="Z623" i="56"/>
  <c r="W623" i="56" s="1"/>
  <c r="V624" i="56"/>
  <c r="AB621" i="56"/>
  <c r="AA621" i="56"/>
  <c r="Y622" i="56"/>
  <c r="X622" i="56"/>
  <c r="AA525" i="56"/>
  <c r="AB525" i="56"/>
  <c r="Y526" i="56"/>
  <c r="X526" i="56"/>
  <c r="W527" i="56"/>
  <c r="V528" i="56"/>
  <c r="Z528" i="56" s="1"/>
  <c r="X431" i="56"/>
  <c r="Y431" i="56"/>
  <c r="AB430" i="56"/>
  <c r="AA430" i="56"/>
  <c r="V433" i="56"/>
  <c r="Z432" i="56"/>
  <c r="W432" i="56" s="1"/>
  <c r="Y333" i="56"/>
  <c r="X333" i="56"/>
  <c r="AA332" i="56"/>
  <c r="AB332" i="56"/>
  <c r="V335" i="56"/>
  <c r="Z334" i="56"/>
  <c r="W334" i="56" s="1"/>
  <c r="Y237" i="56"/>
  <c r="X237" i="56"/>
  <c r="Z238" i="56"/>
  <c r="W238" i="56" s="1"/>
  <c r="V239" i="56"/>
  <c r="AB236" i="56"/>
  <c r="AA236" i="56"/>
  <c r="Z142" i="56"/>
  <c r="W142" i="56" s="1"/>
  <c r="V143" i="56"/>
  <c r="AB140" i="56"/>
  <c r="AA140" i="56"/>
  <c r="Y141" i="56"/>
  <c r="X141" i="56"/>
  <c r="AB718" i="56" l="1"/>
  <c r="AA718" i="56"/>
  <c r="V721" i="56"/>
  <c r="Z720" i="56"/>
  <c r="W720" i="56" s="1"/>
  <c r="Y719" i="56"/>
  <c r="X719" i="56"/>
  <c r="V625" i="56"/>
  <c r="Z624" i="56"/>
  <c r="W624" i="56" s="1"/>
  <c r="AB622" i="56"/>
  <c r="AA622" i="56"/>
  <c r="X623" i="56"/>
  <c r="Y623" i="56"/>
  <c r="Y527" i="56"/>
  <c r="X527" i="56"/>
  <c r="AA526" i="56"/>
  <c r="AB526" i="56"/>
  <c r="W528" i="56"/>
  <c r="V529" i="56"/>
  <c r="Z529" i="56" s="1"/>
  <c r="W529" i="56" s="1"/>
  <c r="AB431" i="56"/>
  <c r="AA431" i="56"/>
  <c r="X432" i="56"/>
  <c r="Y432" i="56"/>
  <c r="Z433" i="56"/>
  <c r="W433" i="56" s="1"/>
  <c r="V434" i="56"/>
  <c r="AB333" i="56"/>
  <c r="AA333" i="56"/>
  <c r="Y334" i="56"/>
  <c r="X334" i="56"/>
  <c r="Z335" i="56"/>
  <c r="W335" i="56" s="1"/>
  <c r="V336" i="56"/>
  <c r="Y238" i="56"/>
  <c r="X238" i="56"/>
  <c r="AB237" i="56"/>
  <c r="AA237" i="56"/>
  <c r="V240" i="56"/>
  <c r="Z239" i="56"/>
  <c r="W239" i="56" s="1"/>
  <c r="AB141" i="56"/>
  <c r="AA141" i="56"/>
  <c r="Z143" i="56"/>
  <c r="W143" i="56" s="1"/>
  <c r="V144" i="56"/>
  <c r="Y142" i="56"/>
  <c r="X142" i="56"/>
  <c r="X529" i="56" l="1"/>
  <c r="Y529" i="56"/>
  <c r="Z721" i="56"/>
  <c r="W721" i="56" s="1"/>
  <c r="V722" i="56"/>
  <c r="AB719" i="56"/>
  <c r="AA719" i="56"/>
  <c r="X720" i="56"/>
  <c r="Y720" i="56"/>
  <c r="AB623" i="56"/>
  <c r="AA623" i="56"/>
  <c r="X624" i="56"/>
  <c r="Y624" i="56"/>
  <c r="Z625" i="56"/>
  <c r="W625" i="56" s="1"/>
  <c r="V626" i="56"/>
  <c r="AB527" i="56"/>
  <c r="AA527" i="56"/>
  <c r="Y528" i="56"/>
  <c r="X528" i="56"/>
  <c r="V530" i="56"/>
  <c r="Z530" i="56" s="1"/>
  <c r="W530" i="56" s="1"/>
  <c r="AB432" i="56"/>
  <c r="AA432" i="56"/>
  <c r="Z434" i="56"/>
  <c r="W434" i="56" s="1"/>
  <c r="V435" i="56"/>
  <c r="X433" i="56"/>
  <c r="Y433" i="56"/>
  <c r="Z336" i="56"/>
  <c r="W336" i="56" s="1"/>
  <c r="V337" i="56"/>
  <c r="Y335" i="56"/>
  <c r="X335" i="56"/>
  <c r="AA334" i="56"/>
  <c r="AB334" i="56"/>
  <c r="AA238" i="56"/>
  <c r="AB238" i="56"/>
  <c r="Y239" i="56"/>
  <c r="X239" i="56"/>
  <c r="Z240" i="56"/>
  <c r="W240" i="56" s="1"/>
  <c r="V241" i="56"/>
  <c r="AB142" i="56"/>
  <c r="AA142" i="56"/>
  <c r="Z144" i="56"/>
  <c r="W144" i="56" s="1"/>
  <c r="V145" i="56"/>
  <c r="Y143" i="56"/>
  <c r="X143" i="56"/>
  <c r="A8" i="14"/>
  <c r="A7" i="14"/>
  <c r="A6" i="14"/>
  <c r="A5" i="14"/>
  <c r="A4" i="14"/>
  <c r="X530" i="56" l="1"/>
  <c r="Y530" i="56"/>
  <c r="AA529" i="56"/>
  <c r="AB529" i="56"/>
  <c r="Y721" i="56"/>
  <c r="X721" i="56"/>
  <c r="AA720" i="56"/>
  <c r="AB720" i="56"/>
  <c r="Z722" i="56"/>
  <c r="W722" i="56" s="1"/>
  <c r="V723" i="56"/>
  <c r="Z626" i="56"/>
  <c r="W626" i="56" s="1"/>
  <c r="V627" i="56"/>
  <c r="X625" i="56"/>
  <c r="Y625" i="56"/>
  <c r="AB624" i="56"/>
  <c r="AA624" i="56"/>
  <c r="V531" i="56"/>
  <c r="Z531" i="56" s="1"/>
  <c r="W531" i="56" s="1"/>
  <c r="AB528" i="56"/>
  <c r="AA528" i="56"/>
  <c r="Y434" i="56"/>
  <c r="X434" i="56"/>
  <c r="AB433" i="56"/>
  <c r="AA433" i="56"/>
  <c r="Z435" i="56"/>
  <c r="W435" i="56" s="1"/>
  <c r="V436" i="56"/>
  <c r="Y336" i="56"/>
  <c r="X336" i="56"/>
  <c r="Z337" i="56"/>
  <c r="W337" i="56" s="1"/>
  <c r="V338" i="56"/>
  <c r="AA335" i="56"/>
  <c r="AB335" i="56"/>
  <c r="Z241" i="56"/>
  <c r="W241" i="56" s="1"/>
  <c r="V242" i="56"/>
  <c r="Y240" i="56"/>
  <c r="X240" i="56"/>
  <c r="AB239" i="56"/>
  <c r="AA239" i="56"/>
  <c r="AB143" i="56"/>
  <c r="AA143" i="56"/>
  <c r="Z145" i="56"/>
  <c r="W145" i="56" s="1"/>
  <c r="V146" i="56"/>
  <c r="Y144" i="56"/>
  <c r="X144" i="56"/>
  <c r="Y531" i="56" l="1"/>
  <c r="X531" i="56"/>
  <c r="AA530" i="56"/>
  <c r="AB530" i="56"/>
  <c r="Z723" i="56"/>
  <c r="W723" i="56" s="1"/>
  <c r="V724" i="56"/>
  <c r="Y722" i="56"/>
  <c r="X722" i="56"/>
  <c r="AB721" i="56"/>
  <c r="AA721" i="56"/>
  <c r="Z627" i="56"/>
  <c r="W627" i="56" s="1"/>
  <c r="V628" i="56"/>
  <c r="AB625" i="56"/>
  <c r="AA625" i="56"/>
  <c r="Y626" i="56"/>
  <c r="X626" i="56"/>
  <c r="V532" i="56"/>
  <c r="Z532" i="56" s="1"/>
  <c r="W532" i="56" s="1"/>
  <c r="V437" i="56"/>
  <c r="Z436" i="56"/>
  <c r="W436" i="56" s="1"/>
  <c r="X435" i="56"/>
  <c r="Y435" i="56"/>
  <c r="AB434" i="56"/>
  <c r="AA434" i="56"/>
  <c r="Y337" i="56"/>
  <c r="X337" i="56"/>
  <c r="AA336" i="56"/>
  <c r="AB336" i="56"/>
  <c r="Z338" i="56"/>
  <c r="W338" i="56" s="1"/>
  <c r="V339" i="56"/>
  <c r="Y241" i="56"/>
  <c r="X241" i="56"/>
  <c r="Z242" i="56"/>
  <c r="W242" i="56" s="1"/>
  <c r="V243" i="56"/>
  <c r="AB240" i="56"/>
  <c r="AA240" i="56"/>
  <c r="AB144" i="56"/>
  <c r="AA144" i="56"/>
  <c r="Y145" i="56"/>
  <c r="X145" i="56"/>
  <c r="Z146" i="56"/>
  <c r="W146" i="56" s="1"/>
  <c r="V147" i="56"/>
  <c r="AB531" i="56" l="1"/>
  <c r="AA531" i="56"/>
  <c r="Y532" i="56"/>
  <c r="X532" i="56"/>
  <c r="AB722" i="56"/>
  <c r="AA722" i="56"/>
  <c r="V725" i="56"/>
  <c r="Z724" i="56"/>
  <c r="W724" i="56" s="1"/>
  <c r="Y723" i="56"/>
  <c r="X723" i="56"/>
  <c r="AB626" i="56"/>
  <c r="AA626" i="56"/>
  <c r="V629" i="56"/>
  <c r="Z628" i="56"/>
  <c r="W628" i="56" s="1"/>
  <c r="X627" i="56"/>
  <c r="Y627" i="56"/>
  <c r="V533" i="56"/>
  <c r="Z533" i="56" s="1"/>
  <c r="W533" i="56" s="1"/>
  <c r="AB435" i="56"/>
  <c r="AA435" i="56"/>
  <c r="X436" i="56"/>
  <c r="Y436" i="56"/>
  <c r="Z437" i="56"/>
  <c r="W437" i="56" s="1"/>
  <c r="V438" i="56"/>
  <c r="Z339" i="56"/>
  <c r="W339" i="56" s="1"/>
  <c r="V340" i="56"/>
  <c r="AA337" i="56"/>
  <c r="AB337" i="56"/>
  <c r="Y338" i="56"/>
  <c r="X338" i="56"/>
  <c r="AB241" i="56"/>
  <c r="AA241" i="56"/>
  <c r="V244" i="56"/>
  <c r="Z243" i="56"/>
  <c r="W243" i="56" s="1"/>
  <c r="Y242" i="56"/>
  <c r="X242" i="56"/>
  <c r="Z147" i="56"/>
  <c r="W147" i="56" s="1"/>
  <c r="V148" i="56"/>
  <c r="Y146" i="56"/>
  <c r="X146" i="56"/>
  <c r="AB145" i="56"/>
  <c r="AA145" i="56"/>
  <c r="AA532" i="56" l="1"/>
  <c r="AB532" i="56"/>
  <c r="Y533" i="56"/>
  <c r="X533" i="56"/>
  <c r="X724" i="56"/>
  <c r="Y724" i="56"/>
  <c r="AA723" i="56"/>
  <c r="AB723" i="56"/>
  <c r="V726" i="56"/>
  <c r="Z725" i="56"/>
  <c r="W725" i="56" s="1"/>
  <c r="AB627" i="56"/>
  <c r="AA627" i="56"/>
  <c r="X628" i="56"/>
  <c r="Y628" i="56"/>
  <c r="Z629" i="56"/>
  <c r="W629" i="56" s="1"/>
  <c r="V630" i="56"/>
  <c r="V534" i="56"/>
  <c r="Z534" i="56" s="1"/>
  <c r="W534" i="56" s="1"/>
  <c r="X437" i="56"/>
  <c r="Y437" i="56"/>
  <c r="Z438" i="56"/>
  <c r="W438" i="56" s="1"/>
  <c r="V439" i="56"/>
  <c r="AB436" i="56"/>
  <c r="AA436" i="56"/>
  <c r="Y339" i="56"/>
  <c r="X339" i="56"/>
  <c r="Z340" i="56"/>
  <c r="W340" i="56" s="1"/>
  <c r="V341" i="56"/>
  <c r="AA338" i="56"/>
  <c r="AB338" i="56"/>
  <c r="Z244" i="56"/>
  <c r="W244" i="56" s="1"/>
  <c r="V245" i="56"/>
  <c r="AA242" i="56"/>
  <c r="AB242" i="56"/>
  <c r="Y243" i="56"/>
  <c r="X243" i="56"/>
  <c r="AB146" i="56"/>
  <c r="AA146" i="56"/>
  <c r="Z148" i="56"/>
  <c r="W148" i="56" s="1"/>
  <c r="V149" i="56"/>
  <c r="Y147" i="56"/>
  <c r="X147" i="56"/>
  <c r="AA533" i="56" l="1"/>
  <c r="AB533" i="56"/>
  <c r="Y534" i="56"/>
  <c r="X534" i="56"/>
  <c r="AA724" i="56"/>
  <c r="AB724" i="56"/>
  <c r="Y725" i="56"/>
  <c r="X725" i="56"/>
  <c r="Z726" i="56"/>
  <c r="W726" i="56" s="1"/>
  <c r="V727" i="56"/>
  <c r="Z630" i="56"/>
  <c r="W630" i="56" s="1"/>
  <c r="V631" i="56"/>
  <c r="X629" i="56"/>
  <c r="Y629" i="56"/>
  <c r="AB628" i="56"/>
  <c r="AA628" i="56"/>
  <c r="V535" i="56"/>
  <c r="Z535" i="56" s="1"/>
  <c r="W535" i="56" s="1"/>
  <c r="Z439" i="56"/>
  <c r="W439" i="56" s="1"/>
  <c r="V440" i="56"/>
  <c r="Y438" i="56"/>
  <c r="X438" i="56"/>
  <c r="AB437" i="56"/>
  <c r="AA437" i="56"/>
  <c r="Y340" i="56"/>
  <c r="X340" i="56"/>
  <c r="AA339" i="56"/>
  <c r="AB339" i="56"/>
  <c r="Z341" i="56"/>
  <c r="W341" i="56" s="1"/>
  <c r="V342" i="56"/>
  <c r="Y244" i="56"/>
  <c r="X244" i="56"/>
  <c r="AB243" i="56"/>
  <c r="AA243" i="56"/>
  <c r="Z245" i="56"/>
  <c r="W245" i="56" s="1"/>
  <c r="V246" i="56"/>
  <c r="AB147" i="56"/>
  <c r="AA147" i="56"/>
  <c r="Z149" i="56"/>
  <c r="W149" i="56" s="1"/>
  <c r="V150" i="56"/>
  <c r="Y148" i="56"/>
  <c r="X148" i="56"/>
  <c r="AA534" i="56" l="1"/>
  <c r="AB534" i="56"/>
  <c r="Y535" i="56"/>
  <c r="X535" i="56"/>
  <c r="Z727" i="56"/>
  <c r="W727" i="56" s="1"/>
  <c r="V728" i="56"/>
  <c r="AB725" i="56"/>
  <c r="AA725" i="56"/>
  <c r="Y726" i="56"/>
  <c r="X726" i="56"/>
  <c r="AB629" i="56"/>
  <c r="AA629" i="56"/>
  <c r="Z631" i="56"/>
  <c r="W631" i="56" s="1"/>
  <c r="V632" i="56"/>
  <c r="Y630" i="56"/>
  <c r="X630" i="56"/>
  <c r="V536" i="56"/>
  <c r="Z536" i="56" s="1"/>
  <c r="W536" i="56" s="1"/>
  <c r="AB438" i="56"/>
  <c r="AA438" i="56"/>
  <c r="V441" i="56"/>
  <c r="Z440" i="56"/>
  <c r="W440" i="56" s="1"/>
  <c r="X439" i="56"/>
  <c r="Y439" i="56"/>
  <c r="V343" i="56"/>
  <c r="Z342" i="56"/>
  <c r="W342" i="56" s="1"/>
  <c r="AA340" i="56"/>
  <c r="AB340" i="56"/>
  <c r="Y341" i="56"/>
  <c r="X341" i="56"/>
  <c r="Z246" i="56"/>
  <c r="W246" i="56" s="1"/>
  <c r="V247" i="56"/>
  <c r="AB244" i="56"/>
  <c r="AA244" i="56"/>
  <c r="Y245" i="56"/>
  <c r="X245" i="56"/>
  <c r="AB148" i="56"/>
  <c r="AA148" i="56"/>
  <c r="Z150" i="56"/>
  <c r="W150" i="56" s="1"/>
  <c r="V151" i="56"/>
  <c r="Y149" i="56"/>
  <c r="X149" i="56"/>
  <c r="AA535" i="56" l="1"/>
  <c r="AB535" i="56"/>
  <c r="X536" i="56"/>
  <c r="Y536" i="56"/>
  <c r="AB726" i="56"/>
  <c r="AA726" i="56"/>
  <c r="V729" i="56"/>
  <c r="Z728" i="56"/>
  <c r="W728" i="56" s="1"/>
  <c r="Y727" i="56"/>
  <c r="X727" i="56"/>
  <c r="AB630" i="56"/>
  <c r="AA630" i="56"/>
  <c r="V633" i="56"/>
  <c r="Z632" i="56"/>
  <c r="W632" i="56" s="1"/>
  <c r="X631" i="56"/>
  <c r="Y631" i="56"/>
  <c r="V537" i="56"/>
  <c r="Z537" i="56" s="1"/>
  <c r="W537" i="56" s="1"/>
  <c r="AB439" i="56"/>
  <c r="AA439" i="56"/>
  <c r="X440" i="56"/>
  <c r="Y440" i="56"/>
  <c r="Z441" i="56"/>
  <c r="W441" i="56" s="1"/>
  <c r="V442" i="56"/>
  <c r="AB341" i="56"/>
  <c r="AA341" i="56"/>
  <c r="Y342" i="56"/>
  <c r="X342" i="56"/>
  <c r="Z343" i="56"/>
  <c r="W343" i="56" s="1"/>
  <c r="V344" i="56"/>
  <c r="AB245" i="56"/>
  <c r="AA245" i="56"/>
  <c r="V248" i="56"/>
  <c r="Z247" i="56"/>
  <c r="W247" i="56" s="1"/>
  <c r="Y246" i="56"/>
  <c r="X246" i="56"/>
  <c r="AB149" i="56"/>
  <c r="AA149" i="56"/>
  <c r="Z151" i="56"/>
  <c r="W151" i="56" s="1"/>
  <c r="V152" i="56"/>
  <c r="Y150" i="56"/>
  <c r="X150" i="56"/>
  <c r="AA536" i="56" l="1"/>
  <c r="AB536" i="56"/>
  <c r="X537" i="56"/>
  <c r="Y537" i="56"/>
  <c r="X728" i="56"/>
  <c r="Y728" i="56"/>
  <c r="AB727" i="56"/>
  <c r="AA727" i="56"/>
  <c r="Z729" i="56"/>
  <c r="W729" i="56" s="1"/>
  <c r="V730" i="56"/>
  <c r="AB631" i="56"/>
  <c r="AA631" i="56"/>
  <c r="X632" i="56"/>
  <c r="Y632" i="56"/>
  <c r="Z633" i="56"/>
  <c r="W633" i="56" s="1"/>
  <c r="V634" i="56"/>
  <c r="V538" i="56"/>
  <c r="Z538" i="56" s="1"/>
  <c r="W538" i="56" s="1"/>
  <c r="Z442" i="56"/>
  <c r="W442" i="56" s="1"/>
  <c r="V443" i="56"/>
  <c r="X441" i="56"/>
  <c r="Y441" i="56"/>
  <c r="AB440" i="56"/>
  <c r="AA440" i="56"/>
  <c r="Z344" i="56"/>
  <c r="W344" i="56" s="1"/>
  <c r="V345" i="56"/>
  <c r="AA342" i="56"/>
  <c r="AB342" i="56"/>
  <c r="Y343" i="56"/>
  <c r="X343" i="56"/>
  <c r="Y247" i="56"/>
  <c r="X247" i="56"/>
  <c r="AA246" i="56"/>
  <c r="AB246" i="56"/>
  <c r="Z248" i="56"/>
  <c r="W248" i="56" s="1"/>
  <c r="V249" i="56"/>
  <c r="AB150" i="56"/>
  <c r="AA150" i="56"/>
  <c r="Z152" i="56"/>
  <c r="W152" i="56" s="1"/>
  <c r="V153" i="56"/>
  <c r="Y151" i="56"/>
  <c r="X151" i="56"/>
  <c r="AA537" i="56" l="1"/>
  <c r="AB537" i="56"/>
  <c r="Y538" i="56"/>
  <c r="X538" i="56"/>
  <c r="Y729" i="56"/>
  <c r="X729" i="56"/>
  <c r="Z730" i="56"/>
  <c r="W730" i="56" s="1"/>
  <c r="V731" i="56"/>
  <c r="AA728" i="56"/>
  <c r="AB728" i="56"/>
  <c r="Z634" i="56"/>
  <c r="W634" i="56" s="1"/>
  <c r="V635" i="56"/>
  <c r="X633" i="56"/>
  <c r="Y633" i="56"/>
  <c r="AB632" i="56"/>
  <c r="AA632" i="56"/>
  <c r="V539" i="56"/>
  <c r="Z539" i="56" s="1"/>
  <c r="W539" i="56" s="1"/>
  <c r="AB441" i="56"/>
  <c r="AA441" i="56"/>
  <c r="Z443" i="56"/>
  <c r="W443" i="56" s="1"/>
  <c r="V444" i="56"/>
  <c r="Y442" i="56"/>
  <c r="X442" i="56"/>
  <c r="Y344" i="56"/>
  <c r="X344" i="56"/>
  <c r="Z345" i="56"/>
  <c r="W345" i="56" s="1"/>
  <c r="V346" i="56"/>
  <c r="AA343" i="56"/>
  <c r="AB343" i="56"/>
  <c r="AB247" i="56"/>
  <c r="AA247" i="56"/>
  <c r="Y248" i="56"/>
  <c r="X248" i="56"/>
  <c r="Z249" i="56"/>
  <c r="W249" i="56" s="1"/>
  <c r="V250" i="56"/>
  <c r="AB151" i="56"/>
  <c r="AA151" i="56"/>
  <c r="Z153" i="56"/>
  <c r="W153" i="56" s="1"/>
  <c r="V154" i="56"/>
  <c r="Y152" i="56"/>
  <c r="X152" i="56"/>
  <c r="AA538" i="56" l="1"/>
  <c r="AB538" i="56"/>
  <c r="Y539" i="56"/>
  <c r="X539" i="56"/>
  <c r="Z731" i="56"/>
  <c r="W731" i="56" s="1"/>
  <c r="V732" i="56"/>
  <c r="Y730" i="56"/>
  <c r="X730" i="56"/>
  <c r="AB729" i="56"/>
  <c r="AA729" i="56"/>
  <c r="AB633" i="56"/>
  <c r="AA633" i="56"/>
  <c r="Z635" i="56"/>
  <c r="W635" i="56" s="1"/>
  <c r="V636" i="56"/>
  <c r="Y634" i="56"/>
  <c r="X634" i="56"/>
  <c r="V540" i="56"/>
  <c r="Z540" i="56" s="1"/>
  <c r="W540" i="56" s="1"/>
  <c r="AB442" i="56"/>
  <c r="AA442" i="56"/>
  <c r="V445" i="56"/>
  <c r="Z444" i="56"/>
  <c r="W444" i="56" s="1"/>
  <c r="X443" i="56"/>
  <c r="Y443" i="56"/>
  <c r="Z346" i="56"/>
  <c r="W346" i="56" s="1"/>
  <c r="V347" i="56"/>
  <c r="Y345" i="56"/>
  <c r="X345" i="56"/>
  <c r="AA344" i="56"/>
  <c r="AB344" i="56"/>
  <c r="Z250" i="56"/>
  <c r="W250" i="56" s="1"/>
  <c r="V251" i="56"/>
  <c r="Y249" i="56"/>
  <c r="X249" i="56"/>
  <c r="AB248" i="56"/>
  <c r="AA248" i="56"/>
  <c r="AB152" i="56"/>
  <c r="AA152" i="56"/>
  <c r="Z154" i="56"/>
  <c r="W154" i="56" s="1"/>
  <c r="V155" i="56"/>
  <c r="Y153" i="56"/>
  <c r="X153" i="56"/>
  <c r="AA539" i="56" l="1"/>
  <c r="AB539" i="56"/>
  <c r="Y540" i="56"/>
  <c r="X540" i="56"/>
  <c r="AB730" i="56"/>
  <c r="AA730" i="56"/>
  <c r="V733" i="56"/>
  <c r="Z732" i="56"/>
  <c r="W732" i="56" s="1"/>
  <c r="Y731" i="56"/>
  <c r="X731" i="56"/>
  <c r="AB634" i="56"/>
  <c r="AA634" i="56"/>
  <c r="V637" i="56"/>
  <c r="Z636" i="56"/>
  <c r="W636" i="56" s="1"/>
  <c r="X635" i="56"/>
  <c r="Y635" i="56"/>
  <c r="V541" i="56"/>
  <c r="Z541" i="56" s="1"/>
  <c r="W541" i="56" s="1"/>
  <c r="AB443" i="56"/>
  <c r="AA443" i="56"/>
  <c r="X444" i="56"/>
  <c r="Y444" i="56"/>
  <c r="Z445" i="56"/>
  <c r="W445" i="56" s="1"/>
  <c r="V446" i="56"/>
  <c r="Y346" i="56"/>
  <c r="X346" i="56"/>
  <c r="Z347" i="56"/>
  <c r="W347" i="56" s="1"/>
  <c r="V348" i="56"/>
  <c r="AA345" i="56"/>
  <c r="AB345" i="56"/>
  <c r="AB249" i="56"/>
  <c r="AA249" i="56"/>
  <c r="V252" i="56"/>
  <c r="Z251" i="56"/>
  <c r="W251" i="56" s="1"/>
  <c r="Y250" i="56"/>
  <c r="X250" i="56"/>
  <c r="AB153" i="56"/>
  <c r="AA153" i="56"/>
  <c r="Z155" i="56"/>
  <c r="W155" i="56" s="1"/>
  <c r="V156" i="56"/>
  <c r="Y154" i="56"/>
  <c r="X154" i="56"/>
  <c r="AB540" i="56" l="1"/>
  <c r="AA540" i="56"/>
  <c r="X541" i="56"/>
  <c r="Y541" i="56"/>
  <c r="AA731" i="56"/>
  <c r="AB731" i="56"/>
  <c r="X732" i="56"/>
  <c r="Y732" i="56"/>
  <c r="Z733" i="56"/>
  <c r="W733" i="56" s="1"/>
  <c r="V734" i="56"/>
  <c r="AB635" i="56"/>
  <c r="AA635" i="56"/>
  <c r="X636" i="56"/>
  <c r="Y636" i="56"/>
  <c r="Z637" i="56"/>
  <c r="W637" i="56" s="1"/>
  <c r="V638" i="56"/>
  <c r="V542" i="56"/>
  <c r="Z542" i="56" s="1"/>
  <c r="W542" i="56" s="1"/>
  <c r="Z446" i="56"/>
  <c r="W446" i="56" s="1"/>
  <c r="V447" i="56"/>
  <c r="X445" i="56"/>
  <c r="Y445" i="56"/>
  <c r="AB444" i="56"/>
  <c r="AA444" i="56"/>
  <c r="Y347" i="56"/>
  <c r="X347" i="56"/>
  <c r="AA346" i="56"/>
  <c r="AB346" i="56"/>
  <c r="Z348" i="56"/>
  <c r="W348" i="56" s="1"/>
  <c r="V349" i="56"/>
  <c r="AA250" i="56"/>
  <c r="AB250" i="56"/>
  <c r="Y251" i="56"/>
  <c r="X251" i="56"/>
  <c r="Z252" i="56"/>
  <c r="W252" i="56" s="1"/>
  <c r="V253" i="56"/>
  <c r="AB154" i="56"/>
  <c r="AA154" i="56"/>
  <c r="Z156" i="56"/>
  <c r="W156" i="56" s="1"/>
  <c r="V157" i="56"/>
  <c r="Y155" i="56"/>
  <c r="X155" i="56"/>
  <c r="AB541" i="56" l="1"/>
  <c r="AA541" i="56"/>
  <c r="Y542" i="56"/>
  <c r="X542" i="56"/>
  <c r="Z734" i="56"/>
  <c r="W734" i="56" s="1"/>
  <c r="V735" i="56"/>
  <c r="Y733" i="56"/>
  <c r="X733" i="56"/>
  <c r="AA732" i="56"/>
  <c r="AB732" i="56"/>
  <c r="Z638" i="56"/>
  <c r="W638" i="56" s="1"/>
  <c r="V639" i="56"/>
  <c r="X637" i="56"/>
  <c r="Y637" i="56"/>
  <c r="AB636" i="56"/>
  <c r="AA636" i="56"/>
  <c r="V543" i="56"/>
  <c r="Z543" i="56" s="1"/>
  <c r="W543" i="56" s="1"/>
  <c r="AB445" i="56"/>
  <c r="AA445" i="56"/>
  <c r="Z447" i="56"/>
  <c r="W447" i="56" s="1"/>
  <c r="V448" i="56"/>
  <c r="Y446" i="56"/>
  <c r="X446" i="56"/>
  <c r="Z349" i="56"/>
  <c r="W349" i="56" s="1"/>
  <c r="V350" i="56"/>
  <c r="AA347" i="56"/>
  <c r="AB347" i="56"/>
  <c r="Y348" i="56"/>
  <c r="X348" i="56"/>
  <c r="Z253" i="56"/>
  <c r="W253" i="56" s="1"/>
  <c r="V254" i="56"/>
  <c r="AB251" i="56"/>
  <c r="AA251" i="56"/>
  <c r="Y252" i="56"/>
  <c r="X252" i="56"/>
  <c r="Z157" i="56"/>
  <c r="W157" i="56" s="1"/>
  <c r="V158" i="56"/>
  <c r="AB155" i="56"/>
  <c r="AA155" i="56"/>
  <c r="Y156" i="56"/>
  <c r="X156" i="56"/>
  <c r="I35" i="42"/>
  <c r="P64" i="42"/>
  <c r="Q64" i="42" s="1"/>
  <c r="R64" i="42" s="1"/>
  <c r="S64" i="42" s="1"/>
  <c r="T64" i="42" s="1"/>
  <c r="U64" i="42" s="1"/>
  <c r="V64" i="42" s="1"/>
  <c r="W64" i="42" s="1"/>
  <c r="X64" i="42" s="1"/>
  <c r="Y64" i="42" s="1"/>
  <c r="J63" i="42"/>
  <c r="K63" i="42" s="1"/>
  <c r="L63" i="42" s="1"/>
  <c r="M63" i="42" s="1"/>
  <c r="N63" i="42" s="1"/>
  <c r="O63" i="42" s="1"/>
  <c r="Y62" i="42"/>
  <c r="X62" i="42"/>
  <c r="W62" i="42"/>
  <c r="V62" i="42"/>
  <c r="U62" i="42"/>
  <c r="T62" i="42"/>
  <c r="S62" i="42"/>
  <c r="R62" i="42"/>
  <c r="Q62" i="42"/>
  <c r="P62" i="42"/>
  <c r="O61" i="42"/>
  <c r="N60" i="42"/>
  <c r="M60" i="42"/>
  <c r="L60" i="42"/>
  <c r="K60" i="42"/>
  <c r="J60" i="42"/>
  <c r="I60" i="42"/>
  <c r="I59" i="42" s="1"/>
  <c r="P57" i="42"/>
  <c r="Q57" i="42" s="1"/>
  <c r="R57" i="42" s="1"/>
  <c r="S57" i="42" s="1"/>
  <c r="T57" i="42" s="1"/>
  <c r="U57" i="42" s="1"/>
  <c r="V57" i="42" s="1"/>
  <c r="W57" i="42" s="1"/>
  <c r="X57" i="42" s="1"/>
  <c r="Y57" i="42" s="1"/>
  <c r="J56" i="42"/>
  <c r="K56" i="42" s="1"/>
  <c r="L56" i="42" s="1"/>
  <c r="M56" i="42" s="1"/>
  <c r="N56" i="42" s="1"/>
  <c r="O56" i="42" s="1"/>
  <c r="Y55" i="42"/>
  <c r="X55" i="42"/>
  <c r="W55" i="42"/>
  <c r="V55" i="42"/>
  <c r="U55" i="42"/>
  <c r="T55" i="42"/>
  <c r="S55" i="42"/>
  <c r="R55" i="42"/>
  <c r="Q55" i="42"/>
  <c r="P55" i="42"/>
  <c r="O54" i="42"/>
  <c r="N53" i="42"/>
  <c r="M53" i="42"/>
  <c r="L53" i="42"/>
  <c r="K53" i="42"/>
  <c r="J53" i="42"/>
  <c r="I53" i="42"/>
  <c r="I52" i="42" s="1"/>
  <c r="P50" i="42"/>
  <c r="Q50" i="42" s="1"/>
  <c r="R50" i="42" s="1"/>
  <c r="S50" i="42" s="1"/>
  <c r="T50" i="42" s="1"/>
  <c r="U50" i="42" s="1"/>
  <c r="V50" i="42" s="1"/>
  <c r="W50" i="42" s="1"/>
  <c r="X50" i="42" s="1"/>
  <c r="Y50" i="42" s="1"/>
  <c r="J49" i="42"/>
  <c r="K49" i="42" s="1"/>
  <c r="L49" i="42" s="1"/>
  <c r="M49" i="42" s="1"/>
  <c r="N49" i="42" s="1"/>
  <c r="O49" i="42" s="1"/>
  <c r="Y48" i="42"/>
  <c r="X48" i="42"/>
  <c r="W48" i="42"/>
  <c r="V48" i="42"/>
  <c r="U48" i="42"/>
  <c r="T48" i="42"/>
  <c r="S48" i="42"/>
  <c r="R48" i="42"/>
  <c r="Q48" i="42"/>
  <c r="P48" i="42"/>
  <c r="O47" i="42"/>
  <c r="N46" i="42"/>
  <c r="M46" i="42"/>
  <c r="L46" i="42"/>
  <c r="K46" i="42"/>
  <c r="J46" i="42"/>
  <c r="I46" i="42"/>
  <c r="I45" i="42" s="1"/>
  <c r="A2" i="42"/>
  <c r="I1" i="42"/>
  <c r="P64" i="41"/>
  <c r="Q64" i="41" s="1"/>
  <c r="R64" i="41" s="1"/>
  <c r="S64" i="41" s="1"/>
  <c r="T64" i="41" s="1"/>
  <c r="U64" i="41" s="1"/>
  <c r="V64" i="41" s="1"/>
  <c r="W64" i="41" s="1"/>
  <c r="X64" i="41" s="1"/>
  <c r="Y64" i="41" s="1"/>
  <c r="J63" i="41"/>
  <c r="K63" i="41" s="1"/>
  <c r="L63" i="41" s="1"/>
  <c r="M63" i="41" s="1"/>
  <c r="N63" i="41" s="1"/>
  <c r="O63" i="41" s="1"/>
  <c r="Y62" i="41"/>
  <c r="X62" i="41"/>
  <c r="W62" i="41"/>
  <c r="V62" i="41"/>
  <c r="U62" i="41"/>
  <c r="T62" i="41"/>
  <c r="S62" i="41"/>
  <c r="R62" i="41"/>
  <c r="Q62" i="41"/>
  <c r="P62" i="41"/>
  <c r="O61" i="41"/>
  <c r="N60" i="41"/>
  <c r="M60" i="41"/>
  <c r="L60" i="41"/>
  <c r="K60" i="41"/>
  <c r="J60" i="41"/>
  <c r="I60" i="41"/>
  <c r="I59" i="41" s="1"/>
  <c r="P57" i="41"/>
  <c r="Q57" i="41" s="1"/>
  <c r="R57" i="41" s="1"/>
  <c r="S57" i="41" s="1"/>
  <c r="T57" i="41" s="1"/>
  <c r="U57" i="41" s="1"/>
  <c r="V57" i="41" s="1"/>
  <c r="W57" i="41" s="1"/>
  <c r="X57" i="41" s="1"/>
  <c r="Y57" i="41" s="1"/>
  <c r="J56" i="41"/>
  <c r="K56" i="41" s="1"/>
  <c r="L56" i="41" s="1"/>
  <c r="M56" i="41" s="1"/>
  <c r="N56" i="41" s="1"/>
  <c r="O56" i="41" s="1"/>
  <c r="Y55" i="41"/>
  <c r="X55" i="41"/>
  <c r="W55" i="41"/>
  <c r="V55" i="41"/>
  <c r="U55" i="41"/>
  <c r="T55" i="41"/>
  <c r="S55" i="41"/>
  <c r="R55" i="41"/>
  <c r="Q55" i="41"/>
  <c r="P55" i="41"/>
  <c r="O54" i="41"/>
  <c r="N53" i="41"/>
  <c r="M53" i="41"/>
  <c r="L53" i="41"/>
  <c r="K53" i="41"/>
  <c r="J53" i="41"/>
  <c r="I53" i="41"/>
  <c r="I52" i="41" s="1"/>
  <c r="P50" i="41"/>
  <c r="Q50" i="41" s="1"/>
  <c r="R50" i="41" s="1"/>
  <c r="S50" i="41" s="1"/>
  <c r="T50" i="41" s="1"/>
  <c r="U50" i="41" s="1"/>
  <c r="V50" i="41" s="1"/>
  <c r="W50" i="41" s="1"/>
  <c r="X50" i="41" s="1"/>
  <c r="Y50" i="41" s="1"/>
  <c r="J49" i="41"/>
  <c r="K49" i="41" s="1"/>
  <c r="L49" i="41" s="1"/>
  <c r="M49" i="41" s="1"/>
  <c r="N49" i="41" s="1"/>
  <c r="O49" i="41" s="1"/>
  <c r="Y48" i="41"/>
  <c r="X48" i="41"/>
  <c r="W48" i="41"/>
  <c r="V48" i="41"/>
  <c r="U48" i="41"/>
  <c r="T48" i="41"/>
  <c r="S48" i="41"/>
  <c r="R48" i="41"/>
  <c r="Q48" i="41"/>
  <c r="P48" i="41"/>
  <c r="O47" i="41"/>
  <c r="N46" i="41"/>
  <c r="M46" i="41"/>
  <c r="L46" i="41"/>
  <c r="K46" i="41"/>
  <c r="J46" i="41"/>
  <c r="I46" i="41"/>
  <c r="I45" i="41" s="1"/>
  <c r="P40" i="41"/>
  <c r="Q40" i="41" s="1"/>
  <c r="R40" i="41" s="1"/>
  <c r="S40" i="41" s="1"/>
  <c r="T40" i="41" s="1"/>
  <c r="U40" i="41" s="1"/>
  <c r="V40" i="41" s="1"/>
  <c r="W40" i="41" s="1"/>
  <c r="X40" i="41" s="1"/>
  <c r="Y40" i="41" s="1"/>
  <c r="J39" i="41"/>
  <c r="K39" i="41" s="1"/>
  <c r="L39" i="41" s="1"/>
  <c r="M39" i="41" s="1"/>
  <c r="N39" i="41" s="1"/>
  <c r="O39" i="41" s="1"/>
  <c r="Y38" i="41"/>
  <c r="X38" i="41"/>
  <c r="W38" i="41"/>
  <c r="V38" i="41"/>
  <c r="U38" i="41"/>
  <c r="T38" i="41"/>
  <c r="S38" i="41"/>
  <c r="R38" i="41"/>
  <c r="Q38" i="41"/>
  <c r="P38" i="41"/>
  <c r="O37" i="41"/>
  <c r="N36" i="41"/>
  <c r="M36" i="41"/>
  <c r="L36" i="41"/>
  <c r="K36" i="41"/>
  <c r="J36" i="41"/>
  <c r="I36" i="41"/>
  <c r="I35" i="41" s="1"/>
  <c r="A2" i="41"/>
  <c r="I1" i="41"/>
  <c r="I46" i="40"/>
  <c r="I45" i="40" s="1"/>
  <c r="I36" i="40"/>
  <c r="I35" i="40" s="1"/>
  <c r="I60" i="40"/>
  <c r="I59" i="40" s="1"/>
  <c r="I53" i="40"/>
  <c r="I52" i="40" s="1"/>
  <c r="A2" i="40"/>
  <c r="I1" i="40"/>
  <c r="P88" i="39"/>
  <c r="Q88" i="39" s="1"/>
  <c r="R88" i="39" s="1"/>
  <c r="S88" i="39" s="1"/>
  <c r="T88" i="39" s="1"/>
  <c r="U88" i="39" s="1"/>
  <c r="V88" i="39" s="1"/>
  <c r="W88" i="39" s="1"/>
  <c r="X88" i="39" s="1"/>
  <c r="Y88" i="39" s="1"/>
  <c r="J87" i="39"/>
  <c r="K87" i="39" s="1"/>
  <c r="L87" i="39" s="1"/>
  <c r="M87" i="39" s="1"/>
  <c r="N87" i="39" s="1"/>
  <c r="O87" i="39" s="1"/>
  <c r="Y86" i="39"/>
  <c r="X86" i="39"/>
  <c r="W86" i="39"/>
  <c r="V86" i="39"/>
  <c r="U86" i="39"/>
  <c r="T86" i="39"/>
  <c r="S86" i="39"/>
  <c r="R86" i="39"/>
  <c r="Q86" i="39"/>
  <c r="P86" i="39"/>
  <c r="O85" i="39"/>
  <c r="N84" i="39"/>
  <c r="M84" i="39"/>
  <c r="L84" i="39"/>
  <c r="K84" i="39"/>
  <c r="J84" i="39"/>
  <c r="I84" i="39"/>
  <c r="I83" i="39" s="1"/>
  <c r="P80" i="39"/>
  <c r="Q80" i="39" s="1"/>
  <c r="R80" i="39" s="1"/>
  <c r="S80" i="39" s="1"/>
  <c r="T80" i="39" s="1"/>
  <c r="U80" i="39" s="1"/>
  <c r="V80" i="39" s="1"/>
  <c r="W80" i="39" s="1"/>
  <c r="X80" i="39" s="1"/>
  <c r="Y80" i="39" s="1"/>
  <c r="J79" i="39"/>
  <c r="K79" i="39" s="1"/>
  <c r="L79" i="39" s="1"/>
  <c r="M79" i="39" s="1"/>
  <c r="N79" i="39" s="1"/>
  <c r="O79" i="39" s="1"/>
  <c r="Y78" i="39"/>
  <c r="X78" i="39"/>
  <c r="W78" i="39"/>
  <c r="V78" i="39"/>
  <c r="U78" i="39"/>
  <c r="T78" i="39"/>
  <c r="S78" i="39"/>
  <c r="R78" i="39"/>
  <c r="Q78" i="39"/>
  <c r="P78" i="39"/>
  <c r="O77" i="39"/>
  <c r="N76" i="39"/>
  <c r="M76" i="39"/>
  <c r="L76" i="39"/>
  <c r="K76" i="39"/>
  <c r="J76" i="39"/>
  <c r="I76" i="39"/>
  <c r="I75" i="39" s="1"/>
  <c r="P72" i="39"/>
  <c r="Q72" i="39" s="1"/>
  <c r="R72" i="39" s="1"/>
  <c r="S72" i="39" s="1"/>
  <c r="T72" i="39" s="1"/>
  <c r="U72" i="39" s="1"/>
  <c r="V72" i="39" s="1"/>
  <c r="W72" i="39" s="1"/>
  <c r="X72" i="39" s="1"/>
  <c r="Y72" i="39" s="1"/>
  <c r="J71" i="39"/>
  <c r="K71" i="39" s="1"/>
  <c r="L71" i="39" s="1"/>
  <c r="M71" i="39" s="1"/>
  <c r="N71" i="39" s="1"/>
  <c r="O71" i="39" s="1"/>
  <c r="Y70" i="39"/>
  <c r="X70" i="39"/>
  <c r="W70" i="39"/>
  <c r="V70" i="39"/>
  <c r="U70" i="39"/>
  <c r="T70" i="39"/>
  <c r="S70" i="39"/>
  <c r="R70" i="39"/>
  <c r="Q70" i="39"/>
  <c r="P70" i="39"/>
  <c r="O69" i="39"/>
  <c r="N68" i="39"/>
  <c r="M68" i="39"/>
  <c r="L68" i="39"/>
  <c r="K68" i="39"/>
  <c r="J68" i="39"/>
  <c r="I68" i="39"/>
  <c r="I67" i="39" s="1"/>
  <c r="P64" i="39"/>
  <c r="Q64" i="39" s="1"/>
  <c r="R64" i="39" s="1"/>
  <c r="S64" i="39" s="1"/>
  <c r="T64" i="39" s="1"/>
  <c r="U64" i="39" s="1"/>
  <c r="V64" i="39" s="1"/>
  <c r="W64" i="39" s="1"/>
  <c r="X64" i="39" s="1"/>
  <c r="Y64" i="39" s="1"/>
  <c r="J63" i="39"/>
  <c r="K63" i="39" s="1"/>
  <c r="L63" i="39" s="1"/>
  <c r="M63" i="39" s="1"/>
  <c r="N63" i="39" s="1"/>
  <c r="O63" i="39" s="1"/>
  <c r="Y62" i="39"/>
  <c r="X62" i="39"/>
  <c r="W62" i="39"/>
  <c r="V62" i="39"/>
  <c r="U62" i="39"/>
  <c r="T62" i="39"/>
  <c r="S62" i="39"/>
  <c r="R62" i="39"/>
  <c r="Q62" i="39"/>
  <c r="P62" i="39"/>
  <c r="O61" i="39"/>
  <c r="N60" i="39"/>
  <c r="M60" i="39"/>
  <c r="L60" i="39"/>
  <c r="K60" i="39"/>
  <c r="J60" i="39"/>
  <c r="I60" i="39"/>
  <c r="I59" i="39" s="1"/>
  <c r="P57" i="39"/>
  <c r="Q57" i="39" s="1"/>
  <c r="R57" i="39" s="1"/>
  <c r="S57" i="39" s="1"/>
  <c r="T57" i="39" s="1"/>
  <c r="U57" i="39" s="1"/>
  <c r="V57" i="39" s="1"/>
  <c r="W57" i="39" s="1"/>
  <c r="X57" i="39" s="1"/>
  <c r="Y57" i="39" s="1"/>
  <c r="J56" i="39"/>
  <c r="K56" i="39" s="1"/>
  <c r="L56" i="39" s="1"/>
  <c r="M56" i="39" s="1"/>
  <c r="N56" i="39" s="1"/>
  <c r="O56" i="39" s="1"/>
  <c r="Y55" i="39"/>
  <c r="X55" i="39"/>
  <c r="W55" i="39"/>
  <c r="V55" i="39"/>
  <c r="U55" i="39"/>
  <c r="T55" i="39"/>
  <c r="S55" i="39"/>
  <c r="R55" i="39"/>
  <c r="Q55" i="39"/>
  <c r="P55" i="39"/>
  <c r="O54" i="39"/>
  <c r="N53" i="39"/>
  <c r="M53" i="39"/>
  <c r="L53" i="39"/>
  <c r="K53" i="39"/>
  <c r="J53" i="39"/>
  <c r="I53" i="39"/>
  <c r="Y38" i="39"/>
  <c r="X38" i="39"/>
  <c r="W38" i="39"/>
  <c r="V38" i="39"/>
  <c r="U38" i="39"/>
  <c r="T38" i="39"/>
  <c r="S38" i="39"/>
  <c r="R38" i="39"/>
  <c r="Q38" i="39"/>
  <c r="P38" i="39"/>
  <c r="O37" i="39"/>
  <c r="N36" i="39"/>
  <c r="M36" i="39"/>
  <c r="L36" i="39"/>
  <c r="K36" i="39"/>
  <c r="J36" i="39"/>
  <c r="A2" i="39"/>
  <c r="I1" i="39"/>
  <c r="P88" i="38"/>
  <c r="Q88" i="38" s="1"/>
  <c r="R88" i="38" s="1"/>
  <c r="S88" i="38" s="1"/>
  <c r="T88" i="38" s="1"/>
  <c r="U88" i="38" s="1"/>
  <c r="V88" i="38" s="1"/>
  <c r="W88" i="38" s="1"/>
  <c r="X88" i="38" s="1"/>
  <c r="Y88" i="38" s="1"/>
  <c r="J87" i="38"/>
  <c r="K87" i="38" s="1"/>
  <c r="L87" i="38" s="1"/>
  <c r="M87" i="38" s="1"/>
  <c r="N87" i="38" s="1"/>
  <c r="O87" i="38" s="1"/>
  <c r="Y86" i="38"/>
  <c r="X86" i="38"/>
  <c r="W86" i="38"/>
  <c r="V86" i="38"/>
  <c r="U86" i="38"/>
  <c r="T86" i="38"/>
  <c r="S86" i="38"/>
  <c r="R86" i="38"/>
  <c r="Q86" i="38"/>
  <c r="P86" i="38"/>
  <c r="O85" i="38"/>
  <c r="N84" i="38"/>
  <c r="M84" i="38"/>
  <c r="L84" i="38"/>
  <c r="K84" i="38"/>
  <c r="J84" i="38"/>
  <c r="I84" i="38"/>
  <c r="I83" i="38" s="1"/>
  <c r="P80" i="38"/>
  <c r="Q80" i="38" s="1"/>
  <c r="R80" i="38" s="1"/>
  <c r="S80" i="38" s="1"/>
  <c r="T80" i="38" s="1"/>
  <c r="U80" i="38" s="1"/>
  <c r="V80" i="38" s="1"/>
  <c r="W80" i="38" s="1"/>
  <c r="X80" i="38" s="1"/>
  <c r="Y80" i="38" s="1"/>
  <c r="J79" i="38"/>
  <c r="K79" i="38" s="1"/>
  <c r="L79" i="38" s="1"/>
  <c r="M79" i="38" s="1"/>
  <c r="N79" i="38" s="1"/>
  <c r="O79" i="38" s="1"/>
  <c r="Y78" i="38"/>
  <c r="X78" i="38"/>
  <c r="W78" i="38"/>
  <c r="V78" i="38"/>
  <c r="U78" i="38"/>
  <c r="T78" i="38"/>
  <c r="S78" i="38"/>
  <c r="R78" i="38"/>
  <c r="Q78" i="38"/>
  <c r="P78" i="38"/>
  <c r="O77" i="38"/>
  <c r="N76" i="38"/>
  <c r="M76" i="38"/>
  <c r="L76" i="38"/>
  <c r="K76" i="38"/>
  <c r="J76" i="38"/>
  <c r="I76" i="38"/>
  <c r="I75" i="38" s="1"/>
  <c r="P72" i="38"/>
  <c r="Q72" i="38" s="1"/>
  <c r="R72" i="38" s="1"/>
  <c r="S72" i="38" s="1"/>
  <c r="T72" i="38" s="1"/>
  <c r="U72" i="38" s="1"/>
  <c r="V72" i="38" s="1"/>
  <c r="W72" i="38" s="1"/>
  <c r="X72" i="38" s="1"/>
  <c r="Y72" i="38" s="1"/>
  <c r="J71" i="38"/>
  <c r="K71" i="38" s="1"/>
  <c r="L71" i="38" s="1"/>
  <c r="M71" i="38" s="1"/>
  <c r="N71" i="38" s="1"/>
  <c r="O71" i="38" s="1"/>
  <c r="Y70" i="38"/>
  <c r="X70" i="38"/>
  <c r="W70" i="38"/>
  <c r="V70" i="38"/>
  <c r="U70" i="38"/>
  <c r="T70" i="38"/>
  <c r="S70" i="38"/>
  <c r="R70" i="38"/>
  <c r="Q70" i="38"/>
  <c r="P70" i="38"/>
  <c r="O69" i="38"/>
  <c r="N68" i="38"/>
  <c r="M68" i="38"/>
  <c r="L68" i="38"/>
  <c r="K68" i="38"/>
  <c r="J68" i="38"/>
  <c r="I68" i="38"/>
  <c r="I67" i="38" s="1"/>
  <c r="P64" i="38"/>
  <c r="Q64" i="38" s="1"/>
  <c r="R64" i="38" s="1"/>
  <c r="S64" i="38" s="1"/>
  <c r="T64" i="38" s="1"/>
  <c r="U64" i="38" s="1"/>
  <c r="V64" i="38" s="1"/>
  <c r="W64" i="38" s="1"/>
  <c r="X64" i="38" s="1"/>
  <c r="Y64" i="38" s="1"/>
  <c r="J63" i="38"/>
  <c r="K63" i="38" s="1"/>
  <c r="L63" i="38" s="1"/>
  <c r="M63" i="38" s="1"/>
  <c r="N63" i="38" s="1"/>
  <c r="O63" i="38" s="1"/>
  <c r="Y62" i="38"/>
  <c r="X62" i="38"/>
  <c r="W62" i="38"/>
  <c r="V62" i="38"/>
  <c r="U62" i="38"/>
  <c r="T62" i="38"/>
  <c r="S62" i="38"/>
  <c r="R62" i="38"/>
  <c r="Q62" i="38"/>
  <c r="P62" i="38"/>
  <c r="O61" i="38"/>
  <c r="N60" i="38"/>
  <c r="M60" i="38"/>
  <c r="L60" i="38"/>
  <c r="K60" i="38"/>
  <c r="J60" i="38"/>
  <c r="I60" i="38"/>
  <c r="I59" i="38" s="1"/>
  <c r="P57" i="38"/>
  <c r="Q57" i="38" s="1"/>
  <c r="R57" i="38" s="1"/>
  <c r="S57" i="38" s="1"/>
  <c r="T57" i="38" s="1"/>
  <c r="U57" i="38" s="1"/>
  <c r="V57" i="38" s="1"/>
  <c r="W57" i="38" s="1"/>
  <c r="X57" i="38" s="1"/>
  <c r="Y57" i="38" s="1"/>
  <c r="J56" i="38"/>
  <c r="K56" i="38" s="1"/>
  <c r="L56" i="38" s="1"/>
  <c r="M56" i="38" s="1"/>
  <c r="N56" i="38" s="1"/>
  <c r="O56" i="38" s="1"/>
  <c r="Y55" i="38"/>
  <c r="X55" i="38"/>
  <c r="W55" i="38"/>
  <c r="V55" i="38"/>
  <c r="U55" i="38"/>
  <c r="T55" i="38"/>
  <c r="S55" i="38"/>
  <c r="R55" i="38"/>
  <c r="Q55" i="38"/>
  <c r="P55" i="38"/>
  <c r="O54" i="38"/>
  <c r="N53" i="38"/>
  <c r="M53" i="38"/>
  <c r="L53" i="38"/>
  <c r="K53" i="38"/>
  <c r="J53" i="38"/>
  <c r="I53" i="38"/>
  <c r="A2" i="38"/>
  <c r="I1" i="38"/>
  <c r="P88" i="37"/>
  <c r="Q88" i="37" s="1"/>
  <c r="R88" i="37" s="1"/>
  <c r="S88" i="37" s="1"/>
  <c r="T88" i="37" s="1"/>
  <c r="U88" i="37" s="1"/>
  <c r="V88" i="37" s="1"/>
  <c r="W88" i="37" s="1"/>
  <c r="X88" i="37" s="1"/>
  <c r="Y88" i="37" s="1"/>
  <c r="J87" i="37"/>
  <c r="K87" i="37" s="1"/>
  <c r="L87" i="37" s="1"/>
  <c r="M87" i="37" s="1"/>
  <c r="N87" i="37" s="1"/>
  <c r="O87" i="37" s="1"/>
  <c r="Y86" i="37"/>
  <c r="X86" i="37"/>
  <c r="W86" i="37"/>
  <c r="V86" i="37"/>
  <c r="U86" i="37"/>
  <c r="T86" i="37"/>
  <c r="S86" i="37"/>
  <c r="R86" i="37"/>
  <c r="Q86" i="37"/>
  <c r="P86" i="37"/>
  <c r="O85" i="37"/>
  <c r="N84" i="37"/>
  <c r="M84" i="37"/>
  <c r="L84" i="37"/>
  <c r="K84" i="37"/>
  <c r="J84" i="37"/>
  <c r="I84" i="37"/>
  <c r="I83" i="37" s="1"/>
  <c r="P80" i="37"/>
  <c r="Q80" i="37" s="1"/>
  <c r="R80" i="37" s="1"/>
  <c r="S80" i="37" s="1"/>
  <c r="T80" i="37" s="1"/>
  <c r="U80" i="37" s="1"/>
  <c r="V80" i="37" s="1"/>
  <c r="W80" i="37" s="1"/>
  <c r="X80" i="37" s="1"/>
  <c r="Y80" i="37" s="1"/>
  <c r="J79" i="37"/>
  <c r="K79" i="37" s="1"/>
  <c r="L79" i="37" s="1"/>
  <c r="M79" i="37" s="1"/>
  <c r="N79" i="37" s="1"/>
  <c r="O79" i="37" s="1"/>
  <c r="Y78" i="37"/>
  <c r="X78" i="37"/>
  <c r="W78" i="37"/>
  <c r="V78" i="37"/>
  <c r="U78" i="37"/>
  <c r="T78" i="37"/>
  <c r="S78" i="37"/>
  <c r="R78" i="37"/>
  <c r="Q78" i="37"/>
  <c r="P78" i="37"/>
  <c r="O77" i="37"/>
  <c r="N76" i="37"/>
  <c r="M76" i="37"/>
  <c r="L76" i="37"/>
  <c r="K76" i="37"/>
  <c r="J76" i="37"/>
  <c r="I76" i="37"/>
  <c r="I75" i="37" s="1"/>
  <c r="P72" i="37"/>
  <c r="Q72" i="37" s="1"/>
  <c r="R72" i="37" s="1"/>
  <c r="S72" i="37" s="1"/>
  <c r="T72" i="37" s="1"/>
  <c r="U72" i="37" s="1"/>
  <c r="V72" i="37" s="1"/>
  <c r="W72" i="37" s="1"/>
  <c r="X72" i="37" s="1"/>
  <c r="Y72" i="37" s="1"/>
  <c r="J71" i="37"/>
  <c r="K71" i="37" s="1"/>
  <c r="L71" i="37" s="1"/>
  <c r="M71" i="37" s="1"/>
  <c r="N71" i="37" s="1"/>
  <c r="O71" i="37" s="1"/>
  <c r="Y70" i="37"/>
  <c r="X70" i="37"/>
  <c r="W70" i="37"/>
  <c r="V70" i="37"/>
  <c r="U70" i="37"/>
  <c r="T70" i="37"/>
  <c r="S70" i="37"/>
  <c r="R70" i="37"/>
  <c r="Q70" i="37"/>
  <c r="P70" i="37"/>
  <c r="O69" i="37"/>
  <c r="N68" i="37"/>
  <c r="M68" i="37"/>
  <c r="L68" i="37"/>
  <c r="K68" i="37"/>
  <c r="J68" i="37"/>
  <c r="I68" i="37"/>
  <c r="I67" i="37" s="1"/>
  <c r="P64" i="37"/>
  <c r="Q64" i="37" s="1"/>
  <c r="R64" i="37" s="1"/>
  <c r="S64" i="37" s="1"/>
  <c r="T64" i="37" s="1"/>
  <c r="U64" i="37" s="1"/>
  <c r="V64" i="37" s="1"/>
  <c r="W64" i="37" s="1"/>
  <c r="X64" i="37" s="1"/>
  <c r="Y64" i="37" s="1"/>
  <c r="J63" i="37"/>
  <c r="K63" i="37" s="1"/>
  <c r="L63" i="37" s="1"/>
  <c r="M63" i="37" s="1"/>
  <c r="N63" i="37" s="1"/>
  <c r="O63" i="37" s="1"/>
  <c r="Y62" i="37"/>
  <c r="X62" i="37"/>
  <c r="W62" i="37"/>
  <c r="V62" i="37"/>
  <c r="U62" i="37"/>
  <c r="T62" i="37"/>
  <c r="S62" i="37"/>
  <c r="R62" i="37"/>
  <c r="Q62" i="37"/>
  <c r="P62" i="37"/>
  <c r="O61" i="37"/>
  <c r="N60" i="37"/>
  <c r="M60" i="37"/>
  <c r="L60" i="37"/>
  <c r="K60" i="37"/>
  <c r="J60" i="37"/>
  <c r="I60" i="37"/>
  <c r="I59" i="37" s="1"/>
  <c r="P57" i="37"/>
  <c r="Q57" i="37" s="1"/>
  <c r="R57" i="37" s="1"/>
  <c r="S57" i="37" s="1"/>
  <c r="T57" i="37" s="1"/>
  <c r="U57" i="37" s="1"/>
  <c r="V57" i="37" s="1"/>
  <c r="W57" i="37" s="1"/>
  <c r="X57" i="37" s="1"/>
  <c r="Y57" i="37" s="1"/>
  <c r="J56" i="37"/>
  <c r="K56" i="37" s="1"/>
  <c r="L56" i="37" s="1"/>
  <c r="M56" i="37" s="1"/>
  <c r="N56" i="37" s="1"/>
  <c r="O56" i="37" s="1"/>
  <c r="Y55" i="37"/>
  <c r="X55" i="37"/>
  <c r="W55" i="37"/>
  <c r="V55" i="37"/>
  <c r="U55" i="37"/>
  <c r="T55" i="37"/>
  <c r="S55" i="37"/>
  <c r="R55" i="37"/>
  <c r="Q55" i="37"/>
  <c r="P55" i="37"/>
  <c r="O54" i="37"/>
  <c r="N53" i="37"/>
  <c r="M53" i="37"/>
  <c r="L53" i="37"/>
  <c r="K53" i="37"/>
  <c r="J53" i="37"/>
  <c r="I53" i="37"/>
  <c r="I52" i="37" s="1"/>
  <c r="P50" i="37"/>
  <c r="Q50" i="37" s="1"/>
  <c r="R50" i="37" s="1"/>
  <c r="S50" i="37" s="1"/>
  <c r="T50" i="37" s="1"/>
  <c r="U50" i="37" s="1"/>
  <c r="V50" i="37" s="1"/>
  <c r="W50" i="37" s="1"/>
  <c r="X50" i="37" s="1"/>
  <c r="Y50" i="37" s="1"/>
  <c r="J49" i="37"/>
  <c r="K49" i="37" s="1"/>
  <c r="L49" i="37" s="1"/>
  <c r="M49" i="37" s="1"/>
  <c r="N49" i="37" s="1"/>
  <c r="O49" i="37" s="1"/>
  <c r="Y48" i="37"/>
  <c r="X48" i="37"/>
  <c r="W48" i="37"/>
  <c r="V48" i="37"/>
  <c r="U48" i="37"/>
  <c r="T48" i="37"/>
  <c r="S48" i="37"/>
  <c r="R48" i="37"/>
  <c r="Q48" i="37"/>
  <c r="P48" i="37"/>
  <c r="O47" i="37"/>
  <c r="N46" i="37"/>
  <c r="M46" i="37"/>
  <c r="L46" i="37"/>
  <c r="K46" i="37"/>
  <c r="J46" i="37"/>
  <c r="I46" i="37"/>
  <c r="I45" i="37"/>
  <c r="Q40" i="37"/>
  <c r="R40" i="37" s="1"/>
  <c r="S40" i="37" s="1"/>
  <c r="T40" i="37" s="1"/>
  <c r="U40" i="37" s="1"/>
  <c r="V40" i="37" s="1"/>
  <c r="W40" i="37" s="1"/>
  <c r="X40" i="37" s="1"/>
  <c r="Y40" i="37" s="1"/>
  <c r="K39" i="37"/>
  <c r="L39" i="37" s="1"/>
  <c r="M39" i="37" s="1"/>
  <c r="N39" i="37" s="1"/>
  <c r="O39" i="37" s="1"/>
  <c r="A2" i="37"/>
  <c r="I1" i="37"/>
  <c r="AA542" i="56" l="1"/>
  <c r="AB542" i="56"/>
  <c r="Y543" i="56"/>
  <c r="X543" i="56"/>
  <c r="AB733" i="56"/>
  <c r="AA733" i="56"/>
  <c r="Z735" i="56"/>
  <c r="W735" i="56" s="1"/>
  <c r="V736" i="56"/>
  <c r="Y734" i="56"/>
  <c r="X734" i="56"/>
  <c r="AB637" i="56"/>
  <c r="AA637" i="56"/>
  <c r="Z639" i="56"/>
  <c r="W639" i="56" s="1"/>
  <c r="V640" i="56"/>
  <c r="Y638" i="56"/>
  <c r="X638" i="56"/>
  <c r="V544" i="56"/>
  <c r="Z544" i="56" s="1"/>
  <c r="W544" i="56" s="1"/>
  <c r="AB446" i="56"/>
  <c r="AA446" i="56"/>
  <c r="V449" i="56"/>
  <c r="Z448" i="56"/>
  <c r="W448" i="56" s="1"/>
  <c r="X447" i="56"/>
  <c r="Y447" i="56"/>
  <c r="Y349" i="56"/>
  <c r="X349" i="56"/>
  <c r="AA348" i="56"/>
  <c r="AB348" i="56"/>
  <c r="V351" i="56"/>
  <c r="Z350" i="56"/>
  <c r="W350" i="56" s="1"/>
  <c r="AB252" i="56"/>
  <c r="AA252" i="56"/>
  <c r="Z254" i="56"/>
  <c r="W254" i="56" s="1"/>
  <c r="V255" i="56"/>
  <c r="Y253" i="56"/>
  <c r="X253" i="56"/>
  <c r="AB156" i="56"/>
  <c r="AA156" i="56"/>
  <c r="Z158" i="56"/>
  <c r="W158" i="56" s="1"/>
  <c r="V159" i="56"/>
  <c r="Y157" i="56"/>
  <c r="X157" i="56"/>
  <c r="AA543" i="56" l="1"/>
  <c r="AB543" i="56"/>
  <c r="X544" i="56"/>
  <c r="Y544" i="56"/>
  <c r="AB734" i="56"/>
  <c r="AA734" i="56"/>
  <c r="V737" i="56"/>
  <c r="Z736" i="56"/>
  <c r="W736" i="56" s="1"/>
  <c r="Y735" i="56"/>
  <c r="X735" i="56"/>
  <c r="V641" i="56"/>
  <c r="Z640" i="56"/>
  <c r="W640" i="56" s="1"/>
  <c r="X639" i="56"/>
  <c r="Y639" i="56"/>
  <c r="AB638" i="56"/>
  <c r="AA638" i="56"/>
  <c r="V545" i="56"/>
  <c r="Z545" i="56" s="1"/>
  <c r="W545" i="56" s="1"/>
  <c r="AB447" i="56"/>
  <c r="AA447" i="56"/>
  <c r="X448" i="56"/>
  <c r="Y448" i="56"/>
  <c r="Z449" i="56"/>
  <c r="W449" i="56" s="1"/>
  <c r="V450" i="56"/>
  <c r="AB349" i="56"/>
  <c r="AA349" i="56"/>
  <c r="Y350" i="56"/>
  <c r="X350" i="56"/>
  <c r="Z351" i="56"/>
  <c r="W351" i="56" s="1"/>
  <c r="V352" i="56"/>
  <c r="AB253" i="56"/>
  <c r="AA253" i="56"/>
  <c r="V256" i="56"/>
  <c r="Z255" i="56"/>
  <c r="W255" i="56" s="1"/>
  <c r="Y254" i="56"/>
  <c r="X254" i="56"/>
  <c r="AB157" i="56"/>
  <c r="AA157" i="56"/>
  <c r="Z159" i="56"/>
  <c r="W159" i="56" s="1"/>
  <c r="V160" i="56"/>
  <c r="Y158" i="56"/>
  <c r="X158" i="56"/>
  <c r="AA544" i="56" l="1"/>
  <c r="AB544" i="56"/>
  <c r="X545" i="56"/>
  <c r="Y545" i="56"/>
  <c r="AB735" i="56"/>
  <c r="AA735" i="56"/>
  <c r="X736" i="56"/>
  <c r="Y736" i="56"/>
  <c r="Z737" i="56"/>
  <c r="W737" i="56" s="1"/>
  <c r="V738" i="56"/>
  <c r="AB639" i="56"/>
  <c r="AA639" i="56"/>
  <c r="X640" i="56"/>
  <c r="Y640" i="56"/>
  <c r="Z641" i="56"/>
  <c r="W641" i="56" s="1"/>
  <c r="V642" i="56"/>
  <c r="V546" i="56"/>
  <c r="Z546" i="56" s="1"/>
  <c r="W546" i="56" s="1"/>
  <c r="X449" i="56"/>
  <c r="Y449" i="56"/>
  <c r="AB448" i="56"/>
  <c r="AA448" i="56"/>
  <c r="Z450" i="56"/>
  <c r="W450" i="56" s="1"/>
  <c r="V451" i="56"/>
  <c r="Z352" i="56"/>
  <c r="W352" i="56" s="1"/>
  <c r="V353" i="56"/>
  <c r="Y351" i="56"/>
  <c r="X351" i="56"/>
  <c r="AA350" i="56"/>
  <c r="AB350" i="56"/>
  <c r="AA254" i="56"/>
  <c r="AB254" i="56"/>
  <c r="Y255" i="56"/>
  <c r="X255" i="56"/>
  <c r="Z256" i="56"/>
  <c r="W256" i="56" s="1"/>
  <c r="V257" i="56"/>
  <c r="AB158" i="56"/>
  <c r="AA158" i="56"/>
  <c r="Z160" i="56"/>
  <c r="W160" i="56" s="1"/>
  <c r="V161" i="56"/>
  <c r="Y159" i="56"/>
  <c r="X159" i="56"/>
  <c r="I28" i="36"/>
  <c r="I27" i="36" s="1"/>
  <c r="I20" i="36"/>
  <c r="I19" i="36" s="1"/>
  <c r="A2" i="36"/>
  <c r="I1" i="36"/>
  <c r="A2" i="32"/>
  <c r="A2" i="30" s="1"/>
  <c r="A2" i="33"/>
  <c r="A2" i="34"/>
  <c r="I12" i="35"/>
  <c r="I11" i="35" s="1"/>
  <c r="I1" i="35"/>
  <c r="I20" i="34"/>
  <c r="I19" i="34" s="1"/>
  <c r="I1" i="34"/>
  <c r="V139" i="7"/>
  <c r="U139" i="7"/>
  <c r="T139" i="7"/>
  <c r="S139" i="7"/>
  <c r="R139" i="7"/>
  <c r="Q139" i="7"/>
  <c r="P139" i="7"/>
  <c r="O139" i="7"/>
  <c r="N139" i="7"/>
  <c r="M139" i="7"/>
  <c r="L139" i="7"/>
  <c r="K139" i="7"/>
  <c r="J139" i="7"/>
  <c r="I139" i="7"/>
  <c r="H139" i="7"/>
  <c r="G139" i="7"/>
  <c r="F139" i="7"/>
  <c r="E139" i="7"/>
  <c r="D139" i="7"/>
  <c r="C139" i="7"/>
  <c r="B139" i="7"/>
  <c r="V138" i="7"/>
  <c r="U138" i="7"/>
  <c r="T138" i="7"/>
  <c r="S138" i="7"/>
  <c r="R138" i="7"/>
  <c r="Q138" i="7"/>
  <c r="P138" i="7"/>
  <c r="O138" i="7"/>
  <c r="N138" i="7"/>
  <c r="M138" i="7"/>
  <c r="L138" i="7"/>
  <c r="K138" i="7"/>
  <c r="J138" i="7"/>
  <c r="I138" i="7"/>
  <c r="H138" i="7"/>
  <c r="G138" i="7"/>
  <c r="F138" i="7"/>
  <c r="E138" i="7"/>
  <c r="D138" i="7"/>
  <c r="C138" i="7"/>
  <c r="B138" i="7"/>
  <c r="V137" i="7"/>
  <c r="U137" i="7"/>
  <c r="T137" i="7"/>
  <c r="S137" i="7"/>
  <c r="R137" i="7"/>
  <c r="Q137" i="7"/>
  <c r="P137" i="7"/>
  <c r="O137" i="7"/>
  <c r="N137" i="7"/>
  <c r="M137" i="7"/>
  <c r="L137" i="7"/>
  <c r="K137" i="7"/>
  <c r="J137" i="7"/>
  <c r="I137" i="7"/>
  <c r="H137" i="7"/>
  <c r="G137" i="7"/>
  <c r="F137" i="7"/>
  <c r="E137" i="7"/>
  <c r="D137" i="7"/>
  <c r="C137" i="7"/>
  <c r="B137" i="7"/>
  <c r="V136" i="7"/>
  <c r="U136" i="7"/>
  <c r="T136" i="7"/>
  <c r="S136" i="7"/>
  <c r="R136" i="7"/>
  <c r="Q136" i="7"/>
  <c r="P136" i="7"/>
  <c r="O136" i="7"/>
  <c r="N136" i="7"/>
  <c r="M136" i="7"/>
  <c r="L136" i="7"/>
  <c r="K136" i="7"/>
  <c r="J136" i="7"/>
  <c r="I136" i="7"/>
  <c r="H136" i="7"/>
  <c r="G136" i="7"/>
  <c r="F136" i="7"/>
  <c r="E136" i="7"/>
  <c r="D136" i="7"/>
  <c r="C136" i="7"/>
  <c r="B136" i="7"/>
  <c r="V44" i="7"/>
  <c r="U44" i="7"/>
  <c r="T44" i="7"/>
  <c r="S44" i="7"/>
  <c r="R44" i="7"/>
  <c r="Q44" i="7"/>
  <c r="P44" i="7"/>
  <c r="O44" i="7"/>
  <c r="N44" i="7"/>
  <c r="M44" i="7"/>
  <c r="L44" i="7"/>
  <c r="K44" i="7"/>
  <c r="Q50" i="36" s="1"/>
  <c r="R50" i="36" s="1"/>
  <c r="S50" i="36" s="1"/>
  <c r="T50" i="36" s="1"/>
  <c r="U50" i="36" s="1"/>
  <c r="V50" i="36" s="1"/>
  <c r="W50" i="36" s="1"/>
  <c r="X50" i="36" s="1"/>
  <c r="Y50" i="36" s="1"/>
  <c r="J44" i="7"/>
  <c r="I44" i="7"/>
  <c r="H44" i="7"/>
  <c r="K49" i="36" s="1"/>
  <c r="L49" i="36" s="1"/>
  <c r="M49" i="36" s="1"/>
  <c r="N49" i="36" s="1"/>
  <c r="O49" i="36" s="1"/>
  <c r="G44" i="7"/>
  <c r="F44" i="7"/>
  <c r="E44" i="7"/>
  <c r="D44" i="7"/>
  <c r="C44" i="7"/>
  <c r="B44" i="7"/>
  <c r="V43" i="7"/>
  <c r="U43" i="7"/>
  <c r="T43" i="7"/>
  <c r="S43" i="7"/>
  <c r="R43" i="7"/>
  <c r="Q43" i="7"/>
  <c r="P43" i="7"/>
  <c r="O43" i="7"/>
  <c r="N43" i="7"/>
  <c r="M43" i="7"/>
  <c r="L43" i="7"/>
  <c r="K43" i="7"/>
  <c r="J43" i="7"/>
  <c r="I43" i="7"/>
  <c r="H43" i="7"/>
  <c r="G43" i="7"/>
  <c r="F43" i="7"/>
  <c r="E43" i="7"/>
  <c r="D43" i="7"/>
  <c r="C43" i="7"/>
  <c r="B43" i="7"/>
  <c r="V42" i="7"/>
  <c r="U42" i="7"/>
  <c r="T42" i="7"/>
  <c r="S42" i="7"/>
  <c r="R42" i="7"/>
  <c r="Q42" i="7"/>
  <c r="P42" i="7"/>
  <c r="O42" i="7"/>
  <c r="N42" i="7"/>
  <c r="M42" i="7"/>
  <c r="L42" i="7"/>
  <c r="K42" i="7"/>
  <c r="J42" i="7"/>
  <c r="I42" i="7"/>
  <c r="H42" i="7"/>
  <c r="G42" i="7"/>
  <c r="F42" i="7"/>
  <c r="E42" i="7"/>
  <c r="D42" i="7"/>
  <c r="C42" i="7"/>
  <c r="B42" i="7"/>
  <c r="V41" i="7"/>
  <c r="U41" i="7"/>
  <c r="T41" i="7"/>
  <c r="S41" i="7"/>
  <c r="R41" i="7"/>
  <c r="Q41" i="7"/>
  <c r="P41" i="7"/>
  <c r="O41" i="7"/>
  <c r="N41" i="7"/>
  <c r="M41" i="7"/>
  <c r="L41" i="7"/>
  <c r="K41" i="7"/>
  <c r="J41" i="7"/>
  <c r="I41" i="7"/>
  <c r="H41" i="7"/>
  <c r="G41" i="7"/>
  <c r="F41" i="7"/>
  <c r="E41" i="7"/>
  <c r="D41" i="7"/>
  <c r="C41" i="7"/>
  <c r="B41" i="7"/>
  <c r="A32" i="7"/>
  <c r="A9" i="6"/>
  <c r="I3" i="35" s="1"/>
  <c r="A8" i="6"/>
  <c r="A7" i="6"/>
  <c r="A6" i="6"/>
  <c r="A5" i="6"/>
  <c r="A4" i="6"/>
  <c r="I12" i="33"/>
  <c r="I11" i="33" s="1"/>
  <c r="I52" i="31"/>
  <c r="I51" i="31" s="1"/>
  <c r="I44" i="31"/>
  <c r="I43" i="31" s="1"/>
  <c r="I36" i="31"/>
  <c r="I35" i="31" s="1"/>
  <c r="I28" i="31"/>
  <c r="I27" i="31" s="1"/>
  <c r="A53" i="25"/>
  <c r="A62" i="25" s="1"/>
  <c r="A52" i="25"/>
  <c r="A61" i="25" s="1"/>
  <c r="A51" i="25"/>
  <c r="A60" i="25" s="1"/>
  <c r="A44" i="25"/>
  <c r="A43" i="25"/>
  <c r="A42" i="25"/>
  <c r="A35" i="25"/>
  <c r="A34" i="25"/>
  <c r="A33" i="25"/>
  <c r="A26" i="25"/>
  <c r="A25" i="25"/>
  <c r="A24" i="25"/>
  <c r="A16" i="25"/>
  <c r="A15" i="25"/>
  <c r="A14" i="25"/>
  <c r="A6" i="25"/>
  <c r="A5" i="25"/>
  <c r="A4" i="25"/>
  <c r="A76" i="2"/>
  <c r="A75" i="2"/>
  <c r="A87" i="2" s="1"/>
  <c r="A98" i="2" s="1"/>
  <c r="A74" i="2"/>
  <c r="A86" i="2" s="1"/>
  <c r="A97" i="2" s="1"/>
  <c r="A66" i="2"/>
  <c r="A67" i="2" s="1"/>
  <c r="A68" i="2" s="1"/>
  <c r="A69" i="2" s="1"/>
  <c r="A70" i="2" s="1"/>
  <c r="A65" i="2"/>
  <c r="A64" i="2"/>
  <c r="A2" i="2"/>
  <c r="A146" i="1"/>
  <c r="A145" i="1"/>
  <c r="A154" i="1" s="1"/>
  <c r="A144" i="1"/>
  <c r="A153" i="1" s="1"/>
  <c r="A143" i="1"/>
  <c r="A152" i="1" s="1"/>
  <c r="A142" i="1"/>
  <c r="A151" i="1" s="1"/>
  <c r="A141" i="1"/>
  <c r="A150" i="1" s="1"/>
  <c r="A42" i="1"/>
  <c r="A43" i="1" s="1"/>
  <c r="A44" i="1" s="1"/>
  <c r="A45" i="1" s="1"/>
  <c r="A46" i="1" s="1"/>
  <c r="A41" i="1"/>
  <c r="A40" i="1"/>
  <c r="A155" i="1" l="1"/>
  <c r="A156" i="1" s="1"/>
  <c r="A147" i="1"/>
  <c r="A77" i="2"/>
  <c r="A88" i="2"/>
  <c r="A99" i="2" s="1"/>
  <c r="K7" i="35"/>
  <c r="L7" i="35" s="1"/>
  <c r="M7" i="35" s="1"/>
  <c r="N7" i="35" s="1"/>
  <c r="O7" i="35" s="1"/>
  <c r="Q8" i="35"/>
  <c r="R8" i="35" s="1"/>
  <c r="S8" i="35" s="1"/>
  <c r="T8" i="35" s="1"/>
  <c r="U8" i="35" s="1"/>
  <c r="V8" i="35" s="1"/>
  <c r="W8" i="35" s="1"/>
  <c r="X8" i="35" s="1"/>
  <c r="Y8" i="35" s="1"/>
  <c r="I1" i="33"/>
  <c r="A2" i="59"/>
  <c r="A2" i="31"/>
  <c r="AA545" i="56"/>
  <c r="AB545" i="56"/>
  <c r="Y546" i="56"/>
  <c r="X546" i="56"/>
  <c r="A27" i="25"/>
  <c r="I38" i="32"/>
  <c r="I37" i="32" s="1"/>
  <c r="A45" i="25"/>
  <c r="A46" i="25" s="1"/>
  <c r="A47" i="25" s="1"/>
  <c r="A48" i="25" s="1"/>
  <c r="I46" i="32"/>
  <c r="I45" i="32" s="1"/>
  <c r="A54" i="25"/>
  <c r="I28" i="32"/>
  <c r="I27" i="32" s="1"/>
  <c r="A36" i="25"/>
  <c r="A37" i="25" s="1"/>
  <c r="A38" i="25" s="1"/>
  <c r="A39" i="25" s="1"/>
  <c r="A17" i="25"/>
  <c r="I20" i="35"/>
  <c r="Z738" i="56"/>
  <c r="W738" i="56" s="1"/>
  <c r="V739" i="56"/>
  <c r="Y737" i="56"/>
  <c r="X737" i="56"/>
  <c r="AA736" i="56"/>
  <c r="AB736" i="56"/>
  <c r="Z642" i="56"/>
  <c r="W642" i="56" s="1"/>
  <c r="V643" i="56"/>
  <c r="X641" i="56"/>
  <c r="Y641" i="56"/>
  <c r="AB640" i="56"/>
  <c r="AA640" i="56"/>
  <c r="V547" i="56"/>
  <c r="Z547" i="56" s="1"/>
  <c r="W547" i="56" s="1"/>
  <c r="Z451" i="56"/>
  <c r="W451" i="56" s="1"/>
  <c r="V452" i="56"/>
  <c r="Y450" i="56"/>
  <c r="X450" i="56"/>
  <c r="AB449" i="56"/>
  <c r="AA449" i="56"/>
  <c r="AA351" i="56"/>
  <c r="AB351" i="56"/>
  <c r="Z353" i="56"/>
  <c r="W353" i="56" s="1"/>
  <c r="V354" i="56"/>
  <c r="Y352" i="56"/>
  <c r="X352" i="56"/>
  <c r="Z257" i="56"/>
  <c r="W257" i="56" s="1"/>
  <c r="V258" i="56"/>
  <c r="Y256" i="56"/>
  <c r="X256" i="56"/>
  <c r="AB255" i="56"/>
  <c r="AA255" i="56"/>
  <c r="AB159" i="56"/>
  <c r="AA159" i="56"/>
  <c r="Z161" i="56"/>
  <c r="W161" i="56" s="1"/>
  <c r="V162" i="56"/>
  <c r="Y160" i="56"/>
  <c r="X160" i="56"/>
  <c r="A7" i="25"/>
  <c r="I1" i="32"/>
  <c r="I20" i="31"/>
  <c r="I19" i="31" s="1"/>
  <c r="I12" i="31"/>
  <c r="I11" i="31" s="1"/>
  <c r="I1" i="31"/>
  <c r="I4" i="31"/>
  <c r="I3" i="31" s="1"/>
  <c r="I36" i="30"/>
  <c r="I35" i="30" s="1"/>
  <c r="I1" i="30"/>
  <c r="A55" i="25" l="1"/>
  <c r="A63" i="25"/>
  <c r="A78" i="2"/>
  <c r="A89" i="2"/>
  <c r="A100" i="2" s="1"/>
  <c r="AA546" i="56"/>
  <c r="AB546" i="56"/>
  <c r="X547" i="56"/>
  <c r="Y547" i="56"/>
  <c r="A18" i="25"/>
  <c r="A28" i="25"/>
  <c r="A8" i="25"/>
  <c r="AB737" i="56"/>
  <c r="AA737" i="56"/>
  <c r="Z739" i="56"/>
  <c r="W739" i="56" s="1"/>
  <c r="V740" i="56"/>
  <c r="Y738" i="56"/>
  <c r="X738" i="56"/>
  <c r="AB641" i="56"/>
  <c r="AA641" i="56"/>
  <c r="Z643" i="56"/>
  <c r="W643" i="56" s="1"/>
  <c r="V644" i="56"/>
  <c r="Y642" i="56"/>
  <c r="X642" i="56"/>
  <c r="V548" i="56"/>
  <c r="Z548" i="56" s="1"/>
  <c r="W548" i="56" s="1"/>
  <c r="V453" i="56"/>
  <c r="Z452" i="56"/>
  <c r="W452" i="56" s="1"/>
  <c r="AB450" i="56"/>
  <c r="AA450" i="56"/>
  <c r="X451" i="56"/>
  <c r="Y451" i="56"/>
  <c r="Y353" i="56"/>
  <c r="X353" i="56"/>
  <c r="AA352" i="56"/>
  <c r="AB352" i="56"/>
  <c r="Z354" i="56"/>
  <c r="W354" i="56" s="1"/>
  <c r="V355" i="56"/>
  <c r="AB256" i="56"/>
  <c r="AA256" i="56"/>
  <c r="Z258" i="56"/>
  <c r="W258" i="56" s="1"/>
  <c r="V259" i="56"/>
  <c r="Y257" i="56"/>
  <c r="X257" i="56"/>
  <c r="AB160" i="56"/>
  <c r="AA160" i="56"/>
  <c r="Z162" i="56"/>
  <c r="W162" i="56" s="1"/>
  <c r="V163" i="56"/>
  <c r="Y161" i="56"/>
  <c r="X161" i="56"/>
  <c r="AA98" i="27"/>
  <c r="Z98" i="27"/>
  <c r="AA129" i="27"/>
  <c r="Z129" i="27"/>
  <c r="AA128" i="27"/>
  <c r="Z128" i="27"/>
  <c r="AA127" i="27"/>
  <c r="Z127" i="27"/>
  <c r="AA126" i="27"/>
  <c r="Z126" i="27"/>
  <c r="AA125" i="27"/>
  <c r="Z125" i="27"/>
  <c r="AA124" i="27"/>
  <c r="Z124" i="27"/>
  <c r="AA123" i="27"/>
  <c r="Z123" i="27"/>
  <c r="AA122" i="27"/>
  <c r="Z122" i="27"/>
  <c r="AA121" i="27"/>
  <c r="Z121" i="27"/>
  <c r="AA120" i="27"/>
  <c r="Z120" i="27"/>
  <c r="AA119" i="27"/>
  <c r="Z119" i="27"/>
  <c r="AA118" i="27"/>
  <c r="Z118" i="27"/>
  <c r="AA117" i="27"/>
  <c r="Z117" i="27"/>
  <c r="AA116" i="27"/>
  <c r="Z116" i="27"/>
  <c r="AA115" i="27"/>
  <c r="Z115" i="27"/>
  <c r="AA114" i="27"/>
  <c r="Z114" i="27"/>
  <c r="AA113" i="27"/>
  <c r="Z113" i="27"/>
  <c r="AA112" i="27"/>
  <c r="Z112" i="27"/>
  <c r="AA111" i="27"/>
  <c r="Z111" i="27"/>
  <c r="AA110" i="27"/>
  <c r="Z110" i="27"/>
  <c r="AA109" i="27"/>
  <c r="Z109" i="27"/>
  <c r="AA108" i="27"/>
  <c r="Z108" i="27"/>
  <c r="AA107" i="27"/>
  <c r="Z107" i="27"/>
  <c r="AA106" i="27"/>
  <c r="Z106" i="27"/>
  <c r="AA105" i="27"/>
  <c r="Z105" i="27"/>
  <c r="AA104" i="27"/>
  <c r="Z104" i="27"/>
  <c r="AA103" i="27"/>
  <c r="Z103" i="27"/>
  <c r="F129" i="27"/>
  <c r="E129" i="27"/>
  <c r="F128" i="27"/>
  <c r="E128" i="27"/>
  <c r="F127" i="27"/>
  <c r="E127" i="27"/>
  <c r="F126" i="27"/>
  <c r="E126" i="27"/>
  <c r="F125" i="27"/>
  <c r="E125" i="27"/>
  <c r="F124" i="27"/>
  <c r="E124" i="27"/>
  <c r="F123" i="27"/>
  <c r="E123" i="27"/>
  <c r="F122" i="27"/>
  <c r="E122" i="27"/>
  <c r="F121" i="27"/>
  <c r="E121" i="27"/>
  <c r="F120" i="27"/>
  <c r="E120" i="27"/>
  <c r="F119" i="27"/>
  <c r="E119" i="27"/>
  <c r="F118" i="27"/>
  <c r="E118" i="27"/>
  <c r="F117" i="27"/>
  <c r="E117" i="27"/>
  <c r="F116" i="27"/>
  <c r="E116" i="27"/>
  <c r="F115" i="27"/>
  <c r="E115" i="27"/>
  <c r="F114" i="27"/>
  <c r="E114" i="27"/>
  <c r="F113" i="27"/>
  <c r="E113" i="27"/>
  <c r="F112" i="27"/>
  <c r="E112" i="27"/>
  <c r="F111" i="27"/>
  <c r="E111" i="27"/>
  <c r="F110" i="27"/>
  <c r="E110" i="27"/>
  <c r="F109" i="27"/>
  <c r="E109" i="27"/>
  <c r="F108" i="27"/>
  <c r="E108" i="27"/>
  <c r="F107" i="27"/>
  <c r="E107" i="27"/>
  <c r="F106" i="27"/>
  <c r="E106" i="27"/>
  <c r="F105" i="27"/>
  <c r="E105" i="27"/>
  <c r="F104" i="27"/>
  <c r="E104" i="27"/>
  <c r="F103" i="27"/>
  <c r="E103" i="27"/>
  <c r="F99" i="27"/>
  <c r="E99" i="27"/>
  <c r="F98" i="27"/>
  <c r="E98" i="27"/>
  <c r="F97" i="27"/>
  <c r="E97" i="27"/>
  <c r="F96" i="27"/>
  <c r="E96" i="27"/>
  <c r="F95" i="27"/>
  <c r="E95" i="27"/>
  <c r="F94" i="27"/>
  <c r="E94" i="27"/>
  <c r="F93" i="27"/>
  <c r="E93" i="27"/>
  <c r="F92" i="27"/>
  <c r="E92" i="27"/>
  <c r="F91" i="27"/>
  <c r="E91" i="27"/>
  <c r="F90" i="27"/>
  <c r="E90" i="27"/>
  <c r="F89" i="27"/>
  <c r="E89" i="27"/>
  <c r="F88" i="27"/>
  <c r="E88" i="27"/>
  <c r="F87" i="27"/>
  <c r="E87" i="27"/>
  <c r="F86" i="27"/>
  <c r="E86" i="27"/>
  <c r="F85" i="27"/>
  <c r="E85" i="27"/>
  <c r="F84" i="27"/>
  <c r="E84" i="27"/>
  <c r="F83" i="27"/>
  <c r="E83" i="27"/>
  <c r="F82" i="27"/>
  <c r="E82" i="27"/>
  <c r="F81" i="27"/>
  <c r="E81" i="27"/>
  <c r="F80" i="27"/>
  <c r="E80" i="27"/>
  <c r="F79" i="27"/>
  <c r="E79" i="27"/>
  <c r="F78" i="27"/>
  <c r="E78" i="27"/>
  <c r="F77" i="27"/>
  <c r="E77" i="27"/>
  <c r="F76" i="27"/>
  <c r="E76" i="27"/>
  <c r="F75" i="27"/>
  <c r="E75" i="27"/>
  <c r="F74" i="27"/>
  <c r="E74" i="27"/>
  <c r="F73" i="27"/>
  <c r="E73" i="27"/>
  <c r="F72" i="27"/>
  <c r="E72" i="27"/>
  <c r="F71" i="27"/>
  <c r="E71" i="27"/>
  <c r="F70" i="27"/>
  <c r="E70" i="27"/>
  <c r="F69" i="27"/>
  <c r="E69" i="27"/>
  <c r="F68" i="27"/>
  <c r="E68" i="27"/>
  <c r="F67" i="27"/>
  <c r="E67" i="27"/>
  <c r="F66" i="27"/>
  <c r="E66" i="27"/>
  <c r="F65" i="27"/>
  <c r="E65" i="27"/>
  <c r="F64" i="27"/>
  <c r="E64" i="27"/>
  <c r="F63" i="27"/>
  <c r="E63" i="27"/>
  <c r="F62" i="27"/>
  <c r="E62" i="27"/>
  <c r="F61" i="27"/>
  <c r="E61" i="27"/>
  <c r="F60" i="27"/>
  <c r="E60" i="27"/>
  <c r="F59" i="27"/>
  <c r="E59" i="27"/>
  <c r="F58" i="27"/>
  <c r="E58" i="27"/>
  <c r="F57" i="27"/>
  <c r="E57" i="27"/>
  <c r="F56" i="27"/>
  <c r="E56" i="27"/>
  <c r="F55" i="27"/>
  <c r="E55" i="27"/>
  <c r="F54" i="27"/>
  <c r="E54" i="27"/>
  <c r="F53" i="27"/>
  <c r="E53" i="27"/>
  <c r="F52" i="27"/>
  <c r="E52" i="27"/>
  <c r="F51" i="27"/>
  <c r="E51" i="27"/>
  <c r="F50" i="27"/>
  <c r="E50" i="27"/>
  <c r="F49" i="27"/>
  <c r="E49" i="27"/>
  <c r="F48" i="27"/>
  <c r="E48" i="27"/>
  <c r="F47" i="27"/>
  <c r="E47" i="27"/>
  <c r="F46" i="27"/>
  <c r="E46" i="27"/>
  <c r="F45" i="27"/>
  <c r="E45" i="27"/>
  <c r="F44" i="27"/>
  <c r="E44" i="27"/>
  <c r="F43" i="27"/>
  <c r="E43" i="27"/>
  <c r="F42" i="27"/>
  <c r="E42" i="27"/>
  <c r="F41" i="27"/>
  <c r="E41" i="27"/>
  <c r="F40" i="27"/>
  <c r="E40" i="27"/>
  <c r="F39" i="27"/>
  <c r="E39" i="27"/>
  <c r="F38" i="27"/>
  <c r="E38" i="27"/>
  <c r="F37" i="27"/>
  <c r="E37" i="27"/>
  <c r="F36" i="27"/>
  <c r="E36" i="27"/>
  <c r="F35" i="27"/>
  <c r="E35" i="27"/>
  <c r="F34" i="27"/>
  <c r="E34" i="27"/>
  <c r="F33" i="27"/>
  <c r="E33" i="27"/>
  <c r="F32" i="27"/>
  <c r="E32" i="27"/>
  <c r="F31" i="27"/>
  <c r="E31" i="27"/>
  <c r="F30" i="27"/>
  <c r="E30" i="27"/>
  <c r="F29" i="27"/>
  <c r="E29" i="27"/>
  <c r="F28" i="27"/>
  <c r="E28" i="27"/>
  <c r="F27" i="27"/>
  <c r="E27" i="27"/>
  <c r="F26" i="27"/>
  <c r="E26" i="27"/>
  <c r="F25" i="27"/>
  <c r="E25" i="27"/>
  <c r="F24" i="27"/>
  <c r="E24" i="27"/>
  <c r="F22" i="27"/>
  <c r="E22" i="27"/>
  <c r="F21" i="27"/>
  <c r="E21" i="27"/>
  <c r="F20" i="27"/>
  <c r="E20" i="27"/>
  <c r="F19" i="27"/>
  <c r="E19" i="27"/>
  <c r="F18" i="27"/>
  <c r="E18" i="27"/>
  <c r="F17" i="27"/>
  <c r="E17" i="27"/>
  <c r="F16" i="27"/>
  <c r="E16" i="27"/>
  <c r="F15" i="27"/>
  <c r="E15" i="27"/>
  <c r="F14" i="27"/>
  <c r="E14" i="27"/>
  <c r="F13" i="27"/>
  <c r="E13" i="27"/>
  <c r="F12" i="27"/>
  <c r="E12" i="27"/>
  <c r="F11" i="27"/>
  <c r="E11" i="27"/>
  <c r="F10" i="27"/>
  <c r="E10" i="27"/>
  <c r="F9" i="27"/>
  <c r="E9" i="27"/>
  <c r="F8" i="27"/>
  <c r="E8" i="27"/>
  <c r="F7" i="27"/>
  <c r="E7"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2" i="27"/>
  <c r="I21" i="27"/>
  <c r="I20" i="27"/>
  <c r="I19" i="27"/>
  <c r="I18" i="27"/>
  <c r="I17" i="27"/>
  <c r="I16" i="27"/>
  <c r="I15" i="27"/>
  <c r="I14" i="27"/>
  <c r="I13" i="27"/>
  <c r="I12" i="27"/>
  <c r="I11" i="27"/>
  <c r="I10" i="27"/>
  <c r="I9" i="27"/>
  <c r="I8" i="27"/>
  <c r="I7"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2" i="27"/>
  <c r="L21" i="27"/>
  <c r="L20" i="27"/>
  <c r="L19" i="27"/>
  <c r="L18" i="27"/>
  <c r="L17" i="27"/>
  <c r="L16" i="27"/>
  <c r="L15" i="27"/>
  <c r="L14" i="27"/>
  <c r="L13" i="27"/>
  <c r="L12" i="27"/>
  <c r="L11" i="27"/>
  <c r="L10" i="27"/>
  <c r="L9" i="27"/>
  <c r="L8" i="27"/>
  <c r="L7" i="27"/>
  <c r="Q129" i="27"/>
  <c r="P129" i="27"/>
  <c r="Q128" i="27"/>
  <c r="P128" i="27"/>
  <c r="Q127" i="27"/>
  <c r="P127" i="27"/>
  <c r="Q126" i="27"/>
  <c r="P126" i="27"/>
  <c r="Q125" i="27"/>
  <c r="P125" i="27"/>
  <c r="Q124" i="27"/>
  <c r="P124" i="27"/>
  <c r="Q123" i="27"/>
  <c r="P123" i="27"/>
  <c r="Q122" i="27"/>
  <c r="P122" i="27"/>
  <c r="Q121" i="27"/>
  <c r="P121" i="27"/>
  <c r="Q120" i="27"/>
  <c r="P120" i="27"/>
  <c r="Q119" i="27"/>
  <c r="P119" i="27"/>
  <c r="Q118" i="27"/>
  <c r="P118" i="27"/>
  <c r="Q117" i="27"/>
  <c r="P117" i="27"/>
  <c r="Q116" i="27"/>
  <c r="P116" i="27"/>
  <c r="Q115" i="27"/>
  <c r="P115" i="27"/>
  <c r="Q114" i="27"/>
  <c r="P114" i="27"/>
  <c r="Q113" i="27"/>
  <c r="P113" i="27"/>
  <c r="Q112" i="27"/>
  <c r="P112" i="27"/>
  <c r="Q111" i="27"/>
  <c r="P111" i="27"/>
  <c r="Q110" i="27"/>
  <c r="P110" i="27"/>
  <c r="Q109" i="27"/>
  <c r="P109" i="27"/>
  <c r="Q108" i="27"/>
  <c r="P108" i="27"/>
  <c r="Q107" i="27"/>
  <c r="P107" i="27"/>
  <c r="Q106" i="27"/>
  <c r="P106" i="27"/>
  <c r="Q105" i="27"/>
  <c r="P105" i="27"/>
  <c r="Q104" i="27"/>
  <c r="P104" i="27"/>
  <c r="Q103" i="27"/>
  <c r="P103" i="27"/>
  <c r="Q99" i="27"/>
  <c r="P99" i="27"/>
  <c r="Q98" i="27"/>
  <c r="P98" i="27"/>
  <c r="Q97" i="27"/>
  <c r="P97" i="27"/>
  <c r="Q96" i="27"/>
  <c r="P96" i="27"/>
  <c r="Q95" i="27"/>
  <c r="P95" i="27"/>
  <c r="Q94" i="27"/>
  <c r="P94" i="27"/>
  <c r="Q93" i="27"/>
  <c r="P93" i="27"/>
  <c r="Q92" i="27"/>
  <c r="P92" i="27"/>
  <c r="Q91" i="27"/>
  <c r="P91" i="27"/>
  <c r="Q90" i="27"/>
  <c r="P90" i="27"/>
  <c r="Q89" i="27"/>
  <c r="P89" i="27"/>
  <c r="Q88" i="27"/>
  <c r="P88" i="27"/>
  <c r="Q87" i="27"/>
  <c r="P87" i="27"/>
  <c r="Q86" i="27"/>
  <c r="P86" i="27"/>
  <c r="Q85" i="27"/>
  <c r="P85" i="27"/>
  <c r="Q84" i="27"/>
  <c r="P84" i="27"/>
  <c r="Q83" i="27"/>
  <c r="P83" i="27"/>
  <c r="Q82" i="27"/>
  <c r="P82" i="27"/>
  <c r="Q81" i="27"/>
  <c r="P81" i="27"/>
  <c r="Q80" i="27"/>
  <c r="P80" i="27"/>
  <c r="Q79" i="27"/>
  <c r="P79" i="27"/>
  <c r="Q78" i="27"/>
  <c r="P78" i="27"/>
  <c r="Q77" i="27"/>
  <c r="P77" i="27"/>
  <c r="Q76" i="27"/>
  <c r="P76" i="27"/>
  <c r="Q75" i="27"/>
  <c r="P75" i="27"/>
  <c r="Q74" i="27"/>
  <c r="P74" i="27"/>
  <c r="Q73" i="27"/>
  <c r="P73" i="27"/>
  <c r="Q72" i="27"/>
  <c r="P72" i="27"/>
  <c r="Q71" i="27"/>
  <c r="P71" i="27"/>
  <c r="Q70" i="27"/>
  <c r="P70" i="27"/>
  <c r="Q69" i="27"/>
  <c r="P69" i="27"/>
  <c r="Q68" i="27"/>
  <c r="P68" i="27"/>
  <c r="Q67" i="27"/>
  <c r="P67" i="27"/>
  <c r="Q66" i="27"/>
  <c r="P66" i="27"/>
  <c r="Q65" i="27"/>
  <c r="P65" i="27"/>
  <c r="Q64" i="27"/>
  <c r="P64" i="27"/>
  <c r="Q63" i="27"/>
  <c r="P63" i="27"/>
  <c r="Q62" i="27"/>
  <c r="P62" i="27"/>
  <c r="Q61" i="27"/>
  <c r="P61" i="27"/>
  <c r="Q60" i="27"/>
  <c r="P60" i="27"/>
  <c r="Q59" i="27"/>
  <c r="P59" i="27"/>
  <c r="Q58" i="27"/>
  <c r="P58" i="27"/>
  <c r="Q57" i="27"/>
  <c r="P57" i="27"/>
  <c r="Q56" i="27"/>
  <c r="P56" i="27"/>
  <c r="Q55" i="27"/>
  <c r="P55" i="27"/>
  <c r="Q54" i="27"/>
  <c r="P54" i="27"/>
  <c r="Q53" i="27"/>
  <c r="P53" i="27"/>
  <c r="Q52" i="27"/>
  <c r="P52" i="27"/>
  <c r="Q51" i="27"/>
  <c r="P51" i="27"/>
  <c r="Q50" i="27"/>
  <c r="P50" i="27"/>
  <c r="Q49" i="27"/>
  <c r="P49" i="27"/>
  <c r="Q48" i="27"/>
  <c r="P48" i="27"/>
  <c r="Q47" i="27"/>
  <c r="P47" i="27"/>
  <c r="Q46" i="27"/>
  <c r="P46" i="27"/>
  <c r="Q45" i="27"/>
  <c r="P45" i="27"/>
  <c r="Q44" i="27"/>
  <c r="P44" i="27"/>
  <c r="Q43" i="27"/>
  <c r="P43" i="27"/>
  <c r="Q42" i="27"/>
  <c r="P42" i="27"/>
  <c r="Q41" i="27"/>
  <c r="P41" i="27"/>
  <c r="Q40" i="27"/>
  <c r="P40" i="27"/>
  <c r="Q39" i="27"/>
  <c r="P39" i="27"/>
  <c r="Q38" i="27"/>
  <c r="P38" i="27"/>
  <c r="Q37" i="27"/>
  <c r="P37" i="27"/>
  <c r="Q36" i="27"/>
  <c r="P36" i="27"/>
  <c r="Q35" i="27"/>
  <c r="P35" i="27"/>
  <c r="Q34" i="27"/>
  <c r="P34" i="27"/>
  <c r="Q33" i="27"/>
  <c r="P33" i="27"/>
  <c r="Q32" i="27"/>
  <c r="P32" i="27"/>
  <c r="Q31" i="27"/>
  <c r="P31" i="27"/>
  <c r="Q30" i="27"/>
  <c r="P30" i="27"/>
  <c r="Q29" i="27"/>
  <c r="P29" i="27"/>
  <c r="Q28" i="27"/>
  <c r="P28" i="27"/>
  <c r="Q27" i="27"/>
  <c r="P27" i="27"/>
  <c r="Q26" i="27"/>
  <c r="P26" i="27"/>
  <c r="Q25" i="27"/>
  <c r="P25" i="27"/>
  <c r="Q24" i="27"/>
  <c r="P24" i="27"/>
  <c r="Q22" i="27"/>
  <c r="P22" i="27"/>
  <c r="Q21" i="27"/>
  <c r="P21" i="27"/>
  <c r="Q20" i="27"/>
  <c r="P20" i="27"/>
  <c r="Q19" i="27"/>
  <c r="P19" i="27"/>
  <c r="Q18" i="27"/>
  <c r="P18" i="27"/>
  <c r="Q17" i="27"/>
  <c r="P17" i="27"/>
  <c r="Q16" i="27"/>
  <c r="P16" i="27"/>
  <c r="Q15" i="27"/>
  <c r="P15" i="27"/>
  <c r="Q14" i="27"/>
  <c r="P14" i="27"/>
  <c r="Q13" i="27"/>
  <c r="P13" i="27"/>
  <c r="Q12" i="27"/>
  <c r="P12" i="27"/>
  <c r="Q11" i="27"/>
  <c r="P11" i="27"/>
  <c r="Q10" i="27"/>
  <c r="P10" i="27"/>
  <c r="Q9" i="27"/>
  <c r="P9" i="27"/>
  <c r="Q8" i="27"/>
  <c r="P8" i="27"/>
  <c r="Q7" i="27"/>
  <c r="P7" i="27"/>
  <c r="V129" i="27"/>
  <c r="U129" i="27"/>
  <c r="V128" i="27"/>
  <c r="U128" i="27"/>
  <c r="V127" i="27"/>
  <c r="U127" i="27"/>
  <c r="V126" i="27"/>
  <c r="U126" i="27"/>
  <c r="V125" i="27"/>
  <c r="U125" i="27"/>
  <c r="V124" i="27"/>
  <c r="U124" i="27"/>
  <c r="V123" i="27"/>
  <c r="U123" i="27"/>
  <c r="V122" i="27"/>
  <c r="U122" i="27"/>
  <c r="V121" i="27"/>
  <c r="U121" i="27"/>
  <c r="V120" i="27"/>
  <c r="U120" i="27"/>
  <c r="V119" i="27"/>
  <c r="U119" i="27"/>
  <c r="V118" i="27"/>
  <c r="U118" i="27"/>
  <c r="V117" i="27"/>
  <c r="U117" i="27"/>
  <c r="V116" i="27"/>
  <c r="U116" i="27"/>
  <c r="V115" i="27"/>
  <c r="U115" i="27"/>
  <c r="V114" i="27"/>
  <c r="U114" i="27"/>
  <c r="V113" i="27"/>
  <c r="U113" i="27"/>
  <c r="V112" i="27"/>
  <c r="U112" i="27"/>
  <c r="V111" i="27"/>
  <c r="U111" i="27"/>
  <c r="V110" i="27"/>
  <c r="U110" i="27"/>
  <c r="V109" i="27"/>
  <c r="U109" i="27"/>
  <c r="V108" i="27"/>
  <c r="U108" i="27"/>
  <c r="V107" i="27"/>
  <c r="U107" i="27"/>
  <c r="V106" i="27"/>
  <c r="U106" i="27"/>
  <c r="V105" i="27"/>
  <c r="U105" i="27"/>
  <c r="V104" i="27"/>
  <c r="U104" i="27"/>
  <c r="V103" i="27"/>
  <c r="U103" i="27"/>
  <c r="V99" i="27"/>
  <c r="U99" i="27"/>
  <c r="V98" i="27"/>
  <c r="U98" i="27"/>
  <c r="V97" i="27"/>
  <c r="U97" i="27"/>
  <c r="V96" i="27"/>
  <c r="U96" i="27"/>
  <c r="V95" i="27"/>
  <c r="U95" i="27"/>
  <c r="V94" i="27"/>
  <c r="U94" i="27"/>
  <c r="V93" i="27"/>
  <c r="U93" i="27"/>
  <c r="V92" i="27"/>
  <c r="U92" i="27"/>
  <c r="V91" i="27"/>
  <c r="U91" i="27"/>
  <c r="V90" i="27"/>
  <c r="U90" i="27"/>
  <c r="V89" i="27"/>
  <c r="U89" i="27"/>
  <c r="V88" i="27"/>
  <c r="U88" i="27"/>
  <c r="V87" i="27"/>
  <c r="U87" i="27"/>
  <c r="V86" i="27"/>
  <c r="U86" i="27"/>
  <c r="V85" i="27"/>
  <c r="U85" i="27"/>
  <c r="V84" i="27"/>
  <c r="U84" i="27"/>
  <c r="V83" i="27"/>
  <c r="U83" i="27"/>
  <c r="V82" i="27"/>
  <c r="U82" i="27"/>
  <c r="V81" i="27"/>
  <c r="U81" i="27"/>
  <c r="V80" i="27"/>
  <c r="U80" i="27"/>
  <c r="V79" i="27"/>
  <c r="U79" i="27"/>
  <c r="V78" i="27"/>
  <c r="U78" i="27"/>
  <c r="V77" i="27"/>
  <c r="U77" i="27"/>
  <c r="V76" i="27"/>
  <c r="U76" i="27"/>
  <c r="V75" i="27"/>
  <c r="U75" i="27"/>
  <c r="V74" i="27"/>
  <c r="U74" i="27"/>
  <c r="V73" i="27"/>
  <c r="U73" i="27"/>
  <c r="V72" i="27"/>
  <c r="U72" i="27"/>
  <c r="V71" i="27"/>
  <c r="U71" i="27"/>
  <c r="V70" i="27"/>
  <c r="U70" i="27"/>
  <c r="V69" i="27"/>
  <c r="U69" i="27"/>
  <c r="V68" i="27"/>
  <c r="U68" i="27"/>
  <c r="V67" i="27"/>
  <c r="U67" i="27"/>
  <c r="V66" i="27"/>
  <c r="U66" i="27"/>
  <c r="V65" i="27"/>
  <c r="U65" i="27"/>
  <c r="V64" i="27"/>
  <c r="U64" i="27"/>
  <c r="V63" i="27"/>
  <c r="U63" i="27"/>
  <c r="V62" i="27"/>
  <c r="U62" i="27"/>
  <c r="V61" i="27"/>
  <c r="U61" i="27"/>
  <c r="V60" i="27"/>
  <c r="U60" i="27"/>
  <c r="V59" i="27"/>
  <c r="U59" i="27"/>
  <c r="V58" i="27"/>
  <c r="U58" i="27"/>
  <c r="V57" i="27"/>
  <c r="U57" i="27"/>
  <c r="V56" i="27"/>
  <c r="U56" i="27"/>
  <c r="V55" i="27"/>
  <c r="U55" i="27"/>
  <c r="V54" i="27"/>
  <c r="U54" i="27"/>
  <c r="V53" i="27"/>
  <c r="U53" i="27"/>
  <c r="V52" i="27"/>
  <c r="U52" i="27"/>
  <c r="V51" i="27"/>
  <c r="U51" i="27"/>
  <c r="V50" i="27"/>
  <c r="U50" i="27"/>
  <c r="V49" i="27"/>
  <c r="U49" i="27"/>
  <c r="V48" i="27"/>
  <c r="U48" i="27"/>
  <c r="V47" i="27"/>
  <c r="U47" i="27"/>
  <c r="V46" i="27"/>
  <c r="U46" i="27"/>
  <c r="V45" i="27"/>
  <c r="U45" i="27"/>
  <c r="V44" i="27"/>
  <c r="U44" i="27"/>
  <c r="V43" i="27"/>
  <c r="U43" i="27"/>
  <c r="V42" i="27"/>
  <c r="U42" i="27"/>
  <c r="V41" i="27"/>
  <c r="U41" i="27"/>
  <c r="V40" i="27"/>
  <c r="U40" i="27"/>
  <c r="V39" i="27"/>
  <c r="U39" i="27"/>
  <c r="V38" i="27"/>
  <c r="U38" i="27"/>
  <c r="V37" i="27"/>
  <c r="U37" i="27"/>
  <c r="V36" i="27"/>
  <c r="U36" i="27"/>
  <c r="V35" i="27"/>
  <c r="U35" i="27"/>
  <c r="V34" i="27"/>
  <c r="U34" i="27"/>
  <c r="V33" i="27"/>
  <c r="U33" i="27"/>
  <c r="V32" i="27"/>
  <c r="U32" i="27"/>
  <c r="V31" i="27"/>
  <c r="U31" i="27"/>
  <c r="V30" i="27"/>
  <c r="U30" i="27"/>
  <c r="V29" i="27"/>
  <c r="U29" i="27"/>
  <c r="V28" i="27"/>
  <c r="U28" i="27"/>
  <c r="V27" i="27"/>
  <c r="U27" i="27"/>
  <c r="V26" i="27"/>
  <c r="U26" i="27"/>
  <c r="V25" i="27"/>
  <c r="U25" i="27"/>
  <c r="V24" i="27"/>
  <c r="U24" i="27"/>
  <c r="V22" i="27"/>
  <c r="U22" i="27"/>
  <c r="V21" i="27"/>
  <c r="U21" i="27"/>
  <c r="V20" i="27"/>
  <c r="U20" i="27"/>
  <c r="V19" i="27"/>
  <c r="U19" i="27"/>
  <c r="V18" i="27"/>
  <c r="U18" i="27"/>
  <c r="V17" i="27"/>
  <c r="U17" i="27"/>
  <c r="V16" i="27"/>
  <c r="U16" i="27"/>
  <c r="V15" i="27"/>
  <c r="U15" i="27"/>
  <c r="V14" i="27"/>
  <c r="U14" i="27"/>
  <c r="V13" i="27"/>
  <c r="U13" i="27"/>
  <c r="V12" i="27"/>
  <c r="U12" i="27"/>
  <c r="V11" i="27"/>
  <c r="U11" i="27"/>
  <c r="V10" i="27"/>
  <c r="U10" i="27"/>
  <c r="V9" i="27"/>
  <c r="U9" i="27"/>
  <c r="V8" i="27"/>
  <c r="U8" i="27"/>
  <c r="V7" i="27"/>
  <c r="U7" i="27"/>
  <c r="AA99" i="27"/>
  <c r="Z99" i="27"/>
  <c r="Z95" i="27"/>
  <c r="AA94" i="27"/>
  <c r="Z94" i="27"/>
  <c r="Z91" i="27"/>
  <c r="AA90" i="27"/>
  <c r="Z90" i="27"/>
  <c r="Z87" i="27"/>
  <c r="AA86" i="27"/>
  <c r="Z86" i="27"/>
  <c r="Z83" i="27"/>
  <c r="AA82" i="27"/>
  <c r="Z82" i="27"/>
  <c r="Z79" i="27"/>
  <c r="AA78" i="27"/>
  <c r="Z78" i="27"/>
  <c r="Z75" i="27"/>
  <c r="AA74" i="27"/>
  <c r="Z74" i="27"/>
  <c r="Z71" i="27"/>
  <c r="AA70" i="27"/>
  <c r="Z70" i="27"/>
  <c r="Z67" i="27"/>
  <c r="AA66" i="27"/>
  <c r="Z66" i="27"/>
  <c r="Z63" i="27"/>
  <c r="AA62" i="27"/>
  <c r="Z62" i="27"/>
  <c r="Z59" i="27"/>
  <c r="AA58" i="27"/>
  <c r="Z58" i="27"/>
  <c r="Z55" i="27"/>
  <c r="AA54" i="27"/>
  <c r="Z54" i="27"/>
  <c r="Z51" i="27"/>
  <c r="AA50" i="27"/>
  <c r="Z50" i="27"/>
  <c r="Z47" i="27"/>
  <c r="AA46" i="27"/>
  <c r="Z46" i="27"/>
  <c r="Z43" i="27"/>
  <c r="AA42" i="27"/>
  <c r="Z42" i="27"/>
  <c r="Z39" i="27"/>
  <c r="AA38" i="27"/>
  <c r="Z38" i="27"/>
  <c r="Z35" i="27"/>
  <c r="AA34" i="27"/>
  <c r="Z34" i="27"/>
  <c r="Z31" i="27"/>
  <c r="AA30" i="27"/>
  <c r="Z30" i="27"/>
  <c r="Z27" i="27"/>
  <c r="AA26" i="27"/>
  <c r="Z26" i="27"/>
  <c r="Z22" i="27"/>
  <c r="AA21" i="27"/>
  <c r="Z21" i="27"/>
  <c r="Z18" i="27"/>
  <c r="AA17" i="27"/>
  <c r="Z17" i="27"/>
  <c r="Z14" i="27"/>
  <c r="AA13" i="27"/>
  <c r="Z13" i="27"/>
  <c r="Z10" i="27"/>
  <c r="AA9" i="27"/>
  <c r="Z9"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99" i="27"/>
  <c r="AD98" i="27"/>
  <c r="AD97" i="27"/>
  <c r="AD96"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AD60" i="27"/>
  <c r="AD59" i="27"/>
  <c r="AD58" i="27"/>
  <c r="AD57" i="27"/>
  <c r="AD56" i="27"/>
  <c r="AD55" i="27"/>
  <c r="AD54" i="27"/>
  <c r="AD53" i="27"/>
  <c r="AD52" i="27"/>
  <c r="AD51" i="27"/>
  <c r="AD50" i="27"/>
  <c r="AD49" i="27"/>
  <c r="AD48" i="27"/>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2" i="27"/>
  <c r="AD21" i="27"/>
  <c r="AD20" i="27"/>
  <c r="AD19" i="27"/>
  <c r="AD18" i="27"/>
  <c r="AD17" i="27"/>
  <c r="AD16" i="27"/>
  <c r="AD15" i="27"/>
  <c r="AD14" i="27"/>
  <c r="AD13" i="27"/>
  <c r="AD12" i="27"/>
  <c r="AD11" i="27"/>
  <c r="AD10" i="27"/>
  <c r="AD9" i="27"/>
  <c r="AD8" i="27"/>
  <c r="AD7"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8" i="27"/>
  <c r="AI27" i="27"/>
  <c r="AI26" i="27"/>
  <c r="AI25" i="27"/>
  <c r="AI24" i="27"/>
  <c r="AI22" i="27"/>
  <c r="AI21" i="27"/>
  <c r="AI20" i="27"/>
  <c r="AI19" i="27"/>
  <c r="AI18" i="27"/>
  <c r="AI17" i="27"/>
  <c r="AI16" i="27"/>
  <c r="AI15" i="27"/>
  <c r="AI14" i="27"/>
  <c r="AI13" i="27"/>
  <c r="AI12" i="27"/>
  <c r="AI11" i="27"/>
  <c r="AI10" i="27"/>
  <c r="AI9" i="27"/>
  <c r="AI8" i="27"/>
  <c r="AI7"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H129" i="27"/>
  <c r="AH128" i="27"/>
  <c r="AH127" i="27"/>
  <c r="AH126" i="27"/>
  <c r="AH125" i="27"/>
  <c r="AH124" i="27"/>
  <c r="AH123" i="27"/>
  <c r="AH122" i="27"/>
  <c r="AH121" i="27"/>
  <c r="AH120" i="27"/>
  <c r="AH119" i="27"/>
  <c r="AH118" i="27"/>
  <c r="AH117" i="27"/>
  <c r="AH116" i="27"/>
  <c r="AH115" i="27"/>
  <c r="AH114" i="27"/>
  <c r="AH113" i="27"/>
  <c r="AH112" i="27"/>
  <c r="AH111" i="27"/>
  <c r="AH110" i="27"/>
  <c r="AH109" i="27"/>
  <c r="AH108" i="27"/>
  <c r="AH107" i="27"/>
  <c r="AH106" i="27"/>
  <c r="AH105" i="27"/>
  <c r="AH104" i="27"/>
  <c r="AH103" i="27"/>
  <c r="AH99" i="27"/>
  <c r="AH98" i="27"/>
  <c r="AH97" i="27"/>
  <c r="AH96" i="27"/>
  <c r="AH95" i="27"/>
  <c r="AH94" i="27"/>
  <c r="AH93" i="27"/>
  <c r="AH92" i="27"/>
  <c r="AH91" i="27"/>
  <c r="AH90" i="27"/>
  <c r="AH89" i="27"/>
  <c r="AH88" i="27"/>
  <c r="AH87" i="27"/>
  <c r="AH86" i="27"/>
  <c r="AH85" i="27"/>
  <c r="AH84" i="27"/>
  <c r="AH83" i="27"/>
  <c r="AH82" i="27"/>
  <c r="AH81" i="27"/>
  <c r="AH80" i="27"/>
  <c r="AH79" i="27"/>
  <c r="AH78" i="27"/>
  <c r="AH77" i="27"/>
  <c r="AH76" i="27"/>
  <c r="AH75" i="27"/>
  <c r="AH74" i="27"/>
  <c r="AH73" i="27"/>
  <c r="AH72" i="27"/>
  <c r="AH71" i="27"/>
  <c r="AH70" i="27"/>
  <c r="AH69" i="27"/>
  <c r="AH68" i="27"/>
  <c r="AH67" i="27"/>
  <c r="AH66" i="27"/>
  <c r="AH65" i="27"/>
  <c r="AH64" i="27"/>
  <c r="AH63" i="27"/>
  <c r="AH62" i="27"/>
  <c r="AH61" i="27"/>
  <c r="AH60" i="27"/>
  <c r="AH59" i="27"/>
  <c r="AH58" i="27"/>
  <c r="AH57" i="27"/>
  <c r="AH56" i="27"/>
  <c r="AH55" i="27"/>
  <c r="AH54" i="27"/>
  <c r="AH53" i="27"/>
  <c r="AH52" i="27"/>
  <c r="AH51" i="27"/>
  <c r="AH50" i="27"/>
  <c r="AH49" i="27"/>
  <c r="AH48" i="27"/>
  <c r="AH47" i="27"/>
  <c r="AH46" i="27"/>
  <c r="AH45" i="27"/>
  <c r="AH44" i="27"/>
  <c r="AH43" i="27"/>
  <c r="AH42" i="27"/>
  <c r="AH41" i="27"/>
  <c r="AH40" i="27"/>
  <c r="AH39" i="27"/>
  <c r="AH38" i="27"/>
  <c r="AH37" i="27"/>
  <c r="AH36" i="27"/>
  <c r="AH35" i="27"/>
  <c r="AH34" i="27"/>
  <c r="AH33" i="27"/>
  <c r="AH32" i="27"/>
  <c r="AH31" i="27"/>
  <c r="AH30" i="27"/>
  <c r="AH29" i="27"/>
  <c r="AH28" i="27"/>
  <c r="AH27" i="27"/>
  <c r="AH26" i="27"/>
  <c r="AH25" i="27"/>
  <c r="AH24" i="27"/>
  <c r="AH22" i="27"/>
  <c r="AH21" i="27"/>
  <c r="AH20" i="27"/>
  <c r="AH19" i="27"/>
  <c r="AH18" i="27"/>
  <c r="AH17" i="27"/>
  <c r="AH16" i="27"/>
  <c r="AH15" i="27"/>
  <c r="AH14" i="27"/>
  <c r="AH13" i="27"/>
  <c r="AH12" i="27"/>
  <c r="AH11" i="27"/>
  <c r="AH10" i="27"/>
  <c r="AH9" i="27"/>
  <c r="AH8" i="27"/>
  <c r="AH7"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99" i="27"/>
  <c r="AU98" i="27"/>
  <c r="AU97" i="27"/>
  <c r="AU96" i="27"/>
  <c r="AU95" i="27"/>
  <c r="AU94" i="27"/>
  <c r="AU93" i="27"/>
  <c r="AU92" i="27"/>
  <c r="AU91" i="27"/>
  <c r="AU90" i="27"/>
  <c r="AU89" i="27"/>
  <c r="AU88" i="27"/>
  <c r="AU87"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2" i="27"/>
  <c r="AU21" i="27"/>
  <c r="AU20" i="27"/>
  <c r="AU19" i="27"/>
  <c r="AU18" i="27"/>
  <c r="AU17" i="27"/>
  <c r="AU16" i="27"/>
  <c r="AU15" i="27"/>
  <c r="AU14" i="27"/>
  <c r="AU13" i="27"/>
  <c r="AU12" i="27"/>
  <c r="AU11" i="27"/>
  <c r="AU10" i="27"/>
  <c r="AU9" i="27"/>
  <c r="AU8" i="27"/>
  <c r="AU7" i="27"/>
  <c r="AX129" i="27"/>
  <c r="AX128" i="27"/>
  <c r="AX127" i="27"/>
  <c r="AX126" i="27"/>
  <c r="AX125" i="27"/>
  <c r="AX124" i="27"/>
  <c r="AX123" i="27"/>
  <c r="AX122" i="27"/>
  <c r="AX121" i="27"/>
  <c r="AX120" i="27"/>
  <c r="AX119" i="27"/>
  <c r="AX118" i="27"/>
  <c r="AX117" i="27"/>
  <c r="AX116" i="27"/>
  <c r="AX115" i="27"/>
  <c r="AX114" i="27"/>
  <c r="AX113" i="27"/>
  <c r="AX112" i="27"/>
  <c r="AX111" i="27"/>
  <c r="AX110" i="27"/>
  <c r="AX109" i="27"/>
  <c r="AX108" i="27"/>
  <c r="AX107" i="27"/>
  <c r="AX106" i="27"/>
  <c r="AX105" i="27"/>
  <c r="AX104" i="27"/>
  <c r="AX103" i="27"/>
  <c r="AX99" i="27"/>
  <c r="AX98" i="27"/>
  <c r="AX97" i="27"/>
  <c r="AX95" i="27"/>
  <c r="AX94" i="27"/>
  <c r="AX93" i="27"/>
  <c r="AX92" i="27"/>
  <c r="AX91" i="27"/>
  <c r="AX90" i="27"/>
  <c r="AX89" i="27"/>
  <c r="AX86" i="27"/>
  <c r="AX85" i="27"/>
  <c r="AX84" i="27"/>
  <c r="AX83" i="27"/>
  <c r="AX82" i="27"/>
  <c r="AX81" i="27"/>
  <c r="AX80" i="27"/>
  <c r="AX79" i="27"/>
  <c r="AX78" i="27"/>
  <c r="AX77" i="27"/>
  <c r="AX76" i="27"/>
  <c r="AX75" i="27"/>
  <c r="AX74" i="27"/>
  <c r="AX73" i="27"/>
  <c r="AX72" i="27"/>
  <c r="AX71" i="27"/>
  <c r="AX70" i="27"/>
  <c r="AX69" i="27"/>
  <c r="AX68" i="27"/>
  <c r="AX67" i="27"/>
  <c r="AX66" i="27"/>
  <c r="AX65" i="27"/>
  <c r="AX64" i="27"/>
  <c r="AX63" i="27"/>
  <c r="AX62" i="27"/>
  <c r="AX61" i="27"/>
  <c r="AX60" i="27"/>
  <c r="AX59" i="27"/>
  <c r="AX58" i="27"/>
  <c r="AX57" i="27"/>
  <c r="AX55" i="27"/>
  <c r="AX54" i="27"/>
  <c r="AX53" i="27"/>
  <c r="AX52" i="27"/>
  <c r="AX51" i="27"/>
  <c r="AX50" i="27"/>
  <c r="AX49" i="27"/>
  <c r="AX48" i="27"/>
  <c r="AX47" i="27"/>
  <c r="AX46" i="27"/>
  <c r="AX45" i="27"/>
  <c r="AX44" i="27"/>
  <c r="AX43" i="27"/>
  <c r="AX42" i="27"/>
  <c r="AX41" i="27"/>
  <c r="AX40" i="27"/>
  <c r="AX39" i="27"/>
  <c r="AX38" i="27"/>
  <c r="AX37" i="27"/>
  <c r="AX36" i="27"/>
  <c r="AX35" i="27"/>
  <c r="AX34" i="27"/>
  <c r="AX33" i="27"/>
  <c r="AX32" i="27"/>
  <c r="AX31" i="27"/>
  <c r="AX30" i="27"/>
  <c r="AX29" i="27"/>
  <c r="AX28" i="27"/>
  <c r="AX27" i="27"/>
  <c r="AX26" i="27"/>
  <c r="AX25" i="27"/>
  <c r="AX24" i="27"/>
  <c r="AX22" i="27"/>
  <c r="AX21" i="27"/>
  <c r="AX20" i="27"/>
  <c r="AX19" i="27"/>
  <c r="AX18" i="27"/>
  <c r="AX17" i="27"/>
  <c r="AX16" i="27"/>
  <c r="AX15" i="27"/>
  <c r="AX14" i="27"/>
  <c r="AX13" i="27"/>
  <c r="AX12" i="27"/>
  <c r="AX11" i="27"/>
  <c r="AX10" i="27"/>
  <c r="AX9" i="27"/>
  <c r="AX8" i="27"/>
  <c r="AX7" i="27"/>
  <c r="BA22" i="27"/>
  <c r="BA21" i="27"/>
  <c r="BA20" i="27"/>
  <c r="BA19" i="27"/>
  <c r="BA18" i="27"/>
  <c r="BA17" i="27"/>
  <c r="BA16" i="27"/>
  <c r="BA15" i="27"/>
  <c r="BA14" i="27"/>
  <c r="BA13" i="27"/>
  <c r="BA12" i="27"/>
  <c r="BA11" i="27"/>
  <c r="BA10" i="27"/>
  <c r="BA9" i="27"/>
  <c r="BA8" i="27"/>
  <c r="BA7" i="27"/>
  <c r="BA96" i="27"/>
  <c r="BA95" i="27"/>
  <c r="BA94" i="27"/>
  <c r="BA93" i="27"/>
  <c r="BA92" i="27"/>
  <c r="BA91" i="27"/>
  <c r="BA90" i="27"/>
  <c r="BA89" i="27"/>
  <c r="BA88" i="27"/>
  <c r="BA87" i="27"/>
  <c r="BA86" i="27"/>
  <c r="BA85" i="27"/>
  <c r="BA84" i="27"/>
  <c r="BA83" i="27"/>
  <c r="BA82" i="27"/>
  <c r="BA81" i="27"/>
  <c r="BA80" i="27"/>
  <c r="BA79" i="27"/>
  <c r="BA78" i="27"/>
  <c r="BA77" i="27"/>
  <c r="BA76" i="27"/>
  <c r="BA75" i="27"/>
  <c r="BA74" i="27"/>
  <c r="BA73" i="27"/>
  <c r="BA72" i="27"/>
  <c r="BA71" i="27"/>
  <c r="BA70" i="27"/>
  <c r="BA69" i="27"/>
  <c r="BA68" i="27"/>
  <c r="BA67" i="27"/>
  <c r="BA66" i="27"/>
  <c r="BA65" i="27"/>
  <c r="BA64" i="27"/>
  <c r="BA63" i="27"/>
  <c r="BA62" i="27"/>
  <c r="BA61" i="27"/>
  <c r="BA60" i="27"/>
  <c r="BA59" i="27"/>
  <c r="BA58" i="27"/>
  <c r="BA57" i="27"/>
  <c r="BA56" i="27"/>
  <c r="BA55" i="27"/>
  <c r="BA54" i="27"/>
  <c r="BA53" i="27"/>
  <c r="BA52" i="27"/>
  <c r="BA51" i="27"/>
  <c r="BA50" i="27"/>
  <c r="BA49" i="27"/>
  <c r="BA48" i="27"/>
  <c r="BA47" i="27"/>
  <c r="BA46" i="27"/>
  <c r="BA45" i="27"/>
  <c r="BA44" i="27"/>
  <c r="BA43" i="27"/>
  <c r="BA42" i="27"/>
  <c r="BA41" i="27"/>
  <c r="BA40" i="27"/>
  <c r="BA39" i="27"/>
  <c r="BA38" i="27"/>
  <c r="BA37" i="27"/>
  <c r="BA36" i="27"/>
  <c r="BA35" i="27"/>
  <c r="BA34" i="27"/>
  <c r="BA33" i="27"/>
  <c r="BA32" i="27"/>
  <c r="BA31" i="27"/>
  <c r="BA30" i="27"/>
  <c r="BA29" i="27"/>
  <c r="BA28" i="27"/>
  <c r="BA27" i="27"/>
  <c r="BA26" i="27"/>
  <c r="BA25" i="27"/>
  <c r="BA24" i="27"/>
  <c r="BA97" i="27"/>
  <c r="BA98" i="27"/>
  <c r="BA99" i="27"/>
  <c r="BA129" i="27"/>
  <c r="BA128" i="27"/>
  <c r="BA127" i="27"/>
  <c r="BA126" i="27"/>
  <c r="BA125" i="27"/>
  <c r="BA124" i="27"/>
  <c r="BA123" i="27"/>
  <c r="BA122" i="27"/>
  <c r="BA121" i="27"/>
  <c r="BA120" i="27"/>
  <c r="BA119" i="27"/>
  <c r="BA118" i="27"/>
  <c r="BA117" i="27"/>
  <c r="BA116" i="27"/>
  <c r="BA115" i="27"/>
  <c r="BA114" i="27"/>
  <c r="BA113" i="27"/>
  <c r="BA112" i="27"/>
  <c r="BA111" i="27"/>
  <c r="BA110" i="27"/>
  <c r="BA109" i="27"/>
  <c r="BA108" i="27"/>
  <c r="BA107" i="27"/>
  <c r="BA106" i="27"/>
  <c r="BA105" i="27"/>
  <c r="BA104" i="27"/>
  <c r="BA103" i="27"/>
  <c r="A56" i="25" l="1"/>
  <c r="A64" i="25"/>
  <c r="A79" i="2"/>
  <c r="A90" i="2"/>
  <c r="A101" i="2" s="1"/>
  <c r="A9" i="25"/>
  <c r="A10" i="25" s="1"/>
  <c r="I3" i="32"/>
  <c r="A19" i="25"/>
  <c r="A20" i="25" s="1"/>
  <c r="I11" i="32"/>
  <c r="A29" i="25"/>
  <c r="A30" i="25" s="1"/>
  <c r="I20" i="32"/>
  <c r="I19" i="32" s="1"/>
  <c r="X548" i="56"/>
  <c r="Y548" i="56"/>
  <c r="AA547" i="56"/>
  <c r="AB547" i="56"/>
  <c r="AB738" i="56"/>
  <c r="AA738" i="56"/>
  <c r="V741" i="56"/>
  <c r="Z740" i="56"/>
  <c r="W740" i="56" s="1"/>
  <c r="Y739" i="56"/>
  <c r="X739" i="56"/>
  <c r="AB642" i="56"/>
  <c r="AA642" i="56"/>
  <c r="V645" i="56"/>
  <c r="Z644" i="56"/>
  <c r="W644" i="56" s="1"/>
  <c r="X643" i="56"/>
  <c r="Y643" i="56"/>
  <c r="V549" i="56"/>
  <c r="Z549" i="56" s="1"/>
  <c r="W549" i="56" s="1"/>
  <c r="AB451" i="56"/>
  <c r="AA451" i="56"/>
  <c r="X452" i="56"/>
  <c r="Y452" i="56"/>
  <c r="Z453" i="56"/>
  <c r="W453" i="56" s="1"/>
  <c r="V454" i="56"/>
  <c r="Z355" i="56"/>
  <c r="W355" i="56" s="1"/>
  <c r="V356" i="56"/>
  <c r="Y354" i="56"/>
  <c r="X354" i="56"/>
  <c r="AA353" i="56"/>
  <c r="AB353" i="56"/>
  <c r="AB257" i="56"/>
  <c r="AA257" i="56"/>
  <c r="V260" i="56"/>
  <c r="Z259" i="56"/>
  <c r="W259" i="56" s="1"/>
  <c r="Y258" i="56"/>
  <c r="X258" i="56"/>
  <c r="AB161" i="56"/>
  <c r="AA161" i="56"/>
  <c r="Z163" i="56"/>
  <c r="W163" i="56" s="1"/>
  <c r="V164" i="56"/>
  <c r="Y162" i="56"/>
  <c r="X162" i="56"/>
  <c r="AA10" i="27"/>
  <c r="AA14" i="27"/>
  <c r="AA18" i="27"/>
  <c r="AA22" i="27"/>
  <c r="AA27" i="27"/>
  <c r="AA31" i="27"/>
  <c r="AA35" i="27"/>
  <c r="AA39" i="27"/>
  <c r="AA43" i="27"/>
  <c r="AA47" i="27"/>
  <c r="AA51" i="27"/>
  <c r="AA55" i="27"/>
  <c r="AA59" i="27"/>
  <c r="AA63" i="27"/>
  <c r="AA67" i="27"/>
  <c r="AA71" i="27"/>
  <c r="AA75" i="27"/>
  <c r="AA79" i="27"/>
  <c r="AA83" i="27"/>
  <c r="AA87" i="27"/>
  <c r="AA91" i="27"/>
  <c r="AA95" i="27"/>
  <c r="Z7" i="27"/>
  <c r="Z11" i="27"/>
  <c r="Z15" i="27"/>
  <c r="Z19" i="27"/>
  <c r="Z24" i="27"/>
  <c r="Z28" i="27"/>
  <c r="Z32" i="27"/>
  <c r="Z36" i="27"/>
  <c r="Z40" i="27"/>
  <c r="Z44" i="27"/>
  <c r="Z48" i="27"/>
  <c r="Z52" i="27"/>
  <c r="Z56" i="27"/>
  <c r="Z60" i="27"/>
  <c r="Z64" i="27"/>
  <c r="Z68" i="27"/>
  <c r="Z72" i="27"/>
  <c r="Z76" i="27"/>
  <c r="Z80" i="27"/>
  <c r="Z84" i="27"/>
  <c r="Z88" i="27"/>
  <c r="Z92" i="27"/>
  <c r="Z97" i="27"/>
  <c r="AA7" i="27"/>
  <c r="AA11" i="27"/>
  <c r="AA15" i="27"/>
  <c r="AA19" i="27"/>
  <c r="AA24" i="27"/>
  <c r="AA28" i="27"/>
  <c r="AA32" i="27"/>
  <c r="AA36" i="27"/>
  <c r="AA40" i="27"/>
  <c r="AA44" i="27"/>
  <c r="AA48" i="27"/>
  <c r="AA52" i="27"/>
  <c r="AA56" i="27"/>
  <c r="AA60" i="27"/>
  <c r="AA64" i="27"/>
  <c r="AA68" i="27"/>
  <c r="AA72" i="27"/>
  <c r="AA76" i="27"/>
  <c r="AA80" i="27"/>
  <c r="AA84" i="27"/>
  <c r="AA88" i="27"/>
  <c r="AA92" i="27"/>
  <c r="AA97" i="27"/>
  <c r="Z8" i="27"/>
  <c r="Z12" i="27"/>
  <c r="Z16" i="27"/>
  <c r="Z20" i="27"/>
  <c r="Z25" i="27"/>
  <c r="Z29" i="27"/>
  <c r="Z33" i="27"/>
  <c r="Z37" i="27"/>
  <c r="Z41" i="27"/>
  <c r="Z45" i="27"/>
  <c r="Z49" i="27"/>
  <c r="Z53" i="27"/>
  <c r="Z57" i="27"/>
  <c r="Z61" i="27"/>
  <c r="Z65" i="27"/>
  <c r="Z69" i="27"/>
  <c r="Z73" i="27"/>
  <c r="Z77" i="27"/>
  <c r="Z81" i="27"/>
  <c r="Z85" i="27"/>
  <c r="Z89" i="27"/>
  <c r="Z93" i="27"/>
  <c r="AA8" i="27"/>
  <c r="AA12" i="27"/>
  <c r="AA16" i="27"/>
  <c r="AA20" i="27"/>
  <c r="AA25" i="27"/>
  <c r="AA29" i="27"/>
  <c r="AA33" i="27"/>
  <c r="AA37" i="27"/>
  <c r="AA41" i="27"/>
  <c r="AA45" i="27"/>
  <c r="AA49" i="27"/>
  <c r="AA53" i="27"/>
  <c r="AA57" i="27"/>
  <c r="AA61" i="27"/>
  <c r="AA65" i="27"/>
  <c r="AA69" i="27"/>
  <c r="AA73" i="27"/>
  <c r="AA77" i="27"/>
  <c r="AA81" i="27"/>
  <c r="AA85" i="27"/>
  <c r="AA89" i="27"/>
  <c r="AA93" i="27"/>
  <c r="A91" i="2" l="1"/>
  <c r="A80" i="2"/>
  <c r="A65" i="25"/>
  <c r="A66" i="25" s="1"/>
  <c r="A57" i="25"/>
  <c r="X549" i="56"/>
  <c r="Y549" i="56"/>
  <c r="AA548" i="56"/>
  <c r="AB548" i="56"/>
  <c r="X740" i="56"/>
  <c r="Y740" i="56"/>
  <c r="Z741" i="56"/>
  <c r="W741" i="56" s="1"/>
  <c r="V742" i="56"/>
  <c r="AA739" i="56"/>
  <c r="AB739" i="56"/>
  <c r="AB643" i="56"/>
  <c r="AA643" i="56"/>
  <c r="X644" i="56"/>
  <c r="Y644" i="56"/>
  <c r="Z645" i="56"/>
  <c r="W645" i="56" s="1"/>
  <c r="V646" i="56"/>
  <c r="V550" i="56"/>
  <c r="Z550" i="56" s="1"/>
  <c r="W550" i="56" s="1"/>
  <c r="X453" i="56"/>
  <c r="Y453" i="56"/>
  <c r="AB452" i="56"/>
  <c r="AA452" i="56"/>
  <c r="Z454" i="56"/>
  <c r="W454" i="56" s="1"/>
  <c r="V455" i="56"/>
  <c r="Y355" i="56"/>
  <c r="X355" i="56"/>
  <c r="Z356" i="56"/>
  <c r="W356" i="56" s="1"/>
  <c r="V357" i="56"/>
  <c r="AA354" i="56"/>
  <c r="AB354" i="56"/>
  <c r="AA258" i="56"/>
  <c r="AB258" i="56"/>
  <c r="Y259" i="56"/>
  <c r="X259" i="56"/>
  <c r="Z260" i="56"/>
  <c r="W260" i="56" s="1"/>
  <c r="V261" i="56"/>
  <c r="AB162" i="56"/>
  <c r="AA162" i="56"/>
  <c r="Z164" i="56"/>
  <c r="W164" i="56" s="1"/>
  <c r="V165" i="56"/>
  <c r="Y163" i="56"/>
  <c r="X163" i="56"/>
  <c r="V19" i="28"/>
  <c r="U19" i="28"/>
  <c r="Y55" i="54" s="1"/>
  <c r="T19" i="28"/>
  <c r="X55" i="54" s="1"/>
  <c r="S19" i="28"/>
  <c r="W55" i="54" s="1"/>
  <c r="R19" i="28"/>
  <c r="V55" i="54" s="1"/>
  <c r="Q19" i="28"/>
  <c r="U55" i="54" s="1"/>
  <c r="P19" i="28"/>
  <c r="T55" i="54" s="1"/>
  <c r="O19" i="28"/>
  <c r="S55" i="54" s="1"/>
  <c r="N19" i="28"/>
  <c r="R55" i="54" s="1"/>
  <c r="M19" i="28"/>
  <c r="Q55" i="54" s="1"/>
  <c r="L19" i="28"/>
  <c r="P55" i="54" s="1"/>
  <c r="K19" i="28"/>
  <c r="P57" i="54" s="1"/>
  <c r="Q57" i="54" s="1"/>
  <c r="R57" i="54" s="1"/>
  <c r="S57" i="54" s="1"/>
  <c r="T57" i="54" s="1"/>
  <c r="U57" i="54" s="1"/>
  <c r="V57" i="54" s="1"/>
  <c r="W57" i="54" s="1"/>
  <c r="X57" i="54" s="1"/>
  <c r="Y57" i="54" s="1"/>
  <c r="J19" i="28"/>
  <c r="I19" i="28"/>
  <c r="H19" i="28"/>
  <c r="J56" i="54" s="1"/>
  <c r="K56" i="54" s="1"/>
  <c r="L56" i="54" s="1"/>
  <c r="M56" i="54" s="1"/>
  <c r="N56" i="54" s="1"/>
  <c r="O56" i="54" s="1"/>
  <c r="G19" i="28"/>
  <c r="O54" i="54" s="1"/>
  <c r="F19" i="28"/>
  <c r="N53" i="54" s="1"/>
  <c r="E19" i="28"/>
  <c r="M53" i="54" s="1"/>
  <c r="D19" i="28"/>
  <c r="L53" i="54" s="1"/>
  <c r="C19" i="28"/>
  <c r="K53" i="54" s="1"/>
  <c r="B19" i="28"/>
  <c r="J53" i="54" s="1"/>
  <c r="V10" i="28"/>
  <c r="U10" i="28"/>
  <c r="T10" i="28"/>
  <c r="S10" i="28"/>
  <c r="R10" i="28"/>
  <c r="Q10" i="28"/>
  <c r="P10" i="28"/>
  <c r="O10" i="28"/>
  <c r="N10" i="28"/>
  <c r="M10" i="28"/>
  <c r="L10" i="28"/>
  <c r="K10" i="28"/>
  <c r="J10" i="28"/>
  <c r="I10" i="28"/>
  <c r="H10" i="28"/>
  <c r="G10" i="28"/>
  <c r="F10" i="28"/>
  <c r="E10" i="28"/>
  <c r="D10" i="28"/>
  <c r="C10" i="28"/>
  <c r="B10" i="28"/>
  <c r="V71" i="20"/>
  <c r="V70" i="20"/>
  <c r="V69" i="20"/>
  <c r="V68" i="20"/>
  <c r="A79" i="20"/>
  <c r="A80" i="20" s="1"/>
  <c r="A78" i="20"/>
  <c r="I36" i="39" s="1"/>
  <c r="I35" i="39" s="1"/>
  <c r="A77" i="20"/>
  <c r="K79" i="20"/>
  <c r="H79" i="20"/>
  <c r="K78" i="20"/>
  <c r="P40" i="39" s="1"/>
  <c r="Q40" i="39" s="1"/>
  <c r="R40" i="39" s="1"/>
  <c r="S40" i="39" s="1"/>
  <c r="T40" i="39" s="1"/>
  <c r="U40" i="39" s="1"/>
  <c r="V40" i="39" s="1"/>
  <c r="W40" i="39" s="1"/>
  <c r="X40" i="39" s="1"/>
  <c r="Y40" i="39" s="1"/>
  <c r="H78" i="20"/>
  <c r="J39" i="39" s="1"/>
  <c r="K39" i="39" s="1"/>
  <c r="L39" i="39" s="1"/>
  <c r="M39" i="39" s="1"/>
  <c r="N39" i="39" s="1"/>
  <c r="O39" i="39" s="1"/>
  <c r="K77" i="20"/>
  <c r="H77" i="20"/>
  <c r="K76" i="20"/>
  <c r="H76" i="20"/>
  <c r="A76" i="20"/>
  <c r="K71" i="20"/>
  <c r="H71" i="20"/>
  <c r="K70" i="20"/>
  <c r="H70" i="20"/>
  <c r="K69" i="20"/>
  <c r="H69" i="20"/>
  <c r="K68" i="20"/>
  <c r="H68" i="20"/>
  <c r="A71" i="20"/>
  <c r="A72" i="20" s="1"/>
  <c r="A73" i="20" s="1"/>
  <c r="A70" i="20"/>
  <c r="A68" i="20"/>
  <c r="A69" i="20"/>
  <c r="K15" i="20"/>
  <c r="H15" i="20"/>
  <c r="A15" i="20"/>
  <c r="A16" i="20" s="1"/>
  <c r="A17" i="20" s="1"/>
  <c r="V7" i="20"/>
  <c r="K7" i="20"/>
  <c r="H7" i="20"/>
  <c r="A7" i="20"/>
  <c r="A8" i="20" s="1"/>
  <c r="A9" i="20" s="1"/>
  <c r="I52" i="39" l="1"/>
  <c r="A81" i="20"/>
  <c r="A102" i="2"/>
  <c r="A103" i="2" s="1"/>
  <c r="A92" i="2"/>
  <c r="X550" i="56"/>
  <c r="Y550" i="56"/>
  <c r="AA549" i="56"/>
  <c r="AB549" i="56"/>
  <c r="AA740" i="56"/>
  <c r="AB740" i="56"/>
  <c r="Z742" i="56"/>
  <c r="W742" i="56" s="1"/>
  <c r="V743" i="56"/>
  <c r="Y741" i="56"/>
  <c r="X741" i="56"/>
  <c r="Z646" i="56"/>
  <c r="W646" i="56" s="1"/>
  <c r="V647" i="56"/>
  <c r="X645" i="56"/>
  <c r="Y645" i="56"/>
  <c r="AB644" i="56"/>
  <c r="AA644" i="56"/>
  <c r="V551" i="56"/>
  <c r="Z551" i="56" s="1"/>
  <c r="W551" i="56" s="1"/>
  <c r="Z455" i="56"/>
  <c r="W455" i="56" s="1"/>
  <c r="V456" i="56"/>
  <c r="Y454" i="56"/>
  <c r="X454" i="56"/>
  <c r="AB453" i="56"/>
  <c r="AA453" i="56"/>
  <c r="Y356" i="56"/>
  <c r="X356" i="56"/>
  <c r="AA355" i="56"/>
  <c r="AB355" i="56"/>
  <c r="Z357" i="56"/>
  <c r="W357" i="56" s="1"/>
  <c r="V358" i="56"/>
  <c r="Z261" i="56"/>
  <c r="W261" i="56" s="1"/>
  <c r="V262" i="56"/>
  <c r="X260" i="56"/>
  <c r="Y260" i="56"/>
  <c r="AB259" i="56"/>
  <c r="AA259" i="56"/>
  <c r="AB163" i="56"/>
  <c r="AA163" i="56"/>
  <c r="Z165" i="56"/>
  <c r="W165" i="56" s="1"/>
  <c r="V166" i="56"/>
  <c r="Y164" i="56"/>
  <c r="X164" i="56"/>
  <c r="Y38" i="38"/>
  <c r="X38" i="38"/>
  <c r="W38" i="38"/>
  <c r="V38" i="38"/>
  <c r="U38" i="38"/>
  <c r="T38" i="38"/>
  <c r="S38" i="38"/>
  <c r="R38" i="38"/>
  <c r="Q38" i="38"/>
  <c r="P38" i="38"/>
  <c r="P40" i="38"/>
  <c r="Q40" i="38" s="1"/>
  <c r="R40" i="38" s="1"/>
  <c r="S40" i="38" s="1"/>
  <c r="T40" i="38" s="1"/>
  <c r="U40" i="38" s="1"/>
  <c r="V40" i="38" s="1"/>
  <c r="W40" i="38" s="1"/>
  <c r="X40" i="38" s="1"/>
  <c r="Y40" i="38" s="1"/>
  <c r="J39" i="38"/>
  <c r="K39" i="38" s="1"/>
  <c r="L39" i="38" s="1"/>
  <c r="M39" i="38" s="1"/>
  <c r="N39" i="38" s="1"/>
  <c r="O39" i="38" s="1"/>
  <c r="O37" i="38"/>
  <c r="N36" i="38"/>
  <c r="M36" i="38"/>
  <c r="L36" i="38"/>
  <c r="K36" i="38"/>
  <c r="J36" i="38"/>
  <c r="A35" i="9"/>
  <c r="A36" i="9" s="1"/>
  <c r="Y551" i="56" l="1"/>
  <c r="X551" i="56"/>
  <c r="AB550" i="56"/>
  <c r="AA550" i="56"/>
  <c r="AB741" i="56"/>
  <c r="AA741" i="56"/>
  <c r="Z743" i="56"/>
  <c r="W743" i="56" s="1"/>
  <c r="V744" i="56"/>
  <c r="Y742" i="56"/>
  <c r="X742" i="56"/>
  <c r="AB645" i="56"/>
  <c r="AA645" i="56"/>
  <c r="Z647" i="56"/>
  <c r="W647" i="56" s="1"/>
  <c r="V648" i="56"/>
  <c r="Y646" i="56"/>
  <c r="X646" i="56"/>
  <c r="V552" i="56"/>
  <c r="Z552" i="56" s="1"/>
  <c r="W552" i="56" s="1"/>
  <c r="AB454" i="56"/>
  <c r="AA454" i="56"/>
  <c r="V457" i="56"/>
  <c r="Z456" i="56"/>
  <c r="W456" i="56" s="1"/>
  <c r="X455" i="56"/>
  <c r="Y455" i="56"/>
  <c r="V359" i="56"/>
  <c r="Z358" i="56"/>
  <c r="W358" i="56" s="1"/>
  <c r="AA356" i="56"/>
  <c r="AB356" i="56"/>
  <c r="Y357" i="56"/>
  <c r="X357" i="56"/>
  <c r="AB260" i="56"/>
  <c r="AA260" i="56"/>
  <c r="Z262" i="56"/>
  <c r="W262" i="56" s="1"/>
  <c r="V263" i="56"/>
  <c r="Y261" i="56"/>
  <c r="X261" i="56"/>
  <c r="AB164" i="56"/>
  <c r="AA164" i="56"/>
  <c r="Z166" i="56"/>
  <c r="W166" i="56" s="1"/>
  <c r="V167" i="56"/>
  <c r="Y165" i="56"/>
  <c r="X165" i="56"/>
  <c r="Y53" i="11"/>
  <c r="X53" i="11" s="1"/>
  <c r="Y46" i="11"/>
  <c r="X46" i="11" s="1"/>
  <c r="AA55" i="11"/>
  <c r="Z55" i="11" s="1"/>
  <c r="AA57" i="11"/>
  <c r="Z57" i="11" s="1"/>
  <c r="Y48" i="11"/>
  <c r="X48" i="11" s="1"/>
  <c r="AA45" i="11"/>
  <c r="Z45" i="11" s="1"/>
  <c r="AA53" i="11"/>
  <c r="Z53" i="11" s="1"/>
  <c r="Y57" i="11"/>
  <c r="X57" i="11" s="1"/>
  <c r="Y44" i="11"/>
  <c r="X44" i="11" s="1"/>
  <c r="Y45" i="11"/>
  <c r="X45" i="11" s="1"/>
  <c r="AA54" i="11"/>
  <c r="Z54" i="11" s="1"/>
  <c r="AA56" i="11"/>
  <c r="Z56" i="11" s="1"/>
  <c r="AA47" i="11"/>
  <c r="Z47" i="11" s="1"/>
  <c r="AA46" i="11"/>
  <c r="Z46" i="11" s="1"/>
  <c r="AA44" i="11"/>
  <c r="Z44" i="11" s="1"/>
  <c r="Y136" i="7"/>
  <c r="X136" i="7" s="1"/>
  <c r="Y138" i="7"/>
  <c r="X138" i="7" s="1"/>
  <c r="AA137" i="7"/>
  <c r="Z137" i="7" s="1"/>
  <c r="AA139" i="7"/>
  <c r="Z139" i="7" s="1"/>
  <c r="AA136" i="7"/>
  <c r="Z136" i="7" s="1"/>
  <c r="AA138" i="7"/>
  <c r="Z138" i="7" s="1"/>
  <c r="AA48" i="11"/>
  <c r="Z48" i="11" s="1"/>
  <c r="Y55" i="11"/>
  <c r="X55" i="11" s="1"/>
  <c r="Y137" i="7"/>
  <c r="X137" i="7" s="1"/>
  <c r="Y139" i="7"/>
  <c r="X139" i="7" s="1"/>
  <c r="Y56" i="11"/>
  <c r="X56" i="11" s="1"/>
  <c r="Y47" i="11"/>
  <c r="X47" i="11" s="1"/>
  <c r="Y54" i="11"/>
  <c r="X54" i="11" s="1"/>
  <c r="AA551" i="56" l="1"/>
  <c r="AB551" i="56"/>
  <c r="X552" i="56"/>
  <c r="Y552" i="56"/>
  <c r="AB742" i="56"/>
  <c r="AA742" i="56"/>
  <c r="V745" i="56"/>
  <c r="Z744" i="56"/>
  <c r="W744" i="56" s="1"/>
  <c r="Y743" i="56"/>
  <c r="X743" i="56"/>
  <c r="AB646" i="56"/>
  <c r="AA646" i="56"/>
  <c r="V649" i="56"/>
  <c r="Z648" i="56"/>
  <c r="W648" i="56" s="1"/>
  <c r="X647" i="56"/>
  <c r="Y647" i="56"/>
  <c r="V553" i="56"/>
  <c r="Z553" i="56" s="1"/>
  <c r="W553" i="56" s="1"/>
  <c r="AB455" i="56"/>
  <c r="AA455" i="56"/>
  <c r="X456" i="56"/>
  <c r="Y456" i="56"/>
  <c r="Z457" i="56"/>
  <c r="W457" i="56" s="1"/>
  <c r="V458" i="56"/>
  <c r="Y358" i="56"/>
  <c r="X358" i="56"/>
  <c r="Z359" i="56"/>
  <c r="W359" i="56" s="1"/>
  <c r="V360" i="56"/>
  <c r="AB357" i="56"/>
  <c r="AA357" i="56"/>
  <c r="AB261" i="56"/>
  <c r="AA261" i="56"/>
  <c r="V264" i="56"/>
  <c r="Z263" i="56"/>
  <c r="W263" i="56" s="1"/>
  <c r="Y262" i="56"/>
  <c r="X262" i="56"/>
  <c r="AB165" i="56"/>
  <c r="AA165" i="56"/>
  <c r="Z167" i="56"/>
  <c r="W167" i="56" s="1"/>
  <c r="V168" i="56"/>
  <c r="Y166" i="56"/>
  <c r="X166" i="56"/>
  <c r="AA552" i="56" l="1"/>
  <c r="AB552" i="56"/>
  <c r="X553" i="56"/>
  <c r="Y553" i="56"/>
  <c r="AB743" i="56"/>
  <c r="AA743" i="56"/>
  <c r="X744" i="56"/>
  <c r="Y744" i="56"/>
  <c r="Z745" i="56"/>
  <c r="W745" i="56" s="1"/>
  <c r="V746" i="56"/>
  <c r="AB647" i="56"/>
  <c r="AA647" i="56"/>
  <c r="X648" i="56"/>
  <c r="Y648" i="56"/>
  <c r="Z649" i="56"/>
  <c r="W649" i="56" s="1"/>
  <c r="V650" i="56"/>
  <c r="V554" i="56"/>
  <c r="Z554" i="56" s="1"/>
  <c r="W554" i="56" s="1"/>
  <c r="X457" i="56"/>
  <c r="Y457" i="56"/>
  <c r="AB456" i="56"/>
  <c r="AA456" i="56"/>
  <c r="Z458" i="56"/>
  <c r="W458" i="56" s="1"/>
  <c r="V459" i="56"/>
  <c r="Y359" i="56"/>
  <c r="X359" i="56"/>
  <c r="AA358" i="56"/>
  <c r="AB358" i="56"/>
  <c r="Z360" i="56"/>
  <c r="W360" i="56" s="1"/>
  <c r="V361" i="56"/>
  <c r="Y263" i="56"/>
  <c r="X263" i="56"/>
  <c r="AA262" i="56"/>
  <c r="AB262" i="56"/>
  <c r="Z264" i="56"/>
  <c r="W264" i="56" s="1"/>
  <c r="V265" i="56"/>
  <c r="Z168" i="56"/>
  <c r="W168" i="56" s="1"/>
  <c r="V169" i="56"/>
  <c r="Y167" i="56"/>
  <c r="X167" i="56"/>
  <c r="AB166" i="56"/>
  <c r="AA166" i="56"/>
  <c r="AA553" i="56" l="1"/>
  <c r="AB553" i="56"/>
  <c r="Y554" i="56"/>
  <c r="X554" i="56"/>
  <c r="Z746" i="56"/>
  <c r="W746" i="56" s="1"/>
  <c r="V747" i="56"/>
  <c r="Y745" i="56"/>
  <c r="X745" i="56"/>
  <c r="AA744" i="56"/>
  <c r="AB744" i="56"/>
  <c r="Z650" i="56"/>
  <c r="W650" i="56" s="1"/>
  <c r="V651" i="56"/>
  <c r="X649" i="56"/>
  <c r="Y649" i="56"/>
  <c r="AB648" i="56"/>
  <c r="AA648" i="56"/>
  <c r="V555" i="56"/>
  <c r="Z555" i="56" s="1"/>
  <c r="W555" i="56" s="1"/>
  <c r="Y458" i="56"/>
  <c r="X458" i="56"/>
  <c r="Z459" i="56"/>
  <c r="W459" i="56" s="1"/>
  <c r="V460" i="56"/>
  <c r="AB457" i="56"/>
  <c r="AA457" i="56"/>
  <c r="Z361" i="56"/>
  <c r="W361" i="56" s="1"/>
  <c r="V362" i="56"/>
  <c r="AA359" i="56"/>
  <c r="AB359" i="56"/>
  <c r="Y360" i="56"/>
  <c r="X360" i="56"/>
  <c r="Z265" i="56"/>
  <c r="W265" i="56" s="1"/>
  <c r="V266" i="56"/>
  <c r="Y264" i="56"/>
  <c r="X264" i="56"/>
  <c r="AB263" i="56"/>
  <c r="AA263" i="56"/>
  <c r="AB167" i="56"/>
  <c r="AA167" i="56"/>
  <c r="Z169" i="56"/>
  <c r="W169" i="56" s="1"/>
  <c r="V170" i="56"/>
  <c r="Y168" i="56"/>
  <c r="X168" i="56"/>
  <c r="AA14" i="28"/>
  <c r="Z14" i="28" s="1"/>
  <c r="Y15" i="28"/>
  <c r="X15" i="28" s="1"/>
  <c r="AA17" i="28"/>
  <c r="Z17" i="28" s="1"/>
  <c r="Y18" i="28"/>
  <c r="X18" i="28" s="1"/>
  <c r="Y14" i="28"/>
  <c r="X14" i="28" s="1"/>
  <c r="AA15" i="28"/>
  <c r="Z15" i="28" s="1"/>
  <c r="Y17" i="28"/>
  <c r="X17" i="28" s="1"/>
  <c r="AA18" i="28"/>
  <c r="Z18" i="28" s="1"/>
  <c r="AA16" i="28"/>
  <c r="Z16" i="28" s="1"/>
  <c r="Y16" i="28"/>
  <c r="X16" i="28" s="1"/>
  <c r="AA554" i="56" l="1"/>
  <c r="AB554" i="56"/>
  <c r="Y555" i="56"/>
  <c r="X555" i="56"/>
  <c r="Y746" i="56"/>
  <c r="X746" i="56"/>
  <c r="AB745" i="56"/>
  <c r="AA745" i="56"/>
  <c r="Z747" i="56"/>
  <c r="W747" i="56" s="1"/>
  <c r="V748" i="56"/>
  <c r="AB649" i="56"/>
  <c r="AA649" i="56"/>
  <c r="Z651" i="56"/>
  <c r="W651" i="56" s="1"/>
  <c r="V652" i="56"/>
  <c r="Y650" i="56"/>
  <c r="X650" i="56"/>
  <c r="V556" i="56"/>
  <c r="Z556" i="56" s="1"/>
  <c r="W556" i="56" s="1"/>
  <c r="V461" i="56"/>
  <c r="Z460" i="56"/>
  <c r="W460" i="56" s="1"/>
  <c r="X459" i="56"/>
  <c r="Y459" i="56"/>
  <c r="AB458" i="56"/>
  <c r="AA458" i="56"/>
  <c r="Y361" i="56"/>
  <c r="X361" i="56"/>
  <c r="Z362" i="56"/>
  <c r="W362" i="56" s="1"/>
  <c r="V363" i="56"/>
  <c r="AA360" i="56"/>
  <c r="AB360" i="56"/>
  <c r="AB264" i="56"/>
  <c r="AA264" i="56"/>
  <c r="Z266" i="56"/>
  <c r="W266" i="56" s="1"/>
  <c r="V267" i="56"/>
  <c r="Y265" i="56"/>
  <c r="X265" i="56"/>
  <c r="AB168" i="56"/>
  <c r="AA168" i="56"/>
  <c r="Z170" i="56"/>
  <c r="W170" i="56" s="1"/>
  <c r="V171" i="56"/>
  <c r="Y169" i="56"/>
  <c r="X169" i="56"/>
  <c r="AA10" i="28"/>
  <c r="Z10" i="28" s="1"/>
  <c r="Y10" i="28"/>
  <c r="X10" i="28" s="1"/>
  <c r="AB555" i="56" l="1"/>
  <c r="AA555" i="56"/>
  <c r="Y556" i="56"/>
  <c r="X556" i="56"/>
  <c r="Y747" i="56"/>
  <c r="X747" i="56"/>
  <c r="V749" i="56"/>
  <c r="Z748" i="56"/>
  <c r="W748" i="56" s="1"/>
  <c r="AB746" i="56"/>
  <c r="AA746" i="56"/>
  <c r="AB650" i="56"/>
  <c r="AA650" i="56"/>
  <c r="V653" i="56"/>
  <c r="Z652" i="56"/>
  <c r="W652" i="56" s="1"/>
  <c r="X651" i="56"/>
  <c r="Y651" i="56"/>
  <c r="V557" i="56"/>
  <c r="Z557" i="56" s="1"/>
  <c r="W557" i="56" s="1"/>
  <c r="AB459" i="56"/>
  <c r="AA459" i="56"/>
  <c r="X460" i="56"/>
  <c r="Y460" i="56"/>
  <c r="Z461" i="56"/>
  <c r="W461" i="56" s="1"/>
  <c r="V462" i="56"/>
  <c r="Y362" i="56"/>
  <c r="X362" i="56"/>
  <c r="Z363" i="56"/>
  <c r="W363" i="56" s="1"/>
  <c r="V364" i="56"/>
  <c r="AA361" i="56"/>
  <c r="AB361" i="56"/>
  <c r="V268" i="56"/>
  <c r="Z267" i="56"/>
  <c r="W267" i="56" s="1"/>
  <c r="Y266" i="56"/>
  <c r="X266" i="56"/>
  <c r="AB265" i="56"/>
  <c r="AA265" i="56"/>
  <c r="AB169" i="56"/>
  <c r="AA169" i="56"/>
  <c r="Z171" i="56"/>
  <c r="W171" i="56" s="1"/>
  <c r="V172" i="56"/>
  <c r="Y170" i="56"/>
  <c r="X170" i="56"/>
  <c r="AA13" i="28"/>
  <c r="Z13" i="28" s="1"/>
  <c r="Y13" i="28"/>
  <c r="X13" i="28" s="1"/>
  <c r="AR42" i="27"/>
  <c r="AR29" i="27"/>
  <c r="AR7" i="27"/>
  <c r="AB556" i="56" l="1"/>
  <c r="AA556" i="56"/>
  <c r="X557" i="56"/>
  <c r="Y557" i="56"/>
  <c r="X748" i="56"/>
  <c r="Y748" i="56"/>
  <c r="Z749" i="56"/>
  <c r="W749" i="56" s="1"/>
  <c r="V750" i="56"/>
  <c r="AA747" i="56"/>
  <c r="AB747" i="56"/>
  <c r="X652" i="56"/>
  <c r="Y652" i="56"/>
  <c r="Z653" i="56"/>
  <c r="W653" i="56" s="1"/>
  <c r="V654" i="56"/>
  <c r="AB651" i="56"/>
  <c r="AA651" i="56"/>
  <c r="V558" i="56"/>
  <c r="Z558" i="56" s="1"/>
  <c r="W558" i="56" s="1"/>
  <c r="X461" i="56"/>
  <c r="Y461" i="56"/>
  <c r="AB460" i="56"/>
  <c r="AA460" i="56"/>
  <c r="Z462" i="56"/>
  <c r="W462" i="56" s="1"/>
  <c r="V463" i="56"/>
  <c r="Z364" i="56"/>
  <c r="W364" i="56" s="1"/>
  <c r="V365" i="56"/>
  <c r="Y363" i="56"/>
  <c r="X363" i="56"/>
  <c r="AA362" i="56"/>
  <c r="AB362" i="56"/>
  <c r="AA266" i="56"/>
  <c r="AB266" i="56"/>
  <c r="Y267" i="56"/>
  <c r="X267" i="56"/>
  <c r="Z268" i="56"/>
  <c r="W268" i="56" s="1"/>
  <c r="V269" i="56"/>
  <c r="AB170" i="56"/>
  <c r="AA170" i="56"/>
  <c r="Z172" i="56"/>
  <c r="W172" i="56" s="1"/>
  <c r="V173" i="56"/>
  <c r="Y171" i="56"/>
  <c r="X171" i="56"/>
  <c r="AR20" i="27"/>
  <c r="AR14" i="27"/>
  <c r="AR47" i="27"/>
  <c r="AR9" i="27"/>
  <c r="AR26" i="27"/>
  <c r="AR58" i="27"/>
  <c r="AR66" i="27"/>
  <c r="AR74" i="27"/>
  <c r="AR82" i="27"/>
  <c r="AR90" i="27"/>
  <c r="AR98" i="27"/>
  <c r="AR22" i="27"/>
  <c r="AR39" i="27"/>
  <c r="AR55" i="27"/>
  <c r="AR17" i="27"/>
  <c r="AR34" i="27"/>
  <c r="AR50" i="27"/>
  <c r="AR18" i="27"/>
  <c r="AR27" i="27"/>
  <c r="AR35" i="27"/>
  <c r="AR43" i="27"/>
  <c r="AR51" i="27"/>
  <c r="AR59" i="27"/>
  <c r="AR67" i="27"/>
  <c r="AR75" i="27"/>
  <c r="AR83" i="27"/>
  <c r="AR91" i="27"/>
  <c r="AR99" i="27"/>
  <c r="AR10" i="27"/>
  <c r="AR11" i="27"/>
  <c r="AR19" i="27"/>
  <c r="AR28" i="27"/>
  <c r="AR36" i="27"/>
  <c r="AR44" i="27"/>
  <c r="AR52" i="27"/>
  <c r="AR60" i="27"/>
  <c r="AR68" i="27"/>
  <c r="AR76" i="27"/>
  <c r="AR84" i="27"/>
  <c r="AR92" i="27"/>
  <c r="AR37" i="27"/>
  <c r="AR45" i="27"/>
  <c r="AR61" i="27"/>
  <c r="AR77" i="27"/>
  <c r="AR93" i="27"/>
  <c r="AR12" i="27"/>
  <c r="AR53" i="27"/>
  <c r="AR69" i="27"/>
  <c r="AR85" i="27"/>
  <c r="AR13" i="27"/>
  <c r="AR21" i="27"/>
  <c r="AR30" i="27"/>
  <c r="AR38" i="27"/>
  <c r="AR46" i="27"/>
  <c r="AR54" i="27"/>
  <c r="AR62" i="27"/>
  <c r="AR70" i="27"/>
  <c r="AR78" i="27"/>
  <c r="AR86" i="27"/>
  <c r="AR94" i="27"/>
  <c r="AR71" i="27"/>
  <c r="AR95" i="27"/>
  <c r="AR31" i="27"/>
  <c r="AR63" i="27"/>
  <c r="AR79" i="27"/>
  <c r="AR87" i="27"/>
  <c r="AR15" i="27"/>
  <c r="AR40" i="27"/>
  <c r="AR48" i="27"/>
  <c r="AR56" i="27"/>
  <c r="AR64" i="27"/>
  <c r="AR72" i="27"/>
  <c r="AR80" i="27"/>
  <c r="AR88" i="27"/>
  <c r="AR96" i="27"/>
  <c r="AR24" i="27"/>
  <c r="AR32" i="27"/>
  <c r="AR8" i="27"/>
  <c r="AR16" i="27"/>
  <c r="AR25" i="27"/>
  <c r="AR33" i="27"/>
  <c r="AR41" i="27"/>
  <c r="AR49" i="27"/>
  <c r="AR57" i="27"/>
  <c r="AR65" i="27"/>
  <c r="AR73" i="27"/>
  <c r="AR81" i="27"/>
  <c r="AR89" i="27"/>
  <c r="AR97" i="27"/>
  <c r="AA19" i="28"/>
  <c r="Z19" i="28" s="1"/>
  <c r="Y19" i="28"/>
  <c r="X19" i="28" s="1"/>
  <c r="AR105" i="27"/>
  <c r="AR121" i="27"/>
  <c r="AR128" i="27"/>
  <c r="AR109" i="27"/>
  <c r="AR117" i="27"/>
  <c r="AR125" i="27"/>
  <c r="AR129" i="27"/>
  <c r="AR106" i="27"/>
  <c r="AR114" i="27"/>
  <c r="AR122" i="27"/>
  <c r="AR107" i="27"/>
  <c r="AR123" i="27"/>
  <c r="AR115" i="27"/>
  <c r="AR113" i="27"/>
  <c r="AR108" i="27"/>
  <c r="AR116" i="27"/>
  <c r="AR124" i="27"/>
  <c r="AR110" i="27"/>
  <c r="AR118" i="27"/>
  <c r="AR126" i="27"/>
  <c r="AR103" i="27"/>
  <c r="AR111" i="27"/>
  <c r="AR119" i="27"/>
  <c r="AR127" i="27"/>
  <c r="AR104" i="27"/>
  <c r="AR112" i="27"/>
  <c r="AR120" i="27"/>
  <c r="AA557" i="56" l="1"/>
  <c r="AB557" i="56"/>
  <c r="Y558" i="56"/>
  <c r="X558" i="56"/>
  <c r="AA748" i="56"/>
  <c r="AB748" i="56"/>
  <c r="Z750" i="56"/>
  <c r="W750" i="56" s="1"/>
  <c r="V751" i="56"/>
  <c r="Y749" i="56"/>
  <c r="X749" i="56"/>
  <c r="Z654" i="56"/>
  <c r="W654" i="56" s="1"/>
  <c r="V655" i="56"/>
  <c r="X653" i="56"/>
  <c r="Y653" i="56"/>
  <c r="AB652" i="56"/>
  <c r="AA652" i="56"/>
  <c r="V559" i="56"/>
  <c r="Z559" i="56" s="1"/>
  <c r="W559" i="56" s="1"/>
  <c r="Y462" i="56"/>
  <c r="X462" i="56"/>
  <c r="Z463" i="56"/>
  <c r="W463" i="56" s="1"/>
  <c r="V464" i="56"/>
  <c r="AB461" i="56"/>
  <c r="AA461" i="56"/>
  <c r="Y364" i="56"/>
  <c r="X364" i="56"/>
  <c r="Z365" i="56"/>
  <c r="W365" i="56" s="1"/>
  <c r="V366" i="56"/>
  <c r="AA363" i="56"/>
  <c r="AB363" i="56"/>
  <c r="Z269" i="56"/>
  <c r="W269" i="56" s="1"/>
  <c r="V270" i="56"/>
  <c r="Y268" i="56"/>
  <c r="X268" i="56"/>
  <c r="AB267" i="56"/>
  <c r="AA267" i="56"/>
  <c r="AB171" i="56"/>
  <c r="AA171" i="56"/>
  <c r="Z173" i="56"/>
  <c r="W173" i="56" s="1"/>
  <c r="V174" i="56"/>
  <c r="Y172" i="56"/>
  <c r="X172" i="56"/>
  <c r="A118" i="7"/>
  <c r="A119" i="7" s="1"/>
  <c r="A120" i="7" s="1"/>
  <c r="A121" i="7" s="1"/>
  <c r="I83" i="36" l="1"/>
  <c r="A122" i="7"/>
  <c r="AA558" i="56"/>
  <c r="AB558" i="56"/>
  <c r="X559" i="56"/>
  <c r="Y559" i="56"/>
  <c r="AB749" i="56"/>
  <c r="AA749" i="56"/>
  <c r="Z751" i="56"/>
  <c r="W751" i="56" s="1"/>
  <c r="V752" i="56"/>
  <c r="Y750" i="56"/>
  <c r="X750" i="56"/>
  <c r="AB653" i="56"/>
  <c r="AA653" i="56"/>
  <c r="Z655" i="56"/>
  <c r="W655" i="56" s="1"/>
  <c r="V656" i="56"/>
  <c r="Y654" i="56"/>
  <c r="X654" i="56"/>
  <c r="V560" i="56"/>
  <c r="Z560" i="56" s="1"/>
  <c r="W560" i="56" s="1"/>
  <c r="V465" i="56"/>
  <c r="Z464" i="56"/>
  <c r="W464" i="56" s="1"/>
  <c r="X463" i="56"/>
  <c r="Y463" i="56"/>
  <c r="AB462" i="56"/>
  <c r="AA462" i="56"/>
  <c r="Y365" i="56"/>
  <c r="X365" i="56"/>
  <c r="AA364" i="56"/>
  <c r="AB364" i="56"/>
  <c r="V367" i="56"/>
  <c r="Z366" i="56"/>
  <c r="W366" i="56" s="1"/>
  <c r="AB268" i="56"/>
  <c r="AA268" i="56"/>
  <c r="Z270" i="56"/>
  <c r="W270" i="56" s="1"/>
  <c r="V271" i="56"/>
  <c r="Y269" i="56"/>
  <c r="X269" i="56"/>
  <c r="AB172" i="56"/>
  <c r="AA172" i="56"/>
  <c r="Z174" i="56"/>
  <c r="W174" i="56" s="1"/>
  <c r="V175" i="56"/>
  <c r="Y173" i="56"/>
  <c r="X173" i="56"/>
  <c r="AA559" i="56" l="1"/>
  <c r="AB559" i="56"/>
  <c r="X560" i="56"/>
  <c r="Y560" i="56"/>
  <c r="AB750" i="56"/>
  <c r="AA750" i="56"/>
  <c r="V753" i="56"/>
  <c r="Z752" i="56"/>
  <c r="W752" i="56" s="1"/>
  <c r="Y751" i="56"/>
  <c r="X751" i="56"/>
  <c r="V657" i="56"/>
  <c r="Z656" i="56"/>
  <c r="W656" i="56" s="1"/>
  <c r="X655" i="56"/>
  <c r="Y655" i="56"/>
  <c r="AB654" i="56"/>
  <c r="AA654" i="56"/>
  <c r="V561" i="56"/>
  <c r="Z561" i="56" s="1"/>
  <c r="W561" i="56" s="1"/>
  <c r="AB463" i="56"/>
  <c r="AA463" i="56"/>
  <c r="X464" i="56"/>
  <c r="Y464" i="56"/>
  <c r="Z465" i="56"/>
  <c r="W465" i="56" s="1"/>
  <c r="V466" i="56"/>
  <c r="AB365" i="56"/>
  <c r="AA365" i="56"/>
  <c r="Y366" i="56"/>
  <c r="X366" i="56"/>
  <c r="Z367" i="56"/>
  <c r="W367" i="56" s="1"/>
  <c r="V368" i="56"/>
  <c r="V272" i="56"/>
  <c r="Z271" i="56"/>
  <c r="W271" i="56" s="1"/>
  <c r="Y270" i="56"/>
  <c r="X270" i="56"/>
  <c r="AB269" i="56"/>
  <c r="AA269" i="56"/>
  <c r="Z175" i="56"/>
  <c r="W175" i="56" s="1"/>
  <c r="V176" i="56"/>
  <c r="AB173" i="56"/>
  <c r="AA173" i="56"/>
  <c r="Y174" i="56"/>
  <c r="X174" i="56"/>
  <c r="N124" i="51"/>
  <c r="Y126" i="51"/>
  <c r="M124" i="51"/>
  <c r="L124" i="51"/>
  <c r="W126" i="51"/>
  <c r="V126" i="51"/>
  <c r="U126" i="51"/>
  <c r="K124" i="51"/>
  <c r="T126" i="51"/>
  <c r="J124" i="51"/>
  <c r="O125" i="51"/>
  <c r="Q126" i="51"/>
  <c r="P126" i="51"/>
  <c r="A83" i="2"/>
  <c r="AA560" i="56" l="1"/>
  <c r="AB560" i="56"/>
  <c r="X561" i="56"/>
  <c r="Y561" i="56"/>
  <c r="AB751" i="56"/>
  <c r="AA751" i="56"/>
  <c r="X752" i="56"/>
  <c r="Y752" i="56"/>
  <c r="Z753" i="56"/>
  <c r="W753" i="56" s="1"/>
  <c r="V754" i="56"/>
  <c r="AB655" i="56"/>
  <c r="AA655" i="56"/>
  <c r="X656" i="56"/>
  <c r="Y656" i="56"/>
  <c r="Z657" i="56"/>
  <c r="W657" i="56" s="1"/>
  <c r="V658" i="56"/>
  <c r="V562" i="56"/>
  <c r="Z562" i="56" s="1"/>
  <c r="W562" i="56" s="1"/>
  <c r="Z466" i="56"/>
  <c r="W466" i="56" s="1"/>
  <c r="V467" i="56"/>
  <c r="X465" i="56"/>
  <c r="Y465" i="56"/>
  <c r="AB464" i="56"/>
  <c r="AA464" i="56"/>
  <c r="Z368" i="56"/>
  <c r="W368" i="56" s="1"/>
  <c r="V369" i="56"/>
  <c r="Y367" i="56"/>
  <c r="X367" i="56"/>
  <c r="AA366" i="56"/>
  <c r="AB366" i="56"/>
  <c r="AA270" i="56"/>
  <c r="AB270" i="56"/>
  <c r="Y271" i="56"/>
  <c r="X271" i="56"/>
  <c r="Z272" i="56"/>
  <c r="W272" i="56" s="1"/>
  <c r="V273" i="56"/>
  <c r="AB174" i="56"/>
  <c r="AA174" i="56"/>
  <c r="Z176" i="56"/>
  <c r="W176" i="56" s="1"/>
  <c r="V177" i="56"/>
  <c r="Y175" i="56"/>
  <c r="X175" i="56"/>
  <c r="N182" i="17"/>
  <c r="R126" i="51" s="1"/>
  <c r="S126" i="51"/>
  <c r="AA180" i="17"/>
  <c r="Z180" i="17" s="1"/>
  <c r="Y180" i="17"/>
  <c r="X180" i="17" s="1"/>
  <c r="AA181" i="17"/>
  <c r="Z181" i="17" s="1"/>
  <c r="Y181" i="17"/>
  <c r="X181" i="17" s="1"/>
  <c r="J127" i="51"/>
  <c r="K127" i="51" s="1"/>
  <c r="L127" i="51" s="1"/>
  <c r="M127" i="51" s="1"/>
  <c r="N127" i="51" s="1"/>
  <c r="O127" i="51" s="1"/>
  <c r="AA175" i="17"/>
  <c r="Z175" i="17" s="1"/>
  <c r="Y175" i="17"/>
  <c r="X175" i="17" s="1"/>
  <c r="AA561" i="56" l="1"/>
  <c r="AB561" i="56"/>
  <c r="X562" i="56"/>
  <c r="Y562" i="56"/>
  <c r="AA752" i="56"/>
  <c r="AB752" i="56"/>
  <c r="Z754" i="56"/>
  <c r="W754" i="56" s="1"/>
  <c r="V755" i="56"/>
  <c r="Y753" i="56"/>
  <c r="X753" i="56"/>
  <c r="AB656" i="56"/>
  <c r="AA656" i="56"/>
  <c r="Z658" i="56"/>
  <c r="W658" i="56" s="1"/>
  <c r="V659" i="56"/>
  <c r="X657" i="56"/>
  <c r="Y657" i="56"/>
  <c r="V563" i="56"/>
  <c r="Z563" i="56" s="1"/>
  <c r="W563" i="56" s="1"/>
  <c r="Z467" i="56"/>
  <c r="W467" i="56" s="1"/>
  <c r="V468" i="56"/>
  <c r="AB465" i="56"/>
  <c r="AA465" i="56"/>
  <c r="Y466" i="56"/>
  <c r="X466" i="56"/>
  <c r="Y368" i="56"/>
  <c r="X368" i="56"/>
  <c r="Z369" i="56"/>
  <c r="W369" i="56" s="1"/>
  <c r="V370" i="56"/>
  <c r="AA367" i="56"/>
  <c r="AB367" i="56"/>
  <c r="AB271" i="56"/>
  <c r="AA271" i="56"/>
  <c r="Z273" i="56"/>
  <c r="W273" i="56" s="1"/>
  <c r="V274" i="56"/>
  <c r="Y272" i="56"/>
  <c r="X272" i="56"/>
  <c r="AB175" i="56"/>
  <c r="AA175" i="56"/>
  <c r="Y176" i="56"/>
  <c r="X176" i="56"/>
  <c r="Z177" i="56"/>
  <c r="W177" i="56" s="1"/>
  <c r="V178" i="56"/>
  <c r="AB562" i="56" l="1"/>
  <c r="AA562" i="56"/>
  <c r="Y563" i="56"/>
  <c r="X563" i="56"/>
  <c r="Z755" i="56"/>
  <c r="W755" i="56" s="1"/>
  <c r="V756" i="56"/>
  <c r="Y754" i="56"/>
  <c r="X754" i="56"/>
  <c r="AB753" i="56"/>
  <c r="AA753" i="56"/>
  <c r="AB657" i="56"/>
  <c r="AA657" i="56"/>
  <c r="Z659" i="56"/>
  <c r="W659" i="56" s="1"/>
  <c r="V660" i="56"/>
  <c r="Y658" i="56"/>
  <c r="X658" i="56"/>
  <c r="V564" i="56"/>
  <c r="Z564" i="56" s="1"/>
  <c r="W564" i="56" s="1"/>
  <c r="AB466" i="56"/>
  <c r="AA466" i="56"/>
  <c r="V469" i="56"/>
  <c r="Z468" i="56"/>
  <c r="W468" i="56" s="1"/>
  <c r="X467" i="56"/>
  <c r="Y467" i="56"/>
  <c r="Y369" i="56"/>
  <c r="X369" i="56"/>
  <c r="AA368" i="56"/>
  <c r="AB368" i="56"/>
  <c r="Z370" i="56"/>
  <c r="W370" i="56" s="1"/>
  <c r="V371" i="56"/>
  <c r="AB272" i="56"/>
  <c r="AA272" i="56"/>
  <c r="Z274" i="56"/>
  <c r="W274" i="56" s="1"/>
  <c r="V275" i="56"/>
  <c r="Y273" i="56"/>
  <c r="X273" i="56"/>
  <c r="Z178" i="56"/>
  <c r="W178" i="56" s="1"/>
  <c r="V179" i="56"/>
  <c r="Y177" i="56"/>
  <c r="X177" i="56"/>
  <c r="AB176" i="56"/>
  <c r="AA176" i="56"/>
  <c r="AB563" i="56" l="1"/>
  <c r="AA563" i="56"/>
  <c r="Y564" i="56"/>
  <c r="X564" i="56"/>
  <c r="AB754" i="56"/>
  <c r="AA754" i="56"/>
  <c r="V757" i="56"/>
  <c r="Z756" i="56"/>
  <c r="W756" i="56" s="1"/>
  <c r="Y755" i="56"/>
  <c r="X755" i="56"/>
  <c r="V661" i="56"/>
  <c r="Z660" i="56"/>
  <c r="W660" i="56" s="1"/>
  <c r="X659" i="56"/>
  <c r="Y659" i="56"/>
  <c r="AB658" i="56"/>
  <c r="AA658" i="56"/>
  <c r="V565" i="56"/>
  <c r="Z565" i="56" s="1"/>
  <c r="W565" i="56" s="1"/>
  <c r="X468" i="56"/>
  <c r="Y468" i="56"/>
  <c r="AB467" i="56"/>
  <c r="AA467" i="56"/>
  <c r="Z469" i="56"/>
  <c r="W469" i="56" s="1"/>
  <c r="V470" i="56"/>
  <c r="Z371" i="56"/>
  <c r="W371" i="56" s="1"/>
  <c r="V372" i="56"/>
  <c r="AA369" i="56"/>
  <c r="AB369" i="56"/>
  <c r="Y370" i="56"/>
  <c r="X370" i="56"/>
  <c r="Y274" i="56"/>
  <c r="X274" i="56"/>
  <c r="AB273" i="56"/>
  <c r="AA273" i="56"/>
  <c r="V276" i="56"/>
  <c r="Z275" i="56"/>
  <c r="W275" i="56" s="1"/>
  <c r="AB177" i="56"/>
  <c r="AA177" i="56"/>
  <c r="Z179" i="56"/>
  <c r="W179" i="56" s="1"/>
  <c r="V180" i="56"/>
  <c r="Y178" i="56"/>
  <c r="X178" i="56"/>
  <c r="AA564" i="56" l="1"/>
  <c r="AB564" i="56"/>
  <c r="Y565" i="56"/>
  <c r="X565" i="56"/>
  <c r="AA755" i="56"/>
  <c r="AB755" i="56"/>
  <c r="X756" i="56"/>
  <c r="Y756" i="56"/>
  <c r="V758" i="56"/>
  <c r="Z757" i="56"/>
  <c r="W757" i="56" s="1"/>
  <c r="AB659" i="56"/>
  <c r="AA659" i="56"/>
  <c r="X660" i="56"/>
  <c r="Y660" i="56"/>
  <c r="Z661" i="56"/>
  <c r="W661" i="56" s="1"/>
  <c r="V662" i="56"/>
  <c r="V566" i="56"/>
  <c r="Z566" i="56" s="1"/>
  <c r="W566" i="56" s="1"/>
  <c r="X469" i="56"/>
  <c r="Y469" i="56"/>
  <c r="Z470" i="56"/>
  <c r="W470" i="56" s="1"/>
  <c r="V471" i="56"/>
  <c r="AB468" i="56"/>
  <c r="AA468" i="56"/>
  <c r="AA370" i="56"/>
  <c r="AB370" i="56"/>
  <c r="Z372" i="56"/>
  <c r="W372" i="56" s="1"/>
  <c r="V373" i="56"/>
  <c r="Y371" i="56"/>
  <c r="X371" i="56"/>
  <c r="Y275" i="56"/>
  <c r="X275" i="56"/>
  <c r="Z276" i="56"/>
  <c r="W276" i="56" s="1"/>
  <c r="V277" i="56"/>
  <c r="AA274" i="56"/>
  <c r="AB274" i="56"/>
  <c r="AB178" i="56"/>
  <c r="AA178" i="56"/>
  <c r="Z180" i="56"/>
  <c r="W180" i="56" s="1"/>
  <c r="V181" i="56"/>
  <c r="Y179" i="56"/>
  <c r="X179" i="56"/>
  <c r="T182" i="17"/>
  <c r="P128" i="51"/>
  <c r="Q128" i="51" s="1"/>
  <c r="R128" i="51" s="1"/>
  <c r="S128" i="51" s="1"/>
  <c r="T128" i="51" s="1"/>
  <c r="U128" i="51" s="1"/>
  <c r="V128" i="51" s="1"/>
  <c r="W128" i="51" s="1"/>
  <c r="X128" i="51" s="1"/>
  <c r="Y128" i="51" s="1"/>
  <c r="A37" i="29"/>
  <c r="I53" i="55" s="1"/>
  <c r="I52" i="55" s="1"/>
  <c r="A38" i="29"/>
  <c r="I60" i="55" s="1"/>
  <c r="I59" i="55" s="1"/>
  <c r="A36" i="29"/>
  <c r="I46" i="55" s="1"/>
  <c r="I45" i="55" s="1"/>
  <c r="A35" i="29"/>
  <c r="AB565" i="56" l="1"/>
  <c r="AA565" i="56"/>
  <c r="Y566" i="56"/>
  <c r="X566" i="56"/>
  <c r="Y757" i="56"/>
  <c r="X757" i="56"/>
  <c r="Z758" i="56"/>
  <c r="W758" i="56" s="1"/>
  <c r="V759" i="56"/>
  <c r="AA756" i="56"/>
  <c r="AB756" i="56"/>
  <c r="AB660" i="56"/>
  <c r="AA660" i="56"/>
  <c r="Z662" i="56"/>
  <c r="W662" i="56" s="1"/>
  <c r="V663" i="56"/>
  <c r="X661" i="56"/>
  <c r="Y661" i="56"/>
  <c r="V567" i="56"/>
  <c r="Z567" i="56" s="1"/>
  <c r="W567" i="56" s="1"/>
  <c r="Z471" i="56"/>
  <c r="W471" i="56" s="1"/>
  <c r="V472" i="56"/>
  <c r="Y470" i="56"/>
  <c r="X470" i="56"/>
  <c r="AB469" i="56"/>
  <c r="AA469" i="56"/>
  <c r="Y372" i="56"/>
  <c r="X372" i="56"/>
  <c r="AA371" i="56"/>
  <c r="AB371" i="56"/>
  <c r="Z373" i="56"/>
  <c r="W373" i="56" s="1"/>
  <c r="V374" i="56"/>
  <c r="Z277" i="56"/>
  <c r="W277" i="56" s="1"/>
  <c r="V278" i="56"/>
  <c r="Y276" i="56"/>
  <c r="X276" i="56"/>
  <c r="AB275" i="56"/>
  <c r="AA275" i="56"/>
  <c r="AB179" i="56"/>
  <c r="AA179" i="56"/>
  <c r="Z181" i="56"/>
  <c r="W181" i="56" s="1"/>
  <c r="V182" i="56"/>
  <c r="Y180" i="56"/>
  <c r="X180" i="56"/>
  <c r="X126" i="51"/>
  <c r="Y182" i="17"/>
  <c r="X182" i="17" s="1"/>
  <c r="AA182" i="17"/>
  <c r="Z182" i="17" s="1"/>
  <c r="A30" i="29"/>
  <c r="I20" i="55" s="1"/>
  <c r="I19" i="55" s="1"/>
  <c r="A29" i="29"/>
  <c r="A28" i="29"/>
  <c r="A27" i="29"/>
  <c r="A26" i="29"/>
  <c r="AA566" i="56" l="1"/>
  <c r="AB566" i="56"/>
  <c r="X567" i="56"/>
  <c r="Y567" i="56"/>
  <c r="Z759" i="56"/>
  <c r="W759" i="56" s="1"/>
  <c r="V760" i="56"/>
  <c r="Y758" i="56"/>
  <c r="X758" i="56"/>
  <c r="AB757" i="56"/>
  <c r="AA757" i="56"/>
  <c r="AB661" i="56"/>
  <c r="AA661" i="56"/>
  <c r="Z663" i="56"/>
  <c r="W663" i="56" s="1"/>
  <c r="V664" i="56"/>
  <c r="Y662" i="56"/>
  <c r="X662" i="56"/>
  <c r="V568" i="56"/>
  <c r="Z568" i="56" s="1"/>
  <c r="W568" i="56" s="1"/>
  <c r="AB470" i="56"/>
  <c r="AA470" i="56"/>
  <c r="V473" i="56"/>
  <c r="Z472" i="56"/>
  <c r="W472" i="56" s="1"/>
  <c r="X471" i="56"/>
  <c r="Y471" i="56"/>
  <c r="Y373" i="56"/>
  <c r="X373" i="56"/>
  <c r="V375" i="56"/>
  <c r="Z374" i="56"/>
  <c r="W374" i="56" s="1"/>
  <c r="AA372" i="56"/>
  <c r="AB372" i="56"/>
  <c r="AB276" i="56"/>
  <c r="AA276" i="56"/>
  <c r="Z278" i="56"/>
  <c r="W278" i="56" s="1"/>
  <c r="V279" i="56"/>
  <c r="Y277" i="56"/>
  <c r="X277" i="56"/>
  <c r="AB180" i="56"/>
  <c r="AA180" i="56"/>
  <c r="Z182" i="56"/>
  <c r="W182" i="56" s="1"/>
  <c r="V183" i="56"/>
  <c r="Y181" i="56"/>
  <c r="X181" i="56"/>
  <c r="Z2" i="28"/>
  <c r="X2" i="28"/>
  <c r="Z2" i="19"/>
  <c r="X2" i="19"/>
  <c r="Z2" i="23"/>
  <c r="X2" i="23"/>
  <c r="Z2" i="22"/>
  <c r="X2" i="22"/>
  <c r="Z2" i="10"/>
  <c r="X2" i="10"/>
  <c r="Z2" i="26"/>
  <c r="X2" i="26"/>
  <c r="Z2" i="21"/>
  <c r="X2" i="21"/>
  <c r="Y30" i="39"/>
  <c r="X30" i="39"/>
  <c r="W30" i="39"/>
  <c r="V30" i="39"/>
  <c r="U30" i="39"/>
  <c r="T30" i="39"/>
  <c r="S30" i="39"/>
  <c r="R30" i="39"/>
  <c r="Q30" i="39"/>
  <c r="P30" i="39"/>
  <c r="P32" i="39"/>
  <c r="Q32" i="39" s="1"/>
  <c r="R32" i="39" s="1"/>
  <c r="S32" i="39" s="1"/>
  <c r="T32" i="39" s="1"/>
  <c r="U32" i="39" s="1"/>
  <c r="V32" i="39" s="1"/>
  <c r="W32" i="39" s="1"/>
  <c r="X32" i="39" s="1"/>
  <c r="Y32" i="39" s="1"/>
  <c r="J31" i="39"/>
  <c r="K31" i="39" s="1"/>
  <c r="L31" i="39" s="1"/>
  <c r="M31" i="39" s="1"/>
  <c r="N31" i="39" s="1"/>
  <c r="O31" i="39" s="1"/>
  <c r="O29" i="39"/>
  <c r="N28" i="39"/>
  <c r="M28" i="39"/>
  <c r="L28" i="39"/>
  <c r="K28" i="39"/>
  <c r="Y22" i="39"/>
  <c r="X22" i="39"/>
  <c r="W22" i="39"/>
  <c r="V22" i="39"/>
  <c r="U22" i="39"/>
  <c r="T22" i="39"/>
  <c r="S22" i="39"/>
  <c r="R22" i="39"/>
  <c r="Q22" i="39"/>
  <c r="P22" i="39"/>
  <c r="P24" i="39"/>
  <c r="Q24" i="39" s="1"/>
  <c r="R24" i="39" s="1"/>
  <c r="S24" i="39" s="1"/>
  <c r="T24" i="39" s="1"/>
  <c r="U24" i="39" s="1"/>
  <c r="V24" i="39" s="1"/>
  <c r="W24" i="39" s="1"/>
  <c r="X24" i="39" s="1"/>
  <c r="Y24" i="39" s="1"/>
  <c r="J23" i="39"/>
  <c r="K23" i="39" s="1"/>
  <c r="L23" i="39" s="1"/>
  <c r="M23" i="39" s="1"/>
  <c r="N23" i="39" s="1"/>
  <c r="O23" i="39" s="1"/>
  <c r="O21" i="39"/>
  <c r="N20" i="39"/>
  <c r="M20" i="39"/>
  <c r="L20" i="39"/>
  <c r="K20" i="39"/>
  <c r="J28" i="39"/>
  <c r="A40" i="20"/>
  <c r="A39" i="20"/>
  <c r="J20" i="39"/>
  <c r="A6" i="20"/>
  <c r="A5" i="20"/>
  <c r="A4" i="20"/>
  <c r="V2" i="20"/>
  <c r="U2" i="20"/>
  <c r="T2" i="20"/>
  <c r="S2" i="20"/>
  <c r="R2" i="20"/>
  <c r="Q2" i="20"/>
  <c r="P2" i="20"/>
  <c r="O2" i="20"/>
  <c r="N2" i="20"/>
  <c r="M2" i="20"/>
  <c r="L2" i="20"/>
  <c r="K2" i="20"/>
  <c r="J2" i="20"/>
  <c r="I2" i="20"/>
  <c r="H2" i="20"/>
  <c r="G2" i="20"/>
  <c r="F2" i="20"/>
  <c r="E2" i="20"/>
  <c r="D2" i="20"/>
  <c r="C2" i="20"/>
  <c r="B2" i="20"/>
  <c r="A2" i="20"/>
  <c r="A2" i="19"/>
  <c r="V2" i="19"/>
  <c r="U2" i="19"/>
  <c r="T2" i="19"/>
  <c r="S2" i="19"/>
  <c r="R2" i="19"/>
  <c r="Q2" i="19"/>
  <c r="P2" i="19"/>
  <c r="O2" i="19"/>
  <c r="N2" i="19"/>
  <c r="M2" i="19"/>
  <c r="L2" i="19"/>
  <c r="K2" i="19"/>
  <c r="J2" i="19"/>
  <c r="I2" i="19"/>
  <c r="H2" i="19"/>
  <c r="G2" i="19"/>
  <c r="F2" i="19"/>
  <c r="E2" i="19"/>
  <c r="D2" i="19"/>
  <c r="C2" i="19"/>
  <c r="B2" i="19"/>
  <c r="Z2" i="17"/>
  <c r="X2" i="17"/>
  <c r="V2" i="17"/>
  <c r="U2" i="17"/>
  <c r="T2" i="17"/>
  <c r="S2" i="17"/>
  <c r="R2" i="17"/>
  <c r="Q2" i="17"/>
  <c r="P2" i="17"/>
  <c r="O2" i="17"/>
  <c r="N2" i="17"/>
  <c r="M2" i="17"/>
  <c r="L2" i="17"/>
  <c r="K2" i="17"/>
  <c r="J2" i="17"/>
  <c r="I2" i="17"/>
  <c r="H2" i="17"/>
  <c r="G2" i="17"/>
  <c r="F2" i="17"/>
  <c r="E2" i="17"/>
  <c r="D2" i="17"/>
  <c r="C2" i="17"/>
  <c r="B2" i="17"/>
  <c r="A2" i="17"/>
  <c r="AA567" i="56" l="1"/>
  <c r="AB567" i="56"/>
  <c r="X568" i="56"/>
  <c r="Y568" i="56"/>
  <c r="AB758" i="56"/>
  <c r="AA758" i="56"/>
  <c r="V761" i="56"/>
  <c r="Z760" i="56"/>
  <c r="W760" i="56" s="1"/>
  <c r="Y759" i="56"/>
  <c r="X759" i="56"/>
  <c r="AB662" i="56"/>
  <c r="AA662" i="56"/>
  <c r="V665" i="56"/>
  <c r="Z664" i="56"/>
  <c r="W664" i="56" s="1"/>
  <c r="X663" i="56"/>
  <c r="Y663" i="56"/>
  <c r="V569" i="56"/>
  <c r="Z569" i="56" s="1"/>
  <c r="W569" i="56" s="1"/>
  <c r="AB471" i="56"/>
  <c r="AA471" i="56"/>
  <c r="X472" i="56"/>
  <c r="Y472" i="56"/>
  <c r="Z473" i="56"/>
  <c r="W473" i="56" s="1"/>
  <c r="V474" i="56"/>
  <c r="Z375" i="56"/>
  <c r="W375" i="56" s="1"/>
  <c r="V376" i="56"/>
  <c r="AB373" i="56"/>
  <c r="AA373" i="56"/>
  <c r="Y374" i="56"/>
  <c r="X374" i="56"/>
  <c r="AB277" i="56"/>
  <c r="AA277" i="56"/>
  <c r="V280" i="56"/>
  <c r="Z279" i="56"/>
  <c r="W279" i="56" s="1"/>
  <c r="Y278" i="56"/>
  <c r="X278" i="56"/>
  <c r="AB181" i="56"/>
  <c r="AA181" i="56"/>
  <c r="Z183" i="56"/>
  <c r="W183" i="56" s="1"/>
  <c r="V184" i="56"/>
  <c r="Y182" i="56"/>
  <c r="X182" i="56"/>
  <c r="I3" i="39"/>
  <c r="A26" i="20"/>
  <c r="A27" i="20" s="1"/>
  <c r="Y40" i="20"/>
  <c r="X40" i="20" s="1"/>
  <c r="Y46" i="18"/>
  <c r="X46" i="18" s="1"/>
  <c r="AA46" i="18"/>
  <c r="Z46" i="18" s="1"/>
  <c r="Y39" i="20"/>
  <c r="X39" i="20" s="1"/>
  <c r="AA6" i="28"/>
  <c r="Z6" i="28" s="1"/>
  <c r="AA8" i="28"/>
  <c r="Z8" i="28" s="1"/>
  <c r="Y5" i="28"/>
  <c r="X5" i="28" s="1"/>
  <c r="AA7" i="28"/>
  <c r="Z7" i="28" s="1"/>
  <c r="AA5" i="28"/>
  <c r="Z5" i="28" s="1"/>
  <c r="Y8" i="28"/>
  <c r="X8" i="28" s="1"/>
  <c r="AA9" i="28"/>
  <c r="Z9" i="28" s="1"/>
  <c r="Y6" i="28"/>
  <c r="X6" i="28" s="1"/>
  <c r="Y9" i="28"/>
  <c r="X9" i="28" s="1"/>
  <c r="Y7" i="28"/>
  <c r="X7" i="28" s="1"/>
  <c r="AA45" i="18"/>
  <c r="Z45" i="18" s="1"/>
  <c r="Y45" i="18"/>
  <c r="X45" i="18" s="1"/>
  <c r="AA47" i="18"/>
  <c r="Z47" i="18" s="1"/>
  <c r="Y47" i="18"/>
  <c r="X47" i="18" s="1"/>
  <c r="AA49" i="18"/>
  <c r="Z49" i="18" s="1"/>
  <c r="AA48" i="18"/>
  <c r="Z48" i="18" s="1"/>
  <c r="Y49" i="18"/>
  <c r="X49" i="18" s="1"/>
  <c r="AA39" i="20"/>
  <c r="Z39" i="20" s="1"/>
  <c r="Y48" i="18"/>
  <c r="X48" i="18" s="1"/>
  <c r="AA24" i="21"/>
  <c r="Z24" i="21" s="1"/>
  <c r="AA26" i="21"/>
  <c r="Z26" i="21" s="1"/>
  <c r="AA40" i="20"/>
  <c r="Z40" i="20" s="1"/>
  <c r="Y26" i="21"/>
  <c r="X26" i="21" s="1"/>
  <c r="AA23" i="21"/>
  <c r="Z23" i="21" s="1"/>
  <c r="AA25" i="21"/>
  <c r="Z25" i="21" s="1"/>
  <c r="Y23" i="21"/>
  <c r="X23" i="21" s="1"/>
  <c r="Y25" i="21"/>
  <c r="X25" i="21" s="1"/>
  <c r="Y24" i="21"/>
  <c r="X24" i="21" s="1"/>
  <c r="Z2" i="8"/>
  <c r="Z2" i="12" s="1"/>
  <c r="X2" i="8"/>
  <c r="X2" i="12" s="1"/>
  <c r="I19" i="41"/>
  <c r="V2" i="8"/>
  <c r="V2" i="12" s="1"/>
  <c r="V2" i="13" s="1"/>
  <c r="V2" i="15" s="1"/>
  <c r="V2" i="16" s="1"/>
  <c r="V2" i="18" s="1"/>
  <c r="U2" i="8"/>
  <c r="U2" i="12" s="1"/>
  <c r="U2" i="13" s="1"/>
  <c r="U2" i="15" s="1"/>
  <c r="U2" i="16" s="1"/>
  <c r="U2" i="18" s="1"/>
  <c r="T2" i="8"/>
  <c r="T2" i="12" s="1"/>
  <c r="T2" i="13" s="1"/>
  <c r="T2" i="15" s="1"/>
  <c r="T2" i="16" s="1"/>
  <c r="T2" i="18" s="1"/>
  <c r="S2" i="8"/>
  <c r="S2" i="12" s="1"/>
  <c r="S2" i="13" s="1"/>
  <c r="S2" i="15" s="1"/>
  <c r="S2" i="16" s="1"/>
  <c r="S2" i="18" s="1"/>
  <c r="R2" i="8"/>
  <c r="R2" i="12" s="1"/>
  <c r="R2" i="13" s="1"/>
  <c r="R2" i="15" s="1"/>
  <c r="R2" i="16" s="1"/>
  <c r="R2" i="18" s="1"/>
  <c r="Q2" i="8"/>
  <c r="Q2" i="12" s="1"/>
  <c r="Q2" i="13" s="1"/>
  <c r="Q2" i="15" s="1"/>
  <c r="Q2" i="16" s="1"/>
  <c r="Q2" i="18" s="1"/>
  <c r="P2" i="8"/>
  <c r="P2" i="12" s="1"/>
  <c r="P2" i="13" s="1"/>
  <c r="P2" i="15" s="1"/>
  <c r="P2" i="16" s="1"/>
  <c r="P2" i="18" s="1"/>
  <c r="O2" i="8"/>
  <c r="O2" i="12" s="1"/>
  <c r="O2" i="13" s="1"/>
  <c r="O2" i="15" s="1"/>
  <c r="O2" i="16" s="1"/>
  <c r="O2" i="18" s="1"/>
  <c r="N2" i="8"/>
  <c r="N2" i="12" s="1"/>
  <c r="N2" i="13" s="1"/>
  <c r="N2" i="15" s="1"/>
  <c r="N2" i="16" s="1"/>
  <c r="N2" i="18" s="1"/>
  <c r="M2" i="8"/>
  <c r="M2" i="12" s="1"/>
  <c r="M2" i="13" s="1"/>
  <c r="M2" i="15" s="1"/>
  <c r="M2" i="16" s="1"/>
  <c r="M2" i="18" s="1"/>
  <c r="L2" i="8"/>
  <c r="L2" i="12" s="1"/>
  <c r="L2" i="13" s="1"/>
  <c r="L2" i="15" s="1"/>
  <c r="L2" i="16" s="1"/>
  <c r="L2" i="18" s="1"/>
  <c r="K2" i="8"/>
  <c r="K2" i="12" s="1"/>
  <c r="K2" i="13" s="1"/>
  <c r="K2" i="15" s="1"/>
  <c r="K2" i="16" s="1"/>
  <c r="K2" i="18" s="1"/>
  <c r="J2" i="8"/>
  <c r="J2" i="12" s="1"/>
  <c r="J2" i="13" s="1"/>
  <c r="J2" i="15" s="1"/>
  <c r="J2" i="16" s="1"/>
  <c r="J2" i="18" s="1"/>
  <c r="I2" i="8"/>
  <c r="I2" i="12" s="1"/>
  <c r="I2" i="13" s="1"/>
  <c r="I2" i="15" s="1"/>
  <c r="I2" i="16" s="1"/>
  <c r="I2" i="18" s="1"/>
  <c r="H2" i="8"/>
  <c r="H2" i="12" s="1"/>
  <c r="H2" i="13" s="1"/>
  <c r="H2" i="15" s="1"/>
  <c r="H2" i="16" s="1"/>
  <c r="H2" i="18" s="1"/>
  <c r="G2" i="8"/>
  <c r="G2" i="12" s="1"/>
  <c r="G2" i="13" s="1"/>
  <c r="G2" i="15" s="1"/>
  <c r="G2" i="16" s="1"/>
  <c r="G2" i="18" s="1"/>
  <c r="F2" i="8"/>
  <c r="F2" i="12" s="1"/>
  <c r="F2" i="13" s="1"/>
  <c r="F2" i="15" s="1"/>
  <c r="F2" i="16" s="1"/>
  <c r="F2" i="18" s="1"/>
  <c r="E2" i="8"/>
  <c r="E2" i="12" s="1"/>
  <c r="E2" i="13" s="1"/>
  <c r="E2" i="15" s="1"/>
  <c r="E2" i="16" s="1"/>
  <c r="E2" i="18" s="1"/>
  <c r="D2" i="8"/>
  <c r="D2" i="12" s="1"/>
  <c r="D2" i="13" s="1"/>
  <c r="D2" i="15" s="1"/>
  <c r="D2" i="16" s="1"/>
  <c r="D2" i="18" s="1"/>
  <c r="C2" i="8"/>
  <c r="C2" i="12" s="1"/>
  <c r="C2" i="13" s="1"/>
  <c r="C2" i="15" s="1"/>
  <c r="C2" i="16" s="1"/>
  <c r="C2" i="18" s="1"/>
  <c r="B2" i="8"/>
  <c r="B2" i="12" s="1"/>
  <c r="B2" i="13" s="1"/>
  <c r="B2" i="15" s="1"/>
  <c r="B2" i="16" s="1"/>
  <c r="B2" i="18" s="1"/>
  <c r="A2" i="8"/>
  <c r="A2" i="12" s="1"/>
  <c r="A2" i="13" s="1"/>
  <c r="A2" i="15" s="1"/>
  <c r="A2" i="16" s="1"/>
  <c r="A2" i="18" s="1"/>
  <c r="V2" i="10"/>
  <c r="U2" i="10"/>
  <c r="T2" i="10"/>
  <c r="S2" i="10"/>
  <c r="R2" i="10"/>
  <c r="Q2" i="10"/>
  <c r="P2" i="10"/>
  <c r="O2" i="10"/>
  <c r="N2" i="10"/>
  <c r="M2" i="10"/>
  <c r="L2" i="10"/>
  <c r="K2" i="10"/>
  <c r="J2" i="10"/>
  <c r="I2" i="10"/>
  <c r="H2" i="10"/>
  <c r="G2" i="10"/>
  <c r="F2" i="10"/>
  <c r="E2" i="10"/>
  <c r="D2" i="10"/>
  <c r="C2" i="10"/>
  <c r="B2" i="10"/>
  <c r="A2" i="10"/>
  <c r="A81" i="2"/>
  <c r="I60" i="31" s="1"/>
  <c r="I59" i="31" s="1"/>
  <c r="Z2" i="4"/>
  <c r="Z2" i="6" s="1"/>
  <c r="X2" i="4"/>
  <c r="X2" i="6" s="1"/>
  <c r="J2" i="28"/>
  <c r="I2" i="28"/>
  <c r="H2" i="28"/>
  <c r="X2" i="13" l="1"/>
  <c r="X2" i="15" s="1"/>
  <c r="X2" i="18" s="1"/>
  <c r="X2" i="14"/>
  <c r="Z2" i="13"/>
  <c r="Z2" i="15" s="1"/>
  <c r="Z2" i="18" s="1"/>
  <c r="Z2" i="14"/>
  <c r="AA568" i="56"/>
  <c r="AB568" i="56"/>
  <c r="X569" i="56"/>
  <c r="Y569" i="56"/>
  <c r="AB759" i="56"/>
  <c r="AA759" i="56"/>
  <c r="X760" i="56"/>
  <c r="Y760" i="56"/>
  <c r="Z761" i="56"/>
  <c r="W761" i="56" s="1"/>
  <c r="V762" i="56"/>
  <c r="AB663" i="56"/>
  <c r="AA663" i="56"/>
  <c r="X664" i="56"/>
  <c r="Y664" i="56"/>
  <c r="Z665" i="56"/>
  <c r="W665" i="56" s="1"/>
  <c r="V666" i="56"/>
  <c r="V570" i="56"/>
  <c r="Z570" i="56" s="1"/>
  <c r="W570" i="56" s="1"/>
  <c r="Z474" i="56"/>
  <c r="W474" i="56" s="1"/>
  <c r="V475" i="56"/>
  <c r="X473" i="56"/>
  <c r="Y473" i="56"/>
  <c r="AB472" i="56"/>
  <c r="AA472" i="56"/>
  <c r="Y375" i="56"/>
  <c r="X375" i="56"/>
  <c r="Z376" i="56"/>
  <c r="W376" i="56" s="1"/>
  <c r="V377" i="56"/>
  <c r="AA374" i="56"/>
  <c r="AB374" i="56"/>
  <c r="AA278" i="56"/>
  <c r="AB278" i="56"/>
  <c r="Y279" i="56"/>
  <c r="X279" i="56"/>
  <c r="Z280" i="56"/>
  <c r="W280" i="56" s="1"/>
  <c r="V281" i="56"/>
  <c r="AB182" i="56"/>
  <c r="AA182" i="56"/>
  <c r="Z184" i="56"/>
  <c r="W184" i="56" s="1"/>
  <c r="V185" i="56"/>
  <c r="Y183" i="56"/>
  <c r="X183" i="56"/>
  <c r="A9" i="9"/>
  <c r="AA18" i="9"/>
  <c r="Z18" i="9" s="1"/>
  <c r="K2" i="3"/>
  <c r="K2" i="28"/>
  <c r="I2" i="4"/>
  <c r="I2" i="6" s="1"/>
  <c r="I2" i="7" s="1"/>
  <c r="I2" i="9" s="1"/>
  <c r="I2" i="11" s="1"/>
  <c r="I2" i="21"/>
  <c r="I2" i="26"/>
  <c r="P2" i="24"/>
  <c r="I2" i="25"/>
  <c r="I2" i="23"/>
  <c r="I2" i="22"/>
  <c r="I2" i="57" s="1"/>
  <c r="K2" i="4"/>
  <c r="K2" i="6" s="1"/>
  <c r="K2" i="7" s="1"/>
  <c r="K2" i="9" s="1"/>
  <c r="K2" i="11" s="1"/>
  <c r="A2" i="4"/>
  <c r="A2" i="6" s="1"/>
  <c r="A2" i="7" s="1"/>
  <c r="A2" i="9" s="1"/>
  <c r="A2" i="11" s="1"/>
  <c r="A2" i="21"/>
  <c r="A2" i="26"/>
  <c r="A2" i="25"/>
  <c r="A2" i="23"/>
  <c r="A2" i="22"/>
  <c r="Y18" i="9"/>
  <c r="X18" i="9" s="1"/>
  <c r="K2" i="25"/>
  <c r="K2" i="23"/>
  <c r="K2" i="21"/>
  <c r="K2" i="26"/>
  <c r="K2" i="22"/>
  <c r="K2" i="57" s="1"/>
  <c r="T2" i="24"/>
  <c r="AA17" i="9"/>
  <c r="Z17" i="9" s="1"/>
  <c r="J2" i="4"/>
  <c r="J2" i="6" s="1"/>
  <c r="J2" i="7" s="1"/>
  <c r="J2" i="9" s="1"/>
  <c r="J2" i="11" s="1"/>
  <c r="J2" i="26"/>
  <c r="R2" i="24"/>
  <c r="J2" i="25"/>
  <c r="J2" i="23"/>
  <c r="J2" i="22"/>
  <c r="J2" i="57" s="1"/>
  <c r="J2" i="21"/>
  <c r="H2" i="4"/>
  <c r="H2" i="6" s="1"/>
  <c r="H2" i="7" s="1"/>
  <c r="H2" i="9" s="1"/>
  <c r="H2" i="11" s="1"/>
  <c r="H2" i="22"/>
  <c r="H2" i="57" s="1"/>
  <c r="H2" i="21"/>
  <c r="H2" i="26"/>
  <c r="N2" i="24"/>
  <c r="H2" i="25"/>
  <c r="H2" i="23"/>
  <c r="A2" i="3"/>
  <c r="I2" i="3"/>
  <c r="H2" i="3"/>
  <c r="J2" i="3"/>
  <c r="Y17" i="9"/>
  <c r="X17" i="9" s="1"/>
  <c r="X2" i="7"/>
  <c r="X2" i="9" s="1"/>
  <c r="X2" i="11" s="1"/>
  <c r="Z2" i="7"/>
  <c r="Z2" i="9" s="1"/>
  <c r="Z2" i="11" s="1"/>
  <c r="Z2" i="16" l="1"/>
  <c r="I4" i="37"/>
  <c r="I3" i="37" s="1"/>
  <c r="A10" i="9"/>
  <c r="X2" i="16"/>
  <c r="Y570" i="56"/>
  <c r="X570" i="56"/>
  <c r="AB569" i="56"/>
  <c r="AA569" i="56"/>
  <c r="Z762" i="56"/>
  <c r="W762" i="56" s="1"/>
  <c r="V763" i="56"/>
  <c r="Y761" i="56"/>
  <c r="X761" i="56"/>
  <c r="AA760" i="56"/>
  <c r="AB760" i="56"/>
  <c r="Z666" i="56"/>
  <c r="W666" i="56" s="1"/>
  <c r="V667" i="56"/>
  <c r="X665" i="56"/>
  <c r="Y665" i="56"/>
  <c r="AB664" i="56"/>
  <c r="AA664" i="56"/>
  <c r="V571" i="56"/>
  <c r="Z571" i="56" s="1"/>
  <c r="W571" i="56" s="1"/>
  <c r="AB473" i="56"/>
  <c r="AA473" i="56"/>
  <c r="Z475" i="56"/>
  <c r="W475" i="56" s="1"/>
  <c r="V476" i="56"/>
  <c r="Y474" i="56"/>
  <c r="X474" i="56"/>
  <c r="Y376" i="56"/>
  <c r="X376" i="56"/>
  <c r="AA375" i="56"/>
  <c r="AB375" i="56"/>
  <c r="Z377" i="56"/>
  <c r="W377" i="56" s="1"/>
  <c r="V378" i="56"/>
  <c r="Z281" i="56"/>
  <c r="W281" i="56" s="1"/>
  <c r="V282" i="56"/>
  <c r="Y280" i="56"/>
  <c r="X280" i="56"/>
  <c r="AB279" i="56"/>
  <c r="AA279" i="56"/>
  <c r="AB183" i="56"/>
  <c r="AA183" i="56"/>
  <c r="Z185" i="56"/>
  <c r="W185" i="56" s="1"/>
  <c r="V186" i="56"/>
  <c r="Y184" i="56"/>
  <c r="X184" i="56"/>
  <c r="AA4" i="28"/>
  <c r="Z4" i="28" s="1"/>
  <c r="Y4" i="28"/>
  <c r="X4" i="28" s="1"/>
  <c r="AA570" i="56" l="1"/>
  <c r="AB570" i="56"/>
  <c r="X571" i="56"/>
  <c r="Y571" i="56"/>
  <c r="AB761" i="56"/>
  <c r="AA761" i="56"/>
  <c r="Z763" i="56"/>
  <c r="W763" i="56" s="1"/>
  <c r="V764" i="56"/>
  <c r="Y762" i="56"/>
  <c r="X762" i="56"/>
  <c r="AB665" i="56"/>
  <c r="AA665" i="56"/>
  <c r="Z667" i="56"/>
  <c r="W667" i="56" s="1"/>
  <c r="V668" i="56"/>
  <c r="Y666" i="56"/>
  <c r="X666" i="56"/>
  <c r="V572" i="56"/>
  <c r="Z572" i="56" s="1"/>
  <c r="W572" i="56" s="1"/>
  <c r="V477" i="56"/>
  <c r="Z476" i="56"/>
  <c r="W476" i="56" s="1"/>
  <c r="X475" i="56"/>
  <c r="Y475" i="56"/>
  <c r="AB474" i="56"/>
  <c r="AA474" i="56"/>
  <c r="V379" i="56"/>
  <c r="Z378" i="56"/>
  <c r="W378" i="56" s="1"/>
  <c r="AA376" i="56"/>
  <c r="AB376" i="56"/>
  <c r="Y377" i="56"/>
  <c r="X377" i="56"/>
  <c r="AB280" i="56"/>
  <c r="AA280" i="56"/>
  <c r="Z282" i="56"/>
  <c r="W282" i="56" s="1"/>
  <c r="V283" i="56"/>
  <c r="Y281" i="56"/>
  <c r="X281" i="56"/>
  <c r="AB184" i="56"/>
  <c r="AA184" i="56"/>
  <c r="Y185" i="56"/>
  <c r="X185" i="56"/>
  <c r="Z186" i="56"/>
  <c r="W186" i="56" s="1"/>
  <c r="V187" i="56"/>
  <c r="AB571" i="56" l="1"/>
  <c r="AA571" i="56"/>
  <c r="X572" i="56"/>
  <c r="Y572" i="56"/>
  <c r="V765" i="56"/>
  <c r="Z764" i="56"/>
  <c r="W764" i="56" s="1"/>
  <c r="Y763" i="56"/>
  <c r="X763" i="56"/>
  <c r="AB762" i="56"/>
  <c r="AA762" i="56"/>
  <c r="V669" i="56"/>
  <c r="Z668" i="56"/>
  <c r="W668" i="56" s="1"/>
  <c r="X667" i="56"/>
  <c r="Y667" i="56"/>
  <c r="AB666" i="56"/>
  <c r="AA666" i="56"/>
  <c r="V573" i="56"/>
  <c r="Z573" i="56" s="1"/>
  <c r="W573" i="56" s="1"/>
  <c r="X476" i="56"/>
  <c r="Y476" i="56"/>
  <c r="AB475" i="56"/>
  <c r="AA475" i="56"/>
  <c r="Z477" i="56"/>
  <c r="W477" i="56" s="1"/>
  <c r="V478" i="56"/>
  <c r="Z478" i="56" s="1"/>
  <c r="W478" i="56" s="1"/>
  <c r="AA377" i="56"/>
  <c r="AB377" i="56"/>
  <c r="X378" i="56"/>
  <c r="Y378" i="56"/>
  <c r="Z379" i="56"/>
  <c r="W379" i="56" s="1"/>
  <c r="V380" i="56"/>
  <c r="V284" i="56"/>
  <c r="Z283" i="56"/>
  <c r="W283" i="56" s="1"/>
  <c r="AB281" i="56"/>
  <c r="AA281" i="56"/>
  <c r="Y282" i="56"/>
  <c r="X282" i="56"/>
  <c r="Y186" i="56"/>
  <c r="X186" i="56"/>
  <c r="AB185" i="56"/>
  <c r="AA185" i="56"/>
  <c r="Z187" i="56"/>
  <c r="W187" i="56" s="1"/>
  <c r="V188" i="56"/>
  <c r="AB572" i="56" l="1"/>
  <c r="AA572" i="56"/>
  <c r="X573" i="56"/>
  <c r="Y573" i="56"/>
  <c r="AA763" i="56"/>
  <c r="AB763" i="56"/>
  <c r="X764" i="56"/>
  <c r="Y764" i="56"/>
  <c r="V766" i="56"/>
  <c r="Z766" i="56" s="1"/>
  <c r="W766" i="56" s="1"/>
  <c r="Z765" i="56"/>
  <c r="W765" i="56" s="1"/>
  <c r="AB667" i="56"/>
  <c r="AA667" i="56"/>
  <c r="X668" i="56"/>
  <c r="Y668" i="56"/>
  <c r="Z669" i="56"/>
  <c r="W669" i="56" s="1"/>
  <c r="V670" i="56"/>
  <c r="Z670" i="56" s="1"/>
  <c r="W670" i="56" s="1"/>
  <c r="V574" i="56"/>
  <c r="Z574" i="56" s="1"/>
  <c r="W574" i="56" s="1"/>
  <c r="X477" i="56"/>
  <c r="Y477" i="56"/>
  <c r="Y478" i="56"/>
  <c r="X478" i="56"/>
  <c r="AB476" i="56"/>
  <c r="AA476" i="56"/>
  <c r="V381" i="56"/>
  <c r="Z380" i="56"/>
  <c r="W380" i="56" s="1"/>
  <c r="AA378" i="56"/>
  <c r="AB378" i="56"/>
  <c r="Y379" i="56"/>
  <c r="X379" i="56"/>
  <c r="AA282" i="56"/>
  <c r="AB282" i="56"/>
  <c r="Y283" i="56"/>
  <c r="X283" i="56"/>
  <c r="Z284" i="56"/>
  <c r="W284" i="56" s="1"/>
  <c r="V285" i="56"/>
  <c r="Z188" i="56"/>
  <c r="W188" i="56" s="1"/>
  <c r="V189" i="56"/>
  <c r="AB186" i="56"/>
  <c r="AA186" i="56"/>
  <c r="Y187" i="56"/>
  <c r="X187" i="56"/>
  <c r="AA573" i="56" l="1"/>
  <c r="AB573" i="56"/>
  <c r="Y574" i="56"/>
  <c r="X574" i="56"/>
  <c r="Y765" i="56"/>
  <c r="X765" i="56"/>
  <c r="AA764" i="56"/>
  <c r="AB764" i="56"/>
  <c r="Y766" i="56"/>
  <c r="X766" i="56"/>
  <c r="AB668" i="56"/>
  <c r="AA668" i="56"/>
  <c r="Y670" i="56"/>
  <c r="X670" i="56"/>
  <c r="X669" i="56"/>
  <c r="Y669" i="56"/>
  <c r="AB478" i="56"/>
  <c r="AA478" i="56"/>
  <c r="AB477" i="56"/>
  <c r="AA477" i="56"/>
  <c r="AA379" i="56"/>
  <c r="AB379" i="56"/>
  <c r="Y380" i="56"/>
  <c r="X380" i="56"/>
  <c r="Z381" i="56"/>
  <c r="W381" i="56" s="1"/>
  <c r="V382" i="56"/>
  <c r="Z382" i="56" s="1"/>
  <c r="W382" i="56" s="1"/>
  <c r="AB283" i="56"/>
  <c r="AA283" i="56"/>
  <c r="Z285" i="56"/>
  <c r="W285" i="56" s="1"/>
  <c r="V286" i="56"/>
  <c r="Z286" i="56" s="1"/>
  <c r="W286" i="56" s="1"/>
  <c r="Y284" i="56"/>
  <c r="X284" i="56"/>
  <c r="AB187" i="56"/>
  <c r="AA187" i="56"/>
  <c r="Z189" i="56"/>
  <c r="W189" i="56" s="1"/>
  <c r="V190" i="56"/>
  <c r="Z190" i="56" s="1"/>
  <c r="W190" i="56" s="1"/>
  <c r="Y188" i="56"/>
  <c r="X188" i="56"/>
  <c r="AA574" i="56" l="1"/>
  <c r="AB574" i="56"/>
  <c r="AB766" i="56"/>
  <c r="AA766" i="56"/>
  <c r="AB765" i="56"/>
  <c r="AA765" i="56"/>
  <c r="AB670" i="56"/>
  <c r="AA670" i="56"/>
  <c r="AB669" i="56"/>
  <c r="AA669" i="56"/>
  <c r="Y381" i="56"/>
  <c r="X381" i="56"/>
  <c r="AB380" i="56"/>
  <c r="AA380" i="56"/>
  <c r="X382" i="56"/>
  <c r="Y382" i="56"/>
  <c r="AB284" i="56"/>
  <c r="AA284" i="56"/>
  <c r="Y286" i="56"/>
  <c r="X286" i="56"/>
  <c r="Y285" i="56"/>
  <c r="X285" i="56"/>
  <c r="AB188" i="56"/>
  <c r="AA188" i="56"/>
  <c r="Y190" i="56"/>
  <c r="X190" i="56"/>
  <c r="Y189" i="56"/>
  <c r="X189" i="56"/>
  <c r="AA381" i="56" l="1"/>
  <c r="AB381" i="56"/>
  <c r="AB382" i="56"/>
  <c r="AA382" i="56"/>
  <c r="AB285" i="56"/>
  <c r="AA285" i="56"/>
  <c r="AA286" i="56"/>
  <c r="AB286" i="56"/>
  <c r="AB190" i="56"/>
  <c r="AA190" i="56"/>
  <c r="AB189" i="56"/>
  <c r="AA189" i="56"/>
  <c r="AL87" i="27" l="1"/>
  <c r="AL56" i="27"/>
  <c r="AL110" i="27"/>
  <c r="AL114" i="27"/>
  <c r="AL24" i="27"/>
  <c r="AL125" i="27"/>
  <c r="AL104" i="27"/>
  <c r="AL40" i="27"/>
  <c r="AL72" i="27"/>
  <c r="AL65" i="27"/>
  <c r="AL9" i="27"/>
  <c r="AL74" i="27"/>
  <c r="AL18" i="27"/>
  <c r="AL83" i="27"/>
  <c r="AL28" i="27"/>
  <c r="AL92" i="27"/>
  <c r="AL45" i="27"/>
  <c r="AL112" i="27"/>
  <c r="AL54" i="27"/>
  <c r="AL121" i="27"/>
  <c r="AL63" i="27"/>
  <c r="AL32" i="27"/>
  <c r="AL49" i="27"/>
  <c r="AL58" i="27"/>
  <c r="AL11" i="27"/>
  <c r="AL93" i="27"/>
  <c r="AL38" i="27"/>
  <c r="AL106" i="27"/>
  <c r="AL48" i="27"/>
  <c r="AL8" i="27"/>
  <c r="AL73" i="27"/>
  <c r="AL17" i="27"/>
  <c r="AL82" i="27"/>
  <c r="AL27" i="27"/>
  <c r="AL91" i="27"/>
  <c r="AL36" i="27"/>
  <c r="AL111" i="27"/>
  <c r="AL53" i="27"/>
  <c r="AL120" i="27"/>
  <c r="AL62" i="27"/>
  <c r="AL129" i="27"/>
  <c r="AL71" i="27"/>
  <c r="AL123" i="27"/>
  <c r="AL67" i="27"/>
  <c r="AL15" i="27"/>
  <c r="AL107" i="27"/>
  <c r="AL16" i="27"/>
  <c r="AL81" i="27"/>
  <c r="AL26" i="27"/>
  <c r="AL90" i="27"/>
  <c r="AL35" i="27"/>
  <c r="AL99" i="27"/>
  <c r="AL44" i="27"/>
  <c r="AL119" i="27"/>
  <c r="AL61" i="27"/>
  <c r="AL128" i="27"/>
  <c r="AL70" i="27"/>
  <c r="AL14" i="27"/>
  <c r="AL79" i="27"/>
  <c r="AL89" i="27"/>
  <c r="AL34" i="27"/>
  <c r="AL52" i="27"/>
  <c r="AL69" i="27"/>
  <c r="AL13" i="27"/>
  <c r="AL22" i="27"/>
  <c r="AL80" i="27"/>
  <c r="AL115" i="27"/>
  <c r="AL33" i="27"/>
  <c r="AL97" i="27"/>
  <c r="AL42" i="27"/>
  <c r="AL109" i="27"/>
  <c r="AL51" i="27"/>
  <c r="AL118" i="27"/>
  <c r="AL60" i="27"/>
  <c r="AL12" i="27"/>
  <c r="AL77" i="27"/>
  <c r="AL21" i="27"/>
  <c r="AL86" i="27"/>
  <c r="AL31" i="27"/>
  <c r="AL95" i="27"/>
  <c r="AL25" i="27"/>
  <c r="AL98" i="27"/>
  <c r="AL43" i="27"/>
  <c r="AL127" i="27"/>
  <c r="AL78" i="27"/>
  <c r="AL88" i="27"/>
  <c r="AL64" i="27"/>
  <c r="AL41" i="27"/>
  <c r="AL108" i="27"/>
  <c r="AL50" i="27"/>
  <c r="AL117" i="27"/>
  <c r="AL59" i="27"/>
  <c r="AL126" i="27"/>
  <c r="AL68" i="27"/>
  <c r="AL20" i="27"/>
  <c r="AL85" i="27"/>
  <c r="AL30" i="27"/>
  <c r="AL94" i="27"/>
  <c r="AL39" i="27"/>
  <c r="AL105" i="27"/>
  <c r="AL116" i="27"/>
  <c r="AL76" i="27"/>
  <c r="AL29" i="27"/>
  <c r="AL47" i="27"/>
  <c r="AL96" i="27"/>
  <c r="AL7" i="27"/>
  <c r="AL57" i="27"/>
  <c r="AL124" i="27"/>
  <c r="AL66" i="27"/>
  <c r="AL10" i="27"/>
  <c r="AL75" i="27"/>
  <c r="AL19" i="27"/>
  <c r="AL84" i="27"/>
  <c r="AL37" i="27"/>
  <c r="AL103" i="27"/>
  <c r="AL46" i="27"/>
  <c r="AL113" i="27"/>
  <c r="AL55" i="27"/>
  <c r="AL122" i="27"/>
  <c r="AA40" i="21"/>
  <c r="Z40" i="21" s="1"/>
  <c r="Y40" i="21"/>
  <c r="X40" i="21" s="1"/>
  <c r="AA60" i="21" l="1"/>
  <c r="Z60" i="21" s="1"/>
  <c r="AA32" i="21"/>
  <c r="Z32" i="21" s="1"/>
  <c r="Y32" i="21"/>
  <c r="X32" i="21" s="1"/>
  <c r="AA36" i="21"/>
  <c r="Z36" i="21" s="1"/>
  <c r="AA50" i="21"/>
  <c r="Z50" i="21" s="1"/>
  <c r="Y50" i="21"/>
  <c r="X50" i="21" s="1"/>
  <c r="Y42" i="21"/>
  <c r="X42" i="21" s="1"/>
  <c r="AA42" i="21"/>
  <c r="Z42" i="21" s="1"/>
  <c r="AA51" i="21"/>
  <c r="Z51" i="21" s="1"/>
  <c r="Y51" i="21"/>
  <c r="X51" i="21" s="1"/>
  <c r="AA52" i="21"/>
  <c r="Z52" i="21" s="1"/>
  <c r="Y52" i="21"/>
  <c r="X52" i="21" s="1"/>
  <c r="Y34" i="21"/>
  <c r="X34" i="21" s="1"/>
  <c r="AA34" i="21"/>
  <c r="Z34" i="21" s="1"/>
  <c r="AA58" i="21"/>
  <c r="Z58" i="21" s="1"/>
  <c r="Y31" i="21"/>
  <c r="X31" i="21" s="1"/>
  <c r="AA31" i="21"/>
  <c r="Z31" i="21" s="1"/>
  <c r="Y61" i="21"/>
  <c r="X61" i="21" s="1"/>
  <c r="Y60" i="21"/>
  <c r="X60" i="21" s="1"/>
  <c r="Y36" i="21"/>
  <c r="X36" i="21" s="1"/>
  <c r="Y59" i="21"/>
  <c r="X59" i="21" s="1"/>
  <c r="Y63" i="21"/>
  <c r="X63" i="21" s="1"/>
  <c r="Y58" i="21"/>
  <c r="X58" i="21" s="1"/>
  <c r="AA33" i="21"/>
  <c r="Z33" i="21" s="1"/>
  <c r="Y33" i="21"/>
  <c r="X33" i="21" s="1"/>
  <c r="AA53" i="21"/>
  <c r="Z53" i="21" s="1"/>
  <c r="Y53" i="21"/>
  <c r="X53" i="21" s="1"/>
  <c r="AA35" i="21"/>
  <c r="Z35" i="21" s="1"/>
  <c r="Y35" i="21"/>
  <c r="X35" i="21" s="1"/>
  <c r="AA44" i="21"/>
  <c r="Z44" i="21" s="1"/>
  <c r="Y44" i="21"/>
  <c r="X44" i="21" s="1"/>
  <c r="Y54" i="21"/>
  <c r="X54" i="21" s="1"/>
  <c r="AA54" i="21"/>
  <c r="Z54" i="21" s="1"/>
  <c r="AA59" i="21"/>
  <c r="Z59" i="21" s="1"/>
  <c r="AA49" i="21"/>
  <c r="Z49" i="21" s="1"/>
  <c r="Y49" i="21"/>
  <c r="X49" i="21" s="1"/>
  <c r="AA45" i="21"/>
  <c r="Z45" i="21" s="1"/>
  <c r="Y45" i="21"/>
  <c r="X45" i="21" s="1"/>
  <c r="Y62" i="21"/>
  <c r="X62" i="21" s="1"/>
  <c r="AA62" i="21"/>
  <c r="Z62" i="21" s="1"/>
  <c r="AA43" i="21"/>
  <c r="Z43" i="21" s="1"/>
  <c r="Y43" i="21"/>
  <c r="X43" i="21" s="1"/>
  <c r="Y41" i="21"/>
  <c r="X41" i="21" s="1"/>
  <c r="AA41" i="21"/>
  <c r="Z41" i="21" s="1"/>
  <c r="AA63" i="21"/>
  <c r="Z63" i="21" s="1"/>
  <c r="AA61" i="21"/>
  <c r="Z61" i="21" s="1"/>
  <c r="AA42" i="7" l="1"/>
  <c r="Z42" i="7" s="1"/>
  <c r="Y44" i="7"/>
  <c r="X44" i="7" s="1"/>
  <c r="Y42" i="7"/>
  <c r="X42" i="7" s="1"/>
  <c r="AA43" i="7"/>
  <c r="Z43" i="7" s="1"/>
  <c r="AA44" i="7"/>
  <c r="Z44" i="7" s="1"/>
  <c r="Y41" i="7"/>
  <c r="X41" i="7" s="1"/>
  <c r="AA41" i="7"/>
  <c r="Z41" i="7" s="1"/>
  <c r="Y43" i="7"/>
  <c r="X43" i="7" s="1"/>
  <c r="A77" i="17" l="1"/>
  <c r="A78" i="17" l="1"/>
  <c r="A187" i="17"/>
  <c r="A196" i="17" s="1"/>
  <c r="A79" i="17" l="1"/>
  <c r="A188" i="17"/>
  <c r="A197" i="17" s="1"/>
  <c r="A81" i="17"/>
  <c r="A82" i="17" l="1"/>
  <c r="A80" i="17"/>
  <c r="A189" i="17"/>
  <c r="A198" i="17" s="1"/>
  <c r="A83" i="17" l="1"/>
  <c r="I68" i="51"/>
  <c r="I67" i="51" s="1"/>
  <c r="A190" i="17"/>
  <c r="A199" i="17" s="1"/>
  <c r="A191" i="17" l="1"/>
  <c r="A200" i="17" l="1"/>
  <c r="A201" i="17" s="1"/>
  <c r="A202" i="17" s="1"/>
  <c r="A192" i="17"/>
  <c r="V6" i="20"/>
  <c r="V5" i="20"/>
  <c r="V4" i="20"/>
  <c r="K6" i="20"/>
  <c r="K5" i="20"/>
  <c r="K4" i="20"/>
  <c r="K14" i="20"/>
  <c r="K13" i="20"/>
  <c r="K12" i="20"/>
  <c r="H14" i="20"/>
  <c r="H13" i="20"/>
  <c r="H12" i="20"/>
  <c r="H6" i="20"/>
  <c r="H5" i="20"/>
  <c r="H4" i="20"/>
  <c r="A193" i="17" l="1"/>
  <c r="I132" i="51"/>
  <c r="I131" i="51" s="1"/>
  <c r="A13" i="20"/>
  <c r="A12" i="20"/>
  <c r="A14" i="20"/>
  <c r="A32" i="22" l="1"/>
  <c r="A35" i="22" l="1"/>
  <c r="A23" i="22"/>
  <c r="A14" i="22"/>
  <c r="I27" i="45"/>
  <c r="A34" i="22"/>
  <c r="A33" i="22"/>
  <c r="A24" i="22" l="1"/>
  <c r="A15" i="22"/>
  <c r="A25" i="22"/>
  <c r="A16" i="22"/>
  <c r="A26" i="22" l="1"/>
  <c r="A17" i="22"/>
  <c r="I11" i="45" l="1"/>
  <c r="A27" i="22"/>
  <c r="A28" i="22" l="1"/>
  <c r="A29" i="22" l="1"/>
  <c r="I20" i="45" s="1"/>
  <c r="I19" i="45" s="1"/>
  <c r="V169" i="16"/>
  <c r="U169" i="16"/>
  <c r="T169" i="16"/>
  <c r="S169" i="16"/>
  <c r="R169" i="16"/>
  <c r="Q169" i="16"/>
  <c r="P169" i="16"/>
  <c r="O169" i="16"/>
  <c r="N169" i="16"/>
  <c r="G169" i="16"/>
  <c r="F169" i="16"/>
  <c r="E169" i="16"/>
  <c r="D169" i="16"/>
  <c r="C169" i="16"/>
  <c r="Q168" i="16"/>
  <c r="U167" i="16"/>
  <c r="M167" i="16"/>
  <c r="E167" i="16"/>
  <c r="V166" i="16"/>
  <c r="Q166" i="16"/>
  <c r="V165" i="16"/>
  <c r="M165" i="16"/>
  <c r="U165" i="16"/>
  <c r="V160" i="16"/>
  <c r="U160" i="16"/>
  <c r="T160" i="16"/>
  <c r="S160" i="16"/>
  <c r="R160" i="16"/>
  <c r="Q160" i="16"/>
  <c r="P160" i="16"/>
  <c r="O160" i="16"/>
  <c r="N160" i="16"/>
  <c r="M160" i="16"/>
  <c r="L160" i="16"/>
  <c r="G160" i="16"/>
  <c r="F160" i="16"/>
  <c r="E160" i="16"/>
  <c r="C160" i="16"/>
  <c r="B160" i="16"/>
  <c r="V159" i="16"/>
  <c r="U159" i="16"/>
  <c r="T159" i="16"/>
  <c r="S159" i="16"/>
  <c r="R159" i="16"/>
  <c r="Q159" i="16"/>
  <c r="P159" i="16"/>
  <c r="O159" i="16"/>
  <c r="N159" i="16"/>
  <c r="M159" i="16"/>
  <c r="L159" i="16"/>
  <c r="F159" i="16"/>
  <c r="E159" i="16"/>
  <c r="D159" i="16"/>
  <c r="C159" i="16"/>
  <c r="B159" i="16"/>
  <c r="V158" i="16"/>
  <c r="U158" i="16"/>
  <c r="T158" i="16"/>
  <c r="S158" i="16"/>
  <c r="R158" i="16"/>
  <c r="Q158" i="16"/>
  <c r="P158" i="16"/>
  <c r="O158" i="16"/>
  <c r="N158" i="16"/>
  <c r="M158" i="16"/>
  <c r="L158" i="16"/>
  <c r="F158" i="16"/>
  <c r="E158" i="16"/>
  <c r="D158" i="16"/>
  <c r="C158" i="16"/>
  <c r="B158" i="16"/>
  <c r="V157" i="16"/>
  <c r="U157" i="16"/>
  <c r="T157" i="16"/>
  <c r="S157" i="16"/>
  <c r="R157" i="16"/>
  <c r="Q157" i="16"/>
  <c r="P157" i="16"/>
  <c r="O157" i="16"/>
  <c r="N157" i="16"/>
  <c r="M157" i="16"/>
  <c r="G157" i="16"/>
  <c r="F157" i="16"/>
  <c r="E157" i="16"/>
  <c r="C157" i="16"/>
  <c r="B157" i="16"/>
  <c r="V156" i="16"/>
  <c r="U156" i="16"/>
  <c r="T156" i="16"/>
  <c r="S156" i="16"/>
  <c r="R156" i="16"/>
  <c r="Q156" i="16"/>
  <c r="P156" i="16"/>
  <c r="O156" i="16"/>
  <c r="N156" i="16"/>
  <c r="M156" i="16"/>
  <c r="L156" i="16"/>
  <c r="G156" i="16"/>
  <c r="F156" i="16"/>
  <c r="E156" i="16"/>
  <c r="D156" i="16"/>
  <c r="C156" i="16"/>
  <c r="K157" i="16" l="1"/>
  <c r="L157" i="16"/>
  <c r="J158" i="16"/>
  <c r="G158" i="16"/>
  <c r="D165" i="16"/>
  <c r="L165" i="16"/>
  <c r="C166" i="16"/>
  <c r="O166" i="16"/>
  <c r="B167" i="16"/>
  <c r="N167" i="16"/>
  <c r="V167" i="16"/>
  <c r="M168" i="16"/>
  <c r="U168" i="16"/>
  <c r="K169" i="16"/>
  <c r="L169" i="16"/>
  <c r="I156" i="16"/>
  <c r="B156" i="16"/>
  <c r="J159" i="16"/>
  <c r="G159" i="16"/>
  <c r="E165" i="16"/>
  <c r="P165" i="16"/>
  <c r="D166" i="16"/>
  <c r="P166" i="16"/>
  <c r="C167" i="16"/>
  <c r="O167" i="16"/>
  <c r="I168" i="16"/>
  <c r="B168" i="16"/>
  <c r="N168" i="16"/>
  <c r="V168" i="16"/>
  <c r="J169" i="16"/>
  <c r="M169" i="16"/>
  <c r="R165" i="16"/>
  <c r="E166" i="16"/>
  <c r="D167" i="16"/>
  <c r="P167" i="16"/>
  <c r="C168" i="16"/>
  <c r="O168" i="16"/>
  <c r="I169" i="16"/>
  <c r="B169" i="16"/>
  <c r="J165" i="16"/>
  <c r="G165" i="16"/>
  <c r="S165" i="16"/>
  <c r="F166" i="16"/>
  <c r="R166" i="16"/>
  <c r="Q167" i="16"/>
  <c r="D168" i="16"/>
  <c r="P168" i="16"/>
  <c r="H157" i="16"/>
  <c r="D157" i="16"/>
  <c r="T165" i="16"/>
  <c r="G166" i="16"/>
  <c r="S166" i="16"/>
  <c r="F167" i="16"/>
  <c r="R167" i="16"/>
  <c r="E168" i="16"/>
  <c r="N165" i="16"/>
  <c r="F165" i="16"/>
  <c r="L166" i="16"/>
  <c r="T166" i="16"/>
  <c r="J167" i="16"/>
  <c r="G167" i="16"/>
  <c r="S167" i="16"/>
  <c r="F168" i="16"/>
  <c r="R168" i="16"/>
  <c r="B165" i="16"/>
  <c r="O165" i="16"/>
  <c r="M166" i="16"/>
  <c r="U166" i="16"/>
  <c r="L167" i="16"/>
  <c r="T167" i="16"/>
  <c r="G168" i="16"/>
  <c r="S168" i="16"/>
  <c r="H160" i="16"/>
  <c r="D160" i="16"/>
  <c r="C165" i="16"/>
  <c r="Q165" i="16"/>
  <c r="I166" i="16"/>
  <c r="B166" i="16"/>
  <c r="N166" i="16"/>
  <c r="L168" i="16"/>
  <c r="T168" i="16"/>
  <c r="I160" i="16"/>
  <c r="K168" i="16"/>
  <c r="J168" i="16"/>
  <c r="H165" i="16"/>
  <c r="H169" i="16"/>
  <c r="H156" i="16"/>
  <c r="I157" i="16"/>
  <c r="I158" i="16"/>
  <c r="K159" i="16"/>
  <c r="I165" i="16"/>
  <c r="K158" i="16"/>
  <c r="I159" i="16"/>
  <c r="K160" i="16"/>
  <c r="J156" i="16"/>
  <c r="K165" i="16"/>
  <c r="H166" i="16"/>
  <c r="K156" i="16"/>
  <c r="J157" i="16"/>
  <c r="J160" i="16"/>
  <c r="H159" i="16"/>
  <c r="H158" i="16"/>
  <c r="H168" i="16" l="1"/>
  <c r="K167" i="16"/>
  <c r="K166" i="16"/>
  <c r="H167" i="16"/>
  <c r="I167" i="16"/>
  <c r="J166" i="16"/>
  <c r="A98" i="16" l="1"/>
  <c r="A79" i="16"/>
  <c r="A88" i="16"/>
  <c r="A70" i="16"/>
  <c r="A99" i="16" l="1"/>
  <c r="A80" i="16"/>
  <c r="A89" i="16"/>
  <c r="A71" i="16"/>
  <c r="A100" i="16" l="1"/>
  <c r="A81" i="16"/>
  <c r="A90" i="16"/>
  <c r="A72" i="16"/>
  <c r="A101" i="16" l="1"/>
  <c r="A82" i="16"/>
  <c r="A91" i="16"/>
  <c r="A73" i="16"/>
  <c r="A92" i="16" l="1"/>
  <c r="A83" i="16"/>
  <c r="A74" i="16"/>
  <c r="A102" i="16"/>
  <c r="A103" i="16" l="1"/>
  <c r="A104" i="16" s="1"/>
  <c r="I68" i="44"/>
  <c r="I67" i="44" s="1"/>
  <c r="A93" i="16"/>
  <c r="A94" i="16" s="1"/>
  <c r="I60" i="44"/>
  <c r="I59" i="44" s="1"/>
  <c r="A75" i="16"/>
  <c r="A84" i="16"/>
  <c r="I53" i="44" l="1"/>
  <c r="I52" i="44" s="1"/>
  <c r="A85" i="16"/>
  <c r="I46" i="44"/>
  <c r="I45" i="44" s="1"/>
  <c r="A76" i="16"/>
  <c r="B128" i="16"/>
  <c r="U141" i="16" l="1"/>
  <c r="T141" i="16"/>
  <c r="S141" i="16"/>
  <c r="R141" i="16"/>
  <c r="Q141" i="16"/>
  <c r="P141" i="16"/>
  <c r="O141" i="16"/>
  <c r="N141" i="16"/>
  <c r="M141" i="16"/>
  <c r="L141" i="16"/>
  <c r="G141" i="16"/>
  <c r="F141" i="16"/>
  <c r="E141" i="16"/>
  <c r="D141" i="16"/>
  <c r="C141" i="16"/>
  <c r="B141" i="16"/>
  <c r="U140" i="16"/>
  <c r="T140" i="16"/>
  <c r="S140" i="16"/>
  <c r="R140" i="16"/>
  <c r="Q140" i="16"/>
  <c r="P140" i="16"/>
  <c r="O140" i="16"/>
  <c r="N140" i="16"/>
  <c r="M140" i="16"/>
  <c r="L140" i="16"/>
  <c r="G140" i="16"/>
  <c r="F140" i="16"/>
  <c r="E140" i="16"/>
  <c r="D140" i="16"/>
  <c r="C140" i="16"/>
  <c r="B140" i="16"/>
  <c r="U139" i="16"/>
  <c r="T139" i="16"/>
  <c r="S139" i="16"/>
  <c r="R139" i="16"/>
  <c r="Q139" i="16"/>
  <c r="P139" i="16"/>
  <c r="O139" i="16"/>
  <c r="N139" i="16"/>
  <c r="M139" i="16"/>
  <c r="G139" i="16"/>
  <c r="F139" i="16"/>
  <c r="E139" i="16"/>
  <c r="D139" i="16"/>
  <c r="C139" i="16"/>
  <c r="U138" i="16"/>
  <c r="T138" i="16"/>
  <c r="S138" i="16"/>
  <c r="R138" i="16"/>
  <c r="Q138" i="16"/>
  <c r="P138" i="16"/>
  <c r="O138" i="16"/>
  <c r="N138" i="16"/>
  <c r="M138" i="16"/>
  <c r="G138" i="16"/>
  <c r="F138" i="16"/>
  <c r="E138" i="16"/>
  <c r="D138" i="16"/>
  <c r="C138" i="16"/>
  <c r="B138" i="16"/>
  <c r="H139" i="16" l="1"/>
  <c r="V138" i="16"/>
  <c r="L138" i="16"/>
  <c r="V139" i="16"/>
  <c r="L139" i="16"/>
  <c r="I141" i="16"/>
  <c r="I139" i="16"/>
  <c r="B139" i="16"/>
  <c r="D98" i="16"/>
  <c r="L98" i="16"/>
  <c r="C99" i="16"/>
  <c r="O99" i="16"/>
  <c r="B100" i="16"/>
  <c r="N100" i="16"/>
  <c r="V100" i="16"/>
  <c r="M101" i="16"/>
  <c r="U101" i="16"/>
  <c r="U98" i="16"/>
  <c r="E98" i="16"/>
  <c r="P98" i="16"/>
  <c r="D99" i="16"/>
  <c r="P99" i="16"/>
  <c r="C100" i="16"/>
  <c r="O100" i="16"/>
  <c r="N101" i="16"/>
  <c r="V101" i="16"/>
  <c r="Q99" i="16"/>
  <c r="R98" i="16"/>
  <c r="E99" i="16"/>
  <c r="D100" i="16"/>
  <c r="P100" i="16"/>
  <c r="C101" i="16"/>
  <c r="O101" i="16"/>
  <c r="E100" i="16"/>
  <c r="S98" i="16"/>
  <c r="F99" i="16"/>
  <c r="R99" i="16"/>
  <c r="Q100" i="16"/>
  <c r="D101" i="16"/>
  <c r="P101" i="16"/>
  <c r="M100" i="16"/>
  <c r="T98" i="16"/>
  <c r="G99" i="16"/>
  <c r="S99" i="16"/>
  <c r="F100" i="16"/>
  <c r="R100" i="16"/>
  <c r="E101" i="16"/>
  <c r="U100" i="16"/>
  <c r="N98" i="16"/>
  <c r="F98" i="16"/>
  <c r="L99" i="16"/>
  <c r="T99" i="16"/>
  <c r="S100" i="16"/>
  <c r="F101" i="16"/>
  <c r="R101" i="16"/>
  <c r="Q101" i="16"/>
  <c r="B98" i="16"/>
  <c r="O98" i="16"/>
  <c r="M99" i="16"/>
  <c r="U99" i="16"/>
  <c r="L100" i="16"/>
  <c r="T100" i="16"/>
  <c r="G101" i="16"/>
  <c r="S101" i="16"/>
  <c r="C98" i="16"/>
  <c r="Q98" i="16"/>
  <c r="N99" i="16"/>
  <c r="L101" i="16"/>
  <c r="T101" i="16"/>
  <c r="M98" i="16"/>
  <c r="V99" i="16"/>
  <c r="B101" i="16"/>
  <c r="G98" i="16"/>
  <c r="G100" i="16"/>
  <c r="V98" i="16"/>
  <c r="B99" i="16"/>
  <c r="V140" i="16"/>
  <c r="H138" i="16"/>
  <c r="V141" i="16"/>
  <c r="H141" i="16"/>
  <c r="F131" i="16"/>
  <c r="F130" i="16"/>
  <c r="F129" i="16"/>
  <c r="F128" i="16"/>
  <c r="F121" i="16"/>
  <c r="F120" i="16"/>
  <c r="F119" i="16"/>
  <c r="F118" i="16"/>
  <c r="U131" i="16"/>
  <c r="E131" i="16"/>
  <c r="D131" i="16"/>
  <c r="T131" i="16"/>
  <c r="S131" i="16"/>
  <c r="U130" i="16"/>
  <c r="E130" i="16"/>
  <c r="D130" i="16"/>
  <c r="T130" i="16"/>
  <c r="S130" i="16"/>
  <c r="U129" i="16"/>
  <c r="E129" i="16"/>
  <c r="D129" i="16"/>
  <c r="T129" i="16"/>
  <c r="S129" i="16"/>
  <c r="U128" i="16"/>
  <c r="E128" i="16"/>
  <c r="D128" i="16"/>
  <c r="T128" i="16"/>
  <c r="S128" i="16"/>
  <c r="U121" i="16"/>
  <c r="E121" i="16"/>
  <c r="D121" i="16"/>
  <c r="T121" i="16"/>
  <c r="S121" i="16"/>
  <c r="U120" i="16"/>
  <c r="E120" i="16"/>
  <c r="D120" i="16"/>
  <c r="T120" i="16"/>
  <c r="S120" i="16"/>
  <c r="U119" i="16"/>
  <c r="E119" i="16"/>
  <c r="D119" i="16"/>
  <c r="T119" i="16"/>
  <c r="S119" i="16"/>
  <c r="U118" i="16"/>
  <c r="E118" i="16"/>
  <c r="D118" i="16"/>
  <c r="T118" i="16"/>
  <c r="S118" i="16"/>
  <c r="R131" i="16"/>
  <c r="Q131" i="16"/>
  <c r="C131" i="16"/>
  <c r="P131" i="16"/>
  <c r="O131" i="16"/>
  <c r="N131" i="16"/>
  <c r="B131" i="16"/>
  <c r="G131" i="16"/>
  <c r="M131" i="16"/>
  <c r="R130" i="16"/>
  <c r="Q130" i="16"/>
  <c r="C130" i="16"/>
  <c r="P130" i="16"/>
  <c r="O130" i="16"/>
  <c r="N130" i="16"/>
  <c r="B130" i="16"/>
  <c r="G130" i="16"/>
  <c r="M130" i="16"/>
  <c r="R129" i="16"/>
  <c r="Q129" i="16"/>
  <c r="C129" i="16"/>
  <c r="P129" i="16"/>
  <c r="O129" i="16"/>
  <c r="N129" i="16"/>
  <c r="B129" i="16"/>
  <c r="G129" i="16"/>
  <c r="M129" i="16"/>
  <c r="R128" i="16"/>
  <c r="Q128" i="16"/>
  <c r="C128" i="16"/>
  <c r="P128" i="16"/>
  <c r="O128" i="16"/>
  <c r="N128" i="16"/>
  <c r="G128" i="16"/>
  <c r="M128" i="16"/>
  <c r="R121" i="16"/>
  <c r="Q121" i="16"/>
  <c r="C121" i="16"/>
  <c r="P121" i="16"/>
  <c r="O121" i="16"/>
  <c r="N121" i="16"/>
  <c r="B121" i="16"/>
  <c r="G121" i="16"/>
  <c r="M121" i="16"/>
  <c r="R120" i="16"/>
  <c r="Q120" i="16"/>
  <c r="C120" i="16"/>
  <c r="P120" i="16"/>
  <c r="O120" i="16"/>
  <c r="N120" i="16"/>
  <c r="B120" i="16"/>
  <c r="G120" i="16"/>
  <c r="M120" i="16"/>
  <c r="R119" i="16"/>
  <c r="Q119" i="16"/>
  <c r="C119" i="16"/>
  <c r="P119" i="16"/>
  <c r="O119" i="16"/>
  <c r="N119" i="16"/>
  <c r="B119" i="16"/>
  <c r="G119" i="16"/>
  <c r="M119" i="16"/>
  <c r="R118" i="16"/>
  <c r="Q118" i="16"/>
  <c r="C118" i="16"/>
  <c r="P118" i="16"/>
  <c r="O118" i="16"/>
  <c r="N118" i="16"/>
  <c r="B118" i="16"/>
  <c r="B147" i="16" s="1"/>
  <c r="G118" i="16"/>
  <c r="M118" i="16"/>
  <c r="L131" i="16"/>
  <c r="L130" i="16"/>
  <c r="L129" i="16"/>
  <c r="L128" i="16"/>
  <c r="L121" i="16"/>
  <c r="L120" i="16"/>
  <c r="L119" i="16"/>
  <c r="L118" i="16"/>
  <c r="B149" i="16" l="1"/>
  <c r="O147" i="16"/>
  <c r="N148" i="16"/>
  <c r="G150" i="16"/>
  <c r="G148" i="16"/>
  <c r="R149" i="16"/>
  <c r="G147" i="16"/>
  <c r="M149" i="16"/>
  <c r="Q150" i="16"/>
  <c r="G149" i="16"/>
  <c r="N147" i="16"/>
  <c r="R150" i="16"/>
  <c r="M150" i="16"/>
  <c r="C147" i="16"/>
  <c r="P148" i="16"/>
  <c r="O149" i="16"/>
  <c r="N150" i="16"/>
  <c r="D147" i="16"/>
  <c r="S149" i="16"/>
  <c r="E150" i="16"/>
  <c r="Q147" i="16"/>
  <c r="C148" i="16"/>
  <c r="O150" i="16"/>
  <c r="R147" i="16"/>
  <c r="Q148" i="16"/>
  <c r="C149" i="16"/>
  <c r="P150" i="16"/>
  <c r="M148" i="16"/>
  <c r="R148" i="16"/>
  <c r="Q149" i="16"/>
  <c r="C150" i="16"/>
  <c r="F149" i="16"/>
  <c r="S148" i="16"/>
  <c r="E149" i="16"/>
  <c r="P147" i="16"/>
  <c r="O148" i="16"/>
  <c r="N149" i="16"/>
  <c r="B150" i="16"/>
  <c r="S147" i="16"/>
  <c r="E148" i="16"/>
  <c r="T150" i="16"/>
  <c r="Y101" i="16"/>
  <c r="X101" i="16" s="1"/>
  <c r="AA101" i="16"/>
  <c r="Z101" i="16" s="1"/>
  <c r="AA100" i="16"/>
  <c r="Z100" i="16" s="1"/>
  <c r="Y100" i="16"/>
  <c r="X100" i="16" s="1"/>
  <c r="Y98" i="16"/>
  <c r="X98" i="16" s="1"/>
  <c r="AA98" i="16"/>
  <c r="Z98" i="16" s="1"/>
  <c r="AA99" i="16"/>
  <c r="Z99" i="16" s="1"/>
  <c r="Y99" i="16"/>
  <c r="X99" i="16" s="1"/>
  <c r="P149" i="16"/>
  <c r="L150" i="16"/>
  <c r="T147" i="16"/>
  <c r="U148" i="16"/>
  <c r="D150" i="16"/>
  <c r="B148" i="16"/>
  <c r="T148" i="16"/>
  <c r="U149" i="16"/>
  <c r="D148" i="16"/>
  <c r="S150" i="16"/>
  <c r="F148" i="16"/>
  <c r="F147" i="16"/>
  <c r="K138" i="16"/>
  <c r="H140" i="16"/>
  <c r="L147" i="16"/>
  <c r="M147" i="16"/>
  <c r="L148" i="16"/>
  <c r="E147" i="16"/>
  <c r="T149" i="16"/>
  <c r="U150" i="16"/>
  <c r="F150" i="16"/>
  <c r="K139" i="16"/>
  <c r="I138" i="16"/>
  <c r="A4" i="16"/>
  <c r="L149" i="16"/>
  <c r="U147" i="16"/>
  <c r="D149" i="16"/>
  <c r="K140" i="16"/>
  <c r="I140" i="16"/>
  <c r="K141" i="16"/>
  <c r="J98" i="16"/>
  <c r="H101" i="16"/>
  <c r="K71" i="44" s="1"/>
  <c r="L71" i="44" s="1"/>
  <c r="M71" i="44" s="1"/>
  <c r="N71" i="44" s="1"/>
  <c r="O71" i="44" s="1"/>
  <c r="K100" i="16"/>
  <c r="K99" i="16"/>
  <c r="H100" i="16"/>
  <c r="I100" i="16"/>
  <c r="J99" i="16"/>
  <c r="J101" i="16"/>
  <c r="K101" i="16"/>
  <c r="Q72" i="44" s="1"/>
  <c r="R72" i="44" s="1"/>
  <c r="S72" i="44" s="1"/>
  <c r="T72" i="44" s="1"/>
  <c r="U72" i="44" s="1"/>
  <c r="V72" i="44" s="1"/>
  <c r="W72" i="44" s="1"/>
  <c r="X72" i="44" s="1"/>
  <c r="Y72" i="44" s="1"/>
  <c r="I99" i="16"/>
  <c r="K67" i="18"/>
  <c r="P67" i="18"/>
  <c r="U67" i="18"/>
  <c r="V67" i="18"/>
  <c r="E67" i="18"/>
  <c r="L67" i="18"/>
  <c r="M67" i="18"/>
  <c r="F67" i="18"/>
  <c r="O67" i="18"/>
  <c r="N67" i="18"/>
  <c r="Q67" i="18"/>
  <c r="R67" i="18"/>
  <c r="T67" i="18"/>
  <c r="C67" i="18"/>
  <c r="S67" i="18"/>
  <c r="D67" i="18"/>
  <c r="B67" i="18"/>
  <c r="G67" i="18"/>
  <c r="I66" i="18"/>
  <c r="I98" i="16"/>
  <c r="J100" i="16"/>
  <c r="H98" i="16"/>
  <c r="I67" i="18"/>
  <c r="I101" i="16"/>
  <c r="H99" i="16"/>
  <c r="K98" i="16"/>
  <c r="I68" i="18"/>
  <c r="H67" i="18"/>
  <c r="Q88" i="16"/>
  <c r="Q89" i="16"/>
  <c r="L89" i="16"/>
  <c r="G88" i="16"/>
  <c r="M89" i="16"/>
  <c r="R89" i="16"/>
  <c r="Q90" i="16"/>
  <c r="C91" i="16"/>
  <c r="T88" i="16"/>
  <c r="U89" i="16"/>
  <c r="D91" i="16"/>
  <c r="F89" i="16"/>
  <c r="P90" i="16"/>
  <c r="S91" i="16"/>
  <c r="L88" i="16"/>
  <c r="R88" i="16"/>
  <c r="E89" i="16"/>
  <c r="L90" i="16"/>
  <c r="B88" i="16"/>
  <c r="G89" i="16"/>
  <c r="M90" i="16"/>
  <c r="R90" i="16"/>
  <c r="Q91" i="16"/>
  <c r="D88" i="16"/>
  <c r="S90" i="16"/>
  <c r="E91" i="16"/>
  <c r="F90" i="16"/>
  <c r="C90" i="16"/>
  <c r="L91" i="16"/>
  <c r="N88" i="16"/>
  <c r="B89" i="16"/>
  <c r="G90" i="16"/>
  <c r="M91" i="16"/>
  <c r="R91" i="16"/>
  <c r="E88" i="16"/>
  <c r="T90" i="16"/>
  <c r="U91" i="16"/>
  <c r="F91" i="16"/>
  <c r="C89" i="16"/>
  <c r="O91" i="16"/>
  <c r="D89" i="16"/>
  <c r="P91" i="16"/>
  <c r="O88" i="16"/>
  <c r="N89" i="16"/>
  <c r="B90" i="16"/>
  <c r="G91" i="16"/>
  <c r="U88" i="16"/>
  <c r="D90" i="16"/>
  <c r="S88" i="16"/>
  <c r="T91" i="16"/>
  <c r="F88" i="16"/>
  <c r="P88" i="16"/>
  <c r="O89" i="16"/>
  <c r="N90" i="16"/>
  <c r="B91" i="16"/>
  <c r="S89" i="16"/>
  <c r="E90" i="16"/>
  <c r="M88" i="16"/>
  <c r="C88" i="16"/>
  <c r="P89" i="16"/>
  <c r="O90" i="16"/>
  <c r="N91" i="16"/>
  <c r="T89" i="16"/>
  <c r="U90" i="16"/>
  <c r="I121" i="16"/>
  <c r="I129" i="16"/>
  <c r="I130" i="16"/>
  <c r="V119" i="16"/>
  <c r="V118" i="16"/>
  <c r="I131" i="16"/>
  <c r="V120" i="16"/>
  <c r="K121" i="16"/>
  <c r="K129" i="16"/>
  <c r="H118" i="16"/>
  <c r="H130" i="16"/>
  <c r="K130" i="16"/>
  <c r="I119" i="16"/>
  <c r="V128" i="16"/>
  <c r="K131" i="16"/>
  <c r="K118" i="16"/>
  <c r="K119" i="16"/>
  <c r="I120" i="16"/>
  <c r="H121" i="16"/>
  <c r="I128" i="16"/>
  <c r="I118" i="16"/>
  <c r="V121" i="16"/>
  <c r="V129" i="16"/>
  <c r="A14" i="16"/>
  <c r="K120" i="16"/>
  <c r="H128" i="16"/>
  <c r="V130" i="16"/>
  <c r="V131" i="16"/>
  <c r="H119" i="16"/>
  <c r="K128" i="16"/>
  <c r="H131" i="16"/>
  <c r="H129" i="16"/>
  <c r="H120" i="16"/>
  <c r="A118" i="16"/>
  <c r="Y88" i="16" l="1"/>
  <c r="X88" i="16" s="1"/>
  <c r="AA88" i="16"/>
  <c r="Z88" i="16" s="1"/>
  <c r="AA91" i="16"/>
  <c r="Z91" i="16" s="1"/>
  <c r="Y91" i="16"/>
  <c r="X91" i="16" s="1"/>
  <c r="Y90" i="16"/>
  <c r="X90" i="16" s="1"/>
  <c r="AA90" i="16"/>
  <c r="Z90" i="16" s="1"/>
  <c r="AA89" i="16"/>
  <c r="Z89" i="16" s="1"/>
  <c r="Y89" i="16"/>
  <c r="X89" i="16" s="1"/>
  <c r="I150" i="16"/>
  <c r="H147" i="16"/>
  <c r="H149" i="16"/>
  <c r="I149" i="16"/>
  <c r="K150" i="16"/>
  <c r="H69" i="18"/>
  <c r="K111" i="49" s="1"/>
  <c r="L111" i="49" s="1"/>
  <c r="M111" i="49" s="1"/>
  <c r="N111" i="49" s="1"/>
  <c r="O111" i="49" s="1"/>
  <c r="K148" i="16"/>
  <c r="H150" i="16"/>
  <c r="I148" i="16"/>
  <c r="A15" i="16"/>
  <c r="A119" i="16"/>
  <c r="J140" i="16"/>
  <c r="V150" i="16"/>
  <c r="K147" i="16"/>
  <c r="A5" i="16"/>
  <c r="J139" i="16"/>
  <c r="J67" i="18"/>
  <c r="J69" i="18"/>
  <c r="J141" i="16"/>
  <c r="V148" i="16"/>
  <c r="I147" i="16"/>
  <c r="V147" i="16"/>
  <c r="J138" i="16"/>
  <c r="H148" i="16"/>
  <c r="V149" i="16"/>
  <c r="K149" i="16"/>
  <c r="AA67" i="18"/>
  <c r="Z67" i="18" s="1"/>
  <c r="Y67" i="18"/>
  <c r="X67" i="18" s="1"/>
  <c r="I69" i="18"/>
  <c r="K66" i="18"/>
  <c r="L66" i="18"/>
  <c r="M66" i="18"/>
  <c r="Q66" i="18"/>
  <c r="V66" i="18"/>
  <c r="R66" i="18"/>
  <c r="C66" i="18"/>
  <c r="O66" i="18"/>
  <c r="T66" i="18"/>
  <c r="E66" i="18"/>
  <c r="B66" i="18"/>
  <c r="S66" i="18"/>
  <c r="F66" i="18"/>
  <c r="P66" i="18"/>
  <c r="N66" i="18"/>
  <c r="G66" i="18"/>
  <c r="D66" i="18"/>
  <c r="U66" i="18"/>
  <c r="H66" i="18"/>
  <c r="H68" i="18"/>
  <c r="J66" i="18"/>
  <c r="K68" i="18"/>
  <c r="G68" i="18"/>
  <c r="P68" i="18"/>
  <c r="V68" i="18"/>
  <c r="U68" i="18"/>
  <c r="E68" i="18"/>
  <c r="C68" i="18"/>
  <c r="O68" i="18"/>
  <c r="L68" i="18"/>
  <c r="M68" i="18"/>
  <c r="F68" i="18"/>
  <c r="Q68" i="18"/>
  <c r="R68" i="18"/>
  <c r="T68" i="18"/>
  <c r="B68" i="18"/>
  <c r="N68" i="18"/>
  <c r="S68" i="18"/>
  <c r="D68" i="18"/>
  <c r="K69" i="18"/>
  <c r="Q112" i="49" s="1"/>
  <c r="R112" i="49" s="1"/>
  <c r="S112" i="49" s="1"/>
  <c r="T112" i="49" s="1"/>
  <c r="U112" i="49" s="1"/>
  <c r="V112" i="49" s="1"/>
  <c r="W112" i="49" s="1"/>
  <c r="X112" i="49" s="1"/>
  <c r="Y112" i="49" s="1"/>
  <c r="N69" i="18"/>
  <c r="Q69" i="18"/>
  <c r="R69" i="18"/>
  <c r="S69" i="18"/>
  <c r="D69" i="18"/>
  <c r="V69" i="18"/>
  <c r="P69" i="18"/>
  <c r="U69" i="18"/>
  <c r="O69" i="18"/>
  <c r="L69" i="18"/>
  <c r="M69" i="18"/>
  <c r="T69" i="18"/>
  <c r="B69" i="18"/>
  <c r="F69" i="18"/>
  <c r="C69" i="18"/>
  <c r="E69" i="18"/>
  <c r="G69" i="18"/>
  <c r="J68" i="18"/>
  <c r="V91" i="16"/>
  <c r="J118" i="16"/>
  <c r="K88" i="16"/>
  <c r="J130" i="16"/>
  <c r="I88" i="16"/>
  <c r="V88" i="16"/>
  <c r="I91" i="16"/>
  <c r="H89" i="16"/>
  <c r="J131" i="16"/>
  <c r="J129" i="16"/>
  <c r="V90" i="16"/>
  <c r="J120" i="16"/>
  <c r="K90" i="16"/>
  <c r="H88" i="16"/>
  <c r="H90" i="16"/>
  <c r="H91" i="16"/>
  <c r="K63" i="44" s="1"/>
  <c r="L63" i="44" s="1"/>
  <c r="M63" i="44" s="1"/>
  <c r="N63" i="44" s="1"/>
  <c r="O63" i="44" s="1"/>
  <c r="I89" i="16"/>
  <c r="V89" i="16"/>
  <c r="I90" i="16"/>
  <c r="J121" i="16"/>
  <c r="K91" i="16"/>
  <c r="Q64" i="44" s="1"/>
  <c r="R64" i="44" s="1"/>
  <c r="S64" i="44" s="1"/>
  <c r="T64" i="44" s="1"/>
  <c r="U64" i="44" s="1"/>
  <c r="V64" i="44" s="1"/>
  <c r="W64" i="44" s="1"/>
  <c r="X64" i="44" s="1"/>
  <c r="Y64" i="44" s="1"/>
  <c r="J128" i="16"/>
  <c r="J119" i="16"/>
  <c r="K89" i="16"/>
  <c r="A129" i="16"/>
  <c r="A42" i="16"/>
  <c r="A128" i="16"/>
  <c r="A41" i="16"/>
  <c r="J150" i="16" l="1"/>
  <c r="J148" i="16"/>
  <c r="J147" i="16"/>
  <c r="A6" i="16"/>
  <c r="J149" i="16"/>
  <c r="AA66" i="18"/>
  <c r="Z66" i="18" s="1"/>
  <c r="Y66" i="18"/>
  <c r="X66" i="18" s="1"/>
  <c r="AA69" i="18"/>
  <c r="Z69" i="18" s="1"/>
  <c r="Y69" i="18"/>
  <c r="X69" i="18" s="1"/>
  <c r="AA68" i="18"/>
  <c r="Z68" i="18" s="1"/>
  <c r="Y68" i="18"/>
  <c r="X68" i="18" s="1"/>
  <c r="A52" i="16"/>
  <c r="A51" i="16"/>
  <c r="J91" i="16"/>
  <c r="J89" i="16"/>
  <c r="J90" i="16"/>
  <c r="J88" i="16"/>
  <c r="A62" i="16" l="1"/>
  <c r="A139" i="16"/>
  <c r="A148" i="16" s="1"/>
  <c r="A7" i="16"/>
  <c r="A16" i="16"/>
  <c r="A61" i="16"/>
  <c r="A138" i="16"/>
  <c r="A147" i="16" s="1"/>
  <c r="A165" i="16" l="1"/>
  <c r="A156" i="16"/>
  <c r="A120" i="16"/>
  <c r="A43" i="16"/>
  <c r="A8" i="16"/>
  <c r="A17" i="16"/>
  <c r="A166" i="16"/>
  <c r="A157" i="16"/>
  <c r="A9" i="16" l="1"/>
  <c r="A10" i="16" s="1"/>
  <c r="I4" i="44"/>
  <c r="I3" i="44" s="1"/>
  <c r="A18" i="16"/>
  <c r="A130" i="16"/>
  <c r="A53" i="16"/>
  <c r="A121" i="16"/>
  <c r="A122" i="16" s="1"/>
  <c r="A44" i="16"/>
  <c r="A19" i="16" l="1"/>
  <c r="A20" i="16" s="1"/>
  <c r="I12" i="44"/>
  <c r="I11" i="44" s="1"/>
  <c r="A131" i="16"/>
  <c r="A132" i="16" s="1"/>
  <c r="A133" i="16" s="1"/>
  <c r="A134" i="16" s="1"/>
  <c r="A54" i="16"/>
  <c r="A45" i="16"/>
  <c r="A123" i="16"/>
  <c r="A124" i="16" s="1"/>
  <c r="I76" i="44"/>
  <c r="I75" i="44" s="1"/>
  <c r="A63" i="16"/>
  <c r="A140" i="16"/>
  <c r="A149" i="16" s="1"/>
  <c r="A46" i="16" l="1"/>
  <c r="A47" i="16" s="1"/>
  <c r="I20" i="44"/>
  <c r="I19" i="44" s="1"/>
  <c r="A64" i="16"/>
  <c r="A141" i="16"/>
  <c r="A55" i="16"/>
  <c r="A158" i="16"/>
  <c r="A167" i="16"/>
  <c r="A56" i="16" l="1"/>
  <c r="A57" i="16" s="1"/>
  <c r="I28" i="44"/>
  <c r="I27" i="44" s="1"/>
  <c r="A150" i="16"/>
  <c r="A142" i="16"/>
  <c r="A143" i="16" s="1"/>
  <c r="A144" i="16" s="1"/>
  <c r="A65" i="16"/>
  <c r="A66" i="16" l="1"/>
  <c r="A67" i="16" s="1"/>
  <c r="I36" i="44"/>
  <c r="I35" i="44" s="1"/>
  <c r="A159" i="16"/>
  <c r="A168" i="16"/>
  <c r="A151" i="16"/>
  <c r="A169" i="16" l="1"/>
  <c r="A152" i="16"/>
  <c r="A153" i="16" s="1"/>
  <c r="A160" i="16"/>
  <c r="A171" i="16" l="1"/>
  <c r="A162" i="16"/>
  <c r="A161" i="16"/>
  <c r="A170" i="16"/>
  <c r="Q32" i="42" l="1"/>
  <c r="R32" i="42" s="1"/>
  <c r="S32" i="42" s="1"/>
  <c r="T32" i="42" s="1"/>
  <c r="U32" i="42" s="1"/>
  <c r="V32" i="42" s="1"/>
  <c r="W32" i="42" s="1"/>
  <c r="X32" i="42" s="1"/>
  <c r="Y32" i="42" s="1"/>
  <c r="Q24" i="42"/>
  <c r="R24" i="42" s="1"/>
  <c r="S24" i="42" s="1"/>
  <c r="T24" i="42" s="1"/>
  <c r="U24" i="42" s="1"/>
  <c r="V24" i="42" s="1"/>
  <c r="W24" i="42" s="1"/>
  <c r="X24" i="42" s="1"/>
  <c r="Y24" i="42" s="1"/>
  <c r="Q16" i="42"/>
  <c r="R16" i="42" s="1"/>
  <c r="S16" i="42" s="1"/>
  <c r="T16" i="42" s="1"/>
  <c r="U16" i="42" s="1"/>
  <c r="V16" i="42" s="1"/>
  <c r="W16" i="42" s="1"/>
  <c r="X16" i="42" s="1"/>
  <c r="Y16" i="42" s="1"/>
  <c r="Q8" i="42"/>
  <c r="R8" i="42" s="1"/>
  <c r="S8" i="42" s="1"/>
  <c r="T8" i="42" s="1"/>
  <c r="U8" i="42" s="1"/>
  <c r="V8" i="42" s="1"/>
  <c r="W8" i="42" s="1"/>
  <c r="X8" i="42" s="1"/>
  <c r="Y8" i="42" s="1"/>
  <c r="K31" i="42"/>
  <c r="L31" i="42" s="1"/>
  <c r="M31" i="42" s="1"/>
  <c r="N31" i="42" s="1"/>
  <c r="O31" i="42" s="1"/>
  <c r="K23" i="42"/>
  <c r="L23" i="42" s="1"/>
  <c r="M23" i="42" s="1"/>
  <c r="N23" i="42" s="1"/>
  <c r="O23" i="42" s="1"/>
  <c r="K15" i="42"/>
  <c r="L15" i="42" s="1"/>
  <c r="M15" i="42" s="1"/>
  <c r="N15" i="42" s="1"/>
  <c r="O15" i="42" s="1"/>
  <c r="K7" i="42"/>
  <c r="L7" i="42" s="1"/>
  <c r="M7" i="42" s="1"/>
  <c r="N7" i="42" s="1"/>
  <c r="O7" i="42" s="1"/>
  <c r="Y14" i="42"/>
  <c r="I45" i="34" l="1"/>
  <c r="O98" i="57" l="1"/>
  <c r="U98" i="57"/>
  <c r="C98" i="57"/>
  <c r="M98" i="57" l="1"/>
  <c r="Q98" i="57"/>
  <c r="R98" i="57"/>
  <c r="J98" i="57"/>
  <c r="N98" i="57"/>
  <c r="U99" i="57"/>
  <c r="Q99" i="57"/>
  <c r="V99" i="57"/>
  <c r="R99" i="57"/>
  <c r="P99" i="57"/>
  <c r="S98" i="57"/>
  <c r="G98" i="57"/>
  <c r="B98" i="57"/>
  <c r="V98" i="57"/>
  <c r="L98" i="57"/>
  <c r="S99" i="57"/>
  <c r="P98" i="57"/>
  <c r="M99" i="57"/>
  <c r="L99" i="57"/>
  <c r="H98" i="57" l="1"/>
  <c r="K98" i="57"/>
  <c r="K99" i="57"/>
  <c r="H99" i="57"/>
  <c r="I98" i="57"/>
  <c r="F99" i="57" l="1"/>
  <c r="E98" i="57"/>
  <c r="AA46" i="57"/>
  <c r="Z46" i="57" s="1"/>
  <c r="Y46" i="57"/>
  <c r="X46" i="57" s="1"/>
  <c r="E99" i="57"/>
  <c r="Y21" i="57"/>
  <c r="X21" i="57" s="1"/>
  <c r="AA21" i="57"/>
  <c r="Z21" i="57" s="1"/>
  <c r="AA50" i="57"/>
  <c r="Z50" i="57" s="1"/>
  <c r="Y50" i="57"/>
  <c r="X50" i="57" s="1"/>
  <c r="Y39" i="57"/>
  <c r="X39" i="57" s="1"/>
  <c r="AA39" i="57"/>
  <c r="Z39" i="57" s="1"/>
  <c r="AA32" i="57"/>
  <c r="Z32" i="57" s="1"/>
  <c r="Y32" i="57"/>
  <c r="X32" i="57" s="1"/>
  <c r="AA51" i="57"/>
  <c r="Z51" i="57" s="1"/>
  <c r="Y51" i="57"/>
  <c r="X51" i="57" s="1"/>
  <c r="Y55" i="57"/>
  <c r="X55" i="57" s="1"/>
  <c r="AA55" i="57"/>
  <c r="Z55" i="57" s="1"/>
  <c r="AA61" i="57"/>
  <c r="Z61" i="57" s="1"/>
  <c r="Y61" i="57"/>
  <c r="X61" i="57" s="1"/>
  <c r="T98" i="57"/>
  <c r="Y60" i="57"/>
  <c r="X60" i="57" s="1"/>
  <c r="AA60" i="57"/>
  <c r="Z60" i="57" s="1"/>
  <c r="Y34" i="57"/>
  <c r="X34" i="57" s="1"/>
  <c r="AA34" i="57"/>
  <c r="Z34" i="57" s="1"/>
  <c r="Y37" i="57"/>
  <c r="X37" i="57" s="1"/>
  <c r="AA37" i="57"/>
  <c r="Z37" i="57" s="1"/>
  <c r="AA41" i="57"/>
  <c r="Z41" i="57" s="1"/>
  <c r="Y41" i="57"/>
  <c r="X41" i="57" s="1"/>
  <c r="AA48" i="57"/>
  <c r="Z48" i="57" s="1"/>
  <c r="Y48" i="57"/>
  <c r="X48" i="57" s="1"/>
  <c r="AA47" i="57"/>
  <c r="Z47" i="57" s="1"/>
  <c r="Y47" i="57"/>
  <c r="X47" i="57" s="1"/>
  <c r="Y53" i="57"/>
  <c r="X53" i="57" s="1"/>
  <c r="AA53" i="57"/>
  <c r="Z53" i="57" s="1"/>
  <c r="AA52" i="57"/>
  <c r="Z52" i="57" s="1"/>
  <c r="Y52" i="57"/>
  <c r="X52" i="57" s="1"/>
  <c r="Y67" i="57"/>
  <c r="X67" i="57" s="1"/>
  <c r="AA67" i="57"/>
  <c r="Z67" i="57" s="1"/>
  <c r="Y25" i="57"/>
  <c r="X25" i="57" s="1"/>
  <c r="AA25" i="57"/>
  <c r="Z25" i="57" s="1"/>
  <c r="Y44" i="57"/>
  <c r="X44" i="57" s="1"/>
  <c r="AA44" i="57"/>
  <c r="Z44" i="57" s="1"/>
  <c r="AA23" i="57"/>
  <c r="Z23" i="57" s="1"/>
  <c r="Y23" i="57"/>
  <c r="X23" i="57" s="1"/>
  <c r="AA36" i="57"/>
  <c r="Z36" i="57" s="1"/>
  <c r="Y36" i="57"/>
  <c r="X36" i="57" s="1"/>
  <c r="AA43" i="57"/>
  <c r="Z43" i="57" s="1"/>
  <c r="Y43" i="57"/>
  <c r="X43" i="57" s="1"/>
  <c r="AA63" i="57"/>
  <c r="Z63" i="57" s="1"/>
  <c r="Y63" i="57"/>
  <c r="X63" i="57" s="1"/>
  <c r="AA22" i="57"/>
  <c r="Z22" i="57" s="1"/>
  <c r="Y22" i="57"/>
  <c r="X22" i="57" s="1"/>
  <c r="AA45" i="57"/>
  <c r="Z45" i="57" s="1"/>
  <c r="Y45" i="57"/>
  <c r="X45" i="57" s="1"/>
  <c r="AA27" i="57"/>
  <c r="Z27" i="57" s="1"/>
  <c r="Y27" i="57"/>
  <c r="X27" i="57" s="1"/>
  <c r="Y26" i="57"/>
  <c r="X26" i="57" s="1"/>
  <c r="AA26" i="57"/>
  <c r="Z26" i="57" s="1"/>
  <c r="AA17" i="57"/>
  <c r="Z17" i="57" s="1"/>
  <c r="Y17" i="57"/>
  <c r="X17" i="57" s="1"/>
  <c r="AA59" i="57"/>
  <c r="Z59" i="57" s="1"/>
  <c r="Y59" i="57"/>
  <c r="X59" i="57" s="1"/>
  <c r="Y57" i="57"/>
  <c r="X57" i="57" s="1"/>
  <c r="AA57" i="57"/>
  <c r="Z57" i="57" s="1"/>
  <c r="Y38" i="57"/>
  <c r="X38" i="57" s="1"/>
  <c r="AA38" i="57"/>
  <c r="Z38" i="57" s="1"/>
  <c r="Y13" i="57"/>
  <c r="X13" i="57" s="1"/>
  <c r="AA13" i="57"/>
  <c r="Z13" i="57" s="1"/>
  <c r="Y28" i="57"/>
  <c r="X28" i="57" s="1"/>
  <c r="AA28" i="57"/>
  <c r="Z28" i="57" s="1"/>
  <c r="AA19" i="57"/>
  <c r="Z19" i="57" s="1"/>
  <c r="Y19" i="57"/>
  <c r="X19" i="57" s="1"/>
  <c r="Y18" i="57"/>
  <c r="X18" i="57" s="1"/>
  <c r="AA18" i="57"/>
  <c r="Z18" i="57" s="1"/>
  <c r="Y10" i="57"/>
  <c r="X10" i="57" s="1"/>
  <c r="AA10" i="57"/>
  <c r="Z10" i="57" s="1"/>
  <c r="Y65" i="57"/>
  <c r="X65" i="57" s="1"/>
  <c r="AA65" i="57"/>
  <c r="Z65" i="57" s="1"/>
  <c r="Y33" i="57"/>
  <c r="X33" i="57" s="1"/>
  <c r="AA33" i="57"/>
  <c r="Z33" i="57" s="1"/>
  <c r="AA40" i="57"/>
  <c r="Z40" i="57" s="1"/>
  <c r="Y40" i="57"/>
  <c r="X40" i="57" s="1"/>
  <c r="AA4" i="57"/>
  <c r="Z4" i="57" s="1"/>
  <c r="Y4" i="57"/>
  <c r="X4" i="57" s="1"/>
  <c r="Y12" i="57"/>
  <c r="X12" i="57" s="1"/>
  <c r="AA12" i="57"/>
  <c r="Z12" i="57" s="1"/>
  <c r="Y42" i="57"/>
  <c r="X42" i="57" s="1"/>
  <c r="AA42" i="57"/>
  <c r="Z42" i="57" s="1"/>
  <c r="AA15" i="57"/>
  <c r="Z15" i="57" s="1"/>
  <c r="Y15" i="57"/>
  <c r="X15" i="57" s="1"/>
  <c r="Y20" i="57"/>
  <c r="X20" i="57" s="1"/>
  <c r="AA20" i="57"/>
  <c r="Z20" i="57" s="1"/>
  <c r="AA8" i="57"/>
  <c r="Z8" i="57" s="1"/>
  <c r="Y8" i="57"/>
  <c r="X8" i="57" s="1"/>
  <c r="AA66" i="57"/>
  <c r="Z66" i="57" s="1"/>
  <c r="Y66" i="57"/>
  <c r="X66" i="57" s="1"/>
  <c r="AA14" i="57"/>
  <c r="Z14" i="57" s="1"/>
  <c r="Y14" i="57"/>
  <c r="X14" i="57" s="1"/>
  <c r="Y64" i="57"/>
  <c r="X64" i="57" s="1"/>
  <c r="AA64" i="57"/>
  <c r="Z64" i="57" s="1"/>
  <c r="AA54" i="57"/>
  <c r="Z54" i="57" s="1"/>
  <c r="Y54" i="57"/>
  <c r="X54" i="57" s="1"/>
  <c r="AA35" i="57"/>
  <c r="Z35" i="57" s="1"/>
  <c r="Y35" i="57"/>
  <c r="X35" i="57" s="1"/>
  <c r="Y31" i="57"/>
  <c r="X31" i="57" s="1"/>
  <c r="AA31" i="57"/>
  <c r="Z31" i="57" s="1"/>
  <c r="Y62" i="57"/>
  <c r="X62" i="57" s="1"/>
  <c r="AA62" i="57"/>
  <c r="Z62" i="57" s="1"/>
  <c r="AA11" i="57"/>
  <c r="Z11" i="57" s="1"/>
  <c r="Y11" i="57"/>
  <c r="X11" i="57" s="1"/>
  <c r="AA58" i="57"/>
  <c r="Z58" i="57" s="1"/>
  <c r="Y58" i="57"/>
  <c r="X58" i="57" s="1"/>
  <c r="Y49" i="57"/>
  <c r="X49" i="57" s="1"/>
  <c r="AA49" i="57"/>
  <c r="Z49" i="57" s="1"/>
  <c r="F98" i="57"/>
  <c r="AA56" i="57"/>
  <c r="Z56" i="57" s="1"/>
  <c r="Y56" i="57"/>
  <c r="X56" i="57" s="1"/>
  <c r="AA29" i="57"/>
  <c r="Z29" i="57" s="1"/>
  <c r="Y29" i="57"/>
  <c r="X29" i="57" s="1"/>
  <c r="D98" i="57"/>
  <c r="D99" i="57"/>
  <c r="T99" i="57"/>
  <c r="Y16" i="57" l="1"/>
  <c r="X16" i="57" s="1"/>
  <c r="AA16" i="57"/>
  <c r="Z16" i="57" s="1"/>
  <c r="Y30" i="57"/>
  <c r="X30" i="57" s="1"/>
  <c r="AA30" i="57"/>
  <c r="Z30" i="57" s="1"/>
  <c r="AA98" i="57"/>
  <c r="Z98" i="57" s="1"/>
  <c r="Y98" i="57"/>
  <c r="X98" i="57" s="1"/>
  <c r="B99" i="57" l="1"/>
  <c r="C99" i="57" l="1"/>
  <c r="G99" i="57" l="1"/>
  <c r="I99" i="57" l="1"/>
  <c r="J99" i="57"/>
  <c r="AA24" i="57" l="1"/>
  <c r="Z24" i="57" s="1"/>
  <c r="Y24" i="57"/>
  <c r="X24" i="57" s="1"/>
  <c r="N99" i="57"/>
  <c r="AA100" i="57"/>
  <c r="Z100" i="57" s="1"/>
  <c r="Y100" i="57" l="1"/>
  <c r="X100" i="57" s="1"/>
  <c r="O99" i="57"/>
  <c r="AA99" i="57" s="1"/>
  <c r="Z99" i="57" s="1"/>
  <c r="Y9" i="57"/>
  <c r="X9" i="57" s="1"/>
  <c r="AA9" i="57"/>
  <c r="Z9" i="57" s="1"/>
  <c r="Y99" i="57" l="1"/>
  <c r="X99" i="57" s="1"/>
  <c r="K7" i="16" l="1"/>
  <c r="J7" i="16"/>
  <c r="K6" i="16"/>
  <c r="J6" i="16"/>
  <c r="K5" i="16"/>
  <c r="J5" i="16"/>
  <c r="K4" i="16"/>
  <c r="J4" i="16"/>
  <c r="U8" i="16" l="1"/>
  <c r="Y6" i="44" s="1"/>
  <c r="T8" i="16"/>
  <c r="X6" i="44" s="1"/>
  <c r="S8" i="16"/>
  <c r="W6" i="44" s="1"/>
  <c r="R8" i="16"/>
  <c r="V6" i="44" s="1"/>
  <c r="Q8" i="16"/>
  <c r="U6" i="44" s="1"/>
  <c r="P8" i="16"/>
  <c r="T6" i="44" s="1"/>
  <c r="O8" i="16"/>
  <c r="S6" i="44" s="1"/>
  <c r="N8" i="16"/>
  <c r="R6" i="44" s="1"/>
  <c r="M8" i="16"/>
  <c r="Q6" i="44" s="1"/>
  <c r="L8" i="16"/>
  <c r="V7" i="16"/>
  <c r="U7" i="16"/>
  <c r="T7" i="16"/>
  <c r="S7" i="16"/>
  <c r="R7" i="16"/>
  <c r="Q7" i="16"/>
  <c r="P7" i="16"/>
  <c r="O7" i="16"/>
  <c r="N7" i="16"/>
  <c r="M7" i="16"/>
  <c r="L7" i="16"/>
  <c r="I7" i="16"/>
  <c r="H7" i="16"/>
  <c r="G7" i="16"/>
  <c r="F7" i="16"/>
  <c r="E7" i="16"/>
  <c r="D7" i="16"/>
  <c r="C7" i="16"/>
  <c r="B7" i="16"/>
  <c r="V6" i="16"/>
  <c r="U6" i="16"/>
  <c r="T6" i="16"/>
  <c r="S6" i="16"/>
  <c r="R6" i="16"/>
  <c r="Q6" i="16"/>
  <c r="P6" i="16"/>
  <c r="O6" i="16"/>
  <c r="N6" i="16"/>
  <c r="M6" i="16"/>
  <c r="L6" i="16"/>
  <c r="I6" i="16"/>
  <c r="H6" i="16"/>
  <c r="G6" i="16"/>
  <c r="F6" i="16"/>
  <c r="E6" i="16"/>
  <c r="D6" i="16"/>
  <c r="C6" i="16"/>
  <c r="B6" i="16"/>
  <c r="V5" i="16"/>
  <c r="U5" i="16"/>
  <c r="T5" i="16"/>
  <c r="S5" i="16"/>
  <c r="R5" i="16"/>
  <c r="Q5" i="16"/>
  <c r="P5" i="16"/>
  <c r="O5" i="16"/>
  <c r="N5" i="16"/>
  <c r="M5" i="16"/>
  <c r="L5" i="16"/>
  <c r="I5" i="16"/>
  <c r="H5" i="16"/>
  <c r="G5" i="16"/>
  <c r="F5" i="16"/>
  <c r="E5" i="16"/>
  <c r="D5" i="16"/>
  <c r="C5" i="16"/>
  <c r="B5" i="16"/>
  <c r="V4" i="16"/>
  <c r="U4" i="16"/>
  <c r="T4" i="16"/>
  <c r="S4" i="16"/>
  <c r="R4" i="16"/>
  <c r="Q4" i="16"/>
  <c r="P4" i="16"/>
  <c r="O4" i="16"/>
  <c r="N4" i="16"/>
  <c r="M4" i="16"/>
  <c r="L4" i="16"/>
  <c r="I4" i="16"/>
  <c r="H4" i="16"/>
  <c r="G4" i="16"/>
  <c r="F4" i="16"/>
  <c r="E4" i="16"/>
  <c r="D4" i="16"/>
  <c r="C4" i="16"/>
  <c r="B4" i="16"/>
  <c r="Y7" i="16" l="1"/>
  <c r="X7" i="16" s="1"/>
  <c r="AA7" i="16"/>
  <c r="Z7" i="16" s="1"/>
  <c r="Y4" i="16"/>
  <c r="X4" i="16" s="1"/>
  <c r="AA4" i="16"/>
  <c r="Z4" i="16" s="1"/>
  <c r="AA5" i="16"/>
  <c r="Z5" i="16" s="1"/>
  <c r="Y5" i="16"/>
  <c r="X5" i="16" s="1"/>
  <c r="P6" i="44"/>
  <c r="AA8" i="16"/>
  <c r="Z8" i="16" s="1"/>
  <c r="Y8" i="16"/>
  <c r="X8" i="16" s="1"/>
  <c r="Y6" i="16"/>
  <c r="X6" i="16" s="1"/>
  <c r="AA6" i="16"/>
  <c r="Z6" i="16" s="1"/>
  <c r="K60" i="20" l="1"/>
  <c r="V60" i="20"/>
  <c r="I60" i="20" l="1"/>
  <c r="T60" i="20"/>
  <c r="O60" i="20"/>
  <c r="B60" i="20"/>
  <c r="D60" i="20"/>
  <c r="U60" i="20"/>
  <c r="H60" i="20"/>
  <c r="J60" i="20"/>
  <c r="E60" i="20"/>
  <c r="Q60" i="20"/>
  <c r="N60" i="20"/>
  <c r="S60" i="20"/>
  <c r="C60" i="20"/>
  <c r="M60" i="20"/>
  <c r="G60" i="20"/>
  <c r="P60" i="20"/>
  <c r="F60" i="20"/>
  <c r="R60" i="20"/>
  <c r="L60" i="20"/>
  <c r="Y60" i="20" l="1"/>
  <c r="X60" i="20" s="1"/>
  <c r="AA60" i="20"/>
  <c r="Z60" i="20" s="1"/>
  <c r="D55" i="20" l="1"/>
  <c r="U55" i="20"/>
  <c r="K57" i="20"/>
  <c r="G58" i="20"/>
  <c r="S59" i="20"/>
  <c r="C56" i="20"/>
  <c r="I55" i="20"/>
  <c r="U56" i="20"/>
  <c r="P57" i="20"/>
  <c r="L58" i="20"/>
  <c r="K55" i="20"/>
  <c r="H59" i="20"/>
  <c r="H56" i="20"/>
  <c r="J56" i="20"/>
  <c r="K59" i="20"/>
  <c r="E56" i="20"/>
  <c r="V57" i="20"/>
  <c r="L59" i="20"/>
  <c r="L56" i="20"/>
  <c r="R58" i="20"/>
  <c r="B59" i="20"/>
  <c r="T59" i="20"/>
  <c r="V59" i="20"/>
  <c r="V56" i="20"/>
  <c r="Q57" i="20"/>
  <c r="G56" i="20"/>
  <c r="S57" i="20"/>
  <c r="I59" i="20"/>
  <c r="N55" i="20"/>
  <c r="I56" i="20"/>
  <c r="J59" i="20"/>
  <c r="K56" i="20"/>
  <c r="B55" i="20"/>
  <c r="M56" i="20"/>
  <c r="N56" i="20"/>
  <c r="T58" i="20"/>
  <c r="O59" i="20"/>
  <c r="B58" i="20" l="1"/>
  <c r="F56" i="20"/>
  <c r="T56" i="20"/>
  <c r="S56" i="20"/>
  <c r="G55" i="20"/>
  <c r="R59" i="20"/>
  <c r="O56" i="20"/>
  <c r="F57" i="20"/>
  <c r="D56" i="20"/>
  <c r="P56" i="20"/>
  <c r="T55" i="20"/>
  <c r="O58" i="20"/>
  <c r="M55" i="20"/>
  <c r="T57" i="20"/>
  <c r="M57" i="20"/>
  <c r="D57" i="20"/>
  <c r="Q58" i="20"/>
  <c r="C59" i="20"/>
  <c r="E55" i="20"/>
  <c r="G57" i="20"/>
  <c r="O57" i="20"/>
  <c r="U59" i="20"/>
  <c r="H58" i="20"/>
  <c r="Q56" i="20"/>
  <c r="P59" i="20"/>
  <c r="Q55" i="20"/>
  <c r="U57" i="20"/>
  <c r="M58" i="20"/>
  <c r="K58" i="20"/>
  <c r="L57" i="20"/>
  <c r="S58" i="20"/>
  <c r="H57" i="20"/>
  <c r="E57" i="20"/>
  <c r="R57" i="20"/>
  <c r="E58" i="20"/>
  <c r="E59" i="20"/>
  <c r="V55" i="20"/>
  <c r="Q59" i="20"/>
  <c r="U58" i="20"/>
  <c r="B57" i="20"/>
  <c r="I58" i="20"/>
  <c r="C58" i="20"/>
  <c r="N57" i="20"/>
  <c r="J58" i="20"/>
  <c r="R56" i="20"/>
  <c r="F55" i="20"/>
  <c r="V58" i="20"/>
  <c r="D58" i="20"/>
  <c r="J62" i="20"/>
  <c r="J57" i="20"/>
  <c r="P55" i="20"/>
  <c r="B56" i="20"/>
  <c r="F58" i="20"/>
  <c r="I57" i="20"/>
  <c r="N58" i="20"/>
  <c r="P58" i="20"/>
  <c r="C57" i="20"/>
  <c r="L55" i="20"/>
  <c r="N59" i="20"/>
  <c r="Q62" i="20"/>
  <c r="F59" i="20"/>
  <c r="E62" i="20"/>
  <c r="R55" i="20"/>
  <c r="O55" i="20"/>
  <c r="D62" i="20"/>
  <c r="D59" i="20"/>
  <c r="G59" i="20"/>
  <c r="S55" i="20"/>
  <c r="S62" i="20"/>
  <c r="J55" i="20"/>
  <c r="C55" i="20"/>
  <c r="L62" i="20"/>
  <c r="I62" i="20"/>
  <c r="H55" i="20"/>
  <c r="M59" i="20"/>
  <c r="K62" i="20"/>
  <c r="T62" i="20"/>
  <c r="AA56" i="20" l="1"/>
  <c r="Z56" i="20" s="1"/>
  <c r="V62" i="20"/>
  <c r="Y58" i="20"/>
  <c r="X58" i="20" s="1"/>
  <c r="R62" i="20"/>
  <c r="AA59" i="20"/>
  <c r="Z59" i="20" s="1"/>
  <c r="N62" i="20"/>
  <c r="H62" i="20"/>
  <c r="G62" i="20"/>
  <c r="AA57" i="20"/>
  <c r="Z57" i="20" s="1"/>
  <c r="Y57" i="20"/>
  <c r="X57" i="20" s="1"/>
  <c r="Y59" i="20"/>
  <c r="X59" i="20" s="1"/>
  <c r="Y56" i="20"/>
  <c r="X56" i="20" s="1"/>
  <c r="C62" i="20"/>
  <c r="AA55" i="20"/>
  <c r="Z55" i="20" s="1"/>
  <c r="Y55" i="20"/>
  <c r="X55" i="20" s="1"/>
  <c r="U62" i="20"/>
  <c r="M62" i="20"/>
  <c r="F62" i="20"/>
  <c r="P62" i="20"/>
  <c r="O62" i="20"/>
  <c r="AA58" i="20"/>
  <c r="Z58" i="20" s="1"/>
  <c r="B62" i="20"/>
  <c r="AA62" i="20" l="1"/>
  <c r="Z62" i="20" s="1"/>
  <c r="Y62" i="20"/>
  <c r="X62" i="20" s="1"/>
  <c r="V14" i="9" l="1"/>
  <c r="U14" i="9"/>
  <c r="Y22" i="37" s="1"/>
  <c r="T14" i="9"/>
  <c r="X22" i="37" s="1"/>
  <c r="S14" i="9"/>
  <c r="W22" i="37" s="1"/>
  <c r="R14" i="9"/>
  <c r="V22" i="37" s="1"/>
  <c r="Q14" i="9"/>
  <c r="U22" i="37" s="1"/>
  <c r="P14" i="9"/>
  <c r="T22" i="37" s="1"/>
  <c r="O14" i="9"/>
  <c r="S22" i="37" s="1"/>
  <c r="N14" i="9"/>
  <c r="R22" i="37" s="1"/>
  <c r="M14" i="9"/>
  <c r="Q22" i="37" s="1"/>
  <c r="L14" i="9"/>
  <c r="K14" i="9"/>
  <c r="P24" i="37" s="1"/>
  <c r="Q24" i="37" s="1"/>
  <c r="R24" i="37" s="1"/>
  <c r="S24" i="37" s="1"/>
  <c r="T24" i="37" s="1"/>
  <c r="U24" i="37" s="1"/>
  <c r="V24" i="37" s="1"/>
  <c r="W24" i="37" s="1"/>
  <c r="X24" i="37" s="1"/>
  <c r="Y24" i="37" s="1"/>
  <c r="H14" i="9"/>
  <c r="J23" i="37" s="1"/>
  <c r="K23" i="37" s="1"/>
  <c r="L23" i="37" s="1"/>
  <c r="M23" i="37" s="1"/>
  <c r="N23" i="37" s="1"/>
  <c r="O23" i="37" s="1"/>
  <c r="G14" i="9"/>
  <c r="O21" i="37" s="1"/>
  <c r="F14" i="9"/>
  <c r="N20" i="37" s="1"/>
  <c r="E14" i="9"/>
  <c r="M20" i="37" s="1"/>
  <c r="D14" i="9"/>
  <c r="L20" i="37" s="1"/>
  <c r="C14" i="9"/>
  <c r="K20" i="37" s="1"/>
  <c r="B14" i="9"/>
  <c r="J20" i="37" s="1"/>
  <c r="V13" i="9"/>
  <c r="U13" i="9"/>
  <c r="Y14" i="37" s="1"/>
  <c r="T13" i="9"/>
  <c r="X14" i="37" s="1"/>
  <c r="S13" i="9"/>
  <c r="W14" i="37" s="1"/>
  <c r="R13" i="9"/>
  <c r="V14" i="37" s="1"/>
  <c r="Q13" i="9"/>
  <c r="U14" i="37" s="1"/>
  <c r="P13" i="9"/>
  <c r="T14" i="37" s="1"/>
  <c r="O13" i="9"/>
  <c r="S14" i="37" s="1"/>
  <c r="N13" i="9"/>
  <c r="R14" i="37" s="1"/>
  <c r="M13" i="9"/>
  <c r="Q14" i="37" s="1"/>
  <c r="L13" i="9"/>
  <c r="K13" i="9"/>
  <c r="P16" i="37" s="1"/>
  <c r="Q16" i="37" s="1"/>
  <c r="R16" i="37" s="1"/>
  <c r="S16" i="37" s="1"/>
  <c r="T16" i="37" s="1"/>
  <c r="U16" i="37" s="1"/>
  <c r="V16" i="37" s="1"/>
  <c r="W16" i="37" s="1"/>
  <c r="X16" i="37" s="1"/>
  <c r="Y16" i="37" s="1"/>
  <c r="H13" i="9"/>
  <c r="J15" i="37" s="1"/>
  <c r="K15" i="37" s="1"/>
  <c r="L15" i="37" s="1"/>
  <c r="M15" i="37" s="1"/>
  <c r="N15" i="37" s="1"/>
  <c r="O15" i="37" s="1"/>
  <c r="G13" i="9"/>
  <c r="O13" i="37" s="1"/>
  <c r="F13" i="9"/>
  <c r="N12" i="37" s="1"/>
  <c r="E13" i="9"/>
  <c r="M12" i="37" s="1"/>
  <c r="D13" i="9"/>
  <c r="L12" i="37" s="1"/>
  <c r="C13" i="9"/>
  <c r="K12" i="37" s="1"/>
  <c r="B13" i="9"/>
  <c r="J12" i="37" s="1"/>
  <c r="V35" i="9"/>
  <c r="U35" i="9"/>
  <c r="T35" i="9"/>
  <c r="S35" i="9"/>
  <c r="R35" i="9"/>
  <c r="Q35" i="9"/>
  <c r="P35" i="9"/>
  <c r="O35" i="9"/>
  <c r="N35" i="9"/>
  <c r="M35" i="9"/>
  <c r="L35" i="9"/>
  <c r="K35" i="9"/>
  <c r="H35" i="9"/>
  <c r="G35" i="9"/>
  <c r="F35" i="9"/>
  <c r="E35" i="9"/>
  <c r="D35" i="9"/>
  <c r="C35" i="9"/>
  <c r="B35" i="9"/>
  <c r="V34" i="9"/>
  <c r="U34" i="9"/>
  <c r="T34" i="9"/>
  <c r="S34" i="9"/>
  <c r="R34" i="9"/>
  <c r="Q34" i="9"/>
  <c r="P34" i="9"/>
  <c r="O34" i="9"/>
  <c r="N34" i="9"/>
  <c r="M34" i="9"/>
  <c r="L34" i="9"/>
  <c r="K34" i="9"/>
  <c r="H34" i="9"/>
  <c r="G34" i="9"/>
  <c r="F34" i="9"/>
  <c r="E34" i="9"/>
  <c r="D34" i="9"/>
  <c r="C34" i="9"/>
  <c r="B34" i="9"/>
  <c r="V33" i="9"/>
  <c r="U33" i="9"/>
  <c r="T33" i="9"/>
  <c r="S33" i="9"/>
  <c r="R33" i="9"/>
  <c r="Q33" i="9"/>
  <c r="P33" i="9"/>
  <c r="O33" i="9"/>
  <c r="N33" i="9"/>
  <c r="M33" i="9"/>
  <c r="L33" i="9"/>
  <c r="K33" i="9"/>
  <c r="H33" i="9"/>
  <c r="G33" i="9"/>
  <c r="F33" i="9"/>
  <c r="E33" i="9"/>
  <c r="D33" i="9"/>
  <c r="C33" i="9"/>
  <c r="B33" i="9"/>
  <c r="V32" i="9"/>
  <c r="U32" i="9"/>
  <c r="T32" i="9"/>
  <c r="S32" i="9"/>
  <c r="R32" i="9"/>
  <c r="Q32" i="9"/>
  <c r="P32" i="9"/>
  <c r="O32" i="9"/>
  <c r="N32" i="9"/>
  <c r="M32" i="9"/>
  <c r="L32" i="9"/>
  <c r="K32" i="9"/>
  <c r="H32" i="9"/>
  <c r="G32" i="9"/>
  <c r="F32" i="9"/>
  <c r="E32" i="9"/>
  <c r="D32" i="9"/>
  <c r="C32" i="9"/>
  <c r="B32" i="9"/>
  <c r="V31" i="9"/>
  <c r="U31" i="9"/>
  <c r="T31" i="9"/>
  <c r="S31" i="9"/>
  <c r="R31" i="9"/>
  <c r="Q31" i="9"/>
  <c r="P31" i="9"/>
  <c r="O31" i="9"/>
  <c r="N31" i="9"/>
  <c r="M31" i="9"/>
  <c r="L31" i="9"/>
  <c r="K31" i="9"/>
  <c r="H31" i="9"/>
  <c r="G31" i="9"/>
  <c r="F31" i="9"/>
  <c r="E31" i="9"/>
  <c r="D31" i="9"/>
  <c r="C31" i="9"/>
  <c r="B31" i="9"/>
  <c r="V30" i="9"/>
  <c r="U30" i="9"/>
  <c r="T30" i="9"/>
  <c r="S30" i="9"/>
  <c r="R30" i="9"/>
  <c r="Q30" i="9"/>
  <c r="P30" i="9"/>
  <c r="O30" i="9"/>
  <c r="N30" i="9"/>
  <c r="M30" i="9"/>
  <c r="L30" i="9"/>
  <c r="K30" i="9"/>
  <c r="H30" i="9"/>
  <c r="G30" i="9"/>
  <c r="F30" i="9"/>
  <c r="E30" i="9"/>
  <c r="D30" i="9"/>
  <c r="C30" i="9"/>
  <c r="B30" i="9"/>
  <c r="Y32" i="9" l="1"/>
  <c r="X32" i="9" s="1"/>
  <c r="AA32" i="9"/>
  <c r="Z32" i="9" s="1"/>
  <c r="Y33" i="9"/>
  <c r="X33" i="9" s="1"/>
  <c r="AA33" i="9"/>
  <c r="Z33" i="9" s="1"/>
  <c r="P14" i="37"/>
  <c r="AA13" i="9"/>
  <c r="Z13" i="9" s="1"/>
  <c r="Y13" i="9"/>
  <c r="X13" i="9" s="1"/>
  <c r="Y34" i="9"/>
  <c r="X34" i="9" s="1"/>
  <c r="AA34" i="9"/>
  <c r="Z34" i="9" s="1"/>
  <c r="P22" i="37"/>
  <c r="Y14" i="9"/>
  <c r="X14" i="9" s="1"/>
  <c r="AA14" i="9"/>
  <c r="Z14" i="9" s="1"/>
  <c r="AA31" i="9"/>
  <c r="Z31" i="9" s="1"/>
  <c r="Y31" i="9"/>
  <c r="X31" i="9" s="1"/>
  <c r="Y35" i="9"/>
  <c r="X35" i="9" s="1"/>
  <c r="AA35" i="9"/>
  <c r="Z35" i="9" s="1"/>
  <c r="AA30" i="9"/>
  <c r="Z30" i="9" s="1"/>
  <c r="Y30" i="9"/>
  <c r="X30" i="9" s="1"/>
  <c r="F9" i="9"/>
  <c r="N4" i="37" s="1"/>
  <c r="G9" i="9"/>
  <c r="O5" i="37" s="1"/>
  <c r="E9" i="9"/>
  <c r="M4" i="37" s="1"/>
  <c r="L9" i="9"/>
  <c r="P6" i="37" s="1"/>
  <c r="O9" i="9"/>
  <c r="S6" i="37" s="1"/>
  <c r="Q9" i="9"/>
  <c r="U6" i="37" s="1"/>
  <c r="R9" i="9"/>
  <c r="V6" i="37" s="1"/>
  <c r="S9" i="9"/>
  <c r="W6" i="37" s="1"/>
  <c r="B9" i="9"/>
  <c r="J4" i="37" s="1"/>
  <c r="T9" i="9"/>
  <c r="X6" i="37" s="1"/>
  <c r="N9" i="9"/>
  <c r="R6" i="37" s="1"/>
  <c r="P9" i="9"/>
  <c r="T6" i="37" s="1"/>
  <c r="C9" i="9"/>
  <c r="K4" i="37" s="1"/>
  <c r="M9" i="9"/>
  <c r="Q6" i="37" s="1"/>
  <c r="U9" i="9"/>
  <c r="Y6" i="37" s="1"/>
  <c r="V9" i="9"/>
  <c r="D9" i="9"/>
  <c r="L4" i="37" s="1"/>
  <c r="H9" i="9"/>
  <c r="J7" i="37" s="1"/>
  <c r="K7" i="37" s="1"/>
  <c r="L7" i="37" s="1"/>
  <c r="M7" i="37" s="1"/>
  <c r="N7" i="37" s="1"/>
  <c r="O7" i="37" s="1"/>
  <c r="K9" i="9"/>
  <c r="P8" i="37" s="1"/>
  <c r="Q8" i="37" s="1"/>
  <c r="R8" i="37" s="1"/>
  <c r="S8" i="37" s="1"/>
  <c r="T8" i="37" s="1"/>
  <c r="U8" i="37" s="1"/>
  <c r="V8" i="37" s="1"/>
  <c r="W8" i="37" s="1"/>
  <c r="X8" i="37" s="1"/>
  <c r="Y8" i="37" s="1"/>
  <c r="K5" i="9" l="1"/>
  <c r="Q7" i="9"/>
  <c r="K4" i="9"/>
  <c r="K8" i="9"/>
  <c r="V6" i="9"/>
  <c r="K6" i="9"/>
  <c r="K7" i="9"/>
  <c r="Q5" i="9"/>
  <c r="G5" i="9"/>
  <c r="D6" i="9"/>
  <c r="G7" i="9"/>
  <c r="R5" i="9"/>
  <c r="C5" i="9"/>
  <c r="L4" i="9"/>
  <c r="U4" i="9"/>
  <c r="M4" i="9"/>
  <c r="U6" i="9"/>
  <c r="M6" i="9"/>
  <c r="U8" i="9"/>
  <c r="M8" i="9"/>
  <c r="O4" i="9"/>
  <c r="P5" i="9"/>
  <c r="D5" i="9"/>
  <c r="O6" i="9"/>
  <c r="T6" i="9"/>
  <c r="Q4" i="9"/>
  <c r="G4" i="9"/>
  <c r="S5" i="9"/>
  <c r="E5" i="9"/>
  <c r="Q6" i="9"/>
  <c r="G6" i="9"/>
  <c r="N4" i="9"/>
  <c r="H5" i="9"/>
  <c r="L5" i="9"/>
  <c r="F5" i="9"/>
  <c r="B6" i="9"/>
  <c r="H7" i="9"/>
  <c r="V4" i="9"/>
  <c r="R4" i="9"/>
  <c r="C4" i="9"/>
  <c r="U5" i="9"/>
  <c r="M5" i="9"/>
  <c r="R6" i="9"/>
  <c r="C6" i="9"/>
  <c r="V5" i="9"/>
  <c r="P4" i="9"/>
  <c r="D4" i="9"/>
  <c r="O5" i="9"/>
  <c r="T5" i="9"/>
  <c r="P6" i="9"/>
  <c r="O7" i="9"/>
  <c r="S4" i="9"/>
  <c r="E4" i="9"/>
  <c r="S6" i="9"/>
  <c r="E6" i="9"/>
  <c r="N6" i="9"/>
  <c r="V7" i="9"/>
  <c r="H4" i="9"/>
  <c r="F4" i="9"/>
  <c r="N5" i="9"/>
  <c r="B5" i="9"/>
  <c r="H6" i="9"/>
  <c r="L6" i="9"/>
  <c r="F6" i="9"/>
  <c r="N7" i="9"/>
  <c r="B7" i="9"/>
  <c r="H8" i="9"/>
  <c r="L8" i="9"/>
  <c r="F8" i="9"/>
  <c r="V8" i="9"/>
  <c r="R7" i="9"/>
  <c r="C7" i="9"/>
  <c r="P7" i="9"/>
  <c r="D7" i="9"/>
  <c r="O8" i="9"/>
  <c r="T8" i="9"/>
  <c r="S7" i="9"/>
  <c r="E7" i="9"/>
  <c r="Q8" i="9"/>
  <c r="G8" i="9"/>
  <c r="E8" i="9"/>
  <c r="B4" i="9"/>
  <c r="L7" i="9"/>
  <c r="F7" i="9"/>
  <c r="N8" i="9"/>
  <c r="B8" i="9"/>
  <c r="S8" i="9"/>
  <c r="T4" i="9"/>
  <c r="U7" i="9"/>
  <c r="M7" i="9"/>
  <c r="R8" i="9"/>
  <c r="C8" i="9"/>
  <c r="T7" i="9"/>
  <c r="P8" i="9"/>
  <c r="D8" i="9"/>
  <c r="Y6" i="9" l="1"/>
  <c r="X6" i="9" s="1"/>
  <c r="AA6" i="9"/>
  <c r="Z6" i="9" s="1"/>
  <c r="Y4" i="9"/>
  <c r="X4" i="9" s="1"/>
  <c r="AA4" i="9"/>
  <c r="Z4" i="9" s="1"/>
  <c r="Y8" i="9"/>
  <c r="X8" i="9" s="1"/>
  <c r="AA8" i="9"/>
  <c r="Z8" i="9" s="1"/>
  <c r="Y7" i="9"/>
  <c r="X7" i="9" s="1"/>
  <c r="AA7" i="9"/>
  <c r="Z7" i="9" s="1"/>
  <c r="AA5" i="9"/>
  <c r="Z5" i="9" s="1"/>
  <c r="Y5" i="9"/>
  <c r="X5" i="9" s="1"/>
  <c r="A145" i="13" l="1"/>
  <c r="A146" i="13" l="1"/>
  <c r="A147" i="13" l="1"/>
  <c r="A4" i="21"/>
  <c r="A14" i="21" s="1"/>
  <c r="A5" i="21"/>
  <c r="A15" i="21" s="1"/>
  <c r="A7" i="21"/>
  <c r="A17" i="21" s="1"/>
  <c r="A6" i="21"/>
  <c r="A16" i="21" s="1"/>
  <c r="A8" i="21"/>
  <c r="A148" i="13" l="1"/>
  <c r="I3" i="50"/>
  <c r="A18" i="21"/>
  <c r="Y55" i="48" l="1"/>
  <c r="X55" i="48"/>
  <c r="W55" i="48"/>
  <c r="V55" i="48"/>
  <c r="U55" i="48"/>
  <c r="T55" i="48"/>
  <c r="S55" i="48"/>
  <c r="R55" i="48"/>
  <c r="Q55" i="48"/>
  <c r="P57" i="48"/>
  <c r="Q57" i="48" s="1"/>
  <c r="R57" i="48" s="1"/>
  <c r="S57" i="48" s="1"/>
  <c r="T57" i="48" s="1"/>
  <c r="U57" i="48" s="1"/>
  <c r="V57" i="48" s="1"/>
  <c r="W57" i="48" s="1"/>
  <c r="X57" i="48" s="1"/>
  <c r="Y57" i="48" s="1"/>
  <c r="J56" i="48"/>
  <c r="K56" i="48" s="1"/>
  <c r="L56" i="48" s="1"/>
  <c r="M56" i="48" s="1"/>
  <c r="N56" i="48" s="1"/>
  <c r="O56" i="48" s="1"/>
  <c r="O54" i="48"/>
  <c r="N53" i="48"/>
  <c r="M53" i="48"/>
  <c r="L53" i="48"/>
  <c r="K53" i="48"/>
  <c r="J53" i="48"/>
  <c r="Y64" i="15" l="1"/>
  <c r="X64" i="15" s="1"/>
  <c r="AA64" i="15"/>
  <c r="Z64" i="15" s="1"/>
  <c r="AA61" i="15"/>
  <c r="Z61" i="15" s="1"/>
  <c r="Y61" i="15"/>
  <c r="X61" i="15" s="1"/>
  <c r="AA60" i="15"/>
  <c r="Z60" i="15" s="1"/>
  <c r="Y60" i="15"/>
  <c r="X60" i="15" s="1"/>
  <c r="AA65" i="15"/>
  <c r="Z65" i="15" s="1"/>
  <c r="Y65" i="15"/>
  <c r="X65" i="15" s="1"/>
  <c r="P55" i="48"/>
  <c r="AA63" i="15"/>
  <c r="Z63" i="15" s="1"/>
  <c r="Y63" i="15"/>
  <c r="X63" i="15" s="1"/>
  <c r="AA62" i="15"/>
  <c r="Z62" i="15" s="1"/>
  <c r="Y62" i="15"/>
  <c r="X62" i="15" s="1"/>
  <c r="AA25" i="15"/>
  <c r="Z25" i="15" s="1"/>
  <c r="Y25" i="15"/>
  <c r="X25" i="15" s="1"/>
  <c r="Y27" i="15"/>
  <c r="X27" i="15" s="1"/>
  <c r="AA27" i="15"/>
  <c r="Z27" i="15" s="1"/>
  <c r="AA24" i="15"/>
  <c r="Z24" i="15" s="1"/>
  <c r="Y24" i="15"/>
  <c r="X24" i="15" s="1"/>
  <c r="AA46" i="15"/>
  <c r="Z46" i="15" s="1"/>
  <c r="Y46" i="15"/>
  <c r="X46" i="15" s="1"/>
  <c r="AA44" i="15"/>
  <c r="Z44" i="15" s="1"/>
  <c r="Y44" i="15"/>
  <c r="X44" i="15" s="1"/>
  <c r="Y28" i="15"/>
  <c r="X28" i="15" s="1"/>
  <c r="AA28" i="15"/>
  <c r="Z28" i="15" s="1"/>
  <c r="AA45" i="15"/>
  <c r="Z45" i="15" s="1"/>
  <c r="Y45" i="15"/>
  <c r="X45" i="15" s="1"/>
  <c r="AA47" i="15"/>
  <c r="Z47" i="15" s="1"/>
  <c r="Y47" i="15"/>
  <c r="X47" i="15" s="1"/>
  <c r="Y42" i="15"/>
  <c r="X42" i="15" s="1"/>
  <c r="AA42" i="15"/>
  <c r="Z42" i="15" s="1"/>
  <c r="Y26" i="15"/>
  <c r="X26" i="15" s="1"/>
  <c r="AA26" i="15"/>
  <c r="Z26" i="15" s="1"/>
  <c r="Y43" i="15"/>
  <c r="X43" i="15" s="1"/>
  <c r="AA43" i="15"/>
  <c r="Z43" i="15" s="1"/>
  <c r="Y29" i="15"/>
  <c r="X29" i="15" s="1"/>
  <c r="AA29" i="15"/>
  <c r="Z29" i="15" s="1"/>
  <c r="V80" i="7" l="1"/>
  <c r="U80" i="7"/>
  <c r="Y62" i="36" s="1"/>
  <c r="T80" i="7"/>
  <c r="X62" i="36" s="1"/>
  <c r="S80" i="7"/>
  <c r="W62" i="36" s="1"/>
  <c r="L80" i="7"/>
  <c r="K80" i="7"/>
  <c r="P64" i="36" s="1"/>
  <c r="Q64" i="36" s="1"/>
  <c r="R64" i="36" s="1"/>
  <c r="S64" i="36" s="1"/>
  <c r="T64" i="36" s="1"/>
  <c r="U64" i="36" s="1"/>
  <c r="V64" i="36" s="1"/>
  <c r="W64" i="36" s="1"/>
  <c r="X64" i="36" s="1"/>
  <c r="Y64" i="36" s="1"/>
  <c r="J80" i="7"/>
  <c r="I80" i="7"/>
  <c r="H80" i="7"/>
  <c r="J63" i="36" s="1"/>
  <c r="K63" i="36" s="1"/>
  <c r="L63" i="36" s="1"/>
  <c r="M63" i="36" s="1"/>
  <c r="N63" i="36" s="1"/>
  <c r="O63" i="36" s="1"/>
  <c r="G80" i="7"/>
  <c r="O61" i="36" s="1"/>
  <c r="F80" i="7"/>
  <c r="N60" i="36" s="1"/>
  <c r="E80" i="7"/>
  <c r="M60" i="36" s="1"/>
  <c r="D80" i="7"/>
  <c r="L60" i="36" s="1"/>
  <c r="C80" i="7"/>
  <c r="K60" i="36" s="1"/>
  <c r="A80" i="7"/>
  <c r="V25" i="20"/>
  <c r="K25" i="20"/>
  <c r="P8" i="39" s="1"/>
  <c r="Q8" i="39" s="1"/>
  <c r="R8" i="39" s="1"/>
  <c r="S8" i="39" s="1"/>
  <c r="T8" i="39" s="1"/>
  <c r="U8" i="39" s="1"/>
  <c r="V8" i="39" s="1"/>
  <c r="W8" i="39" s="1"/>
  <c r="X8" i="39" s="1"/>
  <c r="Y8" i="39" s="1"/>
  <c r="J25" i="20"/>
  <c r="I25" i="20"/>
  <c r="H25" i="20"/>
  <c r="J7" i="39" s="1"/>
  <c r="K7" i="39" s="1"/>
  <c r="L7" i="39" s="1"/>
  <c r="M7" i="39" s="1"/>
  <c r="N7" i="39" s="1"/>
  <c r="O7" i="39" s="1"/>
  <c r="G25" i="20"/>
  <c r="O5" i="39" s="1"/>
  <c r="F25" i="20"/>
  <c r="N4" i="39" s="1"/>
  <c r="U25" i="20"/>
  <c r="Y6" i="39" s="1"/>
  <c r="T25" i="20"/>
  <c r="X6" i="39" s="1"/>
  <c r="S25" i="20"/>
  <c r="W6" i="39" s="1"/>
  <c r="R25" i="20"/>
  <c r="V6" i="39" s="1"/>
  <c r="Q25" i="20"/>
  <c r="U6" i="39" s="1"/>
  <c r="P25" i="20"/>
  <c r="T6" i="39" s="1"/>
  <c r="O25" i="20"/>
  <c r="S6" i="39" s="1"/>
  <c r="N25" i="20"/>
  <c r="R6" i="39" s="1"/>
  <c r="M25" i="20"/>
  <c r="Q6" i="39" s="1"/>
  <c r="L25" i="20"/>
  <c r="E25" i="20"/>
  <c r="M4" i="39" s="1"/>
  <c r="D25" i="20"/>
  <c r="L4" i="39" s="1"/>
  <c r="C25" i="20"/>
  <c r="K4" i="39" s="1"/>
  <c r="B25" i="20"/>
  <c r="J4" i="39" s="1"/>
  <c r="P62" i="36" l="1"/>
  <c r="P6" i="39"/>
  <c r="AA25" i="20"/>
  <c r="Z25" i="20" s="1"/>
  <c r="Y25" i="20"/>
  <c r="X25" i="20" s="1"/>
  <c r="A90" i="7"/>
  <c r="A81" i="7"/>
  <c r="A82" i="7" s="1"/>
  <c r="I60" i="36"/>
  <c r="I59" i="36" s="1"/>
  <c r="M80" i="7"/>
  <c r="Q62" i="36" s="1"/>
  <c r="N80" i="7"/>
  <c r="R62" i="36" s="1"/>
  <c r="O80" i="7"/>
  <c r="S62" i="36" s="1"/>
  <c r="P80" i="7"/>
  <c r="T62" i="36" s="1"/>
  <c r="Q80" i="7"/>
  <c r="U62" i="36" s="1"/>
  <c r="B80" i="7"/>
  <c r="J60" i="36" s="1"/>
  <c r="R80" i="7"/>
  <c r="V62" i="36" s="1"/>
  <c r="AA80" i="7" l="1"/>
  <c r="Z80" i="7" s="1"/>
  <c r="Y80" i="7"/>
  <c r="X80" i="7" s="1"/>
  <c r="A91" i="7"/>
  <c r="A92" i="7" s="1"/>
  <c r="I68" i="36"/>
  <c r="I67" i="36" s="1"/>
  <c r="V30" i="60" l="1"/>
  <c r="U30" i="60"/>
  <c r="R30" i="60"/>
  <c r="S30" i="60" l="1"/>
  <c r="F35" i="59"/>
  <c r="G35" i="59"/>
  <c r="F36" i="59"/>
  <c r="N36" i="60" s="1"/>
  <c r="P33" i="59"/>
  <c r="G46" i="59"/>
  <c r="P30" i="60"/>
  <c r="Q30" i="60"/>
  <c r="R49" i="59"/>
  <c r="V48" i="60" s="1"/>
  <c r="W30" i="60"/>
  <c r="G33" i="59"/>
  <c r="F34" i="59"/>
  <c r="C46" i="59"/>
  <c r="T30" i="60"/>
  <c r="G36" i="59"/>
  <c r="O37" i="60" s="1"/>
  <c r="M28" i="60"/>
  <c r="Y30" i="60"/>
  <c r="N28" i="60"/>
  <c r="K28" i="60"/>
  <c r="Q36" i="59"/>
  <c r="U38" i="60" s="1"/>
  <c r="O29" i="60"/>
  <c r="F33" i="59"/>
  <c r="X30" i="60"/>
  <c r="G34" i="59"/>
  <c r="J28" i="60"/>
  <c r="L28" i="60"/>
  <c r="P35" i="59" l="1"/>
  <c r="Q47" i="59"/>
  <c r="O49" i="59"/>
  <c r="S48" i="60" s="1"/>
  <c r="V46" i="59"/>
  <c r="Q48" i="59"/>
  <c r="O48" i="59"/>
  <c r="T36" i="59"/>
  <c r="X38" i="60" s="1"/>
  <c r="V47" i="59"/>
  <c r="F46" i="59"/>
  <c r="F48" i="59"/>
  <c r="O46" i="59"/>
  <c r="F47" i="59"/>
  <c r="F49" i="59"/>
  <c r="N46" i="60" s="1"/>
  <c r="B36" i="59"/>
  <c r="J36" i="60" s="1"/>
  <c r="D46" i="59"/>
  <c r="R46" i="59"/>
  <c r="T49" i="59"/>
  <c r="X48" i="60" s="1"/>
  <c r="U35" i="59"/>
  <c r="V34" i="59"/>
  <c r="T47" i="59"/>
  <c r="G48" i="59"/>
  <c r="T46" i="59"/>
  <c r="M33" i="59"/>
  <c r="R47" i="59"/>
  <c r="S47" i="59"/>
  <c r="E33" i="59"/>
  <c r="S36" i="59"/>
  <c r="W38" i="60" s="1"/>
  <c r="B34" i="59"/>
  <c r="U33" i="59"/>
  <c r="Q46" i="59"/>
  <c r="M46" i="59"/>
  <c r="P46" i="59"/>
  <c r="E49" i="59"/>
  <c r="M46" i="60" s="1"/>
  <c r="N47" i="59"/>
  <c r="N46" i="59"/>
  <c r="P48" i="59"/>
  <c r="B46" i="59"/>
  <c r="N49" i="59"/>
  <c r="R48" i="60" s="1"/>
  <c r="P49" i="59"/>
  <c r="T48" i="60" s="1"/>
  <c r="C35" i="59"/>
  <c r="O35" i="59"/>
  <c r="C48" i="59"/>
  <c r="U47" i="59"/>
  <c r="O34" i="59"/>
  <c r="P36" i="59"/>
  <c r="T38" i="60" s="1"/>
  <c r="D49" i="59"/>
  <c r="L46" i="60" s="1"/>
  <c r="Q35" i="59"/>
  <c r="D48" i="59"/>
  <c r="V48" i="59"/>
  <c r="U46" i="59"/>
  <c r="AA53" i="59"/>
  <c r="Z53" i="59" s="1"/>
  <c r="O47" i="59"/>
  <c r="U49" i="59"/>
  <c r="Y48" i="60" s="1"/>
  <c r="U48" i="59"/>
  <c r="S33" i="59"/>
  <c r="V49" i="59"/>
  <c r="C36" i="59"/>
  <c r="K36" i="60" s="1"/>
  <c r="R36" i="59"/>
  <c r="V38" i="60" s="1"/>
  <c r="Q49" i="59"/>
  <c r="U48" i="60" s="1"/>
  <c r="B35" i="59"/>
  <c r="E34" i="59"/>
  <c r="T48" i="59"/>
  <c r="R48" i="59"/>
  <c r="O36" i="59"/>
  <c r="S38" i="60" s="1"/>
  <c r="AA43" i="59"/>
  <c r="Z43" i="59" s="1"/>
  <c r="Y43" i="59"/>
  <c r="X43" i="59" s="1"/>
  <c r="L49" i="59"/>
  <c r="P48" i="60" s="1"/>
  <c r="D35" i="59"/>
  <c r="Y30" i="59"/>
  <c r="X30" i="59" s="1"/>
  <c r="L36" i="59"/>
  <c r="P38" i="60" s="1"/>
  <c r="AA30" i="59"/>
  <c r="Z30" i="59" s="1"/>
  <c r="D33" i="59"/>
  <c r="S35" i="59"/>
  <c r="M35" i="59"/>
  <c r="E47" i="59"/>
  <c r="M49" i="59"/>
  <c r="Q48" i="60" s="1"/>
  <c r="D34" i="59"/>
  <c r="Y52" i="59"/>
  <c r="X52" i="59" s="1"/>
  <c r="AA52" i="59"/>
  <c r="Z52" i="59" s="1"/>
  <c r="B47" i="59"/>
  <c r="C33" i="59"/>
  <c r="P47" i="59"/>
  <c r="E36" i="59"/>
  <c r="M36" i="60" s="1"/>
  <c r="L48" i="59"/>
  <c r="Y42" i="59"/>
  <c r="X42" i="59" s="1"/>
  <c r="AA42" i="59"/>
  <c r="Z42" i="59" s="1"/>
  <c r="T34" i="59"/>
  <c r="AA41" i="59"/>
  <c r="Z41" i="59" s="1"/>
  <c r="Y41" i="59"/>
  <c r="X41" i="59" s="1"/>
  <c r="L47" i="59"/>
  <c r="O33" i="59"/>
  <c r="S34" i="59"/>
  <c r="N34" i="59"/>
  <c r="Q33" i="59"/>
  <c r="L35" i="59"/>
  <c r="Y29" i="59"/>
  <c r="X29" i="59" s="1"/>
  <c r="AA29" i="59"/>
  <c r="Z29" i="59" s="1"/>
  <c r="S48" i="59"/>
  <c r="B49" i="59"/>
  <c r="J46" i="60" s="1"/>
  <c r="R33" i="59"/>
  <c r="E35" i="59"/>
  <c r="Y53" i="59"/>
  <c r="X53" i="59" s="1"/>
  <c r="V35" i="59"/>
  <c r="S46" i="59"/>
  <c r="M48" i="59"/>
  <c r="AA27" i="59"/>
  <c r="Z27" i="59" s="1"/>
  <c r="L33" i="59"/>
  <c r="Y27" i="59"/>
  <c r="X27" i="59" s="1"/>
  <c r="D47" i="59"/>
  <c r="T35" i="59"/>
  <c r="G47" i="59"/>
  <c r="E48" i="59"/>
  <c r="D36" i="59"/>
  <c r="L36" i="60" s="1"/>
  <c r="U36" i="59"/>
  <c r="Y38" i="60" s="1"/>
  <c r="R35" i="59"/>
  <c r="M36" i="59"/>
  <c r="Q38" i="60" s="1"/>
  <c r="B33" i="59"/>
  <c r="N48" i="59"/>
  <c r="N36" i="59"/>
  <c r="R38" i="60" s="1"/>
  <c r="M34" i="59"/>
  <c r="AA56" i="59"/>
  <c r="Z56" i="59" s="1"/>
  <c r="Y56" i="59"/>
  <c r="X56" i="59" s="1"/>
  <c r="Q34" i="59"/>
  <c r="AA55" i="59"/>
  <c r="Z55" i="59" s="1"/>
  <c r="Y55" i="59"/>
  <c r="X55" i="59" s="1"/>
  <c r="S49" i="59"/>
  <c r="W48" i="60" s="1"/>
  <c r="N35" i="59"/>
  <c r="N33" i="59"/>
  <c r="L46" i="59"/>
  <c r="AA40" i="59"/>
  <c r="Z40" i="59" s="1"/>
  <c r="Y40" i="59"/>
  <c r="X40" i="59" s="1"/>
  <c r="P34" i="59"/>
  <c r="C34" i="59"/>
  <c r="T33" i="59"/>
  <c r="Y54" i="59"/>
  <c r="X54" i="59" s="1"/>
  <c r="AA54" i="59"/>
  <c r="Z54" i="59" s="1"/>
  <c r="V33" i="59"/>
  <c r="G49" i="59"/>
  <c r="O47" i="60" s="1"/>
  <c r="C47" i="59"/>
  <c r="AA28" i="59"/>
  <c r="Z28" i="59" s="1"/>
  <c r="Y28" i="59"/>
  <c r="X28" i="59" s="1"/>
  <c r="L34" i="59"/>
  <c r="B48" i="59"/>
  <c r="C49" i="59"/>
  <c r="K46" i="60" s="1"/>
  <c r="V36" i="59"/>
  <c r="U34" i="59"/>
  <c r="M47" i="59"/>
  <c r="E46" i="59"/>
  <c r="R34" i="59"/>
  <c r="J31" i="60"/>
  <c r="K31" i="60" s="1"/>
  <c r="L31" i="60" s="1"/>
  <c r="M31" i="60" s="1"/>
  <c r="N31" i="60" s="1"/>
  <c r="O31" i="60" s="1"/>
  <c r="P32" i="60"/>
  <c r="Q32" i="60" s="1"/>
  <c r="R32" i="60" s="1"/>
  <c r="S32" i="60" s="1"/>
  <c r="T32" i="60" s="1"/>
  <c r="U32" i="60" s="1"/>
  <c r="V32" i="60" s="1"/>
  <c r="W32" i="60" s="1"/>
  <c r="X32" i="60" s="1"/>
  <c r="Y32" i="60" s="1"/>
  <c r="Y48" i="59" l="1"/>
  <c r="X48" i="59" s="1"/>
  <c r="AA48" i="59"/>
  <c r="Z48" i="59" s="1"/>
  <c r="AA47" i="59"/>
  <c r="Z47" i="59" s="1"/>
  <c r="Y47" i="59"/>
  <c r="X47" i="59" s="1"/>
  <c r="AA49" i="59"/>
  <c r="Z49" i="59" s="1"/>
  <c r="Y49" i="59"/>
  <c r="X49" i="59" s="1"/>
  <c r="AA34" i="59"/>
  <c r="Z34" i="59" s="1"/>
  <c r="Y34" i="59"/>
  <c r="X34" i="59" s="1"/>
  <c r="AA36" i="59"/>
  <c r="Z36" i="59" s="1"/>
  <c r="Y36" i="59"/>
  <c r="X36" i="59" s="1"/>
  <c r="AA35" i="59"/>
  <c r="Z35" i="59" s="1"/>
  <c r="Y35" i="59"/>
  <c r="X35" i="59" s="1"/>
  <c r="AA33" i="59"/>
  <c r="Z33" i="59" s="1"/>
  <c r="Y33" i="59"/>
  <c r="X33" i="59" s="1"/>
  <c r="AA46" i="59"/>
  <c r="Z46" i="59" s="1"/>
  <c r="Y46" i="59"/>
  <c r="X46" i="59" s="1"/>
  <c r="U90" i="7" l="1"/>
  <c r="Y70" i="36" s="1"/>
  <c r="T90" i="7"/>
  <c r="X70" i="36" s="1"/>
  <c r="S90" i="7"/>
  <c r="W70" i="36" s="1"/>
  <c r="R90" i="7"/>
  <c r="V70" i="36" s="1"/>
  <c r="Q90" i="7"/>
  <c r="U70" i="36" s="1"/>
  <c r="P90" i="7"/>
  <c r="T70" i="36" s="1"/>
  <c r="O90" i="7"/>
  <c r="S70" i="36" s="1"/>
  <c r="N90" i="7"/>
  <c r="R70" i="36" s="1"/>
  <c r="M90" i="7"/>
  <c r="Q70" i="36" s="1"/>
  <c r="L90" i="7"/>
  <c r="I90" i="7"/>
  <c r="G90" i="7"/>
  <c r="O69" i="36" s="1"/>
  <c r="E90" i="7"/>
  <c r="M68" i="36" s="1"/>
  <c r="D90" i="7"/>
  <c r="L68" i="36" s="1"/>
  <c r="C90" i="7"/>
  <c r="K68" i="36" s="1"/>
  <c r="B90" i="7"/>
  <c r="J68" i="36" s="1"/>
  <c r="P70" i="36" l="1"/>
  <c r="AA90" i="7"/>
  <c r="Z90" i="7" s="1"/>
  <c r="Y90" i="7"/>
  <c r="X90" i="7" s="1"/>
  <c r="V90" i="7"/>
  <c r="F90" i="7"/>
  <c r="N68" i="36" s="1"/>
  <c r="H90" i="7"/>
  <c r="J71" i="36" s="1"/>
  <c r="K71" i="36" s="1"/>
  <c r="L71" i="36" s="1"/>
  <c r="M71" i="36" s="1"/>
  <c r="N71" i="36" s="1"/>
  <c r="O71" i="36" s="1"/>
  <c r="J90" i="7"/>
  <c r="K90" i="7"/>
  <c r="P72" i="36" s="1"/>
  <c r="Q72" i="36" s="1"/>
  <c r="R72" i="36" s="1"/>
  <c r="S72" i="36" s="1"/>
  <c r="T72" i="36" s="1"/>
  <c r="U72" i="36" s="1"/>
  <c r="V72" i="36" s="1"/>
  <c r="W72" i="36" s="1"/>
  <c r="X72" i="36" s="1"/>
  <c r="Y72" i="36" s="1"/>
  <c r="Y6" i="60" l="1"/>
  <c r="X6" i="60"/>
  <c r="W6" i="60"/>
  <c r="V6" i="60"/>
  <c r="U6" i="60"/>
  <c r="T6" i="60"/>
  <c r="S6" i="60"/>
  <c r="R6" i="60"/>
  <c r="Q6" i="60"/>
  <c r="P6" i="60"/>
  <c r="O5" i="60"/>
  <c r="N4" i="60"/>
  <c r="M4" i="60"/>
  <c r="L4" i="60"/>
  <c r="K4" i="60"/>
  <c r="J4" i="60"/>
  <c r="Y22" i="60"/>
  <c r="X22" i="60"/>
  <c r="W22" i="60"/>
  <c r="V22" i="60"/>
  <c r="U22" i="60"/>
  <c r="T22" i="60"/>
  <c r="S22" i="60"/>
  <c r="R22" i="60"/>
  <c r="Q22" i="60"/>
  <c r="P22" i="60"/>
  <c r="O21" i="60"/>
  <c r="N20" i="60"/>
  <c r="M20" i="60"/>
  <c r="L20" i="60"/>
  <c r="K20" i="60"/>
  <c r="Y14" i="60"/>
  <c r="X14" i="60"/>
  <c r="W14" i="60"/>
  <c r="V14" i="60"/>
  <c r="U14" i="60"/>
  <c r="T14" i="60"/>
  <c r="S14" i="60"/>
  <c r="R14" i="60"/>
  <c r="Q14" i="60"/>
  <c r="P14" i="60"/>
  <c r="O13" i="60"/>
  <c r="N12" i="60"/>
  <c r="M12" i="60"/>
  <c r="L12" i="60"/>
  <c r="K12" i="60"/>
  <c r="J20" i="60"/>
  <c r="J12" i="60"/>
  <c r="Y12" i="59" l="1"/>
  <c r="X12" i="59" s="1"/>
  <c r="AA12" i="59"/>
  <c r="Z12" i="59" s="1"/>
  <c r="AA13" i="59"/>
  <c r="Z13" i="59" s="1"/>
  <c r="Y13" i="59"/>
  <c r="X13" i="59" s="1"/>
  <c r="Y14" i="59"/>
  <c r="X14" i="59" s="1"/>
  <c r="AA14" i="59"/>
  <c r="Z14" i="59" s="1"/>
  <c r="P24" i="60"/>
  <c r="Q24" i="60" s="1"/>
  <c r="R24" i="60" s="1"/>
  <c r="S24" i="60" s="1"/>
  <c r="T24" i="60" s="1"/>
  <c r="U24" i="60" s="1"/>
  <c r="V24" i="60" s="1"/>
  <c r="W24" i="60" s="1"/>
  <c r="X24" i="60" s="1"/>
  <c r="Y24" i="60" s="1"/>
  <c r="Y15" i="59"/>
  <c r="X15" i="59" s="1"/>
  <c r="AA15" i="59"/>
  <c r="Z15" i="59" s="1"/>
  <c r="AA22" i="59"/>
  <c r="Z22" i="59" s="1"/>
  <c r="Y22" i="59"/>
  <c r="X22" i="59" s="1"/>
  <c r="K48" i="59"/>
  <c r="AA20" i="59"/>
  <c r="Z20" i="59" s="1"/>
  <c r="Y20" i="59"/>
  <c r="X20" i="59" s="1"/>
  <c r="Y21" i="59"/>
  <c r="X21" i="59" s="1"/>
  <c r="AA21" i="59"/>
  <c r="Z21" i="59" s="1"/>
  <c r="K47" i="59"/>
  <c r="AA5" i="59"/>
  <c r="Z5" i="59" s="1"/>
  <c r="Y5" i="59"/>
  <c r="X5" i="59" s="1"/>
  <c r="AA6" i="59"/>
  <c r="Z6" i="59" s="1"/>
  <c r="Y6" i="59"/>
  <c r="X6" i="59" s="1"/>
  <c r="Y7" i="59"/>
  <c r="X7" i="59" s="1"/>
  <c r="AA7" i="59"/>
  <c r="Z7" i="59" s="1"/>
  <c r="Y8" i="59"/>
  <c r="X8" i="59" s="1"/>
  <c r="AA8" i="59"/>
  <c r="Z8" i="59" s="1"/>
  <c r="K46" i="59"/>
  <c r="K49" i="59"/>
  <c r="P50" i="60" s="1"/>
  <c r="Q50" i="60" s="1"/>
  <c r="R50" i="60" s="1"/>
  <c r="S50" i="60" s="1"/>
  <c r="T50" i="60" s="1"/>
  <c r="U50" i="60" s="1"/>
  <c r="V50" i="60" s="1"/>
  <c r="W50" i="60" s="1"/>
  <c r="X50" i="60" s="1"/>
  <c r="Y50" i="60" s="1"/>
  <c r="Y18" i="59"/>
  <c r="X18" i="59" s="1"/>
  <c r="AA18" i="59"/>
  <c r="Z18" i="59" s="1"/>
  <c r="AA19" i="59"/>
  <c r="Z19" i="59" s="1"/>
  <c r="Y19" i="59"/>
  <c r="X19" i="59" s="1"/>
  <c r="J23" i="60"/>
  <c r="K23" i="60" s="1"/>
  <c r="L23" i="60" s="1"/>
  <c r="M23" i="60" s="1"/>
  <c r="N23" i="60" s="1"/>
  <c r="O23" i="60" s="1"/>
  <c r="P16" i="60"/>
  <c r="Q16" i="60" s="1"/>
  <c r="R16" i="60" s="1"/>
  <c r="S16" i="60" s="1"/>
  <c r="T16" i="60" s="1"/>
  <c r="U16" i="60" s="1"/>
  <c r="V16" i="60" s="1"/>
  <c r="W16" i="60" s="1"/>
  <c r="X16" i="60" s="1"/>
  <c r="Y16" i="60" s="1"/>
  <c r="P8" i="60"/>
  <c r="Q8" i="60" s="1"/>
  <c r="R8" i="60" s="1"/>
  <c r="S8" i="60" s="1"/>
  <c r="T8" i="60" s="1"/>
  <c r="U8" i="60" s="1"/>
  <c r="V8" i="60" s="1"/>
  <c r="W8" i="60" s="1"/>
  <c r="X8" i="60" s="1"/>
  <c r="Y8" i="60" s="1"/>
  <c r="J7" i="60"/>
  <c r="K7" i="60" s="1"/>
  <c r="L7" i="60" s="1"/>
  <c r="M7" i="60" s="1"/>
  <c r="N7" i="60" s="1"/>
  <c r="O7" i="60" s="1"/>
  <c r="J15" i="60"/>
  <c r="K15" i="60" s="1"/>
  <c r="L15" i="60" s="1"/>
  <c r="M15" i="60" s="1"/>
  <c r="N15" i="60" s="1"/>
  <c r="O15" i="60" s="1"/>
  <c r="I34" i="59" l="1"/>
  <c r="J47" i="59"/>
  <c r="J49" i="59"/>
  <c r="K36" i="59"/>
  <c r="P40" i="60" s="1"/>
  <c r="Q40" i="60" s="1"/>
  <c r="R40" i="60" s="1"/>
  <c r="S40" i="60" s="1"/>
  <c r="T40" i="60" s="1"/>
  <c r="U40" i="60" s="1"/>
  <c r="V40" i="60" s="1"/>
  <c r="W40" i="60" s="1"/>
  <c r="X40" i="60" s="1"/>
  <c r="Y40" i="60" s="1"/>
  <c r="K35" i="59"/>
  <c r="K33" i="59"/>
  <c r="I49" i="59"/>
  <c r="I35" i="59"/>
  <c r="I36" i="59"/>
  <c r="H48" i="59"/>
  <c r="I46" i="59"/>
  <c r="H46" i="59"/>
  <c r="H47" i="59"/>
  <c r="H49" i="59"/>
  <c r="J49" i="60" s="1"/>
  <c r="K49" i="60" s="1"/>
  <c r="L49" i="60" s="1"/>
  <c r="M49" i="60" s="1"/>
  <c r="N49" i="60" s="1"/>
  <c r="O49" i="60" s="1"/>
  <c r="I47" i="59"/>
  <c r="K34" i="59"/>
  <c r="I48" i="59"/>
  <c r="H35" i="59"/>
  <c r="H34" i="59"/>
  <c r="H33" i="59"/>
  <c r="J48" i="59"/>
  <c r="J46" i="59"/>
  <c r="H36" i="59"/>
  <c r="J39" i="60" s="1"/>
  <c r="K39" i="60" s="1"/>
  <c r="L39" i="60" s="1"/>
  <c r="M39" i="60" s="1"/>
  <c r="N39" i="60" s="1"/>
  <c r="O39" i="60" s="1"/>
  <c r="I33" i="59"/>
  <c r="J36" i="59" l="1"/>
  <c r="J34" i="59"/>
  <c r="J33" i="59"/>
  <c r="J35" i="59"/>
  <c r="V79" i="7" l="1"/>
  <c r="K79" i="7"/>
  <c r="I79" i="7"/>
  <c r="F79" i="7"/>
  <c r="A89" i="7"/>
  <c r="A100" i="7" s="1"/>
  <c r="K78" i="7"/>
  <c r="A88" i="7"/>
  <c r="A99" i="7" s="1"/>
  <c r="A108" i="7" s="1"/>
  <c r="U77" i="7"/>
  <c r="G77" i="7"/>
  <c r="E77" i="7"/>
  <c r="A87" i="7"/>
  <c r="A98" i="7" s="1"/>
  <c r="A107" i="7" s="1"/>
  <c r="K76" i="7"/>
  <c r="J76" i="7"/>
  <c r="A86" i="7"/>
  <c r="A97" i="7" s="1"/>
  <c r="A106" i="7" s="1"/>
  <c r="A109" i="7" l="1"/>
  <c r="A101" i="7"/>
  <c r="H78" i="7"/>
  <c r="I78" i="7"/>
  <c r="J78" i="7"/>
  <c r="F76" i="7"/>
  <c r="N79" i="7"/>
  <c r="M78" i="7"/>
  <c r="Q78" i="7"/>
  <c r="H77" i="7"/>
  <c r="B78" i="7"/>
  <c r="R78" i="7"/>
  <c r="C78" i="7"/>
  <c r="O78" i="7"/>
  <c r="P78" i="7"/>
  <c r="D78" i="7"/>
  <c r="R76" i="7"/>
  <c r="F78" i="7"/>
  <c r="V78" i="7"/>
  <c r="C76" i="7"/>
  <c r="G78" i="7"/>
  <c r="B77" i="7"/>
  <c r="E78" i="7"/>
  <c r="U78" i="7"/>
  <c r="D77" i="7"/>
  <c r="T77" i="7"/>
  <c r="N78" i="7"/>
  <c r="H79" i="7"/>
  <c r="A79" i="7"/>
  <c r="N76" i="7"/>
  <c r="S78" i="7"/>
  <c r="T78" i="7"/>
  <c r="I76" i="7"/>
  <c r="C77" i="7"/>
  <c r="S77" i="7"/>
  <c r="G79" i="7"/>
  <c r="L76" i="7"/>
  <c r="V76" i="7"/>
  <c r="O76" i="7"/>
  <c r="I77" i="7"/>
  <c r="M79" i="7"/>
  <c r="B76" i="7"/>
  <c r="L77" i="7"/>
  <c r="P79" i="7"/>
  <c r="M77" i="7"/>
  <c r="Q79" i="7"/>
  <c r="M76" i="7"/>
  <c r="P76" i="7"/>
  <c r="D76" i="7"/>
  <c r="T76" i="7"/>
  <c r="E76" i="7"/>
  <c r="U76" i="7"/>
  <c r="O77" i="7"/>
  <c r="C79" i="7"/>
  <c r="S79" i="7"/>
  <c r="L79" i="7"/>
  <c r="P77" i="7"/>
  <c r="D79" i="7"/>
  <c r="T79" i="7"/>
  <c r="S76" i="7"/>
  <c r="Q76" i="7"/>
  <c r="O79" i="7"/>
  <c r="B79" i="7"/>
  <c r="G76" i="7"/>
  <c r="Q77" i="7"/>
  <c r="E79" i="7"/>
  <c r="U79" i="7"/>
  <c r="H76" i="7"/>
  <c r="L78" i="7"/>
  <c r="F77" i="7"/>
  <c r="N77" i="7"/>
  <c r="V77" i="7"/>
  <c r="J77" i="7"/>
  <c r="R77" i="7"/>
  <c r="J79" i="7"/>
  <c r="R79" i="7"/>
  <c r="K77" i="7"/>
  <c r="A76" i="7"/>
  <c r="A77" i="7"/>
  <c r="A78" i="7"/>
  <c r="Y76" i="7" l="1"/>
  <c r="X76" i="7" s="1"/>
  <c r="AA76" i="7"/>
  <c r="Z76" i="7" s="1"/>
  <c r="AA79" i="7"/>
  <c r="Z79" i="7" s="1"/>
  <c r="Y79" i="7"/>
  <c r="X79" i="7" s="1"/>
  <c r="A102" i="7"/>
  <c r="A103" i="7" s="1"/>
  <c r="A110" i="7"/>
  <c r="A111" i="7" s="1"/>
  <c r="A112" i="7" s="1"/>
  <c r="AA78" i="7"/>
  <c r="Z78" i="7" s="1"/>
  <c r="Y78" i="7"/>
  <c r="X78" i="7" s="1"/>
  <c r="AA77" i="7"/>
  <c r="Z77" i="7" s="1"/>
  <c r="Y77" i="7"/>
  <c r="X77" i="7" s="1"/>
  <c r="AA36" i="15" l="1"/>
  <c r="Z36" i="15" s="1"/>
  <c r="Y36" i="15"/>
  <c r="X36" i="15" s="1"/>
  <c r="AA37" i="15"/>
  <c r="Z37" i="15" s="1"/>
  <c r="Y37" i="15"/>
  <c r="X37" i="15" s="1"/>
  <c r="Y35" i="15"/>
  <c r="X35" i="15" s="1"/>
  <c r="AA35" i="15"/>
  <c r="Z35" i="15" s="1"/>
  <c r="AA33" i="15"/>
  <c r="Z33" i="15" s="1"/>
  <c r="Y33" i="15"/>
  <c r="X33" i="15" s="1"/>
  <c r="Y34" i="15"/>
  <c r="X34" i="15" s="1"/>
  <c r="AA34" i="15"/>
  <c r="Z34" i="15" s="1"/>
  <c r="V6" i="48" l="1"/>
  <c r="R6" i="48"/>
  <c r="R14" i="48"/>
  <c r="T6" i="48"/>
  <c r="N4" i="48"/>
  <c r="N12" i="48"/>
  <c r="V14" i="48"/>
  <c r="O5" i="48"/>
  <c r="W6" i="48"/>
  <c r="O13" i="48"/>
  <c r="W14" i="48"/>
  <c r="U30" i="48"/>
  <c r="U38" i="48"/>
  <c r="U48" i="48"/>
  <c r="X6" i="48"/>
  <c r="X14" i="48"/>
  <c r="Q6" i="48"/>
  <c r="Y6" i="48"/>
  <c r="Q14" i="48"/>
  <c r="Y14" i="48"/>
  <c r="J12" i="48"/>
  <c r="J20" i="48"/>
  <c r="K4" i="48"/>
  <c r="S6" i="48"/>
  <c r="K12" i="48"/>
  <c r="S14" i="48"/>
  <c r="L4" i="48"/>
  <c r="L12" i="48"/>
  <c r="T14" i="48"/>
  <c r="L20" i="48"/>
  <c r="T22" i="48"/>
  <c r="M4" i="48"/>
  <c r="U6" i="48"/>
  <c r="M12" i="48"/>
  <c r="U14" i="48"/>
  <c r="M20" i="48"/>
  <c r="U22" i="48"/>
  <c r="R30" i="48"/>
  <c r="K28" i="48"/>
  <c r="S30" i="48"/>
  <c r="K36" i="48"/>
  <c r="S38" i="48"/>
  <c r="S48" i="48"/>
  <c r="N20" i="48"/>
  <c r="V22" i="48"/>
  <c r="L28" i="48"/>
  <c r="T30" i="48"/>
  <c r="L36" i="48"/>
  <c r="T38" i="48"/>
  <c r="T48" i="48"/>
  <c r="O21" i="48"/>
  <c r="W22" i="48"/>
  <c r="M28" i="48"/>
  <c r="M36" i="48"/>
  <c r="R38" i="48"/>
  <c r="X22" i="48"/>
  <c r="N28" i="48"/>
  <c r="V30" i="48"/>
  <c r="N36" i="48"/>
  <c r="V38" i="48"/>
  <c r="V48" i="48"/>
  <c r="R48" i="48"/>
  <c r="J4" i="48"/>
  <c r="Q22" i="48"/>
  <c r="Y22" i="48"/>
  <c r="O29" i="48"/>
  <c r="W30" i="48"/>
  <c r="O37" i="48"/>
  <c r="W38" i="48"/>
  <c r="W48" i="48"/>
  <c r="R22" i="48"/>
  <c r="X30" i="48"/>
  <c r="X38" i="48"/>
  <c r="X48" i="48"/>
  <c r="K20" i="48"/>
  <c r="S22" i="48"/>
  <c r="Q30" i="48"/>
  <c r="Y30" i="48"/>
  <c r="Q38" i="48"/>
  <c r="Y38" i="48"/>
  <c r="Q48" i="48"/>
  <c r="Y48" i="48"/>
  <c r="Y14" i="15" l="1"/>
  <c r="X14" i="15" s="1"/>
  <c r="AA14" i="15"/>
  <c r="Z14" i="15" s="1"/>
  <c r="Y8" i="15"/>
  <c r="X8" i="15" s="1"/>
  <c r="P14" i="48"/>
  <c r="AA8" i="15"/>
  <c r="Z8" i="15" s="1"/>
  <c r="Y16" i="15"/>
  <c r="X16" i="15" s="1"/>
  <c r="AA16" i="15"/>
  <c r="Z16" i="15" s="1"/>
  <c r="Y9" i="15"/>
  <c r="X9" i="15" s="1"/>
  <c r="AA9" i="15"/>
  <c r="Z9" i="15" s="1"/>
  <c r="P38" i="48"/>
  <c r="AA17" i="15"/>
  <c r="Z17" i="15" s="1"/>
  <c r="Y17" i="15"/>
  <c r="X17" i="15" s="1"/>
  <c r="AA15" i="15"/>
  <c r="Z15" i="15" s="1"/>
  <c r="P30" i="48"/>
  <c r="Y15" i="15"/>
  <c r="X15" i="15" s="1"/>
  <c r="Y18" i="15"/>
  <c r="X18" i="15" s="1"/>
  <c r="AA18" i="15"/>
  <c r="Z18" i="15" s="1"/>
  <c r="Y10" i="15"/>
  <c r="X10" i="15" s="1"/>
  <c r="P22" i="48"/>
  <c r="AA10" i="15"/>
  <c r="Z10" i="15" s="1"/>
  <c r="AA5" i="15"/>
  <c r="Z5" i="15" s="1"/>
  <c r="Y5" i="15"/>
  <c r="X5" i="15" s="1"/>
  <c r="P48" i="48"/>
  <c r="AA19" i="15"/>
  <c r="Z19" i="15" s="1"/>
  <c r="Y19" i="15"/>
  <c r="X19" i="15" s="1"/>
  <c r="Y7" i="15"/>
  <c r="X7" i="15" s="1"/>
  <c r="AA7" i="15"/>
  <c r="Z7" i="15" s="1"/>
  <c r="AA6" i="15"/>
  <c r="Z6" i="15" s="1"/>
  <c r="P6" i="48"/>
  <c r="Y6" i="15"/>
  <c r="X6" i="15" s="1"/>
  <c r="J49" i="48"/>
  <c r="K49" i="48" s="1"/>
  <c r="L49" i="48" s="1"/>
  <c r="M49" i="48" s="1"/>
  <c r="N49" i="48" s="1"/>
  <c r="O49" i="48" s="1"/>
  <c r="J39" i="48"/>
  <c r="K39" i="48" s="1"/>
  <c r="L39" i="48" s="1"/>
  <c r="M39" i="48" s="1"/>
  <c r="N39" i="48" s="1"/>
  <c r="O39" i="48" s="1"/>
  <c r="J31" i="48"/>
  <c r="K31" i="48" s="1"/>
  <c r="L31" i="48" s="1"/>
  <c r="M31" i="48" s="1"/>
  <c r="N31" i="48" s="1"/>
  <c r="O31" i="48" s="1"/>
  <c r="J15" i="48"/>
  <c r="K15" i="48" s="1"/>
  <c r="L15" i="48" s="1"/>
  <c r="M15" i="48" s="1"/>
  <c r="N15" i="48" s="1"/>
  <c r="O15" i="48" s="1"/>
  <c r="J23" i="48"/>
  <c r="K23" i="48" s="1"/>
  <c r="L23" i="48" s="1"/>
  <c r="M23" i="48" s="1"/>
  <c r="N23" i="48" s="1"/>
  <c r="O23" i="48" s="1"/>
  <c r="J7" i="48"/>
  <c r="K7" i="48" s="1"/>
  <c r="L7" i="48" s="1"/>
  <c r="M7" i="48" s="1"/>
  <c r="N7" i="48" s="1"/>
  <c r="O7" i="48" s="1"/>
  <c r="P40" i="48"/>
  <c r="Q40" i="48" s="1"/>
  <c r="R40" i="48" s="1"/>
  <c r="S40" i="48" s="1"/>
  <c r="T40" i="48" s="1"/>
  <c r="U40" i="48" s="1"/>
  <c r="V40" i="48" s="1"/>
  <c r="W40" i="48" s="1"/>
  <c r="X40" i="48" s="1"/>
  <c r="Y40" i="48" s="1"/>
  <c r="P32" i="48"/>
  <c r="Q32" i="48" s="1"/>
  <c r="R32" i="48" s="1"/>
  <c r="S32" i="48" s="1"/>
  <c r="T32" i="48" s="1"/>
  <c r="U32" i="48" s="1"/>
  <c r="V32" i="48" s="1"/>
  <c r="W32" i="48" s="1"/>
  <c r="X32" i="48" s="1"/>
  <c r="Y32" i="48" s="1"/>
  <c r="P16" i="48"/>
  <c r="Q16" i="48" s="1"/>
  <c r="R16" i="48" s="1"/>
  <c r="S16" i="48" s="1"/>
  <c r="T16" i="48" s="1"/>
  <c r="U16" i="48" s="1"/>
  <c r="V16" i="48" s="1"/>
  <c r="W16" i="48" s="1"/>
  <c r="X16" i="48" s="1"/>
  <c r="Y16" i="48" s="1"/>
  <c r="P50" i="48"/>
  <c r="Q50" i="48" s="1"/>
  <c r="R50" i="48" s="1"/>
  <c r="S50" i="48" s="1"/>
  <c r="T50" i="48" s="1"/>
  <c r="U50" i="48" s="1"/>
  <c r="V50" i="48" s="1"/>
  <c r="W50" i="48" s="1"/>
  <c r="X50" i="48" s="1"/>
  <c r="Y50" i="48" s="1"/>
  <c r="P24" i="48"/>
  <c r="Q24" i="48" s="1"/>
  <c r="R24" i="48" s="1"/>
  <c r="S24" i="48" s="1"/>
  <c r="T24" i="48" s="1"/>
  <c r="U24" i="48" s="1"/>
  <c r="V24" i="48" s="1"/>
  <c r="W24" i="48" s="1"/>
  <c r="X24" i="48" s="1"/>
  <c r="Y24" i="48" s="1"/>
  <c r="P8" i="48"/>
  <c r="Q8" i="48" s="1"/>
  <c r="R8" i="48" s="1"/>
  <c r="S8" i="48" s="1"/>
  <c r="T8" i="48" s="1"/>
  <c r="U8" i="48" s="1"/>
  <c r="V8" i="48" s="1"/>
  <c r="W8" i="48" s="1"/>
  <c r="X8" i="48" s="1"/>
  <c r="Y8" i="48" s="1"/>
  <c r="K23" i="20" l="1"/>
  <c r="K22" i="20"/>
  <c r="C24" i="20" l="1"/>
  <c r="C21" i="20"/>
  <c r="M22" i="20"/>
  <c r="U22" i="20"/>
  <c r="R21" i="20"/>
  <c r="I23" i="20"/>
  <c r="C23" i="20"/>
  <c r="N23" i="20"/>
  <c r="H23" i="20"/>
  <c r="P23" i="20"/>
  <c r="V23" i="20"/>
  <c r="Q23" i="20"/>
  <c r="S24" i="20"/>
  <c r="N22" i="20"/>
  <c r="V22" i="20"/>
  <c r="P21" i="20"/>
  <c r="S22" i="20"/>
  <c r="Q24" i="20"/>
  <c r="Q21" i="20"/>
  <c r="L22" i="20"/>
  <c r="T22" i="20"/>
  <c r="G23" i="20"/>
  <c r="O23" i="20"/>
  <c r="B24" i="20"/>
  <c r="J24" i="20"/>
  <c r="R24" i="20"/>
  <c r="S21" i="20"/>
  <c r="D24" i="20"/>
  <c r="L24" i="20"/>
  <c r="T24" i="20"/>
  <c r="L21" i="20"/>
  <c r="T21" i="20"/>
  <c r="O22" i="20"/>
  <c r="B23" i="20"/>
  <c r="J23" i="20"/>
  <c r="R23" i="20"/>
  <c r="M24" i="20"/>
  <c r="U24" i="20"/>
  <c r="M21" i="20"/>
  <c r="U21" i="20"/>
  <c r="P22" i="20"/>
  <c r="S23" i="20"/>
  <c r="N24" i="20"/>
  <c r="V24" i="20"/>
  <c r="N21" i="20"/>
  <c r="V21" i="20"/>
  <c r="Q22" i="20"/>
  <c r="D23" i="20"/>
  <c r="L23" i="20"/>
  <c r="T23" i="20"/>
  <c r="O24" i="20"/>
  <c r="O21" i="20"/>
  <c r="R22" i="20"/>
  <c r="E23" i="20"/>
  <c r="M23" i="20"/>
  <c r="U23" i="20"/>
  <c r="P24" i="20"/>
  <c r="B22" i="20"/>
  <c r="J22" i="20"/>
  <c r="C22" i="20"/>
  <c r="D22" i="20"/>
  <c r="E22" i="20"/>
  <c r="F22" i="20"/>
  <c r="G22" i="20"/>
  <c r="H22" i="20"/>
  <c r="I22" i="20"/>
  <c r="E21" i="20"/>
  <c r="F21" i="20"/>
  <c r="G21" i="20"/>
  <c r="H21" i="20"/>
  <c r="B21" i="20"/>
  <c r="J21" i="20"/>
  <c r="D21" i="20"/>
  <c r="F23" i="20"/>
  <c r="K24" i="20"/>
  <c r="I24" i="20"/>
  <c r="H24" i="20"/>
  <c r="E24" i="20"/>
  <c r="F24" i="20"/>
  <c r="G24" i="20"/>
  <c r="I21" i="20"/>
  <c r="K21" i="20"/>
  <c r="Y22" i="20" l="1"/>
  <c r="X22" i="20" s="1"/>
  <c r="AA22" i="20"/>
  <c r="Z22" i="20" s="1"/>
  <c r="Y23" i="20"/>
  <c r="X23" i="20" s="1"/>
  <c r="AA23" i="20"/>
  <c r="Z23" i="20" s="1"/>
  <c r="AA24" i="20"/>
  <c r="Z24" i="20" s="1"/>
  <c r="Y24" i="20"/>
  <c r="X24" i="20" s="1"/>
  <c r="AA21" i="20"/>
  <c r="Z21" i="20" s="1"/>
  <c r="Y21" i="20"/>
  <c r="X21" i="20" s="1"/>
  <c r="V89" i="7" l="1"/>
  <c r="U89" i="7"/>
  <c r="T89" i="7"/>
  <c r="S89" i="7"/>
  <c r="R89" i="7"/>
  <c r="Q89" i="7"/>
  <c r="P89" i="7"/>
  <c r="O89" i="7"/>
  <c r="N89" i="7"/>
  <c r="M89" i="7"/>
  <c r="L89" i="7"/>
  <c r="K89" i="7"/>
  <c r="J89" i="7"/>
  <c r="I89" i="7"/>
  <c r="H89" i="7"/>
  <c r="G89" i="7"/>
  <c r="F89" i="7"/>
  <c r="E89" i="7"/>
  <c r="C89" i="7"/>
  <c r="B89" i="7"/>
  <c r="V88" i="7"/>
  <c r="U88" i="7"/>
  <c r="T88" i="7"/>
  <c r="S88" i="7"/>
  <c r="R88" i="7"/>
  <c r="Q88" i="7"/>
  <c r="P88" i="7"/>
  <c r="O88" i="7"/>
  <c r="N88" i="7"/>
  <c r="M88" i="7"/>
  <c r="L88" i="7"/>
  <c r="K88" i="7"/>
  <c r="J88" i="7"/>
  <c r="I88" i="7"/>
  <c r="H88" i="7"/>
  <c r="G88" i="7"/>
  <c r="F88" i="7"/>
  <c r="E88" i="7"/>
  <c r="D88" i="7"/>
  <c r="C88" i="7"/>
  <c r="B88" i="7"/>
  <c r="V87" i="7"/>
  <c r="U87" i="7"/>
  <c r="T87" i="7"/>
  <c r="S87" i="7"/>
  <c r="R87" i="7"/>
  <c r="Q87" i="7"/>
  <c r="P87" i="7"/>
  <c r="O87" i="7"/>
  <c r="N87" i="7"/>
  <c r="M87" i="7"/>
  <c r="L87" i="7"/>
  <c r="K87" i="7"/>
  <c r="J87" i="7"/>
  <c r="I87" i="7"/>
  <c r="H87" i="7"/>
  <c r="G87" i="7"/>
  <c r="E87" i="7"/>
  <c r="D87" i="7"/>
  <c r="C87" i="7"/>
  <c r="B87" i="7"/>
  <c r="V86" i="7"/>
  <c r="U86" i="7"/>
  <c r="T86" i="7"/>
  <c r="S86" i="7"/>
  <c r="R86" i="7"/>
  <c r="Q86" i="7"/>
  <c r="P86" i="7"/>
  <c r="O86" i="7"/>
  <c r="N86" i="7"/>
  <c r="M86" i="7"/>
  <c r="L86" i="7"/>
  <c r="K86" i="7"/>
  <c r="J86" i="7"/>
  <c r="I86" i="7"/>
  <c r="H86" i="7"/>
  <c r="G86" i="7"/>
  <c r="F86" i="7"/>
  <c r="E86" i="7"/>
  <c r="D86" i="7"/>
  <c r="B86" i="7"/>
  <c r="Y88" i="7" l="1"/>
  <c r="X88" i="7" s="1"/>
  <c r="AA88" i="7"/>
  <c r="Z88" i="7" s="1"/>
  <c r="Y86" i="7"/>
  <c r="X86" i="7" s="1"/>
  <c r="AA86" i="7"/>
  <c r="Z86" i="7" s="1"/>
  <c r="AA87" i="7"/>
  <c r="Z87" i="7" s="1"/>
  <c r="Y87" i="7"/>
  <c r="X87" i="7" s="1"/>
  <c r="Y89" i="7"/>
  <c r="X89" i="7" s="1"/>
  <c r="AA89" i="7"/>
  <c r="Z89" i="7" s="1"/>
  <c r="F87" i="7"/>
  <c r="D89" i="7"/>
  <c r="C86" i="7"/>
  <c r="G25" i="18" l="1"/>
  <c r="G26" i="18"/>
  <c r="G27" i="18"/>
  <c r="G28" i="18"/>
  <c r="G29" i="18"/>
  <c r="T25" i="18"/>
  <c r="T26" i="18"/>
  <c r="T27" i="18"/>
  <c r="T28" i="18"/>
  <c r="N25" i="18"/>
  <c r="N26" i="18"/>
  <c r="N27" i="18"/>
  <c r="N28" i="18"/>
  <c r="N29" i="18"/>
  <c r="E25" i="18"/>
  <c r="E26" i="18"/>
  <c r="E27" i="18"/>
  <c r="E28" i="18"/>
  <c r="P25" i="18"/>
  <c r="P26" i="18"/>
  <c r="P27" i="18"/>
  <c r="P28" i="18"/>
  <c r="P29" i="18"/>
  <c r="F25" i="18"/>
  <c r="F28" i="18"/>
  <c r="Q25" i="18"/>
  <c r="Q26" i="18"/>
  <c r="Q27" i="18"/>
  <c r="Q28" i="18"/>
  <c r="M25" i="18"/>
  <c r="M26" i="18"/>
  <c r="M27" i="18"/>
  <c r="M28" i="18"/>
  <c r="M29" i="18"/>
  <c r="S25" i="18"/>
  <c r="S26" i="18"/>
  <c r="S27" i="18"/>
  <c r="S28" i="18"/>
  <c r="B26" i="18"/>
  <c r="B27" i="18"/>
  <c r="B28" i="18"/>
  <c r="B29" i="18"/>
  <c r="D25" i="18"/>
  <c r="D26" i="18"/>
  <c r="D27" i="18"/>
  <c r="D28" i="18"/>
  <c r="O26" i="18"/>
  <c r="O27" i="18"/>
  <c r="O28" i="18"/>
  <c r="O29" i="18"/>
  <c r="U25" i="18"/>
  <c r="U26" i="18"/>
  <c r="U27" i="18"/>
  <c r="U28" i="18"/>
  <c r="B25" i="18"/>
  <c r="O25" i="18"/>
  <c r="C25" i="18"/>
  <c r="C26" i="18"/>
  <c r="C27" i="18"/>
  <c r="C28" i="18"/>
  <c r="L25" i="18"/>
  <c r="L26" i="18"/>
  <c r="L27" i="18"/>
  <c r="L28" i="18"/>
  <c r="L29" i="18"/>
  <c r="R25" i="18"/>
  <c r="R26" i="18"/>
  <c r="R27" i="18"/>
  <c r="R28" i="18"/>
  <c r="M35" i="18"/>
  <c r="P15" i="18"/>
  <c r="M36" i="18"/>
  <c r="P16" i="18"/>
  <c r="M37" i="18"/>
  <c r="P17" i="18"/>
  <c r="M38" i="18"/>
  <c r="P18" i="18"/>
  <c r="M39" i="18"/>
  <c r="P19" i="18"/>
  <c r="Q29" i="18"/>
  <c r="S35" i="18"/>
  <c r="F15" i="18"/>
  <c r="S36" i="18"/>
  <c r="S37" i="18"/>
  <c r="S38" i="18"/>
  <c r="F18" i="18"/>
  <c r="S39" i="18"/>
  <c r="F19" i="18"/>
  <c r="B35" i="18"/>
  <c r="Q15" i="18"/>
  <c r="B36" i="18"/>
  <c r="Q16" i="18"/>
  <c r="B37" i="18"/>
  <c r="Q17" i="18"/>
  <c r="B38" i="18"/>
  <c r="Q18" i="18"/>
  <c r="B39" i="18"/>
  <c r="Q19" i="18"/>
  <c r="S29" i="18"/>
  <c r="M15" i="18"/>
  <c r="D35" i="18"/>
  <c r="M16" i="18"/>
  <c r="D36" i="18"/>
  <c r="M17" i="18"/>
  <c r="D37" i="18"/>
  <c r="M18" i="18"/>
  <c r="D38" i="18"/>
  <c r="M19" i="18"/>
  <c r="D39" i="18"/>
  <c r="O35" i="18"/>
  <c r="S15" i="18"/>
  <c r="O36" i="18"/>
  <c r="S16" i="18"/>
  <c r="O37" i="18"/>
  <c r="S17" i="18"/>
  <c r="O38" i="18"/>
  <c r="S18" i="18"/>
  <c r="O39" i="18"/>
  <c r="S19" i="18"/>
  <c r="D29" i="18"/>
  <c r="B15" i="18"/>
  <c r="U35" i="18"/>
  <c r="B16" i="18"/>
  <c r="U36" i="18"/>
  <c r="B17" i="18"/>
  <c r="U37" i="18"/>
  <c r="B18" i="18"/>
  <c r="U38" i="18"/>
  <c r="B19" i="18"/>
  <c r="U39" i="18"/>
  <c r="C35" i="18"/>
  <c r="D15" i="18"/>
  <c r="C36" i="18"/>
  <c r="D16" i="18"/>
  <c r="C37" i="18"/>
  <c r="D17" i="18"/>
  <c r="C38" i="18"/>
  <c r="D18" i="18"/>
  <c r="C39" i="18"/>
  <c r="D19" i="18"/>
  <c r="U29" i="18"/>
  <c r="L35" i="18"/>
  <c r="O15" i="18"/>
  <c r="L36" i="18"/>
  <c r="O16" i="18"/>
  <c r="L37" i="18"/>
  <c r="O17" i="18"/>
  <c r="L38" i="18"/>
  <c r="O18" i="18"/>
  <c r="L39" i="18"/>
  <c r="O19" i="18"/>
  <c r="C29" i="18"/>
  <c r="R35" i="18"/>
  <c r="U15" i="18"/>
  <c r="R36" i="18"/>
  <c r="U16" i="18"/>
  <c r="R37" i="18"/>
  <c r="U17" i="18"/>
  <c r="R38" i="18"/>
  <c r="U18" i="18"/>
  <c r="R39" i="18"/>
  <c r="U19" i="18"/>
  <c r="G35" i="18"/>
  <c r="C15" i="18"/>
  <c r="G36" i="18"/>
  <c r="C16" i="18"/>
  <c r="G37" i="18"/>
  <c r="C17" i="18"/>
  <c r="G38" i="18"/>
  <c r="C18" i="18"/>
  <c r="G39" i="18"/>
  <c r="C19" i="18"/>
  <c r="R29" i="18"/>
  <c r="L15" i="18"/>
  <c r="T35" i="18"/>
  <c r="L16" i="18"/>
  <c r="T36" i="18"/>
  <c r="L17" i="18"/>
  <c r="T37" i="18"/>
  <c r="L18" i="18"/>
  <c r="T38" i="18"/>
  <c r="L19" i="18"/>
  <c r="T39" i="18"/>
  <c r="N35" i="18"/>
  <c r="R15" i="18"/>
  <c r="N36" i="18"/>
  <c r="R16" i="18"/>
  <c r="N37" i="18"/>
  <c r="R17" i="18"/>
  <c r="N38" i="18"/>
  <c r="R18" i="18"/>
  <c r="N39" i="18"/>
  <c r="R19" i="18"/>
  <c r="T29" i="18"/>
  <c r="G15" i="18"/>
  <c r="E35" i="18"/>
  <c r="G16" i="18"/>
  <c r="E36" i="18"/>
  <c r="G17" i="18"/>
  <c r="E37" i="18"/>
  <c r="G18" i="18"/>
  <c r="E38" i="18"/>
  <c r="G19" i="18"/>
  <c r="E39" i="18"/>
  <c r="P35" i="18"/>
  <c r="T15" i="18"/>
  <c r="P36" i="18"/>
  <c r="T16" i="18"/>
  <c r="P37" i="18"/>
  <c r="T17" i="18"/>
  <c r="P38" i="18"/>
  <c r="T18" i="18"/>
  <c r="P39" i="18"/>
  <c r="T19" i="18"/>
  <c r="E29" i="18"/>
  <c r="N15" i="18"/>
  <c r="F35" i="18"/>
  <c r="N16" i="18"/>
  <c r="N17" i="18"/>
  <c r="N18" i="18"/>
  <c r="F38" i="18"/>
  <c r="N19" i="18"/>
  <c r="F39" i="18"/>
  <c r="Q35" i="18"/>
  <c r="E15" i="18"/>
  <c r="Q36" i="18"/>
  <c r="E16" i="18"/>
  <c r="Q37" i="18"/>
  <c r="E17" i="18"/>
  <c r="Q38" i="18"/>
  <c r="E18" i="18"/>
  <c r="Q39" i="18"/>
  <c r="E19" i="18"/>
  <c r="C93" i="2"/>
  <c r="K66" i="31" s="1"/>
  <c r="N93" i="2"/>
  <c r="R68" i="31" s="1"/>
  <c r="B93" i="2"/>
  <c r="J66" i="31" s="1"/>
  <c r="G93" i="2"/>
  <c r="O67" i="31" s="1"/>
  <c r="U93" i="2"/>
  <c r="Y68" i="31" s="1"/>
  <c r="E93" i="2"/>
  <c r="M66" i="31" s="1"/>
  <c r="T93" i="2"/>
  <c r="X68" i="31" s="1"/>
  <c r="S93" i="2"/>
  <c r="W68" i="31" s="1"/>
  <c r="R93" i="2"/>
  <c r="V68" i="31" s="1"/>
  <c r="P93" i="2"/>
  <c r="T68" i="31" s="1"/>
  <c r="O93" i="2"/>
  <c r="S68" i="31" s="1"/>
  <c r="M93" i="2"/>
  <c r="Q68" i="31" s="1"/>
  <c r="L93" i="2"/>
  <c r="F93" i="2"/>
  <c r="N66" i="31" s="1"/>
  <c r="D93" i="2"/>
  <c r="L66" i="31" s="1"/>
  <c r="Q93" i="2"/>
  <c r="U68" i="31" s="1"/>
  <c r="E100" i="2"/>
  <c r="P68" i="31" l="1"/>
  <c r="AA93" i="2"/>
  <c r="Z93" i="2" s="1"/>
  <c r="Y93" i="2"/>
  <c r="X93" i="2" s="1"/>
  <c r="F29" i="18"/>
  <c r="S99" i="2"/>
  <c r="J17" i="18"/>
  <c r="K17" i="18"/>
  <c r="AA37" i="18"/>
  <c r="Z37" i="18" s="1"/>
  <c r="Y37" i="18"/>
  <c r="X37" i="18" s="1"/>
  <c r="F16" i="18"/>
  <c r="K27" i="18"/>
  <c r="H28" i="18"/>
  <c r="AA17" i="18"/>
  <c r="Z17" i="18" s="1"/>
  <c r="Y17" i="18"/>
  <c r="X17" i="18" s="1"/>
  <c r="AA27" i="18"/>
  <c r="Z27" i="18" s="1"/>
  <c r="Y27" i="18"/>
  <c r="X27" i="18" s="1"/>
  <c r="H25" i="18"/>
  <c r="F36" i="18"/>
  <c r="J36" i="18"/>
  <c r="K36" i="18"/>
  <c r="J27" i="18"/>
  <c r="J39" i="18"/>
  <c r="K39" i="18"/>
  <c r="Q32" i="49" s="1"/>
  <c r="R32" i="49" s="1"/>
  <c r="S32" i="49" s="1"/>
  <c r="T32" i="49" s="1"/>
  <c r="U32" i="49" s="1"/>
  <c r="V32" i="49" s="1"/>
  <c r="W32" i="49" s="1"/>
  <c r="X32" i="49" s="1"/>
  <c r="Y32" i="49" s="1"/>
  <c r="J19" i="18"/>
  <c r="J16" i="18"/>
  <c r="K16" i="18"/>
  <c r="Y36" i="18"/>
  <c r="X36" i="18" s="1"/>
  <c r="AA36" i="18"/>
  <c r="Z36" i="18" s="1"/>
  <c r="H19" i="18"/>
  <c r="K15" i="49" s="1"/>
  <c r="L15" i="49" s="1"/>
  <c r="M15" i="49" s="1"/>
  <c r="N15" i="49" s="1"/>
  <c r="O15" i="49" s="1"/>
  <c r="E101" i="2"/>
  <c r="AA39" i="18"/>
  <c r="Z39" i="18" s="1"/>
  <c r="Y39" i="18"/>
  <c r="X39" i="18" s="1"/>
  <c r="K29" i="18"/>
  <c r="Q24" i="49" s="1"/>
  <c r="R24" i="49" s="1"/>
  <c r="S24" i="49" s="1"/>
  <c r="T24" i="49" s="1"/>
  <c r="U24" i="49" s="1"/>
  <c r="V24" i="49" s="1"/>
  <c r="W24" i="49" s="1"/>
  <c r="X24" i="49" s="1"/>
  <c r="Y24" i="49" s="1"/>
  <c r="K26" i="18"/>
  <c r="K19" i="18"/>
  <c r="Q16" i="49" s="1"/>
  <c r="R16" i="49" s="1"/>
  <c r="S16" i="49" s="1"/>
  <c r="T16" i="49" s="1"/>
  <c r="U16" i="49" s="1"/>
  <c r="V16" i="49" s="1"/>
  <c r="W16" i="49" s="1"/>
  <c r="X16" i="49" s="1"/>
  <c r="Y16" i="49" s="1"/>
  <c r="Y16" i="18"/>
  <c r="X16" i="18" s="1"/>
  <c r="AA16" i="18"/>
  <c r="Z16" i="18" s="1"/>
  <c r="Y26" i="18"/>
  <c r="X26" i="18" s="1"/>
  <c r="AA26" i="18"/>
  <c r="Z26" i="18" s="1"/>
  <c r="AA19" i="18"/>
  <c r="Z19" i="18" s="1"/>
  <c r="Y19" i="18"/>
  <c r="X19" i="18" s="1"/>
  <c r="J35" i="18"/>
  <c r="K35" i="18"/>
  <c r="AA29" i="18"/>
  <c r="Z29" i="18" s="1"/>
  <c r="Y29" i="18"/>
  <c r="X29" i="18" s="1"/>
  <c r="J29" i="18"/>
  <c r="J26" i="18"/>
  <c r="J38" i="18"/>
  <c r="K38" i="18"/>
  <c r="AA35" i="18"/>
  <c r="Z35" i="18" s="1"/>
  <c r="Y35" i="18"/>
  <c r="X35" i="18" s="1"/>
  <c r="D101" i="2"/>
  <c r="P98" i="2"/>
  <c r="J15" i="18"/>
  <c r="Y15" i="18"/>
  <c r="X15" i="18" s="1"/>
  <c r="AA15" i="18"/>
  <c r="Z15" i="18" s="1"/>
  <c r="AA25" i="18"/>
  <c r="Z25" i="18" s="1"/>
  <c r="Y25" i="18"/>
  <c r="X25" i="18" s="1"/>
  <c r="H26" i="18"/>
  <c r="J18" i="18"/>
  <c r="K15" i="18"/>
  <c r="Y38" i="18"/>
  <c r="X38" i="18" s="1"/>
  <c r="AA38" i="18"/>
  <c r="Z38" i="18" s="1"/>
  <c r="H38" i="18"/>
  <c r="H18" i="18"/>
  <c r="H15" i="18"/>
  <c r="K28" i="18"/>
  <c r="K25" i="18"/>
  <c r="K18" i="18"/>
  <c r="F26" i="18"/>
  <c r="Y18" i="18"/>
  <c r="X18" i="18" s="1"/>
  <c r="AA18" i="18"/>
  <c r="Z18" i="18" s="1"/>
  <c r="AA28" i="18"/>
  <c r="Z28" i="18" s="1"/>
  <c r="Y28" i="18"/>
  <c r="X28" i="18" s="1"/>
  <c r="J25" i="18"/>
  <c r="J37" i="18"/>
  <c r="K37" i="18"/>
  <c r="J28" i="18"/>
  <c r="D99" i="2"/>
  <c r="T101" i="2"/>
  <c r="D100" i="2"/>
  <c r="H99" i="2"/>
  <c r="E99" i="2"/>
  <c r="N101" i="2"/>
  <c r="D97" i="2"/>
  <c r="N98" i="2"/>
  <c r="E97" i="2"/>
  <c r="B98" i="2"/>
  <c r="T98" i="2"/>
  <c r="T99" i="2"/>
  <c r="T100" i="2"/>
  <c r="F99" i="2"/>
  <c r="C100" i="2"/>
  <c r="S100" i="2"/>
  <c r="R98" i="2"/>
  <c r="R100" i="2"/>
  <c r="G100" i="2"/>
  <c r="S97" i="2"/>
  <c r="S98" i="2"/>
  <c r="S101" i="2"/>
  <c r="T97" i="2"/>
  <c r="E104" i="2"/>
  <c r="M72" i="31" s="1"/>
  <c r="F101" i="2"/>
  <c r="N97" i="2"/>
  <c r="N99" i="2"/>
  <c r="N100" i="2"/>
  <c r="O97" i="2"/>
  <c r="O98" i="2"/>
  <c r="O99" i="2"/>
  <c r="O100" i="2"/>
  <c r="O101" i="2"/>
  <c r="F97" i="2"/>
  <c r="M99" i="2"/>
  <c r="P97" i="2"/>
  <c r="P99" i="2"/>
  <c r="P100" i="2"/>
  <c r="P101" i="2"/>
  <c r="H89" i="2"/>
  <c r="L97" i="2"/>
  <c r="L101" i="2"/>
  <c r="I89" i="2"/>
  <c r="M104" i="2"/>
  <c r="Q74" i="31" s="1"/>
  <c r="M97" i="2"/>
  <c r="V89" i="2"/>
  <c r="M98" i="2"/>
  <c r="M100" i="2"/>
  <c r="M101" i="2"/>
  <c r="G97" i="2"/>
  <c r="G98" i="2"/>
  <c r="G99" i="2"/>
  <c r="G101" i="2"/>
  <c r="V93" i="2"/>
  <c r="B97" i="2"/>
  <c r="B99" i="2"/>
  <c r="B100" i="2"/>
  <c r="B101" i="2"/>
  <c r="C97" i="2"/>
  <c r="C98" i="2"/>
  <c r="C99" i="2"/>
  <c r="Q97" i="2"/>
  <c r="Q98" i="2"/>
  <c r="Q99" i="2"/>
  <c r="Q100" i="2"/>
  <c r="Q101" i="2"/>
  <c r="R97" i="2"/>
  <c r="R99" i="2"/>
  <c r="R101" i="2"/>
  <c r="V88" i="2"/>
  <c r="H93" i="2"/>
  <c r="J69" i="31" s="1"/>
  <c r="K69" i="31" s="1"/>
  <c r="L69" i="31" s="1"/>
  <c r="M69" i="31" s="1"/>
  <c r="N69" i="31" s="1"/>
  <c r="O69" i="31" s="1"/>
  <c r="D98" i="2"/>
  <c r="E98" i="2"/>
  <c r="U97" i="2"/>
  <c r="U98" i="2"/>
  <c r="U99" i="2"/>
  <c r="U100" i="2"/>
  <c r="U101" i="2"/>
  <c r="Y101" i="2" l="1"/>
  <c r="X101" i="2" s="1"/>
  <c r="AA101" i="2"/>
  <c r="Z101" i="2" s="1"/>
  <c r="AA97" i="2"/>
  <c r="Z97" i="2" s="1"/>
  <c r="Y97" i="2"/>
  <c r="X97" i="2" s="1"/>
  <c r="H16" i="18"/>
  <c r="F27" i="18"/>
  <c r="H39" i="18"/>
  <c r="K31" i="49" s="1"/>
  <c r="L31" i="49" s="1"/>
  <c r="M31" i="49" s="1"/>
  <c r="N31" i="49" s="1"/>
  <c r="O31" i="49" s="1"/>
  <c r="F37" i="18"/>
  <c r="H36" i="18"/>
  <c r="H29" i="18"/>
  <c r="K23" i="49" s="1"/>
  <c r="L23" i="49" s="1"/>
  <c r="M23" i="49" s="1"/>
  <c r="N23" i="49" s="1"/>
  <c r="O23" i="49" s="1"/>
  <c r="F98" i="2"/>
  <c r="I90" i="2"/>
  <c r="I93" i="2"/>
  <c r="I87" i="2"/>
  <c r="V87" i="2"/>
  <c r="F100" i="2"/>
  <c r="L98" i="2"/>
  <c r="H35" i="18"/>
  <c r="F17" i="18"/>
  <c r="L100" i="2"/>
  <c r="L99" i="2"/>
  <c r="F104" i="2"/>
  <c r="N72" i="31" s="1"/>
  <c r="L104" i="2"/>
  <c r="G104" i="2"/>
  <c r="O73" i="31" s="1"/>
  <c r="C104" i="2"/>
  <c r="K72" i="31" s="1"/>
  <c r="Q104" i="2"/>
  <c r="U74" i="31" s="1"/>
  <c r="C101" i="2"/>
  <c r="O104" i="2"/>
  <c r="S74" i="31" s="1"/>
  <c r="R104" i="2"/>
  <c r="V74" i="31" s="1"/>
  <c r="N104" i="2"/>
  <c r="R74" i="31" s="1"/>
  <c r="H87" i="2"/>
  <c r="S104" i="2"/>
  <c r="W74" i="31" s="1"/>
  <c r="V101" i="2"/>
  <c r="U104" i="2"/>
  <c r="Y74" i="31" s="1"/>
  <c r="D104" i="2"/>
  <c r="L72" i="31" s="1"/>
  <c r="V98" i="2"/>
  <c r="V90" i="2"/>
  <c r="H86" i="2"/>
  <c r="V86" i="2"/>
  <c r="I88" i="2"/>
  <c r="B104" i="2"/>
  <c r="J72" i="31" s="1"/>
  <c r="V99" i="2"/>
  <c r="H98" i="2"/>
  <c r="H97" i="2"/>
  <c r="H101" i="2"/>
  <c r="H90" i="2"/>
  <c r="I97" i="2"/>
  <c r="K93" i="2"/>
  <c r="P70" i="31" s="1"/>
  <c r="Q70" i="31" s="1"/>
  <c r="R70" i="31" s="1"/>
  <c r="S70" i="31" s="1"/>
  <c r="T70" i="31" s="1"/>
  <c r="U70" i="31" s="1"/>
  <c r="V70" i="31" s="1"/>
  <c r="W70" i="31" s="1"/>
  <c r="X70" i="31" s="1"/>
  <c r="Y70" i="31" s="1"/>
  <c r="I98" i="2"/>
  <c r="J93" i="2"/>
  <c r="I86" i="2"/>
  <c r="I99" i="2"/>
  <c r="H88" i="2"/>
  <c r="V100" i="2"/>
  <c r="I100" i="2"/>
  <c r="H100" i="2"/>
  <c r="T104" i="2"/>
  <c r="X74" i="31" s="1"/>
  <c r="K89" i="2"/>
  <c r="P104" i="2"/>
  <c r="T74" i="31" s="1"/>
  <c r="V97" i="2"/>
  <c r="P74" i="31" l="1"/>
  <c r="AA104" i="2"/>
  <c r="Z104" i="2" s="1"/>
  <c r="Y104" i="2"/>
  <c r="X104" i="2" s="1"/>
  <c r="AA99" i="2"/>
  <c r="Z99" i="2" s="1"/>
  <c r="Y99" i="2"/>
  <c r="X99" i="2" s="1"/>
  <c r="Y100" i="2"/>
  <c r="X100" i="2" s="1"/>
  <c r="AA100" i="2"/>
  <c r="Z100" i="2" s="1"/>
  <c r="AA98" i="2"/>
  <c r="Z98" i="2" s="1"/>
  <c r="Y98" i="2"/>
  <c r="X98" i="2" s="1"/>
  <c r="H27" i="18"/>
  <c r="H17" i="18"/>
  <c r="H37" i="18"/>
  <c r="J88" i="2"/>
  <c r="I101" i="2"/>
  <c r="H104" i="2"/>
  <c r="J75" i="31" s="1"/>
  <c r="K75" i="31" s="1"/>
  <c r="L75" i="31" s="1"/>
  <c r="M75" i="31" s="1"/>
  <c r="N75" i="31" s="1"/>
  <c r="O75" i="31" s="1"/>
  <c r="I104" i="2"/>
  <c r="V104" i="2"/>
  <c r="K88" i="2"/>
  <c r="J90" i="2"/>
  <c r="J87" i="2"/>
  <c r="J100" i="2"/>
  <c r="J101" i="2"/>
  <c r="K101" i="2"/>
  <c r="J86" i="2"/>
  <c r="K86" i="2"/>
  <c r="J97" i="2"/>
  <c r="K99" i="2"/>
  <c r="K97" i="2"/>
  <c r="J99" i="2"/>
  <c r="K98" i="2"/>
  <c r="J104" i="2"/>
  <c r="K100" i="2"/>
  <c r="J98" i="2"/>
  <c r="K90" i="2"/>
  <c r="J89" i="2"/>
  <c r="K87" i="2"/>
  <c r="K104" i="2" l="1"/>
  <c r="P76" i="31" s="1"/>
  <c r="Q76" i="31" s="1"/>
  <c r="R76" i="31" s="1"/>
  <c r="S76" i="31" s="1"/>
  <c r="T76" i="31" s="1"/>
  <c r="U76" i="31" s="1"/>
  <c r="V76" i="31" s="1"/>
  <c r="W76" i="31" s="1"/>
  <c r="X76" i="31" s="1"/>
  <c r="Y76" i="31" s="1"/>
  <c r="C90" i="2" l="1"/>
  <c r="B90" i="2"/>
  <c r="Q89" i="2"/>
  <c r="P89" i="2"/>
  <c r="O89" i="2"/>
  <c r="B89" i="2"/>
  <c r="P88" i="2"/>
  <c r="N88" i="2"/>
  <c r="G88" i="2"/>
  <c r="C87" i="2"/>
  <c r="P87" i="2"/>
  <c r="N87" i="2"/>
  <c r="B87" i="2"/>
  <c r="G86" i="2"/>
  <c r="G87" i="2" l="1"/>
  <c r="P86" i="2"/>
  <c r="Q87" i="2"/>
  <c r="Q88" i="2"/>
  <c r="Q90" i="2"/>
  <c r="R86" i="2"/>
  <c r="R87" i="2"/>
  <c r="R88" i="2"/>
  <c r="R89" i="2"/>
  <c r="R90" i="2"/>
  <c r="G90" i="2"/>
  <c r="N89" i="2"/>
  <c r="C86" i="2"/>
  <c r="C89" i="2"/>
  <c r="Q86" i="2"/>
  <c r="S86" i="2"/>
  <c r="S87" i="2"/>
  <c r="S88" i="2"/>
  <c r="S89" i="2"/>
  <c r="S90" i="2"/>
  <c r="T86" i="2"/>
  <c r="T87" i="2"/>
  <c r="T88" i="2"/>
  <c r="T89" i="2"/>
  <c r="T90" i="2"/>
  <c r="D86" i="2"/>
  <c r="D87" i="2"/>
  <c r="D88" i="2"/>
  <c r="D89" i="2"/>
  <c r="D90" i="2"/>
  <c r="E86" i="2"/>
  <c r="E87" i="2"/>
  <c r="E88" i="2"/>
  <c r="E89" i="2"/>
  <c r="E90" i="2"/>
  <c r="O86" i="2"/>
  <c r="U86" i="2"/>
  <c r="U87" i="2"/>
  <c r="U88" i="2"/>
  <c r="U89" i="2"/>
  <c r="U90" i="2"/>
  <c r="G89" i="2"/>
  <c r="N86" i="2"/>
  <c r="N90" i="2"/>
  <c r="F86" i="2"/>
  <c r="F87" i="2"/>
  <c r="F88" i="2"/>
  <c r="F89" i="2"/>
  <c r="F90" i="2"/>
  <c r="O87" i="2"/>
  <c r="O88" i="2"/>
  <c r="P90" i="2"/>
  <c r="L86" i="2"/>
  <c r="L87" i="2"/>
  <c r="L88" i="2"/>
  <c r="L89" i="2"/>
  <c r="L90" i="2"/>
  <c r="B86" i="2"/>
  <c r="B88" i="2"/>
  <c r="O90" i="2"/>
  <c r="C88" i="2"/>
  <c r="M86" i="2"/>
  <c r="M87" i="2"/>
  <c r="M88" i="2"/>
  <c r="M89" i="2"/>
  <c r="M90" i="2"/>
  <c r="AA90" i="2" l="1"/>
  <c r="Z90" i="2" s="1"/>
  <c r="Y90" i="2"/>
  <c r="X90" i="2" s="1"/>
  <c r="AA89" i="2"/>
  <c r="Z89" i="2" s="1"/>
  <c r="Y89" i="2"/>
  <c r="X89" i="2" s="1"/>
  <c r="AA88" i="2"/>
  <c r="Z88" i="2" s="1"/>
  <c r="Y88" i="2"/>
  <c r="X88" i="2" s="1"/>
  <c r="AA87" i="2"/>
  <c r="Z87" i="2" s="1"/>
  <c r="Y87" i="2"/>
  <c r="X87" i="2" s="1"/>
  <c r="AA86" i="2"/>
  <c r="Z86" i="2" s="1"/>
  <c r="Y86" i="2"/>
  <c r="X86" i="2" s="1"/>
  <c r="I39" i="18"/>
  <c r="V39" i="18"/>
  <c r="I36" i="18"/>
  <c r="I35" i="18"/>
  <c r="I38" i="18"/>
  <c r="V36" i="18"/>
  <c r="V35" i="18"/>
  <c r="V38" i="18"/>
  <c r="I37" i="18"/>
  <c r="V37" i="18" l="1"/>
  <c r="I28" i="18"/>
  <c r="I17" i="18"/>
  <c r="I25" i="18"/>
  <c r="I19" i="18"/>
  <c r="I15" i="18"/>
  <c r="I27" i="18"/>
  <c r="I26" i="18"/>
  <c r="I29" i="18"/>
  <c r="V19" i="18"/>
  <c r="V17" i="18"/>
  <c r="V16" i="18"/>
  <c r="V26" i="18"/>
  <c r="I16" i="18"/>
  <c r="I18" i="18"/>
  <c r="V18" i="18"/>
  <c r="V15" i="18"/>
  <c r="V28" i="18"/>
  <c r="V29" i="18" l="1"/>
  <c r="V25" i="18"/>
  <c r="V27" i="18"/>
  <c r="V131" i="7" l="1"/>
  <c r="U131" i="7"/>
  <c r="T131" i="7"/>
  <c r="S131" i="7"/>
  <c r="R131" i="7"/>
  <c r="Q131" i="7"/>
  <c r="P131" i="7"/>
  <c r="O131" i="7"/>
  <c r="N131" i="7"/>
  <c r="M131" i="7"/>
  <c r="L131" i="7"/>
  <c r="G131" i="7"/>
  <c r="F131" i="7"/>
  <c r="E131" i="7"/>
  <c r="D131" i="7"/>
  <c r="C131" i="7"/>
  <c r="B131" i="7"/>
  <c r="AA131" i="7" l="1"/>
  <c r="Z131" i="7" s="1"/>
  <c r="Y131" i="7"/>
  <c r="X131" i="7" s="1"/>
  <c r="Q16" i="38" l="1"/>
  <c r="R16" i="38" s="1"/>
  <c r="S16" i="38" s="1"/>
  <c r="T16" i="38" s="1"/>
  <c r="U16" i="38" s="1"/>
  <c r="V16" i="38" s="1"/>
  <c r="W16" i="38" s="1"/>
  <c r="X16" i="38" s="1"/>
  <c r="Y16" i="38" s="1"/>
  <c r="K15" i="38"/>
  <c r="L15" i="38" s="1"/>
  <c r="M15" i="38" s="1"/>
  <c r="N15" i="38" s="1"/>
  <c r="O15" i="38" s="1"/>
  <c r="Q8" i="38"/>
  <c r="R8" i="38" s="1"/>
  <c r="S8" i="38" s="1"/>
  <c r="T8" i="38" s="1"/>
  <c r="U8" i="38" s="1"/>
  <c r="V8" i="38" s="1"/>
  <c r="W8" i="38" s="1"/>
  <c r="X8" i="38" s="1"/>
  <c r="Y8" i="38" s="1"/>
  <c r="K7" i="38"/>
  <c r="L7" i="38" s="1"/>
  <c r="M7" i="38" s="1"/>
  <c r="N7" i="38" s="1"/>
  <c r="O7" i="38" s="1"/>
  <c r="Q24" i="38"/>
  <c r="R24" i="38" s="1"/>
  <c r="S24" i="38" s="1"/>
  <c r="T24" i="38" s="1"/>
  <c r="U24" i="38" s="1"/>
  <c r="V24" i="38" s="1"/>
  <c r="W24" i="38" s="1"/>
  <c r="X24" i="38" s="1"/>
  <c r="Y24" i="38" s="1"/>
  <c r="K23" i="38"/>
  <c r="L23" i="38" s="1"/>
  <c r="M23" i="38" s="1"/>
  <c r="N23" i="38" s="1"/>
  <c r="O23" i="38" s="1"/>
  <c r="AA5" i="11" l="1"/>
  <c r="Z5" i="11" s="1"/>
  <c r="Y5" i="11"/>
  <c r="X5" i="11" s="1"/>
  <c r="AA6" i="11"/>
  <c r="Z6" i="11" s="1"/>
  <c r="Y6" i="11"/>
  <c r="X6" i="11" s="1"/>
  <c r="AA15" i="11"/>
  <c r="Z15" i="11" s="1"/>
  <c r="Y15" i="11"/>
  <c r="X15" i="11" s="1"/>
  <c r="Y24" i="11"/>
  <c r="X24" i="11" s="1"/>
  <c r="AA24" i="11"/>
  <c r="Z24" i="11" s="1"/>
  <c r="AA23" i="11"/>
  <c r="Z23" i="11" s="1"/>
  <c r="Y23" i="11"/>
  <c r="X23" i="11" s="1"/>
  <c r="AA25" i="11"/>
  <c r="Z25" i="11" s="1"/>
  <c r="Y25" i="11"/>
  <c r="X25" i="11" s="1"/>
  <c r="Y7" i="11"/>
  <c r="X7" i="11" s="1"/>
  <c r="AA7" i="11"/>
  <c r="Z7" i="11" s="1"/>
  <c r="AA16" i="11"/>
  <c r="Z16" i="11" s="1"/>
  <c r="Y16" i="11"/>
  <c r="X16" i="11" s="1"/>
  <c r="AA26" i="11"/>
  <c r="Z26" i="11" s="1"/>
  <c r="Y26" i="11"/>
  <c r="X26" i="11" s="1"/>
  <c r="Y8" i="11"/>
  <c r="X8" i="11" s="1"/>
  <c r="AA8" i="11"/>
  <c r="Z8" i="11" s="1"/>
  <c r="Y17" i="11"/>
  <c r="X17" i="11" s="1"/>
  <c r="AA17" i="11"/>
  <c r="Z17" i="11" s="1"/>
  <c r="Y14" i="11"/>
  <c r="X14" i="11" s="1"/>
  <c r="AA14" i="11"/>
  <c r="Z14" i="11" s="1"/>
  <c r="Y27" i="11"/>
  <c r="X27" i="11" s="1"/>
  <c r="AA27" i="11"/>
  <c r="Z27" i="11" s="1"/>
  <c r="Y9" i="11"/>
  <c r="X9" i="11" s="1"/>
  <c r="AA9" i="11"/>
  <c r="Z9" i="11" s="1"/>
  <c r="AA18" i="11"/>
  <c r="Z18" i="11" s="1"/>
  <c r="Y18" i="11"/>
  <c r="X18" i="11" s="1"/>
  <c r="H131" i="7" l="1"/>
  <c r="J131" i="7" l="1"/>
  <c r="I131" i="7"/>
  <c r="K131" i="7"/>
  <c r="A60" i="7" l="1"/>
  <c r="A59" i="7"/>
  <c r="A58" i="7"/>
  <c r="A13" i="11" l="1"/>
  <c r="I36" i="38" l="1"/>
  <c r="I35" i="38" s="1"/>
  <c r="A50" i="11" l="1"/>
  <c r="A20" i="11" l="1"/>
  <c r="I3" i="38"/>
  <c r="A59" i="11"/>
  <c r="I52" i="38"/>
  <c r="A29" i="11"/>
  <c r="A38" i="11" l="1"/>
  <c r="I27" i="38"/>
  <c r="B130" i="7" l="1"/>
  <c r="L130" i="7"/>
  <c r="M130" i="7"/>
  <c r="G130" i="7"/>
  <c r="N130" i="7"/>
  <c r="O130" i="7"/>
  <c r="P130" i="7"/>
  <c r="V130" i="7"/>
  <c r="F130" i="7"/>
  <c r="U130" i="7"/>
  <c r="E130" i="7"/>
  <c r="D130" i="7"/>
  <c r="T130" i="7"/>
  <c r="S130" i="7"/>
  <c r="R130" i="7"/>
  <c r="C130" i="7"/>
  <c r="Q130" i="7"/>
  <c r="A128" i="7"/>
  <c r="A127" i="7"/>
  <c r="A126" i="7"/>
  <c r="N127" i="7" l="1"/>
  <c r="R127" i="7"/>
  <c r="T127" i="7"/>
  <c r="T129" i="7"/>
  <c r="P127" i="7"/>
  <c r="L129" i="7"/>
  <c r="D127" i="7"/>
  <c r="D129" i="7"/>
  <c r="P128" i="7"/>
  <c r="G126" i="7"/>
  <c r="AA130" i="7"/>
  <c r="Z130" i="7" s="1"/>
  <c r="Y130" i="7"/>
  <c r="X130" i="7" s="1"/>
  <c r="Q126" i="7"/>
  <c r="E127" i="7"/>
  <c r="E129" i="7"/>
  <c r="P129" i="7"/>
  <c r="G127" i="7"/>
  <c r="B126" i="7"/>
  <c r="F128" i="7"/>
  <c r="F129" i="7"/>
  <c r="G129" i="7"/>
  <c r="B128" i="7"/>
  <c r="Q129" i="7"/>
  <c r="V127" i="7"/>
  <c r="V129" i="7"/>
  <c r="O126" i="7"/>
  <c r="B129" i="7"/>
  <c r="R126" i="7"/>
  <c r="R128" i="7"/>
  <c r="O127" i="7"/>
  <c r="C129" i="7"/>
  <c r="V128" i="7"/>
  <c r="L126" i="7"/>
  <c r="L127" i="7"/>
  <c r="P126" i="7"/>
  <c r="Q127" i="7"/>
  <c r="U127" i="7"/>
  <c r="S126" i="7"/>
  <c r="S128" i="7"/>
  <c r="O128" i="7"/>
  <c r="M126" i="7"/>
  <c r="T126" i="7"/>
  <c r="O129" i="7"/>
  <c r="M127" i="7"/>
  <c r="C127" i="7"/>
  <c r="E126" i="7"/>
  <c r="E128" i="7"/>
  <c r="M129" i="7"/>
  <c r="F126" i="7"/>
  <c r="V126" i="7"/>
  <c r="N128" i="7"/>
  <c r="R129" i="7"/>
  <c r="N129" i="7"/>
  <c r="S127" i="7"/>
  <c r="S129" i="7"/>
  <c r="L128" i="7"/>
  <c r="U129" i="7"/>
  <c r="G128" i="7"/>
  <c r="B127" i="7"/>
  <c r="Q128" i="7"/>
  <c r="F127" i="7"/>
  <c r="T128" i="7"/>
  <c r="C126" i="7"/>
  <c r="D126" i="7"/>
  <c r="D128" i="7"/>
  <c r="M128" i="7"/>
  <c r="C128" i="7"/>
  <c r="U126" i="7"/>
  <c r="U128" i="7"/>
  <c r="N126" i="7"/>
  <c r="C58" i="7"/>
  <c r="M58" i="7"/>
  <c r="L58" i="7"/>
  <c r="P58" i="7"/>
  <c r="J58" i="7"/>
  <c r="A50" i="7"/>
  <c r="D58" i="7"/>
  <c r="M59" i="7"/>
  <c r="L59" i="7"/>
  <c r="P59" i="7"/>
  <c r="J59" i="7"/>
  <c r="A51" i="7"/>
  <c r="D59" i="7"/>
  <c r="T58" i="7"/>
  <c r="O58" i="7"/>
  <c r="S58" i="7"/>
  <c r="A52" i="7"/>
  <c r="A53" i="7" s="1"/>
  <c r="T59" i="7"/>
  <c r="O59" i="7"/>
  <c r="S59" i="7"/>
  <c r="F59" i="7"/>
  <c r="G58" i="7"/>
  <c r="R58" i="7"/>
  <c r="N58" i="7"/>
  <c r="I58" i="7"/>
  <c r="C59" i="7"/>
  <c r="G59" i="7"/>
  <c r="R59" i="7"/>
  <c r="N59" i="7"/>
  <c r="I59" i="7"/>
  <c r="E59" i="7"/>
  <c r="B58" i="7"/>
  <c r="Q58" i="7"/>
  <c r="U58" i="7"/>
  <c r="H58" i="7"/>
  <c r="F58" i="7"/>
  <c r="B59" i="7"/>
  <c r="Q59" i="7"/>
  <c r="U59" i="7"/>
  <c r="H59" i="7"/>
  <c r="K58" i="7"/>
  <c r="V58" i="7"/>
  <c r="E58" i="7"/>
  <c r="K59" i="7"/>
  <c r="V59" i="7"/>
  <c r="A61" i="7"/>
  <c r="A62" i="7" s="1"/>
  <c r="A129" i="7"/>
  <c r="E132" i="7" l="1"/>
  <c r="P132" i="7"/>
  <c r="S132" i="7"/>
  <c r="Y58" i="7"/>
  <c r="X58" i="7" s="1"/>
  <c r="AA58" i="7"/>
  <c r="Z58" i="7" s="1"/>
  <c r="Y128" i="7"/>
  <c r="X128" i="7" s="1"/>
  <c r="AA128" i="7"/>
  <c r="Z128" i="7" s="1"/>
  <c r="D132" i="7"/>
  <c r="O132" i="7"/>
  <c r="A54" i="7"/>
  <c r="A55" i="7" s="1"/>
  <c r="I36" i="36"/>
  <c r="I35" i="36" s="1"/>
  <c r="C132" i="7"/>
  <c r="N132" i="7"/>
  <c r="A63" i="7"/>
  <c r="I53" i="36" s="1"/>
  <c r="I52" i="36" s="1"/>
  <c r="V132" i="7"/>
  <c r="T132" i="7"/>
  <c r="AA127" i="7"/>
  <c r="Z127" i="7" s="1"/>
  <c r="Y127" i="7"/>
  <c r="X127" i="7" s="1"/>
  <c r="Q132" i="7"/>
  <c r="U132" i="7"/>
  <c r="F132" i="7"/>
  <c r="B132" i="7"/>
  <c r="M132" i="7"/>
  <c r="L132" i="7"/>
  <c r="Y126" i="7"/>
  <c r="X126" i="7" s="1"/>
  <c r="AA126" i="7"/>
  <c r="Z126" i="7" s="1"/>
  <c r="AA59" i="7"/>
  <c r="Z59" i="7" s="1"/>
  <c r="Y59" i="7"/>
  <c r="X59" i="7" s="1"/>
  <c r="R132" i="7"/>
  <c r="G132" i="7"/>
  <c r="AA129" i="7"/>
  <c r="Z129" i="7" s="1"/>
  <c r="Y129" i="7"/>
  <c r="X129" i="7" s="1"/>
  <c r="V51" i="7"/>
  <c r="C50" i="7"/>
  <c r="V50" i="7"/>
  <c r="P50" i="7"/>
  <c r="J50" i="7"/>
  <c r="H50" i="7"/>
  <c r="Q50" i="7"/>
  <c r="I50" i="7"/>
  <c r="F50" i="7"/>
  <c r="R50" i="7"/>
  <c r="B51" i="7"/>
  <c r="U51" i="7"/>
  <c r="S51" i="7"/>
  <c r="Q51" i="7"/>
  <c r="M51" i="7"/>
  <c r="K51" i="7"/>
  <c r="I51" i="7"/>
  <c r="D51" i="7"/>
  <c r="O51" i="7"/>
  <c r="G51" i="7"/>
  <c r="H51" i="7"/>
  <c r="L51" i="7"/>
  <c r="E51" i="7"/>
  <c r="N51" i="7"/>
  <c r="U50" i="7"/>
  <c r="T50" i="7"/>
  <c r="S50" i="7"/>
  <c r="O50" i="7"/>
  <c r="N50" i="7"/>
  <c r="M50" i="7"/>
  <c r="L50" i="7"/>
  <c r="K50" i="7"/>
  <c r="B50" i="7"/>
  <c r="F51" i="7"/>
  <c r="C51" i="7"/>
  <c r="G50" i="7"/>
  <c r="T51" i="7"/>
  <c r="E50" i="7"/>
  <c r="D50" i="7"/>
  <c r="P51" i="7"/>
  <c r="R51" i="7"/>
  <c r="J51" i="7"/>
  <c r="I130" i="7"/>
  <c r="H130" i="7"/>
  <c r="K130" i="7"/>
  <c r="J130" i="7"/>
  <c r="J129" i="7" l="1"/>
  <c r="K129" i="7"/>
  <c r="K128" i="7"/>
  <c r="J127" i="7"/>
  <c r="Y51" i="7"/>
  <c r="X51" i="7" s="1"/>
  <c r="AA51" i="7"/>
  <c r="Z51" i="7" s="1"/>
  <c r="I127" i="7"/>
  <c r="J126" i="7"/>
  <c r="J128" i="7"/>
  <c r="H126" i="7"/>
  <c r="K126" i="7"/>
  <c r="H129" i="7"/>
  <c r="H127" i="7"/>
  <c r="Y132" i="7"/>
  <c r="X132" i="7" s="1"/>
  <c r="AA132" i="7"/>
  <c r="Z132" i="7" s="1"/>
  <c r="Y50" i="7"/>
  <c r="X50" i="7" s="1"/>
  <c r="AA50" i="7"/>
  <c r="Z50" i="7" s="1"/>
  <c r="K127" i="7"/>
  <c r="I128" i="7"/>
  <c r="I129" i="7"/>
  <c r="I126" i="7"/>
  <c r="H128" i="7"/>
  <c r="A130" i="7"/>
  <c r="A131" i="7"/>
  <c r="J132" i="7" l="1"/>
  <c r="K132" i="7"/>
  <c r="I132" i="7"/>
  <c r="H132" i="7"/>
  <c r="O60" i="7" l="1"/>
  <c r="Q60" i="7"/>
  <c r="H60" i="7"/>
  <c r="V52" i="7"/>
  <c r="K60" i="7"/>
  <c r="V60" i="7"/>
  <c r="C60" i="7"/>
  <c r="L60" i="7"/>
  <c r="I60" i="7"/>
  <c r="J60" i="7"/>
  <c r="N60" i="7"/>
  <c r="G60" i="7"/>
  <c r="S60" i="7"/>
  <c r="B60" i="7"/>
  <c r="F60" i="7"/>
  <c r="E60" i="7"/>
  <c r="H52" i="7" l="1"/>
  <c r="E52" i="7"/>
  <c r="N52" i="7"/>
  <c r="G52" i="7"/>
  <c r="C52" i="7"/>
  <c r="F52" i="7"/>
  <c r="B52" i="7"/>
  <c r="J52" i="7"/>
  <c r="O52" i="7"/>
  <c r="Q52" i="7"/>
  <c r="D52" i="7"/>
  <c r="D60" i="7"/>
  <c r="U52" i="7"/>
  <c r="U60" i="7"/>
  <c r="M52" i="7"/>
  <c r="M60" i="7"/>
  <c r="P52" i="7"/>
  <c r="P60" i="7"/>
  <c r="K52" i="7"/>
  <c r="S52" i="7"/>
  <c r="T52" i="7"/>
  <c r="T60" i="7"/>
  <c r="L52" i="7"/>
  <c r="R52" i="7"/>
  <c r="R60" i="7"/>
  <c r="I52" i="7"/>
  <c r="AA60" i="7" l="1"/>
  <c r="Z60" i="7" s="1"/>
  <c r="Y60" i="7"/>
  <c r="X60" i="7" s="1"/>
  <c r="AA52" i="7"/>
  <c r="Z52" i="7" s="1"/>
  <c r="Y52" i="7"/>
  <c r="X52" i="7" s="1"/>
  <c r="D61" i="7" l="1"/>
  <c r="M53" i="7"/>
  <c r="Q38" i="36" s="1"/>
  <c r="H61" i="7"/>
  <c r="F61" i="7"/>
  <c r="I61" i="7"/>
  <c r="E61" i="7"/>
  <c r="J61" i="7"/>
  <c r="R61" i="7"/>
  <c r="K61" i="7"/>
  <c r="V61" i="7"/>
  <c r="B61" i="7"/>
  <c r="C61" i="7"/>
  <c r="N61" i="7"/>
  <c r="G61" i="7"/>
  <c r="M61" i="7"/>
  <c r="P61" i="7"/>
  <c r="L61" i="7"/>
  <c r="T61" i="7"/>
  <c r="O61" i="7"/>
  <c r="U61" i="7"/>
  <c r="S61" i="7"/>
  <c r="Q61" i="7"/>
  <c r="N53" i="7" l="1"/>
  <c r="R38" i="36" s="1"/>
  <c r="Y61" i="7"/>
  <c r="X61" i="7" s="1"/>
  <c r="AA61" i="7"/>
  <c r="Z61" i="7" s="1"/>
  <c r="I53" i="7"/>
  <c r="R53" i="7"/>
  <c r="V38" i="36" s="1"/>
  <c r="P53" i="7"/>
  <c r="T38" i="36" s="1"/>
  <c r="U53" i="7"/>
  <c r="Y38" i="36" s="1"/>
  <c r="O53" i="7"/>
  <c r="S38" i="36" s="1"/>
  <c r="E53" i="7"/>
  <c r="M36" i="36" s="1"/>
  <c r="L53" i="7"/>
  <c r="C53" i="7"/>
  <c r="K36" i="36" s="1"/>
  <c r="T53" i="7"/>
  <c r="X38" i="36" s="1"/>
  <c r="G53" i="7"/>
  <c r="O37" i="36" s="1"/>
  <c r="H53" i="7"/>
  <c r="J39" i="36" s="1"/>
  <c r="K39" i="36" s="1"/>
  <c r="L39" i="36" s="1"/>
  <c r="M39" i="36" s="1"/>
  <c r="N39" i="36" s="1"/>
  <c r="O39" i="36" s="1"/>
  <c r="Q53" i="7"/>
  <c r="U38" i="36" s="1"/>
  <c r="F53" i="7"/>
  <c r="N36" i="36" s="1"/>
  <c r="D53" i="7"/>
  <c r="L36" i="36" s="1"/>
  <c r="S53" i="7"/>
  <c r="W38" i="36" s="1"/>
  <c r="J53" i="7"/>
  <c r="H62" i="7"/>
  <c r="K56" i="36" s="1"/>
  <c r="L56" i="36" s="1"/>
  <c r="M56" i="36" s="1"/>
  <c r="N56" i="36" s="1"/>
  <c r="O56" i="36" s="1"/>
  <c r="G62" i="7"/>
  <c r="K53" i="7"/>
  <c r="P40" i="36" s="1"/>
  <c r="Q40" i="36" s="1"/>
  <c r="R40" i="36" s="1"/>
  <c r="S40" i="36" s="1"/>
  <c r="T40" i="36" s="1"/>
  <c r="U40" i="36" s="1"/>
  <c r="V40" i="36" s="1"/>
  <c r="W40" i="36" s="1"/>
  <c r="X40" i="36" s="1"/>
  <c r="Y40" i="36" s="1"/>
  <c r="V53" i="7"/>
  <c r="B53" i="7"/>
  <c r="J36" i="36" s="1"/>
  <c r="P62" i="7"/>
  <c r="T62" i="7"/>
  <c r="K62" i="7"/>
  <c r="Q57" i="36" s="1"/>
  <c r="R57" i="36" s="1"/>
  <c r="S57" i="36" s="1"/>
  <c r="T57" i="36" s="1"/>
  <c r="U57" i="36" s="1"/>
  <c r="V57" i="36" s="1"/>
  <c r="W57" i="36" s="1"/>
  <c r="X57" i="36" s="1"/>
  <c r="Y57" i="36" s="1"/>
  <c r="V62" i="7"/>
  <c r="Q62" i="7"/>
  <c r="F62" i="7"/>
  <c r="U62" i="7"/>
  <c r="L62" i="7"/>
  <c r="O62" i="7"/>
  <c r="B62" i="7"/>
  <c r="N62" i="7"/>
  <c r="E62" i="7"/>
  <c r="I62" i="7"/>
  <c r="M62" i="7"/>
  <c r="D62" i="7"/>
  <c r="C62" i="7"/>
  <c r="J62" i="7"/>
  <c r="S62" i="7"/>
  <c r="R62" i="7"/>
  <c r="AA62" i="7" l="1"/>
  <c r="Z62" i="7" s="1"/>
  <c r="Y62" i="7"/>
  <c r="X62" i="7" s="1"/>
  <c r="P38" i="36"/>
  <c r="AA53" i="7"/>
  <c r="Z53" i="7" s="1"/>
  <c r="Y53" i="7"/>
  <c r="X53" i="7" s="1"/>
  <c r="A38" i="16"/>
  <c r="A37" i="16"/>
  <c r="A36" i="16"/>
  <c r="A34" i="16"/>
  <c r="A33" i="16"/>
  <c r="A32" i="16"/>
  <c r="A31" i="16"/>
  <c r="A30" i="16"/>
  <c r="A29" i="16"/>
  <c r="A28" i="16"/>
  <c r="A27" i="16"/>
  <c r="A26" i="16"/>
  <c r="A24" i="16"/>
  <c r="F31" i="16" l="1"/>
  <c r="R31" i="16"/>
  <c r="Q33" i="16"/>
  <c r="S37" i="16"/>
  <c r="O26" i="16"/>
  <c r="P38" i="16"/>
  <c r="M26" i="16"/>
  <c r="E36" i="16"/>
  <c r="U33" i="16"/>
  <c r="C37" i="16"/>
  <c r="L26" i="16" l="1"/>
  <c r="N29" i="16"/>
  <c r="U26" i="16"/>
  <c r="U28" i="16"/>
  <c r="U29" i="16"/>
  <c r="U27" i="16"/>
  <c r="U30" i="16"/>
  <c r="U32" i="16"/>
  <c r="U34" i="16"/>
  <c r="F30" i="16"/>
  <c r="F24" i="16"/>
  <c r="F38" i="16"/>
  <c r="F33" i="16"/>
  <c r="F28" i="16"/>
  <c r="F26" i="16"/>
  <c r="F34" i="16"/>
  <c r="F36" i="16"/>
  <c r="F29" i="16"/>
  <c r="F37" i="16"/>
  <c r="T32" i="16"/>
  <c r="P24" i="16"/>
  <c r="O28" i="16"/>
  <c r="L24" i="16"/>
  <c r="U36" i="16"/>
  <c r="R32" i="16"/>
  <c r="R28" i="16"/>
  <c r="S33" i="16"/>
  <c r="P29" i="16"/>
  <c r="G26" i="16"/>
  <c r="G28" i="16"/>
  <c r="R36" i="16"/>
  <c r="O24" i="16"/>
  <c r="S32" i="16"/>
  <c r="R33" i="16"/>
  <c r="Q32" i="16"/>
  <c r="L30" i="16"/>
  <c r="L31" i="16"/>
  <c r="R29" i="16"/>
  <c r="S24" i="16"/>
  <c r="M38" i="16"/>
  <c r="S28" i="16"/>
  <c r="M27" i="16"/>
  <c r="M31" i="16"/>
  <c r="C36" i="16"/>
  <c r="C27" i="16"/>
  <c r="T33" i="16"/>
  <c r="U24" i="16"/>
  <c r="U37" i="16"/>
  <c r="E26" i="16"/>
  <c r="E33" i="16"/>
  <c r="E29" i="16"/>
  <c r="E37" i="16"/>
  <c r="E30" i="16"/>
  <c r="E38" i="16"/>
  <c r="E24" i="16"/>
  <c r="C29" i="16"/>
  <c r="E28" i="16"/>
  <c r="D28" i="16"/>
  <c r="D34" i="16"/>
  <c r="D37" i="16"/>
  <c r="D30" i="16"/>
  <c r="D38" i="16"/>
  <c r="D24" i="16"/>
  <c r="D26" i="16"/>
  <c r="D29" i="16"/>
  <c r="C30" i="16"/>
  <c r="E27" i="16"/>
  <c r="U38" i="16"/>
  <c r="T36" i="16"/>
  <c r="T24" i="16"/>
  <c r="M24" i="16"/>
  <c r="P36" i="16"/>
  <c r="P32" i="16"/>
  <c r="P28" i="16"/>
  <c r="P31" i="16"/>
  <c r="D36" i="16"/>
  <c r="T28" i="16"/>
  <c r="O38" i="16"/>
  <c r="O34" i="16"/>
  <c r="O37" i="16"/>
  <c r="O33" i="16"/>
  <c r="O36" i="16"/>
  <c r="O31" i="16"/>
  <c r="O27" i="16"/>
  <c r="C33" i="16"/>
  <c r="G34" i="16"/>
  <c r="G30" i="16"/>
  <c r="G37" i="16"/>
  <c r="G29" i="16"/>
  <c r="G24" i="16"/>
  <c r="G36" i="16"/>
  <c r="G32" i="16"/>
  <c r="G33" i="16"/>
  <c r="C32" i="16"/>
  <c r="M28" i="16"/>
  <c r="L34" i="16"/>
  <c r="L36" i="16"/>
  <c r="L33" i="16"/>
  <c r="L28" i="16"/>
  <c r="L29" i="16"/>
  <c r="L32" i="16"/>
  <c r="C34" i="16"/>
  <c r="O30" i="16"/>
  <c r="E31" i="16"/>
  <c r="S26" i="16"/>
  <c r="S30" i="16"/>
  <c r="S38" i="16"/>
  <c r="S34" i="16"/>
  <c r="S27" i="16"/>
  <c r="P30" i="16"/>
  <c r="G38" i="16"/>
  <c r="P33" i="16"/>
  <c r="C24" i="16"/>
  <c r="E34" i="16"/>
  <c r="Q37" i="16"/>
  <c r="Q24" i="16"/>
  <c r="Q36" i="16"/>
  <c r="Q38" i="16"/>
  <c r="Q31" i="16"/>
  <c r="Q34" i="16"/>
  <c r="Q27" i="16"/>
  <c r="Q30" i="16"/>
  <c r="Q26" i="16"/>
  <c r="Q28" i="16"/>
  <c r="C38" i="16"/>
  <c r="G27" i="16"/>
  <c r="E32" i="16"/>
  <c r="D33" i="16"/>
  <c r="R37" i="16"/>
  <c r="R24" i="16"/>
  <c r="R26" i="16"/>
  <c r="R27" i="16"/>
  <c r="R38" i="16"/>
  <c r="R34" i="16"/>
  <c r="L27" i="16"/>
  <c r="P26" i="16"/>
  <c r="P37" i="16"/>
  <c r="S29" i="16"/>
  <c r="S31" i="16"/>
  <c r="T30" i="16"/>
  <c r="T38" i="16"/>
  <c r="T34" i="16"/>
  <c r="P34" i="16"/>
  <c r="Q29" i="16"/>
  <c r="T37" i="16"/>
  <c r="R30" i="16"/>
  <c r="T31" i="16"/>
  <c r="M34" i="16"/>
  <c r="M30" i="16"/>
  <c r="M33" i="16"/>
  <c r="M29" i="16"/>
  <c r="M36" i="16"/>
  <c r="M37" i="16"/>
  <c r="M32" i="16"/>
  <c r="D27" i="16"/>
  <c r="L38" i="16"/>
  <c r="G31" i="16"/>
  <c r="C28" i="16"/>
  <c r="D31" i="16"/>
  <c r="S36" i="16"/>
  <c r="D32" i="16"/>
  <c r="P27" i="16"/>
  <c r="V38" i="16"/>
  <c r="V37" i="16"/>
  <c r="V36" i="16"/>
  <c r="V32" i="16"/>
  <c r="V31" i="16"/>
  <c r="V29" i="16"/>
  <c r="V28" i="16"/>
  <c r="V27" i="16"/>
  <c r="V24" i="16"/>
  <c r="V34" i="16"/>
  <c r="V33" i="16"/>
  <c r="V30" i="16"/>
  <c r="V26" i="16"/>
  <c r="AA27" i="16" l="1"/>
  <c r="Z27" i="16" s="1"/>
  <c r="Y27" i="16"/>
  <c r="X27" i="16" s="1"/>
  <c r="Y29" i="16"/>
  <c r="X29" i="16" s="1"/>
  <c r="AA29" i="16"/>
  <c r="Z29" i="16" s="1"/>
  <c r="H34" i="16"/>
  <c r="H36" i="16"/>
  <c r="H37" i="16"/>
  <c r="H38" i="16"/>
  <c r="H33" i="16"/>
  <c r="J37" i="16"/>
  <c r="J36" i="16"/>
  <c r="J38" i="16"/>
  <c r="J34" i="16"/>
  <c r="J33" i="16"/>
  <c r="K36" i="16"/>
  <c r="K37" i="16"/>
  <c r="K34" i="16"/>
  <c r="K33" i="16"/>
  <c r="K38" i="16"/>
  <c r="I36" i="16"/>
  <c r="I34" i="16"/>
  <c r="I33" i="16"/>
  <c r="I38" i="16"/>
  <c r="I37" i="16"/>
  <c r="H30" i="16"/>
  <c r="H29" i="16"/>
  <c r="H28" i="16"/>
  <c r="J30" i="16"/>
  <c r="J28" i="16"/>
  <c r="K30" i="16"/>
  <c r="K28" i="16"/>
  <c r="I28" i="16"/>
  <c r="I30" i="16"/>
  <c r="I29" i="16"/>
  <c r="N37" i="16"/>
  <c r="N28" i="16"/>
  <c r="AA28" i="16" s="1"/>
  <c r="Z28" i="16" s="1"/>
  <c r="N34" i="16"/>
  <c r="AA34" i="16" s="1"/>
  <c r="Z34" i="16" s="1"/>
  <c r="N33" i="16"/>
  <c r="Y33" i="16" s="1"/>
  <c r="X33" i="16" s="1"/>
  <c r="N38" i="16"/>
  <c r="AA38" i="16" s="1"/>
  <c r="Z38" i="16" s="1"/>
  <c r="N24" i="16"/>
  <c r="AA24" i="16" s="1"/>
  <c r="Z24" i="16" s="1"/>
  <c r="N30" i="16"/>
  <c r="Y30" i="16" s="1"/>
  <c r="X30" i="16" s="1"/>
  <c r="N26" i="16"/>
  <c r="AA26" i="16" s="1"/>
  <c r="Z26" i="16" s="1"/>
  <c r="N32" i="16"/>
  <c r="Y32" i="16" s="1"/>
  <c r="N36" i="16"/>
  <c r="AA36" i="16" s="1"/>
  <c r="Z36" i="16" s="1"/>
  <c r="N31" i="16"/>
  <c r="Y31" i="16" s="1"/>
  <c r="X31" i="16" s="1"/>
  <c r="B30" i="16"/>
  <c r="B36" i="16"/>
  <c r="B29" i="16"/>
  <c r="B38" i="16"/>
  <c r="B37" i="16"/>
  <c r="B28" i="16"/>
  <c r="B26" i="16"/>
  <c r="B24" i="16"/>
  <c r="B33" i="16"/>
  <c r="B34" i="16"/>
  <c r="B32" i="16"/>
  <c r="L37" i="16"/>
  <c r="X32" i="16" l="1"/>
  <c r="AA30" i="16"/>
  <c r="Z30" i="16" s="1"/>
  <c r="Y26" i="16"/>
  <c r="X26" i="16" s="1"/>
  <c r="Y38" i="16"/>
  <c r="X38" i="16" s="1"/>
  <c r="Y34" i="16"/>
  <c r="X34" i="16" s="1"/>
  <c r="Y28" i="16"/>
  <c r="X28" i="16" s="1"/>
  <c r="AA33" i="16"/>
  <c r="Z33" i="16" s="1"/>
  <c r="AA31" i="16"/>
  <c r="Z31" i="16" s="1"/>
  <c r="AA32" i="16"/>
  <c r="Z32" i="16" s="1"/>
  <c r="Y36" i="16"/>
  <c r="X36" i="16" s="1"/>
  <c r="Y37" i="16"/>
  <c r="X37" i="16" s="1"/>
  <c r="AA37" i="16"/>
  <c r="Z37" i="16" s="1"/>
  <c r="Y24" i="16"/>
  <c r="X24" i="16" s="1"/>
  <c r="V66" i="4" l="1"/>
  <c r="E66" i="4" l="1"/>
  <c r="M62" i="34" s="1"/>
  <c r="C56" i="4"/>
  <c r="K54" i="34" s="1"/>
  <c r="U66" i="4"/>
  <c r="Y64" i="34" s="1"/>
  <c r="G56" i="4"/>
  <c r="O55" i="34" s="1"/>
  <c r="L66" i="4"/>
  <c r="T56" i="4"/>
  <c r="X56" i="34" s="1"/>
  <c r="S66" i="4"/>
  <c r="W64" i="34" s="1"/>
  <c r="M56" i="4"/>
  <c r="Q56" i="34" s="1"/>
  <c r="U56" i="4"/>
  <c r="Y56" i="34" s="1"/>
  <c r="K56" i="4"/>
  <c r="P58" i="34" s="1"/>
  <c r="Q58" i="34" s="1"/>
  <c r="R58" i="34" s="1"/>
  <c r="S58" i="34" s="1"/>
  <c r="T58" i="34" s="1"/>
  <c r="U58" i="34" s="1"/>
  <c r="V58" i="34" s="1"/>
  <c r="W58" i="34" s="1"/>
  <c r="X58" i="34" s="1"/>
  <c r="Y58" i="34" s="1"/>
  <c r="R66" i="4"/>
  <c r="V64" i="34" s="1"/>
  <c r="E56" i="4"/>
  <c r="M54" i="34" s="1"/>
  <c r="H56" i="4"/>
  <c r="J57" i="34" s="1"/>
  <c r="K57" i="34" s="1"/>
  <c r="L57" i="34" s="1"/>
  <c r="M57" i="34" s="1"/>
  <c r="N57" i="34" s="1"/>
  <c r="O57" i="34" s="1"/>
  <c r="J56" i="4"/>
  <c r="B56" i="4"/>
  <c r="J54" i="34" s="1"/>
  <c r="G66" i="4"/>
  <c r="O63" i="34" s="1"/>
  <c r="L56" i="4"/>
  <c r="S56" i="4"/>
  <c r="W56" i="34" s="1"/>
  <c r="Q66" i="4"/>
  <c r="U64" i="34" s="1"/>
  <c r="N56" i="4"/>
  <c r="R56" i="34" s="1"/>
  <c r="O66" i="4"/>
  <c r="S64" i="34" s="1"/>
  <c r="Q56" i="4"/>
  <c r="U56" i="34" s="1"/>
  <c r="K66" i="4"/>
  <c r="P66" i="34" s="1"/>
  <c r="Q66" i="34" s="1"/>
  <c r="R66" i="34" s="1"/>
  <c r="S66" i="34" s="1"/>
  <c r="T66" i="34" s="1"/>
  <c r="U66" i="34" s="1"/>
  <c r="V66" i="34" s="1"/>
  <c r="W66" i="34" s="1"/>
  <c r="X66" i="34" s="1"/>
  <c r="Y66" i="34" s="1"/>
  <c r="D66" i="4"/>
  <c r="L62" i="34" s="1"/>
  <c r="O56" i="4"/>
  <c r="S56" i="34" s="1"/>
  <c r="M66" i="4"/>
  <c r="Q64" i="34" s="1"/>
  <c r="T66" i="4"/>
  <c r="X64" i="34" s="1"/>
  <c r="P66" i="4"/>
  <c r="T64" i="34" s="1"/>
  <c r="P56" i="4"/>
  <c r="T56" i="34" s="1"/>
  <c r="I56" i="4"/>
  <c r="H66" i="4"/>
  <c r="J65" i="34" s="1"/>
  <c r="K65" i="34" s="1"/>
  <c r="L65" i="34" s="1"/>
  <c r="M65" i="34" s="1"/>
  <c r="N65" i="34" s="1"/>
  <c r="O65" i="34" s="1"/>
  <c r="R56" i="4"/>
  <c r="V56" i="34" s="1"/>
  <c r="N66" i="4"/>
  <c r="R64" i="34" s="1"/>
  <c r="I66" i="4"/>
  <c r="C66" i="4"/>
  <c r="K62" i="34" s="1"/>
  <c r="F56" i="4"/>
  <c r="N54" i="34" s="1"/>
  <c r="F66" i="4"/>
  <c r="N62" i="34" s="1"/>
  <c r="J66" i="4"/>
  <c r="B66" i="4"/>
  <c r="J62" i="34" s="1"/>
  <c r="D56" i="4"/>
  <c r="L54" i="34" s="1"/>
  <c r="J24" i="16"/>
  <c r="H24" i="16"/>
  <c r="I24" i="16"/>
  <c r="K24" i="16"/>
  <c r="AA66" i="4" l="1"/>
  <c r="Z66" i="4" s="1"/>
  <c r="P64" i="34"/>
  <c r="Y66" i="4"/>
  <c r="X66" i="4" s="1"/>
  <c r="AA56" i="4"/>
  <c r="Z56" i="4" s="1"/>
  <c r="P56" i="34"/>
  <c r="Y56" i="4"/>
  <c r="X56" i="4" s="1"/>
  <c r="F63" i="22" l="1"/>
  <c r="D64" i="22"/>
  <c r="T64" i="22"/>
  <c r="B59" i="22"/>
  <c r="R59" i="22"/>
  <c r="M60" i="22"/>
  <c r="H61" i="22"/>
  <c r="C62" i="22"/>
  <c r="S62" i="22"/>
  <c r="N63" i="22"/>
  <c r="I64" i="22"/>
  <c r="J55" i="22"/>
  <c r="C59" i="22"/>
  <c r="S59" i="22"/>
  <c r="N60" i="22"/>
  <c r="I61" i="22"/>
  <c r="D62" i="22"/>
  <c r="T62" i="22"/>
  <c r="O63" i="22"/>
  <c r="J64" i="22"/>
  <c r="D59" i="22"/>
  <c r="T59" i="22"/>
  <c r="O60" i="22"/>
  <c r="J61" i="22"/>
  <c r="E62" i="22"/>
  <c r="U62" i="22"/>
  <c r="P63" i="22"/>
  <c r="G63" i="22"/>
  <c r="I55" i="22"/>
  <c r="F62" i="22"/>
  <c r="J51" i="22"/>
  <c r="F18" i="22"/>
  <c r="C14" i="22"/>
  <c r="S14" i="22"/>
  <c r="N15" i="22"/>
  <c r="I16" i="22"/>
  <c r="D17" i="22"/>
  <c r="T17" i="22"/>
  <c r="O18" i="22"/>
  <c r="V50" i="22"/>
  <c r="L52" i="22"/>
  <c r="R54" i="22"/>
  <c r="P15" i="22"/>
  <c r="F17" i="22"/>
  <c r="Q18" i="22"/>
  <c r="I5" i="22"/>
  <c r="D6" i="22"/>
  <c r="T6" i="22"/>
  <c r="O7" i="22"/>
  <c r="J8" i="22"/>
  <c r="E9" i="22"/>
  <c r="P10" i="22"/>
  <c r="N59" i="22"/>
  <c r="I60" i="22"/>
  <c r="D61" i="22"/>
  <c r="T61" i="22"/>
  <c r="O62" i="22"/>
  <c r="J63" i="22"/>
  <c r="E64" i="22"/>
  <c r="U64" i="22"/>
  <c r="G50" i="22"/>
  <c r="B51" i="22"/>
  <c r="R51" i="22"/>
  <c r="M52" i="22"/>
  <c r="H53" i="22"/>
  <c r="C54" i="22"/>
  <c r="S54" i="22"/>
  <c r="F14" i="22"/>
  <c r="Q51" i="22"/>
  <c r="E14" i="22"/>
  <c r="O59" i="22"/>
  <c r="J60" i="22"/>
  <c r="E61" i="22"/>
  <c r="U61" i="22"/>
  <c r="P62" i="22"/>
  <c r="K63" i="22"/>
  <c r="G53" i="22"/>
  <c r="U14" i="22"/>
  <c r="V17" i="22"/>
  <c r="U9" i="22"/>
  <c r="U7" i="22"/>
  <c r="B55" i="22"/>
  <c r="F50" i="22"/>
  <c r="B54" i="22"/>
  <c r="K16" i="22"/>
  <c r="P8" i="22"/>
  <c r="V7" i="22"/>
  <c r="Q59" i="22"/>
  <c r="H64" i="22"/>
  <c r="K56" i="45" s="1"/>
  <c r="L56" i="45" s="1"/>
  <c r="M56" i="45" s="1"/>
  <c r="N56" i="45" s="1"/>
  <c r="O56" i="45" s="1"/>
  <c r="F59" i="22"/>
  <c r="V59" i="22"/>
  <c r="Q60" i="22"/>
  <c r="R60" i="22"/>
  <c r="G64" i="22"/>
  <c r="T18" i="22"/>
  <c r="H59" i="22"/>
  <c r="C60" i="22"/>
  <c r="S60" i="22"/>
  <c r="E18" i="22"/>
  <c r="I59" i="22"/>
  <c r="D60" i="22"/>
  <c r="T60" i="22"/>
  <c r="O61" i="22"/>
  <c r="J62" i="22"/>
  <c r="E63" i="22"/>
  <c r="U63" i="22"/>
  <c r="H51" i="22"/>
  <c r="L64" i="22"/>
  <c r="I51" i="22"/>
  <c r="M64" i="22"/>
  <c r="N64" i="22"/>
  <c r="P59" i="22"/>
  <c r="K60" i="22"/>
  <c r="F61" i="22"/>
  <c r="V61" i="22"/>
  <c r="Q62" i="22"/>
  <c r="L63" i="22"/>
  <c r="G5" i="22"/>
  <c r="B6" i="22"/>
  <c r="R6" i="22"/>
  <c r="M7" i="22"/>
  <c r="H8" i="22"/>
  <c r="C9" i="22"/>
  <c r="S9" i="22"/>
  <c r="N10" i="22"/>
  <c r="C64" i="22"/>
  <c r="S64" i="22"/>
  <c r="E50" i="22"/>
  <c r="U50" i="22"/>
  <c r="P51" i="22"/>
  <c r="K52" i="22"/>
  <c r="F53" i="22"/>
  <c r="V53" i="22"/>
  <c r="Q54" i="22"/>
  <c r="D14" i="22"/>
  <c r="T14" i="22"/>
  <c r="O15" i="22"/>
  <c r="J16" i="22"/>
  <c r="E17" i="22"/>
  <c r="U17" i="22"/>
  <c r="P18" i="22"/>
  <c r="H5" i="22"/>
  <c r="C6" i="22"/>
  <c r="S6" i="22"/>
  <c r="N7" i="22"/>
  <c r="I8" i="22"/>
  <c r="D9" i="22"/>
  <c r="T9" i="22"/>
  <c r="O10" i="22"/>
  <c r="L60" i="22"/>
  <c r="G61" i="22"/>
  <c r="B62" i="22"/>
  <c r="R62" i="22"/>
  <c r="M63" i="22"/>
  <c r="F64" i="22"/>
  <c r="V64" i="22"/>
  <c r="H50" i="22"/>
  <c r="C51" i="22"/>
  <c r="S51" i="22"/>
  <c r="N52" i="22"/>
  <c r="I53" i="22"/>
  <c r="D54" i="22"/>
  <c r="T54" i="22"/>
  <c r="V14" i="22"/>
  <c r="Q15" i="22"/>
  <c r="L16" i="22"/>
  <c r="G17" i="22"/>
  <c r="B18" i="22"/>
  <c r="R18" i="22"/>
  <c r="J5" i="22"/>
  <c r="E6" i="22"/>
  <c r="U6" i="22"/>
  <c r="P7" i="22"/>
  <c r="K8" i="22"/>
  <c r="F9" i="22"/>
  <c r="I50" i="22"/>
  <c r="D51" i="22"/>
  <c r="T51" i="22"/>
  <c r="O52" i="22"/>
  <c r="J53" i="22"/>
  <c r="E54" i="22"/>
  <c r="U54" i="22"/>
  <c r="G14" i="22"/>
  <c r="B15" i="22"/>
  <c r="R15" i="22"/>
  <c r="M16" i="22"/>
  <c r="H17" i="22"/>
  <c r="C18" i="22"/>
  <c r="S18" i="22"/>
  <c r="K5" i="22"/>
  <c r="F6" i="22"/>
  <c r="V6" i="22"/>
  <c r="Q7" i="22"/>
  <c r="L8" i="22"/>
  <c r="B10" i="22"/>
  <c r="J50" i="22"/>
  <c r="E51" i="22"/>
  <c r="U51" i="22"/>
  <c r="P52" i="22"/>
  <c r="K53" i="22"/>
  <c r="F54" i="22"/>
  <c r="V54" i="22"/>
  <c r="H14" i="22"/>
  <c r="C15" i="22"/>
  <c r="S15" i="22"/>
  <c r="N16" i="22"/>
  <c r="I17" i="22"/>
  <c r="D18" i="22"/>
  <c r="L5" i="22"/>
  <c r="G6" i="22"/>
  <c r="B7" i="22"/>
  <c r="R7" i="22"/>
  <c r="M8" i="22"/>
  <c r="K50" i="22"/>
  <c r="F51" i="22"/>
  <c r="V51" i="22"/>
  <c r="Q52" i="22"/>
  <c r="L53" i="22"/>
  <c r="G54" i="22"/>
  <c r="I14" i="22"/>
  <c r="D15" i="22"/>
  <c r="T15" i="22"/>
  <c r="O16" i="22"/>
  <c r="J17" i="22"/>
  <c r="U18" i="22"/>
  <c r="M5" i="22"/>
  <c r="H6" i="22"/>
  <c r="C7" i="22"/>
  <c r="S7" i="22"/>
  <c r="N8" i="22"/>
  <c r="I9" i="22"/>
  <c r="D10" i="22"/>
  <c r="E59" i="22"/>
  <c r="U59" i="22"/>
  <c r="P60" i="22"/>
  <c r="K61" i="22"/>
  <c r="V62" i="22"/>
  <c r="Q63" i="22"/>
  <c r="L50" i="22"/>
  <c r="G51" i="22"/>
  <c r="B52" i="22"/>
  <c r="R52" i="22"/>
  <c r="M53" i="22"/>
  <c r="H54" i="22"/>
  <c r="J14" i="22"/>
  <c r="E15" i="22"/>
  <c r="U15" i="22"/>
  <c r="P16" i="22"/>
  <c r="K17" i="22"/>
  <c r="V18" i="22"/>
  <c r="N5" i="22"/>
  <c r="I6" i="22"/>
  <c r="D7" i="22"/>
  <c r="T7" i="22"/>
  <c r="L61" i="22"/>
  <c r="G62" i="22"/>
  <c r="B63" i="22"/>
  <c r="R63" i="22"/>
  <c r="K64" i="22"/>
  <c r="Q57" i="45" s="1"/>
  <c r="R57" i="45" s="1"/>
  <c r="S57" i="45" s="1"/>
  <c r="T57" i="45" s="1"/>
  <c r="U57" i="45" s="1"/>
  <c r="V57" i="45" s="1"/>
  <c r="W57" i="45" s="1"/>
  <c r="X57" i="45" s="1"/>
  <c r="Y57" i="45" s="1"/>
  <c r="M50" i="22"/>
  <c r="C52" i="22"/>
  <c r="S52" i="22"/>
  <c r="N53" i="22"/>
  <c r="I54" i="22"/>
  <c r="K14" i="22"/>
  <c r="F15" i="22"/>
  <c r="V15" i="22"/>
  <c r="Q16" i="22"/>
  <c r="L17" i="22"/>
  <c r="J6" i="22"/>
  <c r="E7" i="22"/>
  <c r="P19" i="22"/>
  <c r="F55" i="22"/>
  <c r="V55" i="22"/>
  <c r="G59" i="22"/>
  <c r="B60" i="22"/>
  <c r="M61" i="22"/>
  <c r="H62" i="22"/>
  <c r="C63" i="22"/>
  <c r="S63" i="22"/>
  <c r="N50" i="22"/>
  <c r="D52" i="22"/>
  <c r="T52" i="22"/>
  <c r="O53" i="22"/>
  <c r="J54" i="22"/>
  <c r="L14" i="22"/>
  <c r="G15" i="22"/>
  <c r="B16" i="22"/>
  <c r="R16" i="22"/>
  <c r="M17" i="22"/>
  <c r="F7" i="22"/>
  <c r="Q8" i="22"/>
  <c r="L9" i="22"/>
  <c r="Q19" i="22"/>
  <c r="G55" i="22"/>
  <c r="N61" i="22"/>
  <c r="I62" i="22"/>
  <c r="D63" i="22"/>
  <c r="T63" i="22"/>
  <c r="O50" i="22"/>
  <c r="E52" i="22"/>
  <c r="U52" i="22"/>
  <c r="P53" i="22"/>
  <c r="K54" i="22"/>
  <c r="M14" i="22"/>
  <c r="H15" i="22"/>
  <c r="C16" i="22"/>
  <c r="S16" i="22"/>
  <c r="N17" i="22"/>
  <c r="B8" i="22"/>
  <c r="R8" i="22"/>
  <c r="M9" i="22"/>
  <c r="H10" i="22"/>
  <c r="K7" i="45" s="1"/>
  <c r="L7" i="45" s="1"/>
  <c r="M7" i="45" s="1"/>
  <c r="N7" i="45" s="1"/>
  <c r="O7" i="45" s="1"/>
  <c r="B19" i="22"/>
  <c r="R19" i="22"/>
  <c r="H55" i="22"/>
  <c r="K39" i="45" s="1"/>
  <c r="L39" i="45" s="1"/>
  <c r="M39" i="45" s="1"/>
  <c r="N39" i="45" s="1"/>
  <c r="O39" i="45" s="1"/>
  <c r="P50" i="22"/>
  <c r="K51" i="22"/>
  <c r="F52" i="22"/>
  <c r="V52" i="22"/>
  <c r="Q53" i="22"/>
  <c r="L54" i="22"/>
  <c r="N14" i="22"/>
  <c r="I15" i="22"/>
  <c r="D16" i="22"/>
  <c r="T16" i="22"/>
  <c r="O17" i="22"/>
  <c r="J18" i="22"/>
  <c r="B5" i="22"/>
  <c r="R5" i="22"/>
  <c r="M6" i="22"/>
  <c r="H7" i="22"/>
  <c r="C8" i="22"/>
  <c r="S8" i="22"/>
  <c r="N9" i="22"/>
  <c r="I10" i="22"/>
  <c r="C19" i="22"/>
  <c r="S19" i="22"/>
  <c r="J59" i="22"/>
  <c r="E60" i="22"/>
  <c r="U60" i="22"/>
  <c r="P61" i="22"/>
  <c r="K62" i="22"/>
  <c r="V63" i="22"/>
  <c r="O64" i="22"/>
  <c r="Q50" i="22"/>
  <c r="L51" i="22"/>
  <c r="G52" i="22"/>
  <c r="B53" i="22"/>
  <c r="R53" i="22"/>
  <c r="M54" i="22"/>
  <c r="O14" i="22"/>
  <c r="J15" i="22"/>
  <c r="E16" i="22"/>
  <c r="U16" i="22"/>
  <c r="P17" i="22"/>
  <c r="K18" i="22"/>
  <c r="C5" i="22"/>
  <c r="S5" i="22"/>
  <c r="N6" i="22"/>
  <c r="I7" i="22"/>
  <c r="D8" i="22"/>
  <c r="T8" i="22"/>
  <c r="O9" i="22"/>
  <c r="J10" i="22"/>
  <c r="D19" i="22"/>
  <c r="T19" i="22"/>
  <c r="K59" i="22"/>
  <c r="F60" i="22"/>
  <c r="V60" i="22"/>
  <c r="Q61" i="22"/>
  <c r="L62" i="22"/>
  <c r="P64" i="22"/>
  <c r="B50" i="22"/>
  <c r="R50" i="22"/>
  <c r="M51" i="22"/>
  <c r="H52" i="22"/>
  <c r="C53" i="22"/>
  <c r="S53" i="22"/>
  <c r="N54" i="22"/>
  <c r="P14" i="22"/>
  <c r="K15" i="22"/>
  <c r="F16" i="22"/>
  <c r="V16" i="22"/>
  <c r="Q17" i="22"/>
  <c r="L18" i="22"/>
  <c r="D5" i="22"/>
  <c r="T5" i="22"/>
  <c r="O6" i="22"/>
  <c r="J7" i="22"/>
  <c r="E8" i="22"/>
  <c r="U8" i="22"/>
  <c r="Y6" i="45" s="1"/>
  <c r="P9" i="22"/>
  <c r="K10" i="22"/>
  <c r="Q8" i="45" s="1"/>
  <c r="R8" i="45" s="1"/>
  <c r="S8" i="45" s="1"/>
  <c r="T8" i="45" s="1"/>
  <c r="U8" i="45" s="1"/>
  <c r="V8" i="45" s="1"/>
  <c r="W8" i="45" s="1"/>
  <c r="X8" i="45" s="1"/>
  <c r="Y8" i="45" s="1"/>
  <c r="E19" i="22"/>
  <c r="U19" i="22"/>
  <c r="L59" i="22"/>
  <c r="G60" i="22"/>
  <c r="B61" i="22"/>
  <c r="R61" i="22"/>
  <c r="M62" i="22"/>
  <c r="H63" i="22"/>
  <c r="Q64" i="22"/>
  <c r="C50" i="22"/>
  <c r="S50" i="22"/>
  <c r="N51" i="22"/>
  <c r="I52" i="22"/>
  <c r="D53" i="22"/>
  <c r="T53" i="22"/>
  <c r="O54" i="22"/>
  <c r="Q14" i="22"/>
  <c r="L15" i="22"/>
  <c r="G16" i="22"/>
  <c r="B17" i="22"/>
  <c r="R17" i="22"/>
  <c r="M18" i="22"/>
  <c r="M59" i="22"/>
  <c r="H60" i="22"/>
  <c r="C61" i="22"/>
  <c r="S61" i="22"/>
  <c r="N62" i="22"/>
  <c r="I63" i="22"/>
  <c r="B64" i="22"/>
  <c r="R64" i="22"/>
  <c r="D50" i="22"/>
  <c r="T50" i="22"/>
  <c r="O51" i="22"/>
  <c r="J52" i="22"/>
  <c r="E53" i="22"/>
  <c r="U53" i="22"/>
  <c r="P54" i="22"/>
  <c r="B14" i="22"/>
  <c r="R14" i="22"/>
  <c r="M15" i="22"/>
  <c r="H16" i="22"/>
  <c r="C17" i="22"/>
  <c r="S17" i="22"/>
  <c r="N18" i="22"/>
  <c r="F5" i="22"/>
  <c r="V5" i="22"/>
  <c r="Q6" i="22"/>
  <c r="L7" i="22"/>
  <c r="G8" i="22"/>
  <c r="B9" i="22"/>
  <c r="R9" i="22"/>
  <c r="M10" i="22"/>
  <c r="E5" i="22"/>
  <c r="U5" i="22"/>
  <c r="P6" i="22"/>
  <c r="K7" i="22"/>
  <c r="F8" i="22"/>
  <c r="V8" i="22"/>
  <c r="Q9" i="22"/>
  <c r="L10" i="22"/>
  <c r="F19" i="22"/>
  <c r="V19" i="22"/>
  <c r="G19" i="22"/>
  <c r="H19" i="22"/>
  <c r="K55" i="22"/>
  <c r="Q40" i="45" s="1"/>
  <c r="R40" i="45" s="1"/>
  <c r="S40" i="45" s="1"/>
  <c r="T40" i="45" s="1"/>
  <c r="U40" i="45" s="1"/>
  <c r="V40" i="45" s="1"/>
  <c r="W40" i="45" s="1"/>
  <c r="X40" i="45" s="1"/>
  <c r="Y40" i="45" s="1"/>
  <c r="I19" i="22"/>
  <c r="L55" i="22"/>
  <c r="J19" i="22"/>
  <c r="M55" i="22"/>
  <c r="V9" i="22"/>
  <c r="Q10" i="22"/>
  <c r="K19" i="22"/>
  <c r="N55" i="22"/>
  <c r="G9" i="22"/>
  <c r="R10" i="22"/>
  <c r="L19" i="22"/>
  <c r="O55" i="22"/>
  <c r="H9" i="22"/>
  <c r="C10" i="22"/>
  <c r="S10" i="22"/>
  <c r="M19" i="22"/>
  <c r="P55" i="22"/>
  <c r="T10" i="22"/>
  <c r="N19" i="22"/>
  <c r="Q55" i="22"/>
  <c r="O8" i="22"/>
  <c r="J9" i="22"/>
  <c r="E10" i="22"/>
  <c r="U10" i="22"/>
  <c r="O19" i="22"/>
  <c r="R55" i="22"/>
  <c r="G18" i="22"/>
  <c r="O5" i="22"/>
  <c r="K9" i="22"/>
  <c r="F10" i="22"/>
  <c r="V10" i="22"/>
  <c r="C55" i="22"/>
  <c r="S55" i="22"/>
  <c r="H18" i="22"/>
  <c r="P5" i="22"/>
  <c r="K6" i="22"/>
  <c r="G10" i="22"/>
  <c r="D55" i="22"/>
  <c r="T55" i="22"/>
  <c r="I18" i="22"/>
  <c r="Q5" i="22"/>
  <c r="L6" i="22"/>
  <c r="G7" i="22"/>
  <c r="E55" i="22"/>
  <c r="U55" i="22"/>
  <c r="F27" i="22" l="1"/>
  <c r="B25" i="22"/>
  <c r="D27" i="22"/>
  <c r="J26" i="22"/>
  <c r="E27" i="22"/>
  <c r="G23" i="22"/>
  <c r="M27" i="22"/>
  <c r="F25" i="22"/>
  <c r="G24" i="22"/>
  <c r="I26" i="22"/>
  <c r="T27" i="22"/>
  <c r="V26" i="22"/>
  <c r="O25" i="22"/>
  <c r="N25" i="22"/>
  <c r="M25" i="22"/>
  <c r="U25" i="22"/>
  <c r="J27" i="22"/>
  <c r="B24" i="22"/>
  <c r="V28" i="22"/>
  <c r="J23" i="22"/>
  <c r="D26" i="22"/>
  <c r="M23" i="22"/>
  <c r="T24" i="22"/>
  <c r="C24" i="22"/>
  <c r="H23" i="22"/>
  <c r="K26" i="22"/>
  <c r="R24" i="22"/>
  <c r="R27" i="22"/>
  <c r="P25" i="22"/>
  <c r="B27" i="22"/>
  <c r="U24" i="22"/>
  <c r="O27" i="22"/>
  <c r="K27" i="22"/>
  <c r="N26" i="22"/>
  <c r="S25" i="22"/>
  <c r="N23" i="22"/>
  <c r="H24" i="22"/>
  <c r="U23" i="22"/>
  <c r="S24" i="22"/>
  <c r="I28" i="22"/>
  <c r="O26" i="22"/>
  <c r="G26" i="22"/>
  <c r="T25" i="22"/>
  <c r="E24" i="22"/>
  <c r="T26" i="22"/>
  <c r="D25" i="22"/>
  <c r="P26" i="22"/>
  <c r="I24" i="22"/>
  <c r="V23" i="22"/>
  <c r="C25" i="22"/>
  <c r="Q26" i="22"/>
  <c r="U27" i="22"/>
  <c r="E28" i="22"/>
  <c r="P27" i="22"/>
  <c r="T28" i="22"/>
  <c r="N27" i="22"/>
  <c r="B26" i="22"/>
  <c r="Y62" i="22"/>
  <c r="X62" i="22" s="1"/>
  <c r="AA62" i="22"/>
  <c r="Z62" i="22" s="1"/>
  <c r="Q28" i="22"/>
  <c r="K23" i="22"/>
  <c r="I23" i="22"/>
  <c r="L25" i="22"/>
  <c r="Y16" i="22"/>
  <c r="X16" i="22" s="1"/>
  <c r="AA16" i="22"/>
  <c r="Z16" i="22" s="1"/>
  <c r="U26" i="22"/>
  <c r="I25" i="22"/>
  <c r="Y6" i="22"/>
  <c r="X6" i="22" s="1"/>
  <c r="AA6" i="22"/>
  <c r="Z6" i="22" s="1"/>
  <c r="L23" i="22"/>
  <c r="AA14" i="22"/>
  <c r="Z14" i="22" s="1"/>
  <c r="Y14" i="22"/>
  <c r="X14" i="22" s="1"/>
  <c r="L26" i="22"/>
  <c r="AA17" i="22"/>
  <c r="Z17" i="22" s="1"/>
  <c r="Y17" i="22"/>
  <c r="X17" i="22" s="1"/>
  <c r="Y5" i="22"/>
  <c r="X5" i="22" s="1"/>
  <c r="AA5" i="22"/>
  <c r="Z5" i="22" s="1"/>
  <c r="Q24" i="22"/>
  <c r="E26" i="22"/>
  <c r="Y63" i="22"/>
  <c r="X63" i="22" s="1"/>
  <c r="AA63" i="22"/>
  <c r="Z63" i="22" s="1"/>
  <c r="Q27" i="22"/>
  <c r="N24" i="22"/>
  <c r="AA8" i="22"/>
  <c r="Z8" i="22" s="1"/>
  <c r="Y8" i="22"/>
  <c r="X8" i="22" s="1"/>
  <c r="U28" i="22"/>
  <c r="F24" i="22"/>
  <c r="D24" i="22"/>
  <c r="Q16" i="45"/>
  <c r="R16" i="45" s="1"/>
  <c r="S16" i="45" s="1"/>
  <c r="T16" i="45" s="1"/>
  <c r="U16" i="45" s="1"/>
  <c r="V16" i="45" s="1"/>
  <c r="W16" i="45" s="1"/>
  <c r="X16" i="45" s="1"/>
  <c r="Y16" i="45" s="1"/>
  <c r="K28" i="22"/>
  <c r="Q24" i="45" s="1"/>
  <c r="R24" i="45" s="1"/>
  <c r="S24" i="45" s="1"/>
  <c r="T24" i="45" s="1"/>
  <c r="U24" i="45" s="1"/>
  <c r="V24" i="45" s="1"/>
  <c r="W24" i="45" s="1"/>
  <c r="X24" i="45" s="1"/>
  <c r="Y24" i="45" s="1"/>
  <c r="E25" i="22"/>
  <c r="C26" i="22"/>
  <c r="J24" i="22"/>
  <c r="AA51" i="22"/>
  <c r="Z51" i="22" s="1"/>
  <c r="Y51" i="22"/>
  <c r="X51" i="22" s="1"/>
  <c r="Y60" i="22"/>
  <c r="X60" i="22" s="1"/>
  <c r="AA60" i="22"/>
  <c r="Z60" i="22" s="1"/>
  <c r="J25" i="22"/>
  <c r="K25" i="22"/>
  <c r="E23" i="22"/>
  <c r="F26" i="22"/>
  <c r="S23" i="22"/>
  <c r="D28" i="22"/>
  <c r="AA53" i="22"/>
  <c r="Z53" i="22" s="1"/>
  <c r="Y53" i="22"/>
  <c r="X53" i="22" s="1"/>
  <c r="AA19" i="22"/>
  <c r="Z19" i="22" s="1"/>
  <c r="L28" i="22"/>
  <c r="Y19" i="22"/>
  <c r="X19" i="22" s="1"/>
  <c r="R26" i="22"/>
  <c r="G27" i="22"/>
  <c r="L24" i="22"/>
  <c r="AA15" i="22"/>
  <c r="Z15" i="22" s="1"/>
  <c r="Y15" i="22"/>
  <c r="X15" i="22" s="1"/>
  <c r="K24" i="22"/>
  <c r="O28" i="22"/>
  <c r="H25" i="22"/>
  <c r="Q23" i="22"/>
  <c r="Y59" i="22"/>
  <c r="X59" i="22" s="1"/>
  <c r="AA59" i="22"/>
  <c r="Z59" i="22" s="1"/>
  <c r="P23" i="22"/>
  <c r="O23" i="22"/>
  <c r="P28" i="22"/>
  <c r="O24" i="22"/>
  <c r="F23" i="22"/>
  <c r="P24" i="22"/>
  <c r="C23" i="22"/>
  <c r="N28" i="22"/>
  <c r="V24" i="22"/>
  <c r="G28" i="22"/>
  <c r="T23" i="22"/>
  <c r="Q25" i="22"/>
  <c r="F28" i="22"/>
  <c r="R23" i="22"/>
  <c r="AA55" i="22"/>
  <c r="Z55" i="22" s="1"/>
  <c r="Y55" i="22"/>
  <c r="X55" i="22" s="1"/>
  <c r="M28" i="22"/>
  <c r="Y10" i="22"/>
  <c r="X10" i="22" s="1"/>
  <c r="AA10" i="22"/>
  <c r="Z10" i="22" s="1"/>
  <c r="Y61" i="22"/>
  <c r="X61" i="22" s="1"/>
  <c r="AA61" i="22"/>
  <c r="Z61" i="22" s="1"/>
  <c r="Y50" i="22"/>
  <c r="X50" i="22" s="1"/>
  <c r="AA50" i="22"/>
  <c r="Z50" i="22" s="1"/>
  <c r="J28" i="22"/>
  <c r="Y9" i="22"/>
  <c r="X9" i="22" s="1"/>
  <c r="AA9" i="22"/>
  <c r="Z9" i="22" s="1"/>
  <c r="H27" i="22"/>
  <c r="S28" i="22"/>
  <c r="R28" i="22"/>
  <c r="D23" i="22"/>
  <c r="B23" i="22"/>
  <c r="C28" i="22"/>
  <c r="B28" i="22"/>
  <c r="L27" i="22"/>
  <c r="Y18" i="22"/>
  <c r="X18" i="22" s="1"/>
  <c r="AA18" i="22"/>
  <c r="Z18" i="22" s="1"/>
  <c r="S26" i="22"/>
  <c r="AA7" i="22"/>
  <c r="Z7" i="22" s="1"/>
  <c r="Y7" i="22"/>
  <c r="X7" i="22" s="1"/>
  <c r="M24" i="22"/>
  <c r="H28" i="22"/>
  <c r="K23" i="45" s="1"/>
  <c r="L23" i="45" s="1"/>
  <c r="M23" i="45" s="1"/>
  <c r="N23" i="45" s="1"/>
  <c r="O23" i="45" s="1"/>
  <c r="K15" i="45"/>
  <c r="L15" i="45" s="1"/>
  <c r="M15" i="45" s="1"/>
  <c r="N15" i="45" s="1"/>
  <c r="O15" i="45" s="1"/>
  <c r="M26" i="22"/>
  <c r="S27" i="22"/>
  <c r="V25" i="22"/>
  <c r="G25" i="22"/>
  <c r="I27" i="22"/>
  <c r="R25" i="22"/>
  <c r="V27" i="22"/>
  <c r="C27" i="22"/>
  <c r="Y54" i="22"/>
  <c r="X54" i="22" s="1"/>
  <c r="AA54" i="22"/>
  <c r="Z54" i="22" s="1"/>
  <c r="H26" i="22"/>
  <c r="AA64" i="22"/>
  <c r="Z64" i="22" s="1"/>
  <c r="Y64" i="22"/>
  <c r="X64" i="22" s="1"/>
  <c r="Y52" i="22"/>
  <c r="X52" i="22" s="1"/>
  <c r="AA52" i="22"/>
  <c r="Z52" i="22" s="1"/>
  <c r="A64" i="22"/>
  <c r="A63" i="22"/>
  <c r="A62" i="22"/>
  <c r="A59" i="22"/>
  <c r="A60" i="22"/>
  <c r="A61" i="22"/>
  <c r="Y26" i="22" l="1"/>
  <c r="X26" i="22" s="1"/>
  <c r="AA26" i="22"/>
  <c r="Z26" i="22" s="1"/>
  <c r="A65" i="22"/>
  <c r="Y23" i="22"/>
  <c r="X23" i="22" s="1"/>
  <c r="AA23" i="22"/>
  <c r="Z23" i="22" s="1"/>
  <c r="AA24" i="22"/>
  <c r="Z24" i="22" s="1"/>
  <c r="Y24" i="22"/>
  <c r="X24" i="22" s="1"/>
  <c r="AA28" i="22"/>
  <c r="Z28" i="22" s="1"/>
  <c r="Y28" i="22"/>
  <c r="X28" i="22" s="1"/>
  <c r="AA25" i="22"/>
  <c r="Z25" i="22" s="1"/>
  <c r="Y25" i="22"/>
  <c r="X25" i="22" s="1"/>
  <c r="Y27" i="22"/>
  <c r="X27" i="22" s="1"/>
  <c r="AA27" i="22"/>
  <c r="Z27" i="22" s="1"/>
  <c r="I59" i="45" l="1"/>
  <c r="I53" i="45"/>
  <c r="I52" i="45" s="1"/>
  <c r="A55" i="22"/>
  <c r="A51" i="22"/>
  <c r="A54" i="22"/>
  <c r="A52" i="22"/>
  <c r="A50" i="22"/>
  <c r="A53" i="22"/>
  <c r="A56" i="22" l="1"/>
  <c r="I36" i="45" s="1"/>
  <c r="I35" i="45" s="1"/>
  <c r="A5" i="22" l="1"/>
  <c r="A10" i="22"/>
  <c r="A8" i="22"/>
  <c r="A6" i="22"/>
  <c r="A7" i="22"/>
  <c r="A9" i="22"/>
  <c r="A11" i="22" l="1"/>
  <c r="I4" i="45" s="1"/>
  <c r="I3" i="45" s="1"/>
  <c r="J6" i="19" l="1"/>
  <c r="H6" i="19"/>
  <c r="H21" i="19" l="1"/>
  <c r="J17" i="19"/>
  <c r="H36" i="19"/>
  <c r="V36" i="19" l="1"/>
  <c r="J36" i="19"/>
  <c r="J39" i="19"/>
  <c r="H48" i="19"/>
  <c r="J18" i="19"/>
  <c r="J53" i="19"/>
  <c r="V44" i="19"/>
  <c r="V21" i="19"/>
  <c r="H25" i="19"/>
  <c r="H49" i="19"/>
  <c r="H30" i="19"/>
  <c r="J26" i="19"/>
  <c r="J22" i="19"/>
  <c r="V49" i="19"/>
  <c r="H17" i="19"/>
  <c r="J52" i="19"/>
  <c r="V26" i="19"/>
  <c r="H35" i="19"/>
  <c r="H39" i="19"/>
  <c r="H26" i="19"/>
  <c r="J45" i="19"/>
  <c r="V45" i="19"/>
  <c r="H18" i="19"/>
  <c r="J40" i="19"/>
  <c r="H40" i="19"/>
  <c r="J48" i="19"/>
  <c r="H22" i="19"/>
  <c r="V40" i="19"/>
  <c r="J21" i="19"/>
  <c r="J49" i="19"/>
  <c r="J30" i="19"/>
  <c r="H53" i="19"/>
  <c r="H52" i="19"/>
  <c r="H45" i="19"/>
  <c r="J44" i="19"/>
  <c r="J35" i="19"/>
  <c r="J25" i="19"/>
  <c r="V48" i="19"/>
  <c r="V52" i="19"/>
  <c r="V30" i="19"/>
  <c r="V39" i="19"/>
  <c r="V53" i="19"/>
  <c r="V25" i="19"/>
  <c r="V35" i="19"/>
  <c r="V22" i="19"/>
  <c r="V18" i="19"/>
  <c r="H44" i="19"/>
  <c r="V17" i="19"/>
  <c r="V29" i="19"/>
  <c r="J29" i="19"/>
  <c r="H29" i="19"/>
  <c r="N34" i="29" l="1"/>
  <c r="N33" i="29"/>
  <c r="C33" i="29"/>
  <c r="D34" i="29" l="1"/>
  <c r="D33" i="29"/>
  <c r="B34" i="29"/>
  <c r="B33" i="29"/>
  <c r="E33" i="29"/>
  <c r="U34" i="29"/>
  <c r="U33" i="29"/>
  <c r="R34" i="29"/>
  <c r="R33" i="29"/>
  <c r="M33" i="29"/>
  <c r="S34" i="29"/>
  <c r="S33" i="29"/>
  <c r="E34" i="29"/>
  <c r="P33" i="29"/>
  <c r="C34" i="29"/>
  <c r="P34" i="29"/>
  <c r="T33" i="29"/>
  <c r="T34" i="29"/>
  <c r="Q34" i="29"/>
  <c r="Q33" i="29"/>
  <c r="L34" i="29"/>
  <c r="L33" i="29"/>
  <c r="F34" i="29"/>
  <c r="F33" i="29"/>
  <c r="M34" i="29"/>
  <c r="H33" i="29" l="1"/>
  <c r="H34" i="29"/>
  <c r="J34" i="29"/>
  <c r="J33" i="29"/>
  <c r="V33" i="29" l="1"/>
  <c r="I33" i="29"/>
  <c r="I34" i="29"/>
  <c r="K34" i="29"/>
  <c r="K33" i="29"/>
  <c r="V34" i="29" l="1"/>
  <c r="U220" i="17" l="1"/>
  <c r="T220" i="17"/>
  <c r="S220" i="17"/>
  <c r="R220" i="17"/>
  <c r="Q220" i="17"/>
  <c r="P220" i="17"/>
  <c r="O220" i="17"/>
  <c r="N220" i="17"/>
  <c r="M220" i="17"/>
  <c r="L220" i="17"/>
  <c r="G220" i="17"/>
  <c r="F220" i="17"/>
  <c r="E220" i="17"/>
  <c r="D220" i="17"/>
  <c r="C220" i="17"/>
  <c r="B220" i="17"/>
  <c r="U219" i="17"/>
  <c r="T219" i="17"/>
  <c r="S219" i="17"/>
  <c r="R219" i="17"/>
  <c r="Q219" i="17"/>
  <c r="P219" i="17"/>
  <c r="O219" i="17"/>
  <c r="N219" i="17"/>
  <c r="M219" i="17"/>
  <c r="L219" i="17"/>
  <c r="G219" i="17"/>
  <c r="F219" i="17"/>
  <c r="E219" i="17"/>
  <c r="D219" i="17"/>
  <c r="C219" i="17"/>
  <c r="B219" i="17"/>
  <c r="U218" i="17"/>
  <c r="T218" i="17"/>
  <c r="S218" i="17"/>
  <c r="R218" i="17"/>
  <c r="Q218" i="17"/>
  <c r="P218" i="17"/>
  <c r="O218" i="17"/>
  <c r="N218" i="17"/>
  <c r="M218" i="17"/>
  <c r="L218" i="17"/>
  <c r="G218" i="17"/>
  <c r="F218" i="17"/>
  <c r="E218" i="17"/>
  <c r="D218" i="17"/>
  <c r="C218" i="17"/>
  <c r="B218" i="17"/>
  <c r="U217" i="17"/>
  <c r="T217" i="17"/>
  <c r="S217" i="17"/>
  <c r="R217" i="17"/>
  <c r="Q217" i="17"/>
  <c r="P217" i="17"/>
  <c r="O217" i="17"/>
  <c r="N217" i="17"/>
  <c r="M217" i="17"/>
  <c r="L217" i="17"/>
  <c r="G217" i="17"/>
  <c r="F217" i="17"/>
  <c r="E217" i="17"/>
  <c r="D217" i="17"/>
  <c r="C217" i="17"/>
  <c r="B217" i="17"/>
  <c r="U216" i="17"/>
  <c r="T216" i="17"/>
  <c r="S216" i="17"/>
  <c r="R216" i="17"/>
  <c r="Q216" i="17"/>
  <c r="P216" i="17"/>
  <c r="O216" i="17"/>
  <c r="N216" i="17"/>
  <c r="M216" i="17"/>
  <c r="L216" i="17"/>
  <c r="G216" i="17"/>
  <c r="F216" i="17"/>
  <c r="E216" i="17"/>
  <c r="D216" i="17"/>
  <c r="C216" i="17"/>
  <c r="B216" i="17"/>
  <c r="U215" i="17"/>
  <c r="T215" i="17"/>
  <c r="S215" i="17"/>
  <c r="R215" i="17"/>
  <c r="Q215" i="17"/>
  <c r="P215" i="17"/>
  <c r="O215" i="17"/>
  <c r="N215" i="17"/>
  <c r="M215" i="17"/>
  <c r="L215" i="17"/>
  <c r="G215" i="17"/>
  <c r="F215" i="17"/>
  <c r="E215" i="17"/>
  <c r="D215" i="17"/>
  <c r="C215" i="17"/>
  <c r="B215" i="17"/>
  <c r="U210" i="17"/>
  <c r="T210" i="17"/>
  <c r="S210" i="17"/>
  <c r="R210" i="17"/>
  <c r="Q210" i="17"/>
  <c r="P210" i="17"/>
  <c r="O210" i="17"/>
  <c r="N210" i="17"/>
  <c r="M210" i="17"/>
  <c r="L210" i="17"/>
  <c r="G210" i="17"/>
  <c r="F210" i="17"/>
  <c r="E210" i="17"/>
  <c r="D210" i="17"/>
  <c r="C210" i="17"/>
  <c r="B210" i="17"/>
  <c r="U209" i="17"/>
  <c r="T209" i="17"/>
  <c r="S209" i="17"/>
  <c r="R209" i="17"/>
  <c r="Q209" i="17"/>
  <c r="P209" i="17"/>
  <c r="O209" i="17"/>
  <c r="N209" i="17"/>
  <c r="M209" i="17"/>
  <c r="L209" i="17"/>
  <c r="G209" i="17"/>
  <c r="F209" i="17"/>
  <c r="E209" i="17"/>
  <c r="D209" i="17"/>
  <c r="C209" i="17"/>
  <c r="B209" i="17"/>
  <c r="U208" i="17"/>
  <c r="T208" i="17"/>
  <c r="S208" i="17"/>
  <c r="R208" i="17"/>
  <c r="Q208" i="17"/>
  <c r="P208" i="17"/>
  <c r="O208" i="17"/>
  <c r="N208" i="17"/>
  <c r="M208" i="17"/>
  <c r="L208" i="17"/>
  <c r="G208" i="17"/>
  <c r="F208" i="17"/>
  <c r="E208" i="17"/>
  <c r="D208" i="17"/>
  <c r="C208" i="17"/>
  <c r="B208" i="17"/>
  <c r="U207" i="17"/>
  <c r="T207" i="17"/>
  <c r="S207" i="17"/>
  <c r="R207" i="17"/>
  <c r="Q207" i="17"/>
  <c r="P207" i="17"/>
  <c r="O207" i="17"/>
  <c r="N207" i="17"/>
  <c r="M207" i="17"/>
  <c r="L207" i="17"/>
  <c r="G207" i="17"/>
  <c r="F207" i="17"/>
  <c r="E207" i="17"/>
  <c r="D207" i="17"/>
  <c r="C207" i="17"/>
  <c r="B207" i="17"/>
  <c r="U206" i="17"/>
  <c r="T206" i="17"/>
  <c r="S206" i="17"/>
  <c r="R206" i="17"/>
  <c r="Q206" i="17"/>
  <c r="P206" i="17"/>
  <c r="O206" i="17"/>
  <c r="N206" i="17"/>
  <c r="M206" i="17"/>
  <c r="L206" i="17"/>
  <c r="G206" i="17"/>
  <c r="F206" i="17"/>
  <c r="E206" i="17"/>
  <c r="D206" i="17"/>
  <c r="C206" i="17"/>
  <c r="B206" i="17"/>
  <c r="Y206" i="17" l="1"/>
  <c r="X206" i="17" s="1"/>
  <c r="AA206" i="17"/>
  <c r="Z206" i="17" s="1"/>
  <c r="Y209" i="17"/>
  <c r="X209" i="17" s="1"/>
  <c r="AA209" i="17"/>
  <c r="Z209" i="17" s="1"/>
  <c r="G211" i="17"/>
  <c r="Y207" i="17"/>
  <c r="X207" i="17" s="1"/>
  <c r="AA207" i="17"/>
  <c r="Z207" i="17" s="1"/>
  <c r="Y208" i="17"/>
  <c r="X208" i="17" s="1"/>
  <c r="AA208" i="17"/>
  <c r="Z208" i="17" s="1"/>
  <c r="AA210" i="17"/>
  <c r="Z210" i="17" s="1"/>
  <c r="Y210" i="17"/>
  <c r="X210" i="17" s="1"/>
  <c r="Y215" i="17"/>
  <c r="X215" i="17" s="1"/>
  <c r="AA215" i="17"/>
  <c r="Z215" i="17" s="1"/>
  <c r="AA216" i="17"/>
  <c r="Z216" i="17" s="1"/>
  <c r="Y216" i="17"/>
  <c r="X216" i="17" s="1"/>
  <c r="AA217" i="17"/>
  <c r="Z217" i="17" s="1"/>
  <c r="Y217" i="17"/>
  <c r="X217" i="17" s="1"/>
  <c r="Y218" i="17"/>
  <c r="X218" i="17" s="1"/>
  <c r="AA218" i="17"/>
  <c r="Z218" i="17" s="1"/>
  <c r="AA219" i="17"/>
  <c r="Z219" i="17" s="1"/>
  <c r="Y219" i="17"/>
  <c r="X219" i="17" s="1"/>
  <c r="L211" i="17"/>
  <c r="AA220" i="17"/>
  <c r="Z220" i="17" s="1"/>
  <c r="Y220" i="17"/>
  <c r="X220" i="17" s="1"/>
  <c r="M211" i="17"/>
  <c r="N211" i="17"/>
  <c r="O211" i="17"/>
  <c r="P211" i="17"/>
  <c r="Q211" i="17"/>
  <c r="R211" i="17"/>
  <c r="S16" i="17"/>
  <c r="S18" i="17"/>
  <c r="S211" i="17"/>
  <c r="S19" i="17"/>
  <c r="W14" i="51" s="1"/>
  <c r="S28" i="17"/>
  <c r="W22" i="51" s="1"/>
  <c r="S37" i="17"/>
  <c r="W30" i="51" s="1"/>
  <c r="T211" i="17"/>
  <c r="U211" i="17"/>
  <c r="B211" i="17"/>
  <c r="B37" i="17"/>
  <c r="J28" i="51" s="1"/>
  <c r="C37" i="17"/>
  <c r="K28" i="51" s="1"/>
  <c r="C211" i="17"/>
  <c r="D211" i="17"/>
  <c r="D19" i="17"/>
  <c r="L12" i="51" s="1"/>
  <c r="E16" i="17"/>
  <c r="E211" i="17"/>
  <c r="F211" i="17"/>
  <c r="P15" i="17"/>
  <c r="S15" i="17"/>
  <c r="G14" i="17"/>
  <c r="G15" i="17"/>
  <c r="G16" i="17"/>
  <c r="G17" i="17"/>
  <c r="G18" i="17"/>
  <c r="G19" i="17"/>
  <c r="O13" i="51" s="1"/>
  <c r="G28" i="17"/>
  <c r="O21" i="51" s="1"/>
  <c r="G37" i="17"/>
  <c r="O29" i="51" s="1"/>
  <c r="G46" i="17"/>
  <c r="O37" i="51" s="1"/>
  <c r="L14" i="17"/>
  <c r="L15" i="17"/>
  <c r="L16" i="17"/>
  <c r="L17" i="17"/>
  <c r="L18" i="17"/>
  <c r="L19" i="17"/>
  <c r="L28" i="17"/>
  <c r="L37" i="17"/>
  <c r="L46" i="17"/>
  <c r="M14" i="17"/>
  <c r="M15" i="17"/>
  <c r="M16" i="17"/>
  <c r="M17" i="17"/>
  <c r="M18" i="17"/>
  <c r="M19" i="17"/>
  <c r="Q14" i="51" s="1"/>
  <c r="M28" i="17"/>
  <c r="Q22" i="51" s="1"/>
  <c r="M37" i="17"/>
  <c r="Q30" i="51" s="1"/>
  <c r="M46" i="17"/>
  <c r="Q38" i="51" s="1"/>
  <c r="N14" i="17"/>
  <c r="N15" i="17"/>
  <c r="N16" i="17"/>
  <c r="N17" i="17"/>
  <c r="N18" i="17"/>
  <c r="N19" i="17"/>
  <c r="R14" i="51" s="1"/>
  <c r="N28" i="17"/>
  <c r="R22" i="51" s="1"/>
  <c r="N37" i="17"/>
  <c r="R30" i="51" s="1"/>
  <c r="N46" i="17"/>
  <c r="R38" i="51" s="1"/>
  <c r="O14" i="17"/>
  <c r="O15" i="17"/>
  <c r="O16" i="17"/>
  <c r="O17" i="17"/>
  <c r="O18" i="17"/>
  <c r="O19" i="17"/>
  <c r="S14" i="51" s="1"/>
  <c r="O28" i="17"/>
  <c r="S22" i="51" s="1"/>
  <c r="O37" i="17"/>
  <c r="S30" i="51" s="1"/>
  <c r="O46" i="17"/>
  <c r="S38" i="51" s="1"/>
  <c r="P16" i="17"/>
  <c r="P28" i="17"/>
  <c r="T22" i="51" s="1"/>
  <c r="P37" i="17"/>
  <c r="T30" i="51" s="1"/>
  <c r="Q15" i="17"/>
  <c r="Q16" i="17"/>
  <c r="Q17" i="17"/>
  <c r="Q18" i="17"/>
  <c r="Q19" i="17"/>
  <c r="U14" i="51" s="1"/>
  <c r="Q28" i="17"/>
  <c r="U22" i="51" s="1"/>
  <c r="Q37" i="17"/>
  <c r="U30" i="51" s="1"/>
  <c r="Q46" i="17"/>
  <c r="U38" i="51" s="1"/>
  <c r="P14" i="17"/>
  <c r="P19" i="17"/>
  <c r="T14" i="51" s="1"/>
  <c r="P46" i="17"/>
  <c r="T38" i="51" s="1"/>
  <c r="Q14" i="17"/>
  <c r="R14" i="17"/>
  <c r="R15" i="17"/>
  <c r="R16" i="17"/>
  <c r="R17" i="17"/>
  <c r="R18" i="17"/>
  <c r="R19" i="17"/>
  <c r="V14" i="51" s="1"/>
  <c r="R28" i="17"/>
  <c r="V22" i="51" s="1"/>
  <c r="R37" i="17"/>
  <c r="V30" i="51" s="1"/>
  <c r="R46" i="17"/>
  <c r="V38" i="51" s="1"/>
  <c r="S46" i="17"/>
  <c r="W38" i="51" s="1"/>
  <c r="P18" i="17"/>
  <c r="S14" i="17"/>
  <c r="T18" i="17"/>
  <c r="T19" i="17"/>
  <c r="X14" i="51" s="1"/>
  <c r="T28" i="17"/>
  <c r="X22" i="51" s="1"/>
  <c r="T37" i="17"/>
  <c r="X30" i="51" s="1"/>
  <c r="T46" i="17"/>
  <c r="X38" i="51" s="1"/>
  <c r="P17" i="17"/>
  <c r="T14" i="17"/>
  <c r="U14" i="17"/>
  <c r="U15" i="17"/>
  <c r="U16" i="17"/>
  <c r="U17" i="17"/>
  <c r="U18" i="17"/>
  <c r="U19" i="17"/>
  <c r="Y14" i="51" s="1"/>
  <c r="U28" i="17"/>
  <c r="Y22" i="51" s="1"/>
  <c r="U37" i="17"/>
  <c r="Y30" i="51" s="1"/>
  <c r="U46" i="17"/>
  <c r="Y38" i="51" s="1"/>
  <c r="B46" i="17"/>
  <c r="J36" i="51" s="1"/>
  <c r="T15" i="17"/>
  <c r="B15" i="17"/>
  <c r="B17" i="17"/>
  <c r="B19" i="17"/>
  <c r="J12" i="51" s="1"/>
  <c r="C15" i="17"/>
  <c r="C46" i="17"/>
  <c r="K36" i="51" s="1"/>
  <c r="T16" i="17"/>
  <c r="B14" i="17"/>
  <c r="B18" i="17"/>
  <c r="B28" i="17"/>
  <c r="J20" i="51" s="1"/>
  <c r="C14" i="17"/>
  <c r="C16" i="17"/>
  <c r="C18" i="17"/>
  <c r="C19" i="17"/>
  <c r="K12" i="51" s="1"/>
  <c r="C28" i="17"/>
  <c r="K20" i="51" s="1"/>
  <c r="D17" i="17"/>
  <c r="S17" i="17"/>
  <c r="T17" i="17"/>
  <c r="B16" i="17"/>
  <c r="C17" i="17"/>
  <c r="D14" i="17"/>
  <c r="D15" i="17"/>
  <c r="D16" i="17"/>
  <c r="D18" i="17"/>
  <c r="D28" i="17"/>
  <c r="L20" i="51" s="1"/>
  <c r="D37" i="17"/>
  <c r="L28" i="51" s="1"/>
  <c r="D46" i="17"/>
  <c r="L36" i="51" s="1"/>
  <c r="E14" i="17"/>
  <c r="E15" i="17"/>
  <c r="E17" i="17"/>
  <c r="E18" i="17"/>
  <c r="E19" i="17"/>
  <c r="M12" i="51" s="1"/>
  <c r="E28" i="17"/>
  <c r="M20" i="51" s="1"/>
  <c r="E37" i="17"/>
  <c r="M28" i="51" s="1"/>
  <c r="E46" i="17"/>
  <c r="M36" i="51" s="1"/>
  <c r="F14" i="17"/>
  <c r="F15" i="17"/>
  <c r="F16" i="17"/>
  <c r="F17" i="17"/>
  <c r="F18" i="17"/>
  <c r="F19" i="17"/>
  <c r="N12" i="51" s="1"/>
  <c r="F28" i="17"/>
  <c r="N20" i="51" s="1"/>
  <c r="F37" i="17"/>
  <c r="N28" i="51" s="1"/>
  <c r="F46" i="17"/>
  <c r="N36" i="51" s="1"/>
  <c r="G201" i="17"/>
  <c r="S64" i="17"/>
  <c r="W55" i="51" s="1"/>
  <c r="P64" i="17"/>
  <c r="T55" i="51" s="1"/>
  <c r="I220" i="17"/>
  <c r="I37" i="17"/>
  <c r="C64" i="17"/>
  <c r="K53" i="51" s="1"/>
  <c r="E64" i="17"/>
  <c r="M53" i="51" s="1"/>
  <c r="G64" i="17"/>
  <c r="O54" i="51" s="1"/>
  <c r="P201" i="17"/>
  <c r="Q201" i="17"/>
  <c r="R201" i="17"/>
  <c r="B64" i="17"/>
  <c r="J53" i="51" s="1"/>
  <c r="R64" i="17"/>
  <c r="V55" i="51" s="1"/>
  <c r="T192" i="17"/>
  <c r="X134" i="51" s="1"/>
  <c r="D64" i="17"/>
  <c r="L53" i="51" s="1"/>
  <c r="T64" i="17"/>
  <c r="X55" i="51" s="1"/>
  <c r="U64" i="17"/>
  <c r="Y55" i="51" s="1"/>
  <c r="D192" i="17"/>
  <c r="L132" i="51" s="1"/>
  <c r="F64" i="17"/>
  <c r="N53" i="51" s="1"/>
  <c r="L192" i="17"/>
  <c r="P134" i="51" s="1"/>
  <c r="C201" i="17"/>
  <c r="M192" i="17"/>
  <c r="Q134" i="51" s="1"/>
  <c r="L64" i="17"/>
  <c r="S201" i="17"/>
  <c r="O201" i="17"/>
  <c r="N64" i="17"/>
  <c r="R55" i="51" s="1"/>
  <c r="N192" i="17"/>
  <c r="R134" i="51" s="1"/>
  <c r="D201" i="17"/>
  <c r="T201" i="17"/>
  <c r="O192" i="17"/>
  <c r="S134" i="51" s="1"/>
  <c r="E201" i="17"/>
  <c r="U201" i="17"/>
  <c r="P192" i="17"/>
  <c r="T134" i="51" s="1"/>
  <c r="F201" i="17"/>
  <c r="Q192" i="17"/>
  <c r="U134" i="51" s="1"/>
  <c r="B192" i="17"/>
  <c r="J132" i="51" s="1"/>
  <c r="R192" i="17"/>
  <c r="V134" i="51" s="1"/>
  <c r="C192" i="17"/>
  <c r="K132" i="51" s="1"/>
  <c r="S192" i="17"/>
  <c r="W134" i="51" s="1"/>
  <c r="M64" i="17"/>
  <c r="Q55" i="51" s="1"/>
  <c r="E192" i="17"/>
  <c r="M132" i="51" s="1"/>
  <c r="U192" i="17"/>
  <c r="Y134" i="51" s="1"/>
  <c r="K220" i="17"/>
  <c r="F192" i="17"/>
  <c r="N132" i="51" s="1"/>
  <c r="O64" i="17"/>
  <c r="S55" i="51" s="1"/>
  <c r="L201" i="17"/>
  <c r="G192" i="17"/>
  <c r="O133" i="51" s="1"/>
  <c r="M201" i="17"/>
  <c r="Q64" i="17"/>
  <c r="U55" i="51" s="1"/>
  <c r="N201" i="17"/>
  <c r="B201" i="17"/>
  <c r="V220" i="17"/>
  <c r="H220" i="17"/>
  <c r="K19" i="17" l="1"/>
  <c r="P16" i="51" s="1"/>
  <c r="AA192" i="17"/>
  <c r="Z192" i="17" s="1"/>
  <c r="Y192" i="17"/>
  <c r="X192" i="17" s="1"/>
  <c r="I102" i="7"/>
  <c r="I211" i="17"/>
  <c r="AA201" i="17"/>
  <c r="Z201" i="17" s="1"/>
  <c r="Y201" i="17"/>
  <c r="X201" i="17" s="1"/>
  <c r="AA28" i="17"/>
  <c r="Z28" i="17" s="1"/>
  <c r="Y28" i="17"/>
  <c r="X28" i="17" s="1"/>
  <c r="P22" i="51"/>
  <c r="P55" i="51"/>
  <c r="Y64" i="17"/>
  <c r="X64" i="17" s="1"/>
  <c r="AA64" i="17"/>
  <c r="Z64" i="17" s="1"/>
  <c r="P14" i="51"/>
  <c r="Y19" i="17"/>
  <c r="X19" i="17" s="1"/>
  <c r="AA19" i="17"/>
  <c r="Z19" i="17" s="1"/>
  <c r="V46" i="17"/>
  <c r="AA18" i="17"/>
  <c r="Z18" i="17" s="1"/>
  <c r="Y18" i="17"/>
  <c r="X18" i="17" s="1"/>
  <c r="H102" i="7"/>
  <c r="H211" i="17"/>
  <c r="V37" i="17"/>
  <c r="I46" i="17"/>
  <c r="Y17" i="17"/>
  <c r="X17" i="17" s="1"/>
  <c r="AA17" i="17"/>
  <c r="Z17" i="17" s="1"/>
  <c r="Y16" i="17"/>
  <c r="X16" i="17" s="1"/>
  <c r="AA16" i="17"/>
  <c r="Z16" i="17" s="1"/>
  <c r="AA15" i="17"/>
  <c r="Z15" i="17" s="1"/>
  <c r="Y15" i="17"/>
  <c r="X15" i="17" s="1"/>
  <c r="V102" i="7"/>
  <c r="V211" i="17"/>
  <c r="AA14" i="17"/>
  <c r="Z14" i="17" s="1"/>
  <c r="Y14" i="17"/>
  <c r="X14" i="17" s="1"/>
  <c r="V28" i="17"/>
  <c r="AA211" i="17"/>
  <c r="Z211" i="17" s="1"/>
  <c r="Y211" i="17"/>
  <c r="X211" i="17" s="1"/>
  <c r="K211" i="17"/>
  <c r="K28" i="17"/>
  <c r="P24" i="51" s="1"/>
  <c r="Q24" i="51" s="1"/>
  <c r="R24" i="51" s="1"/>
  <c r="S24" i="51" s="1"/>
  <c r="T24" i="51" s="1"/>
  <c r="U24" i="51" s="1"/>
  <c r="V24" i="51" s="1"/>
  <c r="W24" i="51" s="1"/>
  <c r="X24" i="51" s="1"/>
  <c r="Y24" i="51" s="1"/>
  <c r="P38" i="51"/>
  <c r="Y46" i="17"/>
  <c r="X46" i="17" s="1"/>
  <c r="AA46" i="17"/>
  <c r="Z46" i="17" s="1"/>
  <c r="P30" i="51"/>
  <c r="Y37" i="17"/>
  <c r="X37" i="17" s="1"/>
  <c r="AA37" i="17"/>
  <c r="Z37" i="17" s="1"/>
  <c r="V19" i="17"/>
  <c r="I28" i="17"/>
  <c r="I19" i="17"/>
  <c r="H19" i="17"/>
  <c r="J15" i="51" s="1"/>
  <c r="H28" i="17"/>
  <c r="J23" i="51" s="1"/>
  <c r="K23" i="51" s="1"/>
  <c r="L23" i="51" s="1"/>
  <c r="M23" i="51" s="1"/>
  <c r="N23" i="51" s="1"/>
  <c r="O23" i="51" s="1"/>
  <c r="H37" i="17"/>
  <c r="J31" i="51" s="1"/>
  <c r="K31" i="51" s="1"/>
  <c r="L31" i="51" s="1"/>
  <c r="M31" i="51" s="1"/>
  <c r="N31" i="51" s="1"/>
  <c r="O31" i="51" s="1"/>
  <c r="K37" i="17"/>
  <c r="P32" i="51" s="1"/>
  <c r="Q32" i="51" s="1"/>
  <c r="R32" i="51" s="1"/>
  <c r="S32" i="51" s="1"/>
  <c r="T32" i="51" s="1"/>
  <c r="U32" i="51" s="1"/>
  <c r="V32" i="51" s="1"/>
  <c r="W32" i="51" s="1"/>
  <c r="X32" i="51" s="1"/>
  <c r="Y32" i="51" s="1"/>
  <c r="H46" i="17"/>
  <c r="J39" i="51" s="1"/>
  <c r="K39" i="51" s="1"/>
  <c r="L39" i="51" s="1"/>
  <c r="M39" i="51" s="1"/>
  <c r="N39" i="51" s="1"/>
  <c r="O39" i="51" s="1"/>
  <c r="K46" i="17"/>
  <c r="P40" i="51" s="1"/>
  <c r="Q40" i="51" s="1"/>
  <c r="R40" i="51" s="1"/>
  <c r="S40" i="51" s="1"/>
  <c r="T40" i="51" s="1"/>
  <c r="U40" i="51" s="1"/>
  <c r="V40" i="51" s="1"/>
  <c r="W40" i="51" s="1"/>
  <c r="X40" i="51" s="1"/>
  <c r="Y40" i="51" s="1"/>
  <c r="I64" i="17"/>
  <c r="J37" i="17"/>
  <c r="J220" i="17"/>
  <c r="H64" i="17"/>
  <c r="J56" i="51" s="1"/>
  <c r="J19" i="17"/>
  <c r="V64" i="17"/>
  <c r="K64" i="17"/>
  <c r="P57" i="51" s="1"/>
  <c r="J211" i="17" l="1"/>
  <c r="J46" i="17"/>
  <c r="J28" i="17"/>
  <c r="K102" i="7"/>
  <c r="J102" i="7"/>
  <c r="J64" i="17"/>
  <c r="A100" i="23" l="1"/>
  <c r="A99" i="23"/>
  <c r="A98" i="23"/>
  <c r="A97" i="23"/>
  <c r="A96" i="23"/>
  <c r="A94" i="23"/>
  <c r="C9" i="6" l="1"/>
  <c r="C8" i="6"/>
  <c r="C7" i="6"/>
  <c r="C6" i="6"/>
  <c r="C5" i="6"/>
  <c r="C4" i="6"/>
  <c r="K20" i="35" s="1"/>
  <c r="K9" i="6" l="1"/>
  <c r="K8" i="6"/>
  <c r="K7" i="6"/>
  <c r="K6" i="6"/>
  <c r="K5" i="6"/>
  <c r="K4" i="6"/>
  <c r="P24" i="35" s="1"/>
  <c r="Q24" i="35" s="1"/>
  <c r="R24" i="35" s="1"/>
  <c r="S24" i="35" s="1"/>
  <c r="T24" i="35" s="1"/>
  <c r="U24" i="35" s="1"/>
  <c r="V24" i="35" s="1"/>
  <c r="W24" i="35" s="1"/>
  <c r="X24" i="35" s="1"/>
  <c r="Y24" i="35" s="1"/>
  <c r="H9" i="6"/>
  <c r="H8" i="6"/>
  <c r="H7" i="6"/>
  <c r="H6" i="6"/>
  <c r="H5" i="6"/>
  <c r="H4" i="6"/>
  <c r="J23" i="35" s="1"/>
  <c r="K23" i="35" s="1"/>
  <c r="L23" i="35" s="1"/>
  <c r="M23" i="35" s="1"/>
  <c r="N23" i="35" s="1"/>
  <c r="O23" i="35" s="1"/>
  <c r="V9" i="6"/>
  <c r="U9" i="6"/>
  <c r="T9" i="6"/>
  <c r="S9" i="6"/>
  <c r="R9" i="6"/>
  <c r="Q9" i="6"/>
  <c r="P9" i="6"/>
  <c r="O9" i="6"/>
  <c r="N9" i="6"/>
  <c r="M9" i="6"/>
  <c r="L9" i="6"/>
  <c r="G9" i="6"/>
  <c r="F9" i="6"/>
  <c r="E9" i="6"/>
  <c r="D9" i="6"/>
  <c r="B9" i="6"/>
  <c r="V8" i="6"/>
  <c r="U8" i="6"/>
  <c r="T8" i="6"/>
  <c r="S8" i="6"/>
  <c r="R8" i="6"/>
  <c r="Q8" i="6"/>
  <c r="P8" i="6"/>
  <c r="O8" i="6"/>
  <c r="N8" i="6"/>
  <c r="M8" i="6"/>
  <c r="L8" i="6"/>
  <c r="G8" i="6"/>
  <c r="F8" i="6"/>
  <c r="E8" i="6"/>
  <c r="D8" i="6"/>
  <c r="B8" i="6"/>
  <c r="V7" i="6"/>
  <c r="U7" i="6"/>
  <c r="T7" i="6"/>
  <c r="S7" i="6"/>
  <c r="R7" i="6"/>
  <c r="Q7" i="6"/>
  <c r="P7" i="6"/>
  <c r="O7" i="6"/>
  <c r="N7" i="6"/>
  <c r="M7" i="6"/>
  <c r="L7" i="6"/>
  <c r="G7" i="6"/>
  <c r="F7" i="6"/>
  <c r="E7" i="6"/>
  <c r="D7" i="6"/>
  <c r="B7" i="6"/>
  <c r="V6" i="6"/>
  <c r="U6" i="6"/>
  <c r="T6" i="6"/>
  <c r="S6" i="6"/>
  <c r="R6" i="6"/>
  <c r="Q6" i="6"/>
  <c r="P6" i="6"/>
  <c r="O6" i="6"/>
  <c r="N6" i="6"/>
  <c r="M6" i="6"/>
  <c r="L6" i="6"/>
  <c r="G6" i="6"/>
  <c r="F6" i="6"/>
  <c r="E6" i="6"/>
  <c r="D6" i="6"/>
  <c r="B6" i="6"/>
  <c r="V5" i="6"/>
  <c r="U5" i="6"/>
  <c r="T5" i="6"/>
  <c r="S5" i="6"/>
  <c r="R5" i="6"/>
  <c r="Q5" i="6"/>
  <c r="P5" i="6"/>
  <c r="O5" i="6"/>
  <c r="N5" i="6"/>
  <c r="M5" i="6"/>
  <c r="L5" i="6"/>
  <c r="G5" i="6"/>
  <c r="F5" i="6"/>
  <c r="E5" i="6"/>
  <c r="D5" i="6"/>
  <c r="B5" i="6"/>
  <c r="V4" i="6"/>
  <c r="U4" i="6"/>
  <c r="Y22" i="35" s="1"/>
  <c r="T4" i="6"/>
  <c r="X22" i="35" s="1"/>
  <c r="S4" i="6"/>
  <c r="W22" i="35" s="1"/>
  <c r="R4" i="6"/>
  <c r="V22" i="35" s="1"/>
  <c r="Q4" i="6"/>
  <c r="U22" i="35" s="1"/>
  <c r="P4" i="6"/>
  <c r="T22" i="35" s="1"/>
  <c r="O4" i="6"/>
  <c r="S22" i="35" s="1"/>
  <c r="N4" i="6"/>
  <c r="R22" i="35" s="1"/>
  <c r="M4" i="6"/>
  <c r="Q22" i="35" s="1"/>
  <c r="L4" i="6"/>
  <c r="G4" i="6"/>
  <c r="O21" i="35" s="1"/>
  <c r="F4" i="6"/>
  <c r="N20" i="35" s="1"/>
  <c r="E4" i="6"/>
  <c r="M20" i="35" s="1"/>
  <c r="D4" i="6"/>
  <c r="L20" i="35" s="1"/>
  <c r="B4" i="6"/>
  <c r="J20" i="35" s="1"/>
  <c r="V28" i="6"/>
  <c r="V27" i="6"/>
  <c r="V26" i="6"/>
  <c r="V25" i="6"/>
  <c r="V24" i="6"/>
  <c r="V29" i="6"/>
  <c r="U29" i="6"/>
  <c r="T29" i="6"/>
  <c r="S29" i="6"/>
  <c r="R29" i="6"/>
  <c r="Q29" i="6"/>
  <c r="P29" i="6"/>
  <c r="O29" i="6"/>
  <c r="N29" i="6"/>
  <c r="M29" i="6"/>
  <c r="L29" i="6"/>
  <c r="G29" i="6"/>
  <c r="F29" i="6"/>
  <c r="E29" i="6"/>
  <c r="D29" i="6"/>
  <c r="C29" i="6"/>
  <c r="B29" i="6"/>
  <c r="U28" i="6"/>
  <c r="T28" i="6"/>
  <c r="S28" i="6"/>
  <c r="R28" i="6"/>
  <c r="Q28" i="6"/>
  <c r="P28" i="6"/>
  <c r="O28" i="6"/>
  <c r="N28" i="6"/>
  <c r="M28" i="6"/>
  <c r="L28" i="6"/>
  <c r="G28" i="6"/>
  <c r="F28" i="6"/>
  <c r="E28" i="6"/>
  <c r="D28" i="6"/>
  <c r="C28" i="6"/>
  <c r="B28" i="6"/>
  <c r="U27" i="6"/>
  <c r="T27" i="6"/>
  <c r="S27" i="6"/>
  <c r="R27" i="6"/>
  <c r="Q27" i="6"/>
  <c r="P27" i="6"/>
  <c r="O27" i="6"/>
  <c r="N27" i="6"/>
  <c r="M27" i="6"/>
  <c r="L27" i="6"/>
  <c r="G27" i="6"/>
  <c r="F27" i="6"/>
  <c r="E27" i="6"/>
  <c r="D27" i="6"/>
  <c r="C27" i="6"/>
  <c r="B27" i="6"/>
  <c r="U26" i="6"/>
  <c r="T26" i="6"/>
  <c r="S26" i="6"/>
  <c r="R26" i="6"/>
  <c r="Q26" i="6"/>
  <c r="P26" i="6"/>
  <c r="O26" i="6"/>
  <c r="N26" i="6"/>
  <c r="M26" i="6"/>
  <c r="L26" i="6"/>
  <c r="G26" i="6"/>
  <c r="F26" i="6"/>
  <c r="E26" i="6"/>
  <c r="D26" i="6"/>
  <c r="C26" i="6"/>
  <c r="B26" i="6"/>
  <c r="U25" i="6"/>
  <c r="T25" i="6"/>
  <c r="S25" i="6"/>
  <c r="R25" i="6"/>
  <c r="Q25" i="6"/>
  <c r="P25" i="6"/>
  <c r="O25" i="6"/>
  <c r="N25" i="6"/>
  <c r="M25" i="6"/>
  <c r="L25" i="6"/>
  <c r="G25" i="6"/>
  <c r="F25" i="6"/>
  <c r="E25" i="6"/>
  <c r="D25" i="6"/>
  <c r="C25" i="6"/>
  <c r="B25" i="6"/>
  <c r="U24" i="6"/>
  <c r="T24" i="6"/>
  <c r="S24" i="6"/>
  <c r="R24" i="6"/>
  <c r="Q24" i="6"/>
  <c r="P24" i="6"/>
  <c r="O24" i="6"/>
  <c r="N24" i="6"/>
  <c r="M24" i="6"/>
  <c r="L24" i="6"/>
  <c r="G24" i="6"/>
  <c r="F24" i="6"/>
  <c r="E24" i="6"/>
  <c r="D24" i="6"/>
  <c r="C24" i="6"/>
  <c r="B24" i="6"/>
  <c r="Y26" i="6" l="1"/>
  <c r="X26" i="6" s="1"/>
  <c r="AA26" i="6"/>
  <c r="Z26" i="6" s="1"/>
  <c r="AA27" i="6"/>
  <c r="Z27" i="6" s="1"/>
  <c r="Y27" i="6"/>
  <c r="X27" i="6" s="1"/>
  <c r="T30" i="6"/>
  <c r="T20" i="6"/>
  <c r="X14" i="35" s="1"/>
  <c r="U30" i="6"/>
  <c r="U20" i="6"/>
  <c r="Y14" i="35" s="1"/>
  <c r="Y24" i="6"/>
  <c r="X24" i="6" s="1"/>
  <c r="AA24" i="6"/>
  <c r="Z24" i="6" s="1"/>
  <c r="M30" i="6"/>
  <c r="M20" i="6"/>
  <c r="Q14" i="35" s="1"/>
  <c r="B30" i="6"/>
  <c r="B20" i="6"/>
  <c r="J12" i="35" s="1"/>
  <c r="V20" i="6"/>
  <c r="V30" i="6"/>
  <c r="C30" i="6"/>
  <c r="C20" i="6"/>
  <c r="K12" i="35" s="1"/>
  <c r="P22" i="35"/>
  <c r="AA4" i="6"/>
  <c r="Z4" i="6" s="1"/>
  <c r="Y4" i="6"/>
  <c r="X4" i="6" s="1"/>
  <c r="Y5" i="6"/>
  <c r="X5" i="6" s="1"/>
  <c r="AA5" i="6"/>
  <c r="Z5" i="6" s="1"/>
  <c r="Y6" i="6"/>
  <c r="X6" i="6" s="1"/>
  <c r="AA6" i="6"/>
  <c r="Z6" i="6" s="1"/>
  <c r="AA7" i="6"/>
  <c r="Z7" i="6" s="1"/>
  <c r="Y7" i="6"/>
  <c r="X7" i="6" s="1"/>
  <c r="AA8" i="6"/>
  <c r="Z8" i="6" s="1"/>
  <c r="Y8" i="6"/>
  <c r="X8" i="6" s="1"/>
  <c r="AA9" i="6"/>
  <c r="Z9" i="6" s="1"/>
  <c r="Y9" i="6"/>
  <c r="X9" i="6" s="1"/>
  <c r="D30" i="6"/>
  <c r="D20" i="6"/>
  <c r="L12" i="35" s="1"/>
  <c r="E30" i="6"/>
  <c r="E20" i="6"/>
  <c r="M12" i="35" s="1"/>
  <c r="F20" i="6"/>
  <c r="N12" i="35" s="1"/>
  <c r="F30" i="6"/>
  <c r="G20" i="6"/>
  <c r="O13" i="35" s="1"/>
  <c r="G30" i="6"/>
  <c r="AA28" i="6"/>
  <c r="Z28" i="6" s="1"/>
  <c r="Y28" i="6"/>
  <c r="X28" i="6" s="1"/>
  <c r="N30" i="6"/>
  <c r="N20" i="6"/>
  <c r="R14" i="35" s="1"/>
  <c r="O30" i="6"/>
  <c r="O20" i="6"/>
  <c r="S14" i="35" s="1"/>
  <c r="Y29" i="6"/>
  <c r="X29" i="6" s="1"/>
  <c r="AA29" i="6"/>
  <c r="Z29" i="6" s="1"/>
  <c r="L30" i="6"/>
  <c r="L20" i="6"/>
  <c r="P30" i="6"/>
  <c r="P20" i="6"/>
  <c r="T14" i="35" s="1"/>
  <c r="Q30" i="6"/>
  <c r="Q20" i="6"/>
  <c r="U14" i="35" s="1"/>
  <c r="R30" i="6"/>
  <c r="R20" i="6"/>
  <c r="V14" i="35" s="1"/>
  <c r="Y25" i="6"/>
  <c r="X25" i="6" s="1"/>
  <c r="AA25" i="6"/>
  <c r="Z25" i="6" s="1"/>
  <c r="S30" i="6"/>
  <c r="S20" i="6"/>
  <c r="W14" i="35" s="1"/>
  <c r="V19" i="6"/>
  <c r="E19" i="6"/>
  <c r="U19" i="6"/>
  <c r="M19" i="6"/>
  <c r="O19" i="6"/>
  <c r="B19" i="6"/>
  <c r="C19" i="6"/>
  <c r="D19" i="6"/>
  <c r="F19" i="6"/>
  <c r="G19" i="6"/>
  <c r="L19" i="6"/>
  <c r="N19" i="6"/>
  <c r="P19" i="6"/>
  <c r="Q19" i="6"/>
  <c r="R19" i="6"/>
  <c r="S19" i="6"/>
  <c r="T19" i="6"/>
  <c r="AA19" i="6" l="1"/>
  <c r="Z19" i="6" s="1"/>
  <c r="Y19" i="6"/>
  <c r="X19" i="6" s="1"/>
  <c r="H30" i="6"/>
  <c r="I30" i="6"/>
  <c r="P14" i="35"/>
  <c r="Y20" i="6"/>
  <c r="X20" i="6" s="1"/>
  <c r="AA20" i="6"/>
  <c r="Z20" i="6" s="1"/>
  <c r="AA30" i="6"/>
  <c r="Z30" i="6" s="1"/>
  <c r="Y30" i="6"/>
  <c r="X30" i="6" s="1"/>
  <c r="J30" i="6"/>
  <c r="K30" i="6"/>
  <c r="U189" i="13" l="1"/>
  <c r="T189" i="13"/>
  <c r="S189" i="13"/>
  <c r="R189" i="13"/>
  <c r="Q189" i="13"/>
  <c r="P189" i="13"/>
  <c r="O189" i="13"/>
  <c r="N189" i="13"/>
  <c r="M189" i="13"/>
  <c r="L189" i="13"/>
  <c r="G189" i="13"/>
  <c r="F189" i="13"/>
  <c r="E189" i="13"/>
  <c r="D189" i="13"/>
  <c r="C189" i="13"/>
  <c r="B189" i="13"/>
  <c r="U188" i="13"/>
  <c r="T188" i="13"/>
  <c r="S188" i="13"/>
  <c r="R188" i="13"/>
  <c r="Q188" i="13"/>
  <c r="P188" i="13"/>
  <c r="O188" i="13"/>
  <c r="N188" i="13"/>
  <c r="M188" i="13"/>
  <c r="L188" i="13"/>
  <c r="G188" i="13"/>
  <c r="F188" i="13"/>
  <c r="E188" i="13"/>
  <c r="D188" i="13"/>
  <c r="C188" i="13"/>
  <c r="B188" i="13"/>
  <c r="U187" i="13"/>
  <c r="T187" i="13"/>
  <c r="S187" i="13"/>
  <c r="R187" i="13"/>
  <c r="Q187" i="13"/>
  <c r="P187" i="13"/>
  <c r="O187" i="13"/>
  <c r="N187" i="13"/>
  <c r="M187" i="13"/>
  <c r="L187" i="13"/>
  <c r="G187" i="13"/>
  <c r="F187" i="13"/>
  <c r="E187" i="13"/>
  <c r="D187" i="13"/>
  <c r="C187" i="13"/>
  <c r="B187" i="13"/>
  <c r="U186" i="13"/>
  <c r="T186" i="13"/>
  <c r="S186" i="13"/>
  <c r="R186" i="13"/>
  <c r="Q186" i="13"/>
  <c r="P186" i="13"/>
  <c r="O186" i="13"/>
  <c r="N186" i="13"/>
  <c r="M186" i="13"/>
  <c r="L186" i="13"/>
  <c r="G186" i="13"/>
  <c r="F186" i="13"/>
  <c r="E186" i="13"/>
  <c r="D186" i="13"/>
  <c r="C186" i="13"/>
  <c r="B186" i="13"/>
  <c r="U185" i="13"/>
  <c r="T185" i="13"/>
  <c r="S185" i="13"/>
  <c r="R185" i="13"/>
  <c r="Q185" i="13"/>
  <c r="P185" i="13"/>
  <c r="O185" i="13"/>
  <c r="N185" i="13"/>
  <c r="M185" i="13"/>
  <c r="L185" i="13"/>
  <c r="G185" i="13"/>
  <c r="F185" i="13"/>
  <c r="E185" i="13"/>
  <c r="D185" i="13"/>
  <c r="C185" i="13"/>
  <c r="B185" i="13"/>
  <c r="U190" i="13"/>
  <c r="T190" i="13"/>
  <c r="S190" i="13"/>
  <c r="R190" i="13"/>
  <c r="P190" i="13"/>
  <c r="O190" i="13"/>
  <c r="N190" i="13"/>
  <c r="M190" i="13"/>
  <c r="L190" i="13"/>
  <c r="F190" i="13"/>
  <c r="Q9" i="17" l="1"/>
  <c r="U6" i="51" s="1"/>
  <c r="Q190" i="13"/>
  <c r="C9" i="17"/>
  <c r="K4" i="51" s="1"/>
  <c r="C190" i="13"/>
  <c r="B9" i="17"/>
  <c r="J4" i="51" s="1"/>
  <c r="B190" i="13"/>
  <c r="E9" i="17"/>
  <c r="M4" i="51" s="1"/>
  <c r="E190" i="13"/>
  <c r="G9" i="17"/>
  <c r="O5" i="51" s="1"/>
  <c r="G190" i="13"/>
  <c r="D9" i="17"/>
  <c r="L4" i="51" s="1"/>
  <c r="D190" i="13"/>
  <c r="Y185" i="13"/>
  <c r="X185" i="13" s="1"/>
  <c r="AA185" i="13"/>
  <c r="Z185" i="13" s="1"/>
  <c r="AA186" i="13"/>
  <c r="Z186" i="13" s="1"/>
  <c r="Y186" i="13"/>
  <c r="X186" i="13" s="1"/>
  <c r="AA187" i="13"/>
  <c r="Z187" i="13" s="1"/>
  <c r="Y187" i="13"/>
  <c r="X187" i="13" s="1"/>
  <c r="Y188" i="13"/>
  <c r="X188" i="13" s="1"/>
  <c r="AA188" i="13"/>
  <c r="Z188" i="13" s="1"/>
  <c r="AA189" i="13"/>
  <c r="Z189" i="13" s="1"/>
  <c r="Y189" i="13"/>
  <c r="X189" i="13" s="1"/>
  <c r="J189" i="13"/>
  <c r="S9" i="17"/>
  <c r="W6" i="51" s="1"/>
  <c r="P9" i="17"/>
  <c r="T6" i="51" s="1"/>
  <c r="R9" i="17"/>
  <c r="V6" i="51" s="1"/>
  <c r="T9" i="17"/>
  <c r="X6" i="51" s="1"/>
  <c r="O9" i="17"/>
  <c r="S6" i="51" s="1"/>
  <c r="L9" i="17"/>
  <c r="J185" i="13"/>
  <c r="J186" i="13"/>
  <c r="J187" i="13"/>
  <c r="J188" i="13"/>
  <c r="U9" i="17"/>
  <c r="Y6" i="51" s="1"/>
  <c r="F9" i="17"/>
  <c r="N4" i="51" s="1"/>
  <c r="M9" i="17"/>
  <c r="Q6" i="51" s="1"/>
  <c r="K186" i="13"/>
  <c r="K187" i="13"/>
  <c r="K188" i="13"/>
  <c r="N9" i="17"/>
  <c r="R6" i="51" s="1"/>
  <c r="K185" i="13"/>
  <c r="K189" i="13"/>
  <c r="J190" i="13"/>
  <c r="I185" i="13"/>
  <c r="I187" i="13"/>
  <c r="I188" i="13"/>
  <c r="I189" i="13"/>
  <c r="I186" i="13"/>
  <c r="H185" i="13"/>
  <c r="H186" i="13"/>
  <c r="H187" i="13"/>
  <c r="H189" i="13"/>
  <c r="H188" i="13"/>
  <c r="K9" i="17" l="1"/>
  <c r="P8" i="51" s="1"/>
  <c r="Q8" i="51" s="1"/>
  <c r="R8" i="51" s="1"/>
  <c r="S8" i="51" s="1"/>
  <c r="T8" i="51" s="1"/>
  <c r="U8" i="51" s="1"/>
  <c r="V8" i="51" s="1"/>
  <c r="W8" i="51" s="1"/>
  <c r="X8" i="51" s="1"/>
  <c r="Y8" i="51" s="1"/>
  <c r="K190" i="13"/>
  <c r="P6" i="51"/>
  <c r="AA9" i="17"/>
  <c r="Z9" i="17" s="1"/>
  <c r="Y9" i="17"/>
  <c r="X9" i="17" s="1"/>
  <c r="J9" i="17"/>
  <c r="V77" i="4" l="1"/>
  <c r="U77" i="4"/>
  <c r="T77" i="4"/>
  <c r="S77" i="4"/>
  <c r="R77" i="4"/>
  <c r="Q77" i="4"/>
  <c r="P77" i="4"/>
  <c r="O77" i="4"/>
  <c r="N77" i="4"/>
  <c r="M77" i="4"/>
  <c r="L77" i="4"/>
  <c r="K77" i="4"/>
  <c r="J77" i="4"/>
  <c r="I77" i="4"/>
  <c r="H77" i="4"/>
  <c r="G77" i="4"/>
  <c r="F77" i="4"/>
  <c r="E77" i="4"/>
  <c r="D77" i="4"/>
  <c r="C77" i="4"/>
  <c r="B77" i="4"/>
  <c r="B76" i="4"/>
  <c r="Y77" i="4" l="1"/>
  <c r="X77" i="4" s="1"/>
  <c r="AA77" i="4"/>
  <c r="Z77" i="4" s="1"/>
  <c r="B106" i="4"/>
  <c r="D106" i="4"/>
  <c r="E106" i="4"/>
  <c r="O106" i="4"/>
  <c r="P106" i="4"/>
  <c r="L106" i="4"/>
  <c r="C106" i="4" l="1"/>
  <c r="T106" i="4"/>
  <c r="Q106" i="4"/>
  <c r="N46" i="4"/>
  <c r="R48" i="34" s="1"/>
  <c r="N106" i="4"/>
  <c r="M106" i="4"/>
  <c r="G46" i="4"/>
  <c r="O47" i="34" s="1"/>
  <c r="G106" i="4"/>
  <c r="U46" i="4"/>
  <c r="Y48" i="34" s="1"/>
  <c r="U106" i="4"/>
  <c r="S106" i="4"/>
  <c r="H46" i="4"/>
  <c r="J49" i="34" s="1"/>
  <c r="H106" i="4"/>
  <c r="R106" i="4"/>
  <c r="B45" i="4"/>
  <c r="B105" i="4"/>
  <c r="F46" i="4"/>
  <c r="N46" i="34" s="1"/>
  <c r="F106" i="4"/>
  <c r="M46" i="4"/>
  <c r="Q48" i="34" s="1"/>
  <c r="T46" i="4"/>
  <c r="X48" i="34" s="1"/>
  <c r="S46" i="4"/>
  <c r="W48" i="34" s="1"/>
  <c r="Q46" i="4"/>
  <c r="U48" i="34" s="1"/>
  <c r="C46" i="4"/>
  <c r="K46" i="34" s="1"/>
  <c r="R46" i="4"/>
  <c r="V48" i="34" s="1"/>
  <c r="D46" i="4"/>
  <c r="L46" i="34" s="1"/>
  <c r="B46" i="4"/>
  <c r="J46" i="34" s="1"/>
  <c r="E46" i="4"/>
  <c r="M46" i="34" s="1"/>
  <c r="I106" i="4"/>
  <c r="P46" i="4"/>
  <c r="T48" i="34" s="1"/>
  <c r="L46" i="4"/>
  <c r="K106" i="4"/>
  <c r="J106" i="4"/>
  <c r="O46" i="4"/>
  <c r="S48" i="34" s="1"/>
  <c r="AA106" i="4" l="1"/>
  <c r="Z106" i="4" s="1"/>
  <c r="P48" i="34"/>
  <c r="AA46" i="4"/>
  <c r="Z46" i="4" s="1"/>
  <c r="Y46" i="4"/>
  <c r="X46" i="4" s="1"/>
  <c r="Y106" i="4"/>
  <c r="X106" i="4" s="1"/>
  <c r="K46" i="4"/>
  <c r="P50" i="34" s="1"/>
  <c r="V106" i="4"/>
  <c r="I46" i="4"/>
  <c r="J46" i="4"/>
  <c r="V46" i="4" l="1"/>
  <c r="V34" i="20" l="1"/>
  <c r="U34" i="20"/>
  <c r="Y14" i="39" s="1"/>
  <c r="T34" i="20"/>
  <c r="X14" i="39" s="1"/>
  <c r="S34" i="20"/>
  <c r="W14" i="39" s="1"/>
  <c r="R34" i="20"/>
  <c r="V14" i="39" s="1"/>
  <c r="Q34" i="20"/>
  <c r="U14" i="39" s="1"/>
  <c r="P34" i="20"/>
  <c r="T14" i="39" s="1"/>
  <c r="O34" i="20"/>
  <c r="S14" i="39" s="1"/>
  <c r="N34" i="20"/>
  <c r="R14" i="39" s="1"/>
  <c r="M34" i="20"/>
  <c r="Q14" i="39" s="1"/>
  <c r="L34" i="20"/>
  <c r="K34" i="20"/>
  <c r="P16" i="39" s="1"/>
  <c r="Q16" i="39" s="1"/>
  <c r="R16" i="39" s="1"/>
  <c r="S16" i="39" s="1"/>
  <c r="T16" i="39" s="1"/>
  <c r="U16" i="39" s="1"/>
  <c r="V16" i="39" s="1"/>
  <c r="W16" i="39" s="1"/>
  <c r="X16" i="39" s="1"/>
  <c r="Y16" i="39" s="1"/>
  <c r="J34" i="20"/>
  <c r="I34" i="20"/>
  <c r="H34" i="20"/>
  <c r="J15" i="39" s="1"/>
  <c r="K15" i="39" s="1"/>
  <c r="L15" i="39" s="1"/>
  <c r="M15" i="39" s="1"/>
  <c r="N15" i="39" s="1"/>
  <c r="O15" i="39" s="1"/>
  <c r="G34" i="20"/>
  <c r="O13" i="39" s="1"/>
  <c r="F34" i="20"/>
  <c r="N12" i="39" s="1"/>
  <c r="E34" i="20"/>
  <c r="M12" i="39" s="1"/>
  <c r="D34" i="20"/>
  <c r="L12" i="39" s="1"/>
  <c r="C34" i="20"/>
  <c r="K12" i="39" s="1"/>
  <c r="B34" i="20"/>
  <c r="J12" i="39" s="1"/>
  <c r="V33" i="20"/>
  <c r="U33" i="20"/>
  <c r="T33" i="20"/>
  <c r="S33" i="20"/>
  <c r="R33" i="20"/>
  <c r="Q33" i="20"/>
  <c r="P33" i="20"/>
  <c r="O33" i="20"/>
  <c r="N33" i="20"/>
  <c r="M33" i="20"/>
  <c r="L33" i="20"/>
  <c r="K33" i="20"/>
  <c r="J33" i="20"/>
  <c r="I33" i="20"/>
  <c r="H33" i="20"/>
  <c r="G33" i="20"/>
  <c r="F33" i="20"/>
  <c r="E33" i="20"/>
  <c r="D33" i="20"/>
  <c r="C33" i="20"/>
  <c r="B33" i="20"/>
  <c r="V32" i="20"/>
  <c r="U32" i="20"/>
  <c r="T32" i="20"/>
  <c r="S32" i="20"/>
  <c r="R32" i="20"/>
  <c r="Q32" i="20"/>
  <c r="P32" i="20"/>
  <c r="O32" i="20"/>
  <c r="N32" i="20"/>
  <c r="M32" i="20"/>
  <c r="L32" i="20"/>
  <c r="K32" i="20"/>
  <c r="J32" i="20"/>
  <c r="I32" i="20"/>
  <c r="H32" i="20"/>
  <c r="G32" i="20"/>
  <c r="F32" i="20"/>
  <c r="E32" i="20"/>
  <c r="D32" i="20"/>
  <c r="C32" i="20"/>
  <c r="B32" i="20"/>
  <c r="V31" i="20"/>
  <c r="U31" i="20"/>
  <c r="T31" i="20"/>
  <c r="S31" i="20"/>
  <c r="R31" i="20"/>
  <c r="Q31" i="20"/>
  <c r="P31" i="20"/>
  <c r="O31" i="20"/>
  <c r="N31" i="20"/>
  <c r="M31" i="20"/>
  <c r="L31" i="20"/>
  <c r="K31" i="20"/>
  <c r="J31" i="20"/>
  <c r="I31" i="20"/>
  <c r="H31" i="20"/>
  <c r="G31" i="20"/>
  <c r="F31" i="20"/>
  <c r="E31" i="20"/>
  <c r="D31" i="20"/>
  <c r="C31" i="20"/>
  <c r="B31" i="20"/>
  <c r="V30" i="20"/>
  <c r="U30" i="20"/>
  <c r="T30" i="20"/>
  <c r="S30" i="20"/>
  <c r="R30" i="20"/>
  <c r="Q30" i="20"/>
  <c r="P30" i="20"/>
  <c r="O30" i="20"/>
  <c r="N30" i="20"/>
  <c r="M30" i="20"/>
  <c r="L30" i="20"/>
  <c r="K30" i="20"/>
  <c r="J30" i="20"/>
  <c r="I30" i="20"/>
  <c r="H30" i="20"/>
  <c r="G30" i="20"/>
  <c r="F30" i="20"/>
  <c r="E30" i="20"/>
  <c r="D30" i="20"/>
  <c r="C30" i="20"/>
  <c r="B30" i="20"/>
  <c r="P14" i="39" l="1"/>
  <c r="Y34" i="20"/>
  <c r="X34" i="20" s="1"/>
  <c r="AA34" i="20"/>
  <c r="Z34" i="20" s="1"/>
  <c r="AA32" i="20"/>
  <c r="Z32" i="20" s="1"/>
  <c r="Y32" i="20"/>
  <c r="X32" i="20" s="1"/>
  <c r="AA31" i="20"/>
  <c r="Z31" i="20" s="1"/>
  <c r="Y31" i="20"/>
  <c r="X31" i="20" s="1"/>
  <c r="Y33" i="20"/>
  <c r="X33" i="20" s="1"/>
  <c r="AA33" i="20"/>
  <c r="Z33" i="20" s="1"/>
  <c r="Y30" i="20"/>
  <c r="X30" i="20" s="1"/>
  <c r="AA30" i="20"/>
  <c r="Z30" i="20" s="1"/>
  <c r="U136" i="17" l="1"/>
  <c r="T136" i="17"/>
  <c r="S136" i="17"/>
  <c r="R136" i="17"/>
  <c r="Q136" i="17"/>
  <c r="P136" i="17"/>
  <c r="O136" i="17"/>
  <c r="N136" i="17"/>
  <c r="M136" i="17"/>
  <c r="G136" i="17"/>
  <c r="F136" i="17"/>
  <c r="E136" i="17"/>
  <c r="D136" i="17"/>
  <c r="C136" i="17"/>
  <c r="B136" i="17"/>
  <c r="O127" i="17"/>
  <c r="N127" i="17"/>
  <c r="M127" i="17"/>
  <c r="L127" i="17"/>
  <c r="G127" i="17"/>
  <c r="E127" i="17"/>
  <c r="D127" i="17"/>
  <c r="K136" i="17" l="1"/>
  <c r="L136" i="17"/>
  <c r="P154" i="17"/>
  <c r="P127" i="17"/>
  <c r="Q154" i="17"/>
  <c r="Q127" i="17"/>
  <c r="R154" i="17"/>
  <c r="R127" i="17"/>
  <c r="U154" i="17"/>
  <c r="U127" i="17"/>
  <c r="C154" i="17"/>
  <c r="C127" i="17"/>
  <c r="F154" i="17"/>
  <c r="F127" i="17"/>
  <c r="S154" i="17"/>
  <c r="S127" i="17"/>
  <c r="B154" i="17"/>
  <c r="B127" i="17"/>
  <c r="T154" i="17"/>
  <c r="T127" i="17"/>
  <c r="D154" i="17"/>
  <c r="E154" i="17"/>
  <c r="G154" i="17"/>
  <c r="I136" i="17"/>
  <c r="L154" i="17"/>
  <c r="M154" i="17"/>
  <c r="N154" i="17"/>
  <c r="O154" i="17"/>
  <c r="H136" i="17"/>
  <c r="I127" i="17"/>
  <c r="H127" i="17"/>
  <c r="AA136" i="17" l="1"/>
  <c r="Z136" i="17" s="1"/>
  <c r="Y136" i="17"/>
  <c r="X136" i="17" s="1"/>
  <c r="AA154" i="17"/>
  <c r="Z154" i="17" s="1"/>
  <c r="Y154" i="17"/>
  <c r="X154" i="17" s="1"/>
  <c r="J136" i="17"/>
  <c r="J127" i="17"/>
  <c r="K154" i="17"/>
  <c r="K127" i="17"/>
  <c r="H154" i="17"/>
  <c r="I154" i="17"/>
  <c r="J154" i="17" l="1"/>
  <c r="V136" i="17"/>
  <c r="V127" i="17"/>
  <c r="V154" i="17" l="1"/>
  <c r="V45" i="22" l="1"/>
  <c r="U45" i="22"/>
  <c r="Y48" i="45" s="1"/>
  <c r="T45" i="22"/>
  <c r="X48" i="45" s="1"/>
  <c r="S45" i="22"/>
  <c r="W48" i="45" s="1"/>
  <c r="R45" i="22"/>
  <c r="V48" i="45" s="1"/>
  <c r="Q45" i="22"/>
  <c r="U48" i="45" s="1"/>
  <c r="P45" i="22"/>
  <c r="T48" i="45" s="1"/>
  <c r="O45" i="22"/>
  <c r="S48" i="45" s="1"/>
  <c r="N45" i="22"/>
  <c r="R48" i="45" s="1"/>
  <c r="M45" i="22"/>
  <c r="Q48" i="45" s="1"/>
  <c r="L45" i="22"/>
  <c r="K45" i="22"/>
  <c r="P50" i="45" s="1"/>
  <c r="Q50" i="45" s="1"/>
  <c r="R50" i="45" s="1"/>
  <c r="S50" i="45" s="1"/>
  <c r="T50" i="45" s="1"/>
  <c r="U50" i="45" s="1"/>
  <c r="V50" i="45" s="1"/>
  <c r="W50" i="45" s="1"/>
  <c r="X50" i="45" s="1"/>
  <c r="Y50" i="45" s="1"/>
  <c r="H45" i="22"/>
  <c r="J49" i="45" s="1"/>
  <c r="K49" i="45" s="1"/>
  <c r="L49" i="45" s="1"/>
  <c r="M49" i="45" s="1"/>
  <c r="N49" i="45" s="1"/>
  <c r="O49" i="45" s="1"/>
  <c r="G45" i="22"/>
  <c r="O47" i="45" s="1"/>
  <c r="F45" i="22"/>
  <c r="N46" i="45" s="1"/>
  <c r="E45" i="22"/>
  <c r="M46" i="45" s="1"/>
  <c r="D45" i="22"/>
  <c r="L46" i="45" s="1"/>
  <c r="C45" i="22"/>
  <c r="K46" i="45" s="1"/>
  <c r="B45" i="22"/>
  <c r="J46" i="45" s="1"/>
  <c r="V44" i="22"/>
  <c r="U44" i="22"/>
  <c r="T44" i="22"/>
  <c r="S44" i="22"/>
  <c r="R44" i="22"/>
  <c r="Q44" i="22"/>
  <c r="P44" i="22"/>
  <c r="O44" i="22"/>
  <c r="N44" i="22"/>
  <c r="M44" i="22"/>
  <c r="L44" i="22"/>
  <c r="K44" i="22"/>
  <c r="H44" i="22"/>
  <c r="G44" i="22"/>
  <c r="F44" i="22"/>
  <c r="E44" i="22"/>
  <c r="D44" i="22"/>
  <c r="C44" i="22"/>
  <c r="B44" i="22"/>
  <c r="V43" i="22"/>
  <c r="U43" i="22"/>
  <c r="T43" i="22"/>
  <c r="S43" i="22"/>
  <c r="R43" i="22"/>
  <c r="Q43" i="22"/>
  <c r="P43" i="22"/>
  <c r="O43" i="22"/>
  <c r="N43" i="22"/>
  <c r="M43" i="22"/>
  <c r="L43" i="22"/>
  <c r="K43" i="22"/>
  <c r="H43" i="22"/>
  <c r="G43" i="22"/>
  <c r="F43" i="22"/>
  <c r="E43" i="22"/>
  <c r="D43" i="22"/>
  <c r="C43" i="22"/>
  <c r="B43" i="22"/>
  <c r="V42" i="22"/>
  <c r="U42" i="22"/>
  <c r="T42" i="22"/>
  <c r="S42" i="22"/>
  <c r="R42" i="22"/>
  <c r="Q42" i="22"/>
  <c r="P42" i="22"/>
  <c r="O42" i="22"/>
  <c r="N42" i="22"/>
  <c r="M42" i="22"/>
  <c r="L42" i="22"/>
  <c r="K42" i="22"/>
  <c r="H42" i="22"/>
  <c r="G42" i="22"/>
  <c r="F42" i="22"/>
  <c r="E42" i="22"/>
  <c r="D42" i="22"/>
  <c r="C42" i="22"/>
  <c r="B42" i="22"/>
  <c r="V41" i="22"/>
  <c r="U41" i="22"/>
  <c r="T41" i="22"/>
  <c r="S41" i="22"/>
  <c r="R41" i="22"/>
  <c r="Q41" i="22"/>
  <c r="P41" i="22"/>
  <c r="O41" i="22"/>
  <c r="N41" i="22"/>
  <c r="M41" i="22"/>
  <c r="L41" i="22"/>
  <c r="K41" i="22"/>
  <c r="H41" i="22"/>
  <c r="G41" i="22"/>
  <c r="F41" i="22"/>
  <c r="E41" i="22"/>
  <c r="D41" i="22"/>
  <c r="C41" i="22"/>
  <c r="B41" i="22"/>
  <c r="V37" i="13"/>
  <c r="U37" i="13"/>
  <c r="Y30" i="47" s="1"/>
  <c r="T37" i="13"/>
  <c r="X30" i="47" s="1"/>
  <c r="S37" i="13"/>
  <c r="W30" i="47" s="1"/>
  <c r="R37" i="13"/>
  <c r="V30" i="47" s="1"/>
  <c r="Q37" i="13"/>
  <c r="U30" i="47" s="1"/>
  <c r="P37" i="13"/>
  <c r="T30" i="47" s="1"/>
  <c r="O37" i="13"/>
  <c r="S30" i="47" s="1"/>
  <c r="N37" i="13"/>
  <c r="R30" i="47" s="1"/>
  <c r="M37" i="13"/>
  <c r="Q30" i="47" s="1"/>
  <c r="L37" i="13"/>
  <c r="P30" i="47" s="1"/>
  <c r="K37" i="13"/>
  <c r="P32" i="47" s="1"/>
  <c r="H37" i="13"/>
  <c r="J31" i="47" s="1"/>
  <c r="G37" i="13"/>
  <c r="O29" i="47" s="1"/>
  <c r="F37" i="13"/>
  <c r="N28" i="47" s="1"/>
  <c r="E37" i="13"/>
  <c r="M28" i="47" s="1"/>
  <c r="D37" i="13"/>
  <c r="L28" i="47" s="1"/>
  <c r="C37" i="13"/>
  <c r="K28" i="47" s="1"/>
  <c r="B37" i="13"/>
  <c r="J28" i="47" s="1"/>
  <c r="V36" i="13"/>
  <c r="U36" i="13"/>
  <c r="T36" i="13"/>
  <c r="S36" i="13"/>
  <c r="R36" i="13"/>
  <c r="Q36" i="13"/>
  <c r="P36" i="13"/>
  <c r="O36" i="13"/>
  <c r="N36" i="13"/>
  <c r="M36" i="13"/>
  <c r="L36" i="13"/>
  <c r="K36" i="13"/>
  <c r="H36" i="13"/>
  <c r="G36" i="13"/>
  <c r="F36" i="13"/>
  <c r="E36" i="13"/>
  <c r="D36" i="13"/>
  <c r="C36" i="13"/>
  <c r="B36" i="13"/>
  <c r="V35" i="13"/>
  <c r="U35" i="13"/>
  <c r="S35" i="13"/>
  <c r="R35" i="13"/>
  <c r="Q35" i="13"/>
  <c r="P35" i="13"/>
  <c r="O35" i="13"/>
  <c r="N35" i="13"/>
  <c r="M35" i="13"/>
  <c r="L35" i="13"/>
  <c r="K35" i="13"/>
  <c r="H35" i="13"/>
  <c r="G35" i="13"/>
  <c r="F35" i="13"/>
  <c r="E35" i="13"/>
  <c r="D35" i="13"/>
  <c r="C35" i="13"/>
  <c r="B35" i="13"/>
  <c r="V34" i="13"/>
  <c r="U34" i="13"/>
  <c r="S34" i="13"/>
  <c r="R34" i="13"/>
  <c r="Q34" i="13"/>
  <c r="P34" i="13"/>
  <c r="O34" i="13"/>
  <c r="N34" i="13"/>
  <c r="M34" i="13"/>
  <c r="L34" i="13"/>
  <c r="K34" i="13"/>
  <c r="H34" i="13"/>
  <c r="G34" i="13"/>
  <c r="F34" i="13"/>
  <c r="E34" i="13"/>
  <c r="D34" i="13"/>
  <c r="C34" i="13"/>
  <c r="B34" i="13"/>
  <c r="V33" i="13"/>
  <c r="U33" i="13"/>
  <c r="T33" i="13"/>
  <c r="S33" i="13"/>
  <c r="R33" i="13"/>
  <c r="Q33" i="13"/>
  <c r="P33" i="13"/>
  <c r="O33" i="13"/>
  <c r="N33" i="13"/>
  <c r="M33" i="13"/>
  <c r="L33" i="13"/>
  <c r="K33" i="13"/>
  <c r="H33" i="13"/>
  <c r="G33" i="13"/>
  <c r="F33" i="13"/>
  <c r="E33" i="13"/>
  <c r="D33" i="13"/>
  <c r="C33" i="13"/>
  <c r="B33" i="13"/>
  <c r="V28" i="13"/>
  <c r="U28" i="13"/>
  <c r="T28" i="13"/>
  <c r="S28" i="13"/>
  <c r="R28" i="13"/>
  <c r="Q28" i="13"/>
  <c r="P28" i="13"/>
  <c r="O28" i="13"/>
  <c r="N28" i="13"/>
  <c r="M28" i="13"/>
  <c r="L28" i="13"/>
  <c r="K28" i="13"/>
  <c r="Q24" i="47" s="1"/>
  <c r="R24" i="47" s="1"/>
  <c r="S24" i="47" s="1"/>
  <c r="T24" i="47" s="1"/>
  <c r="U24" i="47" s="1"/>
  <c r="V24" i="47" s="1"/>
  <c r="W24" i="47" s="1"/>
  <c r="X24" i="47" s="1"/>
  <c r="Y24" i="47" s="1"/>
  <c r="H28" i="13"/>
  <c r="K23" i="47" s="1"/>
  <c r="L23" i="47" s="1"/>
  <c r="M23" i="47" s="1"/>
  <c r="N23" i="47" s="1"/>
  <c r="O23" i="47" s="1"/>
  <c r="G28" i="13"/>
  <c r="F28" i="13"/>
  <c r="E28" i="13"/>
  <c r="D28" i="13"/>
  <c r="C28" i="13"/>
  <c r="B28" i="13"/>
  <c r="V27" i="13"/>
  <c r="U27" i="13"/>
  <c r="T27" i="13"/>
  <c r="S27" i="13"/>
  <c r="R27" i="13"/>
  <c r="Q27" i="13"/>
  <c r="P27" i="13"/>
  <c r="O27" i="13"/>
  <c r="N27" i="13"/>
  <c r="M27" i="13"/>
  <c r="L27" i="13"/>
  <c r="K27" i="13"/>
  <c r="H27" i="13"/>
  <c r="G27" i="13"/>
  <c r="F27" i="13"/>
  <c r="E27" i="13"/>
  <c r="D27" i="13"/>
  <c r="C27" i="13"/>
  <c r="B27" i="13"/>
  <c r="V26" i="13"/>
  <c r="U26" i="13"/>
  <c r="T26" i="13"/>
  <c r="S26" i="13"/>
  <c r="R26" i="13"/>
  <c r="Q26" i="13"/>
  <c r="P26" i="13"/>
  <c r="O26" i="13"/>
  <c r="N26" i="13"/>
  <c r="M26" i="13"/>
  <c r="L26" i="13"/>
  <c r="K26" i="13"/>
  <c r="H26" i="13"/>
  <c r="G26" i="13"/>
  <c r="F26" i="13"/>
  <c r="E26" i="13"/>
  <c r="D26" i="13"/>
  <c r="C26" i="13"/>
  <c r="B26" i="13"/>
  <c r="V25" i="13"/>
  <c r="U25" i="13"/>
  <c r="T25" i="13"/>
  <c r="S25" i="13"/>
  <c r="R25" i="13"/>
  <c r="Q25" i="13"/>
  <c r="P25" i="13"/>
  <c r="O25" i="13"/>
  <c r="N25" i="13"/>
  <c r="M25" i="13"/>
  <c r="L25" i="13"/>
  <c r="K25" i="13"/>
  <c r="H25" i="13"/>
  <c r="G25" i="13"/>
  <c r="F25" i="13"/>
  <c r="E25" i="13"/>
  <c r="D25" i="13"/>
  <c r="C25" i="13"/>
  <c r="B25" i="13"/>
  <c r="V24" i="13"/>
  <c r="U24" i="13"/>
  <c r="T24" i="13"/>
  <c r="S24" i="13"/>
  <c r="R24" i="13"/>
  <c r="Q24" i="13"/>
  <c r="P24" i="13"/>
  <c r="O24" i="13"/>
  <c r="N24" i="13"/>
  <c r="M24" i="13"/>
  <c r="L24" i="13"/>
  <c r="K24" i="13"/>
  <c r="H24" i="13"/>
  <c r="G24" i="13"/>
  <c r="F24" i="13"/>
  <c r="E24" i="13"/>
  <c r="D24" i="13"/>
  <c r="C24" i="13"/>
  <c r="B24" i="13"/>
  <c r="V36" i="22"/>
  <c r="U36" i="22"/>
  <c r="Y30" i="45" s="1"/>
  <c r="T36" i="22"/>
  <c r="X30" i="45" s="1"/>
  <c r="S36" i="22"/>
  <c r="W30" i="45" s="1"/>
  <c r="R36" i="22"/>
  <c r="V30" i="45" s="1"/>
  <c r="Q36" i="22"/>
  <c r="U30" i="45" s="1"/>
  <c r="P36" i="22"/>
  <c r="T30" i="45" s="1"/>
  <c r="O36" i="22"/>
  <c r="S30" i="45" s="1"/>
  <c r="N36" i="22"/>
  <c r="R30" i="45" s="1"/>
  <c r="M36" i="22"/>
  <c r="Q30" i="45" s="1"/>
  <c r="L36" i="22"/>
  <c r="K36" i="22"/>
  <c r="P32" i="45" s="1"/>
  <c r="H36" i="22"/>
  <c r="J31" i="45" s="1"/>
  <c r="G36" i="22"/>
  <c r="O29" i="45" s="1"/>
  <c r="F36" i="22"/>
  <c r="N28" i="45" s="1"/>
  <c r="E36" i="22"/>
  <c r="M28" i="45" s="1"/>
  <c r="D36" i="22"/>
  <c r="L28" i="45" s="1"/>
  <c r="C36" i="22"/>
  <c r="K28" i="45" s="1"/>
  <c r="B36" i="22"/>
  <c r="J28" i="45" s="1"/>
  <c r="V35" i="22"/>
  <c r="U35" i="22"/>
  <c r="T35" i="22"/>
  <c r="S35" i="22"/>
  <c r="R35" i="22"/>
  <c r="Q35" i="22"/>
  <c r="P35" i="22"/>
  <c r="O35" i="22"/>
  <c r="N35" i="22"/>
  <c r="M35" i="22"/>
  <c r="L35" i="22"/>
  <c r="K35" i="22"/>
  <c r="H35" i="22"/>
  <c r="G35" i="22"/>
  <c r="F35" i="22"/>
  <c r="E35" i="22"/>
  <c r="D35" i="22"/>
  <c r="C35" i="22"/>
  <c r="B35" i="22"/>
  <c r="V33" i="22"/>
  <c r="U33" i="22"/>
  <c r="T33" i="22"/>
  <c r="S33" i="22"/>
  <c r="R33" i="22"/>
  <c r="Q33" i="22"/>
  <c r="P33" i="22"/>
  <c r="O33" i="22"/>
  <c r="N33" i="22"/>
  <c r="M33" i="22"/>
  <c r="L33" i="22"/>
  <c r="K33" i="22"/>
  <c r="H33" i="22"/>
  <c r="G33" i="22"/>
  <c r="F33" i="22"/>
  <c r="E33" i="22"/>
  <c r="D33" i="22"/>
  <c r="C33" i="22"/>
  <c r="B33" i="22"/>
  <c r="V32" i="22"/>
  <c r="U32" i="22"/>
  <c r="T32" i="22"/>
  <c r="S32" i="22"/>
  <c r="R32" i="22"/>
  <c r="Q32" i="22"/>
  <c r="P32" i="22"/>
  <c r="O32" i="22"/>
  <c r="N32" i="22"/>
  <c r="M32" i="22"/>
  <c r="L32" i="22"/>
  <c r="K32" i="22"/>
  <c r="H32" i="22"/>
  <c r="G32" i="22"/>
  <c r="F32" i="22"/>
  <c r="E32" i="22"/>
  <c r="D32" i="22"/>
  <c r="C32" i="22"/>
  <c r="B32" i="22"/>
  <c r="K31" i="47" l="1"/>
  <c r="L31" i="47" s="1"/>
  <c r="M31" i="47" s="1"/>
  <c r="N31" i="47" s="1"/>
  <c r="O31" i="47" s="1"/>
  <c r="AA28" i="13"/>
  <c r="Z28" i="13" s="1"/>
  <c r="Y28" i="13"/>
  <c r="X28" i="13" s="1"/>
  <c r="Q32" i="47"/>
  <c r="R32" i="47" s="1"/>
  <c r="S32" i="47" s="1"/>
  <c r="T32" i="47" s="1"/>
  <c r="U32" i="47" s="1"/>
  <c r="V32" i="47" s="1"/>
  <c r="W32" i="47" s="1"/>
  <c r="X32" i="47" s="1"/>
  <c r="Y32" i="47" s="1"/>
  <c r="Q32" i="45"/>
  <c r="R32" i="45" s="1"/>
  <c r="S32" i="45" s="1"/>
  <c r="T32" i="45" s="1"/>
  <c r="U32" i="45" s="1"/>
  <c r="V32" i="45" s="1"/>
  <c r="W32" i="45" s="1"/>
  <c r="X32" i="45" s="1"/>
  <c r="Y32" i="45" s="1"/>
  <c r="K31" i="45"/>
  <c r="L31" i="45" s="1"/>
  <c r="M31" i="45" s="1"/>
  <c r="N31" i="45" s="1"/>
  <c r="O31" i="45" s="1"/>
  <c r="Y32" i="22"/>
  <c r="X32" i="22" s="1"/>
  <c r="AA32" i="22"/>
  <c r="Z32" i="22" s="1"/>
  <c r="Y33" i="22"/>
  <c r="X33" i="22" s="1"/>
  <c r="AA33" i="22"/>
  <c r="Z33" i="22" s="1"/>
  <c r="AA35" i="22"/>
  <c r="Z35" i="22" s="1"/>
  <c r="Y35" i="22"/>
  <c r="X35" i="22" s="1"/>
  <c r="P30" i="45"/>
  <c r="Y36" i="22"/>
  <c r="X36" i="22" s="1"/>
  <c r="AA36" i="22"/>
  <c r="Z36" i="22" s="1"/>
  <c r="Y24" i="13"/>
  <c r="X24" i="13" s="1"/>
  <c r="AA24" i="13"/>
  <c r="Z24" i="13" s="1"/>
  <c r="Y25" i="13"/>
  <c r="X25" i="13" s="1"/>
  <c r="AA25" i="13"/>
  <c r="Z25" i="13" s="1"/>
  <c r="Y26" i="13"/>
  <c r="X26" i="13" s="1"/>
  <c r="AA26" i="13"/>
  <c r="Z26" i="13" s="1"/>
  <c r="Y27" i="13"/>
  <c r="X27" i="13" s="1"/>
  <c r="AA27" i="13"/>
  <c r="Z27" i="13" s="1"/>
  <c r="AA33" i="13"/>
  <c r="Z33" i="13" s="1"/>
  <c r="Y33" i="13"/>
  <c r="X33" i="13" s="1"/>
  <c r="AA34" i="13"/>
  <c r="Z34" i="13" s="1"/>
  <c r="Y34" i="13"/>
  <c r="X34" i="13" s="1"/>
  <c r="Y35" i="13"/>
  <c r="X35" i="13" s="1"/>
  <c r="AA35" i="13"/>
  <c r="Z35" i="13" s="1"/>
  <c r="Y36" i="13"/>
  <c r="X36" i="13" s="1"/>
  <c r="AA36" i="13"/>
  <c r="Z36" i="13" s="1"/>
  <c r="Y41" i="22"/>
  <c r="X41" i="22" s="1"/>
  <c r="AA41" i="22"/>
  <c r="Z41" i="22" s="1"/>
  <c r="AA42" i="22"/>
  <c r="Z42" i="22" s="1"/>
  <c r="Y42" i="22"/>
  <c r="X42" i="22" s="1"/>
  <c r="Y43" i="22"/>
  <c r="X43" i="22" s="1"/>
  <c r="AA43" i="22"/>
  <c r="Z43" i="22" s="1"/>
  <c r="Y44" i="22"/>
  <c r="X44" i="22" s="1"/>
  <c r="AA44" i="22"/>
  <c r="Z44" i="22" s="1"/>
  <c r="P48" i="45"/>
  <c r="AA45" i="22"/>
  <c r="Z45" i="22" s="1"/>
  <c r="Y45" i="22"/>
  <c r="X45" i="22" s="1"/>
  <c r="U91" i="17" l="1"/>
  <c r="Y78" i="51" s="1"/>
  <c r="T91" i="17"/>
  <c r="X78" i="51" s="1"/>
  <c r="S91" i="17"/>
  <c r="W78" i="51" s="1"/>
  <c r="R91" i="17"/>
  <c r="V78" i="51" s="1"/>
  <c r="Q91" i="17"/>
  <c r="U78" i="51" s="1"/>
  <c r="P91" i="17"/>
  <c r="T78" i="51" s="1"/>
  <c r="O91" i="17"/>
  <c r="S78" i="51" s="1"/>
  <c r="N91" i="17"/>
  <c r="R78" i="51" s="1"/>
  <c r="M91" i="17"/>
  <c r="Q78" i="51" s="1"/>
  <c r="L91" i="17"/>
  <c r="G91" i="17"/>
  <c r="O77" i="51" s="1"/>
  <c r="F91" i="17"/>
  <c r="N76" i="51" s="1"/>
  <c r="E91" i="17"/>
  <c r="M76" i="51" s="1"/>
  <c r="D91" i="17"/>
  <c r="L76" i="51" s="1"/>
  <c r="C91" i="17"/>
  <c r="K76" i="51" s="1"/>
  <c r="B91" i="17"/>
  <c r="J76" i="51" s="1"/>
  <c r="U164" i="17"/>
  <c r="S164" i="17"/>
  <c r="L164" i="17"/>
  <c r="G164" i="17"/>
  <c r="F164" i="17"/>
  <c r="D164" i="17"/>
  <c r="B164" i="17"/>
  <c r="V34" i="22"/>
  <c r="U34" i="22"/>
  <c r="T34" i="22"/>
  <c r="S34" i="22"/>
  <c r="R34" i="22"/>
  <c r="Q34" i="22"/>
  <c r="P34" i="22"/>
  <c r="O34" i="22"/>
  <c r="N34" i="22"/>
  <c r="M34" i="22"/>
  <c r="L34" i="22"/>
  <c r="K34" i="22"/>
  <c r="H34" i="22"/>
  <c r="G34" i="22"/>
  <c r="F34" i="22"/>
  <c r="E34" i="22"/>
  <c r="D34" i="22"/>
  <c r="C34" i="22"/>
  <c r="B34" i="22"/>
  <c r="Y34" i="22" l="1"/>
  <c r="X34" i="22" s="1"/>
  <c r="AA34" i="22"/>
  <c r="Z34" i="22" s="1"/>
  <c r="P78" i="51"/>
  <c r="Y91" i="17"/>
  <c r="X91" i="17" s="1"/>
  <c r="AA91" i="17"/>
  <c r="Z91" i="17" s="1"/>
  <c r="M82" i="17"/>
  <c r="Q70" i="51" s="1"/>
  <c r="M164" i="17"/>
  <c r="N82" i="17"/>
  <c r="R70" i="51" s="1"/>
  <c r="N164" i="17"/>
  <c r="O109" i="17"/>
  <c r="S94" i="51" s="1"/>
  <c r="O164" i="17"/>
  <c r="P82" i="17"/>
  <c r="T70" i="51" s="1"/>
  <c r="P164" i="17"/>
  <c r="Q109" i="17"/>
  <c r="U94" i="51" s="1"/>
  <c r="Q164" i="17"/>
  <c r="R109" i="17"/>
  <c r="V94" i="51" s="1"/>
  <c r="R164" i="17"/>
  <c r="T109" i="17"/>
  <c r="X94" i="51" s="1"/>
  <c r="T164" i="17"/>
  <c r="C82" i="17"/>
  <c r="K68" i="51" s="1"/>
  <c r="C164" i="17"/>
  <c r="E109" i="17"/>
  <c r="M92" i="51" s="1"/>
  <c r="E164" i="17"/>
  <c r="J36" i="22"/>
  <c r="I36" i="22"/>
  <c r="G109" i="17"/>
  <c r="O93" i="51" s="1"/>
  <c r="S109" i="17"/>
  <c r="W94" i="51" s="1"/>
  <c r="G82" i="17"/>
  <c r="O69" i="51" s="1"/>
  <c r="L82" i="17"/>
  <c r="O82" i="17"/>
  <c r="S70" i="51" s="1"/>
  <c r="U109" i="17"/>
  <c r="Y94" i="51" s="1"/>
  <c r="Q82" i="17"/>
  <c r="U70" i="51" s="1"/>
  <c r="B109" i="17"/>
  <c r="J92" i="51" s="1"/>
  <c r="D109" i="17"/>
  <c r="L92" i="51" s="1"/>
  <c r="F109" i="17"/>
  <c r="N92" i="51" s="1"/>
  <c r="M109" i="17"/>
  <c r="Q94" i="51" s="1"/>
  <c r="B82" i="17"/>
  <c r="J68" i="51" s="1"/>
  <c r="R82" i="17"/>
  <c r="V70" i="51" s="1"/>
  <c r="T82" i="17"/>
  <c r="X70" i="51" s="1"/>
  <c r="E82" i="17"/>
  <c r="M68" i="51" s="1"/>
  <c r="U82" i="17"/>
  <c r="Y70" i="51" s="1"/>
  <c r="S82" i="17"/>
  <c r="W70" i="51" s="1"/>
  <c r="D82" i="17"/>
  <c r="L68" i="51" s="1"/>
  <c r="F82" i="17"/>
  <c r="N68" i="51" s="1"/>
  <c r="N109" i="17"/>
  <c r="R94" i="51" s="1"/>
  <c r="V91" i="17"/>
  <c r="P109" i="17"/>
  <c r="T94" i="51" s="1"/>
  <c r="I91" i="17"/>
  <c r="L109" i="17"/>
  <c r="C109" i="17"/>
  <c r="K92" i="51" s="1"/>
  <c r="H91" i="17"/>
  <c r="J79" i="51" s="1"/>
  <c r="K91" i="17"/>
  <c r="P80" i="51" s="1"/>
  <c r="V8" i="3"/>
  <c r="H8" i="3"/>
  <c r="J7" i="33" s="1"/>
  <c r="V7" i="3"/>
  <c r="U7" i="3"/>
  <c r="T7" i="3"/>
  <c r="S7" i="3"/>
  <c r="R7" i="3"/>
  <c r="Q7" i="3"/>
  <c r="P7" i="3"/>
  <c r="O7" i="3"/>
  <c r="N7" i="3"/>
  <c r="M7" i="3"/>
  <c r="L7" i="3"/>
  <c r="K7" i="3"/>
  <c r="H7" i="3"/>
  <c r="G7" i="3"/>
  <c r="F7" i="3"/>
  <c r="E7" i="3"/>
  <c r="D7" i="3"/>
  <c r="C7" i="3"/>
  <c r="V6" i="3"/>
  <c r="U6" i="3"/>
  <c r="T6" i="3"/>
  <c r="S6" i="3"/>
  <c r="R6" i="3"/>
  <c r="Q6" i="3"/>
  <c r="P6" i="3"/>
  <c r="O6" i="3"/>
  <c r="N6" i="3"/>
  <c r="M6" i="3"/>
  <c r="L6" i="3"/>
  <c r="K6" i="3"/>
  <c r="H6" i="3"/>
  <c r="G6" i="3"/>
  <c r="F6" i="3"/>
  <c r="E6" i="3"/>
  <c r="D6" i="3"/>
  <c r="C6" i="3"/>
  <c r="V5" i="3"/>
  <c r="U5" i="3"/>
  <c r="T5" i="3"/>
  <c r="S5" i="3"/>
  <c r="R5" i="3"/>
  <c r="Q5" i="3"/>
  <c r="P5" i="3"/>
  <c r="O5" i="3"/>
  <c r="N5" i="3"/>
  <c r="M5" i="3"/>
  <c r="L5" i="3"/>
  <c r="K5" i="3"/>
  <c r="H5" i="3"/>
  <c r="G5" i="3"/>
  <c r="F5" i="3"/>
  <c r="E5" i="3"/>
  <c r="D5" i="3"/>
  <c r="C5" i="3"/>
  <c r="V4" i="3"/>
  <c r="U4" i="3"/>
  <c r="T4" i="3"/>
  <c r="S4" i="3"/>
  <c r="R4" i="3"/>
  <c r="Q4" i="3"/>
  <c r="P4" i="3"/>
  <c r="O4" i="3"/>
  <c r="N4" i="3"/>
  <c r="M4" i="3"/>
  <c r="L4" i="3"/>
  <c r="K4" i="3"/>
  <c r="H4" i="3"/>
  <c r="G4" i="3"/>
  <c r="F4" i="3"/>
  <c r="E4" i="3"/>
  <c r="D4" i="3"/>
  <c r="C4" i="3"/>
  <c r="B7" i="3"/>
  <c r="B6" i="3"/>
  <c r="B5" i="3"/>
  <c r="B4" i="3"/>
  <c r="R8" i="3" l="1"/>
  <c r="V6" i="33" s="1"/>
  <c r="S8" i="3"/>
  <c r="W6" i="33" s="1"/>
  <c r="Y4" i="3"/>
  <c r="X4" i="3" s="1"/>
  <c r="AA4" i="3"/>
  <c r="Z4" i="3" s="1"/>
  <c r="T8" i="3"/>
  <c r="X6" i="33" s="1"/>
  <c r="Y5" i="3"/>
  <c r="X5" i="3" s="1"/>
  <c r="AA5" i="3"/>
  <c r="Z5" i="3" s="1"/>
  <c r="U8" i="3"/>
  <c r="Y6" i="33" s="1"/>
  <c r="B8" i="3"/>
  <c r="J4" i="33" s="1"/>
  <c r="C8" i="3"/>
  <c r="K4" i="33" s="1"/>
  <c r="D8" i="3"/>
  <c r="L4" i="33" s="1"/>
  <c r="Y6" i="3"/>
  <c r="X6" i="3" s="1"/>
  <c r="AA6" i="3"/>
  <c r="Z6" i="3" s="1"/>
  <c r="K7" i="33"/>
  <c r="L7" i="33" s="1"/>
  <c r="M7" i="33" s="1"/>
  <c r="N7" i="33" s="1"/>
  <c r="O7" i="33" s="1"/>
  <c r="E8" i="3"/>
  <c r="M4" i="33" s="1"/>
  <c r="F8" i="3"/>
  <c r="N4" i="33" s="1"/>
  <c r="AA7" i="3"/>
  <c r="Z7" i="3" s="1"/>
  <c r="Y7" i="3"/>
  <c r="X7" i="3" s="1"/>
  <c r="G8" i="3"/>
  <c r="O5" i="33" s="1"/>
  <c r="K8" i="3"/>
  <c r="P8" i="33" s="1"/>
  <c r="Q8" i="33" s="1"/>
  <c r="R8" i="33" s="1"/>
  <c r="S8" i="33" s="1"/>
  <c r="T8" i="33" s="1"/>
  <c r="U8" i="33" s="1"/>
  <c r="V8" i="33" s="1"/>
  <c r="W8" i="33" s="1"/>
  <c r="X8" i="33" s="1"/>
  <c r="Y8" i="33" s="1"/>
  <c r="L8" i="3"/>
  <c r="M8" i="3"/>
  <c r="Q6" i="33" s="1"/>
  <c r="N8" i="3"/>
  <c r="R6" i="33" s="1"/>
  <c r="O8" i="3"/>
  <c r="S6" i="33" s="1"/>
  <c r="P8" i="3"/>
  <c r="T6" i="33" s="1"/>
  <c r="Q8" i="3"/>
  <c r="U6" i="33" s="1"/>
  <c r="P70" i="51"/>
  <c r="AA82" i="17"/>
  <c r="Z82" i="17" s="1"/>
  <c r="Y82" i="17"/>
  <c r="X82" i="17" s="1"/>
  <c r="P94" i="51"/>
  <c r="AA109" i="17"/>
  <c r="Z109" i="17" s="1"/>
  <c r="Y109" i="17"/>
  <c r="X109" i="17" s="1"/>
  <c r="J91" i="17"/>
  <c r="H82" i="17"/>
  <c r="J71" i="51" s="1"/>
  <c r="K82" i="17"/>
  <c r="P72" i="51" s="1"/>
  <c r="I109" i="17"/>
  <c r="I82" i="17"/>
  <c r="J82" i="17"/>
  <c r="V109" i="17"/>
  <c r="V82" i="17"/>
  <c r="K109" i="17"/>
  <c r="P96" i="51" s="1"/>
  <c r="H109" i="17"/>
  <c r="J95" i="51" s="1"/>
  <c r="P6" i="33" l="1"/>
  <c r="AA8" i="3"/>
  <c r="Z8" i="3" s="1"/>
  <c r="Y8" i="3"/>
  <c r="X8" i="3" s="1"/>
  <c r="J109" i="17"/>
  <c r="A68" i="1" l="1"/>
  <c r="A40" i="23"/>
  <c r="A77" i="1"/>
  <c r="A50" i="1"/>
  <c r="A69" i="1" l="1"/>
  <c r="A41" i="23"/>
  <c r="A78" i="1"/>
  <c r="A51" i="1"/>
  <c r="A70" i="1" l="1"/>
  <c r="A42" i="23"/>
  <c r="A79" i="1"/>
  <c r="A52" i="1"/>
  <c r="A71" i="1" l="1"/>
  <c r="A43" i="23"/>
  <c r="A80" i="1"/>
  <c r="A53" i="1"/>
  <c r="A72" i="1" l="1"/>
  <c r="A44" i="23"/>
  <c r="A81" i="1"/>
  <c r="A54" i="1"/>
  <c r="A45" i="23" l="1"/>
  <c r="A46" i="23" s="1"/>
  <c r="I36" i="43" s="1"/>
  <c r="I35" i="43" s="1"/>
  <c r="A82" i="1" l="1"/>
  <c r="A83" i="1" s="1"/>
  <c r="A73" i="1"/>
  <c r="A74" i="1" s="1"/>
  <c r="A55" i="1"/>
  <c r="A56" i="1" s="1"/>
  <c r="A59" i="1"/>
  <c r="A60" i="1" l="1"/>
  <c r="A61" i="1" l="1"/>
  <c r="A62" i="1" l="1"/>
  <c r="A63" i="1" l="1"/>
  <c r="A64" i="1" l="1"/>
  <c r="A65" i="1" s="1"/>
  <c r="K111" i="7" l="1"/>
  <c r="J111" i="7"/>
  <c r="V111" i="7"/>
  <c r="I111" i="7"/>
  <c r="H111" i="7"/>
  <c r="B72" i="7"/>
  <c r="C72" i="7"/>
  <c r="E72" i="7"/>
  <c r="U72" i="7"/>
  <c r="F72" i="7"/>
  <c r="V72" i="7"/>
  <c r="G72" i="7"/>
  <c r="I72" i="7"/>
  <c r="O72" i="7"/>
  <c r="M72" i="7"/>
  <c r="H72" i="7"/>
  <c r="K79" i="36" s="1"/>
  <c r="L79" i="36" s="1"/>
  <c r="M79" i="36" s="1"/>
  <c r="N79" i="36" s="1"/>
  <c r="O79" i="36" s="1"/>
  <c r="J72" i="7"/>
  <c r="K72" i="7"/>
  <c r="Q80" i="36" s="1"/>
  <c r="R80" i="36" s="1"/>
  <c r="S80" i="36" s="1"/>
  <c r="T80" i="36" s="1"/>
  <c r="U80" i="36" s="1"/>
  <c r="V80" i="36" s="1"/>
  <c r="W80" i="36" s="1"/>
  <c r="X80" i="36" s="1"/>
  <c r="Y80" i="36" s="1"/>
  <c r="P72" i="7"/>
  <c r="S72" i="7"/>
  <c r="N72" i="7"/>
  <c r="R72" i="7"/>
  <c r="T72" i="7"/>
  <c r="L72" i="7"/>
  <c r="D72" i="7"/>
  <c r="Q72" i="7"/>
  <c r="Y72" i="7" l="1"/>
  <c r="X72" i="7" s="1"/>
  <c r="AA72" i="7"/>
  <c r="Z72" i="7" s="1"/>
  <c r="B37" i="11"/>
  <c r="J28" i="38" s="1"/>
  <c r="B150" i="7"/>
  <c r="C37" i="11"/>
  <c r="K28" i="38" s="1"/>
  <c r="C150" i="7"/>
  <c r="D37" i="11"/>
  <c r="L28" i="38" s="1"/>
  <c r="D150" i="7"/>
  <c r="E37" i="11"/>
  <c r="M28" i="38" s="1"/>
  <c r="E150" i="7"/>
  <c r="F37" i="11"/>
  <c r="N28" i="38" s="1"/>
  <c r="F150" i="7"/>
  <c r="G37" i="11"/>
  <c r="O29" i="38" s="1"/>
  <c r="G150" i="7"/>
  <c r="H37" i="11"/>
  <c r="J31" i="38" s="1"/>
  <c r="K31" i="38" s="1"/>
  <c r="L31" i="38" s="1"/>
  <c r="M31" i="38" s="1"/>
  <c r="N31" i="38" s="1"/>
  <c r="O31" i="38" s="1"/>
  <c r="H150" i="7"/>
  <c r="I37" i="11"/>
  <c r="I150" i="7"/>
  <c r="J37" i="11"/>
  <c r="J150" i="7"/>
  <c r="K37" i="11"/>
  <c r="P32" i="38" s="1"/>
  <c r="Q32" i="38" s="1"/>
  <c r="R32" i="38" s="1"/>
  <c r="S32" i="38" s="1"/>
  <c r="T32" i="38" s="1"/>
  <c r="U32" i="38" s="1"/>
  <c r="V32" i="38" s="1"/>
  <c r="W32" i="38" s="1"/>
  <c r="X32" i="38" s="1"/>
  <c r="Y32" i="38" s="1"/>
  <c r="K150" i="7"/>
  <c r="L37" i="11"/>
  <c r="P30" i="38" s="1"/>
  <c r="L150" i="7"/>
  <c r="M37" i="11"/>
  <c r="Q30" i="38" s="1"/>
  <c r="M150" i="7"/>
  <c r="N37" i="11"/>
  <c r="R30" i="38" s="1"/>
  <c r="N150" i="7"/>
  <c r="O37" i="11"/>
  <c r="S30" i="38" s="1"/>
  <c r="O150" i="7"/>
  <c r="P37" i="11"/>
  <c r="T30" i="38" s="1"/>
  <c r="P150" i="7"/>
  <c r="Q37" i="11"/>
  <c r="U30" i="38" s="1"/>
  <c r="Q150" i="7"/>
  <c r="R37" i="11"/>
  <c r="V30" i="38" s="1"/>
  <c r="R150" i="7"/>
  <c r="S37" i="11"/>
  <c r="W30" i="38" s="1"/>
  <c r="S150" i="7"/>
  <c r="T37" i="11"/>
  <c r="X30" i="38" s="1"/>
  <c r="T150" i="7"/>
  <c r="U37" i="11"/>
  <c r="Y30" i="38" s="1"/>
  <c r="U150" i="7"/>
  <c r="V37" i="11"/>
  <c r="V150" i="7"/>
  <c r="B159" i="7"/>
  <c r="C159" i="7"/>
  <c r="D159" i="7"/>
  <c r="E159" i="7"/>
  <c r="F159" i="7"/>
  <c r="G159" i="7"/>
  <c r="H159" i="7"/>
  <c r="I159" i="7"/>
  <c r="J159" i="7"/>
  <c r="K159" i="7"/>
  <c r="L159" i="7"/>
  <c r="M159" i="7"/>
  <c r="N159" i="7"/>
  <c r="O159" i="7"/>
  <c r="P159" i="7"/>
  <c r="Q159" i="7"/>
  <c r="R159" i="7"/>
  <c r="S159" i="7"/>
  <c r="T159" i="7"/>
  <c r="U159" i="7"/>
  <c r="V159" i="7"/>
  <c r="G9" i="7"/>
  <c r="J9" i="7"/>
  <c r="O18" i="7"/>
  <c r="E9" i="7"/>
  <c r="I9" i="7"/>
  <c r="C18" i="7"/>
  <c r="G18" i="7"/>
  <c r="T18" i="7"/>
  <c r="B9" i="7"/>
  <c r="D18" i="7"/>
  <c r="R9" i="7"/>
  <c r="C9" i="7"/>
  <c r="S9" i="7"/>
  <c r="N9" i="7"/>
  <c r="O9" i="7"/>
  <c r="F9" i="7"/>
  <c r="V9" i="7"/>
  <c r="D9" i="7"/>
  <c r="L9" i="7"/>
  <c r="T9" i="7"/>
  <c r="H18" i="7"/>
  <c r="K15" i="36" s="1"/>
  <c r="L15" i="36" s="1"/>
  <c r="M15" i="36" s="1"/>
  <c r="N15" i="36" s="1"/>
  <c r="O15" i="36" s="1"/>
  <c r="Q9" i="7"/>
  <c r="K18" i="7"/>
  <c r="Q16" i="36" s="1"/>
  <c r="R16" i="36" s="1"/>
  <c r="S16" i="36" s="1"/>
  <c r="T16" i="36" s="1"/>
  <c r="U16" i="36" s="1"/>
  <c r="V16" i="36" s="1"/>
  <c r="W16" i="36" s="1"/>
  <c r="X16" i="36" s="1"/>
  <c r="Y16" i="36" s="1"/>
  <c r="P18" i="7"/>
  <c r="H9" i="7"/>
  <c r="K7" i="36" s="1"/>
  <c r="L7" i="36" s="1"/>
  <c r="M7" i="36" s="1"/>
  <c r="N7" i="36" s="1"/>
  <c r="O7" i="36" s="1"/>
  <c r="P9" i="7"/>
  <c r="S18" i="7"/>
  <c r="K9" i="7"/>
  <c r="Q8" i="36" s="1"/>
  <c r="R8" i="36" s="1"/>
  <c r="S8" i="36" s="1"/>
  <c r="T8" i="36" s="1"/>
  <c r="U8" i="36" s="1"/>
  <c r="V8" i="36" s="1"/>
  <c r="W8" i="36" s="1"/>
  <c r="X8" i="36" s="1"/>
  <c r="Y8" i="36" s="1"/>
  <c r="I18" i="7"/>
  <c r="Q18" i="7"/>
  <c r="B18" i="7"/>
  <c r="J18" i="7"/>
  <c r="R18" i="7"/>
  <c r="M9" i="7"/>
  <c r="U9" i="7"/>
  <c r="L18" i="7"/>
  <c r="E18" i="7"/>
  <c r="M18" i="7"/>
  <c r="U18" i="7"/>
  <c r="Y14" i="36" s="1"/>
  <c r="F18" i="7"/>
  <c r="N18" i="7"/>
  <c r="V18" i="7"/>
  <c r="AA18" i="7" l="1"/>
  <c r="Z18" i="7" s="1"/>
  <c r="Y18" i="7"/>
  <c r="X18" i="7" s="1"/>
  <c r="AA9" i="7"/>
  <c r="Z9" i="7" s="1"/>
  <c r="Y9" i="7"/>
  <c r="X9" i="7" s="1"/>
  <c r="Y159" i="7"/>
  <c r="X159" i="7" s="1"/>
  <c r="AA159" i="7"/>
  <c r="Z159" i="7" s="1"/>
  <c r="AA150" i="7"/>
  <c r="Z150" i="7" s="1"/>
  <c r="Y150" i="7"/>
  <c r="X150" i="7" s="1"/>
  <c r="C9" i="4" l="1"/>
  <c r="K4" i="34" s="1"/>
  <c r="Q9" i="4"/>
  <c r="U6" i="34" s="1"/>
  <c r="D9" i="4"/>
  <c r="L4" i="34" s="1"/>
  <c r="N9" i="4"/>
  <c r="R6" i="34" s="1"/>
  <c r="G9" i="4"/>
  <c r="O5" i="34" s="1"/>
  <c r="U9" i="4"/>
  <c r="Y6" i="34" s="1"/>
  <c r="E9" i="4"/>
  <c r="M4" i="34" s="1"/>
  <c r="R9" i="4"/>
  <c r="V6" i="34" s="1"/>
  <c r="O9" i="4"/>
  <c r="S6" i="34" s="1"/>
  <c r="M9" i="4"/>
  <c r="Q6" i="34" s="1"/>
  <c r="J9" i="4"/>
  <c r="B9" i="4"/>
  <c r="J4" i="34" s="1"/>
  <c r="F9" i="4"/>
  <c r="N4" i="34" s="1"/>
  <c r="T9" i="4"/>
  <c r="X6" i="34" s="1"/>
  <c r="P9" i="4"/>
  <c r="T6" i="34" s="1"/>
  <c r="L9" i="4"/>
  <c r="S9" i="4"/>
  <c r="W6" i="34" s="1"/>
  <c r="M145" i="17"/>
  <c r="Q142" i="51" s="1"/>
  <c r="M118" i="17"/>
  <c r="B145" i="17"/>
  <c r="J140" i="51" s="1"/>
  <c r="B118" i="17"/>
  <c r="P145" i="17"/>
  <c r="T142" i="51" s="1"/>
  <c r="P118" i="17"/>
  <c r="L145" i="17"/>
  <c r="P142" i="51" s="1"/>
  <c r="L118" i="17"/>
  <c r="E145" i="17"/>
  <c r="M140" i="51" s="1"/>
  <c r="E118" i="17"/>
  <c r="R145" i="17"/>
  <c r="V142" i="51" s="1"/>
  <c r="R118" i="17"/>
  <c r="T145" i="17"/>
  <c r="X142" i="51" s="1"/>
  <c r="T118" i="17"/>
  <c r="S145" i="17"/>
  <c r="W142" i="51" s="1"/>
  <c r="S118" i="17"/>
  <c r="N145" i="17"/>
  <c r="R142" i="51" s="1"/>
  <c r="N118" i="17"/>
  <c r="U145" i="17"/>
  <c r="Y142" i="51" s="1"/>
  <c r="U118" i="17"/>
  <c r="J145" i="17"/>
  <c r="J118" i="17"/>
  <c r="G145" i="17"/>
  <c r="O141" i="51" s="1"/>
  <c r="G118" i="17"/>
  <c r="O145" i="17"/>
  <c r="S142" i="51" s="1"/>
  <c r="O118" i="17"/>
  <c r="F145" i="17"/>
  <c r="N140" i="51" s="1"/>
  <c r="F118" i="17"/>
  <c r="C145" i="17"/>
  <c r="K140" i="51" s="1"/>
  <c r="C118" i="17"/>
  <c r="Q145" i="17"/>
  <c r="U142" i="51" s="1"/>
  <c r="Q118" i="17"/>
  <c r="D145" i="17"/>
  <c r="L140" i="51" s="1"/>
  <c r="D118" i="17"/>
  <c r="E73" i="17"/>
  <c r="M60" i="51" s="1"/>
  <c r="E100" i="17"/>
  <c r="M84" i="51" s="1"/>
  <c r="S73" i="17"/>
  <c r="W62" i="51" s="1"/>
  <c r="S100" i="17"/>
  <c r="W86" i="51" s="1"/>
  <c r="J73" i="17"/>
  <c r="J100" i="17"/>
  <c r="M73" i="17"/>
  <c r="Q62" i="51" s="1"/>
  <c r="M100" i="17"/>
  <c r="Q86" i="51" s="1"/>
  <c r="O73" i="17"/>
  <c r="S62" i="51" s="1"/>
  <c r="O100" i="17"/>
  <c r="S86" i="51" s="1"/>
  <c r="B73" i="17"/>
  <c r="J60" i="51" s="1"/>
  <c r="B100" i="17"/>
  <c r="J84" i="51" s="1"/>
  <c r="C73" i="17"/>
  <c r="K60" i="51" s="1"/>
  <c r="C100" i="17"/>
  <c r="K84" i="51" s="1"/>
  <c r="P73" i="17"/>
  <c r="T62" i="51" s="1"/>
  <c r="P100" i="17"/>
  <c r="T86" i="51" s="1"/>
  <c r="L73" i="17"/>
  <c r="L100" i="17"/>
  <c r="F73" i="17"/>
  <c r="N60" i="51" s="1"/>
  <c r="F100" i="17"/>
  <c r="N84" i="51" s="1"/>
  <c r="Q73" i="17"/>
  <c r="U62" i="51" s="1"/>
  <c r="Q100" i="17"/>
  <c r="U86" i="51" s="1"/>
  <c r="T100" i="17"/>
  <c r="X86" i="51" s="1"/>
  <c r="T73" i="17"/>
  <c r="X62" i="51" s="1"/>
  <c r="N73" i="17"/>
  <c r="R62" i="51" s="1"/>
  <c r="N100" i="17"/>
  <c r="R86" i="51" s="1"/>
  <c r="G73" i="17"/>
  <c r="O61" i="51" s="1"/>
  <c r="G100" i="17"/>
  <c r="O85" i="51" s="1"/>
  <c r="R100" i="17"/>
  <c r="V86" i="51" s="1"/>
  <c r="R73" i="17"/>
  <c r="V62" i="51" s="1"/>
  <c r="D73" i="17"/>
  <c r="L60" i="51" s="1"/>
  <c r="D100" i="17"/>
  <c r="L84" i="51" s="1"/>
  <c r="U73" i="17"/>
  <c r="Y62" i="51" s="1"/>
  <c r="U100" i="17"/>
  <c r="Y86" i="51" s="1"/>
  <c r="I190" i="13"/>
  <c r="P6" i="34" l="1"/>
  <c r="AA9" i="4"/>
  <c r="Z9" i="4" s="1"/>
  <c r="Y9" i="4"/>
  <c r="X9" i="4" s="1"/>
  <c r="H190" i="13"/>
  <c r="Y100" i="17"/>
  <c r="X100" i="17" s="1"/>
  <c r="AA100" i="17"/>
  <c r="Z100" i="17" s="1"/>
  <c r="P86" i="51"/>
  <c r="P62" i="51"/>
  <c r="AA73" i="17"/>
  <c r="Z73" i="17" s="1"/>
  <c r="Y73" i="17"/>
  <c r="X73" i="17" s="1"/>
  <c r="AA118" i="17"/>
  <c r="Z118" i="17" s="1"/>
  <c r="Y118" i="17"/>
  <c r="X118" i="17" s="1"/>
  <c r="AA145" i="17"/>
  <c r="Z145" i="17" s="1"/>
  <c r="Y145" i="17"/>
  <c r="X145" i="17" s="1"/>
  <c r="I9" i="17"/>
  <c r="H9" i="17"/>
  <c r="J7" i="51" s="1"/>
  <c r="H9" i="4"/>
  <c r="J7" i="34" s="1"/>
  <c r="I9" i="4"/>
  <c r="K9" i="4"/>
  <c r="P8" i="34" s="1"/>
  <c r="H145" i="17"/>
  <c r="J143" i="51" s="1"/>
  <c r="K143" i="51" s="1"/>
  <c r="L143" i="51" s="1"/>
  <c r="M143" i="51" s="1"/>
  <c r="N143" i="51" s="1"/>
  <c r="O143" i="51" s="1"/>
  <c r="H118" i="17"/>
  <c r="I145" i="17"/>
  <c r="I118" i="17"/>
  <c r="K145" i="17"/>
  <c r="P144" i="51" s="1"/>
  <c r="Q144" i="51" s="1"/>
  <c r="R144" i="51" s="1"/>
  <c r="S144" i="51" s="1"/>
  <c r="T144" i="51" s="1"/>
  <c r="U144" i="51" s="1"/>
  <c r="V144" i="51" s="1"/>
  <c r="W144" i="51" s="1"/>
  <c r="X144" i="51" s="1"/>
  <c r="Y144" i="51" s="1"/>
  <c r="K118" i="17"/>
  <c r="H73" i="17"/>
  <c r="J63" i="51" s="1"/>
  <c r="H100" i="17"/>
  <c r="J87" i="51" s="1"/>
  <c r="K73" i="17"/>
  <c r="P64" i="51" s="1"/>
  <c r="K100" i="17"/>
  <c r="P88" i="51" s="1"/>
  <c r="I73" i="17"/>
  <c r="I100" i="17"/>
  <c r="I8" i="3" l="1"/>
  <c r="V190" i="13"/>
  <c r="J8" i="3"/>
  <c r="V9" i="17"/>
  <c r="V9" i="4"/>
  <c r="V145" i="17"/>
  <c r="V118" i="17"/>
  <c r="V73" i="17"/>
  <c r="V100" i="17"/>
  <c r="K71" i="7" l="1"/>
  <c r="K70" i="7"/>
  <c r="K69" i="7"/>
  <c r="K68" i="7"/>
  <c r="K67" i="7"/>
  <c r="N68" i="7" l="1"/>
  <c r="O68" i="7"/>
  <c r="J68" i="7"/>
  <c r="D68" i="7"/>
  <c r="T68" i="7"/>
  <c r="I68" i="7"/>
  <c r="C67" i="7"/>
  <c r="L68" i="7"/>
  <c r="P68" i="7"/>
  <c r="B68" i="7"/>
  <c r="R68" i="7"/>
  <c r="C71" i="7"/>
  <c r="C68" i="7"/>
  <c r="E68" i="7"/>
  <c r="U68" i="7"/>
  <c r="F68" i="7"/>
  <c r="G68" i="7"/>
  <c r="H68" i="7"/>
  <c r="C69" i="7"/>
  <c r="M68" i="7"/>
  <c r="C70" i="7"/>
  <c r="D67" i="7"/>
  <c r="E67" i="7"/>
  <c r="G67" i="7"/>
  <c r="O67" i="7"/>
  <c r="E69" i="7"/>
  <c r="M69" i="7"/>
  <c r="U69" i="7"/>
  <c r="M67" i="7"/>
  <c r="I67" i="7"/>
  <c r="Q67" i="7"/>
  <c r="B67" i="7"/>
  <c r="J67" i="7"/>
  <c r="R67" i="7"/>
  <c r="S67" i="7"/>
  <c r="U67" i="7"/>
  <c r="F70" i="7"/>
  <c r="N70" i="7"/>
  <c r="V70" i="7"/>
  <c r="F67" i="7"/>
  <c r="G70" i="7"/>
  <c r="O70" i="7"/>
  <c r="H70" i="7"/>
  <c r="P70" i="7"/>
  <c r="H67" i="7"/>
  <c r="B70" i="7"/>
  <c r="J70" i="7"/>
  <c r="S71" i="7"/>
  <c r="S69" i="7"/>
  <c r="I71" i="7"/>
  <c r="Q71" i="7"/>
  <c r="N67" i="7"/>
  <c r="V67" i="7"/>
  <c r="Q68" i="7"/>
  <c r="D69" i="7"/>
  <c r="L69" i="7"/>
  <c r="T69" i="7"/>
  <c r="B71" i="7"/>
  <c r="J71" i="7"/>
  <c r="R71" i="7"/>
  <c r="P67" i="7"/>
  <c r="S68" i="7"/>
  <c r="F69" i="7"/>
  <c r="N69" i="7"/>
  <c r="V69" i="7"/>
  <c r="I70" i="7"/>
  <c r="Q70" i="7"/>
  <c r="D71" i="7"/>
  <c r="L71" i="7"/>
  <c r="T71" i="7"/>
  <c r="G69" i="7"/>
  <c r="O69" i="7"/>
  <c r="R70" i="7"/>
  <c r="E71" i="7"/>
  <c r="M71" i="7"/>
  <c r="U71" i="7"/>
  <c r="H69" i="7"/>
  <c r="P69" i="7"/>
  <c r="S70" i="7"/>
  <c r="F71" i="7"/>
  <c r="N71" i="7"/>
  <c r="V71" i="7"/>
  <c r="V68" i="7"/>
  <c r="I69" i="7"/>
  <c r="Q69" i="7"/>
  <c r="D70" i="7"/>
  <c r="L70" i="7"/>
  <c r="T70" i="7"/>
  <c r="G71" i="7"/>
  <c r="O71" i="7"/>
  <c r="L67" i="7"/>
  <c r="T67" i="7"/>
  <c r="B69" i="7"/>
  <c r="J69" i="7"/>
  <c r="R69" i="7"/>
  <c r="E70" i="7"/>
  <c r="M70" i="7"/>
  <c r="U70" i="7"/>
  <c r="H71" i="7"/>
  <c r="P71" i="7"/>
  <c r="AA71" i="7" l="1"/>
  <c r="Z71" i="7" s="1"/>
  <c r="Y71" i="7"/>
  <c r="X71" i="7" s="1"/>
  <c r="AA67" i="7"/>
  <c r="Z67" i="7" s="1"/>
  <c r="Y67" i="7"/>
  <c r="X67" i="7" s="1"/>
  <c r="AA68" i="7"/>
  <c r="Z68" i="7" s="1"/>
  <c r="Y68" i="7"/>
  <c r="X68" i="7" s="1"/>
  <c r="Y69" i="7"/>
  <c r="X69" i="7" s="1"/>
  <c r="AA69" i="7"/>
  <c r="Z69" i="7" s="1"/>
  <c r="AA70" i="7"/>
  <c r="Z70" i="7" s="1"/>
  <c r="Y70" i="7"/>
  <c r="X70" i="7" s="1"/>
  <c r="I164" i="17" l="1"/>
  <c r="H164" i="17"/>
  <c r="J164" i="17" l="1"/>
  <c r="K164" i="17"/>
  <c r="J32" i="22" l="1"/>
  <c r="J35" i="22"/>
  <c r="I35" i="22"/>
  <c r="J33" i="22"/>
  <c r="J34" i="22"/>
  <c r="I32" i="22"/>
  <c r="I33" i="22"/>
  <c r="I34" i="22"/>
  <c r="N196" i="17"/>
  <c r="G196" i="17"/>
  <c r="B196" i="17"/>
  <c r="F196" i="17"/>
  <c r="E196" i="17"/>
  <c r="D196" i="17"/>
  <c r="T196" i="17"/>
  <c r="S196" i="17"/>
  <c r="R196" i="17"/>
  <c r="Q196" i="17"/>
  <c r="C196" i="17"/>
  <c r="P196" i="17"/>
  <c r="O196" i="17"/>
  <c r="A40" i="17"/>
  <c r="A31" i="17"/>
  <c r="A22" i="17"/>
  <c r="A13" i="17"/>
  <c r="A207" i="17" l="1"/>
  <c r="A215" i="17"/>
  <c r="M200" i="17"/>
  <c r="D187" i="17"/>
  <c r="D122" i="17"/>
  <c r="D131" i="17"/>
  <c r="D149" i="17"/>
  <c r="U124" i="17"/>
  <c r="U133" i="17"/>
  <c r="U151" i="17"/>
  <c r="L187" i="17"/>
  <c r="L131" i="17"/>
  <c r="L149" i="17"/>
  <c r="L122" i="17"/>
  <c r="F133" i="17"/>
  <c r="F124" i="17"/>
  <c r="F151" i="17"/>
  <c r="L132" i="17"/>
  <c r="L123" i="17"/>
  <c r="L150" i="17"/>
  <c r="O124" i="17"/>
  <c r="O133" i="17"/>
  <c r="O151" i="17"/>
  <c r="O54" i="17"/>
  <c r="S48" i="51" s="1"/>
  <c r="O126" i="17"/>
  <c r="O135" i="17"/>
  <c r="O153" i="17"/>
  <c r="T187" i="17"/>
  <c r="T122" i="17"/>
  <c r="T131" i="17"/>
  <c r="T149" i="17"/>
  <c r="D123" i="17"/>
  <c r="D150" i="17"/>
  <c r="D132" i="17"/>
  <c r="U134" i="17"/>
  <c r="U152" i="17"/>
  <c r="U125" i="17"/>
  <c r="M187" i="17"/>
  <c r="M122" i="17"/>
  <c r="M149" i="17"/>
  <c r="M131" i="17"/>
  <c r="L124" i="17"/>
  <c r="L133" i="17"/>
  <c r="L151" i="17"/>
  <c r="O125" i="17"/>
  <c r="O152" i="17"/>
  <c r="O134" i="17"/>
  <c r="E187" i="17"/>
  <c r="E149" i="17"/>
  <c r="E122" i="17"/>
  <c r="E131" i="17"/>
  <c r="T123" i="17"/>
  <c r="T132" i="17"/>
  <c r="T150" i="17"/>
  <c r="E150" i="17"/>
  <c r="E123" i="17"/>
  <c r="E132" i="17"/>
  <c r="F152" i="17"/>
  <c r="F134" i="17"/>
  <c r="F125" i="17"/>
  <c r="M132" i="17"/>
  <c r="M123" i="17"/>
  <c r="M150" i="17"/>
  <c r="L134" i="17"/>
  <c r="L125" i="17"/>
  <c r="L152" i="17"/>
  <c r="V164" i="17"/>
  <c r="S187" i="17"/>
  <c r="S122" i="17"/>
  <c r="S131" i="17"/>
  <c r="S149" i="17"/>
  <c r="T151" i="17"/>
  <c r="T133" i="17"/>
  <c r="T124" i="17"/>
  <c r="D124" i="17"/>
  <c r="D133" i="17"/>
  <c r="D151" i="17"/>
  <c r="U54" i="17"/>
  <c r="Y48" i="51" s="1"/>
  <c r="U126" i="17"/>
  <c r="U153" i="17"/>
  <c r="U135" i="17"/>
  <c r="M124" i="17"/>
  <c r="M133" i="17"/>
  <c r="M151" i="17"/>
  <c r="L135" i="17"/>
  <c r="L126" i="17"/>
  <c r="L153" i="17"/>
  <c r="R187" i="17"/>
  <c r="R131" i="17"/>
  <c r="R122" i="17"/>
  <c r="R149" i="17"/>
  <c r="S124" i="17"/>
  <c r="S151" i="17"/>
  <c r="S133" i="17"/>
  <c r="T54" i="17"/>
  <c r="X48" i="51" s="1"/>
  <c r="T126" i="17"/>
  <c r="T135" i="17"/>
  <c r="T153" i="17"/>
  <c r="D134" i="17"/>
  <c r="D152" i="17"/>
  <c r="D125" i="17"/>
  <c r="G187" i="17"/>
  <c r="G122" i="17"/>
  <c r="G149" i="17"/>
  <c r="G131" i="17"/>
  <c r="M54" i="17"/>
  <c r="Q48" i="51" s="1"/>
  <c r="M135" i="17"/>
  <c r="M153" i="17"/>
  <c r="M126" i="17"/>
  <c r="R123" i="17"/>
  <c r="R150" i="17"/>
  <c r="R132" i="17"/>
  <c r="S152" i="17"/>
  <c r="S125" i="17"/>
  <c r="S134" i="17"/>
  <c r="E125" i="17"/>
  <c r="E152" i="17"/>
  <c r="E134" i="17"/>
  <c r="N187" i="17"/>
  <c r="N149" i="17"/>
  <c r="N131" i="17"/>
  <c r="N122" i="17"/>
  <c r="Q187" i="17"/>
  <c r="Q131" i="17"/>
  <c r="Q122" i="17"/>
  <c r="Q149" i="17"/>
  <c r="R124" i="17"/>
  <c r="R151" i="17"/>
  <c r="R133" i="17"/>
  <c r="S54" i="17"/>
  <c r="W48" i="51" s="1"/>
  <c r="S126" i="17"/>
  <c r="S135" i="17"/>
  <c r="S153" i="17"/>
  <c r="D54" i="17"/>
  <c r="L46" i="51" s="1"/>
  <c r="D135" i="17"/>
  <c r="D126" i="17"/>
  <c r="D153" i="17"/>
  <c r="B187" i="17"/>
  <c r="B131" i="17"/>
  <c r="B149" i="17"/>
  <c r="B122" i="17"/>
  <c r="G132" i="17"/>
  <c r="G123" i="17"/>
  <c r="G150" i="17"/>
  <c r="Q150" i="17"/>
  <c r="Q132" i="17"/>
  <c r="Q123" i="17"/>
  <c r="R125" i="17"/>
  <c r="R152" i="17"/>
  <c r="R134" i="17"/>
  <c r="E54" i="17"/>
  <c r="M46" i="51" s="1"/>
  <c r="E126" i="17"/>
  <c r="E135" i="17"/>
  <c r="E153" i="17"/>
  <c r="B123" i="17"/>
  <c r="B132" i="17"/>
  <c r="B150" i="17"/>
  <c r="N132" i="17"/>
  <c r="N150" i="17"/>
  <c r="N123" i="17"/>
  <c r="C187" i="17"/>
  <c r="C122" i="17"/>
  <c r="C131" i="17"/>
  <c r="C149" i="17"/>
  <c r="Q133" i="17"/>
  <c r="Q124" i="17"/>
  <c r="Q151" i="17"/>
  <c r="R54" i="17"/>
  <c r="V48" i="51" s="1"/>
  <c r="R135" i="17"/>
  <c r="R126" i="17"/>
  <c r="R153" i="17"/>
  <c r="B79" i="17"/>
  <c r="B133" i="17"/>
  <c r="B151" i="17"/>
  <c r="B124" i="17"/>
  <c r="G151" i="17"/>
  <c r="G124" i="17"/>
  <c r="G133" i="17"/>
  <c r="C123" i="17"/>
  <c r="C132" i="17"/>
  <c r="C150" i="17"/>
  <c r="Q125" i="17"/>
  <c r="Q152" i="17"/>
  <c r="Q134" i="17"/>
  <c r="T200" i="17"/>
  <c r="F198" i="17"/>
  <c r="B134" i="17"/>
  <c r="B125" i="17"/>
  <c r="B152" i="17"/>
  <c r="N189" i="17"/>
  <c r="N124" i="17"/>
  <c r="N133" i="17"/>
  <c r="N151" i="17"/>
  <c r="E124" i="17"/>
  <c r="E133" i="17"/>
  <c r="E151" i="17"/>
  <c r="P187" i="17"/>
  <c r="P131" i="17"/>
  <c r="P149" i="17"/>
  <c r="P122" i="17"/>
  <c r="C151" i="17"/>
  <c r="C124" i="17"/>
  <c r="C133" i="17"/>
  <c r="Q135" i="17"/>
  <c r="Q126" i="17"/>
  <c r="Q153" i="17"/>
  <c r="D197" i="17"/>
  <c r="U187" i="17"/>
  <c r="U131" i="17"/>
  <c r="U122" i="17"/>
  <c r="U149" i="17"/>
  <c r="B135" i="17"/>
  <c r="B126" i="17"/>
  <c r="B153" i="17"/>
  <c r="G125" i="17"/>
  <c r="G152" i="17"/>
  <c r="G134" i="17"/>
  <c r="P54" i="17"/>
  <c r="T48" i="51" s="1"/>
  <c r="P135" i="17"/>
  <c r="P126" i="17"/>
  <c r="P153" i="17"/>
  <c r="T134" i="17"/>
  <c r="T152" i="17"/>
  <c r="T125" i="17"/>
  <c r="M125" i="17"/>
  <c r="M152" i="17"/>
  <c r="M134" i="17"/>
  <c r="P150" i="17"/>
  <c r="P132" i="17"/>
  <c r="P123" i="17"/>
  <c r="C152" i="17"/>
  <c r="C125" i="17"/>
  <c r="C134" i="17"/>
  <c r="F187" i="17"/>
  <c r="F149" i="17"/>
  <c r="F122" i="17"/>
  <c r="F131" i="17"/>
  <c r="N152" i="17"/>
  <c r="N134" i="17"/>
  <c r="N125" i="17"/>
  <c r="O187" i="17"/>
  <c r="O131" i="17"/>
  <c r="O122" i="17"/>
  <c r="O149" i="17"/>
  <c r="P124" i="17"/>
  <c r="P133" i="17"/>
  <c r="P151" i="17"/>
  <c r="C54" i="17"/>
  <c r="K46" i="51" s="1"/>
  <c r="C135" i="17"/>
  <c r="C126" i="17"/>
  <c r="C153" i="17"/>
  <c r="U132" i="17"/>
  <c r="U123" i="17"/>
  <c r="U150" i="17"/>
  <c r="G54" i="17"/>
  <c r="O47" i="51" s="1"/>
  <c r="G126" i="17"/>
  <c r="G135" i="17"/>
  <c r="G153" i="17"/>
  <c r="S132" i="17"/>
  <c r="S123" i="17"/>
  <c r="S150" i="17"/>
  <c r="F54" i="17"/>
  <c r="N46" i="51" s="1"/>
  <c r="F126" i="17"/>
  <c r="F135" i="17"/>
  <c r="F153" i="17"/>
  <c r="O132" i="17"/>
  <c r="O150" i="17"/>
  <c r="O123" i="17"/>
  <c r="P134" i="17"/>
  <c r="P152" i="17"/>
  <c r="P125" i="17"/>
  <c r="F150" i="17"/>
  <c r="F123" i="17"/>
  <c r="F132" i="17"/>
  <c r="N54" i="17"/>
  <c r="R48" i="51" s="1"/>
  <c r="N126" i="17"/>
  <c r="N153" i="17"/>
  <c r="N135" i="17"/>
  <c r="C188" i="17"/>
  <c r="L189" i="17"/>
  <c r="T188" i="17"/>
  <c r="E188" i="17"/>
  <c r="N197" i="17"/>
  <c r="M188" i="17"/>
  <c r="L190" i="17"/>
  <c r="O34" i="17"/>
  <c r="P36" i="17"/>
  <c r="T189" i="17"/>
  <c r="L188" i="17"/>
  <c r="M197" i="17"/>
  <c r="T198" i="17"/>
  <c r="F197" i="17"/>
  <c r="M198" i="17"/>
  <c r="M199" i="17"/>
  <c r="Q189" i="17"/>
  <c r="S198" i="17"/>
  <c r="B190" i="17"/>
  <c r="C190" i="17"/>
  <c r="C198" i="17"/>
  <c r="Q188" i="17"/>
  <c r="B188" i="17"/>
  <c r="Q190" i="17"/>
  <c r="C189" i="17"/>
  <c r="P198" i="17"/>
  <c r="C200" i="17"/>
  <c r="B78" i="17"/>
  <c r="Q32" i="17"/>
  <c r="R34" i="17"/>
  <c r="S36" i="17"/>
  <c r="D189" i="17"/>
  <c r="G198" i="17"/>
  <c r="N190" i="17"/>
  <c r="M190" i="17"/>
  <c r="N188" i="17"/>
  <c r="Q191" i="17"/>
  <c r="Q54" i="17"/>
  <c r="U48" i="51" s="1"/>
  <c r="U199" i="17"/>
  <c r="B191" i="17"/>
  <c r="B54" i="17"/>
  <c r="J46" i="51" s="1"/>
  <c r="B32" i="17"/>
  <c r="G190" i="17"/>
  <c r="L191" i="17"/>
  <c r="L54" i="17"/>
  <c r="G188" i="17"/>
  <c r="O190" i="17"/>
  <c r="R190" i="17"/>
  <c r="E200" i="17"/>
  <c r="F190" i="17"/>
  <c r="N80" i="17"/>
  <c r="P199" i="17"/>
  <c r="C26" i="17"/>
  <c r="S199" i="17"/>
  <c r="M189" i="17"/>
  <c r="C191" i="17"/>
  <c r="O189" i="17"/>
  <c r="T197" i="17"/>
  <c r="Q200" i="17"/>
  <c r="F189" i="17"/>
  <c r="B200" i="17"/>
  <c r="L200" i="17"/>
  <c r="D188" i="17"/>
  <c r="G189" i="17"/>
  <c r="O197" i="17"/>
  <c r="C42" i="17"/>
  <c r="Q44" i="17"/>
  <c r="R197" i="17"/>
  <c r="U191" i="17"/>
  <c r="B44" i="17"/>
  <c r="O198" i="17"/>
  <c r="P188" i="17"/>
  <c r="P200" i="17"/>
  <c r="R198" i="17"/>
  <c r="S188" i="17"/>
  <c r="S200" i="17"/>
  <c r="T190" i="17"/>
  <c r="E189" i="17"/>
  <c r="E197" i="17"/>
  <c r="F191" i="17"/>
  <c r="F62" i="17"/>
  <c r="F199" i="17"/>
  <c r="N198" i="17"/>
  <c r="L59" i="17"/>
  <c r="L196" i="17"/>
  <c r="B80" i="17"/>
  <c r="O62" i="17"/>
  <c r="O199" i="17"/>
  <c r="P189" i="17"/>
  <c r="Q60" i="17"/>
  <c r="Q197" i="17"/>
  <c r="R199" i="17"/>
  <c r="S189" i="17"/>
  <c r="T191" i="17"/>
  <c r="D190" i="17"/>
  <c r="D61" i="17"/>
  <c r="D198" i="17"/>
  <c r="U188" i="17"/>
  <c r="U59" i="17"/>
  <c r="U196" i="17"/>
  <c r="U200" i="17"/>
  <c r="B197" i="17"/>
  <c r="G191" i="17"/>
  <c r="G62" i="17"/>
  <c r="G199" i="17"/>
  <c r="M191" i="17"/>
  <c r="L197" i="17"/>
  <c r="E77" i="17"/>
  <c r="Q77" i="17"/>
  <c r="E78" i="17"/>
  <c r="Q78" i="17"/>
  <c r="E79" i="17"/>
  <c r="Q79" i="17"/>
  <c r="E80" i="17"/>
  <c r="Q80" i="17"/>
  <c r="O188" i="17"/>
  <c r="O63" i="17"/>
  <c r="O200" i="17"/>
  <c r="P190" i="17"/>
  <c r="Q198" i="17"/>
  <c r="R188" i="17"/>
  <c r="R200" i="17"/>
  <c r="S190" i="17"/>
  <c r="E190" i="17"/>
  <c r="E198" i="17"/>
  <c r="F188" i="17"/>
  <c r="F200" i="17"/>
  <c r="B198" i="17"/>
  <c r="N191" i="17"/>
  <c r="N199" i="17"/>
  <c r="M59" i="17"/>
  <c r="M196" i="17"/>
  <c r="L198" i="17"/>
  <c r="L23" i="17"/>
  <c r="P191" i="17"/>
  <c r="C60" i="17"/>
  <c r="C197" i="17"/>
  <c r="Q62" i="17"/>
  <c r="Q199" i="17"/>
  <c r="R189" i="17"/>
  <c r="S191" i="17"/>
  <c r="D191" i="17"/>
  <c r="D199" i="17"/>
  <c r="U189" i="17"/>
  <c r="U197" i="17"/>
  <c r="B199" i="17"/>
  <c r="G200" i="17"/>
  <c r="L199" i="17"/>
  <c r="E191" i="17"/>
  <c r="E199" i="17"/>
  <c r="N200" i="17"/>
  <c r="L77" i="17"/>
  <c r="L79" i="17"/>
  <c r="O191" i="17"/>
  <c r="P197" i="17"/>
  <c r="C199" i="17"/>
  <c r="Q26" i="17"/>
  <c r="R191" i="17"/>
  <c r="S197" i="17"/>
  <c r="T199" i="17"/>
  <c r="D200" i="17"/>
  <c r="U190" i="17"/>
  <c r="U61" i="17"/>
  <c r="U198" i="17"/>
  <c r="B189" i="17"/>
  <c r="G197" i="17"/>
  <c r="M24" i="17"/>
  <c r="M77" i="17"/>
  <c r="U77" i="17"/>
  <c r="M78" i="17"/>
  <c r="U78" i="17"/>
  <c r="M79" i="17"/>
  <c r="U79" i="17"/>
  <c r="M80" i="17"/>
  <c r="U80" i="17"/>
  <c r="R61" i="17"/>
  <c r="B61" i="17"/>
  <c r="P63" i="17"/>
  <c r="T59" i="17"/>
  <c r="F59" i="17"/>
  <c r="C61" i="17"/>
  <c r="P59" i="17"/>
  <c r="L63" i="17"/>
  <c r="S60" i="17"/>
  <c r="D63" i="17"/>
  <c r="T63" i="17"/>
  <c r="F61" i="17"/>
  <c r="N61" i="17"/>
  <c r="L61" i="17"/>
  <c r="T61" i="17"/>
  <c r="N59" i="17"/>
  <c r="D59" i="17"/>
  <c r="C104" i="17"/>
  <c r="C77" i="17"/>
  <c r="O107" i="17"/>
  <c r="O80" i="17"/>
  <c r="M163" i="17"/>
  <c r="M81" i="17"/>
  <c r="U163" i="17"/>
  <c r="U81" i="17"/>
  <c r="O104" i="17"/>
  <c r="O77" i="17"/>
  <c r="O106" i="17"/>
  <c r="O79" i="17"/>
  <c r="B104" i="17"/>
  <c r="B77" i="17"/>
  <c r="N104" i="17"/>
  <c r="N77" i="17"/>
  <c r="N105" i="17"/>
  <c r="N78" i="17"/>
  <c r="N106" i="17"/>
  <c r="N79" i="17"/>
  <c r="B163" i="17"/>
  <c r="B81" i="17"/>
  <c r="N163" i="17"/>
  <c r="N81" i="17"/>
  <c r="C107" i="17"/>
  <c r="C80" i="17"/>
  <c r="D104" i="17"/>
  <c r="D77" i="17"/>
  <c r="P104" i="17"/>
  <c r="P77" i="17"/>
  <c r="D105" i="17"/>
  <c r="D78" i="17"/>
  <c r="P105" i="17"/>
  <c r="P78" i="17"/>
  <c r="D106" i="17"/>
  <c r="D79" i="17"/>
  <c r="P106" i="17"/>
  <c r="P79" i="17"/>
  <c r="D107" i="17"/>
  <c r="D80" i="17"/>
  <c r="P107" i="17"/>
  <c r="P80" i="17"/>
  <c r="D163" i="17"/>
  <c r="D81" i="17"/>
  <c r="P163" i="17"/>
  <c r="P81" i="17"/>
  <c r="O105" i="17"/>
  <c r="O78" i="17"/>
  <c r="O163" i="17"/>
  <c r="O81" i="17"/>
  <c r="E163" i="17"/>
  <c r="E81" i="17"/>
  <c r="Q163" i="17"/>
  <c r="Q81" i="17"/>
  <c r="C106" i="17"/>
  <c r="C79" i="17"/>
  <c r="F104" i="17"/>
  <c r="F77" i="17"/>
  <c r="R104" i="17"/>
  <c r="R77" i="17"/>
  <c r="F105" i="17"/>
  <c r="F78" i="17"/>
  <c r="R105" i="17"/>
  <c r="R78" i="17"/>
  <c r="F106" i="17"/>
  <c r="F79" i="17"/>
  <c r="R106" i="17"/>
  <c r="R79" i="17"/>
  <c r="F107" i="17"/>
  <c r="F80" i="17"/>
  <c r="R107" i="17"/>
  <c r="R80" i="17"/>
  <c r="F163" i="17"/>
  <c r="F81" i="17"/>
  <c r="R163" i="17"/>
  <c r="R81" i="17"/>
  <c r="G104" i="17"/>
  <c r="G77" i="17"/>
  <c r="S104" i="17"/>
  <c r="S77" i="17"/>
  <c r="G105" i="17"/>
  <c r="G78" i="17"/>
  <c r="S105" i="17"/>
  <c r="S78" i="17"/>
  <c r="G106" i="17"/>
  <c r="G79" i="17"/>
  <c r="S106" i="17"/>
  <c r="S79" i="17"/>
  <c r="G107" i="17"/>
  <c r="G80" i="17"/>
  <c r="S107" i="17"/>
  <c r="S80" i="17"/>
  <c r="G163" i="17"/>
  <c r="G81" i="17"/>
  <c r="S163" i="17"/>
  <c r="S81" i="17"/>
  <c r="C105" i="17"/>
  <c r="C78" i="17"/>
  <c r="C163" i="17"/>
  <c r="C81" i="17"/>
  <c r="T104" i="17"/>
  <c r="T77" i="17"/>
  <c r="L105" i="17"/>
  <c r="L78" i="17"/>
  <c r="T105" i="17"/>
  <c r="T78" i="17"/>
  <c r="T106" i="17"/>
  <c r="T79" i="17"/>
  <c r="L107" i="17"/>
  <c r="L80" i="17"/>
  <c r="T107" i="17"/>
  <c r="T80" i="17"/>
  <c r="L163" i="17"/>
  <c r="L81" i="17"/>
  <c r="T163" i="17"/>
  <c r="T81" i="17"/>
  <c r="R108" i="17"/>
  <c r="E104" i="17"/>
  <c r="Q104" i="17"/>
  <c r="E105" i="17"/>
  <c r="Q105" i="17"/>
  <c r="E106" i="17"/>
  <c r="Q106" i="17"/>
  <c r="E107" i="17"/>
  <c r="Q107" i="17"/>
  <c r="M104" i="17"/>
  <c r="U104" i="17"/>
  <c r="M105" i="17"/>
  <c r="U105" i="17"/>
  <c r="M106" i="17"/>
  <c r="U106" i="17"/>
  <c r="M107" i="17"/>
  <c r="U107" i="17"/>
  <c r="S24" i="17"/>
  <c r="T26" i="17"/>
  <c r="T42" i="17"/>
  <c r="N52" i="17"/>
  <c r="N88" i="17"/>
  <c r="P26" i="17"/>
  <c r="G90" i="17"/>
  <c r="C89" i="17"/>
  <c r="O88" i="17"/>
  <c r="O86" i="17"/>
  <c r="B87" i="17"/>
  <c r="M23" i="17"/>
  <c r="G86" i="17"/>
  <c r="G87" i="17"/>
  <c r="S87" i="17"/>
  <c r="G88" i="17"/>
  <c r="S88" i="17"/>
  <c r="G89" i="17"/>
  <c r="S89" i="17"/>
  <c r="F90" i="17"/>
  <c r="R90" i="17"/>
  <c r="O90" i="17"/>
  <c r="C87" i="17"/>
  <c r="Q42" i="17"/>
  <c r="D25" i="17"/>
  <c r="D33" i="17"/>
  <c r="D41" i="17"/>
  <c r="D45" i="17"/>
  <c r="U23" i="17"/>
  <c r="U27" i="17"/>
  <c r="U43" i="17"/>
  <c r="M60" i="17"/>
  <c r="L86" i="17"/>
  <c r="T86" i="17"/>
  <c r="T87" i="17"/>
  <c r="T88" i="17"/>
  <c r="T89" i="17"/>
  <c r="S90" i="17"/>
  <c r="T41" i="17"/>
  <c r="E45" i="17"/>
  <c r="B43" i="17"/>
  <c r="M41" i="17"/>
  <c r="N60" i="17"/>
  <c r="M86" i="17"/>
  <c r="U86" i="17"/>
  <c r="M87" i="17"/>
  <c r="U87" i="17"/>
  <c r="M88" i="17"/>
  <c r="U88" i="17"/>
  <c r="M89" i="17"/>
  <c r="U89" i="17"/>
  <c r="T90" i="17"/>
  <c r="B86" i="17"/>
  <c r="N86" i="17"/>
  <c r="N87" i="17"/>
  <c r="N89" i="17"/>
  <c r="M90" i="17"/>
  <c r="U90" i="17"/>
  <c r="O61" i="17"/>
  <c r="O35" i="17"/>
  <c r="Q33" i="17"/>
  <c r="R35" i="17"/>
  <c r="T35" i="17"/>
  <c r="M27" i="17"/>
  <c r="C86" i="17"/>
  <c r="O87" i="17"/>
  <c r="C88" i="17"/>
  <c r="O89" i="17"/>
  <c r="B90" i="17"/>
  <c r="N90" i="17"/>
  <c r="B63" i="17"/>
  <c r="R63" i="17"/>
  <c r="D86" i="17"/>
  <c r="P86" i="17"/>
  <c r="D87" i="17"/>
  <c r="P87" i="17"/>
  <c r="D88" i="17"/>
  <c r="P88" i="17"/>
  <c r="D89" i="17"/>
  <c r="P89" i="17"/>
  <c r="C90" i="17"/>
  <c r="L35" i="17"/>
  <c r="E86" i="17"/>
  <c r="Q86" i="17"/>
  <c r="E87" i="17"/>
  <c r="Q87" i="17"/>
  <c r="E88" i="17"/>
  <c r="Q88" i="17"/>
  <c r="E89" i="17"/>
  <c r="Q89" i="17"/>
  <c r="D90" i="17"/>
  <c r="P90" i="17"/>
  <c r="A14" i="17"/>
  <c r="B50" i="17"/>
  <c r="G59" i="17"/>
  <c r="G51" i="17"/>
  <c r="O51" i="17"/>
  <c r="R52" i="17"/>
  <c r="E53" i="17"/>
  <c r="F86" i="17"/>
  <c r="R86" i="17"/>
  <c r="F87" i="17"/>
  <c r="R87" i="17"/>
  <c r="F88" i="17"/>
  <c r="R88" i="17"/>
  <c r="F89" i="17"/>
  <c r="R89" i="17"/>
  <c r="E90" i="17"/>
  <c r="Q90" i="17"/>
  <c r="N107" i="17"/>
  <c r="O59" i="17"/>
  <c r="C63" i="17"/>
  <c r="E59" i="17"/>
  <c r="E25" i="17"/>
  <c r="E33" i="17"/>
  <c r="E41" i="17"/>
  <c r="B27" i="17"/>
  <c r="L27" i="17"/>
  <c r="L43" i="17"/>
  <c r="T50" i="17"/>
  <c r="F53" i="17"/>
  <c r="B106" i="17"/>
  <c r="C108" i="17"/>
  <c r="S108" i="17"/>
  <c r="B88" i="17"/>
  <c r="L87" i="17"/>
  <c r="L89" i="17"/>
  <c r="P62" i="17"/>
  <c r="R60" i="17"/>
  <c r="D26" i="17"/>
  <c r="D42" i="17"/>
  <c r="U24" i="17"/>
  <c r="U44" i="17"/>
  <c r="G23" i="17"/>
  <c r="G27" i="17"/>
  <c r="G43" i="17"/>
  <c r="M26" i="17"/>
  <c r="M42" i="17"/>
  <c r="L32" i="17"/>
  <c r="L44" i="17"/>
  <c r="B62" i="17"/>
  <c r="B107" i="17"/>
  <c r="L104" i="17"/>
  <c r="L106" i="17"/>
  <c r="D108" i="17"/>
  <c r="L108" i="17"/>
  <c r="T108" i="17"/>
  <c r="B89" i="17"/>
  <c r="U35" i="17"/>
  <c r="B105" i="17"/>
  <c r="S63" i="17"/>
  <c r="T27" i="17"/>
  <c r="E26" i="17"/>
  <c r="E42" i="17"/>
  <c r="F24" i="17"/>
  <c r="F44" i="17"/>
  <c r="N23" i="17"/>
  <c r="N27" i="17"/>
  <c r="N43" i="17"/>
  <c r="L33" i="17"/>
  <c r="L45" i="17"/>
  <c r="Q59" i="17"/>
  <c r="E60" i="17"/>
  <c r="U60" i="17"/>
  <c r="B108" i="17"/>
  <c r="E108" i="17"/>
  <c r="M108" i="17"/>
  <c r="U108" i="17"/>
  <c r="P42" i="17"/>
  <c r="U33" i="17"/>
  <c r="U45" i="17"/>
  <c r="B60" i="17"/>
  <c r="R59" i="17"/>
  <c r="F60" i="17"/>
  <c r="Q61" i="17"/>
  <c r="F108" i="17"/>
  <c r="N108" i="17"/>
  <c r="S86" i="17"/>
  <c r="T33" i="17"/>
  <c r="T45" i="17"/>
  <c r="E61" i="17"/>
  <c r="E23" i="17"/>
  <c r="E27" i="17"/>
  <c r="E35" i="17"/>
  <c r="M33" i="17"/>
  <c r="M45" i="17"/>
  <c r="G52" i="17"/>
  <c r="E62" i="17"/>
  <c r="M62" i="17"/>
  <c r="G108" i="17"/>
  <c r="O108" i="17"/>
  <c r="L88" i="17"/>
  <c r="L90" i="17"/>
  <c r="P32" i="17"/>
  <c r="P44" i="17"/>
  <c r="Q24" i="17"/>
  <c r="Q36" i="17"/>
  <c r="N62" i="17"/>
  <c r="Q63" i="17"/>
  <c r="P108" i="17"/>
  <c r="B52" i="17"/>
  <c r="U53" i="17"/>
  <c r="T23" i="17"/>
  <c r="M61" i="17"/>
  <c r="L25" i="17"/>
  <c r="L41" i="17"/>
  <c r="Q108" i="17"/>
  <c r="R62" i="17"/>
  <c r="F63" i="17"/>
  <c r="T60" i="17"/>
  <c r="G63" i="17"/>
  <c r="L62" i="17"/>
  <c r="P60" i="17"/>
  <c r="C62" i="17"/>
  <c r="T62" i="17"/>
  <c r="G60" i="17"/>
  <c r="P61" i="17"/>
  <c r="S61" i="17"/>
  <c r="E63" i="17"/>
  <c r="M63" i="17"/>
  <c r="U63" i="17"/>
  <c r="L60" i="17"/>
  <c r="C59" i="17"/>
  <c r="D62" i="17"/>
  <c r="S59" i="17"/>
  <c r="N63" i="17"/>
  <c r="O60" i="17"/>
  <c r="S62" i="17"/>
  <c r="D60" i="17"/>
  <c r="U62" i="17"/>
  <c r="G61" i="17"/>
  <c r="S41" i="17"/>
  <c r="O32" i="17"/>
  <c r="O44" i="17"/>
  <c r="C24" i="17"/>
  <c r="C36" i="17"/>
  <c r="R32" i="17"/>
  <c r="R44" i="17"/>
  <c r="S34" i="17"/>
  <c r="T24" i="17"/>
  <c r="T36" i="17"/>
  <c r="G26" i="17"/>
  <c r="G34" i="17"/>
  <c r="G42" i="17"/>
  <c r="M36" i="17"/>
  <c r="L26" i="17"/>
  <c r="L42" i="17"/>
  <c r="L50" i="17"/>
  <c r="Q50" i="17"/>
  <c r="E51" i="17"/>
  <c r="M51" i="17"/>
  <c r="S53" i="17"/>
  <c r="R51" i="17"/>
  <c r="M25" i="17"/>
  <c r="S50" i="17"/>
  <c r="T25" i="17"/>
  <c r="O33" i="17"/>
  <c r="O45" i="17"/>
  <c r="P23" i="17"/>
  <c r="P35" i="17"/>
  <c r="C25" i="17"/>
  <c r="C41" i="17"/>
  <c r="Q27" i="17"/>
  <c r="Q43" i="17"/>
  <c r="R33" i="17"/>
  <c r="R45" i="17"/>
  <c r="S23" i="17"/>
  <c r="S35" i="17"/>
  <c r="F23" i="17"/>
  <c r="F27" i="17"/>
  <c r="F35" i="17"/>
  <c r="F43" i="17"/>
  <c r="N26" i="17"/>
  <c r="N34" i="17"/>
  <c r="N42" i="17"/>
  <c r="M50" i="17"/>
  <c r="F51" i="17"/>
  <c r="N51" i="17"/>
  <c r="Q52" i="17"/>
  <c r="L53" i="17"/>
  <c r="F52" i="17"/>
  <c r="U36" i="17"/>
  <c r="G35" i="17"/>
  <c r="P41" i="17"/>
  <c r="Q45" i="17"/>
  <c r="C52" i="17"/>
  <c r="O24" i="17"/>
  <c r="O36" i="17"/>
  <c r="C32" i="17"/>
  <c r="C44" i="17"/>
  <c r="Q34" i="17"/>
  <c r="R24" i="17"/>
  <c r="R36" i="17"/>
  <c r="S26" i="17"/>
  <c r="S42" i="17"/>
  <c r="T32" i="17"/>
  <c r="D23" i="17"/>
  <c r="D27" i="17"/>
  <c r="D35" i="17"/>
  <c r="D43" i="17"/>
  <c r="U25" i="17"/>
  <c r="U41" i="17"/>
  <c r="G24" i="17"/>
  <c r="G44" i="17"/>
  <c r="M32" i="17"/>
  <c r="D50" i="17"/>
  <c r="Q51" i="17"/>
  <c r="D52" i="17"/>
  <c r="L52" i="17"/>
  <c r="T52" i="17"/>
  <c r="G53" i="17"/>
  <c r="O53" i="17"/>
  <c r="O52" i="17"/>
  <c r="D34" i="17"/>
  <c r="U32" i="17"/>
  <c r="C43" i="17"/>
  <c r="M43" i="17"/>
  <c r="O25" i="17"/>
  <c r="P27" i="17"/>
  <c r="C33" i="17"/>
  <c r="Q23" i="17"/>
  <c r="Q35" i="17"/>
  <c r="R25" i="17"/>
  <c r="S27" i="17"/>
  <c r="F25" i="17"/>
  <c r="F33" i="17"/>
  <c r="N24" i="17"/>
  <c r="N32" i="17"/>
  <c r="N36" i="17"/>
  <c r="E50" i="17"/>
  <c r="B51" i="17"/>
  <c r="E52" i="17"/>
  <c r="M52" i="17"/>
  <c r="U52" i="17"/>
  <c r="P53" i="17"/>
  <c r="F50" i="17"/>
  <c r="R53" i="17"/>
  <c r="T43" i="17"/>
  <c r="M35" i="17"/>
  <c r="O26" i="17"/>
  <c r="O42" i="17"/>
  <c r="C34" i="17"/>
  <c r="R26" i="17"/>
  <c r="R42" i="17"/>
  <c r="S32" i="17"/>
  <c r="S44" i="17"/>
  <c r="T34" i="17"/>
  <c r="D24" i="17"/>
  <c r="D32" i="17"/>
  <c r="D36" i="17"/>
  <c r="U26" i="17"/>
  <c r="U34" i="17"/>
  <c r="G25" i="17"/>
  <c r="G33" i="17"/>
  <c r="M34" i="17"/>
  <c r="P50" i="17"/>
  <c r="U50" i="17"/>
  <c r="Q53" i="17"/>
  <c r="N50" i="17"/>
  <c r="O27" i="17"/>
  <c r="O43" i="17"/>
  <c r="P45" i="17"/>
  <c r="C23" i="17"/>
  <c r="Q25" i="17"/>
  <c r="Q41" i="17"/>
  <c r="R27" i="17"/>
  <c r="R43" i="17"/>
  <c r="S33" i="17"/>
  <c r="S45" i="17"/>
  <c r="E24" i="17"/>
  <c r="E44" i="17"/>
  <c r="F42" i="17"/>
  <c r="N25" i="17"/>
  <c r="N33" i="17"/>
  <c r="N41" i="17"/>
  <c r="N45" i="17"/>
  <c r="C50" i="17"/>
  <c r="D51" i="17"/>
  <c r="L51" i="17"/>
  <c r="T51" i="17"/>
  <c r="B53" i="17"/>
  <c r="C51" i="17"/>
  <c r="B59" i="17"/>
  <c r="O23" i="17"/>
  <c r="P25" i="17"/>
  <c r="C27" i="17"/>
  <c r="R23" i="17"/>
  <c r="S51" i="17"/>
  <c r="S25" i="17"/>
  <c r="E34" i="17"/>
  <c r="F32" i="17"/>
  <c r="F36" i="17"/>
  <c r="B33" i="17"/>
  <c r="B45" i="17"/>
  <c r="N35" i="17"/>
  <c r="K215" i="17"/>
  <c r="U51" i="17"/>
  <c r="P52" i="17"/>
  <c r="C53" i="17"/>
  <c r="O50" i="17"/>
  <c r="T44" i="17"/>
  <c r="I216" i="17"/>
  <c r="B34" i="17"/>
  <c r="G50" i="17"/>
  <c r="G32" i="17"/>
  <c r="G36" i="17"/>
  <c r="M44" i="17"/>
  <c r="K216" i="17"/>
  <c r="L34" i="17"/>
  <c r="E43" i="17"/>
  <c r="R50" i="17"/>
  <c r="D53" i="17"/>
  <c r="T53" i="17"/>
  <c r="O41" i="17"/>
  <c r="P43" i="17"/>
  <c r="C45" i="17"/>
  <c r="R41" i="17"/>
  <c r="S43" i="17"/>
  <c r="F41" i="17"/>
  <c r="F45" i="17"/>
  <c r="N44" i="17"/>
  <c r="P34" i="17"/>
  <c r="M53" i="17"/>
  <c r="D44" i="17"/>
  <c r="U42" i="17"/>
  <c r="H218" i="17"/>
  <c r="G41" i="17"/>
  <c r="G45" i="17"/>
  <c r="P51" i="17"/>
  <c r="S52" i="17"/>
  <c r="N53" i="17"/>
  <c r="P33" i="17"/>
  <c r="C35" i="17"/>
  <c r="P24" i="17"/>
  <c r="I217" i="17"/>
  <c r="K218" i="17"/>
  <c r="K217" i="17"/>
  <c r="I218" i="17"/>
  <c r="V218" i="17"/>
  <c r="K209" i="17"/>
  <c r="H216" i="17"/>
  <c r="I219" i="17"/>
  <c r="V207" i="17"/>
  <c r="K219" i="17"/>
  <c r="B23" i="17"/>
  <c r="B35" i="17"/>
  <c r="L24" i="17"/>
  <c r="L36" i="17"/>
  <c r="I208" i="17"/>
  <c r="K208" i="17"/>
  <c r="B24" i="17"/>
  <c r="B36" i="17"/>
  <c r="E32" i="17"/>
  <c r="E36" i="17"/>
  <c r="V15" i="17"/>
  <c r="B25" i="17"/>
  <c r="B41" i="17"/>
  <c r="F26" i="17"/>
  <c r="F34" i="17"/>
  <c r="B26" i="17"/>
  <c r="B42" i="17"/>
  <c r="H209" i="17"/>
  <c r="V216" i="17"/>
  <c r="H207" i="17"/>
  <c r="K207" i="17"/>
  <c r="H219" i="17"/>
  <c r="V217" i="17"/>
  <c r="V219" i="17"/>
  <c r="H208" i="17"/>
  <c r="I207" i="17"/>
  <c r="V208" i="17"/>
  <c r="H217" i="17"/>
  <c r="K210" i="17"/>
  <c r="Y163" i="17" l="1"/>
  <c r="X163" i="17" s="1"/>
  <c r="AA163" i="17"/>
  <c r="Z163" i="17" s="1"/>
  <c r="AA51" i="17"/>
  <c r="Z51" i="17" s="1"/>
  <c r="Y51" i="17"/>
  <c r="X51" i="17" s="1"/>
  <c r="AA26" i="17"/>
  <c r="Z26" i="17" s="1"/>
  <c r="Y26" i="17"/>
  <c r="X26" i="17" s="1"/>
  <c r="AA41" i="17"/>
  <c r="Z41" i="17" s="1"/>
  <c r="Y41" i="17"/>
  <c r="X41" i="17" s="1"/>
  <c r="AA152" i="17"/>
  <c r="Z152" i="17" s="1"/>
  <c r="Y152" i="17"/>
  <c r="X152" i="17" s="1"/>
  <c r="AA150" i="17"/>
  <c r="Z150" i="17" s="1"/>
  <c r="Y150" i="17"/>
  <c r="X150" i="17" s="1"/>
  <c r="I18" i="17"/>
  <c r="A217" i="17"/>
  <c r="Y24" i="17"/>
  <c r="X24" i="17" s="1"/>
  <c r="AA24" i="17"/>
  <c r="Z24" i="17" s="1"/>
  <c r="V201" i="17"/>
  <c r="V215" i="17"/>
  <c r="A216" i="17"/>
  <c r="Y52" i="17"/>
  <c r="X52" i="17" s="1"/>
  <c r="AA52" i="17"/>
  <c r="Z52" i="17" s="1"/>
  <c r="Y25" i="17"/>
  <c r="X25" i="17" s="1"/>
  <c r="AA25" i="17"/>
  <c r="Z25" i="17" s="1"/>
  <c r="AA23" i="17"/>
  <c r="Z23" i="17" s="1"/>
  <c r="Y23" i="17"/>
  <c r="X23" i="17" s="1"/>
  <c r="Y125" i="17"/>
  <c r="X125" i="17" s="1"/>
  <c r="AA125" i="17"/>
  <c r="Z125" i="17" s="1"/>
  <c r="AA123" i="17"/>
  <c r="Z123" i="17" s="1"/>
  <c r="Y123" i="17"/>
  <c r="X123" i="17" s="1"/>
  <c r="V192" i="17"/>
  <c r="V206" i="17"/>
  <c r="K16" i="17"/>
  <c r="H15" i="17"/>
  <c r="K14" i="17"/>
  <c r="I192" i="17"/>
  <c r="I206" i="17"/>
  <c r="AA45" i="17"/>
  <c r="Z45" i="17" s="1"/>
  <c r="Y45" i="17"/>
  <c r="X45" i="17" s="1"/>
  <c r="AA80" i="17"/>
  <c r="Z80" i="17" s="1"/>
  <c r="Y80" i="17"/>
  <c r="X80" i="17" s="1"/>
  <c r="AA61" i="17"/>
  <c r="Z61" i="17" s="1"/>
  <c r="Y61" i="17"/>
  <c r="X61" i="17" s="1"/>
  <c r="Y198" i="17"/>
  <c r="X198" i="17" s="1"/>
  <c r="AA198" i="17"/>
  <c r="Z198" i="17" s="1"/>
  <c r="AA196" i="17"/>
  <c r="Z196" i="17" s="1"/>
  <c r="Y196" i="17"/>
  <c r="X196" i="17" s="1"/>
  <c r="AA189" i="17"/>
  <c r="Z189" i="17" s="1"/>
  <c r="Y189" i="17"/>
  <c r="X189" i="17" s="1"/>
  <c r="AA134" i="17"/>
  <c r="Z134" i="17" s="1"/>
  <c r="Y134" i="17"/>
  <c r="X134" i="17" s="1"/>
  <c r="Y132" i="17"/>
  <c r="X132" i="17" s="1"/>
  <c r="AA132" i="17"/>
  <c r="Z132" i="17" s="1"/>
  <c r="K192" i="17"/>
  <c r="P136" i="51" s="1"/>
  <c r="K206" i="17"/>
  <c r="V101" i="7"/>
  <c r="V210" i="17"/>
  <c r="AA33" i="17"/>
  <c r="Z33" i="17" s="1"/>
  <c r="Y33" i="17"/>
  <c r="X33" i="17" s="1"/>
  <c r="Y107" i="17"/>
  <c r="X107" i="17" s="1"/>
  <c r="AA107" i="17"/>
  <c r="Z107" i="17" s="1"/>
  <c r="AA199" i="17"/>
  <c r="Z199" i="17" s="1"/>
  <c r="Y199" i="17"/>
  <c r="X199" i="17" s="1"/>
  <c r="Y59" i="17"/>
  <c r="X59" i="17" s="1"/>
  <c r="AA59" i="17"/>
  <c r="Z59" i="17" s="1"/>
  <c r="AA34" i="17"/>
  <c r="Z34" i="17" s="1"/>
  <c r="Y34" i="17"/>
  <c r="X34" i="17" s="1"/>
  <c r="I100" i="7"/>
  <c r="I209" i="17"/>
  <c r="Y44" i="17"/>
  <c r="X44" i="17" s="1"/>
  <c r="AA44" i="17"/>
  <c r="Z44" i="17" s="1"/>
  <c r="AA188" i="17"/>
  <c r="Z188" i="17" s="1"/>
  <c r="Y188" i="17"/>
  <c r="X188" i="17" s="1"/>
  <c r="Y122" i="17"/>
  <c r="X122" i="17" s="1"/>
  <c r="AA122" i="17"/>
  <c r="Z122" i="17" s="1"/>
  <c r="I101" i="7"/>
  <c r="I210" i="17"/>
  <c r="AA62" i="17"/>
  <c r="Z62" i="17" s="1"/>
  <c r="Y62" i="17"/>
  <c r="X62" i="17" s="1"/>
  <c r="H201" i="17"/>
  <c r="H215" i="17"/>
  <c r="AA32" i="17"/>
  <c r="Z32" i="17" s="1"/>
  <c r="Y32" i="17"/>
  <c r="X32" i="17" s="1"/>
  <c r="AA43" i="17"/>
  <c r="Z43" i="17" s="1"/>
  <c r="Y43" i="17"/>
  <c r="X43" i="17" s="1"/>
  <c r="AA149" i="17"/>
  <c r="Z149" i="17" s="1"/>
  <c r="Y149" i="17"/>
  <c r="X149" i="17" s="1"/>
  <c r="I201" i="17"/>
  <c r="I215" i="17"/>
  <c r="AA108" i="17"/>
  <c r="Z108" i="17" s="1"/>
  <c r="Y108" i="17"/>
  <c r="X108" i="17" s="1"/>
  <c r="AA27" i="17"/>
  <c r="Z27" i="17" s="1"/>
  <c r="Y27" i="17"/>
  <c r="X27" i="17" s="1"/>
  <c r="AA78" i="17"/>
  <c r="Z78" i="17" s="1"/>
  <c r="Y78" i="17"/>
  <c r="X78" i="17" s="1"/>
  <c r="AA63" i="17"/>
  <c r="Z63" i="17" s="1"/>
  <c r="Y63" i="17"/>
  <c r="X63" i="17" s="1"/>
  <c r="Y151" i="17"/>
  <c r="X151" i="17" s="1"/>
  <c r="AA151" i="17"/>
  <c r="Z151" i="17" s="1"/>
  <c r="AA131" i="17"/>
  <c r="Z131" i="17" s="1"/>
  <c r="Y131" i="17"/>
  <c r="X131" i="17" s="1"/>
  <c r="Y90" i="17"/>
  <c r="X90" i="17" s="1"/>
  <c r="AA90" i="17"/>
  <c r="Z90" i="17" s="1"/>
  <c r="Y105" i="17"/>
  <c r="X105" i="17" s="1"/>
  <c r="AA105" i="17"/>
  <c r="Z105" i="17" s="1"/>
  <c r="AA200" i="17"/>
  <c r="Z200" i="17" s="1"/>
  <c r="Y200" i="17"/>
  <c r="X200" i="17" s="1"/>
  <c r="AA153" i="17"/>
  <c r="Z153" i="17" s="1"/>
  <c r="Y153" i="17"/>
  <c r="X153" i="17" s="1"/>
  <c r="AA133" i="17"/>
  <c r="Z133" i="17" s="1"/>
  <c r="Y133" i="17"/>
  <c r="X133" i="17" s="1"/>
  <c r="Y187" i="17"/>
  <c r="X187" i="17" s="1"/>
  <c r="AA187" i="17"/>
  <c r="Z187" i="17" s="1"/>
  <c r="Y88" i="17"/>
  <c r="X88" i="17" s="1"/>
  <c r="AA88" i="17"/>
  <c r="Z88" i="17" s="1"/>
  <c r="Y106" i="17"/>
  <c r="X106" i="17" s="1"/>
  <c r="AA106" i="17"/>
  <c r="Z106" i="17" s="1"/>
  <c r="AA89" i="17"/>
  <c r="Z89" i="17" s="1"/>
  <c r="Y89" i="17"/>
  <c r="X89" i="17" s="1"/>
  <c r="P48" i="51"/>
  <c r="AA54" i="17"/>
  <c r="Z54" i="17" s="1"/>
  <c r="Y54" i="17"/>
  <c r="X54" i="17" s="1"/>
  <c r="Y126" i="17"/>
  <c r="X126" i="17" s="1"/>
  <c r="AA126" i="17"/>
  <c r="Z126" i="17" s="1"/>
  <c r="AA124" i="17"/>
  <c r="Z124" i="17" s="1"/>
  <c r="Y124" i="17"/>
  <c r="X124" i="17" s="1"/>
  <c r="H192" i="17"/>
  <c r="J135" i="51" s="1"/>
  <c r="H206" i="17"/>
  <c r="AA104" i="17"/>
  <c r="Z104" i="17" s="1"/>
  <c r="Y104" i="17"/>
  <c r="X104" i="17" s="1"/>
  <c r="Y87" i="17"/>
  <c r="X87" i="17" s="1"/>
  <c r="AA87" i="17"/>
  <c r="Z87" i="17" s="1"/>
  <c r="AA191" i="17"/>
  <c r="Z191" i="17" s="1"/>
  <c r="Y191" i="17"/>
  <c r="X191" i="17" s="1"/>
  <c r="AA135" i="17"/>
  <c r="Z135" i="17" s="1"/>
  <c r="Y135" i="17"/>
  <c r="X135" i="17" s="1"/>
  <c r="AA197" i="17"/>
  <c r="Z197" i="17" s="1"/>
  <c r="Y197" i="17"/>
  <c r="X197" i="17" s="1"/>
  <c r="H16" i="17"/>
  <c r="I14" i="17"/>
  <c r="I17" i="17"/>
  <c r="AA60" i="17"/>
  <c r="Z60" i="17" s="1"/>
  <c r="Y60" i="17"/>
  <c r="X60" i="17" s="1"/>
  <c r="AA35" i="17"/>
  <c r="Z35" i="17" s="1"/>
  <c r="Y35" i="17"/>
  <c r="X35" i="17" s="1"/>
  <c r="AA190" i="17"/>
  <c r="Z190" i="17" s="1"/>
  <c r="Y190" i="17"/>
  <c r="X190" i="17" s="1"/>
  <c r="A4" i="17"/>
  <c r="Y86" i="17"/>
  <c r="X86" i="17" s="1"/>
  <c r="AA86" i="17"/>
  <c r="Z86" i="17" s="1"/>
  <c r="AA81" i="17"/>
  <c r="Z81" i="17" s="1"/>
  <c r="Y81" i="17"/>
  <c r="X81" i="17" s="1"/>
  <c r="AA79" i="17"/>
  <c r="Z79" i="17" s="1"/>
  <c r="Y79" i="17"/>
  <c r="X79" i="17" s="1"/>
  <c r="AA53" i="17"/>
  <c r="Z53" i="17" s="1"/>
  <c r="Y53" i="17"/>
  <c r="X53" i="17" s="1"/>
  <c r="AA50" i="17"/>
  <c r="Z50" i="17" s="1"/>
  <c r="Y50" i="17"/>
  <c r="X50" i="17" s="1"/>
  <c r="H101" i="7"/>
  <c r="H210" i="17"/>
  <c r="V100" i="7"/>
  <c r="V209" i="17"/>
  <c r="AA36" i="17"/>
  <c r="Z36" i="17" s="1"/>
  <c r="Y36" i="17"/>
  <c r="X36" i="17" s="1"/>
  <c r="V17" i="17"/>
  <c r="Y42" i="17"/>
  <c r="X42" i="17" s="1"/>
  <c r="AA42" i="17"/>
  <c r="Z42" i="17" s="1"/>
  <c r="AA77" i="17"/>
  <c r="Z77" i="17" s="1"/>
  <c r="Y77" i="17"/>
  <c r="X77" i="17" s="1"/>
  <c r="A208" i="17"/>
  <c r="V16" i="17"/>
  <c r="H18" i="17"/>
  <c r="K15" i="51" s="1"/>
  <c r="L15" i="51" s="1"/>
  <c r="M15" i="51" s="1"/>
  <c r="N15" i="51" s="1"/>
  <c r="O15" i="51" s="1"/>
  <c r="K15" i="17"/>
  <c r="H14" i="17"/>
  <c r="I16" i="17"/>
  <c r="I15" i="17"/>
  <c r="K18" i="17"/>
  <c r="Q16" i="51" s="1"/>
  <c r="R16" i="51" s="1"/>
  <c r="S16" i="51" s="1"/>
  <c r="T16" i="51" s="1"/>
  <c r="U16" i="51" s="1"/>
  <c r="V16" i="51" s="1"/>
  <c r="W16" i="51" s="1"/>
  <c r="X16" i="51" s="1"/>
  <c r="Y16" i="51" s="1"/>
  <c r="K17" i="17"/>
  <c r="H17" i="17"/>
  <c r="V18" i="17"/>
  <c r="V14" i="17"/>
  <c r="H100" i="7"/>
  <c r="K196" i="17"/>
  <c r="K201" i="17"/>
  <c r="K199" i="17"/>
  <c r="K197" i="17"/>
  <c r="H25" i="17"/>
  <c r="H187" i="17"/>
  <c r="H122" i="17"/>
  <c r="H149" i="17"/>
  <c r="H131" i="17"/>
  <c r="I187" i="17"/>
  <c r="I122" i="17"/>
  <c r="I149" i="17"/>
  <c r="I131" i="17"/>
  <c r="V124" i="17"/>
  <c r="V133" i="17"/>
  <c r="V151" i="17"/>
  <c r="H54" i="17"/>
  <c r="J49" i="51" s="1"/>
  <c r="H135" i="17"/>
  <c r="H126" i="17"/>
  <c r="H153" i="17"/>
  <c r="I123" i="17"/>
  <c r="I150" i="17"/>
  <c r="I132" i="17"/>
  <c r="K123" i="17"/>
  <c r="K132" i="17"/>
  <c r="K150" i="17"/>
  <c r="I151" i="17"/>
  <c r="I133" i="17"/>
  <c r="I124" i="17"/>
  <c r="V134" i="17"/>
  <c r="V125" i="17"/>
  <c r="V152" i="17"/>
  <c r="K133" i="17"/>
  <c r="K124" i="17"/>
  <c r="K151" i="17"/>
  <c r="V187" i="17"/>
  <c r="V149" i="17"/>
  <c r="V131" i="17"/>
  <c r="V122" i="17"/>
  <c r="K187" i="17"/>
  <c r="K131" i="17"/>
  <c r="K122" i="17"/>
  <c r="K149" i="17"/>
  <c r="H151" i="17"/>
  <c r="H133" i="17"/>
  <c r="H124" i="17"/>
  <c r="V54" i="17"/>
  <c r="V126" i="17"/>
  <c r="V135" i="17"/>
  <c r="V153" i="17"/>
  <c r="H152" i="17"/>
  <c r="H125" i="17"/>
  <c r="H134" i="17"/>
  <c r="I125" i="17"/>
  <c r="I134" i="17"/>
  <c r="I152" i="17"/>
  <c r="K54" i="17"/>
  <c r="P50" i="51" s="1"/>
  <c r="K135" i="17"/>
  <c r="K153" i="17"/>
  <c r="K126" i="17"/>
  <c r="K125" i="17"/>
  <c r="K134" i="17"/>
  <c r="K152" i="17"/>
  <c r="H150" i="17"/>
  <c r="H132" i="17"/>
  <c r="H123" i="17"/>
  <c r="V123" i="17"/>
  <c r="V132" i="17"/>
  <c r="V150" i="17"/>
  <c r="I54" i="17"/>
  <c r="I126" i="17"/>
  <c r="I153" i="17"/>
  <c r="I135" i="17"/>
  <c r="V104" i="17"/>
  <c r="K190" i="17"/>
  <c r="H80" i="17"/>
  <c r="I190" i="17"/>
  <c r="K198" i="17"/>
  <c r="K200" i="17"/>
  <c r="I188" i="17"/>
  <c r="I189" i="17"/>
  <c r="I191" i="17"/>
  <c r="V190" i="17"/>
  <c r="V78" i="17"/>
  <c r="H190" i="17"/>
  <c r="K189" i="17"/>
  <c r="H62" i="17"/>
  <c r="H199" i="17"/>
  <c r="I60" i="17"/>
  <c r="I197" i="17"/>
  <c r="K79" i="17"/>
  <c r="H61" i="17"/>
  <c r="H198" i="17"/>
  <c r="H189" i="17"/>
  <c r="V191" i="17"/>
  <c r="H77" i="17"/>
  <c r="I80" i="17"/>
  <c r="H63" i="17"/>
  <c r="K56" i="51" s="1"/>
  <c r="L56" i="51" s="1"/>
  <c r="M56" i="51" s="1"/>
  <c r="N56" i="51" s="1"/>
  <c r="O56" i="51" s="1"/>
  <c r="H200" i="17"/>
  <c r="H60" i="17"/>
  <c r="H197" i="17"/>
  <c r="I61" i="17"/>
  <c r="I198" i="17"/>
  <c r="K81" i="17"/>
  <c r="Q72" i="51" s="1"/>
  <c r="R72" i="51" s="1"/>
  <c r="S72" i="51" s="1"/>
  <c r="T72" i="51" s="1"/>
  <c r="U72" i="51" s="1"/>
  <c r="V72" i="51" s="1"/>
  <c r="W72" i="51" s="1"/>
  <c r="X72" i="51" s="1"/>
  <c r="Y72" i="51" s="1"/>
  <c r="I81" i="17"/>
  <c r="K77" i="17"/>
  <c r="I63" i="17"/>
  <c r="I200" i="17"/>
  <c r="K191" i="17"/>
  <c r="V189" i="17"/>
  <c r="V63" i="17"/>
  <c r="V200" i="17"/>
  <c r="H191" i="17"/>
  <c r="H188" i="17"/>
  <c r="V62" i="17"/>
  <c r="V199" i="17"/>
  <c r="K78" i="17"/>
  <c r="H81" i="17"/>
  <c r="K71" i="51" s="1"/>
  <c r="L71" i="51" s="1"/>
  <c r="M71" i="51" s="1"/>
  <c r="N71" i="51" s="1"/>
  <c r="O71" i="51" s="1"/>
  <c r="H59" i="17"/>
  <c r="H196" i="17"/>
  <c r="V79" i="17"/>
  <c r="V61" i="17"/>
  <c r="V198" i="17"/>
  <c r="K188" i="17"/>
  <c r="V188" i="17"/>
  <c r="V77" i="17"/>
  <c r="V60" i="17"/>
  <c r="V197" i="17"/>
  <c r="K80" i="17"/>
  <c r="I62" i="17"/>
  <c r="I199" i="17"/>
  <c r="V59" i="17"/>
  <c r="V196" i="17"/>
  <c r="I59" i="17"/>
  <c r="I196" i="17"/>
  <c r="H78" i="17"/>
  <c r="V80" i="17"/>
  <c r="I105" i="17"/>
  <c r="I78" i="17"/>
  <c r="V108" i="17"/>
  <c r="V81" i="17"/>
  <c r="I104" i="17"/>
  <c r="I77" i="17"/>
  <c r="H106" i="17"/>
  <c r="H79" i="17"/>
  <c r="I106" i="17"/>
  <c r="I79" i="17"/>
  <c r="V105" i="17"/>
  <c r="H105" i="17"/>
  <c r="H107" i="17"/>
  <c r="I107" i="17"/>
  <c r="V107" i="17"/>
  <c r="V163" i="17"/>
  <c r="V106" i="17"/>
  <c r="K52" i="17"/>
  <c r="H52" i="17"/>
  <c r="K53" i="17"/>
  <c r="J209" i="17"/>
  <c r="V90" i="17"/>
  <c r="I89" i="17"/>
  <c r="I87" i="17"/>
  <c r="J208" i="17"/>
  <c r="K51" i="17"/>
  <c r="V24" i="17"/>
  <c r="K50" i="17"/>
  <c r="V87" i="17"/>
  <c r="V89" i="17"/>
  <c r="A16" i="17"/>
  <c r="A23" i="17"/>
  <c r="A15" i="17"/>
  <c r="K163" i="17"/>
  <c r="K108" i="17"/>
  <c r="Q96" i="51" s="1"/>
  <c r="R96" i="51" s="1"/>
  <c r="S96" i="51" s="1"/>
  <c r="T96" i="51" s="1"/>
  <c r="U96" i="51" s="1"/>
  <c r="V96" i="51" s="1"/>
  <c r="W96" i="51" s="1"/>
  <c r="X96" i="51" s="1"/>
  <c r="Y96" i="51" s="1"/>
  <c r="I90" i="17"/>
  <c r="H89" i="17"/>
  <c r="K88" i="17"/>
  <c r="H33" i="17"/>
  <c r="K87" i="17"/>
  <c r="I88" i="17"/>
  <c r="H42" i="17"/>
  <c r="I41" i="17"/>
  <c r="I32" i="17"/>
  <c r="I163" i="17"/>
  <c r="I108" i="17"/>
  <c r="K107" i="17"/>
  <c r="H27" i="17"/>
  <c r="I45" i="17"/>
  <c r="I86" i="17"/>
  <c r="K105" i="17"/>
  <c r="K86" i="17"/>
  <c r="H45" i="17"/>
  <c r="K90" i="17"/>
  <c r="Q80" i="51" s="1"/>
  <c r="R80" i="51" s="1"/>
  <c r="S80" i="51" s="1"/>
  <c r="T80" i="51" s="1"/>
  <c r="U80" i="51" s="1"/>
  <c r="V80" i="51" s="1"/>
  <c r="W80" i="51" s="1"/>
  <c r="X80" i="51" s="1"/>
  <c r="Y80" i="51" s="1"/>
  <c r="V86" i="17"/>
  <c r="K104" i="17"/>
  <c r="H88" i="17"/>
  <c r="K89" i="17"/>
  <c r="K106" i="17"/>
  <c r="H86" i="17"/>
  <c r="H163" i="17"/>
  <c r="H108" i="17"/>
  <c r="K95" i="51" s="1"/>
  <c r="L95" i="51" s="1"/>
  <c r="M95" i="51" s="1"/>
  <c r="N95" i="51" s="1"/>
  <c r="O95" i="51" s="1"/>
  <c r="H87" i="17"/>
  <c r="H104" i="17"/>
  <c r="V88" i="17"/>
  <c r="H90" i="17"/>
  <c r="K79" i="51" s="1"/>
  <c r="L79" i="51" s="1"/>
  <c r="M79" i="51" s="1"/>
  <c r="N79" i="51" s="1"/>
  <c r="O79" i="51" s="1"/>
  <c r="V44" i="17"/>
  <c r="I43" i="17"/>
  <c r="H41" i="17"/>
  <c r="I24" i="17"/>
  <c r="I33" i="17"/>
  <c r="H53" i="17"/>
  <c r="J216" i="17"/>
  <c r="K60" i="17"/>
  <c r="I27" i="17"/>
  <c r="V26" i="17"/>
  <c r="H44" i="17"/>
  <c r="K59" i="17"/>
  <c r="I51" i="17"/>
  <c r="H35" i="17"/>
  <c r="J219" i="17"/>
  <c r="K63" i="17"/>
  <c r="Q57" i="51" s="1"/>
  <c r="R57" i="51" s="1"/>
  <c r="S57" i="51" s="1"/>
  <c r="T57" i="51" s="1"/>
  <c r="U57" i="51" s="1"/>
  <c r="V57" i="51" s="1"/>
  <c r="W57" i="51" s="1"/>
  <c r="X57" i="51" s="1"/>
  <c r="Y57" i="51" s="1"/>
  <c r="J218" i="17"/>
  <c r="K62" i="17"/>
  <c r="J217" i="17"/>
  <c r="K61" i="17"/>
  <c r="I53" i="17"/>
  <c r="K26" i="17"/>
  <c r="V32" i="17"/>
  <c r="I25" i="17"/>
  <c r="K27" i="17"/>
  <c r="K34" i="17"/>
  <c r="V42" i="17"/>
  <c r="J15" i="17"/>
  <c r="V35" i="17"/>
  <c r="H34" i="17"/>
  <c r="J14" i="17"/>
  <c r="K35" i="17"/>
  <c r="I35" i="17"/>
  <c r="I50" i="17"/>
  <c r="K33" i="17"/>
  <c r="V52" i="17"/>
  <c r="K32" i="17"/>
  <c r="K36" i="17"/>
  <c r="I23" i="17"/>
  <c r="I44" i="17"/>
  <c r="V43" i="17"/>
  <c r="I42" i="17"/>
  <c r="K41" i="17"/>
  <c r="H26" i="17"/>
  <c r="V36" i="17"/>
  <c r="V23" i="17"/>
  <c r="H23" i="17"/>
  <c r="H51" i="17"/>
  <c r="I52" i="17"/>
  <c r="V34" i="17"/>
  <c r="K42" i="17"/>
  <c r="K23" i="17"/>
  <c r="V41" i="17"/>
  <c r="H24" i="17"/>
  <c r="K25" i="17"/>
  <c r="H32" i="17"/>
  <c r="V27" i="17"/>
  <c r="I26" i="17"/>
  <c r="V25" i="17"/>
  <c r="K24" i="17"/>
  <c r="H50" i="17"/>
  <c r="V51" i="17"/>
  <c r="K43" i="17"/>
  <c r="K44" i="17"/>
  <c r="V45" i="17"/>
  <c r="I36" i="17"/>
  <c r="K45" i="17"/>
  <c r="H43" i="17"/>
  <c r="J18" i="17"/>
  <c r="I34" i="17"/>
  <c r="H36" i="17"/>
  <c r="V33" i="17"/>
  <c r="V53" i="17"/>
  <c r="V50" i="17"/>
  <c r="J210" i="17"/>
  <c r="J207" i="17"/>
  <c r="K49" i="51" l="1"/>
  <c r="L49" i="51" s="1"/>
  <c r="M49" i="51" s="1"/>
  <c r="N49" i="51" s="1"/>
  <c r="O49" i="51" s="1"/>
  <c r="K135" i="51"/>
  <c r="L135" i="51" s="1"/>
  <c r="M135" i="51" s="1"/>
  <c r="N135" i="51" s="1"/>
  <c r="O135" i="51" s="1"/>
  <c r="Q136" i="51"/>
  <c r="R136" i="51" s="1"/>
  <c r="S136" i="51" s="1"/>
  <c r="T136" i="51" s="1"/>
  <c r="U136" i="51" s="1"/>
  <c r="V136" i="51" s="1"/>
  <c r="W136" i="51" s="1"/>
  <c r="X136" i="51" s="1"/>
  <c r="Y136" i="51" s="1"/>
  <c r="Q50" i="51"/>
  <c r="R50" i="51" s="1"/>
  <c r="S50" i="51" s="1"/>
  <c r="T50" i="51" s="1"/>
  <c r="U50" i="51" s="1"/>
  <c r="V50" i="51" s="1"/>
  <c r="W50" i="51" s="1"/>
  <c r="X50" i="51" s="1"/>
  <c r="Y50" i="51" s="1"/>
  <c r="A6" i="17"/>
  <c r="A209" i="17"/>
  <c r="J192" i="17"/>
  <c r="J206" i="17"/>
  <c r="J16" i="17"/>
  <c r="J201" i="17"/>
  <c r="J215" i="17"/>
  <c r="A5" i="17"/>
  <c r="J17" i="17"/>
  <c r="K101" i="7"/>
  <c r="J101" i="7"/>
  <c r="J53" i="17"/>
  <c r="K100" i="7"/>
  <c r="J100" i="7"/>
  <c r="J107" i="17"/>
  <c r="J105" i="17"/>
  <c r="J35" i="17"/>
  <c r="J88" i="17"/>
  <c r="J133" i="17"/>
  <c r="J124" i="17"/>
  <c r="J151" i="17"/>
  <c r="J134" i="17"/>
  <c r="J125" i="17"/>
  <c r="J152" i="17"/>
  <c r="J81" i="17"/>
  <c r="J108" i="17"/>
  <c r="J54" i="17"/>
  <c r="J126" i="17"/>
  <c r="J135" i="17"/>
  <c r="J153" i="17"/>
  <c r="J187" i="17"/>
  <c r="J131" i="17"/>
  <c r="J122" i="17"/>
  <c r="J149" i="17"/>
  <c r="J132" i="17"/>
  <c r="J150" i="17"/>
  <c r="J123" i="17"/>
  <c r="J89" i="17"/>
  <c r="J80" i="17"/>
  <c r="J44" i="17"/>
  <c r="J26" i="17"/>
  <c r="J188" i="17"/>
  <c r="J191" i="17"/>
  <c r="J62" i="17"/>
  <c r="J199" i="17"/>
  <c r="J52" i="17"/>
  <c r="J34" i="17"/>
  <c r="J63" i="17"/>
  <c r="J200" i="17"/>
  <c r="J43" i="17"/>
  <c r="J190" i="17"/>
  <c r="J61" i="17"/>
  <c r="J198" i="17"/>
  <c r="J189" i="17"/>
  <c r="J60" i="17"/>
  <c r="J197" i="17"/>
  <c r="J59" i="17"/>
  <c r="J196" i="17"/>
  <c r="J25" i="17"/>
  <c r="J106" i="17"/>
  <c r="J79" i="17"/>
  <c r="J104" i="17"/>
  <c r="J77" i="17"/>
  <c r="J78" i="17"/>
  <c r="J86" i="17"/>
  <c r="A32" i="17"/>
  <c r="A24" i="17"/>
  <c r="A25" i="17"/>
  <c r="J24" i="17"/>
  <c r="J90" i="17"/>
  <c r="J87" i="17"/>
  <c r="J163" i="17"/>
  <c r="J41" i="17"/>
  <c r="J32" i="17"/>
  <c r="J23" i="17"/>
  <c r="J27" i="17"/>
  <c r="J45" i="17"/>
  <c r="J42" i="17"/>
  <c r="J50" i="17"/>
  <c r="J33" i="17"/>
  <c r="J51" i="17"/>
  <c r="J36" i="17"/>
  <c r="A210" i="17" l="1"/>
  <c r="A211" i="17" s="1"/>
  <c r="A212" i="17" s="1"/>
  <c r="A218" i="17"/>
  <c r="A34" i="17"/>
  <c r="A33" i="17"/>
  <c r="A41" i="17"/>
  <c r="A7" i="17" l="1"/>
  <c r="A219" i="17"/>
  <c r="A220" i="17" s="1"/>
  <c r="A221" i="17" s="1"/>
  <c r="A42" i="17"/>
  <c r="A50" i="17"/>
  <c r="A43" i="17"/>
  <c r="O72" i="4" l="1"/>
  <c r="T73" i="4"/>
  <c r="N75" i="4"/>
  <c r="S76" i="4"/>
  <c r="J73" i="4"/>
  <c r="P72" i="4"/>
  <c r="U73" i="4"/>
  <c r="O75" i="4"/>
  <c r="T76" i="4"/>
  <c r="J74" i="4"/>
  <c r="Q72" i="4"/>
  <c r="V73" i="4"/>
  <c r="P75" i="4"/>
  <c r="U76" i="4"/>
  <c r="J75" i="4"/>
  <c r="R72" i="4"/>
  <c r="L74" i="4"/>
  <c r="Q75" i="4"/>
  <c r="V76" i="4"/>
  <c r="J76" i="4"/>
  <c r="S72" i="4"/>
  <c r="M74" i="4"/>
  <c r="R75" i="4"/>
  <c r="T72" i="4"/>
  <c r="N74" i="4"/>
  <c r="S75" i="4"/>
  <c r="U72" i="4"/>
  <c r="O74" i="4"/>
  <c r="T75" i="4"/>
  <c r="V72" i="4"/>
  <c r="P74" i="4"/>
  <c r="U75" i="4"/>
  <c r="L73" i="4"/>
  <c r="Q74" i="4"/>
  <c r="V75" i="4"/>
  <c r="M73" i="4"/>
  <c r="R74" i="4"/>
  <c r="L76" i="4"/>
  <c r="S74" i="4"/>
  <c r="M76" i="4"/>
  <c r="T74" i="4"/>
  <c r="N73" i="4"/>
  <c r="O73" i="4"/>
  <c r="N76" i="4"/>
  <c r="P73" i="4"/>
  <c r="U74" i="4"/>
  <c r="O76" i="4"/>
  <c r="L72" i="4"/>
  <c r="Q73" i="4"/>
  <c r="V74" i="4"/>
  <c r="P76" i="4"/>
  <c r="M72" i="4"/>
  <c r="R73" i="4"/>
  <c r="L75" i="4"/>
  <c r="Q76" i="4"/>
  <c r="N72" i="4"/>
  <c r="S73" i="4"/>
  <c r="M75" i="4"/>
  <c r="R76" i="4"/>
  <c r="J72" i="4"/>
  <c r="A17" i="17"/>
  <c r="A59" i="17"/>
  <c r="A51" i="17"/>
  <c r="A52" i="17"/>
  <c r="B36" i="29"/>
  <c r="J46" i="55" s="1"/>
  <c r="B35" i="29"/>
  <c r="L35" i="29"/>
  <c r="L36" i="29"/>
  <c r="P48" i="55" s="1"/>
  <c r="S36" i="29"/>
  <c r="W48" i="55" s="1"/>
  <c r="S35" i="29"/>
  <c r="C35" i="29"/>
  <c r="C36" i="29"/>
  <c r="K46" i="55" s="1"/>
  <c r="M36" i="29"/>
  <c r="Q48" i="55" s="1"/>
  <c r="M35" i="29"/>
  <c r="T35" i="29"/>
  <c r="T36" i="29"/>
  <c r="X48" i="55" s="1"/>
  <c r="D36" i="29"/>
  <c r="L46" i="55" s="1"/>
  <c r="D35" i="29"/>
  <c r="N36" i="29"/>
  <c r="R48" i="55" s="1"/>
  <c r="N35" i="29"/>
  <c r="U36" i="29"/>
  <c r="Y48" i="55" s="1"/>
  <c r="U35" i="29"/>
  <c r="E36" i="29"/>
  <c r="M46" i="55" s="1"/>
  <c r="E35" i="29"/>
  <c r="I38" i="29"/>
  <c r="N37" i="29"/>
  <c r="R55" i="55" s="1"/>
  <c r="L37" i="29"/>
  <c r="P55" i="55" s="1"/>
  <c r="D37" i="29"/>
  <c r="L53" i="55" s="1"/>
  <c r="P37" i="29"/>
  <c r="T55" i="55" s="1"/>
  <c r="M37" i="29"/>
  <c r="Q55" i="55" s="1"/>
  <c r="P38" i="29"/>
  <c r="T62" i="55" s="1"/>
  <c r="C37" i="29"/>
  <c r="K53" i="55" s="1"/>
  <c r="R38" i="29"/>
  <c r="V62" i="55" s="1"/>
  <c r="S37" i="29"/>
  <c r="W55" i="55" s="1"/>
  <c r="Q38" i="29"/>
  <c r="U62" i="55" s="1"/>
  <c r="V37" i="29"/>
  <c r="T37" i="29"/>
  <c r="X55" i="55" s="1"/>
  <c r="N38" i="29"/>
  <c r="R62" i="55" s="1"/>
  <c r="F38" i="29"/>
  <c r="N60" i="55" s="1"/>
  <c r="Q37" i="29"/>
  <c r="U55" i="55" s="1"/>
  <c r="B37" i="29"/>
  <c r="J53" i="55" s="1"/>
  <c r="V35" i="29"/>
  <c r="M38" i="29"/>
  <c r="Q62" i="55" s="1"/>
  <c r="L38" i="29"/>
  <c r="P62" i="55" s="1"/>
  <c r="U37" i="29"/>
  <c r="Y55" i="55" s="1"/>
  <c r="T38" i="29"/>
  <c r="X62" i="55" s="1"/>
  <c r="B38" i="29"/>
  <c r="J60" i="55" s="1"/>
  <c r="U38" i="29"/>
  <c r="Y62" i="55" s="1"/>
  <c r="V36" i="29"/>
  <c r="V38" i="29"/>
  <c r="K37" i="29"/>
  <c r="P57" i="55" s="1"/>
  <c r="Q57" i="55" s="1"/>
  <c r="R57" i="55" s="1"/>
  <c r="S57" i="55" s="1"/>
  <c r="T57" i="55" s="1"/>
  <c r="U57" i="55" s="1"/>
  <c r="V57" i="55" s="1"/>
  <c r="W57" i="55" s="1"/>
  <c r="X57" i="55" s="1"/>
  <c r="Y57" i="55" s="1"/>
  <c r="J37" i="29"/>
  <c r="K38" i="29"/>
  <c r="P64" i="55" s="1"/>
  <c r="Q64" i="55" s="1"/>
  <c r="R64" i="55" s="1"/>
  <c r="S64" i="55" s="1"/>
  <c r="T64" i="55" s="1"/>
  <c r="U64" i="55" s="1"/>
  <c r="V64" i="55" s="1"/>
  <c r="W64" i="55" s="1"/>
  <c r="X64" i="55" s="1"/>
  <c r="Y64" i="55" s="1"/>
  <c r="E37" i="29"/>
  <c r="M53" i="55" s="1"/>
  <c r="S38" i="29"/>
  <c r="W62" i="55" s="1"/>
  <c r="C38" i="29"/>
  <c r="K60" i="55" s="1"/>
  <c r="H37" i="29"/>
  <c r="J56" i="55" s="1"/>
  <c r="K56" i="55" s="1"/>
  <c r="L56" i="55" s="1"/>
  <c r="M56" i="55" s="1"/>
  <c r="N56" i="55" s="1"/>
  <c r="O56" i="55" s="1"/>
  <c r="E38" i="29"/>
  <c r="M60" i="55" s="1"/>
  <c r="H38" i="29"/>
  <c r="J63" i="55" s="1"/>
  <c r="K63" i="55" s="1"/>
  <c r="L63" i="55" s="1"/>
  <c r="M63" i="55" s="1"/>
  <c r="N63" i="55" s="1"/>
  <c r="O63" i="55" s="1"/>
  <c r="I37" i="29"/>
  <c r="D38" i="29"/>
  <c r="L60" i="55" s="1"/>
  <c r="F37" i="29"/>
  <c r="N53" i="55" s="1"/>
  <c r="R37" i="29"/>
  <c r="V55" i="55" s="1"/>
  <c r="J38" i="29"/>
  <c r="F35" i="29"/>
  <c r="F36" i="29"/>
  <c r="N46" i="55" s="1"/>
  <c r="P35" i="29"/>
  <c r="P36" i="29"/>
  <c r="T48" i="55" s="1"/>
  <c r="H35" i="29"/>
  <c r="H36" i="29"/>
  <c r="J49" i="55" s="1"/>
  <c r="K49" i="55" s="1"/>
  <c r="L49" i="55" s="1"/>
  <c r="M49" i="55" s="1"/>
  <c r="N49" i="55" s="1"/>
  <c r="O49" i="55" s="1"/>
  <c r="Q36" i="29"/>
  <c r="U48" i="55" s="1"/>
  <c r="Q35" i="29"/>
  <c r="K36" i="29"/>
  <c r="P50" i="55" s="1"/>
  <c r="Q50" i="55" s="1"/>
  <c r="R50" i="55" s="1"/>
  <c r="S50" i="55" s="1"/>
  <c r="T50" i="55" s="1"/>
  <c r="U50" i="55" s="1"/>
  <c r="V50" i="55" s="1"/>
  <c r="W50" i="55" s="1"/>
  <c r="X50" i="55" s="1"/>
  <c r="Y50" i="55" s="1"/>
  <c r="K35" i="29"/>
  <c r="R35" i="29"/>
  <c r="R36" i="29"/>
  <c r="V48" i="55" s="1"/>
  <c r="AA75" i="4" l="1"/>
  <c r="Z75" i="4" s="1"/>
  <c r="Y75" i="4"/>
  <c r="X75" i="4" s="1"/>
  <c r="AA76" i="4"/>
  <c r="Z76" i="4" s="1"/>
  <c r="Y76" i="4"/>
  <c r="X76" i="4" s="1"/>
  <c r="L44" i="4"/>
  <c r="L104" i="4"/>
  <c r="U43" i="4"/>
  <c r="U103" i="4"/>
  <c r="L45" i="4"/>
  <c r="L105" i="4"/>
  <c r="V41" i="4"/>
  <c r="V101" i="4"/>
  <c r="M43" i="4"/>
  <c r="M103" i="4"/>
  <c r="P41" i="4"/>
  <c r="P101" i="4"/>
  <c r="R42" i="4"/>
  <c r="R102" i="4"/>
  <c r="P42" i="4"/>
  <c r="P102" i="4"/>
  <c r="R43" i="4"/>
  <c r="R103" i="4"/>
  <c r="T44" i="4"/>
  <c r="T104" i="4"/>
  <c r="S41" i="4"/>
  <c r="S101" i="4"/>
  <c r="J42" i="4"/>
  <c r="J102" i="4"/>
  <c r="J41" i="4"/>
  <c r="J101" i="4"/>
  <c r="M41" i="4"/>
  <c r="M101" i="4"/>
  <c r="N45" i="4"/>
  <c r="N105" i="4"/>
  <c r="M42" i="4"/>
  <c r="M102" i="4"/>
  <c r="O43" i="4"/>
  <c r="O103" i="4"/>
  <c r="J45" i="4"/>
  <c r="J105" i="4"/>
  <c r="V42" i="4"/>
  <c r="V102" i="4"/>
  <c r="S45" i="4"/>
  <c r="S105" i="4"/>
  <c r="R45" i="4"/>
  <c r="R105" i="4"/>
  <c r="P45" i="4"/>
  <c r="P105" i="4"/>
  <c r="O42" i="4"/>
  <c r="O102" i="4"/>
  <c r="V44" i="4"/>
  <c r="V104" i="4"/>
  <c r="U41" i="4"/>
  <c r="U101" i="4"/>
  <c r="V45" i="4"/>
  <c r="V105" i="4"/>
  <c r="Q41" i="4"/>
  <c r="Q101" i="4"/>
  <c r="N44" i="4"/>
  <c r="N104" i="4"/>
  <c r="M44" i="4"/>
  <c r="M104" i="4"/>
  <c r="V43" i="4"/>
  <c r="V103" i="4"/>
  <c r="N42" i="4"/>
  <c r="N102" i="4"/>
  <c r="Q43" i="4"/>
  <c r="Q103" i="4"/>
  <c r="S44" i="4"/>
  <c r="S104" i="4"/>
  <c r="Q44" i="4"/>
  <c r="Q104" i="4"/>
  <c r="J43" i="4"/>
  <c r="J103" i="4"/>
  <c r="T42" i="4"/>
  <c r="T102" i="4"/>
  <c r="Y73" i="4"/>
  <c r="X73" i="4" s="1"/>
  <c r="AA73" i="4"/>
  <c r="Z73" i="4" s="1"/>
  <c r="AA74" i="4"/>
  <c r="Z74" i="4" s="1"/>
  <c r="Y74" i="4"/>
  <c r="X74" i="4" s="1"/>
  <c r="S42" i="4"/>
  <c r="S102" i="4"/>
  <c r="Q42" i="4"/>
  <c r="Q102" i="4"/>
  <c r="T43" i="4"/>
  <c r="T103" i="4"/>
  <c r="L42" i="4"/>
  <c r="L102" i="4"/>
  <c r="N43" i="4"/>
  <c r="N103" i="4"/>
  <c r="L43" i="4"/>
  <c r="L103" i="4"/>
  <c r="T45" i="4"/>
  <c r="T105" i="4"/>
  <c r="O41" i="4"/>
  <c r="O101" i="4"/>
  <c r="Y72" i="4"/>
  <c r="X72" i="4" s="1"/>
  <c r="AA72" i="4"/>
  <c r="Z72" i="4" s="1"/>
  <c r="N41" i="4"/>
  <c r="N101" i="4"/>
  <c r="L41" i="4"/>
  <c r="L101" i="4"/>
  <c r="M45" i="4"/>
  <c r="M105" i="4"/>
  <c r="U44" i="4"/>
  <c r="U104" i="4"/>
  <c r="T41" i="4"/>
  <c r="T101" i="4"/>
  <c r="R41" i="4"/>
  <c r="R101" i="4"/>
  <c r="O44" i="4"/>
  <c r="O104" i="4"/>
  <c r="Q45" i="4"/>
  <c r="Q105" i="4"/>
  <c r="O45" i="4"/>
  <c r="O105" i="4"/>
  <c r="S43" i="4"/>
  <c r="S103" i="4"/>
  <c r="P43" i="4"/>
  <c r="P103" i="4"/>
  <c r="R44" i="4"/>
  <c r="R104" i="4"/>
  <c r="J44" i="4"/>
  <c r="J104" i="4"/>
  <c r="U42" i="4"/>
  <c r="U102" i="4"/>
  <c r="U45" i="4"/>
  <c r="U105" i="4"/>
  <c r="P44" i="4"/>
  <c r="P104" i="4"/>
  <c r="A26" i="17"/>
  <c r="A61" i="17"/>
  <c r="A60" i="17"/>
  <c r="AA43" i="4" l="1"/>
  <c r="Z43" i="4" s="1"/>
  <c r="Y43" i="4"/>
  <c r="X43" i="4" s="1"/>
  <c r="AA41" i="4"/>
  <c r="Z41" i="4" s="1"/>
  <c r="Y41" i="4"/>
  <c r="X41" i="4" s="1"/>
  <c r="AA103" i="4"/>
  <c r="Z103" i="4" s="1"/>
  <c r="Y103" i="4"/>
  <c r="X103" i="4" s="1"/>
  <c r="AA105" i="4"/>
  <c r="Z105" i="4" s="1"/>
  <c r="Y105" i="4"/>
  <c r="X105" i="4" s="1"/>
  <c r="Y45" i="4"/>
  <c r="X45" i="4" s="1"/>
  <c r="AA45" i="4"/>
  <c r="Z45" i="4" s="1"/>
  <c r="Y102" i="4"/>
  <c r="X102" i="4" s="1"/>
  <c r="AA102" i="4"/>
  <c r="Z102" i="4" s="1"/>
  <c r="Y42" i="4"/>
  <c r="X42" i="4" s="1"/>
  <c r="AA42" i="4"/>
  <c r="Z42" i="4" s="1"/>
  <c r="Y101" i="4"/>
  <c r="X101" i="4" s="1"/>
  <c r="AA101" i="4"/>
  <c r="Z101" i="4" s="1"/>
  <c r="AA104" i="4"/>
  <c r="Z104" i="4" s="1"/>
  <c r="Y104" i="4"/>
  <c r="X104" i="4" s="1"/>
  <c r="Y44" i="4"/>
  <c r="X44" i="4" s="1"/>
  <c r="AA44" i="4"/>
  <c r="Z44" i="4" s="1"/>
  <c r="A35" i="17"/>
  <c r="G16" i="6"/>
  <c r="F17" i="6"/>
  <c r="D13" i="6"/>
  <c r="C14" i="6"/>
  <c r="B15" i="6"/>
  <c r="F13" i="6"/>
  <c r="E14" i="6"/>
  <c r="D15" i="6"/>
  <c r="C16" i="6"/>
  <c r="B17" i="6"/>
  <c r="U18" i="6"/>
  <c r="G14" i="6"/>
  <c r="F15" i="6"/>
  <c r="E16" i="6"/>
  <c r="D17" i="6"/>
  <c r="C18" i="6"/>
  <c r="E18" i="6"/>
  <c r="G18" i="6"/>
  <c r="M18" i="6"/>
  <c r="O18" i="6"/>
  <c r="B13" i="6"/>
  <c r="Q18" i="6"/>
  <c r="S18" i="6"/>
  <c r="C13" i="6"/>
  <c r="O13" i="6"/>
  <c r="O27" i="3"/>
  <c r="B14" i="6"/>
  <c r="N14" i="6"/>
  <c r="N28" i="3"/>
  <c r="V14" i="6"/>
  <c r="V28" i="3"/>
  <c r="M15" i="6"/>
  <c r="M29" i="3"/>
  <c r="U15" i="6"/>
  <c r="U29" i="3"/>
  <c r="L16" i="6"/>
  <c r="L30" i="3"/>
  <c r="T16" i="6"/>
  <c r="T30" i="3"/>
  <c r="G17" i="6"/>
  <c r="S17" i="6"/>
  <c r="S31" i="3"/>
  <c r="F18" i="6"/>
  <c r="R18" i="6"/>
  <c r="P13" i="6"/>
  <c r="P27" i="3"/>
  <c r="O14" i="6"/>
  <c r="O28" i="3"/>
  <c r="N15" i="6"/>
  <c r="N29" i="3"/>
  <c r="V15" i="6"/>
  <c r="V29" i="3"/>
  <c r="M16" i="6"/>
  <c r="M30" i="3"/>
  <c r="U16" i="6"/>
  <c r="U30" i="3"/>
  <c r="L17" i="6"/>
  <c r="L31" i="3"/>
  <c r="T17" i="6"/>
  <c r="T31" i="3"/>
  <c r="E13" i="6"/>
  <c r="Q13" i="6"/>
  <c r="Q27" i="3"/>
  <c r="D14" i="6"/>
  <c r="P14" i="6"/>
  <c r="P28" i="3"/>
  <c r="C15" i="6"/>
  <c r="O15" i="6"/>
  <c r="O29" i="3"/>
  <c r="B16" i="6"/>
  <c r="N16" i="6"/>
  <c r="N30" i="3"/>
  <c r="V16" i="6"/>
  <c r="V30" i="3"/>
  <c r="M17" i="6"/>
  <c r="M31" i="3"/>
  <c r="U17" i="6"/>
  <c r="U31" i="3"/>
  <c r="L18" i="6"/>
  <c r="T18" i="6"/>
  <c r="R13" i="6"/>
  <c r="R27" i="3"/>
  <c r="Q14" i="6"/>
  <c r="Q28" i="3"/>
  <c r="P15" i="6"/>
  <c r="P29" i="3"/>
  <c r="O16" i="6"/>
  <c r="O30" i="3"/>
  <c r="N17" i="6"/>
  <c r="N31" i="3"/>
  <c r="V17" i="6"/>
  <c r="V31" i="3"/>
  <c r="G13" i="6"/>
  <c r="S13" i="6"/>
  <c r="S27" i="3"/>
  <c r="F14" i="6"/>
  <c r="R14" i="6"/>
  <c r="R28" i="3"/>
  <c r="E15" i="6"/>
  <c r="Q15" i="6"/>
  <c r="Q29" i="3"/>
  <c r="D16" i="6"/>
  <c r="P16" i="6"/>
  <c r="P30" i="3"/>
  <c r="C17" i="6"/>
  <c r="O17" i="6"/>
  <c r="O31" i="3"/>
  <c r="B18" i="6"/>
  <c r="N18" i="6"/>
  <c r="V18" i="6"/>
  <c r="L13" i="6"/>
  <c r="L27" i="3"/>
  <c r="T13" i="6"/>
  <c r="T27" i="3"/>
  <c r="S14" i="6"/>
  <c r="S28" i="3"/>
  <c r="R15" i="6"/>
  <c r="R29" i="3"/>
  <c r="Q16" i="6"/>
  <c r="Q30" i="3"/>
  <c r="P17" i="6"/>
  <c r="P31" i="3"/>
  <c r="M13" i="6"/>
  <c r="M27" i="3"/>
  <c r="U13" i="6"/>
  <c r="U27" i="3"/>
  <c r="L14" i="6"/>
  <c r="L28" i="3"/>
  <c r="T14" i="6"/>
  <c r="T28" i="3"/>
  <c r="G15" i="6"/>
  <c r="S15" i="6"/>
  <c r="S29" i="3"/>
  <c r="F16" i="6"/>
  <c r="R16" i="6"/>
  <c r="R30" i="3"/>
  <c r="E17" i="6"/>
  <c r="Q17" i="6"/>
  <c r="Q31" i="3"/>
  <c r="D18" i="6"/>
  <c r="P18" i="6"/>
  <c r="N13" i="6"/>
  <c r="N27" i="3"/>
  <c r="V13" i="6"/>
  <c r="V27" i="3"/>
  <c r="M14" i="6"/>
  <c r="M28" i="3"/>
  <c r="U14" i="6"/>
  <c r="U28" i="3"/>
  <c r="L15" i="6"/>
  <c r="L29" i="3"/>
  <c r="T15" i="6"/>
  <c r="T29" i="3"/>
  <c r="S16" i="6"/>
  <c r="S30" i="3"/>
  <c r="R17" i="6"/>
  <c r="R31" i="3"/>
  <c r="H27" i="6"/>
  <c r="J28" i="6"/>
  <c r="H25" i="6"/>
  <c r="H26" i="6"/>
  <c r="J27" i="6"/>
  <c r="H28" i="6"/>
  <c r="I27" i="6"/>
  <c r="I25" i="6"/>
  <c r="I28" i="6"/>
  <c r="K27" i="6"/>
  <c r="K26" i="6"/>
  <c r="I26" i="6"/>
  <c r="J26" i="6"/>
  <c r="K25" i="6"/>
  <c r="K28" i="6"/>
  <c r="J25" i="6"/>
  <c r="H19" i="6" l="1"/>
  <c r="H29" i="6"/>
  <c r="J19" i="6"/>
  <c r="J29" i="6"/>
  <c r="K19" i="6"/>
  <c r="K29" i="6"/>
  <c r="I19" i="6"/>
  <c r="I29" i="6"/>
  <c r="I24" i="6"/>
  <c r="I20" i="6"/>
  <c r="AA14" i="6"/>
  <c r="Z14" i="6" s="1"/>
  <c r="Y14" i="6"/>
  <c r="X14" i="6" s="1"/>
  <c r="J24" i="6"/>
  <c r="J20" i="6"/>
  <c r="AA16" i="6"/>
  <c r="Z16" i="6" s="1"/>
  <c r="Y16" i="6"/>
  <c r="X16" i="6" s="1"/>
  <c r="AA18" i="6"/>
  <c r="Z18" i="6" s="1"/>
  <c r="Y18" i="6"/>
  <c r="X18" i="6" s="1"/>
  <c r="Y17" i="6"/>
  <c r="X17" i="6" s="1"/>
  <c r="AA17" i="6"/>
  <c r="Z17" i="6" s="1"/>
  <c r="H24" i="6"/>
  <c r="H20" i="6"/>
  <c r="J15" i="35" s="1"/>
  <c r="K15" i="35" s="1"/>
  <c r="L15" i="35" s="1"/>
  <c r="M15" i="35" s="1"/>
  <c r="N15" i="35" s="1"/>
  <c r="O15" i="35" s="1"/>
  <c r="AA15" i="6"/>
  <c r="Z15" i="6" s="1"/>
  <c r="Y15" i="6"/>
  <c r="X15" i="6" s="1"/>
  <c r="K24" i="6"/>
  <c r="K20" i="6"/>
  <c r="P16" i="35" s="1"/>
  <c r="Q16" i="35" s="1"/>
  <c r="R16" i="35" s="1"/>
  <c r="S16" i="35" s="1"/>
  <c r="T16" i="35" s="1"/>
  <c r="U16" i="35" s="1"/>
  <c r="V16" i="35" s="1"/>
  <c r="W16" i="35" s="1"/>
  <c r="X16" i="35" s="1"/>
  <c r="Y16" i="35" s="1"/>
  <c r="AA13" i="6"/>
  <c r="Z13" i="6" s="1"/>
  <c r="Y13" i="6"/>
  <c r="X13" i="6" s="1"/>
  <c r="P22" i="3"/>
  <c r="T14" i="33" s="1"/>
  <c r="P32" i="3"/>
  <c r="S22" i="3"/>
  <c r="W14" i="33" s="1"/>
  <c r="S32" i="3"/>
  <c r="D32" i="3"/>
  <c r="C32" i="3"/>
  <c r="AA30" i="3"/>
  <c r="Z30" i="3" s="1"/>
  <c r="Y30" i="3"/>
  <c r="X30" i="3" s="1"/>
  <c r="R22" i="3"/>
  <c r="V14" i="33" s="1"/>
  <c r="R32" i="3"/>
  <c r="N32" i="3"/>
  <c r="N22" i="3"/>
  <c r="R14" i="33" s="1"/>
  <c r="F32" i="3"/>
  <c r="V22" i="3"/>
  <c r="V32" i="3"/>
  <c r="Y31" i="3"/>
  <c r="X31" i="3" s="1"/>
  <c r="AA31" i="3"/>
  <c r="Z31" i="3" s="1"/>
  <c r="G32" i="3"/>
  <c r="AA29" i="3"/>
  <c r="Z29" i="3" s="1"/>
  <c r="Y29" i="3"/>
  <c r="X29" i="3" s="1"/>
  <c r="Q22" i="3"/>
  <c r="U14" i="33" s="1"/>
  <c r="Q32" i="3"/>
  <c r="O22" i="3"/>
  <c r="S14" i="33" s="1"/>
  <c r="O32" i="3"/>
  <c r="U22" i="3"/>
  <c r="Y14" i="33" s="1"/>
  <c r="U32" i="3"/>
  <c r="L22" i="3"/>
  <c r="L32" i="3"/>
  <c r="Y28" i="3"/>
  <c r="X28" i="3" s="1"/>
  <c r="AA28" i="3"/>
  <c r="Z28" i="3" s="1"/>
  <c r="M22" i="3"/>
  <c r="Q14" i="33" s="1"/>
  <c r="M32" i="3"/>
  <c r="T22" i="3"/>
  <c r="X14" i="33" s="1"/>
  <c r="T32" i="3"/>
  <c r="E32" i="3"/>
  <c r="Y27" i="3"/>
  <c r="X27" i="3" s="1"/>
  <c r="AA27" i="3"/>
  <c r="Z27" i="3" s="1"/>
  <c r="B32" i="3"/>
  <c r="A44" i="17"/>
  <c r="T20" i="3"/>
  <c r="L20" i="3"/>
  <c r="N20" i="3"/>
  <c r="O20" i="3"/>
  <c r="S20" i="3"/>
  <c r="V20" i="3"/>
  <c r="P20" i="3"/>
  <c r="Q20" i="3"/>
  <c r="M20" i="3"/>
  <c r="R20" i="3"/>
  <c r="U20" i="3"/>
  <c r="J14" i="6"/>
  <c r="J17" i="6"/>
  <c r="K17" i="6"/>
  <c r="K15" i="6"/>
  <c r="J13" i="6"/>
  <c r="I17" i="6"/>
  <c r="K13" i="6"/>
  <c r="H17" i="6"/>
  <c r="I15" i="6"/>
  <c r="I14" i="6"/>
  <c r="H15" i="6"/>
  <c r="J15" i="6"/>
  <c r="K16" i="6"/>
  <c r="H18" i="6"/>
  <c r="L17" i="3"/>
  <c r="R17" i="3"/>
  <c r="L15" i="3"/>
  <c r="R16" i="3"/>
  <c r="O18" i="3"/>
  <c r="U19" i="3"/>
  <c r="P16" i="3"/>
  <c r="T18" i="3"/>
  <c r="I18" i="6"/>
  <c r="K14" i="6"/>
  <c r="H13" i="6"/>
  <c r="J18" i="6"/>
  <c r="K18" i="6"/>
  <c r="S18" i="3"/>
  <c r="V15" i="3"/>
  <c r="R18" i="3"/>
  <c r="R15" i="3"/>
  <c r="N18" i="3"/>
  <c r="U18" i="3"/>
  <c r="M17" i="3"/>
  <c r="M15" i="3"/>
  <c r="S16" i="3"/>
  <c r="V19" i="3"/>
  <c r="P17" i="3"/>
  <c r="T19" i="3"/>
  <c r="N17" i="3"/>
  <c r="U16" i="3"/>
  <c r="T16" i="3"/>
  <c r="P19" i="3"/>
  <c r="I16" i="6"/>
  <c r="I13" i="6"/>
  <c r="H14" i="6"/>
  <c r="M19" i="3"/>
  <c r="S19" i="3"/>
  <c r="L18" i="3"/>
  <c r="O15" i="3"/>
  <c r="N15" i="3"/>
  <c r="Q18" i="3"/>
  <c r="O19" i="3"/>
  <c r="Q17" i="3"/>
  <c r="S15" i="3"/>
  <c r="M18" i="3"/>
  <c r="V16" i="3"/>
  <c r="T17" i="3"/>
  <c r="J16" i="6"/>
  <c r="H16" i="6"/>
  <c r="M16" i="3"/>
  <c r="L16" i="3"/>
  <c r="N19" i="3"/>
  <c r="V18" i="3"/>
  <c r="O17" i="3"/>
  <c r="Q15" i="3"/>
  <c r="O16" i="3"/>
  <c r="R19" i="3"/>
  <c r="Q19" i="3"/>
  <c r="S17" i="3"/>
  <c r="T15" i="3"/>
  <c r="Q16" i="3"/>
  <c r="L19" i="3"/>
  <c r="V17" i="3"/>
  <c r="U17" i="3"/>
  <c r="U15" i="3"/>
  <c r="P18" i="3"/>
  <c r="P15" i="3"/>
  <c r="N16" i="3"/>
  <c r="J31" i="3"/>
  <c r="J27" i="3"/>
  <c r="J30" i="3"/>
  <c r="J29" i="3"/>
  <c r="J28" i="3"/>
  <c r="AA15" i="3" l="1"/>
  <c r="Z15" i="3" s="1"/>
  <c r="Y15" i="3"/>
  <c r="X15" i="3" s="1"/>
  <c r="J32" i="3"/>
  <c r="J22" i="3"/>
  <c r="AA16" i="3"/>
  <c r="Z16" i="3" s="1"/>
  <c r="Y16" i="3"/>
  <c r="X16" i="3" s="1"/>
  <c r="AA19" i="3"/>
  <c r="Z19" i="3" s="1"/>
  <c r="Y19" i="3"/>
  <c r="X19" i="3" s="1"/>
  <c r="K32" i="3"/>
  <c r="Y18" i="3"/>
  <c r="X18" i="3" s="1"/>
  <c r="AA18" i="3"/>
  <c r="Z18" i="3" s="1"/>
  <c r="AA17" i="3"/>
  <c r="Z17" i="3" s="1"/>
  <c r="Y17" i="3"/>
  <c r="X17" i="3" s="1"/>
  <c r="I32" i="3"/>
  <c r="H32" i="3"/>
  <c r="Y22" i="3"/>
  <c r="X22" i="3" s="1"/>
  <c r="AA22" i="3"/>
  <c r="Z22" i="3" s="1"/>
  <c r="P14" i="33"/>
  <c r="A8" i="17"/>
  <c r="A9" i="17" s="1"/>
  <c r="A53" i="17"/>
  <c r="A62" i="17"/>
  <c r="J20" i="3"/>
  <c r="A67" i="7"/>
  <c r="J17" i="3"/>
  <c r="J18" i="3"/>
  <c r="J15" i="3"/>
  <c r="J19" i="3"/>
  <c r="J16" i="3"/>
  <c r="A18" i="17" l="1"/>
  <c r="A19" i="17" s="1"/>
  <c r="I4" i="51"/>
  <c r="I3" i="51" s="1"/>
  <c r="A10" i="17"/>
  <c r="A68" i="7"/>
  <c r="A27" i="17" l="1"/>
  <c r="A28" i="17" s="1"/>
  <c r="I12" i="51"/>
  <c r="I11" i="51" s="1"/>
  <c r="A20" i="17"/>
  <c r="A69" i="7"/>
  <c r="I20" i="51" l="1"/>
  <c r="I19" i="51" s="1"/>
  <c r="A29" i="17"/>
  <c r="A36" i="17"/>
  <c r="A37" i="17" s="1"/>
  <c r="A70" i="7"/>
  <c r="A45" i="17" l="1"/>
  <c r="A46" i="17" s="1"/>
  <c r="I28" i="51"/>
  <c r="I27" i="51" s="1"/>
  <c r="A38" i="17"/>
  <c r="A71" i="7"/>
  <c r="I36" i="51" l="1"/>
  <c r="I35" i="51" s="1"/>
  <c r="A47" i="17"/>
  <c r="A72" i="7" l="1"/>
  <c r="I75" i="36" s="1"/>
  <c r="A54" i="17"/>
  <c r="I46" i="51" l="1"/>
  <c r="I45" i="51" s="1"/>
  <c r="A55" i="17"/>
  <c r="A56" i="17" s="1"/>
  <c r="A63" i="17" l="1"/>
  <c r="A64" i="17" s="1"/>
  <c r="I53" i="51" l="1"/>
  <c r="I52" i="51" s="1"/>
  <c r="A65" i="17"/>
  <c r="V158" i="7"/>
  <c r="U158" i="7"/>
  <c r="T158" i="7"/>
  <c r="S158" i="7"/>
  <c r="R158" i="7"/>
  <c r="Q158" i="7"/>
  <c r="P158" i="7"/>
  <c r="O158" i="7"/>
  <c r="N158" i="7"/>
  <c r="M158" i="7"/>
  <c r="L158" i="7"/>
  <c r="K158" i="7"/>
  <c r="J158" i="7"/>
  <c r="I158" i="7"/>
  <c r="V157" i="7"/>
  <c r="U157" i="7"/>
  <c r="T157" i="7"/>
  <c r="S157" i="7"/>
  <c r="R157" i="7"/>
  <c r="Q157" i="7"/>
  <c r="P157" i="7"/>
  <c r="O157" i="7"/>
  <c r="N157" i="7"/>
  <c r="M157" i="7"/>
  <c r="L157" i="7"/>
  <c r="K157" i="7"/>
  <c r="J157" i="7"/>
  <c r="I157" i="7"/>
  <c r="V156" i="7"/>
  <c r="U156" i="7"/>
  <c r="T156" i="7"/>
  <c r="S156" i="7"/>
  <c r="R156" i="7"/>
  <c r="Q156" i="7"/>
  <c r="P156" i="7"/>
  <c r="O156" i="7"/>
  <c r="N156" i="7"/>
  <c r="M156" i="7"/>
  <c r="L156" i="7"/>
  <c r="K156" i="7"/>
  <c r="J156" i="7"/>
  <c r="I156" i="7"/>
  <c r="V155" i="7"/>
  <c r="U155" i="7"/>
  <c r="T155" i="7"/>
  <c r="S155" i="7"/>
  <c r="R155" i="7"/>
  <c r="Q155" i="7"/>
  <c r="P155" i="7"/>
  <c r="O155" i="7"/>
  <c r="N155" i="7"/>
  <c r="M155" i="7"/>
  <c r="L155" i="7"/>
  <c r="K155" i="7"/>
  <c r="J155" i="7"/>
  <c r="I155" i="7"/>
  <c r="H158" i="7"/>
  <c r="H157" i="7"/>
  <c r="H156" i="7"/>
  <c r="H155" i="7"/>
  <c r="G158" i="7"/>
  <c r="G157" i="7"/>
  <c r="G156" i="7"/>
  <c r="G155" i="7"/>
  <c r="H154" i="7" l="1"/>
  <c r="J23" i="36"/>
  <c r="K23" i="36" s="1"/>
  <c r="L23" i="36" s="1"/>
  <c r="M23" i="36" s="1"/>
  <c r="N23" i="36" s="1"/>
  <c r="O23" i="36" s="1"/>
  <c r="J154" i="7"/>
  <c r="K154" i="7"/>
  <c r="P24" i="36"/>
  <c r="Q24" i="36" s="1"/>
  <c r="R24" i="36" s="1"/>
  <c r="S24" i="36" s="1"/>
  <c r="T24" i="36" s="1"/>
  <c r="U24" i="36" s="1"/>
  <c r="V24" i="36" s="1"/>
  <c r="W24" i="36" s="1"/>
  <c r="X24" i="36" s="1"/>
  <c r="Y24" i="36" s="1"/>
  <c r="L154" i="7"/>
  <c r="M154" i="7"/>
  <c r="Q22" i="36"/>
  <c r="N154" i="7"/>
  <c r="R22" i="36"/>
  <c r="O154" i="7"/>
  <c r="S22" i="36"/>
  <c r="P154" i="7"/>
  <c r="T22" i="36"/>
  <c r="Q154" i="7"/>
  <c r="U22" i="36"/>
  <c r="G154" i="7"/>
  <c r="O21" i="36"/>
  <c r="R154" i="7"/>
  <c r="V22" i="36"/>
  <c r="S154" i="7"/>
  <c r="W22" i="36"/>
  <c r="T154" i="7"/>
  <c r="X22" i="36"/>
  <c r="U154" i="7"/>
  <c r="Y22" i="36"/>
  <c r="V154" i="7"/>
  <c r="I154" i="7"/>
  <c r="B32" i="11"/>
  <c r="B145" i="7"/>
  <c r="C32" i="11"/>
  <c r="C145" i="7"/>
  <c r="D32" i="11"/>
  <c r="D145" i="7"/>
  <c r="E32" i="11"/>
  <c r="E145" i="7"/>
  <c r="F32" i="11"/>
  <c r="F145" i="7"/>
  <c r="G32" i="11"/>
  <c r="G145" i="7"/>
  <c r="H32" i="11"/>
  <c r="H145" i="7"/>
  <c r="I32" i="11"/>
  <c r="I145" i="7"/>
  <c r="J32" i="11"/>
  <c r="J145" i="7"/>
  <c r="K32" i="11"/>
  <c r="K145" i="7"/>
  <c r="L32" i="11"/>
  <c r="L145" i="7"/>
  <c r="M32" i="11"/>
  <c r="M145" i="7"/>
  <c r="N32" i="11"/>
  <c r="N145" i="7"/>
  <c r="O32" i="11"/>
  <c r="O145" i="7"/>
  <c r="P32" i="11"/>
  <c r="P145" i="7"/>
  <c r="Q32" i="11"/>
  <c r="Q145" i="7"/>
  <c r="R32" i="11"/>
  <c r="R145" i="7"/>
  <c r="S32" i="11"/>
  <c r="S145" i="7"/>
  <c r="T32" i="11"/>
  <c r="T145" i="7"/>
  <c r="U32" i="11"/>
  <c r="U145" i="7"/>
  <c r="V32" i="11"/>
  <c r="V145" i="7"/>
  <c r="B33" i="11"/>
  <c r="B146" i="7"/>
  <c r="C33" i="11"/>
  <c r="C146" i="7"/>
  <c r="D33" i="11"/>
  <c r="D146" i="7"/>
  <c r="E33" i="11"/>
  <c r="E146" i="7"/>
  <c r="F33" i="11"/>
  <c r="F146" i="7"/>
  <c r="G33" i="11"/>
  <c r="G146" i="7"/>
  <c r="H33" i="11"/>
  <c r="H146" i="7"/>
  <c r="I33" i="11"/>
  <c r="I146" i="7"/>
  <c r="J33" i="11"/>
  <c r="J146" i="7"/>
  <c r="K33" i="11"/>
  <c r="K146" i="7"/>
  <c r="L33" i="11"/>
  <c r="L146" i="7"/>
  <c r="M33" i="11"/>
  <c r="M146" i="7"/>
  <c r="N33" i="11"/>
  <c r="N146" i="7"/>
  <c r="O33" i="11"/>
  <c r="O146" i="7"/>
  <c r="P33" i="11"/>
  <c r="P146" i="7"/>
  <c r="Q33" i="11"/>
  <c r="Q146" i="7"/>
  <c r="R33" i="11"/>
  <c r="R146" i="7"/>
  <c r="S33" i="11"/>
  <c r="S146" i="7"/>
  <c r="T33" i="11"/>
  <c r="T146" i="7"/>
  <c r="U33" i="11"/>
  <c r="U146" i="7"/>
  <c r="V33" i="11"/>
  <c r="V146" i="7"/>
  <c r="B34" i="11"/>
  <c r="B147" i="7"/>
  <c r="C34" i="11"/>
  <c r="C147" i="7"/>
  <c r="D34" i="11"/>
  <c r="D147" i="7"/>
  <c r="E34" i="11"/>
  <c r="E147" i="7"/>
  <c r="F34" i="11"/>
  <c r="F147" i="7"/>
  <c r="G34" i="11"/>
  <c r="G147" i="7"/>
  <c r="H34" i="11"/>
  <c r="H147" i="7"/>
  <c r="I34" i="11"/>
  <c r="I147" i="7"/>
  <c r="J34" i="11"/>
  <c r="J147" i="7"/>
  <c r="K34" i="11"/>
  <c r="K147" i="7"/>
  <c r="L34" i="11"/>
  <c r="L147" i="7"/>
  <c r="M34" i="11"/>
  <c r="M147" i="7"/>
  <c r="N34" i="11"/>
  <c r="N147" i="7"/>
  <c r="O34" i="11"/>
  <c r="O147" i="7"/>
  <c r="P34" i="11"/>
  <c r="P147" i="7"/>
  <c r="Q34" i="11"/>
  <c r="Q147" i="7"/>
  <c r="R34" i="11"/>
  <c r="R147" i="7"/>
  <c r="S34" i="11"/>
  <c r="S147" i="7"/>
  <c r="T34" i="11"/>
  <c r="T147" i="7"/>
  <c r="U34" i="11"/>
  <c r="U147" i="7"/>
  <c r="V34" i="11"/>
  <c r="V147" i="7"/>
  <c r="B35" i="11"/>
  <c r="B148" i="7"/>
  <c r="C35" i="11"/>
  <c r="C148" i="7"/>
  <c r="D35" i="11"/>
  <c r="D148" i="7"/>
  <c r="E35" i="11"/>
  <c r="E148" i="7"/>
  <c r="F35" i="11"/>
  <c r="F148" i="7"/>
  <c r="G35" i="11"/>
  <c r="G148" i="7"/>
  <c r="H35" i="11"/>
  <c r="H148" i="7"/>
  <c r="I35" i="11"/>
  <c r="I148" i="7"/>
  <c r="J35" i="11"/>
  <c r="J148" i="7"/>
  <c r="K35" i="11"/>
  <c r="K148" i="7"/>
  <c r="L35" i="11"/>
  <c r="L148" i="7"/>
  <c r="M35" i="11"/>
  <c r="M148" i="7"/>
  <c r="N35" i="11"/>
  <c r="N148" i="7"/>
  <c r="O35" i="11"/>
  <c r="O148" i="7"/>
  <c r="P35" i="11"/>
  <c r="P148" i="7"/>
  <c r="Q35" i="11"/>
  <c r="Q148" i="7"/>
  <c r="R35" i="11"/>
  <c r="R148" i="7"/>
  <c r="S35" i="11"/>
  <c r="S148" i="7"/>
  <c r="T35" i="11"/>
  <c r="T148" i="7"/>
  <c r="U35" i="11"/>
  <c r="U148" i="7"/>
  <c r="V35" i="11"/>
  <c r="V148" i="7"/>
  <c r="B36" i="11"/>
  <c r="B149" i="7"/>
  <c r="C36" i="11"/>
  <c r="C149" i="7"/>
  <c r="D36" i="11"/>
  <c r="D149" i="7"/>
  <c r="E36" i="11"/>
  <c r="E149" i="7"/>
  <c r="F36" i="11"/>
  <c r="F149" i="7"/>
  <c r="G36" i="11"/>
  <c r="G149" i="7"/>
  <c r="H36" i="11"/>
  <c r="H149" i="7"/>
  <c r="I36" i="11"/>
  <c r="I149" i="7"/>
  <c r="J36" i="11"/>
  <c r="J149" i="7"/>
  <c r="K36" i="11"/>
  <c r="K149" i="7"/>
  <c r="L36" i="11"/>
  <c r="L149" i="7"/>
  <c r="M36" i="11"/>
  <c r="M149" i="7"/>
  <c r="N36" i="11"/>
  <c r="N149" i="7"/>
  <c r="O36" i="11"/>
  <c r="O149" i="7"/>
  <c r="P36" i="11"/>
  <c r="P149" i="7"/>
  <c r="Q36" i="11"/>
  <c r="Q149" i="7"/>
  <c r="R36" i="11"/>
  <c r="R149" i="7"/>
  <c r="S36" i="11"/>
  <c r="S149" i="7"/>
  <c r="T36" i="11"/>
  <c r="T149" i="7"/>
  <c r="U36" i="11"/>
  <c r="U149" i="7"/>
  <c r="V36" i="11"/>
  <c r="V149" i="7"/>
  <c r="Y155" i="7"/>
  <c r="X155" i="7" s="1"/>
  <c r="AA155" i="7"/>
  <c r="Z155" i="7" s="1"/>
  <c r="AA156" i="7"/>
  <c r="Z156" i="7" s="1"/>
  <c r="Y156" i="7"/>
  <c r="X156" i="7" s="1"/>
  <c r="AA157" i="7"/>
  <c r="Z157" i="7" s="1"/>
  <c r="Y157" i="7"/>
  <c r="X157" i="7" s="1"/>
  <c r="Y158" i="7"/>
  <c r="X158" i="7" s="1"/>
  <c r="AA158" i="7"/>
  <c r="Z158" i="7" s="1"/>
  <c r="A33" i="7"/>
  <c r="J110" i="7"/>
  <c r="K110" i="7"/>
  <c r="V110" i="7"/>
  <c r="V109" i="7"/>
  <c r="J109" i="7"/>
  <c r="K109" i="7"/>
  <c r="I110" i="7"/>
  <c r="I109" i="7"/>
  <c r="H110" i="7"/>
  <c r="H109" i="7"/>
  <c r="L27" i="7"/>
  <c r="M27" i="7"/>
  <c r="U27" i="7"/>
  <c r="T27" i="7"/>
  <c r="G27" i="7"/>
  <c r="H27" i="7"/>
  <c r="N27" i="7"/>
  <c r="V27" i="7"/>
  <c r="O27" i="7"/>
  <c r="P27" i="7"/>
  <c r="I27" i="7"/>
  <c r="Q27" i="7"/>
  <c r="J27" i="7"/>
  <c r="R27" i="7"/>
  <c r="K27" i="7"/>
  <c r="S27" i="7"/>
  <c r="L4" i="7"/>
  <c r="T4" i="7"/>
  <c r="O5" i="7"/>
  <c r="R6" i="7"/>
  <c r="M7" i="7"/>
  <c r="U7" i="7"/>
  <c r="P8" i="7"/>
  <c r="M4" i="7"/>
  <c r="U4" i="7"/>
  <c r="P5" i="7"/>
  <c r="S6" i="7"/>
  <c r="N7" i="7"/>
  <c r="V7" i="7"/>
  <c r="Q8" i="7"/>
  <c r="N4" i="7"/>
  <c r="O4" i="7"/>
  <c r="R5" i="7"/>
  <c r="M6" i="7"/>
  <c r="U6" i="7"/>
  <c r="P7" i="7"/>
  <c r="S8" i="7"/>
  <c r="M42" i="25"/>
  <c r="U42" i="25"/>
  <c r="M43" i="25"/>
  <c r="U43" i="25"/>
  <c r="M44" i="25"/>
  <c r="Q40" i="32" s="1"/>
  <c r="U44" i="25"/>
  <c r="Y40" i="32" s="1"/>
  <c r="V4" i="7"/>
  <c r="P4" i="7"/>
  <c r="S5" i="7"/>
  <c r="N6" i="7"/>
  <c r="V6" i="7"/>
  <c r="Q7" i="7"/>
  <c r="L8" i="7"/>
  <c r="T8" i="7"/>
  <c r="T6" i="7"/>
  <c r="R8" i="7"/>
  <c r="Q4" i="7"/>
  <c r="L5" i="7"/>
  <c r="T5" i="7"/>
  <c r="O6" i="7"/>
  <c r="R7" i="7"/>
  <c r="M8" i="7"/>
  <c r="U8" i="7"/>
  <c r="O42" i="25"/>
  <c r="O43" i="25"/>
  <c r="O44" i="25"/>
  <c r="S40" i="32" s="1"/>
  <c r="Q5" i="7"/>
  <c r="L6" i="7"/>
  <c r="O7" i="7"/>
  <c r="R4" i="7"/>
  <c r="M5" i="7"/>
  <c r="U5" i="7"/>
  <c r="P6" i="7"/>
  <c r="S7" i="7"/>
  <c r="N8" i="7"/>
  <c r="V8" i="7"/>
  <c r="S4" i="7"/>
  <c r="N5" i="7"/>
  <c r="V5" i="7"/>
  <c r="Q6" i="7"/>
  <c r="L7" i="7"/>
  <c r="T7" i="7"/>
  <c r="O8" i="7"/>
  <c r="N42" i="25"/>
  <c r="V42" i="25"/>
  <c r="N43" i="25"/>
  <c r="V43" i="25"/>
  <c r="N44" i="25"/>
  <c r="R40" i="32" s="1"/>
  <c r="V44" i="25"/>
  <c r="P42" i="25"/>
  <c r="P43" i="25"/>
  <c r="P44" i="25"/>
  <c r="T40" i="32" s="1"/>
  <c r="I42" i="25"/>
  <c r="Q42" i="25"/>
  <c r="I43" i="25"/>
  <c r="Q43" i="25"/>
  <c r="I44" i="25"/>
  <c r="Q44" i="25"/>
  <c r="U40" i="32" s="1"/>
  <c r="R42" i="25"/>
  <c r="R43" i="25"/>
  <c r="R44" i="25"/>
  <c r="V40" i="32" s="1"/>
  <c r="S42" i="25"/>
  <c r="S43" i="25"/>
  <c r="S44" i="25"/>
  <c r="W40" i="32" s="1"/>
  <c r="L42" i="25"/>
  <c r="T42" i="25"/>
  <c r="L43" i="25"/>
  <c r="T43" i="25"/>
  <c r="L44" i="25"/>
  <c r="T44" i="25"/>
  <c r="X40" i="32" s="1"/>
  <c r="T14" i="7"/>
  <c r="V15" i="7"/>
  <c r="S13" i="7"/>
  <c r="M14" i="7"/>
  <c r="U14" i="7"/>
  <c r="O15" i="7"/>
  <c r="Q16" i="7"/>
  <c r="S17" i="7"/>
  <c r="S14" i="7"/>
  <c r="R13" i="7"/>
  <c r="N15" i="7"/>
  <c r="P16" i="7"/>
  <c r="L13" i="7"/>
  <c r="T13" i="7"/>
  <c r="N14" i="7"/>
  <c r="V14" i="7"/>
  <c r="P15" i="7"/>
  <c r="R16" i="7"/>
  <c r="L17" i="7"/>
  <c r="T17" i="7"/>
  <c r="Q13" i="7"/>
  <c r="U15" i="7"/>
  <c r="M13" i="7"/>
  <c r="U13" i="7"/>
  <c r="O14" i="7"/>
  <c r="Q15" i="7"/>
  <c r="S16" i="7"/>
  <c r="M17" i="7"/>
  <c r="U17" i="7"/>
  <c r="M15" i="7"/>
  <c r="N13" i="7"/>
  <c r="V13" i="7"/>
  <c r="P14" i="7"/>
  <c r="R15" i="7"/>
  <c r="L16" i="7"/>
  <c r="T16" i="7"/>
  <c r="N17" i="7"/>
  <c r="V17" i="7"/>
  <c r="Q17" i="7"/>
  <c r="L14" i="7"/>
  <c r="O13" i="7"/>
  <c r="Q14" i="7"/>
  <c r="S15" i="7"/>
  <c r="M16" i="7"/>
  <c r="U16" i="7"/>
  <c r="O17" i="7"/>
  <c r="O16" i="7"/>
  <c r="R17" i="7"/>
  <c r="P13" i="7"/>
  <c r="R14" i="7"/>
  <c r="L15" i="7"/>
  <c r="T15" i="7"/>
  <c r="N16" i="7"/>
  <c r="V16" i="7"/>
  <c r="P17" i="7"/>
  <c r="D5" i="7"/>
  <c r="K22" i="7"/>
  <c r="O24" i="7"/>
  <c r="Q25" i="7"/>
  <c r="S26" i="7"/>
  <c r="B8" i="7"/>
  <c r="H15" i="7"/>
  <c r="J16" i="7"/>
  <c r="H17" i="7"/>
  <c r="F5" i="7"/>
  <c r="G25" i="7"/>
  <c r="H16" i="7"/>
  <c r="K16" i="7"/>
  <c r="M26" i="7"/>
  <c r="S22" i="7"/>
  <c r="B6" i="7"/>
  <c r="K17" i="7"/>
  <c r="I14" i="7"/>
  <c r="U23" i="7"/>
  <c r="I13" i="7"/>
  <c r="Q22" i="7"/>
  <c r="U24" i="7"/>
  <c r="M23" i="7"/>
  <c r="H22" i="7"/>
  <c r="J22" i="7"/>
  <c r="R22" i="7"/>
  <c r="L23" i="7"/>
  <c r="T23" i="7"/>
  <c r="N24" i="7"/>
  <c r="V24" i="7"/>
  <c r="P25" i="7"/>
  <c r="J26" i="7"/>
  <c r="R26" i="7"/>
  <c r="H4" i="7"/>
  <c r="G5" i="7"/>
  <c r="G24" i="7"/>
  <c r="P24" i="7"/>
  <c r="R25" i="7"/>
  <c r="J25" i="7"/>
  <c r="H14" i="7"/>
  <c r="D6" i="7"/>
  <c r="S25" i="7"/>
  <c r="U26" i="7"/>
  <c r="K13" i="7"/>
  <c r="K25" i="7"/>
  <c r="J6" i="7"/>
  <c r="G26" i="7"/>
  <c r="H26" i="7"/>
  <c r="N26" i="7"/>
  <c r="V26" i="7"/>
  <c r="K26" i="7"/>
  <c r="F4" i="7"/>
  <c r="O22" i="7"/>
  <c r="G15" i="7"/>
  <c r="J14" i="7"/>
  <c r="K42" i="25"/>
  <c r="P34" i="32" s="1"/>
  <c r="Q34" i="32" s="1"/>
  <c r="R34" i="32" s="1"/>
  <c r="S34" i="32" s="1"/>
  <c r="T34" i="32" s="1"/>
  <c r="U34" i="32" s="1"/>
  <c r="V34" i="32" s="1"/>
  <c r="W34" i="32" s="1"/>
  <c r="X34" i="32" s="1"/>
  <c r="Y34" i="32" s="1"/>
  <c r="K43" i="25"/>
  <c r="J42" i="25"/>
  <c r="J43" i="25"/>
  <c r="J44" i="25"/>
  <c r="K44" i="25"/>
  <c r="P42" i="32" s="1"/>
  <c r="Q42" i="32" s="1"/>
  <c r="R42" i="32" s="1"/>
  <c r="S42" i="32" s="1"/>
  <c r="T42" i="32" s="1"/>
  <c r="U42" i="32" s="1"/>
  <c r="V42" i="32" s="1"/>
  <c r="W42" i="32" s="1"/>
  <c r="X42" i="32" s="1"/>
  <c r="Y42" i="32" s="1"/>
  <c r="H7" i="7"/>
  <c r="D8" i="7"/>
  <c r="G4" i="7"/>
  <c r="E5" i="7"/>
  <c r="C6" i="7"/>
  <c r="K6" i="7"/>
  <c r="I7" i="7"/>
  <c r="P22" i="7"/>
  <c r="R23" i="7"/>
  <c r="L24" i="7"/>
  <c r="T24" i="7"/>
  <c r="N25" i="7"/>
  <c r="V25" i="7"/>
  <c r="P26" i="7"/>
  <c r="J23" i="7"/>
  <c r="B7" i="7"/>
  <c r="K7" i="7"/>
  <c r="F8" i="7"/>
  <c r="I4" i="7"/>
  <c r="E6" i="7"/>
  <c r="C7" i="7"/>
  <c r="G13" i="7"/>
  <c r="G22" i="7"/>
  <c r="B4" i="7"/>
  <c r="J4" i="7"/>
  <c r="H5" i="7"/>
  <c r="F6" i="7"/>
  <c r="D7" i="7"/>
  <c r="C8" i="7"/>
  <c r="G23" i="7"/>
  <c r="G14" i="7"/>
  <c r="H23" i="7"/>
  <c r="I25" i="7"/>
  <c r="I16" i="7"/>
  <c r="H24" i="7"/>
  <c r="C4" i="7"/>
  <c r="K4" i="7"/>
  <c r="I5" i="7"/>
  <c r="G6" i="7"/>
  <c r="E7" i="7"/>
  <c r="E8" i="7"/>
  <c r="H13" i="7"/>
  <c r="J17" i="7"/>
  <c r="M24" i="7"/>
  <c r="I8" i="7"/>
  <c r="D4" i="7"/>
  <c r="B5" i="7"/>
  <c r="J5" i="7"/>
  <c r="H6" i="7"/>
  <c r="F7" i="7"/>
  <c r="G8" i="7"/>
  <c r="J13" i="7"/>
  <c r="I22" i="7"/>
  <c r="K8" i="7"/>
  <c r="J7" i="7"/>
  <c r="J8" i="7"/>
  <c r="E4" i="7"/>
  <c r="C5" i="7"/>
  <c r="K5" i="7"/>
  <c r="I6" i="7"/>
  <c r="G7" i="7"/>
  <c r="H8" i="7"/>
  <c r="K23" i="7"/>
  <c r="S23" i="7"/>
  <c r="O25" i="7"/>
  <c r="I26" i="7"/>
  <c r="Q26" i="7"/>
  <c r="I17" i="7"/>
  <c r="H25" i="7"/>
  <c r="L22" i="7"/>
  <c r="T22" i="7"/>
  <c r="N23" i="7"/>
  <c r="V23" i="7"/>
  <c r="L26" i="7"/>
  <c r="T26" i="7"/>
  <c r="M22" i="7"/>
  <c r="U22" i="7"/>
  <c r="O23" i="7"/>
  <c r="I24" i="7"/>
  <c r="Q24" i="7"/>
  <c r="K14" i="7"/>
  <c r="I15" i="7"/>
  <c r="G16" i="7"/>
  <c r="N22" i="7"/>
  <c r="V22" i="7"/>
  <c r="P23" i="7"/>
  <c r="J24" i="7"/>
  <c r="R24" i="7"/>
  <c r="L25" i="7"/>
  <c r="T25" i="7"/>
  <c r="J15" i="7"/>
  <c r="I23" i="7"/>
  <c r="Q23" i="7"/>
  <c r="K24" i="7"/>
  <c r="S24" i="7"/>
  <c r="M25" i="7"/>
  <c r="U25" i="7"/>
  <c r="O26" i="7"/>
  <c r="K15" i="7"/>
  <c r="G17" i="7"/>
  <c r="Y154" i="7" l="1"/>
  <c r="X154" i="7" s="1"/>
  <c r="AA154" i="7"/>
  <c r="Z154" i="7" s="1"/>
  <c r="Y29" i="7"/>
  <c r="X29" i="7" s="1"/>
  <c r="AA29" i="7"/>
  <c r="Z29" i="7" s="1"/>
  <c r="P22" i="36"/>
  <c r="AA25" i="7"/>
  <c r="Z25" i="7" s="1"/>
  <c r="Y25" i="7"/>
  <c r="X25" i="7" s="1"/>
  <c r="AA26" i="7"/>
  <c r="Z26" i="7" s="1"/>
  <c r="Y26" i="7"/>
  <c r="X26" i="7" s="1"/>
  <c r="Y22" i="7"/>
  <c r="X22" i="7" s="1"/>
  <c r="AA22" i="7"/>
  <c r="Z22" i="7" s="1"/>
  <c r="AA24" i="7"/>
  <c r="Z24" i="7" s="1"/>
  <c r="Y24" i="7"/>
  <c r="X24" i="7" s="1"/>
  <c r="Y23" i="7"/>
  <c r="X23" i="7" s="1"/>
  <c r="AA23" i="7"/>
  <c r="Z23" i="7" s="1"/>
  <c r="AA15" i="7"/>
  <c r="Z15" i="7" s="1"/>
  <c r="Y15" i="7"/>
  <c r="X15" i="7" s="1"/>
  <c r="AA14" i="7"/>
  <c r="Z14" i="7" s="1"/>
  <c r="Y14" i="7"/>
  <c r="X14" i="7" s="1"/>
  <c r="A34" i="7"/>
  <c r="AA16" i="7"/>
  <c r="Z16" i="7" s="1"/>
  <c r="Y16" i="7"/>
  <c r="X16" i="7" s="1"/>
  <c r="AA17" i="7"/>
  <c r="Z17" i="7" s="1"/>
  <c r="Y17" i="7"/>
  <c r="X17" i="7" s="1"/>
  <c r="Y13" i="7"/>
  <c r="X13" i="7" s="1"/>
  <c r="AA13" i="7"/>
  <c r="Z13" i="7" s="1"/>
  <c r="Y7" i="7"/>
  <c r="X7" i="7" s="1"/>
  <c r="AA7" i="7"/>
  <c r="Z7" i="7" s="1"/>
  <c r="AA6" i="7"/>
  <c r="Z6" i="7" s="1"/>
  <c r="Y6" i="7"/>
  <c r="X6" i="7" s="1"/>
  <c r="Y5" i="7"/>
  <c r="X5" i="7" s="1"/>
  <c r="AA5" i="7"/>
  <c r="Z5" i="7" s="1"/>
  <c r="Y8" i="7"/>
  <c r="X8" i="7" s="1"/>
  <c r="AA8" i="7"/>
  <c r="Z8" i="7" s="1"/>
  <c r="Y4" i="7"/>
  <c r="X4" i="7" s="1"/>
  <c r="AA4" i="7"/>
  <c r="Z4" i="7" s="1"/>
  <c r="AA27" i="7"/>
  <c r="Z27" i="7" s="1"/>
  <c r="Y27" i="7"/>
  <c r="X27" i="7" s="1"/>
  <c r="AA149" i="7"/>
  <c r="Z149" i="7" s="1"/>
  <c r="Y149" i="7"/>
  <c r="X149" i="7" s="1"/>
  <c r="Y36" i="11"/>
  <c r="X36" i="11" s="1"/>
  <c r="AA36" i="11"/>
  <c r="Z36" i="11" s="1"/>
  <c r="Y148" i="7"/>
  <c r="X148" i="7" s="1"/>
  <c r="AA148" i="7"/>
  <c r="Z148" i="7" s="1"/>
  <c r="AA35" i="11"/>
  <c r="Z35" i="11" s="1"/>
  <c r="Y35" i="11"/>
  <c r="X35" i="11" s="1"/>
  <c r="Y147" i="7"/>
  <c r="X147" i="7" s="1"/>
  <c r="AA147" i="7"/>
  <c r="Z147" i="7" s="1"/>
  <c r="AA34" i="11"/>
  <c r="Z34" i="11" s="1"/>
  <c r="Y34" i="11"/>
  <c r="X34" i="11" s="1"/>
  <c r="AA146" i="7"/>
  <c r="Z146" i="7" s="1"/>
  <c r="Y146" i="7"/>
  <c r="X146" i="7" s="1"/>
  <c r="Y33" i="11"/>
  <c r="X33" i="11" s="1"/>
  <c r="AA33" i="11"/>
  <c r="Z33" i="11" s="1"/>
  <c r="Y145" i="7"/>
  <c r="X145" i="7" s="1"/>
  <c r="AA145" i="7"/>
  <c r="Z145" i="7" s="1"/>
  <c r="Y32" i="11"/>
  <c r="X32" i="11" s="1"/>
  <c r="AA32" i="11"/>
  <c r="Z32" i="11" s="1"/>
  <c r="P40" i="32"/>
  <c r="AA44" i="25"/>
  <c r="Z44" i="25" s="1"/>
  <c r="Y44" i="25"/>
  <c r="X44" i="25" s="1"/>
  <c r="AA43" i="25"/>
  <c r="Z43" i="25" s="1"/>
  <c r="Y43" i="25"/>
  <c r="X43" i="25" s="1"/>
  <c r="AA42" i="25"/>
  <c r="Z42" i="25" s="1"/>
  <c r="Y42" i="25"/>
  <c r="X42" i="25" s="1"/>
  <c r="G72" i="4"/>
  <c r="D76" i="4"/>
  <c r="C72" i="4"/>
  <c r="I72" i="4"/>
  <c r="B73" i="4"/>
  <c r="E76" i="4"/>
  <c r="C73" i="4"/>
  <c r="D73" i="4"/>
  <c r="F76" i="4"/>
  <c r="C74" i="4"/>
  <c r="I73" i="4"/>
  <c r="E73" i="4"/>
  <c r="G76" i="4"/>
  <c r="C75" i="4"/>
  <c r="H74" i="4"/>
  <c r="G73" i="4"/>
  <c r="H75" i="4"/>
  <c r="C76" i="4"/>
  <c r="B74" i="4"/>
  <c r="I75" i="4"/>
  <c r="K72" i="4"/>
  <c r="F73" i="4"/>
  <c r="I74" i="4"/>
  <c r="D74" i="4"/>
  <c r="H76" i="4"/>
  <c r="K73" i="4"/>
  <c r="E74" i="4"/>
  <c r="I76" i="4"/>
  <c r="K74" i="4"/>
  <c r="F74" i="4"/>
  <c r="K75" i="4"/>
  <c r="G74" i="4"/>
  <c r="K76" i="4"/>
  <c r="B75" i="4"/>
  <c r="H73" i="4"/>
  <c r="B72" i="4"/>
  <c r="D75" i="4"/>
  <c r="D72" i="4"/>
  <c r="E75" i="4"/>
  <c r="E72" i="4"/>
  <c r="F75" i="4"/>
  <c r="F72" i="4"/>
  <c r="G75" i="4"/>
  <c r="H72" i="4"/>
  <c r="A33" i="8"/>
  <c r="A32" i="8"/>
  <c r="A31" i="8"/>
  <c r="A34" i="8"/>
  <c r="A35" i="8" s="1"/>
  <c r="E29" i="3"/>
  <c r="C30" i="3"/>
  <c r="F28" i="3"/>
  <c r="D30" i="3"/>
  <c r="G28" i="3"/>
  <c r="E30" i="3"/>
  <c r="C31" i="3"/>
  <c r="B30" i="3"/>
  <c r="K28" i="3"/>
  <c r="C29" i="3"/>
  <c r="B29" i="3"/>
  <c r="F30" i="3"/>
  <c r="D29" i="3"/>
  <c r="G30" i="3"/>
  <c r="B28" i="3"/>
  <c r="F29" i="3"/>
  <c r="K29" i="3"/>
  <c r="D28" i="3"/>
  <c r="G29" i="3"/>
  <c r="C28" i="3"/>
  <c r="K30" i="3"/>
  <c r="E28" i="3"/>
  <c r="A35" i="7"/>
  <c r="A36" i="8" l="1"/>
  <c r="A37" i="8" s="1"/>
  <c r="I28" i="41"/>
  <c r="I27" i="41" s="1"/>
  <c r="D42" i="4"/>
  <c r="D102" i="4"/>
  <c r="B20" i="3"/>
  <c r="B31" i="3"/>
  <c r="F20" i="3"/>
  <c r="F31" i="3"/>
  <c r="E44" i="4"/>
  <c r="E104" i="4"/>
  <c r="K44" i="4"/>
  <c r="K104" i="4"/>
  <c r="I43" i="4"/>
  <c r="I103" i="4"/>
  <c r="H43" i="4"/>
  <c r="H103" i="4"/>
  <c r="C42" i="4"/>
  <c r="C102" i="4"/>
  <c r="G42" i="4"/>
  <c r="G102" i="4"/>
  <c r="D20" i="3"/>
  <c r="D31" i="3"/>
  <c r="E45" i="4"/>
  <c r="E105" i="4"/>
  <c r="E27" i="3"/>
  <c r="E22" i="3"/>
  <c r="M12" i="33" s="1"/>
  <c r="E41" i="4"/>
  <c r="E101" i="4"/>
  <c r="D41" i="4"/>
  <c r="D101" i="4"/>
  <c r="C44" i="4"/>
  <c r="C104" i="4"/>
  <c r="B27" i="3"/>
  <c r="B22" i="3"/>
  <c r="J12" i="33" s="1"/>
  <c r="D44" i="4"/>
  <c r="D104" i="4"/>
  <c r="K43" i="4"/>
  <c r="K103" i="4"/>
  <c r="K41" i="4"/>
  <c r="K101" i="4"/>
  <c r="G45" i="4"/>
  <c r="G105" i="4"/>
  <c r="B42" i="4"/>
  <c r="B102" i="4"/>
  <c r="K27" i="3"/>
  <c r="K22" i="3"/>
  <c r="P16" i="33" s="1"/>
  <c r="Q16" i="33" s="1"/>
  <c r="R16" i="33" s="1"/>
  <c r="S16" i="33" s="1"/>
  <c r="T16" i="33" s="1"/>
  <c r="U16" i="33" s="1"/>
  <c r="V16" i="33" s="1"/>
  <c r="W16" i="33" s="1"/>
  <c r="X16" i="33" s="1"/>
  <c r="Y16" i="33" s="1"/>
  <c r="G27" i="3"/>
  <c r="G22" i="3"/>
  <c r="O13" i="33" s="1"/>
  <c r="G43" i="4"/>
  <c r="G103" i="4"/>
  <c r="F42" i="4"/>
  <c r="F102" i="4"/>
  <c r="K20" i="3"/>
  <c r="K31" i="3"/>
  <c r="H41" i="4"/>
  <c r="H101" i="4"/>
  <c r="B41" i="4"/>
  <c r="B101" i="4"/>
  <c r="I45" i="4"/>
  <c r="I105" i="4"/>
  <c r="I44" i="4"/>
  <c r="I104" i="4"/>
  <c r="E42" i="4"/>
  <c r="E102" i="4"/>
  <c r="I41" i="4"/>
  <c r="I101" i="4"/>
  <c r="D43" i="4"/>
  <c r="D103" i="4"/>
  <c r="F43" i="4"/>
  <c r="F103" i="4"/>
  <c r="F27" i="3"/>
  <c r="F22" i="3"/>
  <c r="N12" i="33" s="1"/>
  <c r="D27" i="3"/>
  <c r="D22" i="3"/>
  <c r="L12" i="33" s="1"/>
  <c r="G44" i="4"/>
  <c r="G104" i="4"/>
  <c r="H42" i="4"/>
  <c r="H102" i="4"/>
  <c r="E43" i="4"/>
  <c r="E103" i="4"/>
  <c r="B43" i="4"/>
  <c r="B103" i="4"/>
  <c r="I42" i="4"/>
  <c r="I102" i="4"/>
  <c r="C41" i="4"/>
  <c r="C101" i="4"/>
  <c r="E20" i="3"/>
  <c r="E31" i="3"/>
  <c r="C27" i="3"/>
  <c r="C22" i="3"/>
  <c r="K12" i="33" s="1"/>
  <c r="F41" i="4"/>
  <c r="F101" i="4"/>
  <c r="B44" i="4"/>
  <c r="B104" i="4"/>
  <c r="K42" i="4"/>
  <c r="K102" i="4"/>
  <c r="C45" i="4"/>
  <c r="C105" i="4"/>
  <c r="C43" i="4"/>
  <c r="C103" i="4"/>
  <c r="D45" i="4"/>
  <c r="D105" i="4"/>
  <c r="G20" i="3"/>
  <c r="G31" i="3"/>
  <c r="F44" i="4"/>
  <c r="F104" i="4"/>
  <c r="K45" i="4"/>
  <c r="Q50" i="34" s="1"/>
  <c r="R50" i="34" s="1"/>
  <c r="S50" i="34" s="1"/>
  <c r="T50" i="34" s="1"/>
  <c r="U50" i="34" s="1"/>
  <c r="V50" i="34" s="1"/>
  <c r="W50" i="34" s="1"/>
  <c r="X50" i="34" s="1"/>
  <c r="Y50" i="34" s="1"/>
  <c r="K105" i="4"/>
  <c r="H45" i="4"/>
  <c r="K49" i="34" s="1"/>
  <c r="L49" i="34" s="1"/>
  <c r="M49" i="34" s="1"/>
  <c r="N49" i="34" s="1"/>
  <c r="O49" i="34" s="1"/>
  <c r="H105" i="4"/>
  <c r="H44" i="4"/>
  <c r="H104" i="4"/>
  <c r="F45" i="4"/>
  <c r="F105" i="4"/>
  <c r="G41" i="4"/>
  <c r="G101" i="4"/>
  <c r="C20" i="3"/>
  <c r="F17" i="3"/>
  <c r="B18" i="3"/>
  <c r="B17" i="3"/>
  <c r="D17" i="3"/>
  <c r="D16" i="3"/>
  <c r="B19" i="3"/>
  <c r="K16" i="3"/>
  <c r="C15" i="3"/>
  <c r="F15" i="3"/>
  <c r="E18" i="3"/>
  <c r="D18" i="3"/>
  <c r="G15" i="3"/>
  <c r="F18" i="3"/>
  <c r="F19" i="3"/>
  <c r="E19" i="3"/>
  <c r="H30" i="3"/>
  <c r="K15" i="3"/>
  <c r="I29" i="3"/>
  <c r="G16" i="3"/>
  <c r="G19" i="3"/>
  <c r="C17" i="3"/>
  <c r="B16" i="3"/>
  <c r="I30" i="3"/>
  <c r="F16" i="3"/>
  <c r="C19" i="3"/>
  <c r="B15" i="3"/>
  <c r="D19" i="3"/>
  <c r="C18" i="3"/>
  <c r="H29" i="3"/>
  <c r="G18" i="3"/>
  <c r="G17" i="3"/>
  <c r="E15" i="3"/>
  <c r="K19" i="3"/>
  <c r="D15" i="3"/>
  <c r="C16" i="3"/>
  <c r="K18" i="3"/>
  <c r="H28" i="3"/>
  <c r="K17" i="3"/>
  <c r="I28" i="3"/>
  <c r="E17" i="3"/>
  <c r="E16" i="3"/>
  <c r="A36" i="7" l="1"/>
  <c r="A37" i="7" s="1"/>
  <c r="H27" i="3"/>
  <c r="H22" i="3"/>
  <c r="J15" i="33" s="1"/>
  <c r="K15" i="33" s="1"/>
  <c r="L15" i="33" s="1"/>
  <c r="M15" i="33" s="1"/>
  <c r="N15" i="33" s="1"/>
  <c r="O15" i="33" s="1"/>
  <c r="I20" i="3"/>
  <c r="I31" i="3"/>
  <c r="I27" i="3"/>
  <c r="I22" i="3"/>
  <c r="H20" i="3"/>
  <c r="H31" i="3"/>
  <c r="H19" i="3"/>
  <c r="I17" i="3"/>
  <c r="I16" i="3"/>
  <c r="A41" i="4"/>
  <c r="A51" i="4" s="1"/>
  <c r="A61" i="4" s="1"/>
  <c r="I18" i="3"/>
  <c r="I19" i="3"/>
  <c r="H17" i="3"/>
  <c r="H18" i="3"/>
  <c r="I15" i="3"/>
  <c r="H15" i="3"/>
  <c r="H16" i="3"/>
  <c r="Q118" i="7" l="1"/>
  <c r="M117" i="7"/>
  <c r="L117" i="7"/>
  <c r="P117" i="7"/>
  <c r="J117" i="7"/>
  <c r="S32" i="7"/>
  <c r="S33" i="7"/>
  <c r="S34" i="7"/>
  <c r="S35" i="7"/>
  <c r="S36" i="7"/>
  <c r="P32" i="7"/>
  <c r="O34" i="7"/>
  <c r="N36" i="7"/>
  <c r="M32" i="7"/>
  <c r="L34" i="7"/>
  <c r="M118" i="7"/>
  <c r="L118" i="7"/>
  <c r="P118" i="7"/>
  <c r="J118" i="7"/>
  <c r="T32" i="7"/>
  <c r="T33" i="7"/>
  <c r="T34" i="7"/>
  <c r="T35" i="7"/>
  <c r="T36" i="7"/>
  <c r="P33" i="7"/>
  <c r="O35" i="7"/>
  <c r="M33" i="7"/>
  <c r="L35" i="7"/>
  <c r="T117" i="7"/>
  <c r="O117" i="7"/>
  <c r="S117" i="7"/>
  <c r="K117" i="7"/>
  <c r="V117" i="7"/>
  <c r="P34" i="7"/>
  <c r="O36" i="7"/>
  <c r="G32" i="7"/>
  <c r="M34" i="7"/>
  <c r="L36" i="7"/>
  <c r="T118" i="7"/>
  <c r="O118" i="7"/>
  <c r="S118" i="7"/>
  <c r="K118" i="7"/>
  <c r="V118" i="7"/>
  <c r="Q32" i="7"/>
  <c r="P35" i="7"/>
  <c r="G33" i="7"/>
  <c r="M35" i="7"/>
  <c r="Q117" i="7"/>
  <c r="U117" i="7"/>
  <c r="H117" i="7"/>
  <c r="Q33" i="7"/>
  <c r="U32" i="7"/>
  <c r="U33" i="7"/>
  <c r="U34" i="7"/>
  <c r="U35" i="7"/>
  <c r="U36" i="7"/>
  <c r="P36" i="7"/>
  <c r="N32" i="7"/>
  <c r="G34" i="7"/>
  <c r="M36" i="7"/>
  <c r="U118" i="7"/>
  <c r="H118" i="7"/>
  <c r="Q34" i="7"/>
  <c r="N33" i="7"/>
  <c r="G35" i="7"/>
  <c r="G117" i="7"/>
  <c r="R117" i="7"/>
  <c r="N117" i="7"/>
  <c r="I117" i="7"/>
  <c r="Q35" i="7"/>
  <c r="V32" i="7"/>
  <c r="V33" i="7"/>
  <c r="V34" i="7"/>
  <c r="V35" i="7"/>
  <c r="V36" i="7"/>
  <c r="O32" i="7"/>
  <c r="N34" i="7"/>
  <c r="G36" i="7"/>
  <c r="L32" i="7"/>
  <c r="G118" i="7"/>
  <c r="R118" i="7"/>
  <c r="N118" i="7"/>
  <c r="I118" i="7"/>
  <c r="Q36" i="7"/>
  <c r="R32" i="7"/>
  <c r="R33" i="7"/>
  <c r="R34" i="7"/>
  <c r="R35" i="7"/>
  <c r="R36" i="7"/>
  <c r="O33" i="7"/>
  <c r="N35" i="7"/>
  <c r="L33" i="7"/>
  <c r="A42" i="4"/>
  <c r="A52" i="4" s="1"/>
  <c r="A62" i="4" s="1"/>
  <c r="R38" i="7" l="1"/>
  <c r="V30" i="36" s="1"/>
  <c r="L38" i="7"/>
  <c r="M38" i="7"/>
  <c r="Q30" i="36" s="1"/>
  <c r="O38" i="7"/>
  <c r="S30" i="36" s="1"/>
  <c r="Q38" i="7"/>
  <c r="U30" i="36" s="1"/>
  <c r="P38" i="7"/>
  <c r="T30" i="36" s="1"/>
  <c r="N38" i="7"/>
  <c r="R30" i="36" s="1"/>
  <c r="V38" i="7"/>
  <c r="S38" i="7"/>
  <c r="W30" i="36" s="1"/>
  <c r="U38" i="7"/>
  <c r="Y30" i="36" s="1"/>
  <c r="G38" i="7"/>
  <c r="O29" i="36" s="1"/>
  <c r="T38" i="7"/>
  <c r="X30" i="36" s="1"/>
  <c r="AA33" i="7"/>
  <c r="Z33" i="7" s="1"/>
  <c r="Y33" i="7"/>
  <c r="X33" i="7" s="1"/>
  <c r="Y32" i="7"/>
  <c r="X32" i="7" s="1"/>
  <c r="AA32" i="7"/>
  <c r="Z32" i="7" s="1"/>
  <c r="Y36" i="7"/>
  <c r="X36" i="7" s="1"/>
  <c r="AA36" i="7"/>
  <c r="Z36" i="7" s="1"/>
  <c r="AA35" i="7"/>
  <c r="Z35" i="7" s="1"/>
  <c r="Y35" i="7"/>
  <c r="X35" i="7" s="1"/>
  <c r="Y118" i="7"/>
  <c r="X118" i="7" s="1"/>
  <c r="AA118" i="7"/>
  <c r="Z118" i="7" s="1"/>
  <c r="Y34" i="7"/>
  <c r="X34" i="7" s="1"/>
  <c r="AA34" i="7"/>
  <c r="Z34" i="7" s="1"/>
  <c r="Y117" i="7"/>
  <c r="X117" i="7" s="1"/>
  <c r="AA117" i="7"/>
  <c r="Z117" i="7" s="1"/>
  <c r="Q8" i="4"/>
  <c r="L7" i="4"/>
  <c r="R68" i="17"/>
  <c r="N96" i="17"/>
  <c r="N5" i="17"/>
  <c r="E6" i="17"/>
  <c r="N5" i="4"/>
  <c r="U6" i="17"/>
  <c r="R95" i="17"/>
  <c r="J6" i="4"/>
  <c r="J70" i="17"/>
  <c r="U6" i="4"/>
  <c r="J97" i="17"/>
  <c r="N69" i="17"/>
  <c r="F143" i="17"/>
  <c r="F116" i="17"/>
  <c r="B143" i="17"/>
  <c r="B116" i="17"/>
  <c r="B142" i="17"/>
  <c r="B115" i="17"/>
  <c r="C141" i="17"/>
  <c r="C114" i="17"/>
  <c r="N144" i="17"/>
  <c r="N117" i="17"/>
  <c r="F140" i="17"/>
  <c r="F113" i="17"/>
  <c r="P143" i="17"/>
  <c r="P116" i="17"/>
  <c r="Q142" i="17"/>
  <c r="Q115" i="17"/>
  <c r="E140" i="17"/>
  <c r="E113" i="17"/>
  <c r="J143" i="17"/>
  <c r="J116" i="17"/>
  <c r="Q113" i="17"/>
  <c r="Q140" i="17"/>
  <c r="P142" i="17"/>
  <c r="P115" i="17"/>
  <c r="T143" i="17"/>
  <c r="T116" i="17"/>
  <c r="O142" i="17"/>
  <c r="O115" i="17"/>
  <c r="F142" i="17"/>
  <c r="F115" i="17"/>
  <c r="U142" i="17"/>
  <c r="U115" i="17"/>
  <c r="O143" i="17"/>
  <c r="O116" i="17"/>
  <c r="G141" i="17"/>
  <c r="G114" i="17"/>
  <c r="F141" i="17"/>
  <c r="F114" i="17"/>
  <c r="L142" i="17"/>
  <c r="L115" i="17"/>
  <c r="D143" i="17"/>
  <c r="D116" i="17"/>
  <c r="J142" i="17"/>
  <c r="J115" i="17"/>
  <c r="P113" i="17"/>
  <c r="P140" i="17"/>
  <c r="B6" i="4"/>
  <c r="L140" i="17"/>
  <c r="L113" i="17"/>
  <c r="U143" i="17"/>
  <c r="U116" i="17"/>
  <c r="T141" i="17"/>
  <c r="T114" i="17"/>
  <c r="R143" i="17"/>
  <c r="R116" i="17"/>
  <c r="E142" i="17"/>
  <c r="E115" i="17"/>
  <c r="T142" i="17"/>
  <c r="T115" i="17"/>
  <c r="G142" i="17"/>
  <c r="G115" i="17"/>
  <c r="M70" i="17"/>
  <c r="M142" i="17"/>
  <c r="M115" i="17"/>
  <c r="S117" i="17"/>
  <c r="S144" i="17"/>
  <c r="Q141" i="17"/>
  <c r="Q114" i="17"/>
  <c r="U141" i="17"/>
  <c r="U114" i="17"/>
  <c r="B144" i="17"/>
  <c r="B117" i="17"/>
  <c r="P144" i="17"/>
  <c r="P117" i="17"/>
  <c r="N114" i="17"/>
  <c r="N141" i="17"/>
  <c r="O114" i="17"/>
  <c r="O141" i="17"/>
  <c r="J141" i="17"/>
  <c r="J114" i="17"/>
  <c r="S140" i="17"/>
  <c r="S113" i="17"/>
  <c r="T140" i="17"/>
  <c r="T113" i="17"/>
  <c r="C140" i="17"/>
  <c r="C113" i="17"/>
  <c r="E141" i="17"/>
  <c r="E114" i="17"/>
  <c r="U144" i="17"/>
  <c r="U117" i="17"/>
  <c r="D141" i="17"/>
  <c r="D114" i="17"/>
  <c r="C144" i="17"/>
  <c r="C117" i="17"/>
  <c r="D142" i="17"/>
  <c r="D115" i="17"/>
  <c r="N143" i="17"/>
  <c r="N116" i="17"/>
  <c r="S116" i="17"/>
  <c r="S143" i="17"/>
  <c r="G144" i="17"/>
  <c r="G117" i="17"/>
  <c r="J140" i="17"/>
  <c r="J113" i="17"/>
  <c r="L144" i="17"/>
  <c r="L117" i="17"/>
  <c r="N140" i="17"/>
  <c r="N113" i="17"/>
  <c r="S142" i="17"/>
  <c r="S115" i="17"/>
  <c r="D144" i="17"/>
  <c r="D117" i="17"/>
  <c r="D140" i="17"/>
  <c r="D113" i="17"/>
  <c r="E144" i="17"/>
  <c r="E117" i="17"/>
  <c r="N142" i="17"/>
  <c r="N115" i="17"/>
  <c r="O113" i="17"/>
  <c r="O140" i="17"/>
  <c r="B140" i="17"/>
  <c r="B113" i="17"/>
  <c r="T117" i="17"/>
  <c r="T144" i="17"/>
  <c r="M140" i="17"/>
  <c r="M113" i="17"/>
  <c r="R144" i="17"/>
  <c r="R117" i="17"/>
  <c r="G143" i="17"/>
  <c r="G116" i="17"/>
  <c r="F144" i="17"/>
  <c r="F117" i="17"/>
  <c r="R141" i="17"/>
  <c r="R114" i="17"/>
  <c r="M114" i="17"/>
  <c r="M141" i="17"/>
  <c r="O144" i="17"/>
  <c r="O117" i="17"/>
  <c r="B141" i="17"/>
  <c r="B114" i="17"/>
  <c r="M143" i="17"/>
  <c r="M116" i="17"/>
  <c r="P114" i="17"/>
  <c r="P141" i="17"/>
  <c r="C142" i="17"/>
  <c r="C115" i="17"/>
  <c r="R140" i="17"/>
  <c r="R113" i="17"/>
  <c r="J144" i="17"/>
  <c r="J117" i="17"/>
  <c r="E143" i="17"/>
  <c r="E116" i="17"/>
  <c r="R115" i="17"/>
  <c r="R142" i="17"/>
  <c r="S141" i="17"/>
  <c r="S114" i="17"/>
  <c r="G140" i="17"/>
  <c r="G113" i="17"/>
  <c r="M144" i="17"/>
  <c r="M117" i="17"/>
  <c r="Q144" i="17"/>
  <c r="Q117" i="17"/>
  <c r="C143" i="17"/>
  <c r="C116" i="17"/>
  <c r="L143" i="17"/>
  <c r="L116" i="17"/>
  <c r="U140" i="17"/>
  <c r="U113" i="17"/>
  <c r="L141" i="17"/>
  <c r="L114" i="17"/>
  <c r="Q143" i="17"/>
  <c r="Q116" i="17"/>
  <c r="M6" i="17"/>
  <c r="Q5" i="4"/>
  <c r="D96" i="17"/>
  <c r="Q70" i="17"/>
  <c r="D69" i="17"/>
  <c r="Q6" i="4"/>
  <c r="D5" i="17"/>
  <c r="Q6" i="17"/>
  <c r="U97" i="17"/>
  <c r="M6" i="4"/>
  <c r="R97" i="17"/>
  <c r="Q97" i="17"/>
  <c r="J98" i="17"/>
  <c r="J42" i="22"/>
  <c r="L6" i="17"/>
  <c r="Q69" i="17"/>
  <c r="N70" i="17"/>
  <c r="J41" i="22"/>
  <c r="J45" i="22"/>
  <c r="J43" i="22"/>
  <c r="J44" i="22"/>
  <c r="R99" i="17"/>
  <c r="P72" i="17"/>
  <c r="P8" i="4"/>
  <c r="J4" i="17"/>
  <c r="P8" i="17"/>
  <c r="M8" i="17"/>
  <c r="D7" i="17"/>
  <c r="P6" i="17"/>
  <c r="J7" i="4"/>
  <c r="D97" i="17"/>
  <c r="R6" i="4"/>
  <c r="Q96" i="17"/>
  <c r="J68" i="17"/>
  <c r="J95" i="17"/>
  <c r="P71" i="17"/>
  <c r="E71" i="17"/>
  <c r="C7" i="4"/>
  <c r="G98" i="17"/>
  <c r="M97" i="17"/>
  <c r="D5" i="4"/>
  <c r="C71" i="17"/>
  <c r="D4" i="4"/>
  <c r="P7" i="4"/>
  <c r="O68" i="17"/>
  <c r="C68" i="17"/>
  <c r="C98" i="17"/>
  <c r="D95" i="17"/>
  <c r="S97" i="17"/>
  <c r="G6" i="4"/>
  <c r="L95" i="17"/>
  <c r="G68" i="17"/>
  <c r="C7" i="17"/>
  <c r="G70" i="17"/>
  <c r="D4" i="17"/>
  <c r="G95" i="17"/>
  <c r="N68" i="17"/>
  <c r="G4" i="17"/>
  <c r="N95" i="17"/>
  <c r="T96" i="17"/>
  <c r="N4" i="4"/>
  <c r="N4" i="17"/>
  <c r="J6" i="17"/>
  <c r="T69" i="17"/>
  <c r="L68" i="17"/>
  <c r="R5" i="4"/>
  <c r="R8" i="17"/>
  <c r="O98" i="17"/>
  <c r="L98" i="17"/>
  <c r="S70" i="17"/>
  <c r="L71" i="17"/>
  <c r="E72" i="17"/>
  <c r="L5" i="4"/>
  <c r="P99" i="17"/>
  <c r="O4" i="4"/>
  <c r="S6" i="4"/>
  <c r="R7" i="17"/>
  <c r="L6" i="4"/>
  <c r="L7" i="17"/>
  <c r="B70" i="17"/>
  <c r="R4" i="4"/>
  <c r="E4" i="4"/>
  <c r="F5" i="4"/>
  <c r="G97" i="17"/>
  <c r="F69" i="17"/>
  <c r="M71" i="17"/>
  <c r="R4" i="17"/>
  <c r="G6" i="17"/>
  <c r="M7" i="17"/>
  <c r="R8" i="4"/>
  <c r="C8" i="4"/>
  <c r="E97" i="17"/>
  <c r="R72" i="17"/>
  <c r="J4" i="4"/>
  <c r="T5" i="4"/>
  <c r="D68" i="17"/>
  <c r="P7" i="17"/>
  <c r="E7" i="17"/>
  <c r="D6" i="4"/>
  <c r="D70" i="17"/>
  <c r="T5" i="17"/>
  <c r="P98" i="17"/>
  <c r="E7" i="4"/>
  <c r="D6" i="17"/>
  <c r="N7" i="4"/>
  <c r="G99" i="17"/>
  <c r="Q95" i="17"/>
  <c r="G4" i="4"/>
  <c r="E98" i="17"/>
  <c r="F71" i="17"/>
  <c r="A43" i="4"/>
  <c r="A53" i="4" s="1"/>
  <c r="A63" i="4" s="1"/>
  <c r="G5" i="4"/>
  <c r="U70" i="17"/>
  <c r="J69" i="17"/>
  <c r="Q5" i="17"/>
  <c r="F7" i="17"/>
  <c r="U68" i="17"/>
  <c r="C4" i="4"/>
  <c r="G96" i="17"/>
  <c r="J96" i="17"/>
  <c r="U4" i="4"/>
  <c r="C6" i="4"/>
  <c r="F5" i="17"/>
  <c r="Q71" i="17"/>
  <c r="F4" i="4"/>
  <c r="C95" i="17"/>
  <c r="S5" i="17"/>
  <c r="G69" i="17"/>
  <c r="J5" i="4"/>
  <c r="G7" i="4"/>
  <c r="P5" i="4"/>
  <c r="O5" i="17"/>
  <c r="S95" i="17"/>
  <c r="F6" i="17"/>
  <c r="S69" i="17"/>
  <c r="C69" i="17"/>
  <c r="G5" i="17"/>
  <c r="G71" i="17"/>
  <c r="U4" i="17"/>
  <c r="M95" i="17"/>
  <c r="T95" i="17"/>
  <c r="T7" i="4"/>
  <c r="E5" i="17"/>
  <c r="O6" i="17"/>
  <c r="P68" i="17"/>
  <c r="B69" i="17"/>
  <c r="T6" i="4"/>
  <c r="Q68" i="17"/>
  <c r="C4" i="17"/>
  <c r="S96" i="17"/>
  <c r="J5" i="17"/>
  <c r="L4" i="17"/>
  <c r="D8" i="4"/>
  <c r="G7" i="17"/>
  <c r="N71" i="17"/>
  <c r="D72" i="17"/>
  <c r="S5" i="4"/>
  <c r="U95" i="17"/>
  <c r="F98" i="17"/>
  <c r="R70" i="17"/>
  <c r="L72" i="17"/>
  <c r="U7" i="17"/>
  <c r="F7" i="4"/>
  <c r="N98" i="17"/>
  <c r="T7" i="17"/>
  <c r="T68" i="17"/>
  <c r="O70" i="17"/>
  <c r="B96" i="17"/>
  <c r="U71" i="17"/>
  <c r="M68" i="17"/>
  <c r="G8" i="17"/>
  <c r="E5" i="4"/>
  <c r="Q4" i="4"/>
  <c r="P95" i="17"/>
  <c r="M98" i="17"/>
  <c r="L4" i="4"/>
  <c r="O4" i="17"/>
  <c r="T6" i="17"/>
  <c r="U7" i="4"/>
  <c r="E95" i="17"/>
  <c r="T4" i="4"/>
  <c r="E96" i="17"/>
  <c r="O97" i="17"/>
  <c r="B5" i="17"/>
  <c r="U98" i="17"/>
  <c r="E68" i="17"/>
  <c r="G8" i="4"/>
  <c r="T98" i="17"/>
  <c r="E69" i="17"/>
  <c r="Q4" i="17"/>
  <c r="P4" i="4"/>
  <c r="L97" i="17"/>
  <c r="N7" i="17"/>
  <c r="M4" i="4"/>
  <c r="T71" i="17"/>
  <c r="T4" i="17"/>
  <c r="O6" i="4"/>
  <c r="P4" i="17"/>
  <c r="M7" i="4"/>
  <c r="O95" i="17"/>
  <c r="T97" i="17"/>
  <c r="L70" i="17"/>
  <c r="E4" i="17"/>
  <c r="G72" i="17"/>
  <c r="B5" i="4"/>
  <c r="T70" i="17"/>
  <c r="M4" i="17"/>
  <c r="P97" i="17"/>
  <c r="Q7" i="4"/>
  <c r="N6" i="4"/>
  <c r="F68" i="17"/>
  <c r="C97" i="17"/>
  <c r="P70" i="17"/>
  <c r="J71" i="17"/>
  <c r="E6" i="4"/>
  <c r="F95" i="17"/>
  <c r="C70" i="17"/>
  <c r="Q7" i="17"/>
  <c r="N6" i="17"/>
  <c r="F4" i="17"/>
  <c r="C6" i="17"/>
  <c r="B97" i="17"/>
  <c r="P6" i="4"/>
  <c r="E70" i="17"/>
  <c r="R6" i="17"/>
  <c r="F96" i="17"/>
  <c r="B6" i="17"/>
  <c r="J7" i="17"/>
  <c r="Q98" i="17"/>
  <c r="N97" i="17"/>
  <c r="O96" i="17"/>
  <c r="U96" i="17"/>
  <c r="E99" i="17"/>
  <c r="O7" i="4"/>
  <c r="P5" i="17"/>
  <c r="O69" i="17"/>
  <c r="U69" i="17"/>
  <c r="R5" i="17"/>
  <c r="O71" i="17"/>
  <c r="S6" i="17"/>
  <c r="O5" i="4"/>
  <c r="R98" i="17"/>
  <c r="F6" i="4"/>
  <c r="U5" i="4"/>
  <c r="R71" i="17"/>
  <c r="F70" i="17"/>
  <c r="P96" i="17"/>
  <c r="F97" i="17"/>
  <c r="R69" i="17"/>
  <c r="O7" i="17"/>
  <c r="P69" i="17"/>
  <c r="U5" i="17"/>
  <c r="R7" i="4"/>
  <c r="R96" i="17"/>
  <c r="M5" i="4"/>
  <c r="B71" i="17"/>
  <c r="C96" i="17"/>
  <c r="S68" i="17"/>
  <c r="S71" i="17"/>
  <c r="B98" i="17"/>
  <c r="L5" i="17"/>
  <c r="S98" i="17"/>
  <c r="M5" i="17"/>
  <c r="B7" i="17"/>
  <c r="C5" i="17"/>
  <c r="D7" i="4"/>
  <c r="D98" i="17"/>
  <c r="S4" i="4"/>
  <c r="S7" i="4"/>
  <c r="L96" i="17"/>
  <c r="D71" i="17"/>
  <c r="S4" i="17"/>
  <c r="M96" i="17"/>
  <c r="L69" i="17"/>
  <c r="S7" i="17"/>
  <c r="M69" i="17"/>
  <c r="B7" i="4"/>
  <c r="C5" i="4"/>
  <c r="N8" i="17"/>
  <c r="L99" i="17"/>
  <c r="E8" i="4"/>
  <c r="J72" i="17"/>
  <c r="E8" i="17"/>
  <c r="J99" i="17"/>
  <c r="S99" i="17"/>
  <c r="J8" i="4"/>
  <c r="D99" i="17"/>
  <c r="Q8" i="17"/>
  <c r="L8" i="4"/>
  <c r="S72" i="17"/>
  <c r="D8" i="17"/>
  <c r="S8" i="4"/>
  <c r="J8" i="17"/>
  <c r="Q99" i="17"/>
  <c r="L8" i="17"/>
  <c r="S8" i="17"/>
  <c r="Q72" i="17"/>
  <c r="N99" i="17"/>
  <c r="U99" i="17"/>
  <c r="N8" i="4"/>
  <c r="U72" i="17"/>
  <c r="T8" i="17"/>
  <c r="N72" i="17"/>
  <c r="U8" i="4"/>
  <c r="T8" i="4"/>
  <c r="T99" i="17"/>
  <c r="U8" i="17"/>
  <c r="T72" i="17"/>
  <c r="O8" i="4"/>
  <c r="C99" i="17"/>
  <c r="F8" i="4"/>
  <c r="M99" i="17"/>
  <c r="C72" i="17"/>
  <c r="B8" i="4"/>
  <c r="O8" i="17"/>
  <c r="F72" i="17"/>
  <c r="M72" i="17"/>
  <c r="B72" i="17"/>
  <c r="F99" i="17"/>
  <c r="C8" i="17"/>
  <c r="B99" i="17"/>
  <c r="O72" i="17"/>
  <c r="O99" i="17"/>
  <c r="F8" i="17"/>
  <c r="M8" i="4"/>
  <c r="B8" i="17"/>
  <c r="B4" i="17"/>
  <c r="B95" i="17"/>
  <c r="B68" i="17"/>
  <c r="B4" i="4"/>
  <c r="P30" i="36" l="1"/>
  <c r="AA38" i="7"/>
  <c r="Z38" i="7" s="1"/>
  <c r="Y38" i="7"/>
  <c r="X38" i="7" s="1"/>
  <c r="AA97" i="17"/>
  <c r="Z97" i="17" s="1"/>
  <c r="Y97" i="17"/>
  <c r="X97" i="17" s="1"/>
  <c r="Y141" i="17"/>
  <c r="X141" i="17" s="1"/>
  <c r="AA141" i="17"/>
  <c r="Z141" i="17" s="1"/>
  <c r="Y69" i="17"/>
  <c r="X69" i="17" s="1"/>
  <c r="AA69" i="17"/>
  <c r="Z69" i="17" s="1"/>
  <c r="AA115" i="17"/>
  <c r="Z115" i="17" s="1"/>
  <c r="Y115" i="17"/>
  <c r="X115" i="17" s="1"/>
  <c r="AA70" i="17"/>
  <c r="Z70" i="17" s="1"/>
  <c r="Y70" i="17"/>
  <c r="X70" i="17" s="1"/>
  <c r="Y95" i="17"/>
  <c r="X95" i="17" s="1"/>
  <c r="AA95" i="17"/>
  <c r="Z95" i="17" s="1"/>
  <c r="AA116" i="17"/>
  <c r="Z116" i="17" s="1"/>
  <c r="Y116" i="17"/>
  <c r="X116" i="17" s="1"/>
  <c r="AA142" i="17"/>
  <c r="Z142" i="17" s="1"/>
  <c r="Y142" i="17"/>
  <c r="X142" i="17" s="1"/>
  <c r="Y143" i="17"/>
  <c r="X143" i="17" s="1"/>
  <c r="AA143" i="17"/>
  <c r="Z143" i="17" s="1"/>
  <c r="AA71" i="17"/>
  <c r="Z71" i="17" s="1"/>
  <c r="Y71" i="17"/>
  <c r="X71" i="17" s="1"/>
  <c r="Y98" i="17"/>
  <c r="X98" i="17" s="1"/>
  <c r="AA98" i="17"/>
  <c r="Z98" i="17" s="1"/>
  <c r="Y68" i="17"/>
  <c r="X68" i="17" s="1"/>
  <c r="AA68" i="17"/>
  <c r="Z68" i="17" s="1"/>
  <c r="Y117" i="17"/>
  <c r="X117" i="17" s="1"/>
  <c r="AA117" i="17"/>
  <c r="Z117" i="17" s="1"/>
  <c r="Y99" i="17"/>
  <c r="X99" i="17" s="1"/>
  <c r="AA99" i="17"/>
  <c r="Z99" i="17" s="1"/>
  <c r="Y144" i="17"/>
  <c r="X144" i="17" s="1"/>
  <c r="AA144" i="17"/>
  <c r="Z144" i="17" s="1"/>
  <c r="AA113" i="17"/>
  <c r="Z113" i="17" s="1"/>
  <c r="Y113" i="17"/>
  <c r="X113" i="17" s="1"/>
  <c r="Y96" i="17"/>
  <c r="X96" i="17" s="1"/>
  <c r="AA96" i="17"/>
  <c r="Z96" i="17" s="1"/>
  <c r="Y140" i="17"/>
  <c r="X140" i="17" s="1"/>
  <c r="AA140" i="17"/>
  <c r="Z140" i="17" s="1"/>
  <c r="AA72" i="17"/>
  <c r="Z72" i="17" s="1"/>
  <c r="Y72" i="17"/>
  <c r="X72" i="17" s="1"/>
  <c r="AA114" i="17"/>
  <c r="Z114" i="17" s="1"/>
  <c r="Y114" i="17"/>
  <c r="X114" i="17" s="1"/>
  <c r="AA7" i="4"/>
  <c r="Z7" i="4" s="1"/>
  <c r="Y7" i="4"/>
  <c r="X7" i="4" s="1"/>
  <c r="AA4" i="4"/>
  <c r="Z4" i="4" s="1"/>
  <c r="Y4" i="4"/>
  <c r="X4" i="4" s="1"/>
  <c r="AA8" i="4"/>
  <c r="Z8" i="4" s="1"/>
  <c r="Y8" i="4"/>
  <c r="X8" i="4" s="1"/>
  <c r="Y6" i="4"/>
  <c r="X6" i="4" s="1"/>
  <c r="AA6" i="4"/>
  <c r="Z6" i="4" s="1"/>
  <c r="Y5" i="4"/>
  <c r="X5" i="4" s="1"/>
  <c r="AA5" i="4"/>
  <c r="Z5" i="4" s="1"/>
  <c r="AA7" i="17"/>
  <c r="Z7" i="17" s="1"/>
  <c r="Y7" i="17"/>
  <c r="X7" i="17" s="1"/>
  <c r="AA6" i="17"/>
  <c r="Z6" i="17" s="1"/>
  <c r="Y6" i="17"/>
  <c r="X6" i="17" s="1"/>
  <c r="Y4" i="17"/>
  <c r="X4" i="17" s="1"/>
  <c r="AA4" i="17"/>
  <c r="Z4" i="17" s="1"/>
  <c r="AA8" i="17"/>
  <c r="Z8" i="17" s="1"/>
  <c r="Y8" i="17"/>
  <c r="X8" i="17" s="1"/>
  <c r="Y5" i="17"/>
  <c r="X5" i="17" s="1"/>
  <c r="AA5" i="17"/>
  <c r="Z5" i="17" s="1"/>
  <c r="I41" i="22"/>
  <c r="I144" i="17"/>
  <c r="I117" i="17"/>
  <c r="I140" i="17"/>
  <c r="I113" i="17"/>
  <c r="K141" i="17"/>
  <c r="K114" i="17"/>
  <c r="K142" i="17"/>
  <c r="K115" i="17"/>
  <c r="H140" i="17"/>
  <c r="H113" i="17"/>
  <c r="K144" i="17"/>
  <c r="K117" i="17"/>
  <c r="H96" i="17"/>
  <c r="H141" i="17"/>
  <c r="H114" i="17"/>
  <c r="H143" i="17"/>
  <c r="H116" i="17"/>
  <c r="I142" i="17"/>
  <c r="I115" i="17"/>
  <c r="I43" i="22"/>
  <c r="K140" i="17"/>
  <c r="K113" i="17"/>
  <c r="I141" i="17"/>
  <c r="I114" i="17"/>
  <c r="H144" i="17"/>
  <c r="H117" i="17"/>
  <c r="I143" i="17"/>
  <c r="I116" i="17"/>
  <c r="H142" i="17"/>
  <c r="H115" i="17"/>
  <c r="K143" i="17"/>
  <c r="K116" i="17"/>
  <c r="I42" i="22"/>
  <c r="K6" i="17"/>
  <c r="I44" i="22"/>
  <c r="I45" i="22"/>
  <c r="H70" i="17"/>
  <c r="H69" i="17"/>
  <c r="H6" i="4"/>
  <c r="K96" i="17"/>
  <c r="K98" i="17"/>
  <c r="H5" i="4"/>
  <c r="I69" i="17"/>
  <c r="I5" i="17"/>
  <c r="K95" i="17"/>
  <c r="I72" i="17"/>
  <c r="H71" i="17"/>
  <c r="H7" i="4"/>
  <c r="H7" i="17"/>
  <c r="H5" i="17"/>
  <c r="I96" i="17"/>
  <c r="H98" i="17"/>
  <c r="H97" i="17"/>
  <c r="I5" i="4"/>
  <c r="H6" i="17"/>
  <c r="K6" i="4"/>
  <c r="I34" i="7"/>
  <c r="I35" i="7"/>
  <c r="J36" i="7"/>
  <c r="J35" i="7"/>
  <c r="J32" i="7"/>
  <c r="I36" i="7"/>
  <c r="I32" i="7"/>
  <c r="K32" i="7"/>
  <c r="K35" i="7"/>
  <c r="J34" i="7"/>
  <c r="H35" i="7"/>
  <c r="K34" i="7"/>
  <c r="H36" i="7"/>
  <c r="K36" i="7"/>
  <c r="J33" i="7"/>
  <c r="H33" i="7"/>
  <c r="H34" i="7"/>
  <c r="I33" i="7"/>
  <c r="H32" i="7"/>
  <c r="K33" i="7"/>
  <c r="A44" i="4"/>
  <c r="A54" i="4" s="1"/>
  <c r="A64" i="4" s="1"/>
  <c r="I97" i="17"/>
  <c r="K97" i="17"/>
  <c r="I6" i="4"/>
  <c r="K70" i="17"/>
  <c r="I6" i="17"/>
  <c r="I4" i="3"/>
  <c r="J5" i="3"/>
  <c r="I5" i="3"/>
  <c r="I7" i="4"/>
  <c r="I70" i="17"/>
  <c r="K8" i="4"/>
  <c r="Q8" i="34" s="1"/>
  <c r="R8" i="34" s="1"/>
  <c r="S8" i="34" s="1"/>
  <c r="T8" i="34" s="1"/>
  <c r="U8" i="34" s="1"/>
  <c r="V8" i="34" s="1"/>
  <c r="W8" i="34" s="1"/>
  <c r="X8" i="34" s="1"/>
  <c r="Y8" i="34" s="1"/>
  <c r="I8" i="4"/>
  <c r="I8" i="17"/>
  <c r="I99" i="17"/>
  <c r="K71" i="17"/>
  <c r="K7" i="4"/>
  <c r="K7" i="17"/>
  <c r="J6" i="3"/>
  <c r="K69" i="17"/>
  <c r="K5" i="4"/>
  <c r="K5" i="17"/>
  <c r="J4" i="3"/>
  <c r="I7" i="17"/>
  <c r="K68" i="17"/>
  <c r="K4" i="4"/>
  <c r="I6" i="3"/>
  <c r="K4" i="17"/>
  <c r="I98" i="17"/>
  <c r="I71" i="17"/>
  <c r="I7" i="3"/>
  <c r="K8" i="17"/>
  <c r="J7" i="3"/>
  <c r="K99" i="17"/>
  <c r="Q88" i="51" s="1"/>
  <c r="R88" i="51" s="1"/>
  <c r="S88" i="51" s="1"/>
  <c r="T88" i="51" s="1"/>
  <c r="U88" i="51" s="1"/>
  <c r="V88" i="51" s="1"/>
  <c r="W88" i="51" s="1"/>
  <c r="X88" i="51" s="1"/>
  <c r="Y88" i="51" s="1"/>
  <c r="K72" i="17"/>
  <c r="Q64" i="51" s="1"/>
  <c r="R64" i="51" s="1"/>
  <c r="S64" i="51" s="1"/>
  <c r="T64" i="51" s="1"/>
  <c r="U64" i="51" s="1"/>
  <c r="V64" i="51" s="1"/>
  <c r="W64" i="51" s="1"/>
  <c r="X64" i="51" s="1"/>
  <c r="Y64" i="51" s="1"/>
  <c r="H99" i="17"/>
  <c r="K87" i="51" s="1"/>
  <c r="L87" i="51" s="1"/>
  <c r="M87" i="51" s="1"/>
  <c r="N87" i="51" s="1"/>
  <c r="O87" i="51" s="1"/>
  <c r="H72" i="17"/>
  <c r="K63" i="51" s="1"/>
  <c r="L63" i="51" s="1"/>
  <c r="M63" i="51" s="1"/>
  <c r="N63" i="51" s="1"/>
  <c r="O63" i="51" s="1"/>
  <c r="H8" i="4"/>
  <c r="K7" i="34" s="1"/>
  <c r="L7" i="34" s="1"/>
  <c r="M7" i="34" s="1"/>
  <c r="N7" i="34" s="1"/>
  <c r="O7" i="34" s="1"/>
  <c r="H8" i="17"/>
  <c r="K7" i="51" s="1"/>
  <c r="L7" i="51" s="1"/>
  <c r="M7" i="51" s="1"/>
  <c r="N7" i="51" s="1"/>
  <c r="O7" i="51" s="1"/>
  <c r="H4" i="17"/>
  <c r="H4" i="4"/>
  <c r="H68" i="17"/>
  <c r="H95" i="17"/>
  <c r="I4" i="17"/>
  <c r="I4" i="4"/>
  <c r="I68" i="17"/>
  <c r="I95" i="17"/>
  <c r="H42" i="25"/>
  <c r="J33" i="32" s="1"/>
  <c r="K33" i="32" s="1"/>
  <c r="L33" i="32" s="1"/>
  <c r="M33" i="32" s="1"/>
  <c r="N33" i="32" s="1"/>
  <c r="O33" i="32" s="1"/>
  <c r="F158" i="7"/>
  <c r="E158" i="7"/>
  <c r="D158" i="7"/>
  <c r="C158" i="7"/>
  <c r="B158" i="7"/>
  <c r="F157" i="7"/>
  <c r="E157" i="7"/>
  <c r="D157" i="7"/>
  <c r="C157" i="7"/>
  <c r="B157" i="7"/>
  <c r="F156" i="7"/>
  <c r="E156" i="7"/>
  <c r="D156" i="7"/>
  <c r="C156" i="7"/>
  <c r="B156" i="7"/>
  <c r="F155" i="7"/>
  <c r="E155" i="7"/>
  <c r="D155" i="7"/>
  <c r="C155" i="7"/>
  <c r="B155" i="7"/>
  <c r="K38" i="7" l="1"/>
  <c r="P32" i="36" s="1"/>
  <c r="Q32" i="36" s="1"/>
  <c r="R32" i="36" s="1"/>
  <c r="S32" i="36" s="1"/>
  <c r="T32" i="36" s="1"/>
  <c r="U32" i="36" s="1"/>
  <c r="V32" i="36" s="1"/>
  <c r="W32" i="36" s="1"/>
  <c r="X32" i="36" s="1"/>
  <c r="Y32" i="36" s="1"/>
  <c r="I38" i="7"/>
  <c r="J38" i="7"/>
  <c r="H38" i="7"/>
  <c r="J31" i="36" s="1"/>
  <c r="K31" i="36" s="1"/>
  <c r="L31" i="36" s="1"/>
  <c r="M31" i="36" s="1"/>
  <c r="N31" i="36" s="1"/>
  <c r="O31" i="36" s="1"/>
  <c r="B154" i="7"/>
  <c r="J20" i="36"/>
  <c r="C154" i="7"/>
  <c r="K20" i="36"/>
  <c r="D154" i="7"/>
  <c r="L20" i="36"/>
  <c r="E154" i="7"/>
  <c r="M20" i="36"/>
  <c r="F154" i="7"/>
  <c r="N20" i="36"/>
  <c r="V187" i="13"/>
  <c r="V188" i="13"/>
  <c r="V189" i="13"/>
  <c r="V186" i="13"/>
  <c r="V185" i="13"/>
  <c r="E117" i="7"/>
  <c r="F117" i="7"/>
  <c r="B118" i="7"/>
  <c r="B117" i="7"/>
  <c r="C118" i="7"/>
  <c r="E118" i="7"/>
  <c r="F118" i="7"/>
  <c r="D118" i="7"/>
  <c r="C117" i="7"/>
  <c r="D117" i="7"/>
  <c r="V142" i="17"/>
  <c r="V115" i="17"/>
  <c r="V144" i="17"/>
  <c r="V117" i="17"/>
  <c r="V140" i="17"/>
  <c r="V113" i="17"/>
  <c r="V141" i="17"/>
  <c r="V114" i="17"/>
  <c r="V143" i="17"/>
  <c r="V116" i="17"/>
  <c r="V97" i="17"/>
  <c r="V6" i="17"/>
  <c r="V6" i="4"/>
  <c r="V70" i="17"/>
  <c r="V8" i="4"/>
  <c r="V5" i="17"/>
  <c r="V96" i="17"/>
  <c r="V8" i="17"/>
  <c r="V99" i="17"/>
  <c r="V72" i="17"/>
  <c r="V69" i="17"/>
  <c r="V5" i="4"/>
  <c r="V98" i="17"/>
  <c r="V71" i="17"/>
  <c r="V7" i="17"/>
  <c r="V7" i="4"/>
  <c r="D27" i="7"/>
  <c r="E27" i="7"/>
  <c r="F27" i="7"/>
  <c r="B27" i="7"/>
  <c r="C27" i="7"/>
  <c r="V4" i="17"/>
  <c r="V95" i="17"/>
  <c r="V68" i="17"/>
  <c r="V4" i="4"/>
  <c r="D14" i="7"/>
  <c r="D23" i="7"/>
  <c r="B25" i="7"/>
  <c r="B16" i="7"/>
  <c r="E17" i="7"/>
  <c r="E26" i="7"/>
  <c r="B22" i="7"/>
  <c r="B13" i="7"/>
  <c r="E14" i="7"/>
  <c r="E23" i="7"/>
  <c r="C16" i="7"/>
  <c r="C25" i="7"/>
  <c r="F17" i="7"/>
  <c r="F26" i="7"/>
  <c r="C23" i="7"/>
  <c r="C14" i="7"/>
  <c r="C22" i="7"/>
  <c r="C13" i="7"/>
  <c r="F23" i="7"/>
  <c r="F14" i="7"/>
  <c r="D25" i="7"/>
  <c r="D16" i="7"/>
  <c r="C26" i="7"/>
  <c r="C17" i="7"/>
  <c r="D22" i="7"/>
  <c r="D13" i="7"/>
  <c r="B24" i="7"/>
  <c r="B15" i="7"/>
  <c r="E25" i="7"/>
  <c r="E16" i="7"/>
  <c r="E15" i="7"/>
  <c r="E24" i="7"/>
  <c r="F24" i="7"/>
  <c r="F15" i="7"/>
  <c r="E22" i="7"/>
  <c r="E13" i="7"/>
  <c r="C24" i="7"/>
  <c r="C15" i="7"/>
  <c r="F25" i="7"/>
  <c r="F16" i="7"/>
  <c r="B23" i="7"/>
  <c r="B14" i="7"/>
  <c r="D26" i="7"/>
  <c r="D17" i="7"/>
  <c r="F22" i="7"/>
  <c r="F13" i="7"/>
  <c r="D24" i="7"/>
  <c r="D15" i="7"/>
  <c r="B26" i="7"/>
  <c r="B17" i="7"/>
  <c r="G43" i="25"/>
  <c r="F43" i="25"/>
  <c r="G44" i="25"/>
  <c r="O39" i="32" s="1"/>
  <c r="H44" i="25"/>
  <c r="J41" i="32" s="1"/>
  <c r="K41" i="32" s="1"/>
  <c r="L41" i="32" s="1"/>
  <c r="M41" i="32" s="1"/>
  <c r="N41" i="32" s="1"/>
  <c r="O41" i="32" s="1"/>
  <c r="B42" i="25"/>
  <c r="H43" i="25"/>
  <c r="B44" i="25"/>
  <c r="J38" i="32" s="1"/>
  <c r="D42" i="25"/>
  <c r="B43" i="25"/>
  <c r="C44" i="25"/>
  <c r="K38" i="32" s="1"/>
  <c r="C43" i="25"/>
  <c r="D44" i="25"/>
  <c r="L38" i="32" s="1"/>
  <c r="F42" i="25"/>
  <c r="D43" i="25"/>
  <c r="E44" i="25"/>
  <c r="M38" i="32" s="1"/>
  <c r="G42" i="25"/>
  <c r="E43" i="25"/>
  <c r="F44" i="25"/>
  <c r="N38" i="32" s="1"/>
  <c r="C42" i="25"/>
  <c r="E42" i="25"/>
  <c r="A27" i="3" l="1"/>
  <c r="A24" i="6"/>
  <c r="A13" i="6"/>
  <c r="A45" i="4"/>
  <c r="A55" i="4" s="1"/>
  <c r="A65" i="4" s="1"/>
  <c r="B36" i="7"/>
  <c r="F36" i="7"/>
  <c r="D36" i="7"/>
  <c r="C36" i="7"/>
  <c r="E36" i="7"/>
  <c r="B33" i="7"/>
  <c r="B32" i="7"/>
  <c r="E34" i="7"/>
  <c r="C34" i="7"/>
  <c r="E32" i="7"/>
  <c r="E35" i="7"/>
  <c r="B35" i="7"/>
  <c r="D35" i="7"/>
  <c r="F34" i="7"/>
  <c r="F33" i="7"/>
  <c r="D34" i="7"/>
  <c r="C32" i="7"/>
  <c r="D33" i="7"/>
  <c r="C33" i="7"/>
  <c r="F32" i="7"/>
  <c r="B34" i="7"/>
  <c r="C35" i="7"/>
  <c r="E33" i="7"/>
  <c r="F35" i="7"/>
  <c r="D32" i="7"/>
  <c r="E38" i="7" l="1"/>
  <c r="M28" i="36" s="1"/>
  <c r="B38" i="7"/>
  <c r="J28" i="36" s="1"/>
  <c r="D38" i="7"/>
  <c r="L28" i="36" s="1"/>
  <c r="F38" i="7"/>
  <c r="N28" i="36" s="1"/>
  <c r="C38" i="7"/>
  <c r="A14" i="6"/>
  <c r="A25" i="6"/>
  <c r="K28" i="36"/>
  <c r="A26" i="6" l="1"/>
  <c r="A15" i="6"/>
  <c r="A4" i="3"/>
  <c r="A28" i="3"/>
  <c r="A28" i="6" l="1"/>
  <c r="A17" i="6"/>
  <c r="A16" i="6"/>
  <c r="A27" i="6"/>
  <c r="A5" i="3"/>
  <c r="A29" i="3"/>
  <c r="A31" i="3"/>
  <c r="A32" i="3" s="1"/>
  <c r="A33" i="3" s="1"/>
  <c r="A29" i="6" l="1"/>
  <c r="A18" i="6"/>
  <c r="A30" i="3"/>
  <c r="A6" i="3"/>
  <c r="A7" i="3"/>
  <c r="A8" i="3" s="1"/>
  <c r="A30" i="6" l="1"/>
  <c r="A19" i="6"/>
  <c r="I4" i="33"/>
  <c r="I3" i="33" s="1"/>
  <c r="A9" i="3"/>
  <c r="A105" i="1"/>
  <c r="A106" i="1" l="1"/>
  <c r="A107" i="1" l="1"/>
  <c r="A108" i="1" l="1"/>
  <c r="A109" i="1" l="1"/>
  <c r="A110" i="1" l="1"/>
  <c r="A111" i="1" s="1"/>
  <c r="A32" i="4"/>
  <c r="A123" i="1"/>
  <c r="A33" i="4" l="1"/>
  <c r="A124" i="1"/>
  <c r="A34" i="2" l="1"/>
  <c r="A22" i="1"/>
  <c r="A34" i="4"/>
  <c r="A125" i="1"/>
  <c r="A35" i="2" l="1"/>
  <c r="A23" i="1"/>
  <c r="A35" i="4"/>
  <c r="A126" i="1"/>
  <c r="A36" i="2" l="1"/>
  <c r="A24" i="1"/>
  <c r="A36" i="4"/>
  <c r="A127" i="1"/>
  <c r="A37" i="4" l="1"/>
  <c r="A38" i="4" s="1"/>
  <c r="I28" i="34" s="1"/>
  <c r="I27" i="34" s="1"/>
  <c r="A37" i="2"/>
  <c r="A25" i="1"/>
  <c r="A128" i="1" l="1"/>
  <c r="A129" i="1" s="1"/>
  <c r="A38" i="2"/>
  <c r="A26" i="1"/>
  <c r="A39" i="2" l="1"/>
  <c r="A27" i="1"/>
  <c r="A28" i="1" l="1"/>
  <c r="I20" i="30" s="1"/>
  <c r="I19" i="30" s="1"/>
  <c r="A40" i="2"/>
  <c r="A49" i="2"/>
  <c r="A59" i="2" l="1"/>
  <c r="A60" i="2" s="1"/>
  <c r="A50" i="2"/>
  <c r="A145" i="7" l="1"/>
  <c r="A30" i="20" l="1"/>
  <c r="A154" i="7"/>
  <c r="A146" i="7"/>
  <c r="A4" i="7"/>
  <c r="A22" i="4"/>
  <c r="A14" i="4" l="1"/>
  <c r="A23" i="4"/>
  <c r="A31" i="20"/>
  <c r="A22" i="7"/>
  <c r="A13" i="7"/>
  <c r="A155" i="7"/>
  <c r="A5" i="7"/>
  <c r="A147" i="7"/>
  <c r="A15" i="4" l="1"/>
  <c r="A4" i="13"/>
  <c r="A165" i="13"/>
  <c r="A175" i="13" s="1"/>
  <c r="A24" i="4"/>
  <c r="A32" i="20"/>
  <c r="A23" i="7"/>
  <c r="A14" i="7"/>
  <c r="A156" i="7"/>
  <c r="A148" i="7"/>
  <c r="A6" i="7"/>
  <c r="A15" i="3" l="1"/>
  <c r="A16" i="4"/>
  <c r="A185" i="13"/>
  <c r="A14" i="13"/>
  <c r="A166" i="13"/>
  <c r="A176" i="13" s="1"/>
  <c r="A5" i="13"/>
  <c r="A13" i="4"/>
  <c r="A25" i="4"/>
  <c r="A33" i="20"/>
  <c r="A24" i="7"/>
  <c r="A15" i="7"/>
  <c r="A157" i="7"/>
  <c r="A7" i="7"/>
  <c r="A16" i="3" l="1"/>
  <c r="A34" i="20"/>
  <c r="A149" i="7"/>
  <c r="A17" i="4"/>
  <c r="A18" i="4" s="1"/>
  <c r="A167" i="13"/>
  <c r="A177" i="13" s="1"/>
  <c r="A6" i="13"/>
  <c r="A186" i="13"/>
  <c r="A15" i="13"/>
  <c r="A26" i="4"/>
  <c r="A25" i="7"/>
  <c r="A16" i="7"/>
  <c r="A8" i="7"/>
  <c r="A158" i="7"/>
  <c r="A17" i="3" l="1"/>
  <c r="A150" i="7"/>
  <c r="A151" i="7" s="1"/>
  <c r="I12" i="39"/>
  <c r="I11" i="39" s="1"/>
  <c r="A35" i="20"/>
  <c r="A36" i="20" s="1"/>
  <c r="A19" i="4"/>
  <c r="I12" i="34" s="1"/>
  <c r="I11" i="34" s="1"/>
  <c r="A168" i="13"/>
  <c r="A178" i="13" s="1"/>
  <c r="A7" i="13"/>
  <c r="A187" i="13"/>
  <c r="A16" i="13"/>
  <c r="A9" i="7"/>
  <c r="A159" i="7"/>
  <c r="A160" i="7" s="1"/>
  <c r="A26" i="7"/>
  <c r="A17" i="7"/>
  <c r="A18" i="3" l="1"/>
  <c r="A10" i="7"/>
  <c r="I4" i="36" s="1"/>
  <c r="I3" i="36" s="1"/>
  <c r="A8" i="13"/>
  <c r="A169" i="13"/>
  <c r="A179" i="13" s="1"/>
  <c r="A188" i="13"/>
  <c r="A17" i="13"/>
  <c r="A27" i="4"/>
  <c r="A28" i="4" s="1"/>
  <c r="A18" i="7"/>
  <c r="A27" i="7"/>
  <c r="A28" i="7" s="1"/>
  <c r="A14" i="2"/>
  <c r="A19" i="3" l="1"/>
  <c r="A20" i="3" s="1"/>
  <c r="A21" i="3" s="1"/>
  <c r="A19" i="7"/>
  <c r="I12" i="36" s="1"/>
  <c r="I11" i="36" s="1"/>
  <c r="A189" i="13"/>
  <c r="A190" i="13" s="1"/>
  <c r="A191" i="13" s="1"/>
  <c r="A18" i="13"/>
  <c r="A19" i="13" s="1"/>
  <c r="A9" i="13"/>
  <c r="A170" i="13"/>
  <c r="A15" i="2"/>
  <c r="A171" i="13" l="1"/>
  <c r="A180" i="13"/>
  <c r="A181" i="13" s="1"/>
  <c r="A10" i="13"/>
  <c r="I4" i="47" s="1"/>
  <c r="I3" i="47" s="1"/>
  <c r="A20" i="13"/>
  <c r="I12" i="47" s="1"/>
  <c r="I11" i="47" s="1"/>
  <c r="A16" i="2"/>
  <c r="A17" i="2" l="1"/>
  <c r="A18" i="2" l="1"/>
  <c r="A19" i="2" l="1"/>
  <c r="A20" i="2" s="1"/>
  <c r="A132" i="1" l="1"/>
  <c r="A133" i="1" l="1"/>
  <c r="A134" i="1" l="1"/>
  <c r="A135" i="1" l="1"/>
  <c r="A136" i="1" l="1"/>
  <c r="A137" i="1" l="1"/>
  <c r="A138" i="1" s="1"/>
  <c r="A4" i="8" l="1"/>
  <c r="A5" i="8" l="1"/>
  <c r="A6" i="8"/>
  <c r="A22" i="8"/>
  <c r="A13" i="8"/>
  <c r="A7" i="8" l="1"/>
  <c r="A23" i="8"/>
  <c r="A14" i="8"/>
  <c r="A24" i="8"/>
  <c r="A15" i="8"/>
  <c r="A8" i="8" l="1"/>
  <c r="A9" i="8"/>
  <c r="A25" i="8"/>
  <c r="A16" i="8"/>
  <c r="A10" i="8" l="1"/>
  <c r="I4" i="41" s="1"/>
  <c r="I3" i="41" s="1"/>
  <c r="A18" i="8"/>
  <c r="A26" i="8"/>
  <c r="A17" i="8"/>
  <c r="A19" i="8" l="1"/>
  <c r="I12" i="41" s="1"/>
  <c r="I11" i="41" s="1"/>
  <c r="A4" i="24" l="1"/>
  <c r="A5" i="24" l="1"/>
  <c r="A6" i="24" l="1"/>
  <c r="A7" i="24" s="1"/>
  <c r="A8" i="24" l="1"/>
  <c r="A9" i="24" s="1"/>
  <c r="A10" i="24" s="1"/>
  <c r="I4" i="46"/>
  <c r="I3" i="46" s="1"/>
  <c r="A142" i="23" l="1"/>
  <c r="A141" i="23"/>
  <c r="A88" i="19"/>
  <c r="A143" i="23"/>
  <c r="A89" i="19"/>
  <c r="A144" i="23" l="1"/>
  <c r="A90" i="19"/>
  <c r="A91" i="19" l="1"/>
  <c r="A92" i="19" l="1"/>
  <c r="I106" i="52" s="1"/>
  <c r="A145" i="23"/>
  <c r="A31" i="1" l="1"/>
  <c r="A32" i="1" l="1"/>
  <c r="A60" i="10"/>
  <c r="A54" i="2" l="1"/>
  <c r="A33" i="1"/>
  <c r="A114" i="1"/>
  <c r="A61" i="10"/>
  <c r="A40" i="10"/>
  <c r="A22" i="10" l="1"/>
  <c r="A55" i="2"/>
  <c r="A24" i="2"/>
  <c r="A13" i="1"/>
  <c r="A34" i="1"/>
  <c r="A62" i="10"/>
  <c r="A41" i="10"/>
  <c r="A31" i="10" l="1"/>
  <c r="A70" i="10"/>
  <c r="A23" i="10"/>
  <c r="A4" i="10"/>
  <c r="A25" i="2"/>
  <c r="A115" i="1"/>
  <c r="A14" i="1"/>
  <c r="A56" i="2"/>
  <c r="A116" i="1"/>
  <c r="A42" i="10"/>
  <c r="A63" i="10"/>
  <c r="A24" i="10" l="1"/>
  <c r="A32" i="10"/>
  <c r="A71" i="10"/>
  <c r="A5" i="10"/>
  <c r="A13" i="10"/>
  <c r="A50" i="10"/>
  <c r="A35" i="1"/>
  <c r="A57" i="2"/>
  <c r="A26" i="2"/>
  <c r="A117" i="1"/>
  <c r="A15" i="1"/>
  <c r="A105" i="23"/>
  <c r="A64" i="10"/>
  <c r="A43" i="10"/>
  <c r="A33" i="10" l="1"/>
  <c r="A72" i="10"/>
  <c r="A25" i="10"/>
  <c r="A14" i="10"/>
  <c r="A51" i="10"/>
  <c r="A6" i="10"/>
  <c r="A36" i="1"/>
  <c r="A58" i="2"/>
  <c r="A16" i="1"/>
  <c r="A27" i="2"/>
  <c r="A106" i="23"/>
  <c r="A4" i="23"/>
  <c r="A44" i="10"/>
  <c r="A65" i="10" l="1"/>
  <c r="A66" i="10" s="1"/>
  <c r="A26" i="10"/>
  <c r="A34" i="10"/>
  <c r="A73" i="10"/>
  <c r="A7" i="10"/>
  <c r="A15" i="10"/>
  <c r="A52" i="10"/>
  <c r="A37" i="1"/>
  <c r="I28" i="30" s="1"/>
  <c r="I27" i="30" s="1"/>
  <c r="A118" i="1"/>
  <c r="A29" i="2"/>
  <c r="A30" i="2" s="1"/>
  <c r="A18" i="1"/>
  <c r="A17" i="1"/>
  <c r="A28" i="2"/>
  <c r="A107" i="23"/>
  <c r="A5" i="23"/>
  <c r="A27" i="10" l="1"/>
  <c r="A35" i="10"/>
  <c r="A74" i="10"/>
  <c r="A16" i="10"/>
  <c r="A53" i="10"/>
  <c r="A8" i="10"/>
  <c r="A45" i="10"/>
  <c r="A46" i="10" s="1"/>
  <c r="A19" i="1"/>
  <c r="I12" i="30" s="1"/>
  <c r="I11" i="30" s="1"/>
  <c r="A119" i="1"/>
  <c r="A120" i="1" s="1"/>
  <c r="A108" i="23"/>
  <c r="A6" i="23"/>
  <c r="A28" i="10" l="1"/>
  <c r="I20" i="40" s="1"/>
  <c r="I19" i="40" s="1"/>
  <c r="A36" i="10"/>
  <c r="A75" i="10"/>
  <c r="A76" i="10" s="1"/>
  <c r="A9" i="10"/>
  <c r="A17" i="10"/>
  <c r="A54" i="10"/>
  <c r="A7" i="23"/>
  <c r="A37" i="10" l="1"/>
  <c r="I28" i="40" s="1"/>
  <c r="I27" i="40" s="1"/>
  <c r="A18" i="10"/>
  <c r="A55" i="10"/>
  <c r="A56" i="10" s="1"/>
  <c r="A10" i="10"/>
  <c r="I4" i="40" s="1"/>
  <c r="I3" i="40" s="1"/>
  <c r="A110" i="23"/>
  <c r="A111" i="23" s="1"/>
  <c r="A109" i="23"/>
  <c r="A9" i="23"/>
  <c r="A8" i="23"/>
  <c r="A19" i="10" l="1"/>
  <c r="I12" i="40" s="1"/>
  <c r="I11" i="40" s="1"/>
  <c r="A10" i="23"/>
  <c r="I4" i="43" s="1"/>
  <c r="I3" i="43" s="1"/>
  <c r="A4" i="2"/>
  <c r="A5" i="2" l="1"/>
  <c r="A123" i="23" l="1"/>
  <c r="A82" i="4"/>
  <c r="A92" i="4" s="1"/>
  <c r="A22" i="23"/>
  <c r="A136" i="7"/>
  <c r="A72" i="4"/>
  <c r="A125" i="23"/>
  <c r="A49" i="23"/>
  <c r="A6" i="2"/>
  <c r="A32" i="23" l="1"/>
  <c r="A133" i="23"/>
  <c r="A31" i="23"/>
  <c r="A132" i="23"/>
  <c r="A23" i="23"/>
  <c r="A124" i="23"/>
  <c r="A83" i="4"/>
  <c r="A93" i="4" s="1"/>
  <c r="A4" i="1"/>
  <c r="A41" i="7"/>
  <c r="A73" i="4"/>
  <c r="A4" i="4"/>
  <c r="A126" i="23"/>
  <c r="A24" i="23"/>
  <c r="A50" i="23"/>
  <c r="A137" i="7"/>
  <c r="A7" i="2"/>
  <c r="A33" i="23" l="1"/>
  <c r="A134" i="23"/>
  <c r="A44" i="2"/>
  <c r="A84" i="4"/>
  <c r="A94" i="4" s="1"/>
  <c r="A5" i="1"/>
  <c r="A9" i="2"/>
  <c r="A10" i="2" s="1"/>
  <c r="A74" i="4"/>
  <c r="A101" i="4"/>
  <c r="A5" i="4"/>
  <c r="A25" i="23"/>
  <c r="A51" i="23"/>
  <c r="A8" i="2"/>
  <c r="A42" i="7"/>
  <c r="A138" i="7"/>
  <c r="A127" i="23" l="1"/>
  <c r="A34" i="23"/>
  <c r="A135" i="23"/>
  <c r="A45" i="2"/>
  <c r="A85" i="4"/>
  <c r="A95" i="4" s="1"/>
  <c r="A6" i="1"/>
  <c r="A102" i="4"/>
  <c r="A75" i="4"/>
  <c r="A6" i="4"/>
  <c r="A26" i="23"/>
  <c r="A52" i="23"/>
  <c r="A43" i="7"/>
  <c r="A139" i="7"/>
  <c r="A140" i="7" s="1"/>
  <c r="A141" i="7" s="1"/>
  <c r="A142" i="7" s="1"/>
  <c r="A128" i="23" l="1"/>
  <c r="A129" i="23" s="1"/>
  <c r="A27" i="23"/>
  <c r="A35" i="23"/>
  <c r="A136" i="23"/>
  <c r="A46" i="2"/>
  <c r="A86" i="4"/>
  <c r="A96" i="4" s="1"/>
  <c r="A7" i="1"/>
  <c r="A7" i="4"/>
  <c r="A103" i="4"/>
  <c r="A76" i="4"/>
  <c r="A77" i="4" s="1"/>
  <c r="A78" i="4" s="1"/>
  <c r="A53" i="23"/>
  <c r="A8" i="1"/>
  <c r="A44" i="7"/>
  <c r="A45" i="7" s="1"/>
  <c r="A36" i="23" l="1"/>
  <c r="A137" i="23"/>
  <c r="A138" i="23" s="1"/>
  <c r="A28" i="23"/>
  <c r="I20" i="43" s="1"/>
  <c r="I19" i="43" s="1"/>
  <c r="A47" i="2"/>
  <c r="A87" i="4"/>
  <c r="A97" i="4" s="1"/>
  <c r="A98" i="4" s="1"/>
  <c r="A46" i="7"/>
  <c r="A47" i="7" s="1"/>
  <c r="I46" i="36"/>
  <c r="I45" i="36" s="1"/>
  <c r="A8" i="4"/>
  <c r="A9" i="4" s="1"/>
  <c r="I4" i="34" s="1"/>
  <c r="A104" i="4"/>
  <c r="A37" i="23" l="1"/>
  <c r="I28" i="43" s="1"/>
  <c r="I27" i="43" s="1"/>
  <c r="A54" i="23"/>
  <c r="A48" i="2"/>
  <c r="A88" i="4"/>
  <c r="I3" i="34"/>
  <c r="A10" i="4"/>
  <c r="A9" i="1"/>
  <c r="A105" i="4"/>
  <c r="A106" i="4" s="1"/>
  <c r="A107" i="4" s="1"/>
  <c r="A55" i="23" l="1"/>
  <c r="I46" i="43" s="1"/>
  <c r="I45" i="43" s="1"/>
  <c r="A10" i="1"/>
  <c r="I4" i="30" s="1"/>
  <c r="I3" i="30" s="1"/>
  <c r="I119" i="7"/>
  <c r="U119" i="7" l="1"/>
  <c r="M119" i="7"/>
  <c r="N119" i="7"/>
  <c r="T119" i="7"/>
  <c r="H119" i="7"/>
  <c r="R119" i="7"/>
  <c r="F119" i="7"/>
  <c r="S119" i="7"/>
  <c r="D119" i="7"/>
  <c r="B119" i="7"/>
  <c r="P119" i="7"/>
  <c r="J119" i="7"/>
  <c r="Q119" i="7"/>
  <c r="K119" i="7"/>
  <c r="V119" i="7"/>
  <c r="L119" i="7"/>
  <c r="C119" i="7"/>
  <c r="G119" i="7"/>
  <c r="O119" i="7"/>
  <c r="E119" i="7"/>
  <c r="AA119" i="7" l="1"/>
  <c r="Z119" i="7" s="1"/>
  <c r="Y119" i="7"/>
  <c r="X119" i="7" s="1"/>
  <c r="L120" i="7" l="1"/>
  <c r="U120" i="7" l="1"/>
  <c r="D120" i="7"/>
  <c r="C120" i="7"/>
  <c r="Q120" i="7"/>
  <c r="H120" i="7"/>
  <c r="E120" i="7"/>
  <c r="M120" i="7"/>
  <c r="P120" i="7"/>
  <c r="S120" i="7"/>
  <c r="N120" i="7"/>
  <c r="T120" i="7"/>
  <c r="R120" i="7"/>
  <c r="O120" i="7"/>
  <c r="J120" i="7"/>
  <c r="I120" i="7"/>
  <c r="K120" i="7"/>
  <c r="V120" i="7"/>
  <c r="B120" i="7"/>
  <c r="I121" i="7"/>
  <c r="G120" i="7"/>
  <c r="F120" i="7"/>
  <c r="AA120" i="7" l="1"/>
  <c r="Z120" i="7" s="1"/>
  <c r="Y120" i="7"/>
  <c r="X120" i="7" s="1"/>
  <c r="U121" i="7"/>
  <c r="J121" i="7"/>
  <c r="K121" i="7"/>
  <c r="Q88" i="36" s="1"/>
  <c r="R88" i="36" s="1"/>
  <c r="S88" i="36" s="1"/>
  <c r="T88" i="36" s="1"/>
  <c r="U88" i="36" s="1"/>
  <c r="V88" i="36" s="1"/>
  <c r="W88" i="36" s="1"/>
  <c r="X88" i="36" s="1"/>
  <c r="Y88" i="36" s="1"/>
  <c r="V121" i="7"/>
  <c r="C121" i="7"/>
  <c r="E121" i="7"/>
  <c r="G121" i="7"/>
  <c r="M121" i="7"/>
  <c r="S121" i="7"/>
  <c r="L121" i="7"/>
  <c r="T121" i="7"/>
  <c r="O121" i="7"/>
  <c r="D121" i="7"/>
  <c r="Q121" i="7"/>
  <c r="N121" i="7"/>
  <c r="R121" i="7"/>
  <c r="F121" i="7"/>
  <c r="B121" i="7"/>
  <c r="P121" i="7"/>
  <c r="H121" i="7"/>
  <c r="K87" i="36" s="1"/>
  <c r="L87" i="36" s="1"/>
  <c r="M87" i="36" s="1"/>
  <c r="N87" i="36" s="1"/>
  <c r="O87" i="36" s="1"/>
  <c r="AA121" i="7" l="1"/>
  <c r="Z121" i="7" s="1"/>
  <c r="Y121" i="7"/>
  <c r="X121" i="7" s="1"/>
  <c r="K28" i="10" l="1"/>
  <c r="P24" i="40" s="1"/>
  <c r="H28" i="10"/>
  <c r="J23" i="40" s="1"/>
  <c r="L28" i="10"/>
  <c r="T92" i="1"/>
  <c r="P92" i="1"/>
  <c r="V92" i="1"/>
  <c r="U92" i="1"/>
  <c r="Q92" i="1"/>
  <c r="O92" i="1"/>
  <c r="N92" i="1"/>
  <c r="L92" i="1"/>
  <c r="M92" i="1"/>
  <c r="I92" i="1"/>
  <c r="F92" i="1"/>
  <c r="E92" i="1"/>
  <c r="D92" i="1"/>
  <c r="B92" i="1"/>
  <c r="P83" i="1"/>
  <c r="T83" i="1"/>
  <c r="G83" i="1"/>
  <c r="N74" i="1"/>
  <c r="K74" i="1"/>
  <c r="J74" i="1"/>
  <c r="I74" i="1"/>
  <c r="H74" i="1"/>
  <c r="G74" i="1"/>
  <c r="S65" i="1"/>
  <c r="R65" i="1"/>
  <c r="Q65" i="1"/>
  <c r="P65" i="1"/>
  <c r="N65" i="1"/>
  <c r="M65" i="1"/>
  <c r="L65" i="1"/>
  <c r="K65" i="1"/>
  <c r="I65" i="1"/>
  <c r="H65" i="1"/>
  <c r="G65" i="1"/>
  <c r="F65" i="1"/>
  <c r="E65" i="1"/>
  <c r="C65" i="1"/>
  <c r="B65" i="1"/>
  <c r="Q60" i="2"/>
  <c r="U60" i="2"/>
  <c r="R60" i="2"/>
  <c r="Q61" i="2"/>
  <c r="U46" i="31" s="1"/>
  <c r="K61" i="2"/>
  <c r="P48" i="31" s="1"/>
  <c r="Q48" i="31" s="1"/>
  <c r="R48" i="31" s="1"/>
  <c r="S48" i="31" s="1"/>
  <c r="T48" i="31" s="1"/>
  <c r="U48" i="31" s="1"/>
  <c r="V48" i="31" s="1"/>
  <c r="W48" i="31" s="1"/>
  <c r="X48" i="31" s="1"/>
  <c r="Y48" i="31" s="1"/>
  <c r="D61" i="2"/>
  <c r="L44" i="31" s="1"/>
  <c r="S60" i="2"/>
  <c r="O60" i="2"/>
  <c r="I60" i="2"/>
  <c r="B60" i="2"/>
  <c r="T138" i="1"/>
  <c r="Q138" i="1"/>
  <c r="O138" i="1"/>
  <c r="D138" i="1"/>
  <c r="V146" i="23"/>
  <c r="U146" i="23"/>
  <c r="T146" i="23"/>
  <c r="S146" i="23"/>
  <c r="R146" i="23"/>
  <c r="Q146" i="23"/>
  <c r="P146" i="23"/>
  <c r="O146" i="23"/>
  <c r="L146" i="23"/>
  <c r="K146" i="23"/>
  <c r="J146" i="23"/>
  <c r="I146" i="23"/>
  <c r="H146" i="23"/>
  <c r="G146" i="23"/>
  <c r="F146" i="23"/>
  <c r="E146" i="23"/>
  <c r="D146" i="23"/>
  <c r="C146" i="23"/>
  <c r="B146" i="23"/>
  <c r="V138" i="23"/>
  <c r="U138" i="23"/>
  <c r="T138" i="23"/>
  <c r="S138" i="23"/>
  <c r="R138" i="23"/>
  <c r="Q138" i="23"/>
  <c r="P138" i="23"/>
  <c r="M138" i="23"/>
  <c r="L138" i="23"/>
  <c r="K138" i="23"/>
  <c r="J138" i="23"/>
  <c r="I138" i="23"/>
  <c r="H138" i="23"/>
  <c r="G138" i="23"/>
  <c r="F138" i="23"/>
  <c r="E138" i="23"/>
  <c r="D138" i="23"/>
  <c r="C138" i="23"/>
  <c r="B138" i="23"/>
  <c r="V129" i="23"/>
  <c r="U129" i="23"/>
  <c r="T129" i="23"/>
  <c r="S129" i="23"/>
  <c r="R129" i="23"/>
  <c r="O129" i="23"/>
  <c r="N129" i="23"/>
  <c r="M129" i="23"/>
  <c r="L129" i="23"/>
  <c r="G129" i="23"/>
  <c r="F129" i="23"/>
  <c r="E129" i="23"/>
  <c r="D129" i="23"/>
  <c r="C129" i="23"/>
  <c r="V111" i="23"/>
  <c r="U111" i="23"/>
  <c r="T111" i="23"/>
  <c r="S111" i="23"/>
  <c r="R111" i="23"/>
  <c r="Q111" i="23"/>
  <c r="P111" i="23"/>
  <c r="O111" i="23"/>
  <c r="L111" i="23"/>
  <c r="K111" i="23"/>
  <c r="J111" i="23"/>
  <c r="I111" i="23"/>
  <c r="H111" i="23"/>
  <c r="G111" i="23"/>
  <c r="F111" i="23"/>
  <c r="E111" i="23"/>
  <c r="D111" i="23"/>
  <c r="C111" i="23"/>
  <c r="B111" i="23"/>
  <c r="V91" i="23"/>
  <c r="U91" i="23"/>
  <c r="Y78" i="43" s="1"/>
  <c r="T91" i="23"/>
  <c r="X78" i="43" s="1"/>
  <c r="S91" i="23"/>
  <c r="W78" i="43" s="1"/>
  <c r="R91" i="23"/>
  <c r="V78" i="43" s="1"/>
  <c r="Q91" i="23"/>
  <c r="U78" i="43" s="1"/>
  <c r="P91" i="23"/>
  <c r="T78" i="43" s="1"/>
  <c r="O91" i="23"/>
  <c r="N91" i="23"/>
  <c r="R78" i="43" s="1"/>
  <c r="M91" i="23"/>
  <c r="L91" i="23"/>
  <c r="P78" i="43" s="1"/>
  <c r="K91" i="23"/>
  <c r="P80" i="43" s="1"/>
  <c r="J91" i="23"/>
  <c r="I91" i="23"/>
  <c r="H91" i="23"/>
  <c r="J79" i="43" s="1"/>
  <c r="G91" i="23"/>
  <c r="O77" i="43" s="1"/>
  <c r="F91" i="23"/>
  <c r="N76" i="43" s="1"/>
  <c r="E91" i="23"/>
  <c r="M76" i="43" s="1"/>
  <c r="D91" i="23"/>
  <c r="L76" i="43" s="1"/>
  <c r="C91" i="23"/>
  <c r="K76" i="43" s="1"/>
  <c r="B91" i="23"/>
  <c r="J76" i="43" s="1"/>
  <c r="V90" i="23"/>
  <c r="U90" i="23"/>
  <c r="T90" i="23"/>
  <c r="S90" i="23"/>
  <c r="R90" i="23"/>
  <c r="Q90" i="23"/>
  <c r="P90" i="23"/>
  <c r="O90" i="23"/>
  <c r="N90" i="23"/>
  <c r="M90" i="23"/>
  <c r="L90" i="23"/>
  <c r="K90" i="23"/>
  <c r="J90" i="23"/>
  <c r="I90" i="23"/>
  <c r="H90" i="23"/>
  <c r="G90" i="23"/>
  <c r="F90" i="23"/>
  <c r="E90" i="23"/>
  <c r="D90" i="23"/>
  <c r="C90" i="23"/>
  <c r="B90" i="23"/>
  <c r="V89" i="23"/>
  <c r="U89" i="23"/>
  <c r="T89" i="23"/>
  <c r="S89" i="23"/>
  <c r="R89" i="23"/>
  <c r="Q89" i="23"/>
  <c r="P89" i="23"/>
  <c r="O89" i="23"/>
  <c r="N89" i="23"/>
  <c r="M89" i="23"/>
  <c r="L89" i="23"/>
  <c r="K89" i="23"/>
  <c r="J89" i="23"/>
  <c r="I89" i="23"/>
  <c r="H89" i="23"/>
  <c r="G89" i="23"/>
  <c r="F89" i="23"/>
  <c r="E89" i="23"/>
  <c r="D89" i="23"/>
  <c r="C89" i="23"/>
  <c r="B89" i="23"/>
  <c r="V88" i="23"/>
  <c r="U88" i="23"/>
  <c r="T88" i="23"/>
  <c r="S88" i="23"/>
  <c r="R88" i="23"/>
  <c r="Q88" i="23"/>
  <c r="P88" i="23"/>
  <c r="O88" i="23"/>
  <c r="N88" i="23"/>
  <c r="M88" i="23"/>
  <c r="L88" i="23"/>
  <c r="K88" i="23"/>
  <c r="J88" i="23"/>
  <c r="I88" i="23"/>
  <c r="H88" i="23"/>
  <c r="G88" i="23"/>
  <c r="F88" i="23"/>
  <c r="E88" i="23"/>
  <c r="D88" i="23"/>
  <c r="C88" i="23"/>
  <c r="B88" i="23"/>
  <c r="V87" i="23"/>
  <c r="U87" i="23"/>
  <c r="T87" i="23"/>
  <c r="S87" i="23"/>
  <c r="R87" i="23"/>
  <c r="Q87" i="23"/>
  <c r="P87" i="23"/>
  <c r="O87" i="23"/>
  <c r="N87" i="23"/>
  <c r="M87" i="23"/>
  <c r="L87" i="23"/>
  <c r="K87" i="23"/>
  <c r="J87" i="23"/>
  <c r="I87" i="23"/>
  <c r="H87" i="23"/>
  <c r="G87" i="23"/>
  <c r="F87" i="23"/>
  <c r="E87" i="23"/>
  <c r="D87" i="23"/>
  <c r="C87" i="23"/>
  <c r="B87" i="23"/>
  <c r="V86" i="23"/>
  <c r="U86" i="23"/>
  <c r="T86" i="23"/>
  <c r="S86" i="23"/>
  <c r="R86" i="23"/>
  <c r="Q86" i="23"/>
  <c r="P86" i="23"/>
  <c r="O86" i="23"/>
  <c r="N86" i="23"/>
  <c r="M86" i="23"/>
  <c r="L86" i="23"/>
  <c r="K86" i="23"/>
  <c r="J86" i="23"/>
  <c r="I86" i="23"/>
  <c r="H86" i="23"/>
  <c r="G86" i="23"/>
  <c r="F86" i="23"/>
  <c r="E86" i="23"/>
  <c r="D86" i="23"/>
  <c r="C86" i="23"/>
  <c r="B86" i="23"/>
  <c r="V85" i="23"/>
  <c r="U85" i="23"/>
  <c r="T85" i="23"/>
  <c r="S85" i="23"/>
  <c r="R85" i="23"/>
  <c r="Q85" i="23"/>
  <c r="P85" i="23"/>
  <c r="O85" i="23"/>
  <c r="N85" i="23"/>
  <c r="M85" i="23"/>
  <c r="L85" i="23"/>
  <c r="K85" i="23"/>
  <c r="J85" i="23"/>
  <c r="I85" i="23"/>
  <c r="H85" i="23"/>
  <c r="G85" i="23"/>
  <c r="F85" i="23"/>
  <c r="E85" i="23"/>
  <c r="D85" i="23"/>
  <c r="C85" i="23"/>
  <c r="B85" i="23"/>
  <c r="V82" i="23"/>
  <c r="U82" i="23"/>
  <c r="Y70" i="43" s="1"/>
  <c r="T82" i="23"/>
  <c r="X70" i="43" s="1"/>
  <c r="S82" i="23"/>
  <c r="W70" i="43" s="1"/>
  <c r="R82" i="23"/>
  <c r="V70" i="43" s="1"/>
  <c r="Q82" i="23"/>
  <c r="U70" i="43" s="1"/>
  <c r="P82" i="23"/>
  <c r="T70" i="43" s="1"/>
  <c r="O82" i="23"/>
  <c r="S70" i="43" s="1"/>
  <c r="N82" i="23"/>
  <c r="R70" i="43" s="1"/>
  <c r="M82" i="23"/>
  <c r="Q70" i="43" s="1"/>
  <c r="L82" i="23"/>
  <c r="K82" i="23"/>
  <c r="P72" i="43" s="1"/>
  <c r="J82" i="23"/>
  <c r="I82" i="23"/>
  <c r="H82" i="23"/>
  <c r="J71" i="43" s="1"/>
  <c r="G82" i="23"/>
  <c r="O69" i="43" s="1"/>
  <c r="F82" i="23"/>
  <c r="N68" i="43" s="1"/>
  <c r="E82" i="23"/>
  <c r="M68" i="43" s="1"/>
  <c r="D82" i="23"/>
  <c r="L68" i="43" s="1"/>
  <c r="C82" i="23"/>
  <c r="K68" i="43" s="1"/>
  <c r="B82" i="23"/>
  <c r="J68" i="43" s="1"/>
  <c r="V73" i="23"/>
  <c r="U73" i="23"/>
  <c r="Y62" i="43" s="1"/>
  <c r="T73" i="23"/>
  <c r="X62" i="43" s="1"/>
  <c r="S73" i="23"/>
  <c r="W62" i="43" s="1"/>
  <c r="R73" i="23"/>
  <c r="V62" i="43" s="1"/>
  <c r="Q73" i="23"/>
  <c r="U62" i="43" s="1"/>
  <c r="P73" i="23"/>
  <c r="T62" i="43" s="1"/>
  <c r="O73" i="23"/>
  <c r="S62" i="43" s="1"/>
  <c r="N73" i="23"/>
  <c r="R62" i="43" s="1"/>
  <c r="M73" i="23"/>
  <c r="Q62" i="43" s="1"/>
  <c r="L73" i="23"/>
  <c r="K73" i="23"/>
  <c r="P64" i="43" s="1"/>
  <c r="Q64" i="43" s="1"/>
  <c r="R64" i="43" s="1"/>
  <c r="S64" i="43" s="1"/>
  <c r="T64" i="43" s="1"/>
  <c r="U64" i="43" s="1"/>
  <c r="V64" i="43" s="1"/>
  <c r="W64" i="43" s="1"/>
  <c r="X64" i="43" s="1"/>
  <c r="Y64" i="43" s="1"/>
  <c r="J73" i="23"/>
  <c r="I73" i="23"/>
  <c r="H73" i="23"/>
  <c r="J63" i="43" s="1"/>
  <c r="K63" i="43" s="1"/>
  <c r="L63" i="43" s="1"/>
  <c r="M63" i="43" s="1"/>
  <c r="N63" i="43" s="1"/>
  <c r="O63" i="43" s="1"/>
  <c r="G73" i="23"/>
  <c r="O61" i="43" s="1"/>
  <c r="F73" i="23"/>
  <c r="N60" i="43" s="1"/>
  <c r="E73" i="23"/>
  <c r="M60" i="43" s="1"/>
  <c r="D73" i="23"/>
  <c r="L60" i="43" s="1"/>
  <c r="C73" i="23"/>
  <c r="K60" i="43" s="1"/>
  <c r="B73" i="23"/>
  <c r="J60" i="43" s="1"/>
  <c r="V120" i="23"/>
  <c r="U120" i="23"/>
  <c r="T120" i="23"/>
  <c r="S120" i="23"/>
  <c r="Q120" i="23"/>
  <c r="P120" i="23"/>
  <c r="N120" i="23"/>
  <c r="L120" i="23"/>
  <c r="I120" i="23"/>
  <c r="H120" i="23"/>
  <c r="G120" i="23"/>
  <c r="F120" i="23"/>
  <c r="E120" i="23"/>
  <c r="D120" i="23"/>
  <c r="C120" i="23"/>
  <c r="V64" i="23"/>
  <c r="U64" i="23"/>
  <c r="Y55" i="43" s="1"/>
  <c r="T64" i="23"/>
  <c r="X55" i="43" s="1"/>
  <c r="S64" i="23"/>
  <c r="W55" i="43" s="1"/>
  <c r="R64" i="23"/>
  <c r="V55" i="43" s="1"/>
  <c r="Q64" i="23"/>
  <c r="U55" i="43" s="1"/>
  <c r="P64" i="23"/>
  <c r="T55" i="43" s="1"/>
  <c r="O64" i="23"/>
  <c r="S55" i="43" s="1"/>
  <c r="N64" i="23"/>
  <c r="R55" i="43" s="1"/>
  <c r="M64" i="23"/>
  <c r="Q55" i="43" s="1"/>
  <c r="L64" i="23"/>
  <c r="K64" i="23"/>
  <c r="P57" i="43" s="1"/>
  <c r="J64" i="23"/>
  <c r="I64" i="23"/>
  <c r="H64" i="23"/>
  <c r="J56" i="43" s="1"/>
  <c r="F64" i="23"/>
  <c r="N53" i="43" s="1"/>
  <c r="E64" i="23"/>
  <c r="M53" i="43" s="1"/>
  <c r="D64" i="23"/>
  <c r="L53" i="43" s="1"/>
  <c r="V55" i="23"/>
  <c r="U55" i="23"/>
  <c r="Y48" i="43" s="1"/>
  <c r="T55" i="23"/>
  <c r="X48" i="43" s="1"/>
  <c r="S55" i="23"/>
  <c r="W48" i="43" s="1"/>
  <c r="R55" i="23"/>
  <c r="V48" i="43" s="1"/>
  <c r="Q55" i="23"/>
  <c r="U48" i="43" s="1"/>
  <c r="P55" i="23"/>
  <c r="T48" i="43" s="1"/>
  <c r="O55" i="23"/>
  <c r="S48" i="43" s="1"/>
  <c r="N55" i="23"/>
  <c r="R48" i="43" s="1"/>
  <c r="M55" i="23"/>
  <c r="L55" i="23"/>
  <c r="K55" i="23"/>
  <c r="P50" i="43" s="1"/>
  <c r="J55" i="23"/>
  <c r="I55" i="23"/>
  <c r="H55" i="23"/>
  <c r="J49" i="43" s="1"/>
  <c r="G55" i="23"/>
  <c r="O47" i="43" s="1"/>
  <c r="F55" i="23"/>
  <c r="N46" i="43" s="1"/>
  <c r="E55" i="23"/>
  <c r="M46" i="43" s="1"/>
  <c r="D55" i="23"/>
  <c r="L46" i="43" s="1"/>
  <c r="C55" i="23"/>
  <c r="K46" i="43" s="1"/>
  <c r="B55" i="23"/>
  <c r="J46" i="43" s="1"/>
  <c r="S51" i="2"/>
  <c r="W38" i="31" s="1"/>
  <c r="C51" i="2"/>
  <c r="K36" i="31" s="1"/>
  <c r="P50" i="2"/>
  <c r="M50" i="2"/>
  <c r="F50" i="2"/>
  <c r="L129" i="1"/>
  <c r="V100" i="23"/>
  <c r="U100" i="23"/>
  <c r="T100" i="23"/>
  <c r="S100" i="23"/>
  <c r="R100" i="23"/>
  <c r="Q100" i="23"/>
  <c r="P100" i="23"/>
  <c r="O100" i="23"/>
  <c r="N100" i="23"/>
  <c r="M100" i="23"/>
  <c r="L100" i="23"/>
  <c r="K100" i="23"/>
  <c r="J100" i="23"/>
  <c r="I100" i="23"/>
  <c r="H100" i="23"/>
  <c r="G100" i="23"/>
  <c r="F100" i="23"/>
  <c r="E100" i="23"/>
  <c r="D100" i="23"/>
  <c r="C100" i="23"/>
  <c r="B100" i="23"/>
  <c r="V99" i="23"/>
  <c r="U99" i="23"/>
  <c r="T99" i="23"/>
  <c r="S99" i="23"/>
  <c r="R99" i="23"/>
  <c r="Q99" i="23"/>
  <c r="P99" i="23"/>
  <c r="O99" i="23"/>
  <c r="N99" i="23"/>
  <c r="M99" i="23"/>
  <c r="L99" i="23"/>
  <c r="K99" i="23"/>
  <c r="J99" i="23"/>
  <c r="I99" i="23"/>
  <c r="H99" i="23"/>
  <c r="G99" i="23"/>
  <c r="F99" i="23"/>
  <c r="E99" i="23"/>
  <c r="D99" i="23"/>
  <c r="C99" i="23"/>
  <c r="B99" i="23"/>
  <c r="V98" i="23"/>
  <c r="U98" i="23"/>
  <c r="T98" i="23"/>
  <c r="S98" i="23"/>
  <c r="R98" i="23"/>
  <c r="Q98" i="23"/>
  <c r="P98" i="23"/>
  <c r="O98" i="23"/>
  <c r="N98" i="23"/>
  <c r="M98" i="23"/>
  <c r="L98" i="23"/>
  <c r="K98" i="23"/>
  <c r="J98" i="23"/>
  <c r="I98" i="23"/>
  <c r="H98" i="23"/>
  <c r="G98" i="23"/>
  <c r="F98" i="23"/>
  <c r="E98" i="23"/>
  <c r="D98" i="23"/>
  <c r="C98" i="23"/>
  <c r="B98" i="23"/>
  <c r="V97" i="23"/>
  <c r="U97" i="23"/>
  <c r="T97" i="23"/>
  <c r="S97" i="23"/>
  <c r="R97" i="23"/>
  <c r="Q97" i="23"/>
  <c r="P97" i="23"/>
  <c r="O97" i="23"/>
  <c r="N97" i="23"/>
  <c r="M97" i="23"/>
  <c r="L97" i="23"/>
  <c r="K97" i="23"/>
  <c r="J97" i="23"/>
  <c r="I97" i="23"/>
  <c r="H97" i="23"/>
  <c r="G97" i="23"/>
  <c r="F97" i="23"/>
  <c r="E97" i="23"/>
  <c r="D97" i="23"/>
  <c r="C97" i="23"/>
  <c r="B97" i="23"/>
  <c r="V96" i="23"/>
  <c r="U96" i="23"/>
  <c r="T96" i="23"/>
  <c r="S96" i="23"/>
  <c r="R96" i="23"/>
  <c r="Q96" i="23"/>
  <c r="P96" i="23"/>
  <c r="O96" i="23"/>
  <c r="N96" i="23"/>
  <c r="M96" i="23"/>
  <c r="L96" i="23"/>
  <c r="K96" i="23"/>
  <c r="J96" i="23"/>
  <c r="I96" i="23"/>
  <c r="H96" i="23"/>
  <c r="G96" i="23"/>
  <c r="F96" i="23"/>
  <c r="E96" i="23"/>
  <c r="D96" i="23"/>
  <c r="C96" i="23"/>
  <c r="B96" i="23"/>
  <c r="V95" i="23"/>
  <c r="U95" i="23"/>
  <c r="T95" i="23"/>
  <c r="S95" i="23"/>
  <c r="R95" i="23"/>
  <c r="Q95" i="23"/>
  <c r="P95" i="23"/>
  <c r="O95" i="23"/>
  <c r="N95" i="23"/>
  <c r="M95" i="23"/>
  <c r="L95" i="23"/>
  <c r="K95" i="23"/>
  <c r="J95" i="23"/>
  <c r="I95" i="23"/>
  <c r="H95" i="23"/>
  <c r="G95" i="23"/>
  <c r="F95" i="23"/>
  <c r="E95" i="23"/>
  <c r="D95" i="23"/>
  <c r="C95" i="23"/>
  <c r="B95" i="23"/>
  <c r="V94" i="23"/>
  <c r="U94" i="23"/>
  <c r="T94" i="23"/>
  <c r="S94" i="23"/>
  <c r="R94" i="23"/>
  <c r="Q94" i="23"/>
  <c r="P94" i="23"/>
  <c r="O94" i="23"/>
  <c r="N94" i="23"/>
  <c r="M94" i="23"/>
  <c r="L94" i="23"/>
  <c r="K94" i="23"/>
  <c r="J94" i="23"/>
  <c r="I94" i="23"/>
  <c r="H94" i="23"/>
  <c r="G94" i="23"/>
  <c r="F94" i="23"/>
  <c r="E94" i="23"/>
  <c r="D94" i="23"/>
  <c r="C94" i="23"/>
  <c r="B94" i="23"/>
  <c r="V19" i="4"/>
  <c r="S38" i="4"/>
  <c r="W30" i="34" s="1"/>
  <c r="R19" i="4"/>
  <c r="V14" i="34" s="1"/>
  <c r="Q46" i="23"/>
  <c r="U38" i="43" s="1"/>
  <c r="P46" i="23"/>
  <c r="T38" i="43" s="1"/>
  <c r="V101" i="1"/>
  <c r="U101" i="1"/>
  <c r="T101" i="1"/>
  <c r="S101" i="1"/>
  <c r="R101" i="1"/>
  <c r="Q101" i="1"/>
  <c r="P101" i="1"/>
  <c r="O101" i="1"/>
  <c r="N101" i="1"/>
  <c r="M101" i="1"/>
  <c r="L101" i="1"/>
  <c r="K101" i="1"/>
  <c r="J101" i="1"/>
  <c r="I101" i="1"/>
  <c r="H101" i="1"/>
  <c r="G101" i="1"/>
  <c r="F101" i="1"/>
  <c r="E101" i="1"/>
  <c r="D101" i="1"/>
  <c r="C101" i="1"/>
  <c r="B101" i="1"/>
  <c r="V100" i="1"/>
  <c r="U100" i="1"/>
  <c r="T100" i="1"/>
  <c r="S100" i="1"/>
  <c r="R100" i="1"/>
  <c r="Q100" i="1"/>
  <c r="P100" i="1"/>
  <c r="O100" i="1"/>
  <c r="N100" i="1"/>
  <c r="M100" i="1"/>
  <c r="L100" i="1"/>
  <c r="K100" i="1"/>
  <c r="J100" i="1"/>
  <c r="I100" i="1"/>
  <c r="H100" i="1"/>
  <c r="G100" i="1"/>
  <c r="F100" i="1"/>
  <c r="E100" i="1"/>
  <c r="D100" i="1"/>
  <c r="C100" i="1"/>
  <c r="B100" i="1"/>
  <c r="V99" i="1"/>
  <c r="U99" i="1"/>
  <c r="T99" i="1"/>
  <c r="S99" i="1"/>
  <c r="R99" i="1"/>
  <c r="Q99" i="1"/>
  <c r="P99" i="1"/>
  <c r="O99" i="1"/>
  <c r="N99" i="1"/>
  <c r="M99" i="1"/>
  <c r="L99" i="1"/>
  <c r="K99" i="1"/>
  <c r="J99" i="1"/>
  <c r="I99" i="1"/>
  <c r="H99" i="1"/>
  <c r="G99" i="1"/>
  <c r="F99" i="1"/>
  <c r="E99" i="1"/>
  <c r="D99" i="1"/>
  <c r="C99" i="1"/>
  <c r="B99" i="1"/>
  <c r="V98" i="1"/>
  <c r="U98" i="1"/>
  <c r="T98" i="1"/>
  <c r="S98" i="1"/>
  <c r="R98" i="1"/>
  <c r="Q98" i="1"/>
  <c r="P98" i="1"/>
  <c r="O98" i="1"/>
  <c r="N98" i="1"/>
  <c r="M98" i="1"/>
  <c r="L98" i="1"/>
  <c r="K98" i="1"/>
  <c r="J98" i="1"/>
  <c r="I98" i="1"/>
  <c r="H98" i="1"/>
  <c r="G98" i="1"/>
  <c r="F98" i="1"/>
  <c r="E98" i="1"/>
  <c r="D98" i="1"/>
  <c r="C98" i="1"/>
  <c r="B98" i="1"/>
  <c r="V97" i="1"/>
  <c r="U97" i="1"/>
  <c r="T97" i="1"/>
  <c r="S97" i="1"/>
  <c r="R97" i="1"/>
  <c r="Q97" i="1"/>
  <c r="P97" i="1"/>
  <c r="O97" i="1"/>
  <c r="N97" i="1"/>
  <c r="M97" i="1"/>
  <c r="L97" i="1"/>
  <c r="K97" i="1"/>
  <c r="J97" i="1"/>
  <c r="I97" i="1"/>
  <c r="H97" i="1"/>
  <c r="G97" i="1"/>
  <c r="F97" i="1"/>
  <c r="E97" i="1"/>
  <c r="D97" i="1"/>
  <c r="C97" i="1"/>
  <c r="B97" i="1"/>
  <c r="V96" i="1"/>
  <c r="U96" i="1"/>
  <c r="T96" i="1"/>
  <c r="S96" i="1"/>
  <c r="R96" i="1"/>
  <c r="Q96" i="1"/>
  <c r="P96" i="1"/>
  <c r="O96" i="1"/>
  <c r="N96" i="1"/>
  <c r="M96" i="1"/>
  <c r="L96" i="1"/>
  <c r="K96" i="1"/>
  <c r="J96" i="1"/>
  <c r="I96" i="1"/>
  <c r="H96" i="1"/>
  <c r="G96" i="1"/>
  <c r="F96" i="1"/>
  <c r="E96" i="1"/>
  <c r="D96" i="1"/>
  <c r="C96" i="1"/>
  <c r="B96" i="1"/>
  <c r="V95" i="1"/>
  <c r="U95" i="1"/>
  <c r="T95" i="1"/>
  <c r="S95" i="1"/>
  <c r="R95" i="1"/>
  <c r="Q95" i="1"/>
  <c r="P95" i="1"/>
  <c r="O95" i="1"/>
  <c r="N95" i="1"/>
  <c r="M95" i="1"/>
  <c r="L95" i="1"/>
  <c r="K95" i="1"/>
  <c r="J95" i="1"/>
  <c r="I95" i="1"/>
  <c r="H95" i="1"/>
  <c r="G95" i="1"/>
  <c r="F95" i="1"/>
  <c r="E95" i="1"/>
  <c r="D95" i="1"/>
  <c r="C95" i="1"/>
  <c r="B95" i="1"/>
  <c r="P10" i="1"/>
  <c r="T6" i="30" s="1"/>
  <c r="N10" i="1"/>
  <c r="R6" i="30" s="1"/>
  <c r="M10" i="1"/>
  <c r="Q6" i="30" s="1"/>
  <c r="K10" i="1"/>
  <c r="P8" i="30" s="1"/>
  <c r="O10" i="1"/>
  <c r="S6" i="30" s="1"/>
  <c r="Q80" i="43" l="1"/>
  <c r="R80" i="43" s="1"/>
  <c r="S80" i="43" s="1"/>
  <c r="T80" i="43" s="1"/>
  <c r="U80" i="43" s="1"/>
  <c r="V80" i="43" s="1"/>
  <c r="W80" i="43" s="1"/>
  <c r="X80" i="43" s="1"/>
  <c r="Y80" i="43" s="1"/>
  <c r="L147" i="1"/>
  <c r="V17" i="24"/>
  <c r="E28" i="23"/>
  <c r="M20" i="43" s="1"/>
  <c r="N147" i="1"/>
  <c r="Z17" i="24"/>
  <c r="R14" i="46" s="1"/>
  <c r="P147" i="1"/>
  <c r="AD17" i="24"/>
  <c r="T14" i="46" s="1"/>
  <c r="L28" i="1"/>
  <c r="P22" i="30" s="1"/>
  <c r="R92" i="1"/>
  <c r="E60" i="2"/>
  <c r="C92" i="1"/>
  <c r="S92" i="1"/>
  <c r="Q38" i="4"/>
  <c r="U30" i="34" s="1"/>
  <c r="N51" i="2"/>
  <c r="R38" i="31" s="1"/>
  <c r="K60" i="2"/>
  <c r="M147" i="1"/>
  <c r="X17" i="24"/>
  <c r="Q14" i="46" s="1"/>
  <c r="Q147" i="1"/>
  <c r="AF17" i="24"/>
  <c r="U14" i="46" s="1"/>
  <c r="D147" i="1"/>
  <c r="F17" i="24"/>
  <c r="L12" i="46" s="1"/>
  <c r="T147" i="1"/>
  <c r="AL17" i="24"/>
  <c r="X14" i="46" s="1"/>
  <c r="S50" i="2"/>
  <c r="H83" i="1"/>
  <c r="R147" i="1"/>
  <c r="AH17" i="24"/>
  <c r="V14" i="46" s="1"/>
  <c r="C147" i="1"/>
  <c r="D17" i="24"/>
  <c r="K12" i="46" s="1"/>
  <c r="B38" i="4"/>
  <c r="J28" i="34" s="1"/>
  <c r="M61" i="2"/>
  <c r="Q46" i="31" s="1"/>
  <c r="I83" i="1"/>
  <c r="G92" i="1"/>
  <c r="R38" i="4"/>
  <c r="V30" i="34" s="1"/>
  <c r="L50" i="2"/>
  <c r="N61" i="2"/>
  <c r="R46" i="31" s="1"/>
  <c r="J65" i="1"/>
  <c r="J83" i="1"/>
  <c r="H92" i="1"/>
  <c r="E147" i="1"/>
  <c r="H17" i="24"/>
  <c r="M12" i="46" s="1"/>
  <c r="T60" i="2"/>
  <c r="K92" i="1"/>
  <c r="U147" i="1"/>
  <c r="AN17" i="24"/>
  <c r="Y14" i="46" s="1"/>
  <c r="S37" i="23"/>
  <c r="W30" i="43" s="1"/>
  <c r="J92" i="1"/>
  <c r="H147" i="1"/>
  <c r="N17" i="24"/>
  <c r="J15" i="46" s="1"/>
  <c r="U50" i="2"/>
  <c r="F60" i="2"/>
  <c r="V60" i="2"/>
  <c r="B147" i="1"/>
  <c r="B17" i="24"/>
  <c r="J12" i="46" s="1"/>
  <c r="F147" i="1"/>
  <c r="J17" i="24"/>
  <c r="N12" i="46" s="1"/>
  <c r="G147" i="1"/>
  <c r="L17" i="24"/>
  <c r="O13" i="46" s="1"/>
  <c r="J147" i="1"/>
  <c r="R17" i="24"/>
  <c r="C19" i="23"/>
  <c r="K12" i="43" s="1"/>
  <c r="N83" i="1"/>
  <c r="O147" i="1"/>
  <c r="AB17" i="24"/>
  <c r="S14" i="46" s="1"/>
  <c r="S147" i="1"/>
  <c r="AJ17" i="24"/>
  <c r="W14" i="46" s="1"/>
  <c r="V147" i="1"/>
  <c r="V156" i="1" s="1"/>
  <c r="AP17" i="24"/>
  <c r="I147" i="1"/>
  <c r="P17" i="24"/>
  <c r="K11" i="2"/>
  <c r="K147" i="1"/>
  <c r="T17" i="24"/>
  <c r="P16" i="46" s="1"/>
  <c r="F19" i="23"/>
  <c r="N12" i="43" s="1"/>
  <c r="L10" i="23"/>
  <c r="P6" i="43" s="1"/>
  <c r="C60" i="2"/>
  <c r="O65" i="1"/>
  <c r="K19" i="4"/>
  <c r="P16" i="34" s="1"/>
  <c r="M111" i="23"/>
  <c r="M10" i="23"/>
  <c r="Q6" i="43" s="1"/>
  <c r="N138" i="23"/>
  <c r="N37" i="23"/>
  <c r="R30" i="43" s="1"/>
  <c r="U19" i="4"/>
  <c r="Y14" i="34" s="1"/>
  <c r="G111" i="1"/>
  <c r="D11" i="2"/>
  <c r="L4" i="31" s="1"/>
  <c r="T11" i="2"/>
  <c r="O120" i="1"/>
  <c r="G61" i="2"/>
  <c r="O45" i="31" s="1"/>
  <c r="G60" i="2"/>
  <c r="Y101" i="1"/>
  <c r="X101" i="1" s="1"/>
  <c r="AA101" i="1"/>
  <c r="Z101" i="1" s="1"/>
  <c r="O171" i="13"/>
  <c r="O171" i="17"/>
  <c r="S110" i="51" s="1"/>
  <c r="G19" i="4"/>
  <c r="O13" i="34" s="1"/>
  <c r="AA98" i="1"/>
  <c r="Z98" i="1" s="1"/>
  <c r="Y98" i="1"/>
  <c r="X98" i="1" s="1"/>
  <c r="H38" i="4"/>
  <c r="J31" i="34" s="1"/>
  <c r="H88" i="4"/>
  <c r="H19" i="23"/>
  <c r="J15" i="43" s="1"/>
  <c r="H46" i="23"/>
  <c r="J39" i="43" s="1"/>
  <c r="F11" i="2"/>
  <c r="N4" i="31" s="1"/>
  <c r="Q120" i="1"/>
  <c r="J111" i="1"/>
  <c r="G11" i="2"/>
  <c r="B120" i="1"/>
  <c r="R120" i="1"/>
  <c r="AA95" i="1"/>
  <c r="Z95" i="1" s="1"/>
  <c r="Y95" i="1"/>
  <c r="X95" i="1" s="1"/>
  <c r="Q51" i="2"/>
  <c r="U38" i="31" s="1"/>
  <c r="Q50" i="2"/>
  <c r="L138" i="1"/>
  <c r="L37" i="1"/>
  <c r="D111" i="1"/>
  <c r="V11" i="2"/>
  <c r="K111" i="1"/>
  <c r="C120" i="1"/>
  <c r="J38" i="4"/>
  <c r="J88" i="4"/>
  <c r="J46" i="23"/>
  <c r="J37" i="23"/>
  <c r="AA99" i="23"/>
  <c r="Z99" i="23" s="1"/>
  <c r="Y99" i="23"/>
  <c r="X99" i="23" s="1"/>
  <c r="B171" i="13"/>
  <c r="B171" i="17"/>
  <c r="J108" i="51" s="1"/>
  <c r="R171" i="13"/>
  <c r="D120" i="1"/>
  <c r="C171" i="13"/>
  <c r="S171" i="13"/>
  <c r="G38" i="4"/>
  <c r="O29" i="34" s="1"/>
  <c r="G88" i="4"/>
  <c r="G37" i="23"/>
  <c r="O29" i="43" s="1"/>
  <c r="G28" i="23"/>
  <c r="O21" i="43" s="1"/>
  <c r="S120" i="1"/>
  <c r="L111" i="1"/>
  <c r="L10" i="1"/>
  <c r="I11" i="2"/>
  <c r="T120" i="1"/>
  <c r="K38" i="4"/>
  <c r="P32" i="34" s="1"/>
  <c r="K88" i="4"/>
  <c r="K46" i="23"/>
  <c r="P40" i="43" s="1"/>
  <c r="K10" i="23"/>
  <c r="P8" i="43" s="1"/>
  <c r="Y96" i="23"/>
  <c r="X96" i="23" s="1"/>
  <c r="AA96" i="23"/>
  <c r="Z96" i="23" s="1"/>
  <c r="M111" i="1"/>
  <c r="J11" i="2"/>
  <c r="E120" i="1"/>
  <c r="U120" i="1"/>
  <c r="D51" i="2"/>
  <c r="L36" i="31" s="1"/>
  <c r="D50" i="2"/>
  <c r="T51" i="2"/>
  <c r="X38" i="31" s="1"/>
  <c r="T50" i="2"/>
  <c r="H11" i="2"/>
  <c r="N111" i="1"/>
  <c r="F120" i="1"/>
  <c r="V120" i="1"/>
  <c r="AA96" i="1"/>
  <c r="Z96" i="1" s="1"/>
  <c r="Y96" i="1"/>
  <c r="X96" i="1" s="1"/>
  <c r="F129" i="1"/>
  <c r="V129" i="1"/>
  <c r="N38" i="4"/>
  <c r="R30" i="34" s="1"/>
  <c r="N88" i="4"/>
  <c r="N46" i="23"/>
  <c r="R38" i="43" s="1"/>
  <c r="N28" i="23"/>
  <c r="R22" i="43" s="1"/>
  <c r="N19" i="23"/>
  <c r="R14" i="43" s="1"/>
  <c r="T10" i="1"/>
  <c r="X6" i="30" s="1"/>
  <c r="T111" i="1"/>
  <c r="I111" i="1"/>
  <c r="K19" i="10"/>
  <c r="P16" i="40" s="1"/>
  <c r="Q10" i="1"/>
  <c r="U6" i="30" s="1"/>
  <c r="Q111" i="1"/>
  <c r="N11" i="2"/>
  <c r="I19" i="1"/>
  <c r="I120" i="1"/>
  <c r="J19" i="1"/>
  <c r="I28" i="1"/>
  <c r="I129" i="1"/>
  <c r="C64" i="23"/>
  <c r="K53" i="43" s="1"/>
  <c r="M120" i="23"/>
  <c r="M19" i="23"/>
  <c r="Q14" i="43" s="1"/>
  <c r="J19" i="4"/>
  <c r="C111" i="1"/>
  <c r="S10" i="1"/>
  <c r="W6" i="30" s="1"/>
  <c r="S111" i="1"/>
  <c r="P11" i="2"/>
  <c r="K19" i="1"/>
  <c r="P16" i="30" s="1"/>
  <c r="K120" i="1"/>
  <c r="H19" i="1"/>
  <c r="J15" i="30" s="1"/>
  <c r="J28" i="1"/>
  <c r="J129" i="1"/>
  <c r="Q11" i="2"/>
  <c r="L120" i="1"/>
  <c r="E111" i="1"/>
  <c r="U10" i="1"/>
  <c r="Y6" i="30" s="1"/>
  <c r="U111" i="1"/>
  <c r="F111" i="1"/>
  <c r="V10" i="1"/>
  <c r="V111" i="1"/>
  <c r="C11" i="2"/>
  <c r="K4" i="31" s="1"/>
  <c r="S11" i="2"/>
  <c r="N120" i="1"/>
  <c r="Y97" i="1"/>
  <c r="X97" i="1" s="1"/>
  <c r="AA97" i="1"/>
  <c r="Z97" i="1" s="1"/>
  <c r="C88" i="4"/>
  <c r="C10" i="23"/>
  <c r="K4" i="43" s="1"/>
  <c r="C46" i="23"/>
  <c r="K36" i="43" s="1"/>
  <c r="S88" i="4"/>
  <c r="S10" i="23"/>
  <c r="W6" i="43" s="1"/>
  <c r="S46" i="23"/>
  <c r="W38" i="43" s="1"/>
  <c r="K171" i="13"/>
  <c r="B129" i="1"/>
  <c r="R129" i="1"/>
  <c r="M51" i="2"/>
  <c r="Q38" i="31" s="1"/>
  <c r="M146" i="23"/>
  <c r="D88" i="4"/>
  <c r="D46" i="23"/>
  <c r="L36" i="43" s="1"/>
  <c r="T88" i="4"/>
  <c r="T46" i="23"/>
  <c r="X38" i="43" s="1"/>
  <c r="L171" i="13"/>
  <c r="L171" i="17"/>
  <c r="P110" i="51" s="1"/>
  <c r="C129" i="1"/>
  <c r="S129" i="1"/>
  <c r="C19" i="4"/>
  <c r="K12" i="34" s="1"/>
  <c r="J120" i="23"/>
  <c r="J19" i="23"/>
  <c r="B37" i="23"/>
  <c r="J28" i="43" s="1"/>
  <c r="N146" i="23"/>
  <c r="M56" i="1"/>
  <c r="H111" i="1"/>
  <c r="E11" i="2"/>
  <c r="M4" i="31" s="1"/>
  <c r="U11" i="2"/>
  <c r="P120" i="1"/>
  <c r="E88" i="4"/>
  <c r="E19" i="23"/>
  <c r="M12" i="43" s="1"/>
  <c r="E37" i="23"/>
  <c r="M28" i="43" s="1"/>
  <c r="U88" i="4"/>
  <c r="U19" i="23"/>
  <c r="Y14" i="43" s="1"/>
  <c r="U37" i="23"/>
  <c r="Y30" i="43" s="1"/>
  <c r="Y98" i="23"/>
  <c r="X98" i="23" s="1"/>
  <c r="AA98" i="23"/>
  <c r="Z98" i="23" s="1"/>
  <c r="M171" i="13"/>
  <c r="M171" i="17"/>
  <c r="Q110" i="51" s="1"/>
  <c r="D129" i="1"/>
  <c r="T129" i="1"/>
  <c r="O51" i="2"/>
  <c r="S38" i="31" s="1"/>
  <c r="O50" i="2"/>
  <c r="K120" i="23"/>
  <c r="K19" i="23"/>
  <c r="P16" i="43" s="1"/>
  <c r="C37" i="23"/>
  <c r="K28" i="43" s="1"/>
  <c r="F88" i="4"/>
  <c r="F10" i="23"/>
  <c r="N4" i="43" s="1"/>
  <c r="V88" i="4"/>
  <c r="V10" i="23"/>
  <c r="Y95" i="23"/>
  <c r="X95" i="23" s="1"/>
  <c r="AA95" i="23"/>
  <c r="Z95" i="23" s="1"/>
  <c r="N171" i="13"/>
  <c r="E129" i="1"/>
  <c r="U129" i="1"/>
  <c r="D28" i="23"/>
  <c r="L20" i="43" s="1"/>
  <c r="R37" i="23"/>
  <c r="V30" i="43" s="1"/>
  <c r="P171" i="13"/>
  <c r="G28" i="1"/>
  <c r="O21" i="30" s="1"/>
  <c r="G129" i="1"/>
  <c r="B50" i="2"/>
  <c r="B51" i="2"/>
  <c r="J36" i="31" s="1"/>
  <c r="R50" i="2"/>
  <c r="R51" i="2"/>
  <c r="V38" i="31" s="1"/>
  <c r="Y55" i="23"/>
  <c r="X55" i="23" s="1"/>
  <c r="Q48" i="43"/>
  <c r="N111" i="23"/>
  <c r="N10" i="23"/>
  <c r="R6" i="43" s="1"/>
  <c r="T28" i="23"/>
  <c r="X22" i="43" s="1"/>
  <c r="O138" i="23"/>
  <c r="O37" i="23"/>
  <c r="S30" i="43" s="1"/>
  <c r="F46" i="23"/>
  <c r="N36" i="43" s="1"/>
  <c r="V46" i="23"/>
  <c r="H61" i="2"/>
  <c r="J47" i="31" s="1"/>
  <c r="K47" i="31" s="1"/>
  <c r="L47" i="31" s="1"/>
  <c r="M47" i="31" s="1"/>
  <c r="N47" i="31" s="1"/>
  <c r="O47" i="31" s="1"/>
  <c r="H60" i="2"/>
  <c r="I38" i="4"/>
  <c r="I88" i="4"/>
  <c r="I19" i="23"/>
  <c r="Q171" i="13"/>
  <c r="H28" i="1"/>
  <c r="J23" i="30" s="1"/>
  <c r="H129" i="1"/>
  <c r="O120" i="23"/>
  <c r="U28" i="23"/>
  <c r="Y22" i="43" s="1"/>
  <c r="G46" i="23"/>
  <c r="O37" i="43" s="1"/>
  <c r="K138" i="1"/>
  <c r="V37" i="10"/>
  <c r="K37" i="1"/>
  <c r="P32" i="30" s="1"/>
  <c r="P129" i="23"/>
  <c r="P28" i="23"/>
  <c r="T22" i="43" s="1"/>
  <c r="I46" i="23"/>
  <c r="F171" i="17"/>
  <c r="N108" i="51" s="1"/>
  <c r="L38" i="4"/>
  <c r="L88" i="4"/>
  <c r="L37" i="23"/>
  <c r="L28" i="23"/>
  <c r="D171" i="13"/>
  <c r="T171" i="13"/>
  <c r="T171" i="17"/>
  <c r="X110" i="51" s="1"/>
  <c r="K28" i="1"/>
  <c r="P24" i="30" s="1"/>
  <c r="K129" i="1"/>
  <c r="F51" i="2"/>
  <c r="N36" i="31" s="1"/>
  <c r="V51" i="2"/>
  <c r="V50" i="2"/>
  <c r="B120" i="23"/>
  <c r="B19" i="23"/>
  <c r="J12" i="43" s="1"/>
  <c r="R120" i="23"/>
  <c r="R19" i="23"/>
  <c r="V14" i="43" s="1"/>
  <c r="Q129" i="23"/>
  <c r="Q28" i="23"/>
  <c r="U22" i="43" s="1"/>
  <c r="D171" i="17"/>
  <c r="L108" i="51" s="1"/>
  <c r="E51" i="2"/>
  <c r="M36" i="31" s="1"/>
  <c r="U51" i="2"/>
  <c r="Y38" i="31" s="1"/>
  <c r="O111" i="1"/>
  <c r="L11" i="2"/>
  <c r="G19" i="1"/>
  <c r="O13" i="30" s="1"/>
  <c r="G120" i="1"/>
  <c r="P111" i="1"/>
  <c r="M11" i="2"/>
  <c r="H120" i="1"/>
  <c r="Y99" i="1"/>
  <c r="X99" i="1" s="1"/>
  <c r="AA99" i="1"/>
  <c r="Z99" i="1" s="1"/>
  <c r="M38" i="4"/>
  <c r="Q30" i="34" s="1"/>
  <c r="M88" i="4"/>
  <c r="M37" i="23"/>
  <c r="E171" i="13"/>
  <c r="E171" i="17"/>
  <c r="M108" i="51" s="1"/>
  <c r="U171" i="13"/>
  <c r="U171" i="17"/>
  <c r="Y110" i="51" s="1"/>
  <c r="C50" i="2"/>
  <c r="O19" i="23"/>
  <c r="S14" i="43" s="1"/>
  <c r="P22" i="40"/>
  <c r="F171" i="13"/>
  <c r="V171" i="13"/>
  <c r="M129" i="1"/>
  <c r="H50" i="2"/>
  <c r="H51" i="2"/>
  <c r="J39" i="31" s="1"/>
  <c r="K39" i="31" s="1"/>
  <c r="L39" i="31" s="1"/>
  <c r="M39" i="31" s="1"/>
  <c r="N39" i="31" s="1"/>
  <c r="O39" i="31" s="1"/>
  <c r="Q19" i="23"/>
  <c r="U14" i="43" s="1"/>
  <c r="L46" i="23"/>
  <c r="B111" i="1"/>
  <c r="R10" i="1"/>
  <c r="V6" i="30" s="1"/>
  <c r="R111" i="1"/>
  <c r="O11" i="2"/>
  <c r="J120" i="1"/>
  <c r="O38" i="4"/>
  <c r="S30" i="34" s="1"/>
  <c r="O88" i="4"/>
  <c r="O28" i="23"/>
  <c r="S22" i="43" s="1"/>
  <c r="O10" i="23"/>
  <c r="S6" i="43" s="1"/>
  <c r="Y100" i="23"/>
  <c r="X100" i="23" s="1"/>
  <c r="AA100" i="23"/>
  <c r="Z100" i="23" s="1"/>
  <c r="G171" i="13"/>
  <c r="G171" i="17"/>
  <c r="O109" i="51" s="1"/>
  <c r="N129" i="1"/>
  <c r="E50" i="2"/>
  <c r="I50" i="2"/>
  <c r="I51" i="2"/>
  <c r="S19" i="23"/>
  <c r="W14" i="43" s="1"/>
  <c r="M46" i="23"/>
  <c r="P38" i="4"/>
  <c r="T30" i="34" s="1"/>
  <c r="P88" i="4"/>
  <c r="AA97" i="23"/>
  <c r="Z97" i="23" s="1"/>
  <c r="Y97" i="23"/>
  <c r="X97" i="23" s="1"/>
  <c r="H171" i="13"/>
  <c r="O129" i="1"/>
  <c r="V19" i="23"/>
  <c r="I171" i="13"/>
  <c r="P129" i="1"/>
  <c r="C38" i="4"/>
  <c r="K28" i="34" s="1"/>
  <c r="K50" i="2"/>
  <c r="K51" i="2"/>
  <c r="P40" i="31" s="1"/>
  <c r="Q40" i="31" s="1"/>
  <c r="R40" i="31" s="1"/>
  <c r="S40" i="31" s="1"/>
  <c r="T40" i="31" s="1"/>
  <c r="U40" i="31" s="1"/>
  <c r="V40" i="31" s="1"/>
  <c r="W40" i="31" s="1"/>
  <c r="X40" i="31" s="1"/>
  <c r="Y40" i="31" s="1"/>
  <c r="O46" i="23"/>
  <c r="S38" i="43" s="1"/>
  <c r="J56" i="1"/>
  <c r="M28" i="10"/>
  <c r="Q22" i="40" s="1"/>
  <c r="Q88" i="4"/>
  <c r="Y94" i="23"/>
  <c r="X94" i="23" s="1"/>
  <c r="AA94" i="23"/>
  <c r="Z94" i="23" s="1"/>
  <c r="B11" i="2"/>
  <c r="J4" i="31" s="1"/>
  <c r="R11" i="2"/>
  <c r="M120" i="1"/>
  <c r="Y100" i="1"/>
  <c r="X100" i="1" s="1"/>
  <c r="AA100" i="1"/>
  <c r="Z100" i="1" s="1"/>
  <c r="B88" i="4"/>
  <c r="B10" i="23"/>
  <c r="J4" i="43" s="1"/>
  <c r="R88" i="4"/>
  <c r="R28" i="23"/>
  <c r="V22" i="43" s="1"/>
  <c r="R10" i="23"/>
  <c r="V6" i="43" s="1"/>
  <c r="J171" i="13"/>
  <c r="Q129" i="1"/>
  <c r="N50" i="2"/>
  <c r="T56" i="1"/>
  <c r="P56" i="1"/>
  <c r="L56" i="1"/>
  <c r="P51" i="2"/>
  <c r="T38" i="31" s="1"/>
  <c r="B64" i="23"/>
  <c r="J53" i="43" s="1"/>
  <c r="P19" i="23"/>
  <c r="T14" i="43" s="1"/>
  <c r="AA90" i="23"/>
  <c r="Z90" i="23" s="1"/>
  <c r="Y90" i="23"/>
  <c r="X90" i="23" s="1"/>
  <c r="F28" i="23"/>
  <c r="N20" i="43" s="1"/>
  <c r="V28" i="23"/>
  <c r="D37" i="23"/>
  <c r="L28" i="43" s="1"/>
  <c r="T37" i="23"/>
  <c r="X30" i="43" s="1"/>
  <c r="B46" i="23"/>
  <c r="J36" i="43" s="1"/>
  <c r="R46" i="23"/>
  <c r="V38" i="43" s="1"/>
  <c r="M37" i="1"/>
  <c r="Q30" i="30" s="1"/>
  <c r="M138" i="1"/>
  <c r="I61" i="2"/>
  <c r="N28" i="10"/>
  <c r="Q28" i="10"/>
  <c r="U22" i="40" s="1"/>
  <c r="H171" i="17"/>
  <c r="J111" i="51" s="1"/>
  <c r="Y87" i="23"/>
  <c r="X87" i="23" s="1"/>
  <c r="AA87" i="23"/>
  <c r="Z87" i="23" s="1"/>
  <c r="N37" i="1"/>
  <c r="R30" i="30" s="1"/>
  <c r="N138" i="1"/>
  <c r="J61" i="2"/>
  <c r="D60" i="2"/>
  <c r="O28" i="10"/>
  <c r="S22" i="40" s="1"/>
  <c r="T28" i="10"/>
  <c r="X22" i="40" s="1"/>
  <c r="I171" i="17"/>
  <c r="F37" i="23"/>
  <c r="N28" i="43" s="1"/>
  <c r="V37" i="23"/>
  <c r="D65" i="1"/>
  <c r="T65" i="1"/>
  <c r="N56" i="1"/>
  <c r="L74" i="1"/>
  <c r="K83" i="1"/>
  <c r="P28" i="10"/>
  <c r="T22" i="40" s="1"/>
  <c r="K171" i="17"/>
  <c r="P112" i="51" s="1"/>
  <c r="P10" i="23"/>
  <c r="T6" i="43" s="1"/>
  <c r="E46" i="23"/>
  <c r="M36" i="43" s="1"/>
  <c r="U46" i="23"/>
  <c r="Y38" i="43" s="1"/>
  <c r="P37" i="1"/>
  <c r="T30" i="30" s="1"/>
  <c r="P138" i="1"/>
  <c r="L61" i="2"/>
  <c r="U65" i="1"/>
  <c r="O56" i="1"/>
  <c r="Q74" i="1"/>
  <c r="D19" i="23"/>
  <c r="L12" i="43" s="1"/>
  <c r="T19" i="23"/>
  <c r="X14" i="43" s="1"/>
  <c r="Q10" i="23"/>
  <c r="U6" i="43" s="1"/>
  <c r="B129" i="23"/>
  <c r="H37" i="23"/>
  <c r="J31" i="43" s="1"/>
  <c r="V65" i="1"/>
  <c r="M74" i="1"/>
  <c r="M83" i="1"/>
  <c r="B28" i="10"/>
  <c r="J20" i="40" s="1"/>
  <c r="R28" i="10"/>
  <c r="V22" i="40" s="1"/>
  <c r="G64" i="23"/>
  <c r="O54" i="43" s="1"/>
  <c r="I37" i="23"/>
  <c r="B37" i="1"/>
  <c r="J28" i="30" s="1"/>
  <c r="B138" i="1"/>
  <c r="R37" i="1"/>
  <c r="V30" i="30" s="1"/>
  <c r="R138" i="1"/>
  <c r="C28" i="10"/>
  <c r="K20" i="40" s="1"/>
  <c r="S28" i="10"/>
  <c r="W22" i="40" s="1"/>
  <c r="N171" i="17"/>
  <c r="R110" i="51" s="1"/>
  <c r="AA73" i="23"/>
  <c r="Z73" i="23" s="1"/>
  <c r="Y73" i="23"/>
  <c r="X73" i="23" s="1"/>
  <c r="P62" i="43"/>
  <c r="Y88" i="23"/>
  <c r="X88" i="23" s="1"/>
  <c r="AA88" i="23"/>
  <c r="Z88" i="23" s="1"/>
  <c r="Y91" i="23"/>
  <c r="X91" i="23" s="1"/>
  <c r="Q78" i="43"/>
  <c r="C37" i="1"/>
  <c r="K28" i="30" s="1"/>
  <c r="C138" i="1"/>
  <c r="S37" i="1"/>
  <c r="W30" i="30" s="1"/>
  <c r="S138" i="1"/>
  <c r="O61" i="2"/>
  <c r="S46" i="31" s="1"/>
  <c r="B56" i="1"/>
  <c r="R56" i="1"/>
  <c r="O74" i="1"/>
  <c r="O83" i="1"/>
  <c r="G50" i="2"/>
  <c r="G51" i="2"/>
  <c r="O37" i="31" s="1"/>
  <c r="G19" i="23"/>
  <c r="O13" i="43" s="1"/>
  <c r="AA85" i="23"/>
  <c r="Z85" i="23" s="1"/>
  <c r="Y85" i="23"/>
  <c r="X85" i="23" s="1"/>
  <c r="D10" i="23"/>
  <c r="L4" i="43" s="1"/>
  <c r="T10" i="23"/>
  <c r="X6" i="43" s="1"/>
  <c r="M28" i="23"/>
  <c r="Q22" i="43" s="1"/>
  <c r="K37" i="23"/>
  <c r="P32" i="43" s="1"/>
  <c r="P61" i="2"/>
  <c r="T46" i="31" s="1"/>
  <c r="J60" i="2"/>
  <c r="C56" i="1"/>
  <c r="S56" i="1"/>
  <c r="P74" i="1"/>
  <c r="E28" i="10"/>
  <c r="M20" i="40" s="1"/>
  <c r="U28" i="10"/>
  <c r="Y22" i="40" s="1"/>
  <c r="P171" i="17"/>
  <c r="T110" i="51" s="1"/>
  <c r="AA91" i="23"/>
  <c r="Z91" i="23" s="1"/>
  <c r="S78" i="43"/>
  <c r="E10" i="23"/>
  <c r="M4" i="43" s="1"/>
  <c r="U10" i="23"/>
  <c r="Y6" i="43" s="1"/>
  <c r="E37" i="1"/>
  <c r="M28" i="30" s="1"/>
  <c r="E138" i="1"/>
  <c r="U37" i="1"/>
  <c r="Y30" i="30" s="1"/>
  <c r="U138" i="1"/>
  <c r="Q83" i="1"/>
  <c r="F28" i="10"/>
  <c r="N20" i="40" s="1"/>
  <c r="V28" i="10"/>
  <c r="Q171" i="17"/>
  <c r="U110" i="51" s="1"/>
  <c r="F37" i="1"/>
  <c r="N28" i="30" s="1"/>
  <c r="F138" i="1"/>
  <c r="V37" i="1"/>
  <c r="V138" i="1"/>
  <c r="B61" i="2"/>
  <c r="J44" i="31" s="1"/>
  <c r="R61" i="2"/>
  <c r="V46" i="31" s="1"/>
  <c r="L60" i="2"/>
  <c r="B74" i="1"/>
  <c r="R74" i="1"/>
  <c r="D28" i="10"/>
  <c r="L20" i="40" s="1"/>
  <c r="J171" i="17"/>
  <c r="R171" i="17"/>
  <c r="V110" i="51" s="1"/>
  <c r="J50" i="2"/>
  <c r="J51" i="2"/>
  <c r="AA64" i="23"/>
  <c r="Z64" i="23" s="1"/>
  <c r="Y64" i="23"/>
  <c r="X64" i="23" s="1"/>
  <c r="P55" i="43"/>
  <c r="G10" i="23"/>
  <c r="O5" i="43" s="1"/>
  <c r="G37" i="1"/>
  <c r="O29" i="30" s="1"/>
  <c r="G138" i="1"/>
  <c r="C61" i="2"/>
  <c r="K44" i="31" s="1"/>
  <c r="S61" i="2"/>
  <c r="W46" i="31" s="1"/>
  <c r="M60" i="2"/>
  <c r="F56" i="1"/>
  <c r="V56" i="1"/>
  <c r="C74" i="1"/>
  <c r="S74" i="1"/>
  <c r="G28" i="10"/>
  <c r="O21" i="40" s="1"/>
  <c r="S171" i="17"/>
  <c r="W110" i="51" s="1"/>
  <c r="P70" i="43"/>
  <c r="AA82" i="23"/>
  <c r="Z82" i="23" s="1"/>
  <c r="Y82" i="23"/>
  <c r="X82" i="23" s="1"/>
  <c r="AA89" i="23"/>
  <c r="Z89" i="23" s="1"/>
  <c r="Y89" i="23"/>
  <c r="X89" i="23" s="1"/>
  <c r="H10" i="23"/>
  <c r="J7" i="43" s="1"/>
  <c r="H37" i="1"/>
  <c r="J31" i="30" s="1"/>
  <c r="H138" i="1"/>
  <c r="T61" i="2"/>
  <c r="X46" i="31" s="1"/>
  <c r="N60" i="2"/>
  <c r="D74" i="1"/>
  <c r="T74" i="1"/>
  <c r="C171" i="17"/>
  <c r="K108" i="51" s="1"/>
  <c r="L51" i="2"/>
  <c r="AA55" i="23"/>
  <c r="Z55" i="23" s="1"/>
  <c r="P48" i="43"/>
  <c r="L19" i="23"/>
  <c r="AA86" i="23"/>
  <c r="Z86" i="23" s="1"/>
  <c r="Y86" i="23"/>
  <c r="X86" i="23" s="1"/>
  <c r="K79" i="43"/>
  <c r="L79" i="43" s="1"/>
  <c r="M79" i="43" s="1"/>
  <c r="N79" i="43" s="1"/>
  <c r="O79" i="43" s="1"/>
  <c r="I10" i="23"/>
  <c r="B28" i="23"/>
  <c r="J20" i="43" s="1"/>
  <c r="P37" i="23"/>
  <c r="T30" i="43" s="1"/>
  <c r="I37" i="1"/>
  <c r="I138" i="1"/>
  <c r="E61" i="2"/>
  <c r="M44" i="31" s="1"/>
  <c r="U61" i="2"/>
  <c r="Y46" i="31" s="1"/>
  <c r="H56" i="1"/>
  <c r="E74" i="1"/>
  <c r="U74" i="1"/>
  <c r="E83" i="1"/>
  <c r="U83" i="1"/>
  <c r="I28" i="10"/>
  <c r="J10" i="23"/>
  <c r="C28" i="23"/>
  <c r="K20" i="43" s="1"/>
  <c r="S28" i="23"/>
  <c r="W22" i="43" s="1"/>
  <c r="Q37" i="23"/>
  <c r="U30" i="43" s="1"/>
  <c r="J37" i="1"/>
  <c r="J138" i="1"/>
  <c r="F61" i="2"/>
  <c r="N44" i="31" s="1"/>
  <c r="V61" i="2"/>
  <c r="P60" i="2"/>
  <c r="F74" i="1"/>
  <c r="V74" i="1"/>
  <c r="F83" i="1"/>
  <c r="V83" i="1"/>
  <c r="J28" i="10"/>
  <c r="V171" i="17"/>
  <c r="K10" i="2"/>
  <c r="F10" i="2"/>
  <c r="O10" i="2"/>
  <c r="P10" i="2"/>
  <c r="L10" i="2"/>
  <c r="N10" i="2"/>
  <c r="Q10" i="2"/>
  <c r="V10" i="2"/>
  <c r="L83" i="1"/>
  <c r="B83" i="1"/>
  <c r="R83" i="1"/>
  <c r="C83" i="1"/>
  <c r="S83" i="1"/>
  <c r="D83" i="1"/>
  <c r="G56" i="1"/>
  <c r="U56" i="1"/>
  <c r="I56" i="1"/>
  <c r="E56" i="1"/>
  <c r="K56" i="1"/>
  <c r="Q56" i="1"/>
  <c r="D56" i="1"/>
  <c r="Q37" i="1"/>
  <c r="U30" i="30" s="1"/>
  <c r="T37" i="1"/>
  <c r="X30" i="30" s="1"/>
  <c r="O37" i="1"/>
  <c r="S30" i="30" s="1"/>
  <c r="D37" i="1"/>
  <c r="L28" i="30" s="1"/>
  <c r="D38" i="4"/>
  <c r="L28" i="34" s="1"/>
  <c r="T38" i="4"/>
  <c r="X30" i="34" s="1"/>
  <c r="E38" i="4"/>
  <c r="M28" i="34" s="1"/>
  <c r="U38" i="4"/>
  <c r="Y30" i="34" s="1"/>
  <c r="F38" i="4"/>
  <c r="N28" i="34" s="1"/>
  <c r="V38" i="4"/>
  <c r="N28" i="1"/>
  <c r="R22" i="30" s="1"/>
  <c r="C28" i="1"/>
  <c r="K20" i="30" s="1"/>
  <c r="S28" i="1"/>
  <c r="W22" i="30" s="1"/>
  <c r="D28" i="1"/>
  <c r="L20" i="30" s="1"/>
  <c r="T28" i="1"/>
  <c r="X22" i="30" s="1"/>
  <c r="E28" i="1"/>
  <c r="M20" i="30" s="1"/>
  <c r="U28" i="1"/>
  <c r="Y22" i="30" s="1"/>
  <c r="F28" i="1"/>
  <c r="N20" i="30" s="1"/>
  <c r="V28" i="1"/>
  <c r="M28" i="1"/>
  <c r="Q22" i="30" s="1"/>
  <c r="P28" i="1"/>
  <c r="T22" i="30" s="1"/>
  <c r="Q28" i="1"/>
  <c r="U22" i="30" s="1"/>
  <c r="O28" i="1"/>
  <c r="S22" i="30" s="1"/>
  <c r="B28" i="1"/>
  <c r="J20" i="30" s="1"/>
  <c r="R28" i="1"/>
  <c r="V22" i="30" s="1"/>
  <c r="Q19" i="1"/>
  <c r="U14" i="30" s="1"/>
  <c r="E19" i="1"/>
  <c r="M12" i="30" s="1"/>
  <c r="U19" i="1"/>
  <c r="Y14" i="30" s="1"/>
  <c r="F19" i="1"/>
  <c r="N12" i="30" s="1"/>
  <c r="V19" i="1"/>
  <c r="C19" i="1"/>
  <c r="K12" i="30" s="1"/>
  <c r="O19" i="1"/>
  <c r="S14" i="30" s="1"/>
  <c r="L19" i="1"/>
  <c r="M19" i="1"/>
  <c r="Q14" i="30" s="1"/>
  <c r="N19" i="1"/>
  <c r="R14" i="30" s="1"/>
  <c r="R19" i="1"/>
  <c r="V14" i="30" s="1"/>
  <c r="S19" i="1"/>
  <c r="W14" i="30" s="1"/>
  <c r="P19" i="1"/>
  <c r="T14" i="30" s="1"/>
  <c r="B19" i="1"/>
  <c r="J12" i="30" s="1"/>
  <c r="D19" i="1"/>
  <c r="L12" i="30" s="1"/>
  <c r="T19" i="1"/>
  <c r="X14" i="30" s="1"/>
  <c r="G10" i="2"/>
  <c r="H10" i="2"/>
  <c r="I10" i="2"/>
  <c r="J10" i="2"/>
  <c r="M10" i="2"/>
  <c r="B10" i="2"/>
  <c r="C10" i="2"/>
  <c r="S10" i="2"/>
  <c r="D10" i="2"/>
  <c r="T10" i="2"/>
  <c r="R10" i="2"/>
  <c r="E10" i="2"/>
  <c r="U10" i="2"/>
  <c r="P156" i="1" l="1"/>
  <c r="Y138" i="23"/>
  <c r="X138" i="23" s="1"/>
  <c r="N156" i="1"/>
  <c r="AA92" i="1"/>
  <c r="Z92" i="1" s="1"/>
  <c r="Q156" i="1"/>
  <c r="AA146" i="23"/>
  <c r="Z146" i="23" s="1"/>
  <c r="Y92" i="1"/>
  <c r="X92" i="1" s="1"/>
  <c r="AA129" i="23"/>
  <c r="Z129" i="23" s="1"/>
  <c r="D156" i="1"/>
  <c r="T156" i="1"/>
  <c r="Y129" i="23"/>
  <c r="X129" i="23" s="1"/>
  <c r="AA138" i="23"/>
  <c r="Z138" i="23" s="1"/>
  <c r="K156" i="1"/>
  <c r="Y111" i="23"/>
  <c r="X111" i="23" s="1"/>
  <c r="J156" i="1"/>
  <c r="R156" i="1"/>
  <c r="I156" i="1"/>
  <c r="B156" i="1"/>
  <c r="Y146" i="23"/>
  <c r="X146" i="23" s="1"/>
  <c r="L156" i="1"/>
  <c r="Y147" i="1"/>
  <c r="X147" i="1" s="1"/>
  <c r="Y83" i="1"/>
  <c r="X83" i="1" s="1"/>
  <c r="AA111" i="23"/>
  <c r="Z111" i="23" s="1"/>
  <c r="AA129" i="1"/>
  <c r="Z129" i="1" s="1"/>
  <c r="Y120" i="23"/>
  <c r="X120" i="23" s="1"/>
  <c r="F37" i="10"/>
  <c r="N28" i="40" s="1"/>
  <c r="Y10" i="23"/>
  <c r="X10" i="23" s="1"/>
  <c r="C156" i="1"/>
  <c r="Y50" i="2"/>
  <c r="X50" i="2" s="1"/>
  <c r="Y10" i="2"/>
  <c r="X10" i="2" s="1"/>
  <c r="E156" i="1"/>
  <c r="AA50" i="2"/>
  <c r="Z50" i="2" s="1"/>
  <c r="M156" i="1"/>
  <c r="I181" i="13"/>
  <c r="AA147" i="1"/>
  <c r="Z147" i="1" s="1"/>
  <c r="G156" i="1"/>
  <c r="AA60" i="2"/>
  <c r="Z60" i="2" s="1"/>
  <c r="S37" i="10"/>
  <c r="W30" i="40" s="1"/>
  <c r="U156" i="1"/>
  <c r="C37" i="10"/>
  <c r="K28" i="40" s="1"/>
  <c r="S156" i="1"/>
  <c r="F156" i="1"/>
  <c r="H156" i="1"/>
  <c r="R37" i="10"/>
  <c r="V30" i="40" s="1"/>
  <c r="P98" i="4"/>
  <c r="O156" i="1"/>
  <c r="B37" i="10"/>
  <c r="J28" i="40" s="1"/>
  <c r="P14" i="46"/>
  <c r="AU17" i="24"/>
  <c r="AT17" i="24"/>
  <c r="AS17" i="24" s="1"/>
  <c r="AA65" i="1"/>
  <c r="Z65" i="1" s="1"/>
  <c r="M37" i="10"/>
  <c r="Q30" i="40" s="1"/>
  <c r="L98" i="4"/>
  <c r="V98" i="4"/>
  <c r="M10" i="8"/>
  <c r="Q6" i="41" s="1"/>
  <c r="M28" i="8"/>
  <c r="Q22" i="41" s="1"/>
  <c r="M19" i="8"/>
  <c r="Q14" i="41" s="1"/>
  <c r="I10" i="8"/>
  <c r="I28" i="8"/>
  <c r="I19" i="8"/>
  <c r="N37" i="10"/>
  <c r="R30" i="40" s="1"/>
  <c r="O98" i="4"/>
  <c r="AA28" i="1"/>
  <c r="Z28" i="1" s="1"/>
  <c r="E98" i="4"/>
  <c r="AA10" i="23"/>
  <c r="Z10" i="23" s="1"/>
  <c r="F19" i="10"/>
  <c r="N12" i="40" s="1"/>
  <c r="J98" i="4"/>
  <c r="L37" i="10"/>
  <c r="S19" i="4"/>
  <c r="W14" i="34" s="1"/>
  <c r="Q98" i="4"/>
  <c r="O19" i="4"/>
  <c r="S14" i="34" s="1"/>
  <c r="G10" i="10"/>
  <c r="O5" i="40" s="1"/>
  <c r="N181" i="13"/>
  <c r="V181" i="13"/>
  <c r="M19" i="4"/>
  <c r="Q14" i="34" s="1"/>
  <c r="AA88" i="4"/>
  <c r="Z88" i="4" s="1"/>
  <c r="M98" i="4"/>
  <c r="L19" i="4"/>
  <c r="Y88" i="4"/>
  <c r="X88" i="4" s="1"/>
  <c r="I98" i="4"/>
  <c r="Y28" i="1"/>
  <c r="X28" i="1" s="1"/>
  <c r="AA138" i="1"/>
  <c r="Z138" i="1" s="1"/>
  <c r="Y138" i="1"/>
  <c r="X138" i="1" s="1"/>
  <c r="H98" i="4"/>
  <c r="G10" i="1"/>
  <c r="O5" i="30" s="1"/>
  <c r="V10" i="8"/>
  <c r="V19" i="8"/>
  <c r="V28" i="8"/>
  <c r="U10" i="8"/>
  <c r="Y6" i="41" s="1"/>
  <c r="U19" i="8"/>
  <c r="Y14" i="41" s="1"/>
  <c r="U28" i="8"/>
  <c r="Y22" i="41" s="1"/>
  <c r="G19" i="10"/>
  <c r="O13" i="40" s="1"/>
  <c r="H10" i="1"/>
  <c r="J7" i="30" s="1"/>
  <c r="L181" i="13"/>
  <c r="U37" i="10"/>
  <c r="Y30" i="40" s="1"/>
  <c r="K181" i="13"/>
  <c r="J19" i="10"/>
  <c r="P6" i="30"/>
  <c r="AA10" i="1"/>
  <c r="Z10" i="1" s="1"/>
  <c r="Y10" i="1"/>
  <c r="X10" i="1" s="1"/>
  <c r="R181" i="13"/>
  <c r="H37" i="10"/>
  <c r="J31" i="40" s="1"/>
  <c r="N10" i="10"/>
  <c r="M10" i="10"/>
  <c r="Q6" i="40" s="1"/>
  <c r="E10" i="8"/>
  <c r="M4" i="41" s="1"/>
  <c r="E19" i="8"/>
  <c r="M12" i="41" s="1"/>
  <c r="E28" i="8"/>
  <c r="M20" i="41" s="1"/>
  <c r="C10" i="8"/>
  <c r="K4" i="41" s="1"/>
  <c r="C19" i="8"/>
  <c r="K12" i="41" s="1"/>
  <c r="C28" i="8"/>
  <c r="K20" i="41" s="1"/>
  <c r="O37" i="10"/>
  <c r="S30" i="40" s="1"/>
  <c r="Q19" i="10"/>
  <c r="U14" i="40" s="1"/>
  <c r="N19" i="10"/>
  <c r="R14" i="40" s="1"/>
  <c r="J10" i="10"/>
  <c r="F181" i="13"/>
  <c r="Y129" i="1"/>
  <c r="X129" i="1" s="1"/>
  <c r="AA11" i="2"/>
  <c r="Z11" i="2" s="1"/>
  <c r="Y11" i="2"/>
  <c r="X11" i="2" s="1"/>
  <c r="Y38" i="4"/>
  <c r="X38" i="4" s="1"/>
  <c r="AA38" i="4"/>
  <c r="Z38" i="4" s="1"/>
  <c r="P30" i="34"/>
  <c r="AA120" i="23"/>
  <c r="Z120" i="23" s="1"/>
  <c r="F19" i="4"/>
  <c r="N12" i="34" s="1"/>
  <c r="P10" i="10"/>
  <c r="T6" i="40" s="1"/>
  <c r="E10" i="1"/>
  <c r="M4" i="30" s="1"/>
  <c r="I10" i="10"/>
  <c r="C10" i="10"/>
  <c r="K4" i="40" s="1"/>
  <c r="I37" i="10"/>
  <c r="F10" i="8"/>
  <c r="N4" i="41" s="1"/>
  <c r="F19" i="8"/>
  <c r="N12" i="41" s="1"/>
  <c r="F28" i="8"/>
  <c r="N20" i="41" s="1"/>
  <c r="S10" i="8"/>
  <c r="W6" i="41" s="1"/>
  <c r="S19" i="8"/>
  <c r="W14" i="41" s="1"/>
  <c r="S28" i="8"/>
  <c r="W22" i="41" s="1"/>
  <c r="P19" i="4"/>
  <c r="T14" i="34" s="1"/>
  <c r="P37" i="10"/>
  <c r="T30" i="40" s="1"/>
  <c r="Y28" i="10"/>
  <c r="X28" i="10" s="1"/>
  <c r="U19" i="10"/>
  <c r="Y14" i="40" s="1"/>
  <c r="M181" i="13"/>
  <c r="L10" i="10"/>
  <c r="J10" i="1"/>
  <c r="O19" i="10"/>
  <c r="S14" i="40" s="1"/>
  <c r="H10" i="10"/>
  <c r="J7" i="40" s="1"/>
  <c r="P10" i="8"/>
  <c r="T6" i="41" s="1"/>
  <c r="P28" i="8"/>
  <c r="T22" i="41" s="1"/>
  <c r="P19" i="8"/>
  <c r="T14" i="41" s="1"/>
  <c r="F98" i="4"/>
  <c r="L19" i="10"/>
  <c r="T19" i="4"/>
  <c r="X14" i="34" s="1"/>
  <c r="E37" i="10"/>
  <c r="M28" i="40" s="1"/>
  <c r="S98" i="4"/>
  <c r="N19" i="4"/>
  <c r="R14" i="34" s="1"/>
  <c r="AA111" i="1"/>
  <c r="Z111" i="1" s="1"/>
  <c r="Y111" i="1"/>
  <c r="X111" i="1" s="1"/>
  <c r="Q10" i="10"/>
  <c r="U6" i="40" s="1"/>
  <c r="I19" i="10"/>
  <c r="AA28" i="10"/>
  <c r="Z28" i="10" s="1"/>
  <c r="R22" i="40"/>
  <c r="G37" i="10"/>
  <c r="O29" i="40" s="1"/>
  <c r="E19" i="10"/>
  <c r="M12" i="40" s="1"/>
  <c r="AA120" i="1"/>
  <c r="Z120" i="1" s="1"/>
  <c r="C10" i="1"/>
  <c r="K4" i="30" s="1"/>
  <c r="N10" i="8"/>
  <c r="R6" i="41" s="1"/>
  <c r="N28" i="8"/>
  <c r="R22" i="41" s="1"/>
  <c r="N19" i="8"/>
  <c r="S10" i="10"/>
  <c r="W6" i="40" s="1"/>
  <c r="S181" i="13"/>
  <c r="R10" i="8"/>
  <c r="V6" i="41" s="1"/>
  <c r="R19" i="8"/>
  <c r="V14" i="41" s="1"/>
  <c r="R28" i="8"/>
  <c r="V22" i="41" s="1"/>
  <c r="AA56" i="1"/>
  <c r="Z56" i="1" s="1"/>
  <c r="Y56" i="1"/>
  <c r="X56" i="1" s="1"/>
  <c r="I19" i="4"/>
  <c r="T98" i="4"/>
  <c r="Y120" i="1"/>
  <c r="X120" i="1" s="1"/>
  <c r="AA74" i="1"/>
  <c r="Z74" i="1" s="1"/>
  <c r="Y74" i="1"/>
  <c r="X74" i="1" s="1"/>
  <c r="AA19" i="1"/>
  <c r="Z19" i="1" s="1"/>
  <c r="P14" i="30"/>
  <c r="Y19" i="1"/>
  <c r="X19" i="1" s="1"/>
  <c r="T37" i="10"/>
  <c r="X30" i="40" s="1"/>
  <c r="B10" i="8"/>
  <c r="J4" i="41" s="1"/>
  <c r="B19" i="8"/>
  <c r="J12" i="41" s="1"/>
  <c r="B28" i="8"/>
  <c r="J20" i="41" s="1"/>
  <c r="J181" i="13"/>
  <c r="Y46" i="23"/>
  <c r="X46" i="23" s="1"/>
  <c r="P38" i="43"/>
  <c r="H19" i="10"/>
  <c r="J15" i="40" s="1"/>
  <c r="P181" i="13"/>
  <c r="E19" i="4"/>
  <c r="M12" i="34" s="1"/>
  <c r="K10" i="10"/>
  <c r="P8" i="40" s="1"/>
  <c r="V10" i="10"/>
  <c r="B181" i="13"/>
  <c r="O10" i="10"/>
  <c r="S6" i="40" s="1"/>
  <c r="K129" i="23"/>
  <c r="K28" i="23"/>
  <c r="P24" i="43" s="1"/>
  <c r="AA83" i="1"/>
  <c r="Z83" i="1" s="1"/>
  <c r="AA19" i="23"/>
  <c r="Z19" i="23" s="1"/>
  <c r="Y19" i="23"/>
  <c r="X19" i="23" s="1"/>
  <c r="P14" i="43"/>
  <c r="L10" i="8"/>
  <c r="L28" i="8"/>
  <c r="L19" i="8"/>
  <c r="D37" i="10"/>
  <c r="L28" i="40" s="1"/>
  <c r="Q37" i="10"/>
  <c r="U30" i="40" s="1"/>
  <c r="G181" i="13"/>
  <c r="J37" i="10"/>
  <c r="S19" i="10"/>
  <c r="W14" i="40" s="1"/>
  <c r="R10" i="10"/>
  <c r="V6" i="40" s="1"/>
  <c r="Y65" i="1"/>
  <c r="X65" i="1" s="1"/>
  <c r="H181" i="13"/>
  <c r="AA46" i="23"/>
  <c r="Z46" i="23" s="1"/>
  <c r="Q38" i="43"/>
  <c r="U181" i="13"/>
  <c r="T181" i="13"/>
  <c r="U98" i="4"/>
  <c r="C98" i="4"/>
  <c r="N98" i="4"/>
  <c r="U10" i="10"/>
  <c r="Y6" i="40" s="1"/>
  <c r="K98" i="4"/>
  <c r="T19" i="10"/>
  <c r="X14" i="40" s="1"/>
  <c r="C19" i="10"/>
  <c r="K12" i="40" s="1"/>
  <c r="D19" i="4"/>
  <c r="L12" i="34" s="1"/>
  <c r="B19" i="4"/>
  <c r="J12" i="34" s="1"/>
  <c r="F10" i="10"/>
  <c r="N4" i="40" s="1"/>
  <c r="C181" i="13"/>
  <c r="AA37" i="23"/>
  <c r="Z37" i="23" s="1"/>
  <c r="Q30" i="43"/>
  <c r="H129" i="23"/>
  <c r="H28" i="23"/>
  <c r="J23" i="43" s="1"/>
  <c r="T10" i="8"/>
  <c r="X6" i="41" s="1"/>
  <c r="T19" i="8"/>
  <c r="X14" i="41" s="1"/>
  <c r="T28" i="8"/>
  <c r="X22" i="41" s="1"/>
  <c r="M19" i="10"/>
  <c r="Q14" i="40" s="1"/>
  <c r="R19" i="10"/>
  <c r="V14" i="40" s="1"/>
  <c r="I10" i="1"/>
  <c r="B10" i="10"/>
  <c r="J4" i="40" s="1"/>
  <c r="H19" i="4"/>
  <c r="J15" i="34" s="1"/>
  <c r="B10" i="1"/>
  <c r="J4" i="30" s="1"/>
  <c r="P30" i="43"/>
  <c r="Y37" i="23"/>
  <c r="X37" i="23" s="1"/>
  <c r="AA10" i="2"/>
  <c r="Z10" i="2" s="1"/>
  <c r="K10" i="8"/>
  <c r="P8" i="41" s="1"/>
  <c r="K28" i="8"/>
  <c r="P24" i="41" s="1"/>
  <c r="K19" i="8"/>
  <c r="P16" i="41" s="1"/>
  <c r="I129" i="23"/>
  <c r="I28" i="23"/>
  <c r="R98" i="4"/>
  <c r="D10" i="8"/>
  <c r="L4" i="41" s="1"/>
  <c r="D19" i="8"/>
  <c r="L12" i="41" s="1"/>
  <c r="D28" i="8"/>
  <c r="L20" i="41" s="1"/>
  <c r="Q19" i="4"/>
  <c r="U14" i="34" s="1"/>
  <c r="O10" i="8"/>
  <c r="S6" i="41" s="1"/>
  <c r="O28" i="8"/>
  <c r="S22" i="41" s="1"/>
  <c r="O19" i="8"/>
  <c r="S14" i="41" s="1"/>
  <c r="D181" i="13"/>
  <c r="K37" i="10"/>
  <c r="P32" i="40" s="1"/>
  <c r="Q181" i="13"/>
  <c r="D19" i="10"/>
  <c r="L12" i="40" s="1"/>
  <c r="D98" i="4"/>
  <c r="F10" i="1"/>
  <c r="N4" i="30" s="1"/>
  <c r="E10" i="10"/>
  <c r="M4" i="40" s="1"/>
  <c r="D10" i="10"/>
  <c r="L4" i="40" s="1"/>
  <c r="D10" i="1"/>
  <c r="L4" i="30" s="1"/>
  <c r="O181" i="13"/>
  <c r="H10" i="8"/>
  <c r="J7" i="41" s="1"/>
  <c r="H28" i="8"/>
  <c r="J23" i="41" s="1"/>
  <c r="H19" i="8"/>
  <c r="J15" i="41" s="1"/>
  <c r="P19" i="10"/>
  <c r="T14" i="40" s="1"/>
  <c r="Y60" i="2"/>
  <c r="X60" i="2" s="1"/>
  <c r="P38" i="31"/>
  <c r="AA51" i="2"/>
  <c r="Z51" i="2" s="1"/>
  <c r="Y51" i="2"/>
  <c r="X51" i="2" s="1"/>
  <c r="J10" i="8"/>
  <c r="J28" i="8"/>
  <c r="J19" i="8"/>
  <c r="G10" i="8"/>
  <c r="O5" i="41" s="1"/>
  <c r="G28" i="8"/>
  <c r="O21" i="41" s="1"/>
  <c r="G19" i="8"/>
  <c r="O13" i="41" s="1"/>
  <c r="P46" i="31"/>
  <c r="Y61" i="2"/>
  <c r="X61" i="2" s="1"/>
  <c r="AA61" i="2"/>
  <c r="Z61" i="2" s="1"/>
  <c r="B98" i="4"/>
  <c r="Q10" i="8"/>
  <c r="U6" i="41" s="1"/>
  <c r="Q19" i="8"/>
  <c r="U14" i="41" s="1"/>
  <c r="Q28" i="8"/>
  <c r="U22" i="41" s="1"/>
  <c r="E181" i="13"/>
  <c r="AA28" i="23"/>
  <c r="Z28" i="23" s="1"/>
  <c r="Y28" i="23"/>
  <c r="X28" i="23" s="1"/>
  <c r="P22" i="43"/>
  <c r="B19" i="10"/>
  <c r="J12" i="40" s="1"/>
  <c r="V19" i="10"/>
  <c r="T10" i="10"/>
  <c r="X6" i="40" s="1"/>
  <c r="G98" i="4"/>
  <c r="P30" i="30"/>
  <c r="Y37" i="1"/>
  <c r="X37" i="1" s="1"/>
  <c r="AA37" i="1"/>
  <c r="Z37" i="1" s="1"/>
  <c r="AA156" i="1" l="1"/>
  <c r="Z156" i="1" s="1"/>
  <c r="Y156" i="1"/>
  <c r="X156" i="1" s="1"/>
  <c r="AA10" i="10"/>
  <c r="Z10" i="10" s="1"/>
  <c r="R6" i="40"/>
  <c r="P6" i="40"/>
  <c r="Y10" i="10"/>
  <c r="X10" i="10" s="1"/>
  <c r="AA37" i="10"/>
  <c r="Z37" i="10" s="1"/>
  <c r="P30" i="40"/>
  <c r="Y37" i="10"/>
  <c r="X37" i="10" s="1"/>
  <c r="P14" i="34"/>
  <c r="Y19" i="4"/>
  <c r="X19" i="4" s="1"/>
  <c r="AA19" i="4"/>
  <c r="Z19" i="4" s="1"/>
  <c r="AA19" i="8"/>
  <c r="Z19" i="8" s="1"/>
  <c r="R14" i="41"/>
  <c r="AA19" i="10"/>
  <c r="Z19" i="10" s="1"/>
  <c r="Y19" i="10"/>
  <c r="X19" i="10" s="1"/>
  <c r="P14" i="40"/>
  <c r="J129" i="23"/>
  <c r="J28" i="23"/>
  <c r="AA98" i="4"/>
  <c r="Z98" i="4" s="1"/>
  <c r="Y98" i="4"/>
  <c r="X98" i="4" s="1"/>
  <c r="P14" i="41"/>
  <c r="Y19" i="8"/>
  <c r="X19" i="8" s="1"/>
  <c r="Y28" i="8"/>
  <c r="X28" i="8" s="1"/>
  <c r="AA28" i="8"/>
  <c r="Z28" i="8" s="1"/>
  <c r="P22" i="41"/>
  <c r="P6" i="41"/>
  <c r="AA10" i="8"/>
  <c r="Z10" i="8" s="1"/>
  <c r="Y10" i="8"/>
  <c r="X10" i="8" s="1"/>
  <c r="I146" i="1" l="1"/>
  <c r="V146" i="1"/>
  <c r="V155" i="1" s="1"/>
  <c r="U146" i="1"/>
  <c r="T146" i="1"/>
  <c r="S146" i="1"/>
  <c r="R146" i="1"/>
  <c r="Q146" i="1"/>
  <c r="P146" i="1"/>
  <c r="O146" i="1"/>
  <c r="N146" i="1"/>
  <c r="M146" i="1"/>
  <c r="L146" i="1"/>
  <c r="K146" i="1"/>
  <c r="J146" i="1"/>
  <c r="H146" i="1"/>
  <c r="G146" i="1"/>
  <c r="F146" i="1"/>
  <c r="E146" i="1"/>
  <c r="D146" i="1"/>
  <c r="C146" i="1"/>
  <c r="B146" i="1"/>
  <c r="V145" i="1"/>
  <c r="V154" i="1" s="1"/>
  <c r="U145" i="1"/>
  <c r="T145" i="1"/>
  <c r="S145" i="1"/>
  <c r="R145" i="1"/>
  <c r="Q145" i="1"/>
  <c r="P145" i="1"/>
  <c r="O145" i="1"/>
  <c r="N145" i="1"/>
  <c r="M145" i="1"/>
  <c r="L145" i="1"/>
  <c r="K145" i="1"/>
  <c r="J145" i="1"/>
  <c r="I145" i="1"/>
  <c r="H145" i="1"/>
  <c r="G145" i="1"/>
  <c r="F145" i="1"/>
  <c r="E145" i="1"/>
  <c r="D145" i="1"/>
  <c r="C145" i="1"/>
  <c r="B145" i="1"/>
  <c r="V144" i="1"/>
  <c r="V153" i="1" s="1"/>
  <c r="U144" i="1"/>
  <c r="T144" i="1"/>
  <c r="S144" i="1"/>
  <c r="R144" i="1"/>
  <c r="Q144" i="1"/>
  <c r="P144" i="1"/>
  <c r="O144" i="1"/>
  <c r="N144" i="1"/>
  <c r="M144" i="1"/>
  <c r="L144" i="1"/>
  <c r="K144" i="1"/>
  <c r="J144" i="1"/>
  <c r="I144" i="1"/>
  <c r="H144" i="1"/>
  <c r="G144" i="1"/>
  <c r="F144" i="1"/>
  <c r="E144" i="1"/>
  <c r="D144" i="1"/>
  <c r="C144" i="1"/>
  <c r="B144" i="1"/>
  <c r="V143" i="1"/>
  <c r="V152" i="1" s="1"/>
  <c r="U143" i="1"/>
  <c r="T143" i="1"/>
  <c r="S143" i="1"/>
  <c r="R143" i="1"/>
  <c r="Q143" i="1"/>
  <c r="P143" i="1"/>
  <c r="O143" i="1"/>
  <c r="N143" i="1"/>
  <c r="M143" i="1"/>
  <c r="L143" i="1"/>
  <c r="K143" i="1"/>
  <c r="J143" i="1"/>
  <c r="I143" i="1"/>
  <c r="H143" i="1"/>
  <c r="G143" i="1"/>
  <c r="F143" i="1"/>
  <c r="E143" i="1"/>
  <c r="D143" i="1"/>
  <c r="C143" i="1"/>
  <c r="B143" i="1"/>
  <c r="V142" i="1"/>
  <c r="V151" i="1" s="1"/>
  <c r="U142" i="1"/>
  <c r="T142" i="1"/>
  <c r="S142" i="1"/>
  <c r="R142" i="1"/>
  <c r="Q142" i="1"/>
  <c r="P142" i="1"/>
  <c r="O142" i="1"/>
  <c r="N142" i="1"/>
  <c r="M142" i="1"/>
  <c r="L142" i="1"/>
  <c r="K142" i="1"/>
  <c r="J142" i="1"/>
  <c r="I142" i="1"/>
  <c r="H142" i="1"/>
  <c r="G142" i="1"/>
  <c r="F142" i="1"/>
  <c r="E142" i="1"/>
  <c r="D142" i="1"/>
  <c r="C142" i="1"/>
  <c r="B142" i="1"/>
  <c r="V141" i="1"/>
  <c r="V150" i="1" s="1"/>
  <c r="U141" i="1"/>
  <c r="T141" i="1"/>
  <c r="S141" i="1"/>
  <c r="R141" i="1"/>
  <c r="Q141" i="1"/>
  <c r="P141" i="1"/>
  <c r="O141" i="1"/>
  <c r="N141" i="1"/>
  <c r="M141" i="1"/>
  <c r="L141" i="1"/>
  <c r="K141" i="1"/>
  <c r="J141" i="1"/>
  <c r="I141" i="1"/>
  <c r="H141" i="1"/>
  <c r="G141" i="1"/>
  <c r="F141" i="1"/>
  <c r="F150" i="1" s="1"/>
  <c r="E141" i="1"/>
  <c r="D141" i="1"/>
  <c r="C141" i="1"/>
  <c r="B141" i="1"/>
  <c r="A130" i="12"/>
  <c r="A129" i="12"/>
  <c r="V130" i="12"/>
  <c r="V129" i="12"/>
  <c r="V128" i="12"/>
  <c r="V127" i="12"/>
  <c r="V126" i="12"/>
  <c r="B126" i="12"/>
  <c r="V125" i="12"/>
  <c r="V124" i="12"/>
  <c r="E124" i="12"/>
  <c r="V123" i="12"/>
  <c r="V122" i="12"/>
  <c r="V121" i="12"/>
  <c r="V120" i="12"/>
  <c r="V119" i="12"/>
  <c r="V118" i="12"/>
  <c r="V117" i="12"/>
  <c r="V116" i="12"/>
  <c r="V115" i="12"/>
  <c r="V114" i="12"/>
  <c r="O114" i="12"/>
  <c r="V113" i="12"/>
  <c r="V112" i="12"/>
  <c r="V111" i="12"/>
  <c r="V110" i="12"/>
  <c r="P110" i="12"/>
  <c r="O110" i="12"/>
  <c r="G110" i="12"/>
  <c r="F110" i="12"/>
  <c r="E110" i="12"/>
  <c r="V109" i="12"/>
  <c r="V108" i="12"/>
  <c r="U107" i="12"/>
  <c r="S107" i="12"/>
  <c r="P107" i="12"/>
  <c r="O107" i="12"/>
  <c r="B107" i="12"/>
  <c r="D106" i="12"/>
  <c r="V105" i="12"/>
  <c r="A128" i="12"/>
  <c r="A126" i="12"/>
  <c r="A125" i="12"/>
  <c r="A124" i="12"/>
  <c r="A123" i="12"/>
  <c r="A122" i="12"/>
  <c r="A121" i="12"/>
  <c r="A120" i="12"/>
  <c r="A119" i="12"/>
  <c r="A118" i="12"/>
  <c r="A117" i="12"/>
  <c r="A116" i="12"/>
  <c r="A115" i="12"/>
  <c r="A114" i="12"/>
  <c r="A113" i="12"/>
  <c r="A112" i="12"/>
  <c r="A111" i="12"/>
  <c r="A110" i="12"/>
  <c r="A109" i="12"/>
  <c r="A108" i="12"/>
  <c r="A107" i="12"/>
  <c r="A106" i="12"/>
  <c r="A105" i="12"/>
  <c r="F125" i="12"/>
  <c r="F114" i="12"/>
  <c r="F113" i="12"/>
  <c r="F109" i="12"/>
  <c r="F107" i="12"/>
  <c r="U110" i="12"/>
  <c r="U109" i="12"/>
  <c r="E127" i="12"/>
  <c r="E109" i="12"/>
  <c r="E107" i="12"/>
  <c r="E106" i="12"/>
  <c r="D114" i="12"/>
  <c r="D109" i="12"/>
  <c r="D107" i="12"/>
  <c r="T127" i="12"/>
  <c r="T125" i="12"/>
  <c r="T122" i="12"/>
  <c r="T116" i="12"/>
  <c r="T114" i="12"/>
  <c r="T112" i="12"/>
  <c r="T111" i="12"/>
  <c r="T110" i="12"/>
  <c r="T109" i="12"/>
  <c r="T108" i="12"/>
  <c r="T107" i="12"/>
  <c r="S109" i="12"/>
  <c r="R107" i="12"/>
  <c r="Q110" i="12"/>
  <c r="Q107" i="12"/>
  <c r="C114" i="12"/>
  <c r="C110" i="12"/>
  <c r="C109" i="12"/>
  <c r="C107" i="12"/>
  <c r="P125" i="12"/>
  <c r="O126" i="12"/>
  <c r="O124" i="12"/>
  <c r="O119" i="12"/>
  <c r="O112" i="12"/>
  <c r="O111" i="12"/>
  <c r="O109" i="12"/>
  <c r="O108" i="12"/>
  <c r="O106" i="12"/>
  <c r="N126" i="12"/>
  <c r="N116" i="12"/>
  <c r="N114" i="12"/>
  <c r="N113" i="12"/>
  <c r="N112" i="12"/>
  <c r="N110" i="12"/>
  <c r="N109" i="12"/>
  <c r="N107" i="12"/>
  <c r="N106" i="12"/>
  <c r="B125" i="12"/>
  <c r="B109" i="12"/>
  <c r="G125" i="12"/>
  <c r="G114" i="12"/>
  <c r="G109" i="12"/>
  <c r="G107" i="12"/>
  <c r="M110" i="12"/>
  <c r="M107" i="12"/>
  <c r="L110" i="12"/>
  <c r="L107" i="12"/>
  <c r="E155" i="1" l="1"/>
  <c r="F151" i="1"/>
  <c r="F152" i="1"/>
  <c r="B155" i="1"/>
  <c r="C155" i="1"/>
  <c r="T155" i="1"/>
  <c r="R155" i="1"/>
  <c r="D155" i="1"/>
  <c r="U155" i="1"/>
  <c r="J152" i="1"/>
  <c r="P151" i="1"/>
  <c r="K152" i="1"/>
  <c r="M155" i="1"/>
  <c r="Q151" i="1"/>
  <c r="B154" i="1"/>
  <c r="B151" i="1"/>
  <c r="R151" i="1"/>
  <c r="M152" i="1"/>
  <c r="C154" i="1"/>
  <c r="S154" i="1"/>
  <c r="O155" i="1"/>
  <c r="C151" i="1"/>
  <c r="S151" i="1"/>
  <c r="N152" i="1"/>
  <c r="D154" i="1"/>
  <c r="T154" i="1"/>
  <c r="P155" i="1"/>
  <c r="D151" i="1"/>
  <c r="T151" i="1"/>
  <c r="O152" i="1"/>
  <c r="E154" i="1"/>
  <c r="U154" i="1"/>
  <c r="Q155" i="1"/>
  <c r="P152" i="1"/>
  <c r="F154" i="1"/>
  <c r="G151" i="1"/>
  <c r="I151" i="1"/>
  <c r="F155" i="1"/>
  <c r="H152" i="1"/>
  <c r="Q152" i="1"/>
  <c r="B152" i="1"/>
  <c r="R152" i="1"/>
  <c r="C152" i="1"/>
  <c r="S152" i="1"/>
  <c r="I154" i="1"/>
  <c r="D152" i="1"/>
  <c r="T152" i="1"/>
  <c r="E152" i="1"/>
  <c r="U152" i="1"/>
  <c r="K154" i="1"/>
  <c r="H153" i="1"/>
  <c r="O151" i="1"/>
  <c r="E153" i="1"/>
  <c r="U153" i="1"/>
  <c r="J153" i="1"/>
  <c r="E151" i="1"/>
  <c r="U151" i="1"/>
  <c r="K153" i="1"/>
  <c r="F153" i="1"/>
  <c r="I153" i="1"/>
  <c r="M153" i="1"/>
  <c r="H151" i="1"/>
  <c r="N153" i="1"/>
  <c r="O153" i="1"/>
  <c r="O150" i="1"/>
  <c r="J151" i="1"/>
  <c r="P153" i="1"/>
  <c r="K151" i="1"/>
  <c r="G153" i="1"/>
  <c r="M151" i="1"/>
  <c r="C153" i="1"/>
  <c r="N151" i="1"/>
  <c r="V107" i="12"/>
  <c r="D150" i="1"/>
  <c r="T150" i="1"/>
  <c r="P154" i="1"/>
  <c r="L155" i="1"/>
  <c r="AA146" i="1"/>
  <c r="Z146" i="1" s="1"/>
  <c r="Y146" i="1"/>
  <c r="X146" i="1" s="1"/>
  <c r="B150" i="1"/>
  <c r="R150" i="1"/>
  <c r="E150" i="1"/>
  <c r="U150" i="1"/>
  <c r="Q154" i="1"/>
  <c r="AA143" i="1"/>
  <c r="Z143" i="1" s="1"/>
  <c r="Y143" i="1"/>
  <c r="X143" i="1" s="1"/>
  <c r="L152" i="1"/>
  <c r="R154" i="1"/>
  <c r="N155" i="1"/>
  <c r="H150" i="1"/>
  <c r="J150" i="1"/>
  <c r="I150" i="1"/>
  <c r="K150" i="1"/>
  <c r="L153" i="1"/>
  <c r="AA144" i="1"/>
  <c r="Z144" i="1" s="1"/>
  <c r="Y144" i="1"/>
  <c r="X144" i="1" s="1"/>
  <c r="G154" i="1"/>
  <c r="S155" i="1"/>
  <c r="G150" i="1"/>
  <c r="Y141" i="1"/>
  <c r="X141" i="1" s="1"/>
  <c r="AA141" i="1"/>
  <c r="Z141" i="1" s="1"/>
  <c r="L150" i="1"/>
  <c r="H154" i="1"/>
  <c r="M150" i="1"/>
  <c r="N150" i="1"/>
  <c r="J154" i="1"/>
  <c r="I155" i="1"/>
  <c r="Q153" i="1"/>
  <c r="Y145" i="1"/>
  <c r="X145" i="1" s="1"/>
  <c r="L154" i="1"/>
  <c r="AA145" i="1"/>
  <c r="Z145" i="1" s="1"/>
  <c r="G155" i="1"/>
  <c r="P150" i="1"/>
  <c r="Q150" i="1"/>
  <c r="L151" i="1"/>
  <c r="Y142" i="1"/>
  <c r="X142" i="1" s="1"/>
  <c r="AA142" i="1"/>
  <c r="Z142" i="1" s="1"/>
  <c r="G152" i="1"/>
  <c r="B153" i="1"/>
  <c r="R153" i="1"/>
  <c r="M154" i="1"/>
  <c r="H155" i="1"/>
  <c r="S153" i="1"/>
  <c r="N154" i="1"/>
  <c r="J155" i="1"/>
  <c r="C150" i="1"/>
  <c r="S150" i="1"/>
  <c r="I152" i="1"/>
  <c r="D153" i="1"/>
  <c r="T153" i="1"/>
  <c r="O154" i="1"/>
  <c r="K155" i="1"/>
  <c r="M118" i="12"/>
  <c r="S116" i="12"/>
  <c r="O115" i="12"/>
  <c r="U112" i="12"/>
  <c r="M112" i="12"/>
  <c r="F119" i="12"/>
  <c r="D119" i="12"/>
  <c r="L127" i="12"/>
  <c r="P127" i="12"/>
  <c r="S127" i="12"/>
  <c r="E117" i="12"/>
  <c r="C117" i="12"/>
  <c r="M117" i="12"/>
  <c r="F117" i="12"/>
  <c r="L109" i="12"/>
  <c r="P109" i="12"/>
  <c r="C123" i="12"/>
  <c r="B117" i="12"/>
  <c r="Q117" i="12"/>
  <c r="O117" i="12"/>
  <c r="R117" i="12"/>
  <c r="G117" i="12"/>
  <c r="M109" i="12"/>
  <c r="S117" i="12"/>
  <c r="P117" i="12"/>
  <c r="M108" i="12"/>
  <c r="R114" i="12"/>
  <c r="Q114" i="12"/>
  <c r="U130" i="12"/>
  <c r="N120" i="12"/>
  <c r="S130" i="12"/>
  <c r="E108" i="12"/>
  <c r="E112" i="12"/>
  <c r="B105" i="12"/>
  <c r="T105" i="12"/>
  <c r="L112" i="12"/>
  <c r="B112" i="12"/>
  <c r="Q105" i="12"/>
  <c r="D105" i="12"/>
  <c r="N105" i="12"/>
  <c r="C112" i="12"/>
  <c r="D112" i="12"/>
  <c r="P105" i="12"/>
  <c r="G112" i="12"/>
  <c r="P111" i="12"/>
  <c r="C124" i="12"/>
  <c r="S111" i="12"/>
  <c r="L129" i="12"/>
  <c r="M124" i="12"/>
  <c r="L124" i="12"/>
  <c r="R116" i="12"/>
  <c r="U105" i="12"/>
  <c r="M116" i="12"/>
  <c r="G124" i="12"/>
  <c r="S105" i="12"/>
  <c r="E105" i="12"/>
  <c r="L105" i="12"/>
  <c r="P129" i="12"/>
  <c r="D116" i="12"/>
  <c r="D113" i="12"/>
  <c r="O113" i="12"/>
  <c r="Q119" i="12"/>
  <c r="L125" i="12"/>
  <c r="B121" i="12"/>
  <c r="M125" i="12"/>
  <c r="N125" i="12"/>
  <c r="Q125" i="12"/>
  <c r="S126" i="12"/>
  <c r="E125" i="12"/>
  <c r="G127" i="12"/>
  <c r="Q120" i="12"/>
  <c r="L130" i="12"/>
  <c r="B108" i="12"/>
  <c r="E130" i="12"/>
  <c r="P130" i="12"/>
  <c r="B130" i="12"/>
  <c r="O120" i="12"/>
  <c r="F120" i="12"/>
  <c r="P115" i="12"/>
  <c r="R120" i="12"/>
  <c r="T130" i="12"/>
  <c r="R108" i="12"/>
  <c r="G108" i="12"/>
  <c r="B120" i="12"/>
  <c r="O130" i="12"/>
  <c r="R130" i="12"/>
  <c r="D130" i="12"/>
  <c r="C120" i="12"/>
  <c r="E128" i="12"/>
  <c r="M120" i="12"/>
  <c r="U120" i="12"/>
  <c r="L108" i="12"/>
  <c r="G130" i="12"/>
  <c r="P108" i="12"/>
  <c r="S108" i="12"/>
  <c r="G116" i="12"/>
  <c r="G119" i="12"/>
  <c r="C111" i="12"/>
  <c r="T129" i="12"/>
  <c r="E119" i="12"/>
  <c r="O129" i="12"/>
  <c r="P123" i="12"/>
  <c r="R128" i="12"/>
  <c r="S124" i="12"/>
  <c r="D111" i="12"/>
  <c r="U116" i="12"/>
  <c r="P124" i="12"/>
  <c r="Q115" i="12"/>
  <c r="R110" i="12"/>
  <c r="T119" i="12"/>
  <c r="E123" i="12"/>
  <c r="L123" i="12"/>
  <c r="R111" i="12"/>
  <c r="U119" i="12"/>
  <c r="Q116" i="12"/>
  <c r="G128" i="12"/>
  <c r="B123" i="12"/>
  <c r="N115" i="12"/>
  <c r="T123" i="12"/>
  <c r="F115" i="12"/>
  <c r="L128" i="12"/>
  <c r="P128" i="12"/>
  <c r="R115" i="12"/>
  <c r="S128" i="12"/>
  <c r="D115" i="12"/>
  <c r="D129" i="12"/>
  <c r="G111" i="12"/>
  <c r="B124" i="12"/>
  <c r="T124" i="12"/>
  <c r="E129" i="12"/>
  <c r="U124" i="12"/>
  <c r="E111" i="12"/>
  <c r="M111" i="12"/>
  <c r="F111" i="12"/>
  <c r="S119" i="12"/>
  <c r="P112" i="12"/>
  <c r="C105" i="12"/>
  <c r="S112" i="12"/>
  <c r="F105" i="12"/>
  <c r="Q112" i="12"/>
  <c r="C125" i="12"/>
  <c r="U125" i="12"/>
  <c r="S125" i="12"/>
  <c r="F127" i="12"/>
  <c r="Q127" i="12"/>
  <c r="L111" i="12"/>
  <c r="C116" i="12"/>
  <c r="B129" i="12"/>
  <c r="U108" i="12"/>
  <c r="M105" i="12"/>
  <c r="R112" i="12"/>
  <c r="U114" i="12"/>
  <c r="R123" i="12"/>
  <c r="Q111" i="12"/>
  <c r="Q109" i="12"/>
  <c r="T117" i="12"/>
  <c r="R109" i="12"/>
  <c r="U117" i="12"/>
  <c r="S110" i="12"/>
  <c r="U123" i="12"/>
  <c r="N128" i="12"/>
  <c r="D120" i="12"/>
  <c r="C108" i="12"/>
  <c r="E120" i="12"/>
  <c r="D117" i="12"/>
  <c r="C130" i="12"/>
  <c r="L117" i="12"/>
  <c r="E116" i="12"/>
  <c r="F124" i="12"/>
  <c r="R129" i="12"/>
  <c r="U111" i="12"/>
  <c r="O116" i="12"/>
  <c r="Q124" i="12"/>
  <c r="S129" i="12"/>
  <c r="Q108" i="12"/>
  <c r="F112" i="12"/>
  <c r="T120" i="12"/>
  <c r="B119" i="12"/>
  <c r="F116" i="12"/>
  <c r="C119" i="12"/>
  <c r="M119" i="12"/>
  <c r="V106" i="12"/>
  <c r="Q106" i="12"/>
  <c r="B118" i="12"/>
  <c r="E122" i="12"/>
  <c r="L106" i="12"/>
  <c r="T113" i="12"/>
  <c r="O118" i="12"/>
  <c r="C118" i="12"/>
  <c r="U118" i="12"/>
  <c r="R106" i="12"/>
  <c r="T118" i="12"/>
  <c r="B122" i="12"/>
  <c r="E126" i="12"/>
  <c r="M121" i="12"/>
  <c r="Q118" i="12"/>
  <c r="U121" i="12"/>
  <c r="B127" i="12"/>
  <c r="T126" i="12"/>
  <c r="F118" i="12"/>
  <c r="B128" i="12"/>
  <c r="Q122" i="12"/>
  <c r="T106" i="12"/>
  <c r="L113" i="12"/>
  <c r="P113" i="12"/>
  <c r="C126" i="12"/>
  <c r="D121" i="12"/>
  <c r="O121" i="12"/>
  <c r="C127" i="12"/>
  <c r="D122" i="12"/>
  <c r="U106" i="12"/>
  <c r="F122" i="12"/>
  <c r="L116" i="12"/>
  <c r="M127" i="12"/>
  <c r="B111" i="12"/>
  <c r="O122" i="12"/>
  <c r="Q126" i="12"/>
  <c r="E114" i="12"/>
  <c r="U129" i="12"/>
  <c r="L118" i="12"/>
  <c r="M128" i="12"/>
  <c r="N127" i="12"/>
  <c r="O123" i="12"/>
  <c r="Q128" i="12"/>
  <c r="R122" i="12"/>
  <c r="D124" i="12"/>
  <c r="E115" i="12"/>
  <c r="G120" i="12"/>
  <c r="N108" i="12"/>
  <c r="R124" i="12"/>
  <c r="D125" i="12"/>
  <c r="G126" i="12"/>
  <c r="C115" i="12"/>
  <c r="L120" i="12"/>
  <c r="M130" i="12"/>
  <c r="B115" i="12"/>
  <c r="N130" i="12"/>
  <c r="P119" i="12"/>
  <c r="R125" i="12"/>
  <c r="D126" i="12"/>
  <c r="F128" i="12"/>
  <c r="P121" i="12"/>
  <c r="L121" i="12"/>
  <c r="M113" i="12"/>
  <c r="G105" i="12"/>
  <c r="G122" i="12"/>
  <c r="B116" i="12"/>
  <c r="O105" i="12"/>
  <c r="O127" i="12"/>
  <c r="P120" i="12"/>
  <c r="R105" i="12"/>
  <c r="R126" i="12"/>
  <c r="S122" i="12"/>
  <c r="D127" i="12"/>
  <c r="U113" i="12"/>
  <c r="F108" i="12"/>
  <c r="F129" i="12"/>
  <c r="C106" i="12"/>
  <c r="R113" i="12"/>
  <c r="Q121" i="12"/>
  <c r="P126" i="12"/>
  <c r="P106" i="12"/>
  <c r="C121" i="12"/>
  <c r="S106" i="12"/>
  <c r="C122" i="12"/>
  <c r="M122" i="12"/>
  <c r="G113" i="12"/>
  <c r="U122" i="12"/>
  <c r="M123" i="12"/>
  <c r="B106" i="12"/>
  <c r="N121" i="12"/>
  <c r="D118" i="12"/>
  <c r="M106" i="12"/>
  <c r="G115" i="12"/>
  <c r="N122" i="12"/>
  <c r="R118" i="12"/>
  <c r="R119" i="12"/>
  <c r="N123" i="12"/>
  <c r="Q123" i="12"/>
  <c r="S115" i="12"/>
  <c r="T128" i="12"/>
  <c r="U127" i="12"/>
  <c r="L115" i="12"/>
  <c r="M126" i="12"/>
  <c r="B110" i="12"/>
  <c r="E113" i="12"/>
  <c r="U128" i="12"/>
  <c r="G118" i="12"/>
  <c r="P116" i="12"/>
  <c r="C128" i="12"/>
  <c r="R121" i="12"/>
  <c r="D123" i="12"/>
  <c r="F123" i="12"/>
  <c r="S118" i="12"/>
  <c r="L119" i="12"/>
  <c r="M129" i="12"/>
  <c r="B113" i="12"/>
  <c r="N129" i="12"/>
  <c r="P118" i="12"/>
  <c r="Q129" i="12"/>
  <c r="S120" i="12"/>
  <c r="F106" i="12"/>
  <c r="F126" i="12"/>
  <c r="F121" i="12"/>
  <c r="G121" i="12"/>
  <c r="C113" i="12"/>
  <c r="Q130" i="12"/>
  <c r="S121" i="12"/>
  <c r="D108" i="12"/>
  <c r="E118" i="12"/>
  <c r="L126" i="12"/>
  <c r="L122" i="12"/>
  <c r="M115" i="12"/>
  <c r="G106" i="12"/>
  <c r="G123" i="12"/>
  <c r="N111" i="12"/>
  <c r="O128" i="12"/>
  <c r="P122" i="12"/>
  <c r="Q113" i="12"/>
  <c r="R127" i="12"/>
  <c r="S123" i="12"/>
  <c r="T115" i="12"/>
  <c r="D110" i="12"/>
  <c r="D128" i="12"/>
  <c r="E121" i="12"/>
  <c r="U115" i="12"/>
  <c r="F130" i="12"/>
  <c r="S113" i="12"/>
  <c r="N118" i="12"/>
  <c r="T121" i="12"/>
  <c r="U126" i="12"/>
  <c r="K123" i="12"/>
  <c r="I115" i="12"/>
  <c r="I120" i="12"/>
  <c r="J105" i="12"/>
  <c r="N119" i="12"/>
  <c r="J123" i="12"/>
  <c r="K109" i="12"/>
  <c r="I116" i="12"/>
  <c r="H128" i="12"/>
  <c r="I121" i="12"/>
  <c r="H107" i="12"/>
  <c r="J109" i="12"/>
  <c r="J118" i="12"/>
  <c r="J130" i="12"/>
  <c r="K107" i="12"/>
  <c r="K122" i="12"/>
  <c r="I119" i="12"/>
  <c r="L114" i="12"/>
  <c r="H105" i="12"/>
  <c r="I130" i="12"/>
  <c r="P114" i="12"/>
  <c r="H112" i="12"/>
  <c r="I109" i="12"/>
  <c r="J113" i="12"/>
  <c r="K118" i="12"/>
  <c r="H116" i="12"/>
  <c r="H122" i="12"/>
  <c r="I117" i="12"/>
  <c r="I122" i="12"/>
  <c r="H118" i="12"/>
  <c r="S114" i="12"/>
  <c r="H113" i="12"/>
  <c r="I118" i="12"/>
  <c r="H123" i="12"/>
  <c r="K115" i="12"/>
  <c r="H121" i="12"/>
  <c r="I113" i="12"/>
  <c r="H109" i="12"/>
  <c r="H117" i="12"/>
  <c r="I111" i="12"/>
  <c r="K105" i="12"/>
  <c r="K113" i="12"/>
  <c r="K120" i="12"/>
  <c r="H115" i="12"/>
  <c r="H130" i="12"/>
  <c r="G129" i="12"/>
  <c r="M114" i="12"/>
  <c r="J122" i="12"/>
  <c r="K129" i="12"/>
  <c r="H108" i="12"/>
  <c r="I105" i="12"/>
  <c r="J120" i="12"/>
  <c r="K121" i="12"/>
  <c r="K130" i="12"/>
  <c r="I123" i="12"/>
  <c r="I128" i="12"/>
  <c r="J129" i="12"/>
  <c r="H111" i="12"/>
  <c r="I108" i="12"/>
  <c r="H119" i="12"/>
  <c r="J115" i="12"/>
  <c r="K128" i="12"/>
  <c r="J121" i="12"/>
  <c r="J107" i="12"/>
  <c r="J128" i="12"/>
  <c r="H120" i="12"/>
  <c r="I107" i="12"/>
  <c r="I112" i="12"/>
  <c r="AA152" i="1" l="1"/>
  <c r="Z152" i="1" s="1"/>
  <c r="Y152" i="1"/>
  <c r="X152" i="1" s="1"/>
  <c r="AA150" i="1"/>
  <c r="Z150" i="1" s="1"/>
  <c r="Y150" i="1"/>
  <c r="X150" i="1" s="1"/>
  <c r="Y151" i="1"/>
  <c r="X151" i="1" s="1"/>
  <c r="AA151" i="1"/>
  <c r="Z151" i="1" s="1"/>
  <c r="AA153" i="1"/>
  <c r="Z153" i="1" s="1"/>
  <c r="Y153" i="1"/>
  <c r="X153" i="1" s="1"/>
  <c r="AA155" i="1"/>
  <c r="Z155" i="1" s="1"/>
  <c r="Y155" i="1"/>
  <c r="X155" i="1" s="1"/>
  <c r="AA154" i="1"/>
  <c r="Z154" i="1" s="1"/>
  <c r="Y154" i="1"/>
  <c r="X154" i="1" s="1"/>
  <c r="N117" i="12"/>
  <c r="K117" i="12"/>
  <c r="N124" i="12"/>
  <c r="O125" i="12"/>
  <c r="B114" i="12"/>
  <c r="J117" i="12" l="1"/>
  <c r="C129" i="12" l="1"/>
  <c r="I129" i="12" l="1"/>
  <c r="H129" i="12"/>
  <c r="V9" i="18" l="1"/>
  <c r="U9" i="18"/>
  <c r="Y6" i="49" s="1"/>
  <c r="T9" i="18"/>
  <c r="X6" i="49" s="1"/>
  <c r="S9" i="18"/>
  <c r="W6" i="49" s="1"/>
  <c r="R9" i="18"/>
  <c r="V6" i="49" s="1"/>
  <c r="Q9" i="18"/>
  <c r="U6" i="49" s="1"/>
  <c r="P9" i="18"/>
  <c r="T6" i="49" s="1"/>
  <c r="O9" i="18"/>
  <c r="S6" i="49" s="1"/>
  <c r="N9" i="18"/>
  <c r="R6" i="49" s="1"/>
  <c r="M9" i="18"/>
  <c r="Q6" i="49" s="1"/>
  <c r="L9" i="18"/>
  <c r="P6" i="49" s="1"/>
  <c r="G9" i="18"/>
  <c r="O5" i="49" s="1"/>
  <c r="E9" i="18"/>
  <c r="M4" i="49" s="1"/>
  <c r="D9" i="18"/>
  <c r="L4" i="49" s="1"/>
  <c r="C9" i="18"/>
  <c r="K4" i="49" s="1"/>
  <c r="B9" i="18"/>
  <c r="J4" i="49" s="1"/>
  <c r="I9" i="18" l="1"/>
  <c r="K9" i="18"/>
  <c r="P8" i="49" s="1"/>
  <c r="J9" i="18"/>
  <c r="H9" i="18"/>
  <c r="J7" i="49" s="1"/>
  <c r="F9" i="18" l="1"/>
  <c r="N4" i="49" s="1"/>
  <c r="V139" i="13"/>
  <c r="U139" i="13"/>
  <c r="Y102" i="47" s="1"/>
  <c r="T139" i="13"/>
  <c r="X102" i="47" s="1"/>
  <c r="S139" i="13"/>
  <c r="W102" i="47" s="1"/>
  <c r="R139" i="13"/>
  <c r="V102" i="47" s="1"/>
  <c r="Q139" i="13"/>
  <c r="U102" i="47" s="1"/>
  <c r="P139" i="13"/>
  <c r="T102" i="47" s="1"/>
  <c r="O139" i="13"/>
  <c r="S102" i="47" s="1"/>
  <c r="N139" i="13"/>
  <c r="R102" i="47" s="1"/>
  <c r="M139" i="13"/>
  <c r="Q102" i="47" s="1"/>
  <c r="L139" i="13"/>
  <c r="K139" i="13"/>
  <c r="P104" i="47" s="1"/>
  <c r="Q104" i="47" s="1"/>
  <c r="R104" i="47" s="1"/>
  <c r="S104" i="47" s="1"/>
  <c r="T104" i="47" s="1"/>
  <c r="U104" i="47" s="1"/>
  <c r="V104" i="47" s="1"/>
  <c r="W104" i="47" s="1"/>
  <c r="X104" i="47" s="1"/>
  <c r="Y104" i="47" s="1"/>
  <c r="J139" i="13"/>
  <c r="I139" i="13"/>
  <c r="H139" i="13"/>
  <c r="J103" i="47" s="1"/>
  <c r="K103" i="47" s="1"/>
  <c r="L103" i="47" s="1"/>
  <c r="M103" i="47" s="1"/>
  <c r="N103" i="47" s="1"/>
  <c r="O103" i="47" s="1"/>
  <c r="G139" i="13"/>
  <c r="O101" i="47" s="1"/>
  <c r="F139" i="13"/>
  <c r="N100" i="47" s="1"/>
  <c r="E139" i="13"/>
  <c r="M100" i="47" s="1"/>
  <c r="D139" i="13"/>
  <c r="L100" i="47" s="1"/>
  <c r="C139" i="13"/>
  <c r="K100" i="47" s="1"/>
  <c r="V138" i="13"/>
  <c r="U138" i="13"/>
  <c r="T138" i="13"/>
  <c r="S138" i="13"/>
  <c r="R138" i="13"/>
  <c r="Q138" i="13"/>
  <c r="P138" i="13"/>
  <c r="O138" i="13"/>
  <c r="N138" i="13"/>
  <c r="M138" i="13"/>
  <c r="L138" i="13"/>
  <c r="K138" i="13"/>
  <c r="J138" i="13"/>
  <c r="I138" i="13"/>
  <c r="H138" i="13"/>
  <c r="G138" i="13"/>
  <c r="F138" i="13"/>
  <c r="E138" i="13"/>
  <c r="D138" i="13"/>
  <c r="C138" i="13"/>
  <c r="V137" i="13"/>
  <c r="U137" i="13"/>
  <c r="T137" i="13"/>
  <c r="S137" i="13"/>
  <c r="R137" i="13"/>
  <c r="Q137" i="13"/>
  <c r="P137" i="13"/>
  <c r="O137" i="13"/>
  <c r="N137" i="13"/>
  <c r="M137" i="13"/>
  <c r="L137" i="13"/>
  <c r="K137" i="13"/>
  <c r="J137" i="13"/>
  <c r="I137" i="13"/>
  <c r="H137" i="13"/>
  <c r="G137" i="13"/>
  <c r="F137" i="13"/>
  <c r="E137" i="13"/>
  <c r="D137" i="13"/>
  <c r="C137" i="13"/>
  <c r="V136" i="13"/>
  <c r="U136" i="13"/>
  <c r="T136" i="13"/>
  <c r="S136" i="13"/>
  <c r="R136" i="13"/>
  <c r="Q136" i="13"/>
  <c r="P136" i="13"/>
  <c r="O136" i="13"/>
  <c r="N136" i="13"/>
  <c r="M136" i="13"/>
  <c r="L136" i="13"/>
  <c r="K136" i="13"/>
  <c r="J136" i="13"/>
  <c r="I136" i="13"/>
  <c r="H136" i="13"/>
  <c r="G136" i="13"/>
  <c r="F136" i="13"/>
  <c r="E136" i="13"/>
  <c r="D136" i="13"/>
  <c r="C136" i="13"/>
  <c r="V135" i="13"/>
  <c r="U135" i="13"/>
  <c r="T135" i="13"/>
  <c r="S135" i="13"/>
  <c r="R135" i="13"/>
  <c r="Q135" i="13"/>
  <c r="P135" i="13"/>
  <c r="O135" i="13"/>
  <c r="N135" i="13"/>
  <c r="M135" i="13"/>
  <c r="L135" i="13"/>
  <c r="K135" i="13"/>
  <c r="J135" i="13"/>
  <c r="I135" i="13"/>
  <c r="H135" i="13"/>
  <c r="G135" i="13"/>
  <c r="F135" i="13"/>
  <c r="E135" i="13"/>
  <c r="D135" i="13"/>
  <c r="C135" i="13"/>
  <c r="V134" i="13"/>
  <c r="U134" i="13"/>
  <c r="T134" i="13"/>
  <c r="S134" i="13"/>
  <c r="R134" i="13"/>
  <c r="Q134" i="13"/>
  <c r="P134" i="13"/>
  <c r="O134" i="13"/>
  <c r="N134" i="13"/>
  <c r="M134" i="13"/>
  <c r="L134" i="13"/>
  <c r="K134" i="13"/>
  <c r="J134" i="13"/>
  <c r="I134" i="13"/>
  <c r="H134" i="13"/>
  <c r="G134" i="13"/>
  <c r="F134" i="13"/>
  <c r="E134" i="13"/>
  <c r="D134" i="13"/>
  <c r="C134" i="13"/>
  <c r="B139" i="13"/>
  <c r="J100" i="47" s="1"/>
  <c r="B138" i="13"/>
  <c r="B137" i="13"/>
  <c r="B136" i="13"/>
  <c r="B135" i="13"/>
  <c r="B134" i="13"/>
  <c r="Y134" i="13" l="1"/>
  <c r="X134" i="13" s="1"/>
  <c r="AA134" i="13"/>
  <c r="Z134" i="13" s="1"/>
  <c r="AA138" i="13"/>
  <c r="Z138" i="13" s="1"/>
  <c r="Y138" i="13"/>
  <c r="X138" i="13" s="1"/>
  <c r="AA135" i="13"/>
  <c r="Z135" i="13" s="1"/>
  <c r="Y135" i="13"/>
  <c r="X135" i="13" s="1"/>
  <c r="P102" i="47"/>
  <c r="Y139" i="13"/>
  <c r="X139" i="13" s="1"/>
  <c r="AA139" i="13"/>
  <c r="Z139" i="13" s="1"/>
  <c r="AA136" i="13"/>
  <c r="Z136" i="13" s="1"/>
  <c r="Y136" i="13"/>
  <c r="X136" i="13" s="1"/>
  <c r="Y137" i="13"/>
  <c r="X137" i="13" s="1"/>
  <c r="AA137" i="13"/>
  <c r="Z137" i="13" s="1"/>
  <c r="N16" i="29" l="1"/>
  <c r="R38" i="55" s="1"/>
  <c r="C16" i="29"/>
  <c r="K36" i="55" s="1"/>
  <c r="E16" i="29"/>
  <c r="M36" i="55" s="1"/>
  <c r="M16" i="29"/>
  <c r="Q38" i="55" s="1"/>
  <c r="U16" i="29"/>
  <c r="Y38" i="55" s="1"/>
  <c r="T16" i="29"/>
  <c r="X38" i="55" s="1"/>
  <c r="P16" i="29"/>
  <c r="T38" i="55" s="1"/>
  <c r="Q16" i="29"/>
  <c r="U38" i="55" s="1"/>
  <c r="D16" i="29"/>
  <c r="L36" i="55" s="1"/>
  <c r="L16" i="29"/>
  <c r="P38" i="55" s="1"/>
  <c r="R16" i="29"/>
  <c r="V38" i="55" s="1"/>
  <c r="B16" i="29"/>
  <c r="J36" i="55" s="1"/>
  <c r="S16" i="29"/>
  <c r="W38" i="55" s="1"/>
  <c r="F16" i="29"/>
  <c r="N36" i="55" s="1"/>
  <c r="N13" i="29" l="1"/>
  <c r="N12" i="29"/>
  <c r="U12" i="29"/>
  <c r="S12" i="29"/>
  <c r="L12" i="29"/>
  <c r="T12" i="29"/>
  <c r="R13" i="29"/>
  <c r="F12" i="29"/>
  <c r="Q12" i="29"/>
  <c r="R12" i="29"/>
  <c r="U13" i="29"/>
  <c r="T13" i="29"/>
  <c r="H16" i="29"/>
  <c r="J39" i="55" s="1"/>
  <c r="K39" i="55" s="1"/>
  <c r="L39" i="55" s="1"/>
  <c r="M39" i="55" s="1"/>
  <c r="N39" i="55" s="1"/>
  <c r="O39" i="55" s="1"/>
  <c r="C12" i="29"/>
  <c r="M13" i="29"/>
  <c r="D13" i="29"/>
  <c r="P13" i="29"/>
  <c r="B13" i="29"/>
  <c r="S13" i="29"/>
  <c r="M12" i="29"/>
  <c r="E13" i="29"/>
  <c r="B12" i="29"/>
  <c r="C13" i="29"/>
  <c r="D12" i="29"/>
  <c r="Q13" i="29"/>
  <c r="P12" i="29"/>
  <c r="F13" i="29"/>
  <c r="J16" i="29"/>
  <c r="E12" i="29"/>
  <c r="L13" i="29"/>
  <c r="H13" i="29" l="1"/>
  <c r="J12" i="29"/>
  <c r="I16" i="29"/>
  <c r="K16" i="29"/>
  <c r="P40" i="55" s="1"/>
  <c r="Q40" i="55" s="1"/>
  <c r="R40" i="55" s="1"/>
  <c r="S40" i="55" s="1"/>
  <c r="T40" i="55" s="1"/>
  <c r="U40" i="55" s="1"/>
  <c r="V40" i="55" s="1"/>
  <c r="W40" i="55" s="1"/>
  <c r="X40" i="55" s="1"/>
  <c r="Y40" i="55" s="1"/>
  <c r="J13" i="29"/>
  <c r="H12" i="29"/>
  <c r="C15" i="29" l="1"/>
  <c r="I13" i="29"/>
  <c r="K12" i="29"/>
  <c r="I12" i="29"/>
  <c r="K13" i="29"/>
  <c r="H14" i="29" l="1"/>
  <c r="I14" i="29"/>
  <c r="K14" i="29"/>
  <c r="J14" i="29"/>
  <c r="L14" i="29"/>
  <c r="P15" i="29"/>
  <c r="U14" i="29"/>
  <c r="F15" i="29"/>
  <c r="D15" i="29"/>
  <c r="S15" i="29"/>
  <c r="N14" i="29"/>
  <c r="C14" i="29"/>
  <c r="N15" i="29"/>
  <c r="V16" i="29"/>
  <c r="Q15" i="29"/>
  <c r="R14" i="29"/>
  <c r="Q14" i="29"/>
  <c r="E14" i="29"/>
  <c r="S14" i="29"/>
  <c r="B14" i="29"/>
  <c r="J15" i="29"/>
  <c r="E15" i="29"/>
  <c r="H15" i="29"/>
  <c r="T15" i="29"/>
  <c r="I15" i="29"/>
  <c r="L15" i="29"/>
  <c r="M15" i="29"/>
  <c r="B15" i="29"/>
  <c r="R15" i="29"/>
  <c r="M14" i="29"/>
  <c r="T14" i="29"/>
  <c r="P14" i="29"/>
  <c r="F14" i="29"/>
  <c r="D14" i="29"/>
  <c r="K15" i="29"/>
  <c r="U15" i="29"/>
  <c r="V14" i="29"/>
  <c r="V12" i="29"/>
  <c r="V15" i="29"/>
  <c r="V13" i="29"/>
  <c r="V66" i="10" l="1"/>
  <c r="U66" i="10"/>
  <c r="T66" i="10"/>
  <c r="S66" i="10"/>
  <c r="R66" i="10"/>
  <c r="Q66" i="10"/>
  <c r="P66" i="10"/>
  <c r="O66" i="10"/>
  <c r="N66" i="10"/>
  <c r="M66" i="10"/>
  <c r="L66" i="10"/>
  <c r="K66" i="10"/>
  <c r="J66" i="10"/>
  <c r="I66" i="10"/>
  <c r="H66" i="10"/>
  <c r="G66" i="10"/>
  <c r="F66" i="10"/>
  <c r="E66" i="10"/>
  <c r="D66" i="10"/>
  <c r="C66" i="10"/>
  <c r="B66" i="10"/>
  <c r="V67" i="10"/>
  <c r="U67" i="10"/>
  <c r="Y55" i="40" s="1"/>
  <c r="T67" i="10"/>
  <c r="X55" i="40" s="1"/>
  <c r="S67" i="10"/>
  <c r="W55" i="40" s="1"/>
  <c r="R67" i="10"/>
  <c r="V55" i="40" s="1"/>
  <c r="Q67" i="10"/>
  <c r="U55" i="40" s="1"/>
  <c r="P67" i="10"/>
  <c r="T55" i="40" s="1"/>
  <c r="O67" i="10"/>
  <c r="S55" i="40" s="1"/>
  <c r="N67" i="10"/>
  <c r="R55" i="40" s="1"/>
  <c r="M67" i="10"/>
  <c r="Q55" i="40" s="1"/>
  <c r="L67" i="10"/>
  <c r="K67" i="10"/>
  <c r="P57" i="40" s="1"/>
  <c r="Q57" i="40" s="1"/>
  <c r="R57" i="40" s="1"/>
  <c r="S57" i="40" s="1"/>
  <c r="T57" i="40" s="1"/>
  <c r="U57" i="40" s="1"/>
  <c r="V57" i="40" s="1"/>
  <c r="W57" i="40" s="1"/>
  <c r="X57" i="40" s="1"/>
  <c r="Y57" i="40" s="1"/>
  <c r="J67" i="10"/>
  <c r="I67" i="10"/>
  <c r="H67" i="10"/>
  <c r="J56" i="40" s="1"/>
  <c r="K56" i="40" s="1"/>
  <c r="L56" i="40" s="1"/>
  <c r="M56" i="40" s="1"/>
  <c r="N56" i="40" s="1"/>
  <c r="O56" i="40" s="1"/>
  <c r="G67" i="10"/>
  <c r="O54" i="40" s="1"/>
  <c r="F67" i="10"/>
  <c r="N53" i="40" s="1"/>
  <c r="E67" i="10"/>
  <c r="M53" i="40" s="1"/>
  <c r="D67" i="10"/>
  <c r="L53" i="40" s="1"/>
  <c r="C67" i="10"/>
  <c r="K53" i="40" s="1"/>
  <c r="B67" i="10"/>
  <c r="J53" i="40" s="1"/>
  <c r="V137" i="1"/>
  <c r="U137" i="1"/>
  <c r="T137" i="1"/>
  <c r="S137" i="1"/>
  <c r="R137" i="1"/>
  <c r="Q137" i="1"/>
  <c r="P137" i="1"/>
  <c r="O137" i="1"/>
  <c r="N137" i="1"/>
  <c r="M137" i="1"/>
  <c r="L137" i="1"/>
  <c r="K137" i="1"/>
  <c r="J137" i="1"/>
  <c r="I137" i="1"/>
  <c r="H137" i="1"/>
  <c r="G137" i="1"/>
  <c r="F137" i="1"/>
  <c r="E137" i="1"/>
  <c r="D137" i="1"/>
  <c r="C137" i="1"/>
  <c r="B137" i="1"/>
  <c r="V136" i="1"/>
  <c r="U136" i="1"/>
  <c r="T136" i="1"/>
  <c r="S136" i="1"/>
  <c r="R136" i="1"/>
  <c r="Q136" i="1"/>
  <c r="P136" i="1"/>
  <c r="O136" i="1"/>
  <c r="N136" i="1"/>
  <c r="M136" i="1"/>
  <c r="L136" i="1"/>
  <c r="K136" i="1"/>
  <c r="J136" i="1"/>
  <c r="I136" i="1"/>
  <c r="H136" i="1"/>
  <c r="G136" i="1"/>
  <c r="F136" i="1"/>
  <c r="E136" i="1"/>
  <c r="D136" i="1"/>
  <c r="C136" i="1"/>
  <c r="B136" i="1"/>
  <c r="V135" i="1"/>
  <c r="U135" i="1"/>
  <c r="T135" i="1"/>
  <c r="S135" i="1"/>
  <c r="R135" i="1"/>
  <c r="Q135" i="1"/>
  <c r="P135" i="1"/>
  <c r="O135" i="1"/>
  <c r="N135" i="1"/>
  <c r="M135" i="1"/>
  <c r="L135" i="1"/>
  <c r="K135" i="1"/>
  <c r="J135" i="1"/>
  <c r="I135" i="1"/>
  <c r="H135" i="1"/>
  <c r="G135" i="1"/>
  <c r="F135" i="1"/>
  <c r="E135" i="1"/>
  <c r="D135" i="1"/>
  <c r="C135" i="1"/>
  <c r="B135" i="1"/>
  <c r="V134" i="1"/>
  <c r="U134" i="1"/>
  <c r="T134" i="1"/>
  <c r="S134" i="1"/>
  <c r="R134" i="1"/>
  <c r="Q134" i="1"/>
  <c r="P134" i="1"/>
  <c r="O134" i="1"/>
  <c r="N134" i="1"/>
  <c r="M134" i="1"/>
  <c r="L134" i="1"/>
  <c r="K134" i="1"/>
  <c r="J134" i="1"/>
  <c r="I134" i="1"/>
  <c r="H134" i="1"/>
  <c r="G134" i="1"/>
  <c r="F134" i="1"/>
  <c r="E134" i="1"/>
  <c r="D134" i="1"/>
  <c r="C134" i="1"/>
  <c r="B134" i="1"/>
  <c r="V133" i="1"/>
  <c r="U133" i="1"/>
  <c r="T133" i="1"/>
  <c r="S133" i="1"/>
  <c r="R133" i="1"/>
  <c r="Q133" i="1"/>
  <c r="P133" i="1"/>
  <c r="O133" i="1"/>
  <c r="N133" i="1"/>
  <c r="M133" i="1"/>
  <c r="L133" i="1"/>
  <c r="K133" i="1"/>
  <c r="J133" i="1"/>
  <c r="I133" i="1"/>
  <c r="H133" i="1"/>
  <c r="G133" i="1"/>
  <c r="F133" i="1"/>
  <c r="E133" i="1"/>
  <c r="D133" i="1"/>
  <c r="C133" i="1"/>
  <c r="B133" i="1"/>
  <c r="V132" i="1"/>
  <c r="U132" i="1"/>
  <c r="T132" i="1"/>
  <c r="S132" i="1"/>
  <c r="R132" i="1"/>
  <c r="Q132" i="1"/>
  <c r="P132" i="1"/>
  <c r="O132" i="1"/>
  <c r="N132" i="1"/>
  <c r="M132" i="1"/>
  <c r="L132" i="1"/>
  <c r="K132" i="1"/>
  <c r="J132" i="1"/>
  <c r="I132" i="1"/>
  <c r="H132" i="1"/>
  <c r="G132" i="1"/>
  <c r="F132" i="1"/>
  <c r="E132" i="1"/>
  <c r="D132" i="1"/>
  <c r="C132" i="1"/>
  <c r="B132" i="1"/>
  <c r="V145" i="23"/>
  <c r="U145" i="23"/>
  <c r="T145" i="23"/>
  <c r="S145" i="23"/>
  <c r="R145" i="23"/>
  <c r="Q145" i="23"/>
  <c r="P145" i="23"/>
  <c r="O145" i="23"/>
  <c r="N145" i="23"/>
  <c r="M145" i="23"/>
  <c r="L145" i="23"/>
  <c r="K145" i="23"/>
  <c r="J145" i="23"/>
  <c r="I145" i="23"/>
  <c r="H145" i="23"/>
  <c r="G145" i="23"/>
  <c r="F145" i="23"/>
  <c r="E145" i="23"/>
  <c r="D145" i="23"/>
  <c r="C145" i="23"/>
  <c r="B145" i="23"/>
  <c r="V144" i="23"/>
  <c r="U144" i="23"/>
  <c r="T144" i="23"/>
  <c r="S144" i="23"/>
  <c r="R144" i="23"/>
  <c r="Q144" i="23"/>
  <c r="P144" i="23"/>
  <c r="O144" i="23"/>
  <c r="N144" i="23"/>
  <c r="M144" i="23"/>
  <c r="L144" i="23"/>
  <c r="K144" i="23"/>
  <c r="J144" i="23"/>
  <c r="I144" i="23"/>
  <c r="H144" i="23"/>
  <c r="G144" i="23"/>
  <c r="F144" i="23"/>
  <c r="E144" i="23"/>
  <c r="D144" i="23"/>
  <c r="C144" i="23"/>
  <c r="B144" i="23"/>
  <c r="V143" i="23"/>
  <c r="U143" i="23"/>
  <c r="T143" i="23"/>
  <c r="S143" i="23"/>
  <c r="R143" i="23"/>
  <c r="Q143" i="23"/>
  <c r="P143" i="23"/>
  <c r="O143" i="23"/>
  <c r="N143" i="23"/>
  <c r="M143" i="23"/>
  <c r="L143" i="23"/>
  <c r="K143" i="23"/>
  <c r="J143" i="23"/>
  <c r="I143" i="23"/>
  <c r="H143" i="23"/>
  <c r="G143" i="23"/>
  <c r="F143" i="23"/>
  <c r="E143" i="23"/>
  <c r="D143" i="23"/>
  <c r="C143" i="23"/>
  <c r="B143" i="23"/>
  <c r="V142" i="23"/>
  <c r="U142" i="23"/>
  <c r="T142" i="23"/>
  <c r="S142" i="23"/>
  <c r="R142" i="23"/>
  <c r="Q142" i="23"/>
  <c r="P142" i="23"/>
  <c r="O142" i="23"/>
  <c r="N142" i="23"/>
  <c r="M142" i="23"/>
  <c r="L142" i="23"/>
  <c r="K142" i="23"/>
  <c r="J142" i="23"/>
  <c r="I142" i="23"/>
  <c r="H142" i="23"/>
  <c r="G142" i="23"/>
  <c r="F142" i="23"/>
  <c r="E142" i="23"/>
  <c r="D142" i="23"/>
  <c r="C142" i="23"/>
  <c r="B142" i="23"/>
  <c r="V141" i="23"/>
  <c r="U141" i="23"/>
  <c r="T141" i="23"/>
  <c r="S141" i="23"/>
  <c r="R141" i="23"/>
  <c r="Q141" i="23"/>
  <c r="P141" i="23"/>
  <c r="O141" i="23"/>
  <c r="N141" i="23"/>
  <c r="M141" i="23"/>
  <c r="L141" i="23"/>
  <c r="K141" i="23"/>
  <c r="J141" i="23"/>
  <c r="I141" i="23"/>
  <c r="H141" i="23"/>
  <c r="G141" i="23"/>
  <c r="F141" i="23"/>
  <c r="E141" i="23"/>
  <c r="D141" i="23"/>
  <c r="C141" i="23"/>
  <c r="B141" i="23"/>
  <c r="V137" i="23"/>
  <c r="U137" i="23"/>
  <c r="T137" i="23"/>
  <c r="S137" i="23"/>
  <c r="R137" i="23"/>
  <c r="Q137" i="23"/>
  <c r="P137" i="23"/>
  <c r="O137" i="23"/>
  <c r="N137" i="23"/>
  <c r="M137" i="23"/>
  <c r="L137" i="23"/>
  <c r="K137" i="23"/>
  <c r="J137" i="23"/>
  <c r="I137" i="23"/>
  <c r="H137" i="23"/>
  <c r="G137" i="23"/>
  <c r="F137" i="23"/>
  <c r="E137" i="23"/>
  <c r="D137" i="23"/>
  <c r="C137" i="23"/>
  <c r="B137" i="23"/>
  <c r="V136" i="23"/>
  <c r="U136" i="23"/>
  <c r="T136" i="23"/>
  <c r="S136" i="23"/>
  <c r="R136" i="23"/>
  <c r="Q136" i="23"/>
  <c r="P136" i="23"/>
  <c r="O136" i="23"/>
  <c r="N136" i="23"/>
  <c r="M136" i="23"/>
  <c r="L136" i="23"/>
  <c r="K136" i="23"/>
  <c r="J136" i="23"/>
  <c r="I136" i="23"/>
  <c r="H136" i="23"/>
  <c r="G136" i="23"/>
  <c r="F136" i="23"/>
  <c r="E136" i="23"/>
  <c r="D136" i="23"/>
  <c r="C136" i="23"/>
  <c r="B136" i="23"/>
  <c r="V135" i="23"/>
  <c r="U135" i="23"/>
  <c r="T135" i="23"/>
  <c r="S135" i="23"/>
  <c r="R135" i="23"/>
  <c r="Q135" i="23"/>
  <c r="P135" i="23"/>
  <c r="O135" i="23"/>
  <c r="N135" i="23"/>
  <c r="M135" i="23"/>
  <c r="L135" i="23"/>
  <c r="K135" i="23"/>
  <c r="J135" i="23"/>
  <c r="I135" i="23"/>
  <c r="H135" i="23"/>
  <c r="G135" i="23"/>
  <c r="F135" i="23"/>
  <c r="E135" i="23"/>
  <c r="D135" i="23"/>
  <c r="C135" i="23"/>
  <c r="B135" i="23"/>
  <c r="V134" i="23"/>
  <c r="U134" i="23"/>
  <c r="T134" i="23"/>
  <c r="S134" i="23"/>
  <c r="R134" i="23"/>
  <c r="Q134" i="23"/>
  <c r="P134" i="23"/>
  <c r="O134" i="23"/>
  <c r="N134" i="23"/>
  <c r="M134" i="23"/>
  <c r="L134" i="23"/>
  <c r="K134" i="23"/>
  <c r="J134" i="23"/>
  <c r="I134" i="23"/>
  <c r="H134" i="23"/>
  <c r="G134" i="23"/>
  <c r="F134" i="23"/>
  <c r="E134" i="23"/>
  <c r="D134" i="23"/>
  <c r="C134" i="23"/>
  <c r="B134" i="23"/>
  <c r="V133" i="23"/>
  <c r="U133" i="23"/>
  <c r="T133" i="23"/>
  <c r="S133" i="23"/>
  <c r="R133" i="23"/>
  <c r="Q133" i="23"/>
  <c r="P133" i="23"/>
  <c r="O133" i="23"/>
  <c r="N133" i="23"/>
  <c r="M133" i="23"/>
  <c r="L133" i="23"/>
  <c r="K133" i="23"/>
  <c r="J133" i="23"/>
  <c r="I133" i="23"/>
  <c r="H133" i="23"/>
  <c r="G133" i="23"/>
  <c r="F133" i="23"/>
  <c r="E133" i="23"/>
  <c r="D133" i="23"/>
  <c r="C133" i="23"/>
  <c r="B133" i="23"/>
  <c r="V132" i="23"/>
  <c r="U132" i="23"/>
  <c r="T132" i="23"/>
  <c r="S132" i="23"/>
  <c r="R132" i="23"/>
  <c r="Q132" i="23"/>
  <c r="P132" i="23"/>
  <c r="O132" i="23"/>
  <c r="N132" i="23"/>
  <c r="M132" i="23"/>
  <c r="L132" i="23"/>
  <c r="K132" i="23"/>
  <c r="J132" i="23"/>
  <c r="I132" i="23"/>
  <c r="H132" i="23"/>
  <c r="G132" i="23"/>
  <c r="F132" i="23"/>
  <c r="E132" i="23"/>
  <c r="D132" i="23"/>
  <c r="C132" i="23"/>
  <c r="B132" i="23"/>
  <c r="V128" i="23"/>
  <c r="U128" i="23"/>
  <c r="T128" i="23"/>
  <c r="S128" i="23"/>
  <c r="R128" i="23"/>
  <c r="Q128" i="23"/>
  <c r="P128" i="23"/>
  <c r="O128" i="23"/>
  <c r="N128" i="23"/>
  <c r="M128" i="23"/>
  <c r="L128" i="23"/>
  <c r="G128" i="23"/>
  <c r="F128" i="23"/>
  <c r="E128" i="23"/>
  <c r="D128" i="23"/>
  <c r="C128" i="23"/>
  <c r="B128" i="23"/>
  <c r="V127" i="23"/>
  <c r="U127" i="23"/>
  <c r="T127" i="23"/>
  <c r="S127" i="23"/>
  <c r="R127" i="23"/>
  <c r="Q127" i="23"/>
  <c r="P127" i="23"/>
  <c r="O127" i="23"/>
  <c r="N127" i="23"/>
  <c r="M127" i="23"/>
  <c r="L127" i="23"/>
  <c r="G127" i="23"/>
  <c r="F127" i="23"/>
  <c r="E127" i="23"/>
  <c r="D127" i="23"/>
  <c r="C127" i="23"/>
  <c r="B127" i="23"/>
  <c r="V126" i="23"/>
  <c r="U126" i="23"/>
  <c r="T126" i="23"/>
  <c r="S126" i="23"/>
  <c r="R126" i="23"/>
  <c r="Q126" i="23"/>
  <c r="P126" i="23"/>
  <c r="O126" i="23"/>
  <c r="N126" i="23"/>
  <c r="M126" i="23"/>
  <c r="L126" i="23"/>
  <c r="G126" i="23"/>
  <c r="F126" i="23"/>
  <c r="E126" i="23"/>
  <c r="D126" i="23"/>
  <c r="C126" i="23"/>
  <c r="B126" i="23"/>
  <c r="V125" i="23"/>
  <c r="U125" i="23"/>
  <c r="T125" i="23"/>
  <c r="S125" i="23"/>
  <c r="R125" i="23"/>
  <c r="Q125" i="23"/>
  <c r="P125" i="23"/>
  <c r="O125" i="23"/>
  <c r="N125" i="23"/>
  <c r="M125" i="23"/>
  <c r="L125" i="23"/>
  <c r="G125" i="23"/>
  <c r="F125" i="23"/>
  <c r="E125" i="23"/>
  <c r="D125" i="23"/>
  <c r="C125" i="23"/>
  <c r="B125" i="23"/>
  <c r="V124" i="23"/>
  <c r="U124" i="23"/>
  <c r="T124" i="23"/>
  <c r="S124" i="23"/>
  <c r="R124" i="23"/>
  <c r="Q124" i="23"/>
  <c r="P124" i="23"/>
  <c r="O124" i="23"/>
  <c r="N124" i="23"/>
  <c r="M124" i="23"/>
  <c r="L124" i="23"/>
  <c r="G124" i="23"/>
  <c r="F124" i="23"/>
  <c r="E124" i="23"/>
  <c r="D124" i="23"/>
  <c r="C124" i="23"/>
  <c r="B124" i="23"/>
  <c r="V123" i="23"/>
  <c r="U123" i="23"/>
  <c r="T123" i="23"/>
  <c r="S123" i="23"/>
  <c r="R123" i="23"/>
  <c r="Q123" i="23"/>
  <c r="P123" i="23"/>
  <c r="O123" i="23"/>
  <c r="N123" i="23"/>
  <c r="M123" i="23"/>
  <c r="L123" i="23"/>
  <c r="G123" i="23"/>
  <c r="F123" i="23"/>
  <c r="E123" i="23"/>
  <c r="D123" i="23"/>
  <c r="C123" i="23"/>
  <c r="B123" i="23"/>
  <c r="V119" i="23"/>
  <c r="U119" i="23"/>
  <c r="T119" i="23"/>
  <c r="S119" i="23"/>
  <c r="R119" i="23"/>
  <c r="Q119" i="23"/>
  <c r="P119" i="23"/>
  <c r="O119" i="23"/>
  <c r="N119" i="23"/>
  <c r="M119" i="23"/>
  <c r="L119" i="23"/>
  <c r="K119" i="23"/>
  <c r="J119" i="23"/>
  <c r="I119" i="23"/>
  <c r="H119" i="23"/>
  <c r="G119" i="23"/>
  <c r="F119" i="23"/>
  <c r="E119" i="23"/>
  <c r="D119" i="23"/>
  <c r="C119" i="23"/>
  <c r="B119" i="23"/>
  <c r="V118" i="23"/>
  <c r="U118" i="23"/>
  <c r="T118" i="23"/>
  <c r="S118" i="23"/>
  <c r="R118" i="23"/>
  <c r="Q118" i="23"/>
  <c r="P118" i="23"/>
  <c r="O118" i="23"/>
  <c r="N118" i="23"/>
  <c r="M118" i="23"/>
  <c r="L118" i="23"/>
  <c r="K118" i="23"/>
  <c r="J118" i="23"/>
  <c r="I118" i="23"/>
  <c r="H118" i="23"/>
  <c r="G118" i="23"/>
  <c r="F118" i="23"/>
  <c r="E118" i="23"/>
  <c r="D118" i="23"/>
  <c r="C118" i="23"/>
  <c r="B118" i="23"/>
  <c r="V117" i="23"/>
  <c r="U117" i="23"/>
  <c r="T117" i="23"/>
  <c r="S117" i="23"/>
  <c r="R117" i="23"/>
  <c r="Q117" i="23"/>
  <c r="P117" i="23"/>
  <c r="O117" i="23"/>
  <c r="N117" i="23"/>
  <c r="M117" i="23"/>
  <c r="L117" i="23"/>
  <c r="K117" i="23"/>
  <c r="J117" i="23"/>
  <c r="I117" i="23"/>
  <c r="H117" i="23"/>
  <c r="G117" i="23"/>
  <c r="F117" i="23"/>
  <c r="E117" i="23"/>
  <c r="D117" i="23"/>
  <c r="C117" i="23"/>
  <c r="B117" i="23"/>
  <c r="V116" i="23"/>
  <c r="U116" i="23"/>
  <c r="T116" i="23"/>
  <c r="S116" i="23"/>
  <c r="R116" i="23"/>
  <c r="Q116" i="23"/>
  <c r="P116" i="23"/>
  <c r="O116" i="23"/>
  <c r="N116" i="23"/>
  <c r="M116" i="23"/>
  <c r="L116" i="23"/>
  <c r="K116" i="23"/>
  <c r="J116" i="23"/>
  <c r="I116" i="23"/>
  <c r="H116" i="23"/>
  <c r="G116" i="23"/>
  <c r="F116" i="23"/>
  <c r="E116" i="23"/>
  <c r="D116" i="23"/>
  <c r="C116" i="23"/>
  <c r="B116" i="23"/>
  <c r="V115" i="23"/>
  <c r="U115" i="23"/>
  <c r="T115" i="23"/>
  <c r="S115" i="23"/>
  <c r="R115" i="23"/>
  <c r="Q115" i="23"/>
  <c r="P115" i="23"/>
  <c r="O115" i="23"/>
  <c r="N115" i="23"/>
  <c r="M115" i="23"/>
  <c r="L115" i="23"/>
  <c r="K115" i="23"/>
  <c r="J115" i="23"/>
  <c r="I115" i="23"/>
  <c r="H115" i="23"/>
  <c r="G115" i="23"/>
  <c r="F115" i="23"/>
  <c r="E115" i="23"/>
  <c r="D115" i="23"/>
  <c r="C115" i="23"/>
  <c r="B115" i="23"/>
  <c r="V114" i="23"/>
  <c r="U114" i="23"/>
  <c r="T114" i="23"/>
  <c r="S114" i="23"/>
  <c r="R114" i="23"/>
  <c r="Q114" i="23"/>
  <c r="P114" i="23"/>
  <c r="O114" i="23"/>
  <c r="N114" i="23"/>
  <c r="M114" i="23"/>
  <c r="L114" i="23"/>
  <c r="K114" i="23"/>
  <c r="J114" i="23"/>
  <c r="I114" i="23"/>
  <c r="H114" i="23"/>
  <c r="G114" i="23"/>
  <c r="F114" i="23"/>
  <c r="E114" i="23"/>
  <c r="D114" i="23"/>
  <c r="C114" i="23"/>
  <c r="B114" i="23"/>
  <c r="V109" i="23"/>
  <c r="U109" i="23"/>
  <c r="T109" i="23"/>
  <c r="S109" i="23"/>
  <c r="R109" i="23"/>
  <c r="Q109" i="23"/>
  <c r="P109" i="23"/>
  <c r="O109" i="23"/>
  <c r="N109" i="23"/>
  <c r="M109" i="23"/>
  <c r="L109" i="23"/>
  <c r="K109" i="23"/>
  <c r="J109" i="23"/>
  <c r="I109" i="23"/>
  <c r="H109" i="23"/>
  <c r="G109" i="23"/>
  <c r="F109" i="23"/>
  <c r="E109" i="23"/>
  <c r="D109" i="23"/>
  <c r="C109" i="23"/>
  <c r="B109" i="23"/>
  <c r="V108" i="23"/>
  <c r="U108" i="23"/>
  <c r="T108" i="23"/>
  <c r="S108" i="23"/>
  <c r="R108" i="23"/>
  <c r="Q108" i="23"/>
  <c r="P108" i="23"/>
  <c r="O108" i="23"/>
  <c r="N108" i="23"/>
  <c r="M108" i="23"/>
  <c r="L108" i="23"/>
  <c r="K108" i="23"/>
  <c r="J108" i="23"/>
  <c r="I108" i="23"/>
  <c r="H108" i="23"/>
  <c r="G108" i="23"/>
  <c r="F108" i="23"/>
  <c r="E108" i="23"/>
  <c r="D108" i="23"/>
  <c r="C108" i="23"/>
  <c r="B108" i="23"/>
  <c r="V107" i="23"/>
  <c r="U107" i="23"/>
  <c r="T107" i="23"/>
  <c r="S107" i="23"/>
  <c r="R107" i="23"/>
  <c r="Q107" i="23"/>
  <c r="P107" i="23"/>
  <c r="O107" i="23"/>
  <c r="N107" i="23"/>
  <c r="M107" i="23"/>
  <c r="L107" i="23"/>
  <c r="K107" i="23"/>
  <c r="J107" i="23"/>
  <c r="I107" i="23"/>
  <c r="H107" i="23"/>
  <c r="G107" i="23"/>
  <c r="F107" i="23"/>
  <c r="E107" i="23"/>
  <c r="D107" i="23"/>
  <c r="C107" i="23"/>
  <c r="B107" i="23"/>
  <c r="V106" i="23"/>
  <c r="U106" i="23"/>
  <c r="T106" i="23"/>
  <c r="S106" i="23"/>
  <c r="R106" i="23"/>
  <c r="Q106" i="23"/>
  <c r="P106" i="23"/>
  <c r="O106" i="23"/>
  <c r="N106" i="23"/>
  <c r="M106" i="23"/>
  <c r="L106" i="23"/>
  <c r="K106" i="23"/>
  <c r="J106" i="23"/>
  <c r="I106" i="23"/>
  <c r="H106" i="23"/>
  <c r="G106" i="23"/>
  <c r="F106" i="23"/>
  <c r="E106" i="23"/>
  <c r="D106" i="23"/>
  <c r="C106" i="23"/>
  <c r="B106" i="23"/>
  <c r="V105" i="23"/>
  <c r="U105" i="23"/>
  <c r="T105" i="23"/>
  <c r="S105" i="23"/>
  <c r="R105" i="23"/>
  <c r="Q105" i="23"/>
  <c r="P105" i="23"/>
  <c r="O105" i="23"/>
  <c r="N105" i="23"/>
  <c r="M105" i="23"/>
  <c r="L105" i="23"/>
  <c r="K105" i="23"/>
  <c r="J105" i="23"/>
  <c r="I105" i="23"/>
  <c r="H105" i="23"/>
  <c r="G105" i="23"/>
  <c r="F105" i="23"/>
  <c r="E105" i="23"/>
  <c r="D105" i="23"/>
  <c r="C105" i="23"/>
  <c r="B105" i="23"/>
  <c r="V81" i="23"/>
  <c r="U81" i="23"/>
  <c r="T81" i="23"/>
  <c r="S81" i="23"/>
  <c r="R81" i="23"/>
  <c r="Q81" i="23"/>
  <c r="P81" i="23"/>
  <c r="O81" i="23"/>
  <c r="N81" i="23"/>
  <c r="M81" i="23"/>
  <c r="L81" i="23"/>
  <c r="K81" i="23"/>
  <c r="Q72" i="43" s="1"/>
  <c r="R72" i="43" s="1"/>
  <c r="S72" i="43" s="1"/>
  <c r="T72" i="43" s="1"/>
  <c r="U72" i="43" s="1"/>
  <c r="V72" i="43" s="1"/>
  <c r="W72" i="43" s="1"/>
  <c r="X72" i="43" s="1"/>
  <c r="Y72" i="43" s="1"/>
  <c r="J81" i="23"/>
  <c r="I81" i="23"/>
  <c r="H81" i="23"/>
  <c r="K71" i="43" s="1"/>
  <c r="L71" i="43" s="1"/>
  <c r="M71" i="43" s="1"/>
  <c r="N71" i="43" s="1"/>
  <c r="O71" i="43" s="1"/>
  <c r="G81" i="23"/>
  <c r="F81" i="23"/>
  <c r="E81" i="23"/>
  <c r="D81" i="23"/>
  <c r="C81" i="23"/>
  <c r="B81" i="23"/>
  <c r="V80" i="23"/>
  <c r="U80" i="23"/>
  <c r="T80" i="23"/>
  <c r="S80" i="23"/>
  <c r="R80" i="23"/>
  <c r="Q80" i="23"/>
  <c r="P80" i="23"/>
  <c r="O80" i="23"/>
  <c r="N80" i="23"/>
  <c r="M80" i="23"/>
  <c r="L80" i="23"/>
  <c r="K80" i="23"/>
  <c r="J80" i="23"/>
  <c r="I80" i="23"/>
  <c r="H80" i="23"/>
  <c r="G80" i="23"/>
  <c r="F80" i="23"/>
  <c r="E80" i="23"/>
  <c r="D80" i="23"/>
  <c r="C80" i="23"/>
  <c r="B80" i="23"/>
  <c r="V79" i="23"/>
  <c r="U79" i="23"/>
  <c r="T79" i="23"/>
  <c r="S79" i="23"/>
  <c r="R79" i="23"/>
  <c r="Q79" i="23"/>
  <c r="P79" i="23"/>
  <c r="O79" i="23"/>
  <c r="N79" i="23"/>
  <c r="M79" i="23"/>
  <c r="L79" i="23"/>
  <c r="K79" i="23"/>
  <c r="J79" i="23"/>
  <c r="I79" i="23"/>
  <c r="H79" i="23"/>
  <c r="G79" i="23"/>
  <c r="F79" i="23"/>
  <c r="E79" i="23"/>
  <c r="D79" i="23"/>
  <c r="C79" i="23"/>
  <c r="B79" i="23"/>
  <c r="V78" i="23"/>
  <c r="U78" i="23"/>
  <c r="T78" i="23"/>
  <c r="S78" i="23"/>
  <c r="R78" i="23"/>
  <c r="Q78" i="23"/>
  <c r="P78" i="23"/>
  <c r="O78" i="23"/>
  <c r="N78" i="23"/>
  <c r="M78" i="23"/>
  <c r="L78" i="23"/>
  <c r="K78" i="23"/>
  <c r="J78" i="23"/>
  <c r="I78" i="23"/>
  <c r="H78" i="23"/>
  <c r="G78" i="23"/>
  <c r="F78" i="23"/>
  <c r="E78" i="23"/>
  <c r="D78" i="23"/>
  <c r="C78" i="23"/>
  <c r="B78" i="23"/>
  <c r="V77" i="23"/>
  <c r="U77" i="23"/>
  <c r="T77" i="23"/>
  <c r="S77" i="23"/>
  <c r="R77" i="23"/>
  <c r="Q77" i="23"/>
  <c r="P77" i="23"/>
  <c r="O77" i="23"/>
  <c r="N77" i="23"/>
  <c r="M77" i="23"/>
  <c r="L77" i="23"/>
  <c r="K77" i="23"/>
  <c r="J77" i="23"/>
  <c r="I77" i="23"/>
  <c r="H77" i="23"/>
  <c r="G77" i="23"/>
  <c r="F77" i="23"/>
  <c r="E77" i="23"/>
  <c r="D77" i="23"/>
  <c r="C77" i="23"/>
  <c r="B77" i="23"/>
  <c r="V76" i="23"/>
  <c r="U76" i="23"/>
  <c r="T76" i="23"/>
  <c r="S76" i="23"/>
  <c r="R76" i="23"/>
  <c r="Q76" i="23"/>
  <c r="P76" i="23"/>
  <c r="O76" i="23"/>
  <c r="N76" i="23"/>
  <c r="M76" i="23"/>
  <c r="L76" i="23"/>
  <c r="K76" i="23"/>
  <c r="J76" i="23"/>
  <c r="I76" i="23"/>
  <c r="H76" i="23"/>
  <c r="G76" i="23"/>
  <c r="F76" i="23"/>
  <c r="E76" i="23"/>
  <c r="D76" i="23"/>
  <c r="C76" i="23"/>
  <c r="B76" i="23"/>
  <c r="V72" i="23"/>
  <c r="U72" i="23"/>
  <c r="T72" i="23"/>
  <c r="S72" i="23"/>
  <c r="R72" i="23"/>
  <c r="Q72" i="23"/>
  <c r="P72" i="23"/>
  <c r="O72" i="23"/>
  <c r="N72" i="23"/>
  <c r="M72" i="23"/>
  <c r="L72" i="23"/>
  <c r="K72" i="23"/>
  <c r="J72" i="23"/>
  <c r="I72" i="23"/>
  <c r="H72" i="23"/>
  <c r="G72" i="23"/>
  <c r="F72" i="23"/>
  <c r="E72" i="23"/>
  <c r="D72" i="23"/>
  <c r="C72" i="23"/>
  <c r="B72" i="23"/>
  <c r="V71" i="23"/>
  <c r="U71" i="23"/>
  <c r="T71" i="23"/>
  <c r="S71" i="23"/>
  <c r="R71" i="23"/>
  <c r="Q71" i="23"/>
  <c r="P71" i="23"/>
  <c r="O71" i="23"/>
  <c r="N71" i="23"/>
  <c r="M71" i="23"/>
  <c r="L71" i="23"/>
  <c r="K71" i="23"/>
  <c r="J71" i="23"/>
  <c r="I71" i="23"/>
  <c r="H71" i="23"/>
  <c r="G71" i="23"/>
  <c r="F71" i="23"/>
  <c r="E71" i="23"/>
  <c r="D71" i="23"/>
  <c r="C71" i="23"/>
  <c r="B71" i="23"/>
  <c r="V70" i="23"/>
  <c r="U70" i="23"/>
  <c r="T70" i="23"/>
  <c r="S70" i="23"/>
  <c r="R70" i="23"/>
  <c r="Q70" i="23"/>
  <c r="P70" i="23"/>
  <c r="O70" i="23"/>
  <c r="N70" i="23"/>
  <c r="M70" i="23"/>
  <c r="L70" i="23"/>
  <c r="K70" i="23"/>
  <c r="J70" i="23"/>
  <c r="I70" i="23"/>
  <c r="H70" i="23"/>
  <c r="G70" i="23"/>
  <c r="F70" i="23"/>
  <c r="E70" i="23"/>
  <c r="D70" i="23"/>
  <c r="C70" i="23"/>
  <c r="B70" i="23"/>
  <c r="V69" i="23"/>
  <c r="U69" i="23"/>
  <c r="T69" i="23"/>
  <c r="S69" i="23"/>
  <c r="R69" i="23"/>
  <c r="Q69" i="23"/>
  <c r="P69" i="23"/>
  <c r="O69" i="23"/>
  <c r="N69" i="23"/>
  <c r="M69" i="23"/>
  <c r="L69" i="23"/>
  <c r="K69" i="23"/>
  <c r="J69" i="23"/>
  <c r="I69" i="23"/>
  <c r="H69" i="23"/>
  <c r="G69" i="23"/>
  <c r="F69" i="23"/>
  <c r="E69" i="23"/>
  <c r="D69" i="23"/>
  <c r="C69" i="23"/>
  <c r="B69" i="23"/>
  <c r="V68" i="23"/>
  <c r="U68" i="23"/>
  <c r="T68" i="23"/>
  <c r="S68" i="23"/>
  <c r="R68" i="23"/>
  <c r="Q68" i="23"/>
  <c r="P68" i="23"/>
  <c r="O68" i="23"/>
  <c r="N68" i="23"/>
  <c r="M68" i="23"/>
  <c r="L68" i="23"/>
  <c r="K68" i="23"/>
  <c r="J68" i="23"/>
  <c r="I68" i="23"/>
  <c r="H68" i="23"/>
  <c r="G68" i="23"/>
  <c r="F68" i="23"/>
  <c r="E68" i="23"/>
  <c r="D68" i="23"/>
  <c r="C68" i="23"/>
  <c r="B68" i="23"/>
  <c r="V67" i="23"/>
  <c r="U67" i="23"/>
  <c r="T67" i="23"/>
  <c r="S67" i="23"/>
  <c r="R67" i="23"/>
  <c r="Q67" i="23"/>
  <c r="P67" i="23"/>
  <c r="O67" i="23"/>
  <c r="N67" i="23"/>
  <c r="M67" i="23"/>
  <c r="L67" i="23"/>
  <c r="K67" i="23"/>
  <c r="J67" i="23"/>
  <c r="I67" i="23"/>
  <c r="H67" i="23"/>
  <c r="G67" i="23"/>
  <c r="F67" i="23"/>
  <c r="E67" i="23"/>
  <c r="D67" i="23"/>
  <c r="C67" i="23"/>
  <c r="B67" i="23"/>
  <c r="V63" i="23"/>
  <c r="U63" i="23"/>
  <c r="T63" i="23"/>
  <c r="S63" i="23"/>
  <c r="R63" i="23"/>
  <c r="Q63" i="23"/>
  <c r="P63" i="23"/>
  <c r="O63" i="23"/>
  <c r="N63" i="23"/>
  <c r="M63" i="23"/>
  <c r="L63" i="23"/>
  <c r="K63" i="23"/>
  <c r="J63" i="23"/>
  <c r="I63" i="23"/>
  <c r="H63" i="23"/>
  <c r="G63" i="23"/>
  <c r="F63" i="23"/>
  <c r="E63" i="23"/>
  <c r="D63" i="23"/>
  <c r="C63" i="23"/>
  <c r="B63" i="23"/>
  <c r="V62" i="23"/>
  <c r="U62" i="23"/>
  <c r="T62" i="23"/>
  <c r="S62" i="23"/>
  <c r="R62" i="23"/>
  <c r="Q62" i="23"/>
  <c r="P62" i="23"/>
  <c r="O62" i="23"/>
  <c r="N62" i="23"/>
  <c r="M62" i="23"/>
  <c r="L62" i="23"/>
  <c r="K62" i="23"/>
  <c r="J62" i="23"/>
  <c r="I62" i="23"/>
  <c r="H62" i="23"/>
  <c r="G62" i="23"/>
  <c r="F62" i="23"/>
  <c r="E62" i="23"/>
  <c r="D62" i="23"/>
  <c r="C62" i="23"/>
  <c r="B62" i="23"/>
  <c r="V61" i="23"/>
  <c r="U61" i="23"/>
  <c r="T61" i="23"/>
  <c r="S61" i="23"/>
  <c r="R61" i="23"/>
  <c r="Q61" i="23"/>
  <c r="P61" i="23"/>
  <c r="O61" i="23"/>
  <c r="N61" i="23"/>
  <c r="M61" i="23"/>
  <c r="L61" i="23"/>
  <c r="K61" i="23"/>
  <c r="J61" i="23"/>
  <c r="I61" i="23"/>
  <c r="H61" i="23"/>
  <c r="G61" i="23"/>
  <c r="F61" i="23"/>
  <c r="E61" i="23"/>
  <c r="D61" i="23"/>
  <c r="C61" i="23"/>
  <c r="B61" i="23"/>
  <c r="V60" i="23"/>
  <c r="U60" i="23"/>
  <c r="T60" i="23"/>
  <c r="S60" i="23"/>
  <c r="R60" i="23"/>
  <c r="Q60" i="23"/>
  <c r="P60" i="23"/>
  <c r="O60" i="23"/>
  <c r="N60" i="23"/>
  <c r="M60" i="23"/>
  <c r="L60" i="23"/>
  <c r="K60" i="23"/>
  <c r="J60" i="23"/>
  <c r="I60" i="23"/>
  <c r="H60" i="23"/>
  <c r="G60" i="23"/>
  <c r="F60" i="23"/>
  <c r="E60" i="23"/>
  <c r="D60" i="23"/>
  <c r="C60" i="23"/>
  <c r="B60" i="23"/>
  <c r="V59" i="23"/>
  <c r="U59" i="23"/>
  <c r="T59" i="23"/>
  <c r="S59" i="23"/>
  <c r="R59" i="23"/>
  <c r="Q59" i="23"/>
  <c r="P59" i="23"/>
  <c r="O59" i="23"/>
  <c r="N59" i="23"/>
  <c r="M59" i="23"/>
  <c r="L59" i="23"/>
  <c r="K59" i="23"/>
  <c r="J59" i="23"/>
  <c r="I59" i="23"/>
  <c r="H59" i="23"/>
  <c r="G59" i="23"/>
  <c r="F59" i="23"/>
  <c r="E59" i="23"/>
  <c r="D59" i="23"/>
  <c r="C59" i="23"/>
  <c r="B59" i="23"/>
  <c r="V58" i="23"/>
  <c r="U58" i="23"/>
  <c r="T58" i="23"/>
  <c r="S58" i="23"/>
  <c r="R58" i="23"/>
  <c r="Q58" i="23"/>
  <c r="P58" i="23"/>
  <c r="O58" i="23"/>
  <c r="N58" i="23"/>
  <c r="M58" i="23"/>
  <c r="L58" i="23"/>
  <c r="K58" i="23"/>
  <c r="J58" i="23"/>
  <c r="I58" i="23"/>
  <c r="H58" i="23"/>
  <c r="G58" i="23"/>
  <c r="F58" i="23"/>
  <c r="E58" i="23"/>
  <c r="D58" i="23"/>
  <c r="C58" i="23"/>
  <c r="B58" i="23"/>
  <c r="V54" i="23"/>
  <c r="U54" i="23"/>
  <c r="T54" i="23"/>
  <c r="S54" i="23"/>
  <c r="R54" i="23"/>
  <c r="Q54" i="23"/>
  <c r="P54" i="23"/>
  <c r="O54" i="23"/>
  <c r="N54" i="23"/>
  <c r="M54" i="23"/>
  <c r="L54" i="23"/>
  <c r="K54" i="23"/>
  <c r="Q50" i="43" s="1"/>
  <c r="R50" i="43" s="1"/>
  <c r="S50" i="43" s="1"/>
  <c r="T50" i="43" s="1"/>
  <c r="U50" i="43" s="1"/>
  <c r="V50" i="43" s="1"/>
  <c r="W50" i="43" s="1"/>
  <c r="X50" i="43" s="1"/>
  <c r="Y50" i="43" s="1"/>
  <c r="J54" i="23"/>
  <c r="I54" i="23"/>
  <c r="H54" i="23"/>
  <c r="K49" i="43" s="1"/>
  <c r="L49" i="43" s="1"/>
  <c r="M49" i="43" s="1"/>
  <c r="N49" i="43" s="1"/>
  <c r="O49" i="43" s="1"/>
  <c r="G54" i="23"/>
  <c r="F54" i="23"/>
  <c r="E54" i="23"/>
  <c r="D54" i="23"/>
  <c r="C54" i="23"/>
  <c r="B54" i="23"/>
  <c r="V53" i="23"/>
  <c r="U53" i="23"/>
  <c r="T53" i="23"/>
  <c r="S53" i="23"/>
  <c r="R53" i="23"/>
  <c r="Q53" i="23"/>
  <c r="P53" i="23"/>
  <c r="O53" i="23"/>
  <c r="N53" i="23"/>
  <c r="M53" i="23"/>
  <c r="L53" i="23"/>
  <c r="K53" i="23"/>
  <c r="J53" i="23"/>
  <c r="I53" i="23"/>
  <c r="H53" i="23"/>
  <c r="G53" i="23"/>
  <c r="F53" i="23"/>
  <c r="E53" i="23"/>
  <c r="D53" i="23"/>
  <c r="C53" i="23"/>
  <c r="B53" i="23"/>
  <c r="V52" i="23"/>
  <c r="U52" i="23"/>
  <c r="T52" i="23"/>
  <c r="S52" i="23"/>
  <c r="R52" i="23"/>
  <c r="Q52" i="23"/>
  <c r="P52" i="23"/>
  <c r="O52" i="23"/>
  <c r="N52" i="23"/>
  <c r="M52" i="23"/>
  <c r="L52" i="23"/>
  <c r="K52" i="23"/>
  <c r="J52" i="23"/>
  <c r="I52" i="23"/>
  <c r="H52" i="23"/>
  <c r="G52" i="23"/>
  <c r="F52" i="23"/>
  <c r="E52" i="23"/>
  <c r="D52" i="23"/>
  <c r="C52" i="23"/>
  <c r="B52" i="23"/>
  <c r="V51" i="23"/>
  <c r="U51" i="23"/>
  <c r="T51" i="23"/>
  <c r="S51" i="23"/>
  <c r="R51" i="23"/>
  <c r="Q51" i="23"/>
  <c r="P51" i="23"/>
  <c r="O51" i="23"/>
  <c r="N51" i="23"/>
  <c r="M51" i="23"/>
  <c r="L51" i="23"/>
  <c r="K51" i="23"/>
  <c r="J51" i="23"/>
  <c r="I51" i="23"/>
  <c r="H51" i="23"/>
  <c r="G51" i="23"/>
  <c r="F51" i="23"/>
  <c r="E51" i="23"/>
  <c r="D51" i="23"/>
  <c r="C51" i="23"/>
  <c r="B51" i="23"/>
  <c r="V50" i="23"/>
  <c r="U50" i="23"/>
  <c r="T50" i="23"/>
  <c r="S50" i="23"/>
  <c r="R50" i="23"/>
  <c r="Q50" i="23"/>
  <c r="P50" i="23"/>
  <c r="O50" i="23"/>
  <c r="N50" i="23"/>
  <c r="M50" i="23"/>
  <c r="L50" i="23"/>
  <c r="K50" i="23"/>
  <c r="J50" i="23"/>
  <c r="I50" i="23"/>
  <c r="H50" i="23"/>
  <c r="G50" i="23"/>
  <c r="F50" i="23"/>
  <c r="E50" i="23"/>
  <c r="D50" i="23"/>
  <c r="C50" i="23"/>
  <c r="B50" i="23"/>
  <c r="V49" i="23"/>
  <c r="U49" i="23"/>
  <c r="T49" i="23"/>
  <c r="S49" i="23"/>
  <c r="R49" i="23"/>
  <c r="Q49" i="23"/>
  <c r="P49" i="23"/>
  <c r="O49" i="23"/>
  <c r="N49" i="23"/>
  <c r="M49" i="23"/>
  <c r="L49" i="23"/>
  <c r="K49" i="23"/>
  <c r="J49" i="23"/>
  <c r="I49" i="23"/>
  <c r="H49" i="23"/>
  <c r="G49" i="23"/>
  <c r="F49" i="23"/>
  <c r="E49" i="23"/>
  <c r="D49" i="23"/>
  <c r="C49" i="23"/>
  <c r="B49" i="23"/>
  <c r="V86" i="4"/>
  <c r="V96" i="4" s="1"/>
  <c r="U86" i="4"/>
  <c r="T86" i="4"/>
  <c r="S86" i="4"/>
  <c r="R86" i="4"/>
  <c r="Q86" i="4"/>
  <c r="Q96" i="4" s="1"/>
  <c r="P86" i="4"/>
  <c r="O86" i="4"/>
  <c r="N86" i="4"/>
  <c r="M86" i="4"/>
  <c r="L86" i="4"/>
  <c r="K86" i="4"/>
  <c r="J86" i="4"/>
  <c r="I86" i="4"/>
  <c r="H86" i="4"/>
  <c r="G86" i="4"/>
  <c r="F86" i="4"/>
  <c r="E86" i="4"/>
  <c r="D86" i="4"/>
  <c r="C86" i="4"/>
  <c r="B86" i="4"/>
  <c r="V85" i="4"/>
  <c r="V95" i="4" s="1"/>
  <c r="U85" i="4"/>
  <c r="T85" i="4"/>
  <c r="S85" i="4"/>
  <c r="R85" i="4"/>
  <c r="Q85" i="4"/>
  <c r="P85" i="4"/>
  <c r="O85" i="4"/>
  <c r="N85" i="4"/>
  <c r="M85" i="4"/>
  <c r="L85" i="4"/>
  <c r="K85" i="4"/>
  <c r="J85" i="4"/>
  <c r="I85" i="4"/>
  <c r="H85" i="4"/>
  <c r="G85" i="4"/>
  <c r="F85" i="4"/>
  <c r="E85" i="4"/>
  <c r="D85" i="4"/>
  <c r="C85" i="4"/>
  <c r="B85" i="4"/>
  <c r="V84" i="4"/>
  <c r="V94" i="4" s="1"/>
  <c r="U84" i="4"/>
  <c r="T84" i="4"/>
  <c r="S84" i="4"/>
  <c r="R84" i="4"/>
  <c r="Q84" i="4"/>
  <c r="P84" i="4"/>
  <c r="O84" i="4"/>
  <c r="N84" i="4"/>
  <c r="M84" i="4"/>
  <c r="L84" i="4"/>
  <c r="K84" i="4"/>
  <c r="J84" i="4"/>
  <c r="I84" i="4"/>
  <c r="H84" i="4"/>
  <c r="G84" i="4"/>
  <c r="F84" i="4"/>
  <c r="E84" i="4"/>
  <c r="D84" i="4"/>
  <c r="C84" i="4"/>
  <c r="B84" i="4"/>
  <c r="V83" i="4"/>
  <c r="V93" i="4" s="1"/>
  <c r="U83" i="4"/>
  <c r="T83" i="4"/>
  <c r="S83" i="4"/>
  <c r="R83" i="4"/>
  <c r="Q83" i="4"/>
  <c r="P83" i="4"/>
  <c r="O83" i="4"/>
  <c r="N83" i="4"/>
  <c r="M83" i="4"/>
  <c r="L83" i="4"/>
  <c r="K83" i="4"/>
  <c r="J83" i="4"/>
  <c r="I83" i="4"/>
  <c r="H83" i="4"/>
  <c r="G83" i="4"/>
  <c r="F83" i="4"/>
  <c r="E83" i="4"/>
  <c r="D83" i="4"/>
  <c r="C83" i="4"/>
  <c r="B83" i="4"/>
  <c r="V109" i="1"/>
  <c r="U109" i="1"/>
  <c r="T109" i="1"/>
  <c r="S109" i="1"/>
  <c r="R109" i="1"/>
  <c r="Q109" i="1"/>
  <c r="P109" i="1"/>
  <c r="O109" i="1"/>
  <c r="N109" i="1"/>
  <c r="M109" i="1"/>
  <c r="L109" i="1"/>
  <c r="K109" i="1"/>
  <c r="J109" i="1"/>
  <c r="I109" i="1"/>
  <c r="H109" i="1"/>
  <c r="G109" i="1"/>
  <c r="F109" i="1"/>
  <c r="E109" i="1"/>
  <c r="D109" i="1"/>
  <c r="C109" i="1"/>
  <c r="B109" i="1"/>
  <c r="V108" i="1"/>
  <c r="U108" i="1"/>
  <c r="T108" i="1"/>
  <c r="S108" i="1"/>
  <c r="R108" i="1"/>
  <c r="Q108" i="1"/>
  <c r="P108" i="1"/>
  <c r="O108" i="1"/>
  <c r="N108" i="1"/>
  <c r="M108" i="1"/>
  <c r="L108" i="1"/>
  <c r="K108" i="1"/>
  <c r="J108" i="1"/>
  <c r="I108" i="1"/>
  <c r="H108" i="1"/>
  <c r="G108" i="1"/>
  <c r="F108" i="1"/>
  <c r="E108" i="1"/>
  <c r="D108" i="1"/>
  <c r="C108" i="1"/>
  <c r="B108" i="1"/>
  <c r="V107" i="1"/>
  <c r="U107" i="1"/>
  <c r="T107" i="1"/>
  <c r="S107" i="1"/>
  <c r="R107" i="1"/>
  <c r="Q107" i="1"/>
  <c r="P107" i="1"/>
  <c r="O107" i="1"/>
  <c r="N107" i="1"/>
  <c r="M107" i="1"/>
  <c r="L107" i="1"/>
  <c r="K107" i="1"/>
  <c r="J107" i="1"/>
  <c r="I107" i="1"/>
  <c r="H107" i="1"/>
  <c r="G107" i="1"/>
  <c r="F107" i="1"/>
  <c r="E107" i="1"/>
  <c r="D107" i="1"/>
  <c r="C107" i="1"/>
  <c r="B107" i="1"/>
  <c r="V106" i="1"/>
  <c r="U106" i="1"/>
  <c r="T106" i="1"/>
  <c r="S106" i="1"/>
  <c r="R106" i="1"/>
  <c r="Q106" i="1"/>
  <c r="P106" i="1"/>
  <c r="O106" i="1"/>
  <c r="N106" i="1"/>
  <c r="M106" i="1"/>
  <c r="L106" i="1"/>
  <c r="K106" i="1"/>
  <c r="J106" i="1"/>
  <c r="I106" i="1"/>
  <c r="H106" i="1"/>
  <c r="G106" i="1"/>
  <c r="F106" i="1"/>
  <c r="E106" i="1"/>
  <c r="D106" i="1"/>
  <c r="C106" i="1"/>
  <c r="B106" i="1"/>
  <c r="V105" i="1"/>
  <c r="U105" i="1"/>
  <c r="T105" i="1"/>
  <c r="S105" i="1"/>
  <c r="R105" i="1"/>
  <c r="Q105" i="1"/>
  <c r="P105" i="1"/>
  <c r="O105" i="1"/>
  <c r="N105" i="1"/>
  <c r="M105" i="1"/>
  <c r="L105" i="1"/>
  <c r="K105" i="1"/>
  <c r="J105" i="1"/>
  <c r="I105" i="1"/>
  <c r="H105" i="1"/>
  <c r="G105" i="1"/>
  <c r="F105" i="1"/>
  <c r="E105" i="1"/>
  <c r="D105" i="1"/>
  <c r="C105" i="1"/>
  <c r="B105" i="1"/>
  <c r="V119" i="1"/>
  <c r="U119" i="1"/>
  <c r="T119" i="1"/>
  <c r="S119" i="1"/>
  <c r="R119" i="1"/>
  <c r="Q119" i="1"/>
  <c r="P119" i="1"/>
  <c r="O119" i="1"/>
  <c r="N119" i="1"/>
  <c r="M119" i="1"/>
  <c r="K119" i="1"/>
  <c r="J119" i="1"/>
  <c r="I119" i="1"/>
  <c r="H119" i="1"/>
  <c r="G119" i="1"/>
  <c r="F119" i="1"/>
  <c r="E119" i="1"/>
  <c r="D119" i="1"/>
  <c r="C119" i="1"/>
  <c r="B119" i="1"/>
  <c r="V118" i="1"/>
  <c r="U118" i="1"/>
  <c r="T118" i="1"/>
  <c r="S118" i="1"/>
  <c r="R118" i="1"/>
  <c r="Q118" i="1"/>
  <c r="P118" i="1"/>
  <c r="O118" i="1"/>
  <c r="N118" i="1"/>
  <c r="M118" i="1"/>
  <c r="L118" i="1"/>
  <c r="K118" i="1"/>
  <c r="J118" i="1"/>
  <c r="I118" i="1"/>
  <c r="H118" i="1"/>
  <c r="G118" i="1"/>
  <c r="F118" i="1"/>
  <c r="E118" i="1"/>
  <c r="D118" i="1"/>
  <c r="C118" i="1"/>
  <c r="B118" i="1"/>
  <c r="V117" i="1"/>
  <c r="U117" i="1"/>
  <c r="T117" i="1"/>
  <c r="S117" i="1"/>
  <c r="R117" i="1"/>
  <c r="Q117" i="1"/>
  <c r="P117" i="1"/>
  <c r="O117" i="1"/>
  <c r="N117" i="1"/>
  <c r="M117" i="1"/>
  <c r="L117" i="1"/>
  <c r="K117" i="1"/>
  <c r="J117" i="1"/>
  <c r="I117" i="1"/>
  <c r="H117" i="1"/>
  <c r="G117" i="1"/>
  <c r="F117" i="1"/>
  <c r="E117" i="1"/>
  <c r="D117" i="1"/>
  <c r="C117" i="1"/>
  <c r="B117" i="1"/>
  <c r="V116" i="1"/>
  <c r="U116" i="1"/>
  <c r="T116" i="1"/>
  <c r="S116" i="1"/>
  <c r="R116" i="1"/>
  <c r="Q116" i="1"/>
  <c r="P116" i="1"/>
  <c r="O116" i="1"/>
  <c r="N116" i="1"/>
  <c r="M116" i="1"/>
  <c r="L116" i="1"/>
  <c r="K116" i="1"/>
  <c r="J116" i="1"/>
  <c r="I116" i="1"/>
  <c r="H116" i="1"/>
  <c r="G116" i="1"/>
  <c r="F116" i="1"/>
  <c r="E116" i="1"/>
  <c r="D116" i="1"/>
  <c r="C116" i="1"/>
  <c r="B116" i="1"/>
  <c r="V115" i="1"/>
  <c r="U115" i="1"/>
  <c r="T115" i="1"/>
  <c r="S115" i="1"/>
  <c r="R115" i="1"/>
  <c r="Q115" i="1"/>
  <c r="P115" i="1"/>
  <c r="O115" i="1"/>
  <c r="N115" i="1"/>
  <c r="M115" i="1"/>
  <c r="L115" i="1"/>
  <c r="K115" i="1"/>
  <c r="J115" i="1"/>
  <c r="I115" i="1"/>
  <c r="H115" i="1"/>
  <c r="G115" i="1"/>
  <c r="F115" i="1"/>
  <c r="E115" i="1"/>
  <c r="D115" i="1"/>
  <c r="C115" i="1"/>
  <c r="B115" i="1"/>
  <c r="V114" i="1"/>
  <c r="U114" i="1"/>
  <c r="T114" i="1"/>
  <c r="S114" i="1"/>
  <c r="R114" i="1"/>
  <c r="Q114" i="1"/>
  <c r="P114" i="1"/>
  <c r="O114" i="1"/>
  <c r="N114" i="1"/>
  <c r="M114" i="1"/>
  <c r="L114" i="1"/>
  <c r="K114" i="1"/>
  <c r="J114" i="1"/>
  <c r="I114" i="1"/>
  <c r="H114" i="1"/>
  <c r="G114" i="1"/>
  <c r="F114" i="1"/>
  <c r="E114" i="1"/>
  <c r="D114" i="1"/>
  <c r="C114" i="1"/>
  <c r="B114" i="1"/>
  <c r="V2" i="2"/>
  <c r="U2" i="2"/>
  <c r="T2" i="2"/>
  <c r="S2" i="2"/>
  <c r="R2" i="2"/>
  <c r="Q2" i="2"/>
  <c r="P2" i="2"/>
  <c r="O2" i="2"/>
  <c r="N2" i="2"/>
  <c r="M2" i="2"/>
  <c r="L2" i="2"/>
  <c r="G2" i="2"/>
  <c r="F2" i="2"/>
  <c r="E2" i="2"/>
  <c r="D2" i="2"/>
  <c r="C2" i="2"/>
  <c r="B2" i="2"/>
  <c r="V128" i="1"/>
  <c r="U128" i="1"/>
  <c r="T128" i="1"/>
  <c r="S128" i="1"/>
  <c r="R128" i="1"/>
  <c r="Q128" i="1"/>
  <c r="P128" i="1"/>
  <c r="O128" i="1"/>
  <c r="N128" i="1"/>
  <c r="M128" i="1"/>
  <c r="L128" i="1"/>
  <c r="K128" i="1"/>
  <c r="J128" i="1"/>
  <c r="I128" i="1"/>
  <c r="H128" i="1"/>
  <c r="G128" i="1"/>
  <c r="F128" i="1"/>
  <c r="E128" i="1"/>
  <c r="D128" i="1"/>
  <c r="C128" i="1"/>
  <c r="B128" i="1"/>
  <c r="V127" i="1"/>
  <c r="U127" i="1"/>
  <c r="T127" i="1"/>
  <c r="S127" i="1"/>
  <c r="R127" i="1"/>
  <c r="Q127" i="1"/>
  <c r="P127" i="1"/>
  <c r="O127" i="1"/>
  <c r="N127" i="1"/>
  <c r="M127" i="1"/>
  <c r="L127" i="1"/>
  <c r="K127" i="1"/>
  <c r="J127" i="1"/>
  <c r="I127" i="1"/>
  <c r="H127" i="1"/>
  <c r="G127" i="1"/>
  <c r="F127" i="1"/>
  <c r="E127" i="1"/>
  <c r="D127" i="1"/>
  <c r="C127" i="1"/>
  <c r="B127" i="1"/>
  <c r="V126" i="1"/>
  <c r="U126" i="1"/>
  <c r="T126" i="1"/>
  <c r="S126" i="1"/>
  <c r="R126" i="1"/>
  <c r="Q126" i="1"/>
  <c r="P126" i="1"/>
  <c r="O126" i="1"/>
  <c r="N126" i="1"/>
  <c r="M126" i="1"/>
  <c r="L126" i="1"/>
  <c r="K126" i="1"/>
  <c r="J126" i="1"/>
  <c r="I126" i="1"/>
  <c r="H126" i="1"/>
  <c r="G126" i="1"/>
  <c r="F126" i="1"/>
  <c r="E126" i="1"/>
  <c r="D126" i="1"/>
  <c r="C126" i="1"/>
  <c r="B126" i="1"/>
  <c r="V125" i="1"/>
  <c r="U125" i="1"/>
  <c r="T125" i="1"/>
  <c r="S125" i="1"/>
  <c r="R125" i="1"/>
  <c r="Q125" i="1"/>
  <c r="P125" i="1"/>
  <c r="O125" i="1"/>
  <c r="N125" i="1"/>
  <c r="M125" i="1"/>
  <c r="L125" i="1"/>
  <c r="K125" i="1"/>
  <c r="J125" i="1"/>
  <c r="I125" i="1"/>
  <c r="H125" i="1"/>
  <c r="G125" i="1"/>
  <c r="F125" i="1"/>
  <c r="E125" i="1"/>
  <c r="D125" i="1"/>
  <c r="C125" i="1"/>
  <c r="B125" i="1"/>
  <c r="V124" i="1"/>
  <c r="U124" i="1"/>
  <c r="T124" i="1"/>
  <c r="S124" i="1"/>
  <c r="R124" i="1"/>
  <c r="Q124" i="1"/>
  <c r="P124" i="1"/>
  <c r="O124" i="1"/>
  <c r="N124" i="1"/>
  <c r="M124" i="1"/>
  <c r="L124" i="1"/>
  <c r="K124" i="1"/>
  <c r="J124" i="1"/>
  <c r="I124" i="1"/>
  <c r="H124" i="1"/>
  <c r="G124" i="1"/>
  <c r="F124" i="1"/>
  <c r="E124" i="1"/>
  <c r="D124" i="1"/>
  <c r="C124" i="1"/>
  <c r="B124" i="1"/>
  <c r="V123" i="1"/>
  <c r="U123" i="1"/>
  <c r="T123" i="1"/>
  <c r="S123" i="1"/>
  <c r="R123" i="1"/>
  <c r="Q123" i="1"/>
  <c r="P123" i="1"/>
  <c r="O123" i="1"/>
  <c r="N123" i="1"/>
  <c r="M123" i="1"/>
  <c r="L123" i="1"/>
  <c r="K123" i="1"/>
  <c r="J123" i="1"/>
  <c r="I123" i="1"/>
  <c r="H123" i="1"/>
  <c r="G123" i="1"/>
  <c r="F123" i="1"/>
  <c r="E123" i="1"/>
  <c r="D123" i="1"/>
  <c r="C123" i="1"/>
  <c r="B123" i="1"/>
  <c r="B93" i="4" l="1"/>
  <c r="R93" i="4"/>
  <c r="J93" i="4"/>
  <c r="D96" i="4"/>
  <c r="T96" i="4"/>
  <c r="N93" i="4"/>
  <c r="O96" i="4"/>
  <c r="U94" i="4"/>
  <c r="E94" i="4"/>
  <c r="M93" i="4"/>
  <c r="N96" i="4"/>
  <c r="F95" i="4"/>
  <c r="C95" i="4"/>
  <c r="S95" i="4"/>
  <c r="F96" i="4"/>
  <c r="P95" i="4"/>
  <c r="K96" i="4"/>
  <c r="H96" i="4"/>
  <c r="I96" i="4"/>
  <c r="K93" i="4"/>
  <c r="Q95" i="4"/>
  <c r="P93" i="4"/>
  <c r="Q93" i="4"/>
  <c r="C93" i="4"/>
  <c r="S93" i="4"/>
  <c r="I95" i="4"/>
  <c r="D93" i="4"/>
  <c r="T93" i="4"/>
  <c r="E93" i="4"/>
  <c r="U93" i="4"/>
  <c r="G93" i="4"/>
  <c r="B94" i="4"/>
  <c r="R94" i="4"/>
  <c r="M95" i="4"/>
  <c r="F93" i="4"/>
  <c r="H93" i="4"/>
  <c r="N95" i="4"/>
  <c r="I93" i="4"/>
  <c r="R10" i="13"/>
  <c r="V6" i="47" s="1"/>
  <c r="R169" i="13"/>
  <c r="AA62" i="23"/>
  <c r="Z62" i="23" s="1"/>
  <c r="Y62" i="23"/>
  <c r="X62" i="23" s="1"/>
  <c r="AA69" i="23"/>
  <c r="Z69" i="23" s="1"/>
  <c r="Y69" i="23"/>
  <c r="X69" i="23" s="1"/>
  <c r="Y76" i="23"/>
  <c r="X76" i="23" s="1"/>
  <c r="AA76" i="23"/>
  <c r="Z76" i="23" s="1"/>
  <c r="K110" i="23"/>
  <c r="Y142" i="23"/>
  <c r="X142" i="23" s="1"/>
  <c r="AA142" i="23"/>
  <c r="Z142" i="23" s="1"/>
  <c r="L110" i="23"/>
  <c r="Y117" i="23"/>
  <c r="X117" i="23" s="1"/>
  <c r="AA117" i="23"/>
  <c r="Z117" i="23" s="1"/>
  <c r="G168" i="13"/>
  <c r="Y128" i="1"/>
  <c r="X128" i="1" s="1"/>
  <c r="AA128" i="1"/>
  <c r="Z128" i="1" s="1"/>
  <c r="AA108" i="1"/>
  <c r="Z108" i="1" s="1"/>
  <c r="Y108" i="1"/>
  <c r="X108" i="1" s="1"/>
  <c r="R110" i="1"/>
  <c r="F94" i="4"/>
  <c r="G87" i="4"/>
  <c r="G93" i="19"/>
  <c r="O108" i="52" s="1"/>
  <c r="C10" i="13"/>
  <c r="K4" i="47" s="1"/>
  <c r="G165" i="13"/>
  <c r="S169" i="13"/>
  <c r="Y49" i="23"/>
  <c r="X49" i="23" s="1"/>
  <c r="AA49" i="23"/>
  <c r="Z49" i="23" s="1"/>
  <c r="AA59" i="23"/>
  <c r="Z59" i="23" s="1"/>
  <c r="Y59" i="23"/>
  <c r="X59" i="23" s="1"/>
  <c r="Y125" i="1"/>
  <c r="X125" i="1" s="1"/>
  <c r="AA125" i="1"/>
  <c r="Z125" i="1" s="1"/>
  <c r="L2" i="4"/>
  <c r="L2" i="6" s="1"/>
  <c r="L2" i="7" s="1"/>
  <c r="L2" i="9" s="1"/>
  <c r="L2" i="11" s="1"/>
  <c r="L2" i="28"/>
  <c r="L2" i="3"/>
  <c r="L2" i="25"/>
  <c r="L2" i="21"/>
  <c r="L2" i="23"/>
  <c r="L2" i="22"/>
  <c r="L2" i="57" s="1"/>
  <c r="L2" i="26"/>
  <c r="V2" i="24"/>
  <c r="L2" i="59"/>
  <c r="Y105" i="1"/>
  <c r="X105" i="1" s="1"/>
  <c r="AA105" i="1"/>
  <c r="Z105" i="1" s="1"/>
  <c r="C110" i="1"/>
  <c r="S110" i="1"/>
  <c r="Q82" i="4"/>
  <c r="Q29" i="4"/>
  <c r="U22" i="34" s="1"/>
  <c r="Y83" i="4"/>
  <c r="X83" i="4" s="1"/>
  <c r="AA83" i="4"/>
  <c r="Z83" i="4" s="1"/>
  <c r="L93" i="4"/>
  <c r="G94" i="4"/>
  <c r="B95" i="4"/>
  <c r="R95" i="4"/>
  <c r="M96" i="4"/>
  <c r="H87" i="4"/>
  <c r="H93" i="19"/>
  <c r="J110" i="52" s="1"/>
  <c r="D10" i="13"/>
  <c r="L4" i="47" s="1"/>
  <c r="T10" i="13"/>
  <c r="X6" i="47" s="1"/>
  <c r="H165" i="13"/>
  <c r="C166" i="13"/>
  <c r="S166" i="13"/>
  <c r="N167" i="13"/>
  <c r="I168" i="13"/>
  <c r="D169" i="13"/>
  <c r="T169" i="13"/>
  <c r="O170" i="13"/>
  <c r="O160" i="17"/>
  <c r="S102" i="51" s="1"/>
  <c r="AA107" i="23"/>
  <c r="Z107" i="23" s="1"/>
  <c r="Y107" i="23"/>
  <c r="X107" i="23" s="1"/>
  <c r="M110" i="23"/>
  <c r="Y114" i="23"/>
  <c r="X114" i="23" s="1"/>
  <c r="AA114" i="23"/>
  <c r="Z114" i="23" s="1"/>
  <c r="AA136" i="23"/>
  <c r="Z136" i="23" s="1"/>
  <c r="Y136" i="23"/>
  <c r="X136" i="23" s="1"/>
  <c r="P55" i="40"/>
  <c r="AA67" i="10"/>
  <c r="Z67" i="10" s="1"/>
  <c r="Y67" i="10"/>
  <c r="X67" i="10" s="1"/>
  <c r="D110" i="1"/>
  <c r="T110" i="1"/>
  <c r="B82" i="4"/>
  <c r="B29" i="4"/>
  <c r="J20" i="34" s="1"/>
  <c r="R82" i="4"/>
  <c r="R29" i="4"/>
  <c r="V22" i="34" s="1"/>
  <c r="H94" i="4"/>
  <c r="I87" i="4"/>
  <c r="I93" i="19"/>
  <c r="E10" i="13"/>
  <c r="M4" i="47" s="1"/>
  <c r="U10" i="13"/>
  <c r="Y6" i="47" s="1"/>
  <c r="I165" i="13"/>
  <c r="D166" i="13"/>
  <c r="T166" i="13"/>
  <c r="O167" i="13"/>
  <c r="J168" i="13"/>
  <c r="E169" i="13"/>
  <c r="U169" i="13"/>
  <c r="P170" i="13"/>
  <c r="P160" i="17"/>
  <c r="T102" i="51" s="1"/>
  <c r="N110" i="23"/>
  <c r="AA133" i="23"/>
  <c r="Z133" i="23" s="1"/>
  <c r="Y133" i="23"/>
  <c r="X133" i="23" s="1"/>
  <c r="Y137" i="1"/>
  <c r="X137" i="1" s="1"/>
  <c r="AA137" i="1"/>
  <c r="Z137" i="1" s="1"/>
  <c r="Y86" i="4"/>
  <c r="X86" i="4" s="1"/>
  <c r="L96" i="4"/>
  <c r="AA86" i="4"/>
  <c r="Z86" i="4" s="1"/>
  <c r="C169" i="13"/>
  <c r="E110" i="1"/>
  <c r="U110" i="1"/>
  <c r="C82" i="4"/>
  <c r="C29" i="4"/>
  <c r="K20" i="34" s="1"/>
  <c r="S82" i="4"/>
  <c r="S29" i="4"/>
  <c r="W22" i="34" s="1"/>
  <c r="I94" i="4"/>
  <c r="D95" i="4"/>
  <c r="T95" i="4"/>
  <c r="J87" i="4"/>
  <c r="J93" i="19"/>
  <c r="F10" i="13"/>
  <c r="N4" i="47" s="1"/>
  <c r="V10" i="13"/>
  <c r="J165" i="13"/>
  <c r="E166" i="13"/>
  <c r="U166" i="13"/>
  <c r="P167" i="13"/>
  <c r="K168" i="13"/>
  <c r="F169" i="13"/>
  <c r="V169" i="13"/>
  <c r="V179" i="13" s="1"/>
  <c r="Q170" i="13"/>
  <c r="Q160" i="17"/>
  <c r="U102" i="51" s="1"/>
  <c r="Y80" i="23"/>
  <c r="X80" i="23" s="1"/>
  <c r="AA80" i="23"/>
  <c r="Z80" i="23" s="1"/>
  <c r="O110" i="23"/>
  <c r="AA134" i="1"/>
  <c r="Z134" i="1" s="1"/>
  <c r="Y134" i="1"/>
  <c r="X134" i="1" s="1"/>
  <c r="L119" i="1"/>
  <c r="F87" i="4"/>
  <c r="F93" i="19"/>
  <c r="N107" i="52" s="1"/>
  <c r="V165" i="13"/>
  <c r="V175" i="13" s="1"/>
  <c r="M2" i="3"/>
  <c r="M2" i="21"/>
  <c r="M2" i="28"/>
  <c r="M2" i="25"/>
  <c r="X2" i="24"/>
  <c r="M2" i="26"/>
  <c r="M2" i="4"/>
  <c r="M2" i="6" s="1"/>
  <c r="M2" i="7" s="1"/>
  <c r="M2" i="9" s="1"/>
  <c r="M2" i="11" s="1"/>
  <c r="M2" i="59"/>
  <c r="M2" i="22"/>
  <c r="M2" i="57" s="1"/>
  <c r="M2" i="23"/>
  <c r="O2" i="28"/>
  <c r="O2" i="4"/>
  <c r="O2" i="6" s="1"/>
  <c r="O2" i="7" s="1"/>
  <c r="O2" i="9" s="1"/>
  <c r="O2" i="11" s="1"/>
  <c r="AB2" i="24"/>
  <c r="O2" i="21"/>
  <c r="O2" i="23"/>
  <c r="O2" i="22"/>
  <c r="O2" i="57" s="1"/>
  <c r="O2" i="59"/>
  <c r="O2" i="3"/>
  <c r="O2" i="26"/>
  <c r="O2" i="25"/>
  <c r="F110" i="1"/>
  <c r="V110" i="1"/>
  <c r="D82" i="4"/>
  <c r="D29" i="4"/>
  <c r="L20" i="34" s="1"/>
  <c r="T82" i="4"/>
  <c r="T29" i="4"/>
  <c r="X22" i="34" s="1"/>
  <c r="O93" i="4"/>
  <c r="J94" i="4"/>
  <c r="E95" i="4"/>
  <c r="U95" i="4"/>
  <c r="P96" i="4"/>
  <c r="K87" i="4"/>
  <c r="K93" i="19"/>
  <c r="P111" i="52" s="1"/>
  <c r="G10" i="13"/>
  <c r="O5" i="47" s="1"/>
  <c r="K165" i="13"/>
  <c r="F166" i="13"/>
  <c r="V166" i="13"/>
  <c r="V176" i="13" s="1"/>
  <c r="Q167" i="13"/>
  <c r="L168" i="13"/>
  <c r="G169" i="13"/>
  <c r="B170" i="13"/>
  <c r="B160" i="17"/>
  <c r="J100" i="51" s="1"/>
  <c r="R170" i="13"/>
  <c r="R160" i="17"/>
  <c r="V102" i="51" s="1"/>
  <c r="Y53" i="23"/>
  <c r="X53" i="23" s="1"/>
  <c r="AA53" i="23"/>
  <c r="Z53" i="23" s="1"/>
  <c r="AA63" i="23"/>
  <c r="Z63" i="23" s="1"/>
  <c r="Y63" i="23"/>
  <c r="X63" i="23" s="1"/>
  <c r="AA70" i="23"/>
  <c r="Z70" i="23" s="1"/>
  <c r="Y70" i="23"/>
  <c r="X70" i="23" s="1"/>
  <c r="Y77" i="23"/>
  <c r="X77" i="23" s="1"/>
  <c r="AA77" i="23"/>
  <c r="Z77" i="23" s="1"/>
  <c r="P110" i="23"/>
  <c r="AA143" i="23"/>
  <c r="Z143" i="23" s="1"/>
  <c r="Y143" i="23"/>
  <c r="X143" i="23" s="1"/>
  <c r="O82" i="4"/>
  <c r="O29" i="4"/>
  <c r="S22" i="34" s="1"/>
  <c r="L167" i="13"/>
  <c r="N2" i="3"/>
  <c r="N2" i="4"/>
  <c r="N2" i="6" s="1"/>
  <c r="N2" i="7" s="1"/>
  <c r="N2" i="9" s="1"/>
  <c r="N2" i="11" s="1"/>
  <c r="N2" i="25"/>
  <c r="N2" i="23"/>
  <c r="N2" i="22"/>
  <c r="N2" i="57" s="1"/>
  <c r="N2" i="59"/>
  <c r="N2" i="21"/>
  <c r="N2" i="28"/>
  <c r="Z2" i="24"/>
  <c r="N2" i="26"/>
  <c r="Y109" i="1"/>
  <c r="X109" i="1" s="1"/>
  <c r="AA109" i="1"/>
  <c r="Z109" i="1" s="1"/>
  <c r="G110" i="1"/>
  <c r="E82" i="4"/>
  <c r="E29" i="4"/>
  <c r="M20" i="34" s="1"/>
  <c r="U82" i="4"/>
  <c r="U29" i="4"/>
  <c r="Y22" i="34" s="1"/>
  <c r="K94" i="4"/>
  <c r="L87" i="4"/>
  <c r="L93" i="19"/>
  <c r="P109" i="52" s="1"/>
  <c r="H10" i="13"/>
  <c r="J7" i="47" s="1"/>
  <c r="L165" i="13"/>
  <c r="G166" i="13"/>
  <c r="B167" i="13"/>
  <c r="R167" i="13"/>
  <c r="M168" i="13"/>
  <c r="H169" i="13"/>
  <c r="H179" i="13" s="1"/>
  <c r="C170" i="13"/>
  <c r="C160" i="17"/>
  <c r="K100" i="51" s="1"/>
  <c r="S170" i="13"/>
  <c r="S160" i="17"/>
  <c r="W102" i="51" s="1"/>
  <c r="Y50" i="23"/>
  <c r="X50" i="23" s="1"/>
  <c r="AA50" i="23"/>
  <c r="Z50" i="23" s="1"/>
  <c r="AA60" i="23"/>
  <c r="Z60" i="23" s="1"/>
  <c r="Y60" i="23"/>
  <c r="X60" i="23" s="1"/>
  <c r="AA67" i="23"/>
  <c r="Z67" i="23" s="1"/>
  <c r="Y67" i="23"/>
  <c r="X67" i="23" s="1"/>
  <c r="Q110" i="23"/>
  <c r="Y118" i="23"/>
  <c r="X118" i="23" s="1"/>
  <c r="AA118" i="23"/>
  <c r="Z118" i="23" s="1"/>
  <c r="F2" i="26"/>
  <c r="F2" i="21"/>
  <c r="F2" i="3"/>
  <c r="F2" i="28"/>
  <c r="F2" i="23"/>
  <c r="J2" i="24"/>
  <c r="F2" i="25"/>
  <c r="F2" i="22"/>
  <c r="F2" i="57" s="1"/>
  <c r="F2" i="4"/>
  <c r="F2" i="6" s="1"/>
  <c r="F2" i="7" s="1"/>
  <c r="F2" i="9" s="1"/>
  <c r="F2" i="11" s="1"/>
  <c r="F2" i="59"/>
  <c r="B10" i="13"/>
  <c r="J4" i="47" s="1"/>
  <c r="F165" i="13"/>
  <c r="Q166" i="13"/>
  <c r="B169" i="13"/>
  <c r="B110" i="1"/>
  <c r="P82" i="4"/>
  <c r="P29" i="4"/>
  <c r="T22" i="34" s="1"/>
  <c r="P2" i="21"/>
  <c r="P2" i="3"/>
  <c r="P2" i="23"/>
  <c r="P2" i="26"/>
  <c r="P2" i="22"/>
  <c r="P2" i="57" s="1"/>
  <c r="P2" i="4"/>
  <c r="P2" i="6" s="1"/>
  <c r="P2" i="7" s="1"/>
  <c r="P2" i="9" s="1"/>
  <c r="P2" i="11" s="1"/>
  <c r="P2" i="59"/>
  <c r="P2" i="25"/>
  <c r="AD2" i="24"/>
  <c r="P2" i="28"/>
  <c r="Y117" i="1"/>
  <c r="X117" i="1" s="1"/>
  <c r="AA117" i="1"/>
  <c r="Z117" i="1" s="1"/>
  <c r="AA126" i="1"/>
  <c r="Z126" i="1" s="1"/>
  <c r="Y126" i="1"/>
  <c r="X126" i="1" s="1"/>
  <c r="Q2" i="59"/>
  <c r="AF2" i="24"/>
  <c r="Q2" i="21"/>
  <c r="Q2" i="28"/>
  <c r="Q2" i="26"/>
  <c r="Q2" i="3"/>
  <c r="Q2" i="25"/>
  <c r="Q2" i="23"/>
  <c r="Q2" i="4"/>
  <c r="Q2" i="6" s="1"/>
  <c r="Q2" i="7" s="1"/>
  <c r="Q2" i="9" s="1"/>
  <c r="Q2" i="11" s="1"/>
  <c r="Q2" i="22"/>
  <c r="Q2" i="57" s="1"/>
  <c r="AA114" i="1"/>
  <c r="Z114" i="1" s="1"/>
  <c r="Y114" i="1"/>
  <c r="X114" i="1" s="1"/>
  <c r="Y106" i="1"/>
  <c r="X106" i="1" s="1"/>
  <c r="AA106" i="1"/>
  <c r="Z106" i="1" s="1"/>
  <c r="H110" i="1"/>
  <c r="F82" i="4"/>
  <c r="F29" i="4"/>
  <c r="N20" i="34" s="1"/>
  <c r="V82" i="4"/>
  <c r="V92" i="4" s="1"/>
  <c r="V29" i="4"/>
  <c r="L94" i="4"/>
  <c r="AA84" i="4"/>
  <c r="Z84" i="4" s="1"/>
  <c r="Y84" i="4"/>
  <c r="X84" i="4" s="1"/>
  <c r="G95" i="4"/>
  <c r="B96" i="4"/>
  <c r="R96" i="4"/>
  <c r="M87" i="4"/>
  <c r="M93" i="19"/>
  <c r="Q109" i="52" s="1"/>
  <c r="I10" i="13"/>
  <c r="M165" i="13"/>
  <c r="H166" i="13"/>
  <c r="C167" i="13"/>
  <c r="S167" i="13"/>
  <c r="N168" i="13"/>
  <c r="I169" i="13"/>
  <c r="D170" i="13"/>
  <c r="D160" i="17"/>
  <c r="L100" i="51" s="1"/>
  <c r="T170" i="13"/>
  <c r="T160" i="17"/>
  <c r="X102" i="51" s="1"/>
  <c r="Y108" i="23"/>
  <c r="X108" i="23" s="1"/>
  <c r="AA108" i="23"/>
  <c r="Z108" i="23" s="1"/>
  <c r="B110" i="23"/>
  <c r="R110" i="23"/>
  <c r="AA115" i="23"/>
  <c r="Z115" i="23" s="1"/>
  <c r="Y115" i="23"/>
  <c r="X115" i="23" s="1"/>
  <c r="AA137" i="23"/>
  <c r="Z137" i="23" s="1"/>
  <c r="Y137" i="23"/>
  <c r="X137" i="23" s="1"/>
  <c r="AA52" i="23"/>
  <c r="Z52" i="23" s="1"/>
  <c r="Y52" i="23"/>
  <c r="X52" i="23" s="1"/>
  <c r="S10" i="13"/>
  <c r="W6" i="47" s="1"/>
  <c r="B166" i="13"/>
  <c r="R166" i="13"/>
  <c r="M167" i="13"/>
  <c r="H168" i="13"/>
  <c r="N170" i="13"/>
  <c r="N160" i="17"/>
  <c r="R102" i="51" s="1"/>
  <c r="AA123" i="1"/>
  <c r="Z123" i="1" s="1"/>
  <c r="Y123" i="1"/>
  <c r="X123" i="1" s="1"/>
  <c r="AH2" i="24"/>
  <c r="R2" i="26"/>
  <c r="R2" i="22"/>
  <c r="R2" i="57" s="1"/>
  <c r="R2" i="59"/>
  <c r="R2" i="28"/>
  <c r="R2" i="23"/>
  <c r="R2" i="25"/>
  <c r="R2" i="21"/>
  <c r="R2" i="3"/>
  <c r="R2" i="4"/>
  <c r="R2" i="6" s="1"/>
  <c r="R2" i="7" s="1"/>
  <c r="R2" i="9" s="1"/>
  <c r="R2" i="11" s="1"/>
  <c r="I110" i="1"/>
  <c r="G82" i="4"/>
  <c r="G29" i="4"/>
  <c r="O21" i="34" s="1"/>
  <c r="M94" i="4"/>
  <c r="H95" i="4"/>
  <c r="C96" i="4"/>
  <c r="S96" i="4"/>
  <c r="N87" i="4"/>
  <c r="N93" i="19"/>
  <c r="R109" i="52" s="1"/>
  <c r="J10" i="13"/>
  <c r="N165" i="13"/>
  <c r="I166" i="13"/>
  <c r="D167" i="13"/>
  <c r="T167" i="13"/>
  <c r="O168" i="13"/>
  <c r="J169" i="13"/>
  <c r="E170" i="13"/>
  <c r="E160" i="17"/>
  <c r="M100" i="51" s="1"/>
  <c r="U170" i="13"/>
  <c r="U160" i="17"/>
  <c r="Y102" i="51" s="1"/>
  <c r="Y105" i="23"/>
  <c r="X105" i="23" s="1"/>
  <c r="AA105" i="23"/>
  <c r="Z105" i="23" s="1"/>
  <c r="C110" i="23"/>
  <c r="S110" i="23"/>
  <c r="AA123" i="23"/>
  <c r="Z123" i="23" s="1"/>
  <c r="Y123" i="23"/>
  <c r="X123" i="23" s="1"/>
  <c r="AA134" i="23"/>
  <c r="Z134" i="23" s="1"/>
  <c r="Y134" i="23"/>
  <c r="X134" i="23" s="1"/>
  <c r="M170" i="13"/>
  <c r="M160" i="17"/>
  <c r="Q102" i="51" s="1"/>
  <c r="G2" i="23"/>
  <c r="G2" i="28"/>
  <c r="G2" i="59"/>
  <c r="G2" i="22"/>
  <c r="G2" i="57" s="1"/>
  <c r="G2" i="21"/>
  <c r="G2" i="4"/>
  <c r="G2" i="6" s="1"/>
  <c r="G2" i="7" s="1"/>
  <c r="G2" i="9" s="1"/>
  <c r="G2" i="11" s="1"/>
  <c r="G2" i="3"/>
  <c r="L2" i="24"/>
  <c r="G2" i="26"/>
  <c r="G2" i="25"/>
  <c r="S2" i="28"/>
  <c r="S2" i="59"/>
  <c r="S2" i="23"/>
  <c r="S2" i="25"/>
  <c r="S2" i="3"/>
  <c r="S2" i="21"/>
  <c r="S2" i="4"/>
  <c r="S2" i="6" s="1"/>
  <c r="S2" i="7" s="1"/>
  <c r="S2" i="9" s="1"/>
  <c r="S2" i="11" s="1"/>
  <c r="AJ2" i="24"/>
  <c r="S2" i="22"/>
  <c r="S2" i="57" s="1"/>
  <c r="S2" i="26"/>
  <c r="H82" i="4"/>
  <c r="H29" i="4"/>
  <c r="J23" i="34" s="1"/>
  <c r="K23" i="34" s="1"/>
  <c r="L23" i="34" s="1"/>
  <c r="M23" i="34" s="1"/>
  <c r="N23" i="34" s="1"/>
  <c r="O23" i="34" s="1"/>
  <c r="N94" i="4"/>
  <c r="V170" i="13"/>
  <c r="V180" i="13" s="1"/>
  <c r="V160" i="17"/>
  <c r="AA81" i="23"/>
  <c r="Z81" i="23" s="1"/>
  <c r="Y81" i="23"/>
  <c r="X81" i="23" s="1"/>
  <c r="D110" i="23"/>
  <c r="T110" i="23"/>
  <c r="Y124" i="23"/>
  <c r="X124" i="23" s="1"/>
  <c r="AA124" i="23"/>
  <c r="Z124" i="23" s="1"/>
  <c r="Y135" i="1"/>
  <c r="X135" i="1" s="1"/>
  <c r="AA135" i="1"/>
  <c r="Z135" i="1" s="1"/>
  <c r="T2" i="21"/>
  <c r="T2" i="26"/>
  <c r="T2" i="59"/>
  <c r="T2" i="3"/>
  <c r="AL2" i="24"/>
  <c r="T2" i="4"/>
  <c r="T2" i="6" s="1"/>
  <c r="T2" i="7" s="1"/>
  <c r="T2" i="9" s="1"/>
  <c r="T2" i="11" s="1"/>
  <c r="T2" i="23"/>
  <c r="T2" i="28"/>
  <c r="T2" i="25"/>
  <c r="T2" i="22"/>
  <c r="T2" i="57" s="1"/>
  <c r="K110" i="1"/>
  <c r="I82" i="4"/>
  <c r="I29" i="4"/>
  <c r="O94" i="4"/>
  <c r="J95" i="4"/>
  <c r="E96" i="4"/>
  <c r="U96" i="4"/>
  <c r="P87" i="4"/>
  <c r="P93" i="19"/>
  <c r="T109" i="52" s="1"/>
  <c r="L10" i="13"/>
  <c r="P6" i="47" s="1"/>
  <c r="P165" i="13"/>
  <c r="K166" i="13"/>
  <c r="F167" i="13"/>
  <c r="V167" i="13"/>
  <c r="V177" i="13" s="1"/>
  <c r="Q168" i="13"/>
  <c r="L169" i="13"/>
  <c r="G170" i="13"/>
  <c r="G160" i="17"/>
  <c r="O101" i="51" s="1"/>
  <c r="AA54" i="23"/>
  <c r="Z54" i="23" s="1"/>
  <c r="Y54" i="23"/>
  <c r="X54" i="23" s="1"/>
  <c r="Y71" i="23"/>
  <c r="X71" i="23" s="1"/>
  <c r="AA71" i="23"/>
  <c r="Z71" i="23" s="1"/>
  <c r="AA78" i="23"/>
  <c r="Z78" i="23" s="1"/>
  <c r="Y78" i="23"/>
  <c r="X78" i="23" s="1"/>
  <c r="E110" i="23"/>
  <c r="U110" i="23"/>
  <c r="AA125" i="23"/>
  <c r="Z125" i="23" s="1"/>
  <c r="Y125" i="23"/>
  <c r="X125" i="23" s="1"/>
  <c r="AA144" i="23"/>
  <c r="Z144" i="23" s="1"/>
  <c r="Y144" i="23"/>
  <c r="X144" i="23" s="1"/>
  <c r="AA132" i="1"/>
  <c r="Z132" i="1" s="1"/>
  <c r="Y132" i="1"/>
  <c r="X132" i="1" s="1"/>
  <c r="Q110" i="1"/>
  <c r="V87" i="4"/>
  <c r="V97" i="4" s="1"/>
  <c r="V93" i="19"/>
  <c r="K10" i="13"/>
  <c r="P8" i="47" s="1"/>
  <c r="O165" i="13"/>
  <c r="J166" i="13"/>
  <c r="E167" i="13"/>
  <c r="U167" i="13"/>
  <c r="P168" i="13"/>
  <c r="K169" i="13"/>
  <c r="U2" i="26"/>
  <c r="U2" i="59"/>
  <c r="U2" i="3"/>
  <c r="U2" i="22"/>
  <c r="U2" i="57" s="1"/>
  <c r="U2" i="28"/>
  <c r="U2" i="4"/>
  <c r="U2" i="6" s="1"/>
  <c r="U2" i="7" s="1"/>
  <c r="U2" i="9" s="1"/>
  <c r="U2" i="11" s="1"/>
  <c r="U2" i="21"/>
  <c r="U2" i="25"/>
  <c r="U2" i="23"/>
  <c r="AN2" i="24"/>
  <c r="AA118" i="1"/>
  <c r="Z118" i="1" s="1"/>
  <c r="Y118" i="1"/>
  <c r="X118" i="1" s="1"/>
  <c r="L110" i="1"/>
  <c r="J82" i="4"/>
  <c r="J29" i="4"/>
  <c r="P94" i="4"/>
  <c r="K95" i="4"/>
  <c r="Q87" i="4"/>
  <c r="Q93" i="19"/>
  <c r="U109" i="52" s="1"/>
  <c r="M10" i="13"/>
  <c r="Q6" i="47" s="1"/>
  <c r="Q165" i="13"/>
  <c r="L166" i="13"/>
  <c r="G167" i="13"/>
  <c r="B168" i="13"/>
  <c r="R168" i="13"/>
  <c r="M169" i="13"/>
  <c r="H170" i="13"/>
  <c r="H160" i="17"/>
  <c r="J103" i="51" s="1"/>
  <c r="Y51" i="23"/>
  <c r="X51" i="23" s="1"/>
  <c r="AA51" i="23"/>
  <c r="Z51" i="23" s="1"/>
  <c r="AA61" i="23"/>
  <c r="Z61" i="23" s="1"/>
  <c r="Y61" i="23"/>
  <c r="X61" i="23" s="1"/>
  <c r="Y68" i="23"/>
  <c r="X68" i="23" s="1"/>
  <c r="AA68" i="23"/>
  <c r="Z68" i="23" s="1"/>
  <c r="F110" i="23"/>
  <c r="V110" i="23"/>
  <c r="Y119" i="23"/>
  <c r="X119" i="23" s="1"/>
  <c r="AA119" i="23"/>
  <c r="Z119" i="23" s="1"/>
  <c r="AA126" i="23"/>
  <c r="Z126" i="23" s="1"/>
  <c r="Y126" i="23"/>
  <c r="X126" i="23" s="1"/>
  <c r="AA141" i="23"/>
  <c r="Z141" i="23" s="1"/>
  <c r="Y141" i="23"/>
  <c r="X141" i="23" s="1"/>
  <c r="AA66" i="10"/>
  <c r="Z66" i="10" s="1"/>
  <c r="AA116" i="1"/>
  <c r="Z116" i="1" s="1"/>
  <c r="Y116" i="1"/>
  <c r="X116" i="1" s="1"/>
  <c r="J110" i="1"/>
  <c r="O87" i="4"/>
  <c r="O93" i="19"/>
  <c r="S109" i="52" s="1"/>
  <c r="F170" i="13"/>
  <c r="F160" i="17"/>
  <c r="N100" i="51" s="1"/>
  <c r="Y127" i="1"/>
  <c r="X127" i="1" s="1"/>
  <c r="AA127" i="1"/>
  <c r="Z127" i="1" s="1"/>
  <c r="B2" i="22"/>
  <c r="B2" i="57" s="1"/>
  <c r="B2" i="23"/>
  <c r="B2" i="4"/>
  <c r="B2" i="6" s="1"/>
  <c r="B2" i="7" s="1"/>
  <c r="B2" i="9" s="1"/>
  <c r="B2" i="11" s="1"/>
  <c r="B2" i="59"/>
  <c r="B2" i="21"/>
  <c r="B2" i="3"/>
  <c r="B2" i="24"/>
  <c r="B2" i="26"/>
  <c r="B2" i="25"/>
  <c r="B2" i="28"/>
  <c r="V2" i="4"/>
  <c r="V2" i="6" s="1"/>
  <c r="V2" i="7" s="1"/>
  <c r="V2" i="9" s="1"/>
  <c r="V2" i="11" s="1"/>
  <c r="V2" i="28"/>
  <c r="V2" i="22"/>
  <c r="V2" i="57" s="1"/>
  <c r="V2" i="3"/>
  <c r="AP2" i="24"/>
  <c r="V2" i="59"/>
  <c r="V2" i="23"/>
  <c r="V2" i="21"/>
  <c r="V2" i="26"/>
  <c r="V2" i="25"/>
  <c r="Y115" i="1"/>
  <c r="X115" i="1" s="1"/>
  <c r="AA115" i="1"/>
  <c r="Z115" i="1" s="1"/>
  <c r="Y107" i="1"/>
  <c r="X107" i="1" s="1"/>
  <c r="AA107" i="1"/>
  <c r="Z107" i="1" s="1"/>
  <c r="M110" i="1"/>
  <c r="K82" i="4"/>
  <c r="K29" i="4"/>
  <c r="P24" i="34" s="1"/>
  <c r="Q24" i="34" s="1"/>
  <c r="R24" i="34" s="1"/>
  <c r="S24" i="34" s="1"/>
  <c r="T24" i="34" s="1"/>
  <c r="U24" i="34" s="1"/>
  <c r="V24" i="34" s="1"/>
  <c r="W24" i="34" s="1"/>
  <c r="X24" i="34" s="1"/>
  <c r="Y24" i="34" s="1"/>
  <c r="Q94" i="4"/>
  <c r="L95" i="4"/>
  <c r="AA85" i="4"/>
  <c r="Z85" i="4" s="1"/>
  <c r="Y85" i="4"/>
  <c r="X85" i="4" s="1"/>
  <c r="G96" i="4"/>
  <c r="B87" i="4"/>
  <c r="B93" i="19"/>
  <c r="J107" i="52" s="1"/>
  <c r="R87" i="4"/>
  <c r="R93" i="19"/>
  <c r="V109" i="52" s="1"/>
  <c r="N10" i="13"/>
  <c r="R6" i="47" s="1"/>
  <c r="B165" i="13"/>
  <c r="R165" i="13"/>
  <c r="M166" i="13"/>
  <c r="H167" i="13"/>
  <c r="C168" i="13"/>
  <c r="S168" i="13"/>
  <c r="N169" i="13"/>
  <c r="I170" i="13"/>
  <c r="I160" i="17"/>
  <c r="Y58" i="23"/>
  <c r="X58" i="23" s="1"/>
  <c r="AA58" i="23"/>
  <c r="Z58" i="23" s="1"/>
  <c r="Y109" i="23"/>
  <c r="X109" i="23" s="1"/>
  <c r="AA109" i="23"/>
  <c r="Z109" i="23" s="1"/>
  <c r="G110" i="23"/>
  <c r="AA116" i="23"/>
  <c r="Z116" i="23" s="1"/>
  <c r="Y116" i="23"/>
  <c r="X116" i="23" s="1"/>
  <c r="Y127" i="23"/>
  <c r="X127" i="23" s="1"/>
  <c r="AA127" i="23"/>
  <c r="Z127" i="23" s="1"/>
  <c r="Y66" i="10"/>
  <c r="X66" i="10" s="1"/>
  <c r="AA124" i="1"/>
  <c r="Z124" i="1" s="1"/>
  <c r="Y124" i="1"/>
  <c r="X124" i="1" s="1"/>
  <c r="D2" i="24"/>
  <c r="C2" i="26"/>
  <c r="C2" i="23"/>
  <c r="C2" i="22"/>
  <c r="C2" i="57" s="1"/>
  <c r="C2" i="3"/>
  <c r="C2" i="59"/>
  <c r="C2" i="4"/>
  <c r="C2" i="6" s="1"/>
  <c r="C2" i="7" s="1"/>
  <c r="C2" i="9" s="1"/>
  <c r="C2" i="11" s="1"/>
  <c r="C2" i="28"/>
  <c r="C2" i="21"/>
  <c r="C2" i="25"/>
  <c r="L82" i="4"/>
  <c r="L29" i="4"/>
  <c r="C87" i="4"/>
  <c r="C93" i="19"/>
  <c r="K107" i="52" s="1"/>
  <c r="AA106" i="23"/>
  <c r="Z106" i="23" s="1"/>
  <c r="Y106" i="23"/>
  <c r="X106" i="23" s="1"/>
  <c r="H110" i="23"/>
  <c r="Y128" i="23"/>
  <c r="X128" i="23" s="1"/>
  <c r="AA128" i="23"/>
  <c r="Z128" i="23" s="1"/>
  <c r="AA135" i="23"/>
  <c r="Z135" i="23" s="1"/>
  <c r="Y135" i="23"/>
  <c r="X135" i="23" s="1"/>
  <c r="D2" i="23"/>
  <c r="D2" i="28"/>
  <c r="D2" i="3"/>
  <c r="D2" i="59"/>
  <c r="F2" i="24"/>
  <c r="D2" i="21"/>
  <c r="D2" i="4"/>
  <c r="D2" i="6" s="1"/>
  <c r="D2" i="7" s="1"/>
  <c r="D2" i="9" s="1"/>
  <c r="D2" i="11" s="1"/>
  <c r="D2" i="26"/>
  <c r="D2" i="25"/>
  <c r="D2" i="22"/>
  <c r="D2" i="57" s="1"/>
  <c r="M82" i="4"/>
  <c r="M29" i="4"/>
  <c r="Q22" i="34" s="1"/>
  <c r="S94" i="4"/>
  <c r="D87" i="4"/>
  <c r="D93" i="19"/>
  <c r="L107" i="52" s="1"/>
  <c r="P10" i="13"/>
  <c r="T6" i="47" s="1"/>
  <c r="D165" i="13"/>
  <c r="T165" i="13"/>
  <c r="O166" i="13"/>
  <c r="J167" i="13"/>
  <c r="E168" i="13"/>
  <c r="U168" i="13"/>
  <c r="P169" i="13"/>
  <c r="K170" i="13"/>
  <c r="K160" i="17"/>
  <c r="P104" i="51" s="1"/>
  <c r="I110" i="23"/>
  <c r="AA132" i="23"/>
  <c r="Z132" i="23" s="1"/>
  <c r="Y132" i="23"/>
  <c r="X132" i="23" s="1"/>
  <c r="AA136" i="1"/>
  <c r="Z136" i="1" s="1"/>
  <c r="Y136" i="1"/>
  <c r="X136" i="1" s="1"/>
  <c r="N110" i="1"/>
  <c r="S87" i="4"/>
  <c r="S93" i="19"/>
  <c r="W109" i="52" s="1"/>
  <c r="O10" i="13"/>
  <c r="S6" i="47" s="1"/>
  <c r="C165" i="13"/>
  <c r="S165" i="13"/>
  <c r="N166" i="13"/>
  <c r="I167" i="13"/>
  <c r="D168" i="13"/>
  <c r="T168" i="13"/>
  <c r="O169" i="13"/>
  <c r="J170" i="13"/>
  <c r="J160" i="17"/>
  <c r="O110" i="1"/>
  <c r="C94" i="4"/>
  <c r="T87" i="4"/>
  <c r="T93" i="19"/>
  <c r="X109" i="52" s="1"/>
  <c r="E2" i="25"/>
  <c r="E2" i="21"/>
  <c r="E2" i="26"/>
  <c r="E2" i="3"/>
  <c r="E2" i="23"/>
  <c r="E2" i="59"/>
  <c r="E2" i="4"/>
  <c r="E2" i="6" s="1"/>
  <c r="E2" i="7" s="1"/>
  <c r="E2" i="9" s="1"/>
  <c r="E2" i="11" s="1"/>
  <c r="H2" i="24"/>
  <c r="E2" i="28"/>
  <c r="E2" i="22"/>
  <c r="E2" i="57" s="1"/>
  <c r="P110" i="1"/>
  <c r="N82" i="4"/>
  <c r="N29" i="4"/>
  <c r="R22" i="34" s="1"/>
  <c r="D94" i="4"/>
  <c r="T94" i="4"/>
  <c r="O95" i="4"/>
  <c r="J96" i="4"/>
  <c r="E87" i="4"/>
  <c r="E93" i="19"/>
  <c r="M107" i="52" s="1"/>
  <c r="U87" i="4"/>
  <c r="U93" i="19"/>
  <c r="Y109" i="52" s="1"/>
  <c r="Q10" i="13"/>
  <c r="U6" i="47" s="1"/>
  <c r="E165" i="13"/>
  <c r="U165" i="13"/>
  <c r="P166" i="13"/>
  <c r="K167" i="13"/>
  <c r="F168" i="13"/>
  <c r="V168" i="13"/>
  <c r="V178" i="13" s="1"/>
  <c r="Q169" i="13"/>
  <c r="L170" i="13"/>
  <c r="L160" i="17"/>
  <c r="P102" i="51" s="1"/>
  <c r="AA72" i="23"/>
  <c r="Z72" i="23" s="1"/>
  <c r="Y72" i="23"/>
  <c r="X72" i="23" s="1"/>
  <c r="Y79" i="23"/>
  <c r="X79" i="23" s="1"/>
  <c r="AA79" i="23"/>
  <c r="Z79" i="23" s="1"/>
  <c r="J110" i="23"/>
  <c r="AA145" i="23"/>
  <c r="Z145" i="23" s="1"/>
  <c r="Y145" i="23"/>
  <c r="X145" i="23" s="1"/>
  <c r="AA133" i="1"/>
  <c r="Z133" i="1" s="1"/>
  <c r="Y133" i="1"/>
  <c r="X133" i="1" s="1"/>
  <c r="K115" i="13"/>
  <c r="P64" i="47" s="1"/>
  <c r="Q64" i="47" s="1"/>
  <c r="R64" i="47" s="1"/>
  <c r="S64" i="47" s="1"/>
  <c r="T64" i="47" s="1"/>
  <c r="U64" i="47" s="1"/>
  <c r="V64" i="47" s="1"/>
  <c r="W64" i="47" s="1"/>
  <c r="X64" i="47" s="1"/>
  <c r="Y64" i="47" s="1"/>
  <c r="L115" i="13"/>
  <c r="M115" i="13"/>
  <c r="Q62" i="47" s="1"/>
  <c r="C77" i="25"/>
  <c r="K53" i="32" s="1"/>
  <c r="N115" i="13"/>
  <c r="R62" i="47" s="1"/>
  <c r="D77" i="25"/>
  <c r="L53" i="32" s="1"/>
  <c r="O115" i="13"/>
  <c r="S62" i="47" s="1"/>
  <c r="P115" i="13"/>
  <c r="T62" i="47" s="1"/>
  <c r="V77" i="25"/>
  <c r="Q115" i="13"/>
  <c r="U62" i="47" s="1"/>
  <c r="G77" i="25"/>
  <c r="O54" i="32" s="1"/>
  <c r="B115" i="13"/>
  <c r="J60" i="47" s="1"/>
  <c r="R115" i="13"/>
  <c r="V62" i="47" s="1"/>
  <c r="C115" i="13"/>
  <c r="K60" i="47" s="1"/>
  <c r="S115" i="13"/>
  <c r="W62" i="47" s="1"/>
  <c r="D115" i="13"/>
  <c r="L60" i="47" s="1"/>
  <c r="T115" i="13"/>
  <c r="X62" i="47" s="1"/>
  <c r="J77" i="25"/>
  <c r="E115" i="13"/>
  <c r="M60" i="47" s="1"/>
  <c r="U115" i="13"/>
  <c r="Y62" i="47" s="1"/>
  <c r="K77" i="25"/>
  <c r="P57" i="32" s="1"/>
  <c r="Q57" i="32" s="1"/>
  <c r="R57" i="32" s="1"/>
  <c r="S57" i="32" s="1"/>
  <c r="T57" i="32" s="1"/>
  <c r="U57" i="32" s="1"/>
  <c r="V57" i="32" s="1"/>
  <c r="W57" i="32" s="1"/>
  <c r="X57" i="32" s="1"/>
  <c r="Y57" i="32" s="1"/>
  <c r="F115" i="13"/>
  <c r="N60" i="47" s="1"/>
  <c r="V115" i="13"/>
  <c r="G115" i="13"/>
  <c r="O61" i="47" s="1"/>
  <c r="H115" i="13"/>
  <c r="J63" i="47" s="1"/>
  <c r="K63" i="47" s="1"/>
  <c r="L63" i="47" s="1"/>
  <c r="M63" i="47" s="1"/>
  <c r="N63" i="47" s="1"/>
  <c r="O63" i="47" s="1"/>
  <c r="J115" i="13"/>
  <c r="D28" i="4"/>
  <c r="T28" i="4"/>
  <c r="E28" i="4"/>
  <c r="U28" i="4"/>
  <c r="F28" i="4"/>
  <c r="V28" i="4"/>
  <c r="G28" i="4"/>
  <c r="H28" i="4"/>
  <c r="I28" i="4"/>
  <c r="J28" i="4"/>
  <c r="K28" i="4"/>
  <c r="L28" i="4"/>
  <c r="M28" i="4"/>
  <c r="N28" i="4"/>
  <c r="O28" i="4"/>
  <c r="P28" i="4"/>
  <c r="Q28" i="4"/>
  <c r="B28" i="4"/>
  <c r="R28" i="4"/>
  <c r="C28" i="4"/>
  <c r="S28" i="4"/>
  <c r="I115" i="13"/>
  <c r="N84" i="18"/>
  <c r="N88" i="18"/>
  <c r="N87" i="18"/>
  <c r="N85" i="18"/>
  <c r="N86" i="18"/>
  <c r="P84" i="18"/>
  <c r="P85" i="18"/>
  <c r="P87" i="18"/>
  <c r="P88" i="18"/>
  <c r="P86" i="18"/>
  <c r="B84" i="18"/>
  <c r="B87" i="18"/>
  <c r="B85" i="18"/>
  <c r="B88" i="18"/>
  <c r="B86" i="18"/>
  <c r="S86" i="18"/>
  <c r="S85" i="18"/>
  <c r="S87" i="18"/>
  <c r="S88" i="18"/>
  <c r="S84" i="18"/>
  <c r="D87" i="18"/>
  <c r="D84" i="18"/>
  <c r="D86" i="18"/>
  <c r="D85" i="18"/>
  <c r="D88" i="18"/>
  <c r="T87" i="18"/>
  <c r="T86" i="18"/>
  <c r="T88" i="18"/>
  <c r="T84" i="18"/>
  <c r="T85" i="18"/>
  <c r="M88" i="18"/>
  <c r="M86" i="18"/>
  <c r="M84" i="18"/>
  <c r="M87" i="18"/>
  <c r="M85" i="18"/>
  <c r="R84" i="18"/>
  <c r="R86" i="18"/>
  <c r="R85" i="18"/>
  <c r="R87" i="18"/>
  <c r="R88" i="18"/>
  <c r="C87" i="18"/>
  <c r="C88" i="18"/>
  <c r="C85" i="18"/>
  <c r="C86" i="18"/>
  <c r="C84" i="18"/>
  <c r="E88" i="18"/>
  <c r="E87" i="18"/>
  <c r="E86" i="18"/>
  <c r="E84" i="18"/>
  <c r="E85" i="18"/>
  <c r="U88" i="18"/>
  <c r="U84" i="18"/>
  <c r="U87" i="18"/>
  <c r="U86" i="18"/>
  <c r="U85" i="18"/>
  <c r="F88" i="18"/>
  <c r="F85" i="18"/>
  <c r="F86" i="18"/>
  <c r="F87" i="18"/>
  <c r="F84" i="18"/>
  <c r="V86" i="18"/>
  <c r="V87" i="18"/>
  <c r="V88" i="18"/>
  <c r="V85" i="18"/>
  <c r="V84" i="18"/>
  <c r="L86" i="18"/>
  <c r="L87" i="18"/>
  <c r="L84" i="18"/>
  <c r="L85" i="18"/>
  <c r="L88" i="18"/>
  <c r="O85" i="18"/>
  <c r="O88" i="18"/>
  <c r="O87" i="18"/>
  <c r="O84" i="18"/>
  <c r="O86" i="18"/>
  <c r="G88" i="18"/>
  <c r="G87" i="18"/>
  <c r="G86" i="18"/>
  <c r="G85" i="18"/>
  <c r="G84" i="18"/>
  <c r="Q88" i="18"/>
  <c r="Q85" i="18"/>
  <c r="Q86" i="18"/>
  <c r="Q87" i="18"/>
  <c r="Q84" i="18"/>
  <c r="Q104" i="18"/>
  <c r="Q100" i="18"/>
  <c r="Q101" i="18"/>
  <c r="Q102" i="18"/>
  <c r="Q103" i="18"/>
  <c r="Q105" i="18"/>
  <c r="L104" i="18"/>
  <c r="L105" i="18"/>
  <c r="L100" i="18"/>
  <c r="L103" i="18"/>
  <c r="L102" i="18"/>
  <c r="L101" i="18"/>
  <c r="M102" i="18"/>
  <c r="M104" i="18"/>
  <c r="M101" i="18"/>
  <c r="M100" i="18"/>
  <c r="M103" i="18"/>
  <c r="M105" i="18"/>
  <c r="N105" i="18"/>
  <c r="N102" i="18"/>
  <c r="N104" i="18"/>
  <c r="N100" i="18"/>
  <c r="N101" i="18"/>
  <c r="N103" i="18"/>
  <c r="P103" i="18"/>
  <c r="P105" i="18"/>
  <c r="P100" i="18"/>
  <c r="P104" i="18"/>
  <c r="P101" i="18"/>
  <c r="P102" i="18"/>
  <c r="B105" i="18"/>
  <c r="B100" i="18"/>
  <c r="B101" i="18"/>
  <c r="B104" i="18"/>
  <c r="B103" i="18"/>
  <c r="B102" i="18"/>
  <c r="R104" i="18"/>
  <c r="R102" i="18"/>
  <c r="R100" i="18"/>
  <c r="R101" i="18"/>
  <c r="R105" i="18"/>
  <c r="R103" i="18"/>
  <c r="C100" i="18"/>
  <c r="C103" i="18"/>
  <c r="C101" i="18"/>
  <c r="C105" i="18"/>
  <c r="C104" i="18"/>
  <c r="C102" i="18"/>
  <c r="S103" i="18"/>
  <c r="S105" i="18"/>
  <c r="S100" i="18"/>
  <c r="S102" i="18"/>
  <c r="S104" i="18"/>
  <c r="S101" i="18"/>
  <c r="D101" i="18"/>
  <c r="D100" i="18"/>
  <c r="D103" i="18"/>
  <c r="D105" i="18"/>
  <c r="D102" i="18"/>
  <c r="D104" i="18"/>
  <c r="T101" i="18"/>
  <c r="T100" i="18"/>
  <c r="T105" i="18"/>
  <c r="T102" i="18"/>
  <c r="T103" i="18"/>
  <c r="T104" i="18"/>
  <c r="E104" i="18"/>
  <c r="E103" i="18"/>
  <c r="E102" i="18"/>
  <c r="E105" i="18"/>
  <c r="E101" i="18"/>
  <c r="E100" i="18"/>
  <c r="U100" i="18"/>
  <c r="U101" i="18"/>
  <c r="U102" i="18"/>
  <c r="U105" i="18"/>
  <c r="U103" i="18"/>
  <c r="U104" i="18"/>
  <c r="F103" i="18"/>
  <c r="F105" i="18"/>
  <c r="F100" i="18"/>
  <c r="F102" i="18"/>
  <c r="F101" i="18"/>
  <c r="F104" i="18"/>
  <c r="V105" i="18"/>
  <c r="V100" i="18"/>
  <c r="V101" i="18"/>
  <c r="V104" i="18"/>
  <c r="V103" i="18"/>
  <c r="V102" i="18"/>
  <c r="G104" i="18"/>
  <c r="G102" i="18"/>
  <c r="G103" i="18"/>
  <c r="G101" i="18"/>
  <c r="G100" i="18"/>
  <c r="G105" i="18"/>
  <c r="O101" i="18"/>
  <c r="O102" i="18"/>
  <c r="O104" i="18"/>
  <c r="O105" i="18"/>
  <c r="O100" i="18"/>
  <c r="O103" i="18"/>
  <c r="K67" i="25"/>
  <c r="M7" i="26"/>
  <c r="Q6" i="53" s="1"/>
  <c r="N7" i="26"/>
  <c r="R6" i="53" s="1"/>
  <c r="O7" i="26"/>
  <c r="S6" i="53" s="1"/>
  <c r="P7" i="26"/>
  <c r="T6" i="53" s="1"/>
  <c r="Q7" i="26"/>
  <c r="U6" i="53" s="1"/>
  <c r="B7" i="26"/>
  <c r="J4" i="53" s="1"/>
  <c r="R7" i="26"/>
  <c r="V6" i="53" s="1"/>
  <c r="C7" i="26"/>
  <c r="K4" i="53" s="1"/>
  <c r="S7" i="26"/>
  <c r="W6" i="53" s="1"/>
  <c r="D7" i="26"/>
  <c r="L4" i="53" s="1"/>
  <c r="T7" i="26"/>
  <c r="X6" i="53" s="1"/>
  <c r="E7" i="26"/>
  <c r="M4" i="53" s="1"/>
  <c r="U7" i="26"/>
  <c r="Y6" i="53" s="1"/>
  <c r="F7" i="26"/>
  <c r="N4" i="53" s="1"/>
  <c r="V7" i="26"/>
  <c r="G7" i="26"/>
  <c r="O5" i="53" s="1"/>
  <c r="H7" i="26"/>
  <c r="J7" i="53" s="1"/>
  <c r="K7" i="53" s="1"/>
  <c r="L7" i="53" s="1"/>
  <c r="M7" i="53" s="1"/>
  <c r="N7" i="53" s="1"/>
  <c r="O7" i="53" s="1"/>
  <c r="I7" i="26"/>
  <c r="J7" i="26"/>
  <c r="K7" i="26"/>
  <c r="P8" i="53" s="1"/>
  <c r="Q8" i="53" s="1"/>
  <c r="R8" i="53" s="1"/>
  <c r="S8" i="53" s="1"/>
  <c r="T8" i="53" s="1"/>
  <c r="U8" i="53" s="1"/>
  <c r="V8" i="53" s="1"/>
  <c r="W8" i="53" s="1"/>
  <c r="X8" i="53" s="1"/>
  <c r="Y8" i="53" s="1"/>
  <c r="L7" i="26"/>
  <c r="P77" i="25"/>
  <c r="T55" i="32" s="1"/>
  <c r="Q77" i="25"/>
  <c r="U55" i="32" s="1"/>
  <c r="L77" i="25"/>
  <c r="P55" i="32" s="1"/>
  <c r="M77" i="25"/>
  <c r="Q55" i="32" s="1"/>
  <c r="N77" i="25"/>
  <c r="R55" i="32" s="1"/>
  <c r="B77" i="25"/>
  <c r="J53" i="32" s="1"/>
  <c r="S77" i="25"/>
  <c r="W55" i="32" s="1"/>
  <c r="F77" i="25"/>
  <c r="N53" i="32" s="1"/>
  <c r="T77" i="25"/>
  <c r="X55" i="32" s="1"/>
  <c r="H77" i="25"/>
  <c r="J56" i="32" s="1"/>
  <c r="K56" i="32" s="1"/>
  <c r="L56" i="32" s="1"/>
  <c r="M56" i="32" s="1"/>
  <c r="N56" i="32" s="1"/>
  <c r="O56" i="32" s="1"/>
  <c r="R77" i="25"/>
  <c r="V55" i="32" s="1"/>
  <c r="E77" i="25"/>
  <c r="M53" i="32" s="1"/>
  <c r="I77" i="25"/>
  <c r="K18" i="25"/>
  <c r="P176" i="13" l="1"/>
  <c r="I176" i="13"/>
  <c r="B179" i="13"/>
  <c r="N176" i="13"/>
  <c r="O179" i="13"/>
  <c r="Q179" i="13"/>
  <c r="O176" i="13"/>
  <c r="K176" i="13"/>
  <c r="G179" i="13"/>
  <c r="P179" i="13"/>
  <c r="M179" i="13"/>
  <c r="M176" i="13"/>
  <c r="J176" i="13"/>
  <c r="B176" i="13"/>
  <c r="I179" i="13"/>
  <c r="K92" i="4"/>
  <c r="K177" i="13"/>
  <c r="J177" i="13"/>
  <c r="G177" i="13"/>
  <c r="G180" i="13"/>
  <c r="D97" i="4"/>
  <c r="I180" i="13"/>
  <c r="F180" i="13"/>
  <c r="N179" i="13"/>
  <c r="U180" i="13"/>
  <c r="N180" i="13"/>
  <c r="T180" i="13"/>
  <c r="U177" i="13"/>
  <c r="M177" i="13"/>
  <c r="J180" i="13"/>
  <c r="H177" i="13"/>
  <c r="E177" i="13"/>
  <c r="D180" i="13"/>
  <c r="K180" i="13"/>
  <c r="T177" i="13"/>
  <c r="D177" i="13"/>
  <c r="I177" i="13"/>
  <c r="C177" i="13"/>
  <c r="N97" i="4"/>
  <c r="N92" i="4"/>
  <c r="T175" i="13"/>
  <c r="S178" i="13"/>
  <c r="B97" i="4"/>
  <c r="Q175" i="13"/>
  <c r="R180" i="13"/>
  <c r="K175" i="13"/>
  <c r="S92" i="4"/>
  <c r="T176" i="13"/>
  <c r="S97" i="4"/>
  <c r="S175" i="13"/>
  <c r="J179" i="13"/>
  <c r="F92" i="4"/>
  <c r="P92" i="4"/>
  <c r="H175" i="13"/>
  <c r="U175" i="13"/>
  <c r="D175" i="13"/>
  <c r="C178" i="13"/>
  <c r="O175" i="13"/>
  <c r="Q178" i="13"/>
  <c r="G176" i="13"/>
  <c r="C92" i="4"/>
  <c r="D176" i="13"/>
  <c r="C175" i="13"/>
  <c r="H92" i="4"/>
  <c r="M175" i="13"/>
  <c r="U77" i="25"/>
  <c r="Y55" i="32" s="1"/>
  <c r="E175" i="13"/>
  <c r="H180" i="13"/>
  <c r="Q97" i="4"/>
  <c r="I92" i="4"/>
  <c r="B180" i="13"/>
  <c r="K97" i="4"/>
  <c r="I175" i="13"/>
  <c r="G92" i="4"/>
  <c r="J175" i="13"/>
  <c r="M97" i="4"/>
  <c r="U97" i="4"/>
  <c r="R175" i="13"/>
  <c r="J92" i="4"/>
  <c r="K179" i="13"/>
  <c r="C180" i="13"/>
  <c r="C179" i="13"/>
  <c r="U179" i="13"/>
  <c r="M92" i="4"/>
  <c r="O97" i="4"/>
  <c r="F175" i="13"/>
  <c r="F97" i="4"/>
  <c r="E97" i="4"/>
  <c r="B175" i="13"/>
  <c r="B178" i="13"/>
  <c r="P175" i="13"/>
  <c r="N175" i="13"/>
  <c r="N178" i="13"/>
  <c r="U92" i="4"/>
  <c r="T97" i="4"/>
  <c r="C97" i="4"/>
  <c r="R97" i="4"/>
  <c r="P97" i="4"/>
  <c r="R177" i="13"/>
  <c r="G97" i="4"/>
  <c r="Y93" i="4"/>
  <c r="X93" i="4" s="1"/>
  <c r="AA93" i="4"/>
  <c r="Z93" i="4" s="1"/>
  <c r="Y110" i="23"/>
  <c r="X110" i="23" s="1"/>
  <c r="AA110" i="23"/>
  <c r="Z110" i="23" s="1"/>
  <c r="Y88" i="18"/>
  <c r="X88" i="18" s="1"/>
  <c r="AA88" i="18"/>
  <c r="Z88" i="18" s="1"/>
  <c r="Y29" i="4"/>
  <c r="X29" i="4" s="1"/>
  <c r="AA29" i="4"/>
  <c r="Z29" i="4" s="1"/>
  <c r="P22" i="34"/>
  <c r="L176" i="13"/>
  <c r="Y166" i="13"/>
  <c r="X166" i="13" s="1"/>
  <c r="AA166" i="13"/>
  <c r="Z166" i="13" s="1"/>
  <c r="M180" i="13"/>
  <c r="H178" i="13"/>
  <c r="Q176" i="13"/>
  <c r="E176" i="13"/>
  <c r="B92" i="4"/>
  <c r="C176" i="13"/>
  <c r="AA85" i="18"/>
  <c r="Z85" i="18" s="1"/>
  <c r="Y85" i="18"/>
  <c r="X85" i="18" s="1"/>
  <c r="L92" i="4"/>
  <c r="AA82" i="4"/>
  <c r="Z82" i="4" s="1"/>
  <c r="Y82" i="4"/>
  <c r="X82" i="4" s="1"/>
  <c r="Y87" i="18"/>
  <c r="X87" i="18" s="1"/>
  <c r="AA87" i="18"/>
  <c r="Z87" i="18" s="1"/>
  <c r="AA87" i="4"/>
  <c r="Z87" i="4" s="1"/>
  <c r="Y87" i="4"/>
  <c r="X87" i="4" s="1"/>
  <c r="L97" i="4"/>
  <c r="AA168" i="13"/>
  <c r="Z168" i="13" s="1"/>
  <c r="Y168" i="13"/>
  <c r="X168" i="13" s="1"/>
  <c r="L178" i="13"/>
  <c r="Q92" i="4"/>
  <c r="Y84" i="18"/>
  <c r="X84" i="18" s="1"/>
  <c r="AA84" i="18"/>
  <c r="Z84" i="18" s="1"/>
  <c r="AA86" i="18"/>
  <c r="Z86" i="18" s="1"/>
  <c r="Y86" i="18"/>
  <c r="X86" i="18" s="1"/>
  <c r="AA170" i="13"/>
  <c r="Z170" i="13" s="1"/>
  <c r="L180" i="13"/>
  <c r="Y170" i="13"/>
  <c r="X170" i="13" s="1"/>
  <c r="L179" i="13"/>
  <c r="Y169" i="13"/>
  <c r="X169" i="13" s="1"/>
  <c r="AA169" i="13"/>
  <c r="Z169" i="13" s="1"/>
  <c r="R176" i="13"/>
  <c r="Q180" i="13"/>
  <c r="O180" i="13"/>
  <c r="AA101" i="18"/>
  <c r="Z101" i="18" s="1"/>
  <c r="Y101" i="18"/>
  <c r="X101" i="18" s="1"/>
  <c r="E180" i="13"/>
  <c r="S177" i="13"/>
  <c r="M178" i="13"/>
  <c r="Q177" i="13"/>
  <c r="P180" i="13"/>
  <c r="AA94" i="4"/>
  <c r="Z94" i="4" s="1"/>
  <c r="Y94" i="4"/>
  <c r="X94" i="4" s="1"/>
  <c r="T179" i="13"/>
  <c r="Y95" i="4"/>
  <c r="X95" i="4" s="1"/>
  <c r="AA95" i="4"/>
  <c r="Z95" i="4" s="1"/>
  <c r="Y119" i="1"/>
  <c r="X119" i="1" s="1"/>
  <c r="AA119" i="1"/>
  <c r="Z119" i="1" s="1"/>
  <c r="Y103" i="18"/>
  <c r="X103" i="18" s="1"/>
  <c r="AA103" i="18"/>
  <c r="Z103" i="18" s="1"/>
  <c r="Y100" i="18"/>
  <c r="X100" i="18" s="1"/>
  <c r="AA100" i="18"/>
  <c r="Z100" i="18" s="1"/>
  <c r="T178" i="13"/>
  <c r="U178" i="13"/>
  <c r="E92" i="4"/>
  <c r="L177" i="13"/>
  <c r="Y167" i="13"/>
  <c r="X167" i="13" s="1"/>
  <c r="AA167" i="13"/>
  <c r="Z167" i="13" s="1"/>
  <c r="T92" i="4"/>
  <c r="F179" i="13"/>
  <c r="D179" i="13"/>
  <c r="AA105" i="18"/>
  <c r="Z105" i="18" s="1"/>
  <c r="Y105" i="18"/>
  <c r="X105" i="18" s="1"/>
  <c r="O77" i="25"/>
  <c r="S55" i="32" s="1"/>
  <c r="O178" i="13"/>
  <c r="H176" i="13"/>
  <c r="B177" i="13"/>
  <c r="F176" i="13"/>
  <c r="AA96" i="4"/>
  <c r="Z96" i="4" s="1"/>
  <c r="Y96" i="4"/>
  <c r="X96" i="4" s="1"/>
  <c r="E179" i="13"/>
  <c r="AA104" i="18"/>
  <c r="Z104" i="18" s="1"/>
  <c r="Y104" i="18"/>
  <c r="X104" i="18" s="1"/>
  <c r="F178" i="13"/>
  <c r="D178" i="13"/>
  <c r="E178" i="13"/>
  <c r="R178" i="13"/>
  <c r="F177" i="13"/>
  <c r="O92" i="4"/>
  <c r="D92" i="4"/>
  <c r="K178" i="13"/>
  <c r="J97" i="4"/>
  <c r="I178" i="13"/>
  <c r="H97" i="4"/>
  <c r="G178" i="13"/>
  <c r="P6" i="53"/>
  <c r="AA7" i="26"/>
  <c r="Z7" i="26" s="1"/>
  <c r="Y7" i="26"/>
  <c r="X7" i="26" s="1"/>
  <c r="J178" i="13"/>
  <c r="I97" i="4"/>
  <c r="S179" i="13"/>
  <c r="Y102" i="18"/>
  <c r="X102" i="18" s="1"/>
  <c r="AA102" i="18"/>
  <c r="Z102" i="18" s="1"/>
  <c r="AA28" i="4"/>
  <c r="Z28" i="4" s="1"/>
  <c r="Y28" i="4"/>
  <c r="X28" i="4" s="1"/>
  <c r="P177" i="13"/>
  <c r="N177" i="13"/>
  <c r="R179" i="13"/>
  <c r="AA115" i="13"/>
  <c r="Z115" i="13" s="1"/>
  <c r="P62" i="47"/>
  <c r="Y115" i="13"/>
  <c r="X115" i="13" s="1"/>
  <c r="Y110" i="1"/>
  <c r="X110" i="1" s="1"/>
  <c r="AA110" i="1"/>
  <c r="Z110" i="1" s="1"/>
  <c r="P178" i="13"/>
  <c r="S180" i="13"/>
  <c r="L175" i="13"/>
  <c r="Y165" i="13"/>
  <c r="X165" i="13" s="1"/>
  <c r="AA165" i="13"/>
  <c r="Z165" i="13" s="1"/>
  <c r="O177" i="13"/>
  <c r="G175" i="13"/>
  <c r="U176" i="13"/>
  <c r="R92" i="4"/>
  <c r="S176" i="13"/>
  <c r="C64" i="25"/>
  <c r="E18" i="25"/>
  <c r="K64" i="25"/>
  <c r="U18" i="25"/>
  <c r="R67" i="25"/>
  <c r="P67" i="25"/>
  <c r="Q18" i="25"/>
  <c r="B67" i="25"/>
  <c r="B64" i="25"/>
  <c r="J67" i="25"/>
  <c r="N67" i="25"/>
  <c r="O67" i="25"/>
  <c r="D67" i="25"/>
  <c r="I67" i="25"/>
  <c r="S67" i="25"/>
  <c r="L67" i="25"/>
  <c r="U67" i="25"/>
  <c r="C67" i="25"/>
  <c r="V67" i="25"/>
  <c r="E67" i="25"/>
  <c r="F67" i="25"/>
  <c r="M67" i="25"/>
  <c r="G67" i="25"/>
  <c r="H67" i="25"/>
  <c r="T67" i="25"/>
  <c r="Q67" i="25"/>
  <c r="T64" i="25"/>
  <c r="P18" i="25"/>
  <c r="O18" i="25"/>
  <c r="R18" i="25"/>
  <c r="J18" i="25"/>
  <c r="R64" i="25"/>
  <c r="S64" i="25"/>
  <c r="B18" i="25"/>
  <c r="M18" i="25"/>
  <c r="C18" i="25"/>
  <c r="T18" i="25"/>
  <c r="H18" i="25"/>
  <c r="D18" i="25"/>
  <c r="Q64" i="25"/>
  <c r="L18" i="25"/>
  <c r="S18" i="25"/>
  <c r="L74" i="25"/>
  <c r="C74" i="25"/>
  <c r="O74" i="25"/>
  <c r="P8" i="25"/>
  <c r="P28" i="25"/>
  <c r="T22" i="32" s="1"/>
  <c r="U28" i="25"/>
  <c r="Y22" i="32" s="1"/>
  <c r="U8" i="25"/>
  <c r="L101" i="19"/>
  <c r="Q28" i="25"/>
  <c r="U22" i="32" s="1"/>
  <c r="Q8" i="25"/>
  <c r="V8" i="25"/>
  <c r="V28" i="25"/>
  <c r="H64" i="25"/>
  <c r="V74" i="25"/>
  <c r="U101" i="19"/>
  <c r="Y102" i="52" s="1"/>
  <c r="D64" i="25"/>
  <c r="Q74" i="25"/>
  <c r="G101" i="19"/>
  <c r="O101" i="52" s="1"/>
  <c r="E74" i="25"/>
  <c r="D8" i="25"/>
  <c r="D28" i="25"/>
  <c r="L20" i="32" s="1"/>
  <c r="M8" i="25"/>
  <c r="M28" i="25"/>
  <c r="Q22" i="32" s="1"/>
  <c r="B8" i="25"/>
  <c r="B28" i="25"/>
  <c r="J20" i="32" s="1"/>
  <c r="C101" i="19"/>
  <c r="K100" i="52" s="1"/>
  <c r="G74" i="25"/>
  <c r="D101" i="19"/>
  <c r="L100" i="52" s="1"/>
  <c r="L64" i="25"/>
  <c r="J64" i="25"/>
  <c r="N74" i="25"/>
  <c r="M74" i="25"/>
  <c r="F74" i="25"/>
  <c r="E8" i="25"/>
  <c r="E28" i="25"/>
  <c r="M20" i="32" s="1"/>
  <c r="M64" i="25"/>
  <c r="V101" i="19"/>
  <c r="G28" i="25"/>
  <c r="O21" i="32" s="1"/>
  <c r="G8" i="25"/>
  <c r="F28" i="25"/>
  <c r="N20" i="32" s="1"/>
  <c r="F8" i="25"/>
  <c r="E101" i="19"/>
  <c r="M100" i="52" s="1"/>
  <c r="N101" i="19"/>
  <c r="R102" i="52" s="1"/>
  <c r="B101" i="19"/>
  <c r="J100" i="52" s="1"/>
  <c r="C8" i="25"/>
  <c r="C28" i="25"/>
  <c r="K20" i="32" s="1"/>
  <c r="E64" i="25"/>
  <c r="J74" i="25"/>
  <c r="P64" i="25"/>
  <c r="F101" i="19"/>
  <c r="N100" i="52" s="1"/>
  <c r="N18" i="25"/>
  <c r="R74" i="25"/>
  <c r="N8" i="25"/>
  <c r="N28" i="25"/>
  <c r="R22" i="32" s="1"/>
  <c r="M101" i="19"/>
  <c r="Q102" i="52" s="1"/>
  <c r="L8" i="25"/>
  <c r="L28" i="25"/>
  <c r="P22" i="32" s="1"/>
  <c r="I74" i="25"/>
  <c r="O64" i="25"/>
  <c r="N64" i="25"/>
  <c r="V64" i="25"/>
  <c r="T101" i="19"/>
  <c r="X102" i="52" s="1"/>
  <c r="V18" i="25"/>
  <c r="D74" i="25"/>
  <c r="U64" i="25"/>
  <c r="Q101" i="19"/>
  <c r="U102" i="52" s="1"/>
  <c r="J101" i="19"/>
  <c r="I101" i="19"/>
  <c r="H74" i="25"/>
  <c r="H101" i="19"/>
  <c r="J103" i="52" s="1"/>
  <c r="K103" i="52" s="1"/>
  <c r="L103" i="52" s="1"/>
  <c r="M103" i="52" s="1"/>
  <c r="N103" i="52" s="1"/>
  <c r="O103" i="52" s="1"/>
  <c r="I18" i="25"/>
  <c r="R8" i="25"/>
  <c r="R28" i="25"/>
  <c r="V22" i="32" s="1"/>
  <c r="G18" i="25"/>
  <c r="J28" i="25"/>
  <c r="J8" i="25"/>
  <c r="I64" i="25"/>
  <c r="T74" i="25"/>
  <c r="S74" i="25"/>
  <c r="R101" i="19"/>
  <c r="V102" i="52" s="1"/>
  <c r="O101" i="19"/>
  <c r="S102" i="52" s="1"/>
  <c r="G64" i="25"/>
  <c r="F64" i="25"/>
  <c r="K74" i="25"/>
  <c r="S101" i="19"/>
  <c r="W102" i="52" s="1"/>
  <c r="B74" i="25"/>
  <c r="O8" i="25"/>
  <c r="O28" i="25"/>
  <c r="S22" i="32" s="1"/>
  <c r="P101" i="19"/>
  <c r="T102" i="52" s="1"/>
  <c r="F18" i="25"/>
  <c r="K101" i="19"/>
  <c r="P104" i="52" s="1"/>
  <c r="Q104" i="52" s="1"/>
  <c r="R104" i="52" s="1"/>
  <c r="S104" i="52" s="1"/>
  <c r="T104" i="52" s="1"/>
  <c r="U104" i="52" s="1"/>
  <c r="V104" i="52" s="1"/>
  <c r="W104" i="52" s="1"/>
  <c r="X104" i="52" s="1"/>
  <c r="Y104" i="52" s="1"/>
  <c r="I28" i="25"/>
  <c r="I8" i="25"/>
  <c r="H28" i="25"/>
  <c r="J23" i="32" s="1"/>
  <c r="H8" i="25"/>
  <c r="K28" i="25"/>
  <c r="P24" i="32" s="1"/>
  <c r="Q24" i="32" s="1"/>
  <c r="R24" i="32" s="1"/>
  <c r="S24" i="32" s="1"/>
  <c r="T24" i="32" s="1"/>
  <c r="U24" i="32" s="1"/>
  <c r="V24" i="32" s="1"/>
  <c r="W24" i="32" s="1"/>
  <c r="X24" i="32" s="1"/>
  <c r="Y24" i="32" s="1"/>
  <c r="K8" i="25"/>
  <c r="U74" i="25"/>
  <c r="T28" i="25"/>
  <c r="X22" i="32" s="1"/>
  <c r="T8" i="25"/>
  <c r="S28" i="25"/>
  <c r="W22" i="32" s="1"/>
  <c r="S8" i="25"/>
  <c r="P74" i="25"/>
  <c r="Y176" i="13" l="1"/>
  <c r="X176" i="13" s="1"/>
  <c r="AA176" i="13"/>
  <c r="Z176" i="13" s="1"/>
  <c r="AA180" i="13"/>
  <c r="Z180" i="13" s="1"/>
  <c r="Y180" i="13"/>
  <c r="X180" i="13" s="1"/>
  <c r="AA101" i="19"/>
  <c r="Z101" i="19" s="1"/>
  <c r="P102" i="52"/>
  <c r="Y101" i="19"/>
  <c r="X101" i="19" s="1"/>
  <c r="Y64" i="25"/>
  <c r="X64" i="25" s="1"/>
  <c r="AA64" i="25"/>
  <c r="Z64" i="25" s="1"/>
  <c r="Y175" i="13"/>
  <c r="X175" i="13" s="1"/>
  <c r="AA175" i="13"/>
  <c r="Z175" i="13" s="1"/>
  <c r="AA92" i="4"/>
  <c r="Z92" i="4" s="1"/>
  <c r="Y92" i="4"/>
  <c r="X92" i="4" s="1"/>
  <c r="Y178" i="13"/>
  <c r="X178" i="13" s="1"/>
  <c r="AA178" i="13"/>
  <c r="Z178" i="13" s="1"/>
  <c r="Y177" i="13"/>
  <c r="X177" i="13" s="1"/>
  <c r="AA177" i="13"/>
  <c r="Z177" i="13" s="1"/>
  <c r="AA179" i="13"/>
  <c r="Z179" i="13" s="1"/>
  <c r="Y179" i="13"/>
  <c r="X179" i="13" s="1"/>
  <c r="AA97" i="4"/>
  <c r="Z97" i="4" s="1"/>
  <c r="Y97" i="4"/>
  <c r="X97" i="4" s="1"/>
  <c r="I65" i="19" l="1"/>
  <c r="V6" i="19"/>
  <c r="U6" i="19"/>
  <c r="T6" i="19"/>
  <c r="R6" i="19"/>
  <c r="Q6" i="19"/>
  <c r="P6" i="19"/>
  <c r="M6" i="19"/>
  <c r="L6" i="19"/>
  <c r="F6" i="19"/>
  <c r="E6" i="19"/>
  <c r="B6" i="19"/>
  <c r="V5" i="19"/>
  <c r="U5" i="19"/>
  <c r="T5" i="19"/>
  <c r="S5" i="19"/>
  <c r="R5" i="19"/>
  <c r="Q5" i="19"/>
  <c r="P5" i="19"/>
  <c r="O7" i="19"/>
  <c r="S6" i="52" s="1"/>
  <c r="N7" i="19"/>
  <c r="R6" i="52" s="1"/>
  <c r="M5" i="19"/>
  <c r="G7" i="19"/>
  <c r="O5" i="52" s="1"/>
  <c r="F5" i="19"/>
  <c r="E5" i="19"/>
  <c r="D5" i="19"/>
  <c r="C5" i="19"/>
  <c r="B5" i="19"/>
  <c r="Q8" i="19"/>
  <c r="N8" i="19"/>
  <c r="L8" i="19"/>
  <c r="G8" i="19"/>
  <c r="U4" i="19"/>
  <c r="T4" i="19"/>
  <c r="S4" i="19"/>
  <c r="G4" i="19"/>
  <c r="F4" i="19"/>
  <c r="E4" i="19"/>
  <c r="D4" i="19"/>
  <c r="C4" i="19"/>
  <c r="B4" i="19"/>
  <c r="J65" i="19" l="1"/>
  <c r="O65" i="19"/>
  <c r="R65" i="19"/>
  <c r="P65" i="19"/>
  <c r="H64" i="19"/>
  <c r="J64" i="19"/>
  <c r="F8" i="19"/>
  <c r="C8" i="19"/>
  <c r="C7" i="19"/>
  <c r="K4" i="52" s="1"/>
  <c r="V65" i="19"/>
  <c r="K8" i="19"/>
  <c r="D8" i="19"/>
  <c r="E8" i="19"/>
  <c r="C65" i="19"/>
  <c r="R8" i="19"/>
  <c r="T65" i="19"/>
  <c r="S8" i="19"/>
  <c r="U65" i="19"/>
  <c r="K5" i="19"/>
  <c r="S65" i="19"/>
  <c r="D65" i="19"/>
  <c r="U8" i="19"/>
  <c r="H65" i="19"/>
  <c r="E65" i="19"/>
  <c r="K6" i="19"/>
  <c r="T8" i="19"/>
  <c r="F65" i="19"/>
  <c r="T7" i="19"/>
  <c r="X6" i="52" s="1"/>
  <c r="L5" i="19"/>
  <c r="K65" i="19"/>
  <c r="D7" i="19"/>
  <c r="L4" i="52" s="1"/>
  <c r="S7" i="19"/>
  <c r="W6" i="52" s="1"/>
  <c r="G65" i="19"/>
  <c r="C6" i="19"/>
  <c r="N65" i="19"/>
  <c r="M65" i="19"/>
  <c r="R7" i="19"/>
  <c r="V6" i="52" s="1"/>
  <c r="Q4" i="19"/>
  <c r="B8" i="19"/>
  <c r="Q65" i="19"/>
  <c r="L65" i="19"/>
  <c r="D6" i="19"/>
  <c r="J66" i="19"/>
  <c r="L64" i="19"/>
  <c r="K64" i="19"/>
  <c r="G64" i="19"/>
  <c r="F64" i="19"/>
  <c r="E64" i="19"/>
  <c r="D64" i="19"/>
  <c r="V64" i="19"/>
  <c r="C64" i="19"/>
  <c r="U64" i="19"/>
  <c r="B64" i="19"/>
  <c r="T64" i="19"/>
  <c r="S64" i="19"/>
  <c r="R64" i="19"/>
  <c r="Q64" i="19"/>
  <c r="P64" i="19"/>
  <c r="O64" i="19"/>
  <c r="N64" i="19"/>
  <c r="M64" i="19"/>
  <c r="I64" i="19"/>
  <c r="N66" i="19"/>
  <c r="M66" i="19"/>
  <c r="L66" i="19"/>
  <c r="K66" i="19"/>
  <c r="G66" i="19"/>
  <c r="F66" i="19"/>
  <c r="E66" i="19"/>
  <c r="D66" i="19"/>
  <c r="V66" i="19"/>
  <c r="C66" i="19"/>
  <c r="U66" i="19"/>
  <c r="B66" i="19"/>
  <c r="T66" i="19"/>
  <c r="S66" i="19"/>
  <c r="R66" i="19"/>
  <c r="Q66" i="19"/>
  <c r="P66" i="19"/>
  <c r="O66" i="19"/>
  <c r="I66" i="19"/>
  <c r="H66" i="19"/>
  <c r="Q38" i="19"/>
  <c r="D47" i="19"/>
  <c r="B65" i="19"/>
  <c r="E7" i="19"/>
  <c r="M4" i="52" s="1"/>
  <c r="L4" i="19"/>
  <c r="N5" i="19"/>
  <c r="O5" i="19"/>
  <c r="F7" i="19"/>
  <c r="N4" i="52" s="1"/>
  <c r="O4" i="19"/>
  <c r="U7" i="19"/>
  <c r="Y6" i="52" s="1"/>
  <c r="V7" i="19"/>
  <c r="M4" i="19"/>
  <c r="N4" i="19"/>
  <c r="P4" i="19"/>
  <c r="M8" i="19"/>
  <c r="R4" i="19"/>
  <c r="O8" i="19"/>
  <c r="P8" i="19"/>
  <c r="S6" i="19"/>
  <c r="AA6" i="19" s="1"/>
  <c r="Z6" i="19" s="1"/>
  <c r="G5" i="19"/>
  <c r="G9" i="19"/>
  <c r="L7" i="19"/>
  <c r="M7" i="19"/>
  <c r="Q6" i="52" s="1"/>
  <c r="P7" i="19"/>
  <c r="T6" i="52" s="1"/>
  <c r="Q7" i="19"/>
  <c r="U6" i="52" s="1"/>
  <c r="I6" i="19"/>
  <c r="Y78" i="55" l="1"/>
  <c r="Y78" i="53"/>
  <c r="Y78" i="52"/>
  <c r="Y78" i="54"/>
  <c r="AA66" i="19"/>
  <c r="Z66" i="19" s="1"/>
  <c r="Y66" i="19"/>
  <c r="X66" i="19" s="1"/>
  <c r="L76" i="54"/>
  <c r="L76" i="52"/>
  <c r="L76" i="53"/>
  <c r="L76" i="55"/>
  <c r="J79" i="55"/>
  <c r="K79" i="55" s="1"/>
  <c r="L79" i="55" s="1"/>
  <c r="M79" i="55" s="1"/>
  <c r="N79" i="55" s="1"/>
  <c r="O79" i="55" s="1"/>
  <c r="J79" i="53"/>
  <c r="K79" i="53" s="1"/>
  <c r="L79" i="53" s="1"/>
  <c r="M79" i="53" s="1"/>
  <c r="N79" i="53" s="1"/>
  <c r="O79" i="53" s="1"/>
  <c r="J79" i="52"/>
  <c r="K79" i="52" s="1"/>
  <c r="L79" i="52" s="1"/>
  <c r="M79" i="52" s="1"/>
  <c r="N79" i="52" s="1"/>
  <c r="O79" i="52" s="1"/>
  <c r="J79" i="54"/>
  <c r="K79" i="54" s="1"/>
  <c r="L79" i="54" s="1"/>
  <c r="M79" i="54" s="1"/>
  <c r="N79" i="54" s="1"/>
  <c r="O79" i="54" s="1"/>
  <c r="N76" i="52"/>
  <c r="N76" i="55"/>
  <c r="N76" i="53"/>
  <c r="N76" i="54"/>
  <c r="Y8" i="19"/>
  <c r="X8" i="19" s="1"/>
  <c r="O77" i="52"/>
  <c r="O77" i="53"/>
  <c r="O77" i="54"/>
  <c r="O77" i="55"/>
  <c r="Y7" i="19"/>
  <c r="X7" i="19" s="1"/>
  <c r="P6" i="52"/>
  <c r="AA7" i="19"/>
  <c r="Z7" i="19" s="1"/>
  <c r="AA4" i="19"/>
  <c r="Z4" i="19" s="1"/>
  <c r="Y4" i="19"/>
  <c r="X4" i="19" s="1"/>
  <c r="P80" i="54"/>
  <c r="Q80" i="54" s="1"/>
  <c r="R80" i="54" s="1"/>
  <c r="S80" i="54" s="1"/>
  <c r="T80" i="54" s="1"/>
  <c r="U80" i="54" s="1"/>
  <c r="V80" i="54" s="1"/>
  <c r="W80" i="54" s="1"/>
  <c r="X80" i="54" s="1"/>
  <c r="Y80" i="54" s="1"/>
  <c r="P80" i="52"/>
  <c r="Q80" i="52" s="1"/>
  <c r="R80" i="52" s="1"/>
  <c r="S80" i="52" s="1"/>
  <c r="T80" i="52" s="1"/>
  <c r="U80" i="52" s="1"/>
  <c r="V80" i="52" s="1"/>
  <c r="W80" i="52" s="1"/>
  <c r="X80" i="52" s="1"/>
  <c r="Y80" i="52" s="1"/>
  <c r="P80" i="53"/>
  <c r="Q80" i="53" s="1"/>
  <c r="R80" i="53" s="1"/>
  <c r="S80" i="53" s="1"/>
  <c r="T80" i="53" s="1"/>
  <c r="U80" i="53" s="1"/>
  <c r="V80" i="53" s="1"/>
  <c r="W80" i="53" s="1"/>
  <c r="X80" i="53" s="1"/>
  <c r="Y80" i="53" s="1"/>
  <c r="P80" i="55"/>
  <c r="Q80" i="55" s="1"/>
  <c r="R80" i="55" s="1"/>
  <c r="S80" i="55" s="1"/>
  <c r="T80" i="55" s="1"/>
  <c r="U80" i="55" s="1"/>
  <c r="V80" i="55" s="1"/>
  <c r="W80" i="55" s="1"/>
  <c r="X80" i="55" s="1"/>
  <c r="Y80" i="55" s="1"/>
  <c r="R78" i="54"/>
  <c r="R78" i="53"/>
  <c r="R78" i="52"/>
  <c r="R78" i="55"/>
  <c r="P78" i="52"/>
  <c r="P78" i="54"/>
  <c r="P78" i="55"/>
  <c r="AA64" i="19"/>
  <c r="Z64" i="19" s="1"/>
  <c r="Y64" i="19"/>
  <c r="X64" i="19" s="1"/>
  <c r="P78" i="53"/>
  <c r="S78" i="53"/>
  <c r="S78" i="55"/>
  <c r="S78" i="52"/>
  <c r="S78" i="54"/>
  <c r="Q78" i="53"/>
  <c r="Q78" i="52"/>
  <c r="Q78" i="55"/>
  <c r="Q78" i="54"/>
  <c r="T78" i="54"/>
  <c r="T78" i="53"/>
  <c r="T78" i="52"/>
  <c r="T78" i="55"/>
  <c r="M76" i="55"/>
  <c r="M76" i="54"/>
  <c r="M76" i="52"/>
  <c r="M76" i="53"/>
  <c r="V78" i="52"/>
  <c r="V78" i="54"/>
  <c r="V78" i="53"/>
  <c r="V78" i="55"/>
  <c r="U78" i="54"/>
  <c r="U78" i="53"/>
  <c r="U78" i="52"/>
  <c r="U78" i="55"/>
  <c r="W78" i="54"/>
  <c r="W78" i="53"/>
  <c r="W78" i="55"/>
  <c r="W78" i="52"/>
  <c r="AA65" i="19"/>
  <c r="Z65" i="19" s="1"/>
  <c r="Y65" i="19"/>
  <c r="X65" i="19" s="1"/>
  <c r="Y5" i="19"/>
  <c r="X5" i="19" s="1"/>
  <c r="AA5" i="19"/>
  <c r="Z5" i="19" s="1"/>
  <c r="X78" i="55"/>
  <c r="X78" i="52"/>
  <c r="X78" i="54"/>
  <c r="X78" i="53"/>
  <c r="J76" i="52"/>
  <c r="J76" i="55"/>
  <c r="J76" i="54"/>
  <c r="J76" i="53"/>
  <c r="Y6" i="19"/>
  <c r="X6" i="19" s="1"/>
  <c r="K76" i="52"/>
  <c r="K76" i="54"/>
  <c r="K76" i="55"/>
  <c r="K76" i="53"/>
  <c r="AA8" i="19"/>
  <c r="Z8" i="19" s="1"/>
  <c r="T36" i="19"/>
  <c r="K4" i="19"/>
  <c r="D9" i="19"/>
  <c r="T9" i="19"/>
  <c r="B47" i="19"/>
  <c r="U38" i="19"/>
  <c r="E9" i="19"/>
  <c r="F38" i="19"/>
  <c r="F47" i="19"/>
  <c r="D38" i="19"/>
  <c r="P47" i="19"/>
  <c r="O38" i="19"/>
  <c r="V38" i="19"/>
  <c r="S38" i="19"/>
  <c r="G47" i="19"/>
  <c r="N38" i="19"/>
  <c r="I47" i="19"/>
  <c r="E38" i="19"/>
  <c r="M38" i="19"/>
  <c r="E47" i="19"/>
  <c r="U47" i="19"/>
  <c r="G38" i="19"/>
  <c r="M47" i="19"/>
  <c r="L47" i="19"/>
  <c r="R47" i="19"/>
  <c r="V47" i="19"/>
  <c r="S47" i="19"/>
  <c r="R38" i="19"/>
  <c r="L18" i="19"/>
  <c r="U26" i="19"/>
  <c r="S16" i="19"/>
  <c r="W14" i="52" s="1"/>
  <c r="P48" i="19"/>
  <c r="L45" i="19"/>
  <c r="N43" i="19"/>
  <c r="R55" i="52" s="1"/>
  <c r="N47" i="19"/>
  <c r="P38" i="19"/>
  <c r="L38" i="19"/>
  <c r="F30" i="19"/>
  <c r="T47" i="19"/>
  <c r="Q47" i="19"/>
  <c r="T38" i="19"/>
  <c r="Q35" i="19"/>
  <c r="G29" i="19"/>
  <c r="C28" i="19"/>
  <c r="K36" i="52" s="1"/>
  <c r="K47" i="19"/>
  <c r="J47" i="19"/>
  <c r="K38" i="19"/>
  <c r="B53" i="19"/>
  <c r="F22" i="19"/>
  <c r="C44" i="19"/>
  <c r="G51" i="19"/>
  <c r="C47" i="19"/>
  <c r="Q49" i="19"/>
  <c r="H38" i="19"/>
  <c r="B38" i="19"/>
  <c r="M52" i="19"/>
  <c r="J34" i="19"/>
  <c r="O47" i="19"/>
  <c r="I38" i="19"/>
  <c r="I39" i="19"/>
  <c r="U24" i="19"/>
  <c r="Y30" i="52" s="1"/>
  <c r="J38" i="19"/>
  <c r="C38" i="19"/>
  <c r="I25" i="19"/>
  <c r="H47" i="19"/>
  <c r="V4" i="19"/>
  <c r="H5" i="19"/>
  <c r="I5" i="19"/>
  <c r="J5" i="19"/>
  <c r="V8" i="19"/>
  <c r="H8" i="19"/>
  <c r="J4" i="19"/>
  <c r="J8" i="19"/>
  <c r="I8" i="19"/>
  <c r="R9" i="19"/>
  <c r="F9" i="19"/>
  <c r="H4" i="19"/>
  <c r="I4" i="19"/>
  <c r="B7" i="19"/>
  <c r="J4" i="52" s="1"/>
  <c r="U9" i="19"/>
  <c r="Q9" i="19"/>
  <c r="C9" i="19"/>
  <c r="L9" i="19"/>
  <c r="M9" i="19"/>
  <c r="S9" i="19"/>
  <c r="B9" i="19"/>
  <c r="P9" i="19"/>
  <c r="N9" i="19"/>
  <c r="O9" i="19"/>
  <c r="Y47" i="19" l="1"/>
  <c r="X47" i="19" s="1"/>
  <c r="AA47" i="19"/>
  <c r="Z47" i="19" s="1"/>
  <c r="Y9" i="19"/>
  <c r="X9" i="19" s="1"/>
  <c r="AA9" i="19"/>
  <c r="Z9" i="19" s="1"/>
  <c r="AA38" i="19"/>
  <c r="Z38" i="19" s="1"/>
  <c r="Y38" i="19"/>
  <c r="X38" i="19" s="1"/>
  <c r="B36" i="19"/>
  <c r="I40" i="19"/>
  <c r="I36" i="19"/>
  <c r="S36" i="19"/>
  <c r="M36" i="19"/>
  <c r="Q36" i="19"/>
  <c r="U36" i="19"/>
  <c r="C36" i="19"/>
  <c r="F36" i="19"/>
  <c r="P36" i="19"/>
  <c r="D36" i="19"/>
  <c r="L36" i="19"/>
  <c r="E36" i="19"/>
  <c r="K36" i="19"/>
  <c r="R36" i="19"/>
  <c r="K9" i="19"/>
  <c r="K7" i="19"/>
  <c r="P8" i="52" s="1"/>
  <c r="Q8" i="52" s="1"/>
  <c r="R8" i="52" s="1"/>
  <c r="S8" i="52" s="1"/>
  <c r="T8" i="52" s="1"/>
  <c r="U8" i="52" s="1"/>
  <c r="V8" i="52" s="1"/>
  <c r="W8" i="52" s="1"/>
  <c r="X8" i="52" s="1"/>
  <c r="Y8" i="52" s="1"/>
  <c r="S39" i="19"/>
  <c r="H24" i="19"/>
  <c r="J31" i="52" s="1"/>
  <c r="K31" i="52" s="1"/>
  <c r="L31" i="52" s="1"/>
  <c r="M31" i="52" s="1"/>
  <c r="N31" i="52" s="1"/>
  <c r="O31" i="52" s="1"/>
  <c r="I30" i="19"/>
  <c r="H16" i="19"/>
  <c r="J15" i="52" s="1"/>
  <c r="K15" i="52" s="1"/>
  <c r="L15" i="52" s="1"/>
  <c r="M15" i="52" s="1"/>
  <c r="N15" i="52" s="1"/>
  <c r="O15" i="52" s="1"/>
  <c r="J24" i="19"/>
  <c r="R44" i="19"/>
  <c r="P24" i="19"/>
  <c r="T30" i="52" s="1"/>
  <c r="I53" i="19"/>
  <c r="C24" i="19"/>
  <c r="K28" i="52" s="1"/>
  <c r="K24" i="19"/>
  <c r="P32" i="52" s="1"/>
  <c r="Q32" i="52" s="1"/>
  <c r="R32" i="52" s="1"/>
  <c r="S32" i="52" s="1"/>
  <c r="T32" i="52" s="1"/>
  <c r="U32" i="52" s="1"/>
  <c r="V32" i="52" s="1"/>
  <c r="W32" i="52" s="1"/>
  <c r="X32" i="52" s="1"/>
  <c r="Y32" i="52" s="1"/>
  <c r="N24" i="19"/>
  <c r="R30" i="52" s="1"/>
  <c r="Q24" i="19"/>
  <c r="U30" i="52" s="1"/>
  <c r="R39" i="19"/>
  <c r="E17" i="19"/>
  <c r="D39" i="19"/>
  <c r="K26" i="19"/>
  <c r="M24" i="19"/>
  <c r="Q30" i="52" s="1"/>
  <c r="D26" i="19"/>
  <c r="N17" i="19"/>
  <c r="O48" i="19"/>
  <c r="I44" i="19"/>
  <c r="L35" i="19"/>
  <c r="S48" i="19"/>
  <c r="B21" i="19"/>
  <c r="U44" i="19"/>
  <c r="S34" i="19"/>
  <c r="W48" i="52" s="1"/>
  <c r="P49" i="19"/>
  <c r="T24" i="19"/>
  <c r="X30" i="52" s="1"/>
  <c r="U45" i="19"/>
  <c r="T17" i="19"/>
  <c r="V34" i="19"/>
  <c r="D53" i="19"/>
  <c r="D24" i="19"/>
  <c r="L28" i="52" s="1"/>
  <c r="C52" i="19"/>
  <c r="B16" i="19"/>
  <c r="J12" i="52" s="1"/>
  <c r="R45" i="19"/>
  <c r="D34" i="19"/>
  <c r="L46" i="52" s="1"/>
  <c r="O34" i="19"/>
  <c r="S48" i="52" s="1"/>
  <c r="L52" i="19"/>
  <c r="O52" i="19"/>
  <c r="G25" i="19"/>
  <c r="F35" i="19"/>
  <c r="B52" i="19"/>
  <c r="C17" i="19"/>
  <c r="I18" i="19"/>
  <c r="R34" i="19"/>
  <c r="V48" i="52" s="1"/>
  <c r="C43" i="19"/>
  <c r="K53" i="52" s="1"/>
  <c r="Q45" i="19"/>
  <c r="F34" i="19"/>
  <c r="N46" i="52" s="1"/>
  <c r="D43" i="19"/>
  <c r="L53" i="52" s="1"/>
  <c r="D45" i="19"/>
  <c r="L17" i="19"/>
  <c r="C26" i="19"/>
  <c r="I52" i="19"/>
  <c r="F44" i="19"/>
  <c r="I48" i="19"/>
  <c r="M30" i="19"/>
  <c r="E45" i="19"/>
  <c r="U22" i="19"/>
  <c r="I34" i="19"/>
  <c r="U17" i="19"/>
  <c r="U48" i="19"/>
  <c r="G35" i="19"/>
  <c r="G17" i="19"/>
  <c r="I35" i="19"/>
  <c r="O17" i="19"/>
  <c r="I17" i="19"/>
  <c r="R40" i="19"/>
  <c r="S53" i="19"/>
  <c r="T40" i="19"/>
  <c r="E43" i="19"/>
  <c r="M53" i="52" s="1"/>
  <c r="C25" i="19"/>
  <c r="F49" i="19"/>
  <c r="I51" i="19"/>
  <c r="K43" i="19"/>
  <c r="P57" i="52" s="1"/>
  <c r="Q57" i="52" s="1"/>
  <c r="R57" i="52" s="1"/>
  <c r="S57" i="52" s="1"/>
  <c r="T57" i="52" s="1"/>
  <c r="U57" i="52" s="1"/>
  <c r="V57" i="52" s="1"/>
  <c r="W57" i="52" s="1"/>
  <c r="X57" i="52" s="1"/>
  <c r="Y57" i="52" s="1"/>
  <c r="M22" i="19"/>
  <c r="T34" i="19"/>
  <c r="X48" i="52" s="1"/>
  <c r="U34" i="19"/>
  <c r="Y48" i="52" s="1"/>
  <c r="T49" i="19"/>
  <c r="E40" i="19"/>
  <c r="D48" i="19"/>
  <c r="F40" i="19"/>
  <c r="O24" i="19"/>
  <c r="S30" i="52" s="1"/>
  <c r="P45" i="19"/>
  <c r="H51" i="19"/>
  <c r="L40" i="19"/>
  <c r="U40" i="19"/>
  <c r="C40" i="19"/>
  <c r="B43" i="19"/>
  <c r="J53" i="52" s="1"/>
  <c r="I22" i="19"/>
  <c r="D40" i="19"/>
  <c r="D22" i="19"/>
  <c r="Q30" i="19"/>
  <c r="C49" i="19"/>
  <c r="Q40" i="19"/>
  <c r="K40" i="19"/>
  <c r="T22" i="19"/>
  <c r="E34" i="19"/>
  <c r="M46" i="52" s="1"/>
  <c r="S49" i="19"/>
  <c r="C34" i="19"/>
  <c r="K46" i="52" s="1"/>
  <c r="R30" i="19"/>
  <c r="R43" i="19"/>
  <c r="V55" i="52" s="1"/>
  <c r="M40" i="19"/>
  <c r="H43" i="19"/>
  <c r="J56" i="52" s="1"/>
  <c r="K56" i="52" s="1"/>
  <c r="L56" i="52" s="1"/>
  <c r="M56" i="52" s="1"/>
  <c r="N56" i="52" s="1"/>
  <c r="O56" i="52" s="1"/>
  <c r="B22" i="19"/>
  <c r="E49" i="19"/>
  <c r="K30" i="19"/>
  <c r="K49" i="19"/>
  <c r="E22" i="19"/>
  <c r="G21" i="19"/>
  <c r="B26" i="19"/>
  <c r="P44" i="19"/>
  <c r="O25" i="19"/>
  <c r="M49" i="19"/>
  <c r="L49" i="19"/>
  <c r="Q22" i="19"/>
  <c r="O21" i="19"/>
  <c r="H34" i="19"/>
  <c r="J49" i="52" s="1"/>
  <c r="K49" i="52" s="1"/>
  <c r="L49" i="52" s="1"/>
  <c r="M49" i="52" s="1"/>
  <c r="N49" i="52" s="1"/>
  <c r="O49" i="52" s="1"/>
  <c r="F24" i="19"/>
  <c r="N28" i="52" s="1"/>
  <c r="E44" i="19"/>
  <c r="I26" i="19"/>
  <c r="L43" i="19"/>
  <c r="R24" i="19"/>
  <c r="V30" i="52" s="1"/>
  <c r="N44" i="19"/>
  <c r="D49" i="19"/>
  <c r="P40" i="19"/>
  <c r="Q51" i="19"/>
  <c r="G44" i="19"/>
  <c r="U43" i="19"/>
  <c r="Y55" i="52" s="1"/>
  <c r="U49" i="19"/>
  <c r="T35" i="19"/>
  <c r="E24" i="19"/>
  <c r="M28" i="52" s="1"/>
  <c r="T44" i="19"/>
  <c r="P43" i="19"/>
  <c r="T55" i="52" s="1"/>
  <c r="J51" i="19"/>
  <c r="K44" i="19"/>
  <c r="K35" i="19"/>
  <c r="B40" i="19"/>
  <c r="M43" i="19"/>
  <c r="Q55" i="52" s="1"/>
  <c r="F45" i="19"/>
  <c r="I28" i="19"/>
  <c r="M20" i="19"/>
  <c r="Q22" i="52" s="1"/>
  <c r="T20" i="19"/>
  <c r="X22" i="52" s="1"/>
  <c r="E20" i="19"/>
  <c r="M20" i="52" s="1"/>
  <c r="N20" i="19"/>
  <c r="R22" i="52" s="1"/>
  <c r="M39" i="19"/>
  <c r="F48" i="19"/>
  <c r="E48" i="19"/>
  <c r="R48" i="19"/>
  <c r="B48" i="19"/>
  <c r="L48" i="19"/>
  <c r="N34" i="19"/>
  <c r="R48" i="52" s="1"/>
  <c r="L53" i="19"/>
  <c r="K21" i="19"/>
  <c r="T21" i="19"/>
  <c r="P34" i="19"/>
  <c r="T48" i="52" s="1"/>
  <c r="S20" i="19"/>
  <c r="W22" i="52" s="1"/>
  <c r="O35" i="19"/>
  <c r="E35" i="19"/>
  <c r="M25" i="19"/>
  <c r="P22" i="19"/>
  <c r="S45" i="19"/>
  <c r="O20" i="19"/>
  <c r="S22" i="52" s="1"/>
  <c r="T52" i="19"/>
  <c r="U52" i="19"/>
  <c r="N52" i="19"/>
  <c r="P52" i="19"/>
  <c r="E52" i="19"/>
  <c r="R52" i="19"/>
  <c r="Q52" i="19"/>
  <c r="S52" i="19"/>
  <c r="G52" i="19"/>
  <c r="F52" i="19"/>
  <c r="Q43" i="19"/>
  <c r="U55" i="52" s="1"/>
  <c r="Q26" i="19"/>
  <c r="T26" i="19"/>
  <c r="S26" i="19"/>
  <c r="P26" i="19"/>
  <c r="L26" i="19"/>
  <c r="M26" i="19"/>
  <c r="U20" i="19"/>
  <c r="Y22" i="52" s="1"/>
  <c r="R49" i="19"/>
  <c r="B28" i="19"/>
  <c r="J36" i="52" s="1"/>
  <c r="E26" i="19"/>
  <c r="I49" i="19"/>
  <c r="L24" i="19"/>
  <c r="K22" i="19"/>
  <c r="R22" i="19"/>
  <c r="D30" i="19"/>
  <c r="P30" i="19"/>
  <c r="B30" i="19"/>
  <c r="U30" i="19"/>
  <c r="S30" i="19"/>
  <c r="T30" i="19"/>
  <c r="E30" i="19"/>
  <c r="L30" i="19"/>
  <c r="R26" i="19"/>
  <c r="J20" i="19"/>
  <c r="G20" i="19"/>
  <c r="O21" i="52" s="1"/>
  <c r="P39" i="19"/>
  <c r="B39" i="19"/>
  <c r="Q39" i="19"/>
  <c r="N39" i="19"/>
  <c r="F39" i="19"/>
  <c r="C39" i="19"/>
  <c r="U39" i="19"/>
  <c r="L39" i="19"/>
  <c r="T39" i="19"/>
  <c r="O39" i="19"/>
  <c r="G39" i="19"/>
  <c r="K39" i="19"/>
  <c r="B51" i="19"/>
  <c r="N51" i="19"/>
  <c r="S51" i="19"/>
  <c r="E51" i="19"/>
  <c r="D51" i="19"/>
  <c r="L51" i="19"/>
  <c r="F51" i="19"/>
  <c r="U51" i="19"/>
  <c r="C51" i="19"/>
  <c r="O51" i="19"/>
  <c r="Q21" i="19"/>
  <c r="L21" i="19"/>
  <c r="M21" i="19"/>
  <c r="R21" i="19"/>
  <c r="C21" i="19"/>
  <c r="K53" i="19"/>
  <c r="F53" i="19"/>
  <c r="E39" i="19"/>
  <c r="R25" i="19"/>
  <c r="P25" i="19"/>
  <c r="D25" i="19"/>
  <c r="Q25" i="19"/>
  <c r="S25" i="19"/>
  <c r="P51" i="19"/>
  <c r="D21" i="19"/>
  <c r="E53" i="19"/>
  <c r="D35" i="19"/>
  <c r="R35" i="19"/>
  <c r="P35" i="19"/>
  <c r="B35" i="19"/>
  <c r="S21" i="19"/>
  <c r="M53" i="19"/>
  <c r="Q53" i="19"/>
  <c r="L25" i="19"/>
  <c r="Q44" i="19"/>
  <c r="S44" i="19"/>
  <c r="N35" i="19"/>
  <c r="M51" i="19"/>
  <c r="Q28" i="19"/>
  <c r="U38" i="52" s="1"/>
  <c r="Q48" i="19"/>
  <c r="D44" i="19"/>
  <c r="N25" i="19"/>
  <c r="M44" i="19"/>
  <c r="C35" i="19"/>
  <c r="C20" i="19"/>
  <c r="K20" i="52" s="1"/>
  <c r="E25" i="19"/>
  <c r="M48" i="19"/>
  <c r="K48" i="19"/>
  <c r="E21" i="19"/>
  <c r="C53" i="19"/>
  <c r="L34" i="19"/>
  <c r="M34" i="19"/>
  <c r="Q48" i="52" s="1"/>
  <c r="D20" i="19"/>
  <c r="L20" i="52" s="1"/>
  <c r="T48" i="19"/>
  <c r="G48" i="19"/>
  <c r="U35" i="19"/>
  <c r="Q34" i="19"/>
  <c r="U48" i="52" s="1"/>
  <c r="N48" i="19"/>
  <c r="I21" i="19"/>
  <c r="V20" i="19"/>
  <c r="V51" i="19"/>
  <c r="B34" i="19"/>
  <c r="J46" i="52" s="1"/>
  <c r="R53" i="19"/>
  <c r="I20" i="19"/>
  <c r="P21" i="19"/>
  <c r="O44" i="19"/>
  <c r="L22" i="19"/>
  <c r="M18" i="19"/>
  <c r="D18" i="19"/>
  <c r="U18" i="19"/>
  <c r="K18" i="19"/>
  <c r="Q18" i="19"/>
  <c r="T18" i="19"/>
  <c r="S18" i="19"/>
  <c r="F18" i="19"/>
  <c r="E18" i="19"/>
  <c r="R18" i="19"/>
  <c r="C18" i="19"/>
  <c r="B18" i="19"/>
  <c r="P18" i="19"/>
  <c r="K20" i="19"/>
  <c r="P24" i="52" s="1"/>
  <c r="Q24" i="52" s="1"/>
  <c r="R24" i="52" s="1"/>
  <c r="S24" i="52" s="1"/>
  <c r="T24" i="52" s="1"/>
  <c r="U24" i="52" s="1"/>
  <c r="V24" i="52" s="1"/>
  <c r="W24" i="52" s="1"/>
  <c r="X24" i="52" s="1"/>
  <c r="Y24" i="52" s="1"/>
  <c r="M35" i="19"/>
  <c r="F43" i="19"/>
  <c r="N53" i="52" s="1"/>
  <c r="C48" i="19"/>
  <c r="J43" i="19"/>
  <c r="K34" i="19"/>
  <c r="P50" i="52" s="1"/>
  <c r="Q50" i="52" s="1"/>
  <c r="R50" i="52" s="1"/>
  <c r="S50" i="52" s="1"/>
  <c r="T50" i="52" s="1"/>
  <c r="U50" i="52" s="1"/>
  <c r="V50" i="52" s="1"/>
  <c r="W50" i="52" s="1"/>
  <c r="X50" i="52" s="1"/>
  <c r="Y50" i="52" s="1"/>
  <c r="T53" i="19"/>
  <c r="U21" i="19"/>
  <c r="Q20" i="19"/>
  <c r="U22" i="52" s="1"/>
  <c r="S22" i="19"/>
  <c r="P20" i="19"/>
  <c r="T22" i="52" s="1"/>
  <c r="C22" i="19"/>
  <c r="B45" i="19"/>
  <c r="I45" i="19"/>
  <c r="K51" i="19"/>
  <c r="O43" i="19"/>
  <c r="S55" i="52" s="1"/>
  <c r="F25" i="19"/>
  <c r="S35" i="19"/>
  <c r="T43" i="19"/>
  <c r="X55" i="52" s="1"/>
  <c r="U25" i="19"/>
  <c r="G43" i="19"/>
  <c r="O54" i="52" s="1"/>
  <c r="K45" i="19"/>
  <c r="U53" i="19"/>
  <c r="V43" i="19"/>
  <c r="B25" i="19"/>
  <c r="L20" i="19"/>
  <c r="C45" i="19"/>
  <c r="R51" i="19"/>
  <c r="S43" i="19"/>
  <c r="W55" i="52" s="1"/>
  <c r="O29" i="19"/>
  <c r="D52" i="19"/>
  <c r="I24" i="19"/>
  <c r="K25" i="19"/>
  <c r="G24" i="19"/>
  <c r="O29" i="52" s="1"/>
  <c r="V24" i="19"/>
  <c r="S24" i="19"/>
  <c r="W30" i="52" s="1"/>
  <c r="I43" i="19"/>
  <c r="M45" i="19"/>
  <c r="T45" i="19"/>
  <c r="F21" i="19"/>
  <c r="G34" i="19"/>
  <c r="O47" i="52" s="1"/>
  <c r="H20" i="19"/>
  <c r="J23" i="52" s="1"/>
  <c r="K23" i="52" s="1"/>
  <c r="L23" i="52" s="1"/>
  <c r="M23" i="52" s="1"/>
  <c r="N23" i="52" s="1"/>
  <c r="O23" i="52" s="1"/>
  <c r="B24" i="19"/>
  <c r="J28" i="52" s="1"/>
  <c r="S40" i="19"/>
  <c r="T51" i="19"/>
  <c r="T25" i="19"/>
  <c r="L44" i="19"/>
  <c r="K52" i="19"/>
  <c r="P53" i="19"/>
  <c r="F26" i="19"/>
  <c r="R20" i="19"/>
  <c r="V22" i="52" s="1"/>
  <c r="B44" i="19"/>
  <c r="F20" i="19"/>
  <c r="N20" i="52" s="1"/>
  <c r="N21" i="19"/>
  <c r="B20" i="19"/>
  <c r="J20" i="52" s="1"/>
  <c r="B49" i="19"/>
  <c r="P17" i="19"/>
  <c r="K17" i="19"/>
  <c r="S17" i="19"/>
  <c r="D17" i="19"/>
  <c r="B17" i="19"/>
  <c r="M17" i="19"/>
  <c r="F17" i="19"/>
  <c r="R17" i="19"/>
  <c r="Q17" i="19"/>
  <c r="C30" i="19"/>
  <c r="I16" i="19"/>
  <c r="T16" i="19"/>
  <c r="X14" i="52" s="1"/>
  <c r="C16" i="19"/>
  <c r="K12" i="52" s="1"/>
  <c r="F16" i="19"/>
  <c r="N12" i="52" s="1"/>
  <c r="J16" i="19"/>
  <c r="K28" i="19"/>
  <c r="P40" i="52" s="1"/>
  <c r="Q40" i="52" s="1"/>
  <c r="R40" i="52" s="1"/>
  <c r="S40" i="52" s="1"/>
  <c r="T40" i="52" s="1"/>
  <c r="U40" i="52" s="1"/>
  <c r="V40" i="52" s="1"/>
  <c r="W40" i="52" s="1"/>
  <c r="X40" i="52" s="1"/>
  <c r="Y40" i="52" s="1"/>
  <c r="E28" i="19"/>
  <c r="M36" i="52" s="1"/>
  <c r="N28" i="19"/>
  <c r="R38" i="52" s="1"/>
  <c r="P28" i="19"/>
  <c r="T38" i="52" s="1"/>
  <c r="U28" i="19"/>
  <c r="Y38" i="52" s="1"/>
  <c r="V28" i="19"/>
  <c r="G28" i="19"/>
  <c r="O37" i="52" s="1"/>
  <c r="M28" i="19"/>
  <c r="Q38" i="52" s="1"/>
  <c r="R28" i="19"/>
  <c r="V38" i="52" s="1"/>
  <c r="T28" i="19"/>
  <c r="X38" i="52" s="1"/>
  <c r="K29" i="19"/>
  <c r="Q29" i="19"/>
  <c r="P29" i="19"/>
  <c r="L29" i="19"/>
  <c r="F29" i="19"/>
  <c r="D29" i="19"/>
  <c r="B29" i="19"/>
  <c r="E29" i="19"/>
  <c r="S29" i="19"/>
  <c r="R29" i="19"/>
  <c r="N29" i="19"/>
  <c r="U29" i="19"/>
  <c r="T29" i="19"/>
  <c r="M29" i="19"/>
  <c r="C29" i="19"/>
  <c r="S28" i="19"/>
  <c r="W38" i="52" s="1"/>
  <c r="L28" i="19"/>
  <c r="D28" i="19"/>
  <c r="L36" i="52" s="1"/>
  <c r="O28" i="19"/>
  <c r="S38" i="52" s="1"/>
  <c r="F28" i="19"/>
  <c r="N36" i="52" s="1"/>
  <c r="H28" i="19"/>
  <c r="J39" i="52" s="1"/>
  <c r="K39" i="52" s="1"/>
  <c r="L39" i="52" s="1"/>
  <c r="M39" i="52" s="1"/>
  <c r="N39" i="52" s="1"/>
  <c r="O39" i="52" s="1"/>
  <c r="I29" i="19"/>
  <c r="R16" i="19"/>
  <c r="V14" i="52" s="1"/>
  <c r="M16" i="19"/>
  <c r="Q14" i="52" s="1"/>
  <c r="K16" i="19"/>
  <c r="P16" i="52" s="1"/>
  <c r="Q16" i="52" s="1"/>
  <c r="R16" i="52" s="1"/>
  <c r="S16" i="52" s="1"/>
  <c r="T16" i="52" s="1"/>
  <c r="U16" i="52" s="1"/>
  <c r="V16" i="52" s="1"/>
  <c r="W16" i="52" s="1"/>
  <c r="X16" i="52" s="1"/>
  <c r="Y16" i="52" s="1"/>
  <c r="G16" i="19"/>
  <c r="O13" i="52" s="1"/>
  <c r="O16" i="19"/>
  <c r="S14" i="52" s="1"/>
  <c r="D16" i="19"/>
  <c r="L12" i="52" s="1"/>
  <c r="E16" i="19"/>
  <c r="M12" i="52" s="1"/>
  <c r="U16" i="19"/>
  <c r="Y14" i="52" s="1"/>
  <c r="L16" i="19"/>
  <c r="P16" i="19"/>
  <c r="T14" i="52" s="1"/>
  <c r="N16" i="19"/>
  <c r="R14" i="52" s="1"/>
  <c r="V16" i="19"/>
  <c r="Q16" i="19"/>
  <c r="U14" i="52" s="1"/>
  <c r="J28" i="19"/>
  <c r="H7" i="19"/>
  <c r="J7" i="52" s="1"/>
  <c r="K7" i="52" s="1"/>
  <c r="L7" i="52" s="1"/>
  <c r="M7" i="52" s="1"/>
  <c r="N7" i="52" s="1"/>
  <c r="O7" i="52" s="1"/>
  <c r="J7" i="19"/>
  <c r="I7" i="19"/>
  <c r="AA18" i="19" l="1"/>
  <c r="Z18" i="19" s="1"/>
  <c r="Y45" i="19"/>
  <c r="X45" i="19" s="1"/>
  <c r="Y24" i="19"/>
  <c r="X24" i="19" s="1"/>
  <c r="P30" i="52"/>
  <c r="AA24" i="19"/>
  <c r="Z24" i="19" s="1"/>
  <c r="AA51" i="19"/>
  <c r="Z51" i="19" s="1"/>
  <c r="Y51" i="19"/>
  <c r="X51" i="19" s="1"/>
  <c r="Y53" i="19"/>
  <c r="X53" i="19" s="1"/>
  <c r="AA53" i="19"/>
  <c r="Z53" i="19" s="1"/>
  <c r="Y43" i="19"/>
  <c r="X43" i="19" s="1"/>
  <c r="AA43" i="19"/>
  <c r="Z43" i="19" s="1"/>
  <c r="P55" i="52"/>
  <c r="Y29" i="19"/>
  <c r="X29" i="19" s="1"/>
  <c r="AA29" i="19"/>
  <c r="Z29" i="19" s="1"/>
  <c r="AA48" i="19"/>
  <c r="Z48" i="19" s="1"/>
  <c r="Y48" i="19"/>
  <c r="X48" i="19" s="1"/>
  <c r="Y22" i="19"/>
  <c r="X22" i="19" s="1"/>
  <c r="AA22" i="19"/>
  <c r="Z22" i="19" s="1"/>
  <c r="AA34" i="19"/>
  <c r="Z34" i="19" s="1"/>
  <c r="Y34" i="19"/>
  <c r="X34" i="19" s="1"/>
  <c r="P48" i="52"/>
  <c r="AA28" i="19"/>
  <c r="Z28" i="19" s="1"/>
  <c r="P38" i="52"/>
  <c r="Y28" i="19"/>
  <c r="X28" i="19" s="1"/>
  <c r="Y25" i="19"/>
  <c r="X25" i="19" s="1"/>
  <c r="AA25" i="19"/>
  <c r="Z25" i="19" s="1"/>
  <c r="Y30" i="19"/>
  <c r="X30" i="19" s="1"/>
  <c r="AA30" i="19"/>
  <c r="Z30" i="19" s="1"/>
  <c r="AA40" i="19"/>
  <c r="Z40" i="19" s="1"/>
  <c r="Y40" i="19"/>
  <c r="X40" i="19" s="1"/>
  <c r="Y26" i="19"/>
  <c r="X26" i="19" s="1"/>
  <c r="AA26" i="19"/>
  <c r="Z26" i="19" s="1"/>
  <c r="Y36" i="19"/>
  <c r="X36" i="19" s="1"/>
  <c r="AA36" i="19"/>
  <c r="Z36" i="19" s="1"/>
  <c r="Y16" i="19"/>
  <c r="X16" i="19" s="1"/>
  <c r="P14" i="52"/>
  <c r="AA16" i="19"/>
  <c r="Z16" i="19" s="1"/>
  <c r="Y44" i="19"/>
  <c r="X44" i="19" s="1"/>
  <c r="AA44" i="19"/>
  <c r="Z44" i="19" s="1"/>
  <c r="AA45" i="19"/>
  <c r="Z45" i="19" s="1"/>
  <c r="AA49" i="19"/>
  <c r="Z49" i="19" s="1"/>
  <c r="Y49" i="19"/>
  <c r="X49" i="19" s="1"/>
  <c r="AA52" i="19"/>
  <c r="Z52" i="19" s="1"/>
  <c r="Y52" i="19"/>
  <c r="X52" i="19" s="1"/>
  <c r="AA21" i="19"/>
  <c r="Z21" i="19" s="1"/>
  <c r="Y21" i="19"/>
  <c r="X21" i="19" s="1"/>
  <c r="Y39" i="19"/>
  <c r="X39" i="19" s="1"/>
  <c r="AA39" i="19"/>
  <c r="Z39" i="19" s="1"/>
  <c r="AA35" i="19"/>
  <c r="Z35" i="19" s="1"/>
  <c r="Y35" i="19"/>
  <c r="X35" i="19" s="1"/>
  <c r="Y18" i="19"/>
  <c r="X18" i="19" s="1"/>
  <c r="Y20" i="19"/>
  <c r="X20" i="19" s="1"/>
  <c r="AA20" i="19"/>
  <c r="Z20" i="19" s="1"/>
  <c r="P22" i="52"/>
  <c r="AA17" i="19"/>
  <c r="Z17" i="19" s="1"/>
  <c r="Y17" i="19"/>
  <c r="X17" i="19" s="1"/>
  <c r="J9" i="19"/>
  <c r="H9" i="19"/>
  <c r="I9" i="19"/>
  <c r="V9" i="19"/>
  <c r="T84" i="19"/>
  <c r="X94" i="52" s="1"/>
  <c r="S84" i="19"/>
  <c r="W94" i="52" s="1"/>
  <c r="R84" i="19"/>
  <c r="V94" i="52" s="1"/>
  <c r="P84" i="19"/>
  <c r="T94" i="52" s="1"/>
  <c r="O84" i="19"/>
  <c r="S94" i="52" s="1"/>
  <c r="L84" i="19"/>
  <c r="K84" i="19"/>
  <c r="P96" i="52" s="1"/>
  <c r="Q96" i="52" s="1"/>
  <c r="R96" i="52" s="1"/>
  <c r="S96" i="52" s="1"/>
  <c r="T96" i="52" s="1"/>
  <c r="U96" i="52" s="1"/>
  <c r="V96" i="52" s="1"/>
  <c r="W96" i="52" s="1"/>
  <c r="X96" i="52" s="1"/>
  <c r="Y96" i="52" s="1"/>
  <c r="J84" i="19"/>
  <c r="I84" i="19"/>
  <c r="H84" i="19"/>
  <c r="J95" i="52" s="1"/>
  <c r="K95" i="52" s="1"/>
  <c r="L95" i="52" s="1"/>
  <c r="M95" i="52" s="1"/>
  <c r="N95" i="52" s="1"/>
  <c r="O95" i="52" s="1"/>
  <c r="G84" i="19"/>
  <c r="O93" i="52" s="1"/>
  <c r="F84" i="19"/>
  <c r="N92" i="52" s="1"/>
  <c r="D84" i="19"/>
  <c r="L92" i="52" s="1"/>
  <c r="C84" i="19"/>
  <c r="K92" i="52" s="1"/>
  <c r="B84" i="19"/>
  <c r="J92" i="52" s="1"/>
  <c r="P94" i="52" l="1"/>
  <c r="E84" i="19"/>
  <c r="M92" i="52" s="1"/>
  <c r="V84" i="19"/>
  <c r="U84" i="19"/>
  <c r="Y94" i="52" s="1"/>
  <c r="M84" i="19"/>
  <c r="Q94" i="52" s="1"/>
  <c r="N84" i="19"/>
  <c r="R94" i="52" s="1"/>
  <c r="Q84" i="19"/>
  <c r="U94" i="52" s="1"/>
  <c r="AA84" i="19" l="1"/>
  <c r="Z84" i="19" s="1"/>
  <c r="Y84" i="19"/>
  <c r="X84" i="19" s="1"/>
  <c r="AP34" i="24" l="1"/>
  <c r="AN34" i="24"/>
  <c r="AL34" i="24"/>
  <c r="AJ34" i="24"/>
  <c r="AH34" i="24"/>
  <c r="AF34" i="24"/>
  <c r="AD34" i="24"/>
  <c r="AB34" i="24"/>
  <c r="Z34" i="24"/>
  <c r="X34" i="24"/>
  <c r="V34" i="24"/>
  <c r="T34" i="24"/>
  <c r="R34" i="24"/>
  <c r="P34" i="24"/>
  <c r="N34" i="24"/>
  <c r="L34" i="24"/>
  <c r="J34" i="24"/>
  <c r="H34" i="24"/>
  <c r="F34" i="24"/>
  <c r="D34" i="24"/>
  <c r="B34" i="24"/>
  <c r="AP33" i="24"/>
  <c r="AN33" i="24"/>
  <c r="AL33" i="24"/>
  <c r="AJ33" i="24"/>
  <c r="AH33" i="24"/>
  <c r="AF33" i="24"/>
  <c r="AD33" i="24"/>
  <c r="AB33" i="24"/>
  <c r="Z33" i="24"/>
  <c r="X33" i="24"/>
  <c r="V33" i="24"/>
  <c r="T33" i="24"/>
  <c r="R33" i="24"/>
  <c r="P33" i="24"/>
  <c r="N33" i="24"/>
  <c r="L33" i="24"/>
  <c r="J33" i="24"/>
  <c r="H33" i="24"/>
  <c r="F33" i="24"/>
  <c r="D33" i="24"/>
  <c r="B33" i="24"/>
  <c r="U4" i="14" l="1"/>
  <c r="D5" i="14"/>
  <c r="R4" i="14"/>
  <c r="B6" i="14"/>
  <c r="G5" i="14"/>
  <c r="L4" i="14"/>
  <c r="K4" i="14"/>
  <c r="D4" i="14"/>
  <c r="J8" i="14" l="1"/>
  <c r="S5" i="14"/>
  <c r="M4" i="14"/>
  <c r="F5" i="14"/>
  <c r="Q4" i="14"/>
  <c r="K6" i="14"/>
  <c r="N4" i="14"/>
  <c r="J6" i="14"/>
  <c r="H4" i="14"/>
  <c r="C5" i="14"/>
  <c r="U5" i="14"/>
  <c r="E4" i="14"/>
  <c r="V15" i="14"/>
  <c r="U15" i="14"/>
  <c r="Y38" i="42" s="1"/>
  <c r="T15" i="14"/>
  <c r="X38" i="42" s="1"/>
  <c r="L15" i="14"/>
  <c r="K15" i="14"/>
  <c r="P40" i="42" s="1"/>
  <c r="Q40" i="42" s="1"/>
  <c r="R40" i="42" s="1"/>
  <c r="S40" i="42" s="1"/>
  <c r="T40" i="42" s="1"/>
  <c r="U40" i="42" s="1"/>
  <c r="V40" i="42" s="1"/>
  <c r="W40" i="42" s="1"/>
  <c r="X40" i="42" s="1"/>
  <c r="Y40" i="42" s="1"/>
  <c r="J15" i="14"/>
  <c r="I15" i="14"/>
  <c r="H15" i="14"/>
  <c r="J39" i="42" s="1"/>
  <c r="K39" i="42" s="1"/>
  <c r="L39" i="42" s="1"/>
  <c r="M39" i="42" s="1"/>
  <c r="N39" i="42" s="1"/>
  <c r="O39" i="42" s="1"/>
  <c r="F15" i="14"/>
  <c r="N36" i="42" s="1"/>
  <c r="E15" i="14"/>
  <c r="M36" i="42" s="1"/>
  <c r="D15" i="14"/>
  <c r="L36" i="42" s="1"/>
  <c r="S15" i="14"/>
  <c r="W38" i="42" s="1"/>
  <c r="R15" i="14"/>
  <c r="V38" i="42" s="1"/>
  <c r="Q15" i="14"/>
  <c r="U38" i="42" s="1"/>
  <c r="P15" i="14"/>
  <c r="T38" i="42" s="1"/>
  <c r="O15" i="14"/>
  <c r="S38" i="42" s="1"/>
  <c r="N15" i="14"/>
  <c r="R38" i="42" s="1"/>
  <c r="M15" i="14"/>
  <c r="Q38" i="42" s="1"/>
  <c r="B15" i="14"/>
  <c r="J36" i="42" s="1"/>
  <c r="G15" i="14"/>
  <c r="O37" i="42" s="1"/>
  <c r="C15" i="14"/>
  <c r="K36" i="42" s="1"/>
  <c r="P38" i="42" l="1"/>
  <c r="AA15" i="14"/>
  <c r="Z15" i="14" s="1"/>
  <c r="Y15" i="14"/>
  <c r="X15" i="14" s="1"/>
  <c r="I70" i="13"/>
  <c r="J72" i="13"/>
  <c r="I74" i="13"/>
  <c r="I80" i="13"/>
  <c r="I84" i="13"/>
  <c r="I71" i="13"/>
  <c r="I81" i="13"/>
  <c r="I82" i="13"/>
  <c r="J73" i="13"/>
  <c r="J70" i="13"/>
  <c r="I72" i="13"/>
  <c r="J74" i="13"/>
  <c r="J82" i="13"/>
  <c r="J83" i="13"/>
  <c r="J84" i="13"/>
  <c r="J71" i="13"/>
  <c r="I73" i="13"/>
  <c r="J80" i="13"/>
  <c r="J81" i="13"/>
  <c r="I83" i="13"/>
  <c r="T5" i="14"/>
  <c r="F4" i="14"/>
  <c r="S4" i="14"/>
  <c r="V4" i="14"/>
  <c r="P5" i="14"/>
  <c r="P4" i="14"/>
  <c r="J5" i="14"/>
  <c r="E8" i="14"/>
  <c r="G4" i="14"/>
  <c r="O8" i="14"/>
  <c r="I6" i="14"/>
  <c r="N5" i="14"/>
  <c r="I4" i="14"/>
  <c r="T4" i="14"/>
  <c r="J4" i="14"/>
  <c r="O5" i="14"/>
  <c r="C4" i="14"/>
  <c r="B8" i="14"/>
  <c r="O4" i="14"/>
  <c r="E5" i="14"/>
  <c r="S6" i="14"/>
  <c r="B4" i="14"/>
  <c r="I5" i="14"/>
  <c r="U8" i="14" l="1"/>
  <c r="Q6" i="14"/>
  <c r="U7" i="14"/>
  <c r="D6" i="14"/>
  <c r="J7" i="14"/>
  <c r="L6" i="14"/>
  <c r="R5" i="14"/>
  <c r="M6" i="14"/>
  <c r="L5" i="14"/>
  <c r="G6" i="14"/>
  <c r="V5" i="14"/>
  <c r="K5" i="14"/>
  <c r="C6" i="14"/>
  <c r="B5" i="14"/>
  <c r="N6" i="14"/>
  <c r="F6" i="14"/>
  <c r="B7" i="14"/>
  <c r="H6" i="14"/>
  <c r="D7" i="14"/>
  <c r="H5" i="14"/>
  <c r="Q5" i="14"/>
  <c r="I8" i="14"/>
  <c r="P6" i="14"/>
  <c r="M5" i="14"/>
  <c r="E6" i="14"/>
  <c r="E7" i="14"/>
  <c r="O6" i="14"/>
  <c r="U6" i="14"/>
  <c r="O7" i="14"/>
  <c r="R6" i="14"/>
  <c r="I7" i="14"/>
  <c r="T6" i="14"/>
  <c r="V149" i="13"/>
  <c r="U149" i="13"/>
  <c r="Y94" i="47" s="1"/>
  <c r="T149" i="13"/>
  <c r="X94" i="47" s="1"/>
  <c r="S149" i="13"/>
  <c r="W94" i="47" s="1"/>
  <c r="R149" i="13"/>
  <c r="V94" i="47" s="1"/>
  <c r="Q149" i="13"/>
  <c r="U94" i="47" s="1"/>
  <c r="P149" i="13"/>
  <c r="T94" i="47" s="1"/>
  <c r="O149" i="13"/>
  <c r="S94" i="47" s="1"/>
  <c r="N149" i="13"/>
  <c r="R94" i="47" s="1"/>
  <c r="M149" i="13"/>
  <c r="Q94" i="47" s="1"/>
  <c r="L149" i="13"/>
  <c r="K149" i="13"/>
  <c r="P96" i="47" s="1"/>
  <c r="Q96" i="47" s="1"/>
  <c r="R96" i="47" s="1"/>
  <c r="S96" i="47" s="1"/>
  <c r="T96" i="47" s="1"/>
  <c r="U96" i="47" s="1"/>
  <c r="V96" i="47" s="1"/>
  <c r="W96" i="47" s="1"/>
  <c r="X96" i="47" s="1"/>
  <c r="Y96" i="47" s="1"/>
  <c r="J149" i="13"/>
  <c r="I149" i="13"/>
  <c r="H149" i="13"/>
  <c r="J95" i="47" s="1"/>
  <c r="K95" i="47" s="1"/>
  <c r="L95" i="47" s="1"/>
  <c r="M95" i="47" s="1"/>
  <c r="N95" i="47" s="1"/>
  <c r="O95" i="47" s="1"/>
  <c r="G149" i="13"/>
  <c r="O93" i="47" s="1"/>
  <c r="F149" i="13"/>
  <c r="N92" i="47" s="1"/>
  <c r="E149" i="13"/>
  <c r="M92" i="47" s="1"/>
  <c r="D149" i="13"/>
  <c r="L92" i="47" s="1"/>
  <c r="C149" i="13"/>
  <c r="K92" i="47" s="1"/>
  <c r="B149" i="13"/>
  <c r="J92" i="47" s="1"/>
  <c r="V148" i="13"/>
  <c r="U148" i="13"/>
  <c r="T148" i="13"/>
  <c r="S148" i="13"/>
  <c r="R148" i="13"/>
  <c r="Q148" i="13"/>
  <c r="P148" i="13"/>
  <c r="O148" i="13"/>
  <c r="N148" i="13"/>
  <c r="M148" i="13"/>
  <c r="L148" i="13"/>
  <c r="K148" i="13"/>
  <c r="J148" i="13"/>
  <c r="I148" i="13"/>
  <c r="H148" i="13"/>
  <c r="G148" i="13"/>
  <c r="F148" i="13"/>
  <c r="E148" i="13"/>
  <c r="D148" i="13"/>
  <c r="C148" i="13"/>
  <c r="B148" i="13"/>
  <c r="V147" i="13"/>
  <c r="U147" i="13"/>
  <c r="T147" i="13"/>
  <c r="S147" i="13"/>
  <c r="R147" i="13"/>
  <c r="Q147" i="13"/>
  <c r="P147" i="13"/>
  <c r="O147" i="13"/>
  <c r="N147" i="13"/>
  <c r="M147" i="13"/>
  <c r="L147" i="13"/>
  <c r="K147" i="13"/>
  <c r="J147" i="13"/>
  <c r="I147" i="13"/>
  <c r="H147" i="13"/>
  <c r="G147" i="13"/>
  <c r="F147" i="13"/>
  <c r="E147" i="13"/>
  <c r="D147" i="13"/>
  <c r="C147" i="13"/>
  <c r="B147" i="13"/>
  <c r="V146" i="13"/>
  <c r="U146" i="13"/>
  <c r="T146" i="13"/>
  <c r="S146" i="13"/>
  <c r="R146" i="13"/>
  <c r="Q146" i="13"/>
  <c r="P146" i="13"/>
  <c r="O146" i="13"/>
  <c r="N146" i="13"/>
  <c r="M146" i="13"/>
  <c r="L146" i="13"/>
  <c r="K146" i="13"/>
  <c r="J146" i="13"/>
  <c r="I146" i="13"/>
  <c r="H146" i="13"/>
  <c r="G146" i="13"/>
  <c r="F146" i="13"/>
  <c r="E146" i="13"/>
  <c r="D146" i="13"/>
  <c r="C146" i="13"/>
  <c r="B146" i="13"/>
  <c r="V145" i="13"/>
  <c r="U145" i="13"/>
  <c r="T145" i="13"/>
  <c r="S145" i="13"/>
  <c r="R145" i="13"/>
  <c r="Q145" i="13"/>
  <c r="P145" i="13"/>
  <c r="O145" i="13"/>
  <c r="N145" i="13"/>
  <c r="M145" i="13"/>
  <c r="L145" i="13"/>
  <c r="K145" i="13"/>
  <c r="J145" i="13"/>
  <c r="I145" i="13"/>
  <c r="H145" i="13"/>
  <c r="G145" i="13"/>
  <c r="F145" i="13"/>
  <c r="E145" i="13"/>
  <c r="D145" i="13"/>
  <c r="C145" i="13"/>
  <c r="B145" i="13"/>
  <c r="V144" i="13"/>
  <c r="U144" i="13"/>
  <c r="T144" i="13"/>
  <c r="S144" i="13"/>
  <c r="R144" i="13"/>
  <c r="Q144" i="13"/>
  <c r="P144" i="13"/>
  <c r="O144" i="13"/>
  <c r="N144" i="13"/>
  <c r="M144" i="13"/>
  <c r="L144" i="13"/>
  <c r="K144" i="13"/>
  <c r="J144" i="13"/>
  <c r="I144" i="13"/>
  <c r="H144" i="13"/>
  <c r="G144" i="13"/>
  <c r="F144" i="13"/>
  <c r="E144" i="13"/>
  <c r="D144" i="13"/>
  <c r="C144" i="13"/>
  <c r="B144" i="13"/>
  <c r="AA146" i="13" l="1"/>
  <c r="Z146" i="13" s="1"/>
  <c r="Y146" i="13"/>
  <c r="X146" i="13" s="1"/>
  <c r="Y149" i="13"/>
  <c r="X149" i="13" s="1"/>
  <c r="P94" i="47"/>
  <c r="AA149" i="13"/>
  <c r="Z149" i="13" s="1"/>
  <c r="Y147" i="13"/>
  <c r="X147" i="13" s="1"/>
  <c r="AA147" i="13"/>
  <c r="Z147" i="13" s="1"/>
  <c r="Y144" i="13"/>
  <c r="X144" i="13" s="1"/>
  <c r="AA144" i="13"/>
  <c r="Z144" i="13" s="1"/>
  <c r="AA148" i="13"/>
  <c r="Z148" i="13" s="1"/>
  <c r="Y148" i="13"/>
  <c r="X148" i="13" s="1"/>
  <c r="Y145" i="13"/>
  <c r="X145" i="13" s="1"/>
  <c r="AA145" i="13"/>
  <c r="Z145" i="13" s="1"/>
  <c r="U128" i="13"/>
  <c r="Y70" i="47" s="1"/>
  <c r="B128" i="13"/>
  <c r="J68" i="47" s="1"/>
  <c r="C128" i="13"/>
  <c r="K68" i="47" s="1"/>
  <c r="L128" i="13"/>
  <c r="R129" i="13"/>
  <c r="V78" i="47" s="1"/>
  <c r="E128" i="13"/>
  <c r="M68" i="47" s="1"/>
  <c r="D128" i="13"/>
  <c r="L68" i="47" s="1"/>
  <c r="F128" i="13"/>
  <c r="N68" i="47" s="1"/>
  <c r="R128" i="13"/>
  <c r="V70" i="47" s="1"/>
  <c r="F129" i="13"/>
  <c r="N76" i="47" s="1"/>
  <c r="N128" i="13"/>
  <c r="R70" i="47" s="1"/>
  <c r="O128" i="13"/>
  <c r="S70" i="47" s="1"/>
  <c r="S128" i="13"/>
  <c r="W70" i="47" s="1"/>
  <c r="S8" i="14"/>
  <c r="G8" i="14"/>
  <c r="N8" i="14"/>
  <c r="Q7" i="14"/>
  <c r="T8" i="14"/>
  <c r="S7" i="14"/>
  <c r="C7" i="14"/>
  <c r="F8" i="14"/>
  <c r="P7" i="14"/>
  <c r="V6" i="14"/>
  <c r="R7" i="14"/>
  <c r="L7" i="14"/>
  <c r="C8" i="14"/>
  <c r="H7" i="14"/>
  <c r="D8" i="14"/>
  <c r="G7" i="14"/>
  <c r="H8" i="14"/>
  <c r="P8" i="14"/>
  <c r="K8" i="14"/>
  <c r="L8" i="14"/>
  <c r="T7" i="14"/>
  <c r="M8" i="14"/>
  <c r="Q8" i="14"/>
  <c r="R8" i="14"/>
  <c r="N7" i="14"/>
  <c r="M7" i="14"/>
  <c r="F7" i="14"/>
  <c r="K7" i="14"/>
  <c r="Q128" i="13"/>
  <c r="U70" i="47" s="1"/>
  <c r="M128" i="13"/>
  <c r="Q70" i="47" s="1"/>
  <c r="N130" i="13"/>
  <c r="R86" i="47" s="1"/>
  <c r="P130" i="13"/>
  <c r="T86" i="47" s="1"/>
  <c r="P128" i="13"/>
  <c r="T70" i="47" s="1"/>
  <c r="Q129" i="13"/>
  <c r="U78" i="47" s="1"/>
  <c r="B130" i="13"/>
  <c r="J84" i="47" s="1"/>
  <c r="T128" i="13"/>
  <c r="X70" i="47" s="1"/>
  <c r="S129" i="13"/>
  <c r="W78" i="47" s="1"/>
  <c r="O130" i="13"/>
  <c r="S86" i="47" s="1"/>
  <c r="B129" i="13"/>
  <c r="J76" i="47" s="1"/>
  <c r="U130" i="13"/>
  <c r="Y86" i="47" s="1"/>
  <c r="G128" i="13"/>
  <c r="O69" i="47" s="1"/>
  <c r="E129" i="13"/>
  <c r="M76" i="47" s="1"/>
  <c r="U129" i="13"/>
  <c r="Y78" i="47" s="1"/>
  <c r="G129" i="13"/>
  <c r="O77" i="47" s="1"/>
  <c r="L129" i="13"/>
  <c r="M130" i="13"/>
  <c r="Q86" i="47" s="1"/>
  <c r="T130" i="13"/>
  <c r="X86" i="47" s="1"/>
  <c r="T129" i="13"/>
  <c r="X78" i="47" s="1"/>
  <c r="D130" i="13"/>
  <c r="L84" i="47" s="1"/>
  <c r="D129" i="13"/>
  <c r="L76" i="47" s="1"/>
  <c r="C130" i="13"/>
  <c r="K84" i="47" s="1"/>
  <c r="C129" i="13"/>
  <c r="K76" i="47" s="1"/>
  <c r="E130" i="13"/>
  <c r="M84" i="47" s="1"/>
  <c r="F130" i="13"/>
  <c r="N84" i="47" s="1"/>
  <c r="Q130" i="13"/>
  <c r="U86" i="47" s="1"/>
  <c r="R130" i="13"/>
  <c r="V86" i="47" s="1"/>
  <c r="S130" i="13"/>
  <c r="W86" i="47" s="1"/>
  <c r="M129" i="13"/>
  <c r="Q78" i="47" s="1"/>
  <c r="G130" i="13"/>
  <c r="O85" i="47" s="1"/>
  <c r="N129" i="13"/>
  <c r="R78" i="47" s="1"/>
  <c r="O129" i="13"/>
  <c r="S78" i="47" s="1"/>
  <c r="P129" i="13"/>
  <c r="T78" i="47" s="1"/>
  <c r="L130" i="13"/>
  <c r="Y130" i="13" l="1"/>
  <c r="X130" i="13" s="1"/>
  <c r="AA130" i="13"/>
  <c r="Z130" i="13" s="1"/>
  <c r="P86" i="47"/>
  <c r="P70" i="47"/>
  <c r="Y128" i="13"/>
  <c r="X128" i="13" s="1"/>
  <c r="AA128" i="13"/>
  <c r="Z128" i="13" s="1"/>
  <c r="P78" i="47"/>
  <c r="Y129" i="13"/>
  <c r="X129" i="13" s="1"/>
  <c r="AA129" i="13"/>
  <c r="Z129" i="13" s="1"/>
  <c r="V128" i="13"/>
  <c r="V130" i="13"/>
  <c r="V8" i="14"/>
  <c r="V7" i="14"/>
  <c r="H129" i="13"/>
  <c r="J79" i="47" s="1"/>
  <c r="K79" i="47" s="1"/>
  <c r="L79" i="47" s="1"/>
  <c r="M79" i="47" s="1"/>
  <c r="N79" i="47" s="1"/>
  <c r="O79" i="47" s="1"/>
  <c r="I129" i="13"/>
  <c r="I128" i="13"/>
  <c r="K128" i="13"/>
  <c r="P72" i="47" s="1"/>
  <c r="Q72" i="47" s="1"/>
  <c r="R72" i="47" s="1"/>
  <c r="S72" i="47" s="1"/>
  <c r="T72" i="47" s="1"/>
  <c r="U72" i="47" s="1"/>
  <c r="V72" i="47" s="1"/>
  <c r="W72" i="47" s="1"/>
  <c r="X72" i="47" s="1"/>
  <c r="Y72" i="47" s="1"/>
  <c r="H130" i="13"/>
  <c r="J87" i="47" s="1"/>
  <c r="K87" i="47" s="1"/>
  <c r="L87" i="47" s="1"/>
  <c r="M87" i="47" s="1"/>
  <c r="N87" i="47" s="1"/>
  <c r="O87" i="47" s="1"/>
  <c r="H128" i="13"/>
  <c r="J71" i="47" s="1"/>
  <c r="K71" i="47" s="1"/>
  <c r="L71" i="47" s="1"/>
  <c r="M71" i="47" s="1"/>
  <c r="N71" i="47" s="1"/>
  <c r="O71" i="47" s="1"/>
  <c r="K130" i="13"/>
  <c r="P88" i="47" s="1"/>
  <c r="Q88" i="47" s="1"/>
  <c r="R88" i="47" s="1"/>
  <c r="S88" i="47" s="1"/>
  <c r="T88" i="47" s="1"/>
  <c r="U88" i="47" s="1"/>
  <c r="V88" i="47" s="1"/>
  <c r="W88" i="47" s="1"/>
  <c r="X88" i="47" s="1"/>
  <c r="Y88" i="47" s="1"/>
  <c r="I130" i="13"/>
  <c r="J129" i="13" l="1"/>
  <c r="J130" i="13"/>
  <c r="J128" i="13"/>
  <c r="V129" i="13"/>
  <c r="K88" i="1" l="1"/>
  <c r="K70" i="1"/>
  <c r="I90" i="1" l="1"/>
  <c r="K90" i="1"/>
  <c r="F68" i="1"/>
  <c r="L77" i="1"/>
  <c r="J90" i="1"/>
  <c r="N53" i="1"/>
  <c r="K82" i="1"/>
  <c r="M52" i="1"/>
  <c r="B54" i="1"/>
  <c r="L52" i="1"/>
  <c r="S80" i="1"/>
  <c r="K54" i="1"/>
  <c r="O78" i="1"/>
  <c r="K52" i="1"/>
  <c r="R54" i="1"/>
  <c r="D70" i="1"/>
  <c r="H90" i="1"/>
  <c r="V80" i="1"/>
  <c r="Q54" i="1"/>
  <c r="M82" i="1"/>
  <c r="K79" i="1"/>
  <c r="L82" i="1"/>
  <c r="P71" i="1"/>
  <c r="Q79" i="1"/>
  <c r="P52" i="1"/>
  <c r="O52" i="1"/>
  <c r="F54" i="1"/>
  <c r="R52" i="1"/>
  <c r="J54" i="1"/>
  <c r="L87" i="1"/>
  <c r="T52" i="1"/>
  <c r="E52" i="1"/>
  <c r="U52" i="1"/>
  <c r="P89" i="1"/>
  <c r="C82" i="1"/>
  <c r="P90" i="1"/>
  <c r="V91" i="1"/>
  <c r="T91" i="1"/>
  <c r="K91" i="1"/>
  <c r="F91" i="1"/>
  <c r="D91" i="1"/>
  <c r="P79" i="1"/>
  <c r="K80" i="1"/>
  <c r="F80" i="1"/>
  <c r="B90" i="1"/>
  <c r="S88" i="1"/>
  <c r="Q90" i="1"/>
  <c r="L91" i="1"/>
  <c r="L88" i="1"/>
  <c r="M91" i="1"/>
  <c r="R79" i="1"/>
  <c r="S90" i="1"/>
  <c r="N91" i="1"/>
  <c r="P54" i="1"/>
  <c r="F69" i="1"/>
  <c r="F73" i="1"/>
  <c r="B70" i="1"/>
  <c r="R90" i="1"/>
  <c r="B79" i="1"/>
  <c r="C90" i="1"/>
  <c r="T82" i="1"/>
  <c r="M80" i="1"/>
  <c r="J52" i="1"/>
  <c r="K55" i="1"/>
  <c r="E55" i="1"/>
  <c r="H53" i="1"/>
  <c r="C54" i="1"/>
  <c r="C79" i="1"/>
  <c r="J69" i="1"/>
  <c r="F70" i="1"/>
  <c r="G80" i="1"/>
  <c r="O80" i="1"/>
  <c r="M73" i="1"/>
  <c r="Q68" i="1"/>
  <c r="V72" i="1"/>
  <c r="C91" i="1"/>
  <c r="H54" i="1"/>
  <c r="B52" i="1"/>
  <c r="U54" i="1"/>
  <c r="D52" i="1"/>
  <c r="V54" i="1"/>
  <c r="B55" i="1"/>
  <c r="L50" i="1"/>
  <c r="H79" i="1"/>
  <c r="C52" i="1"/>
  <c r="I54" i="1"/>
  <c r="H71" i="1"/>
  <c r="C55" i="1"/>
  <c r="R51" i="1"/>
  <c r="C88" i="1"/>
  <c r="C77" i="1"/>
  <c r="D80" i="1"/>
  <c r="E80" i="1"/>
  <c r="J79" i="1"/>
  <c r="G90" i="1"/>
  <c r="N89" i="1"/>
  <c r="E77" i="1"/>
  <c r="S89" i="1"/>
  <c r="N90" i="1"/>
  <c r="I91" i="1"/>
  <c r="J77" i="1"/>
  <c r="C89" i="1"/>
  <c r="U89" i="1"/>
  <c r="E89" i="1"/>
  <c r="V89" i="1"/>
  <c r="F89" i="1"/>
  <c r="T77" i="1"/>
  <c r="G89" i="1"/>
  <c r="F90" i="1"/>
  <c r="V90" i="1"/>
  <c r="Q91" i="1"/>
  <c r="T54" i="1"/>
  <c r="M89" i="1"/>
  <c r="H89" i="1"/>
  <c r="I79" i="1"/>
  <c r="O89" i="1"/>
  <c r="K89" i="1"/>
  <c r="K53" i="1"/>
  <c r="H69" i="1"/>
  <c r="N71" i="1"/>
  <c r="J73" i="1"/>
  <c r="F77" i="1"/>
  <c r="H52" i="1"/>
  <c r="O53" i="1"/>
  <c r="M69" i="1"/>
  <c r="M70" i="1"/>
  <c r="R71" i="1"/>
  <c r="N73" i="1"/>
  <c r="K77" i="1"/>
  <c r="J80" i="1"/>
  <c r="Q71" i="1"/>
  <c r="B50" i="1"/>
  <c r="C53" i="1"/>
  <c r="P53" i="1"/>
  <c r="N54" i="1"/>
  <c r="N69" i="1"/>
  <c r="U70" i="1"/>
  <c r="V71" i="1"/>
  <c r="U73" i="1"/>
  <c r="M77" i="1"/>
  <c r="L80" i="1"/>
  <c r="D53" i="1"/>
  <c r="V53" i="1"/>
  <c r="P69" i="1"/>
  <c r="B71" i="1"/>
  <c r="V73" i="1"/>
  <c r="R69" i="1"/>
  <c r="R77" i="1"/>
  <c r="B89" i="1"/>
  <c r="M90" i="1"/>
  <c r="G79" i="1"/>
  <c r="F53" i="1"/>
  <c r="B69" i="1"/>
  <c r="U69" i="1"/>
  <c r="F71" i="1"/>
  <c r="B73" i="1"/>
  <c r="U77" i="1"/>
  <c r="O79" i="1"/>
  <c r="R80" i="1"/>
  <c r="I77" i="1"/>
  <c r="F86" i="1"/>
  <c r="J86" i="1"/>
  <c r="U90" i="1"/>
  <c r="G53" i="1"/>
  <c r="E69" i="1"/>
  <c r="V69" i="1"/>
  <c r="J71" i="1"/>
  <c r="C73" i="1"/>
  <c r="K71" i="1"/>
  <c r="D77" i="1"/>
  <c r="V77" i="1"/>
  <c r="N77" i="1"/>
  <c r="U86" i="1"/>
  <c r="B78" i="1"/>
  <c r="C50" i="1"/>
  <c r="M50" i="1"/>
  <c r="T53" i="1"/>
  <c r="D69" i="1"/>
  <c r="C71" i="1"/>
  <c r="D73" i="1"/>
  <c r="N82" i="1"/>
  <c r="C78" i="1"/>
  <c r="L78" i="1"/>
  <c r="S78" i="1"/>
  <c r="F79" i="1"/>
  <c r="N79" i="1"/>
  <c r="V79" i="1"/>
  <c r="I80" i="1"/>
  <c r="Q80" i="1"/>
  <c r="G86" i="1"/>
  <c r="V86" i="1"/>
  <c r="M86" i="1"/>
  <c r="D50" i="1"/>
  <c r="N50" i="1"/>
  <c r="J55" i="1"/>
  <c r="D71" i="1"/>
  <c r="T71" i="1"/>
  <c r="E79" i="1"/>
  <c r="B81" i="1"/>
  <c r="K86" i="1"/>
  <c r="D89" i="1"/>
  <c r="S86" i="1"/>
  <c r="E50" i="1"/>
  <c r="R50" i="1"/>
  <c r="Q52" i="1"/>
  <c r="R68" i="1"/>
  <c r="G69" i="1"/>
  <c r="O69" i="1"/>
  <c r="T70" i="1"/>
  <c r="N72" i="1"/>
  <c r="O73" i="1"/>
  <c r="U79" i="1"/>
  <c r="C81" i="1"/>
  <c r="V82" i="1"/>
  <c r="B77" i="1"/>
  <c r="C80" i="1"/>
  <c r="U80" i="1"/>
  <c r="L86" i="1"/>
  <c r="T89" i="1"/>
  <c r="B91" i="1"/>
  <c r="F50" i="1"/>
  <c r="T50" i="1"/>
  <c r="R55" i="1"/>
  <c r="D81" i="1"/>
  <c r="N86" i="1"/>
  <c r="I88" i="1"/>
  <c r="G77" i="1"/>
  <c r="R78" i="1"/>
  <c r="H50" i="1"/>
  <c r="U50" i="1"/>
  <c r="I52" i="1"/>
  <c r="L53" i="1"/>
  <c r="P50" i="1"/>
  <c r="C51" i="1"/>
  <c r="K51" i="1"/>
  <c r="F52" i="1"/>
  <c r="N52" i="1"/>
  <c r="V52" i="1"/>
  <c r="I53" i="1"/>
  <c r="D54" i="1"/>
  <c r="L54" i="1"/>
  <c r="C68" i="1"/>
  <c r="E70" i="1"/>
  <c r="I71" i="1"/>
  <c r="K81" i="1"/>
  <c r="O77" i="1"/>
  <c r="B86" i="1"/>
  <c r="O86" i="1"/>
  <c r="O90" i="1"/>
  <c r="R91" i="1"/>
  <c r="H86" i="1"/>
  <c r="P86" i="1"/>
  <c r="C87" i="1"/>
  <c r="V87" i="1"/>
  <c r="F88" i="1"/>
  <c r="V88" i="1"/>
  <c r="I89" i="1"/>
  <c r="Q89" i="1"/>
  <c r="D90" i="1"/>
  <c r="L90" i="1"/>
  <c r="T90" i="1"/>
  <c r="G91" i="1"/>
  <c r="O91" i="1"/>
  <c r="I50" i="1"/>
  <c r="V50" i="1"/>
  <c r="J50" i="1"/>
  <c r="Q50" i="1"/>
  <c r="G52" i="1"/>
  <c r="E54" i="1"/>
  <c r="M54" i="1"/>
  <c r="L71" i="1"/>
  <c r="L69" i="1"/>
  <c r="C69" i="1"/>
  <c r="D86" i="1"/>
  <c r="R86" i="1"/>
  <c r="L89" i="1"/>
  <c r="J91" i="1"/>
  <c r="I86" i="1"/>
  <c r="Q86" i="1"/>
  <c r="D87" i="1"/>
  <c r="T87" i="1"/>
  <c r="O88" i="1"/>
  <c r="J89" i="1"/>
  <c r="R89" i="1"/>
  <c r="E90" i="1"/>
  <c r="H91" i="1"/>
  <c r="P91" i="1"/>
  <c r="P80" i="1"/>
  <c r="K50" i="1"/>
  <c r="M79" i="1"/>
  <c r="I78" i="1"/>
  <c r="Q78" i="1"/>
  <c r="L79" i="1"/>
  <c r="J81" i="1"/>
  <c r="E82" i="1"/>
  <c r="U82" i="1"/>
  <c r="E86" i="1"/>
  <c r="T86" i="1"/>
  <c r="C86" i="1"/>
  <c r="B87" i="1"/>
  <c r="O87" i="1"/>
  <c r="E87" i="1"/>
  <c r="P87" i="1"/>
  <c r="F87" i="1"/>
  <c r="Q87" i="1"/>
  <c r="N87" i="1"/>
  <c r="H87" i="1"/>
  <c r="R87" i="1"/>
  <c r="G87" i="1"/>
  <c r="I87" i="1"/>
  <c r="U87" i="1"/>
  <c r="J87" i="1"/>
  <c r="K87" i="1"/>
  <c r="T88" i="1"/>
  <c r="S87" i="1"/>
  <c r="E88" i="1"/>
  <c r="M88" i="1"/>
  <c r="U88" i="1"/>
  <c r="S91" i="1"/>
  <c r="M87" i="1"/>
  <c r="G88" i="1"/>
  <c r="E91" i="1"/>
  <c r="U91" i="1"/>
  <c r="H88" i="1"/>
  <c r="P88" i="1"/>
  <c r="N88" i="1"/>
  <c r="D88" i="1"/>
  <c r="B88" i="1"/>
  <c r="J88" i="1"/>
  <c r="R88" i="1"/>
  <c r="Q88" i="1"/>
  <c r="N80" i="1"/>
  <c r="D78" i="1"/>
  <c r="F78" i="1"/>
  <c r="G78" i="1"/>
  <c r="T78" i="1"/>
  <c r="N78" i="1"/>
  <c r="H78" i="1"/>
  <c r="V78" i="1"/>
  <c r="H80" i="1"/>
  <c r="T80" i="1"/>
  <c r="P78" i="1"/>
  <c r="B80" i="1"/>
  <c r="Q77" i="1"/>
  <c r="K78" i="1"/>
  <c r="S77" i="1"/>
  <c r="E78" i="1"/>
  <c r="M78" i="1"/>
  <c r="U78" i="1"/>
  <c r="T81" i="1"/>
  <c r="F82" i="1"/>
  <c r="P77" i="1"/>
  <c r="U81" i="1"/>
  <c r="S81" i="1"/>
  <c r="E81" i="1"/>
  <c r="O82" i="1"/>
  <c r="R82" i="1"/>
  <c r="F81" i="1"/>
  <c r="N81" i="1"/>
  <c r="V81" i="1"/>
  <c r="H82" i="1"/>
  <c r="P82" i="1"/>
  <c r="J78" i="1"/>
  <c r="H81" i="1"/>
  <c r="B82" i="1"/>
  <c r="R81" i="1"/>
  <c r="S79" i="1"/>
  <c r="G81" i="1"/>
  <c r="I82" i="1"/>
  <c r="Q82" i="1"/>
  <c r="H77" i="1"/>
  <c r="D79" i="1"/>
  <c r="T79" i="1"/>
  <c r="P81" i="1"/>
  <c r="L81" i="1"/>
  <c r="G82" i="1"/>
  <c r="I81" i="1"/>
  <c r="Q81" i="1"/>
  <c r="S82" i="1"/>
  <c r="M81" i="1"/>
  <c r="J82" i="1"/>
  <c r="D82" i="1"/>
  <c r="O81" i="1"/>
  <c r="N68" i="1"/>
  <c r="C70" i="1"/>
  <c r="L70" i="1"/>
  <c r="V68" i="1"/>
  <c r="N70" i="1"/>
  <c r="Q70" i="1"/>
  <c r="G70" i="1"/>
  <c r="O70" i="1"/>
  <c r="V70" i="1"/>
  <c r="H70" i="1"/>
  <c r="P70" i="1"/>
  <c r="I70" i="1"/>
  <c r="R70" i="1"/>
  <c r="R72" i="1"/>
  <c r="C72" i="1"/>
  <c r="J70" i="1"/>
  <c r="P68" i="1"/>
  <c r="K69" i="1"/>
  <c r="T69" i="1"/>
  <c r="S69" i="1"/>
  <c r="G71" i="1"/>
  <c r="I72" i="1"/>
  <c r="Q72" i="1"/>
  <c r="L73" i="1"/>
  <c r="K72" i="1"/>
  <c r="K73" i="1"/>
  <c r="I68" i="1"/>
  <c r="B72" i="1"/>
  <c r="E73" i="1"/>
  <c r="O71" i="1"/>
  <c r="S72" i="1"/>
  <c r="K68" i="1"/>
  <c r="J68" i="1"/>
  <c r="S68" i="1"/>
  <c r="D72" i="1"/>
  <c r="L72" i="1"/>
  <c r="T72" i="1"/>
  <c r="G73" i="1"/>
  <c r="B68" i="1"/>
  <c r="U72" i="1"/>
  <c r="T73" i="1"/>
  <c r="P72" i="1"/>
  <c r="D68" i="1"/>
  <c r="L68" i="1"/>
  <c r="T68" i="1"/>
  <c r="S71" i="1"/>
  <c r="M72" i="1"/>
  <c r="H73" i="1"/>
  <c r="P73" i="1"/>
  <c r="E68" i="1"/>
  <c r="U68" i="1"/>
  <c r="F72" i="1"/>
  <c r="R73" i="1"/>
  <c r="H68" i="1"/>
  <c r="E72" i="1"/>
  <c r="H72" i="1"/>
  <c r="S73" i="1"/>
  <c r="M68" i="1"/>
  <c r="J72" i="1"/>
  <c r="G68" i="1"/>
  <c r="O68" i="1"/>
  <c r="I69" i="1"/>
  <c r="Q69" i="1"/>
  <c r="S70" i="1"/>
  <c r="E71" i="1"/>
  <c r="M71" i="1"/>
  <c r="U71" i="1"/>
  <c r="G72" i="1"/>
  <c r="O72" i="1"/>
  <c r="I73" i="1"/>
  <c r="Q73" i="1"/>
  <c r="T51" i="1"/>
  <c r="B51" i="1"/>
  <c r="J51" i="1"/>
  <c r="H51" i="1"/>
  <c r="P51" i="1"/>
  <c r="H55" i="1"/>
  <c r="P55" i="1"/>
  <c r="G50" i="1"/>
  <c r="O50" i="1"/>
  <c r="I51" i="1"/>
  <c r="Q51" i="1"/>
  <c r="S52" i="1"/>
  <c r="E53" i="1"/>
  <c r="M53" i="1"/>
  <c r="U53" i="1"/>
  <c r="G54" i="1"/>
  <c r="O54" i="1"/>
  <c r="I55" i="1"/>
  <c r="Q55" i="1"/>
  <c r="S51" i="1"/>
  <c r="S55" i="1"/>
  <c r="D51" i="1"/>
  <c r="L51" i="1"/>
  <c r="D55" i="1"/>
  <c r="L55" i="1"/>
  <c r="T55" i="1"/>
  <c r="E51" i="1"/>
  <c r="M55" i="1"/>
  <c r="S50" i="1"/>
  <c r="M51" i="1"/>
  <c r="Q53" i="1"/>
  <c r="S54" i="1"/>
  <c r="U55" i="1"/>
  <c r="F51" i="1"/>
  <c r="N51" i="1"/>
  <c r="V51" i="1"/>
  <c r="B53" i="1"/>
  <c r="J53" i="1"/>
  <c r="R53" i="1"/>
  <c r="F55" i="1"/>
  <c r="N55" i="1"/>
  <c r="V55" i="1"/>
  <c r="G51" i="1"/>
  <c r="O51" i="1"/>
  <c r="S53" i="1"/>
  <c r="G55" i="1"/>
  <c r="O55" i="1"/>
  <c r="U51" i="1"/>
  <c r="Y86" i="1" l="1"/>
  <c r="X86" i="1" s="1"/>
  <c r="AA86" i="1"/>
  <c r="Z86" i="1" s="1"/>
  <c r="Y70" i="1"/>
  <c r="X70" i="1" s="1"/>
  <c r="AA70" i="1"/>
  <c r="Z70" i="1" s="1"/>
  <c r="Y90" i="1"/>
  <c r="X90" i="1" s="1"/>
  <c r="AA90" i="1"/>
  <c r="Z90" i="1" s="1"/>
  <c r="AA89" i="1"/>
  <c r="Z89" i="1" s="1"/>
  <c r="Y89" i="1"/>
  <c r="X89" i="1" s="1"/>
  <c r="AA55" i="1"/>
  <c r="Z55" i="1" s="1"/>
  <c r="Y55" i="1"/>
  <c r="X55" i="1" s="1"/>
  <c r="AA51" i="1"/>
  <c r="Z51" i="1" s="1"/>
  <c r="Y51" i="1"/>
  <c r="X51" i="1" s="1"/>
  <c r="AA78" i="1"/>
  <c r="Z78" i="1" s="1"/>
  <c r="Y78" i="1"/>
  <c r="X78" i="1" s="1"/>
  <c r="Y91" i="1"/>
  <c r="X91" i="1" s="1"/>
  <c r="AA91" i="1"/>
  <c r="Z91" i="1" s="1"/>
  <c r="Y87" i="1"/>
  <c r="X87" i="1" s="1"/>
  <c r="AA87" i="1"/>
  <c r="Z87" i="1" s="1"/>
  <c r="AA72" i="1"/>
  <c r="Z72" i="1" s="1"/>
  <c r="Y72" i="1"/>
  <c r="X72" i="1" s="1"/>
  <c r="AA73" i="1"/>
  <c r="Z73" i="1" s="1"/>
  <c r="Y73" i="1"/>
  <c r="X73" i="1" s="1"/>
  <c r="Y79" i="1"/>
  <c r="X79" i="1" s="1"/>
  <c r="AA79" i="1"/>
  <c r="Z79" i="1" s="1"/>
  <c r="Y52" i="1"/>
  <c r="X52" i="1" s="1"/>
  <c r="AA52" i="1"/>
  <c r="Z52" i="1" s="1"/>
  <c r="AA77" i="1"/>
  <c r="Z77" i="1" s="1"/>
  <c r="Y77" i="1"/>
  <c r="X77" i="1" s="1"/>
  <c r="Y82" i="1"/>
  <c r="X82" i="1" s="1"/>
  <c r="AA82" i="1"/>
  <c r="Z82" i="1" s="1"/>
  <c r="Y53" i="1"/>
  <c r="X53" i="1" s="1"/>
  <c r="AA53" i="1"/>
  <c r="Z53" i="1" s="1"/>
  <c r="AA69" i="1"/>
  <c r="Z69" i="1" s="1"/>
  <c r="Y69" i="1"/>
  <c r="X69" i="1" s="1"/>
  <c r="Y71" i="1"/>
  <c r="X71" i="1" s="1"/>
  <c r="AA71" i="1"/>
  <c r="Z71" i="1" s="1"/>
  <c r="Y80" i="1"/>
  <c r="X80" i="1" s="1"/>
  <c r="AA80" i="1"/>
  <c r="Z80" i="1" s="1"/>
  <c r="AA50" i="1"/>
  <c r="Z50" i="1" s="1"/>
  <c r="Y50" i="1"/>
  <c r="X50" i="1" s="1"/>
  <c r="Y88" i="1"/>
  <c r="X88" i="1" s="1"/>
  <c r="AA88" i="1"/>
  <c r="Z88" i="1" s="1"/>
  <c r="Y81" i="1"/>
  <c r="X81" i="1" s="1"/>
  <c r="AA81" i="1"/>
  <c r="Z81" i="1" s="1"/>
  <c r="Y54" i="1"/>
  <c r="X54" i="1" s="1"/>
  <c r="AA54" i="1"/>
  <c r="Z54" i="1" s="1"/>
  <c r="Y68" i="1"/>
  <c r="X68" i="1" s="1"/>
  <c r="AA68" i="1"/>
  <c r="Z68" i="1" s="1"/>
  <c r="D59" i="1" l="1"/>
  <c r="L59" i="1"/>
  <c r="T59" i="1"/>
  <c r="G60" i="1"/>
  <c r="O60" i="1"/>
  <c r="C64" i="1"/>
  <c r="K64" i="1"/>
  <c r="M64" i="1"/>
  <c r="E59" i="1"/>
  <c r="M59" i="1"/>
  <c r="U59" i="1"/>
  <c r="H60" i="1"/>
  <c r="P60" i="1"/>
  <c r="C61" i="1"/>
  <c r="K61" i="1"/>
  <c r="F62" i="1"/>
  <c r="G59" i="1"/>
  <c r="O59" i="1"/>
  <c r="B60" i="1"/>
  <c r="J60" i="1"/>
  <c r="R60" i="1"/>
  <c r="C63" i="1"/>
  <c r="K63" i="1"/>
  <c r="F59" i="1"/>
  <c r="H59" i="1"/>
  <c r="C60" i="1"/>
  <c r="I59" i="1"/>
  <c r="Q59" i="1"/>
  <c r="D60" i="1"/>
  <c r="L60" i="1"/>
  <c r="T60" i="1"/>
  <c r="B59" i="1"/>
  <c r="J59" i="1"/>
  <c r="R59" i="1"/>
  <c r="E60" i="1"/>
  <c r="M60" i="1"/>
  <c r="U60" i="1"/>
  <c r="C62" i="1"/>
  <c r="K62" i="1"/>
  <c r="I64" i="1"/>
  <c r="N59" i="1"/>
  <c r="V59" i="1"/>
  <c r="E64" i="1"/>
  <c r="C59" i="1"/>
  <c r="K59" i="1"/>
  <c r="F60" i="1"/>
  <c r="N60" i="1"/>
  <c r="L61" i="1"/>
  <c r="S61" i="1"/>
  <c r="D61" i="1"/>
  <c r="T61" i="1"/>
  <c r="G62" i="1"/>
  <c r="O62" i="1"/>
  <c r="H61" i="1"/>
  <c r="P61" i="1"/>
  <c r="U61" i="1"/>
  <c r="S59" i="1"/>
  <c r="V60" i="1"/>
  <c r="I61" i="1"/>
  <c r="Q61" i="1"/>
  <c r="D62" i="1"/>
  <c r="L62" i="1"/>
  <c r="T62" i="1"/>
  <c r="G63" i="1"/>
  <c r="B64" i="1"/>
  <c r="J64" i="1"/>
  <c r="R64" i="1"/>
  <c r="B61" i="1"/>
  <c r="J61" i="1"/>
  <c r="R61" i="1"/>
  <c r="E62" i="1"/>
  <c r="M62" i="1"/>
  <c r="U62" i="1"/>
  <c r="E61" i="1"/>
  <c r="M61" i="1"/>
  <c r="H62" i="1"/>
  <c r="P62" i="1"/>
  <c r="F64" i="1"/>
  <c r="N64" i="1"/>
  <c r="V64" i="1"/>
  <c r="O63" i="1"/>
  <c r="P59" i="1"/>
  <c r="I60" i="1"/>
  <c r="S60" i="1"/>
  <c r="F61" i="1"/>
  <c r="N61" i="1"/>
  <c r="V61" i="1"/>
  <c r="I62" i="1"/>
  <c r="Q62" i="1"/>
  <c r="D63" i="1"/>
  <c r="L63" i="1"/>
  <c r="T63" i="1"/>
  <c r="G64" i="1"/>
  <c r="O64" i="1"/>
  <c r="G61" i="1"/>
  <c r="O61" i="1"/>
  <c r="B62" i="1"/>
  <c r="J62" i="1"/>
  <c r="H64" i="1"/>
  <c r="R62" i="1"/>
  <c r="E63" i="1"/>
  <c r="M63" i="1"/>
  <c r="U63" i="1"/>
  <c r="P64" i="1"/>
  <c r="S62" i="1"/>
  <c r="F63" i="1"/>
  <c r="N63" i="1"/>
  <c r="V63" i="1"/>
  <c r="Q64" i="1"/>
  <c r="K60" i="1"/>
  <c r="H63" i="1"/>
  <c r="P63" i="1"/>
  <c r="S64" i="1"/>
  <c r="Q60" i="1"/>
  <c r="N62" i="1"/>
  <c r="V62" i="1"/>
  <c r="I63" i="1"/>
  <c r="Q63" i="1"/>
  <c r="D64" i="1"/>
  <c r="L64" i="1"/>
  <c r="T64" i="1"/>
  <c r="B63" i="1"/>
  <c r="J63" i="1"/>
  <c r="R63" i="1"/>
  <c r="U64" i="1"/>
  <c r="S63" i="1"/>
  <c r="AA62" i="1" l="1"/>
  <c r="Z62" i="1" s="1"/>
  <c r="Y62" i="1"/>
  <c r="X62" i="1" s="1"/>
  <c r="AA59" i="1"/>
  <c r="Z59" i="1" s="1"/>
  <c r="Y59" i="1"/>
  <c r="X59" i="1" s="1"/>
  <c r="AA63" i="1"/>
  <c r="Z63" i="1" s="1"/>
  <c r="Y63" i="1"/>
  <c r="X63" i="1" s="1"/>
  <c r="AA61" i="1"/>
  <c r="Z61" i="1" s="1"/>
  <c r="Y61" i="1"/>
  <c r="X61" i="1" s="1"/>
  <c r="AA64" i="1"/>
  <c r="Z64" i="1" s="1"/>
  <c r="Y64" i="1"/>
  <c r="X64" i="1" s="1"/>
  <c r="Y60" i="1"/>
  <c r="X60" i="1" s="1"/>
  <c r="AA60" i="1"/>
  <c r="Z60" i="1" s="1"/>
  <c r="C27" i="10" l="1"/>
  <c r="K27" i="10"/>
  <c r="Q24" i="40" s="1"/>
  <c r="R24" i="40" s="1"/>
  <c r="S24" i="40" s="1"/>
  <c r="T24" i="40" s="1"/>
  <c r="U24" i="40" s="1"/>
  <c r="V24" i="40" s="1"/>
  <c r="W24" i="40" s="1"/>
  <c r="X24" i="40" s="1"/>
  <c r="Y24" i="40" s="1"/>
  <c r="S27" i="10"/>
  <c r="G27" i="10"/>
  <c r="D27" i="10"/>
  <c r="L27" i="10"/>
  <c r="T27" i="10"/>
  <c r="E27" i="10"/>
  <c r="M27" i="10"/>
  <c r="U27" i="10"/>
  <c r="F27" i="10"/>
  <c r="N27" i="10"/>
  <c r="V27" i="10"/>
  <c r="H27" i="10"/>
  <c r="K23" i="40" s="1"/>
  <c r="L23" i="40" s="1"/>
  <c r="M23" i="40" s="1"/>
  <c r="N23" i="40" s="1"/>
  <c r="O23" i="40" s="1"/>
  <c r="P27" i="10"/>
  <c r="O27" i="10"/>
  <c r="I27" i="10"/>
  <c r="Q27" i="10"/>
  <c r="B27" i="10"/>
  <c r="J27" i="10"/>
  <c r="R27" i="10"/>
  <c r="Y27" i="10" l="1"/>
  <c r="X27" i="10" s="1"/>
  <c r="AA27" i="10"/>
  <c r="Z27" i="10" s="1"/>
  <c r="B49" i="2" l="1"/>
  <c r="J49" i="2"/>
  <c r="R49" i="2"/>
  <c r="N9" i="1"/>
  <c r="H49" i="2"/>
  <c r="I49" i="2"/>
  <c r="Q49" i="2"/>
  <c r="H59" i="2"/>
  <c r="P59" i="2"/>
  <c r="I59" i="2"/>
  <c r="Q59" i="2"/>
  <c r="D49" i="2"/>
  <c r="L49" i="2"/>
  <c r="T49" i="2"/>
  <c r="G49" i="2"/>
  <c r="Q9" i="1"/>
  <c r="O49" i="2"/>
  <c r="N76" i="10"/>
  <c r="V9" i="1"/>
  <c r="H76" i="10"/>
  <c r="P76" i="10"/>
  <c r="B59" i="2"/>
  <c r="J59" i="2"/>
  <c r="R59" i="2"/>
  <c r="C49" i="2"/>
  <c r="K49" i="2"/>
  <c r="S49" i="2"/>
  <c r="P49" i="2"/>
  <c r="V76" i="10"/>
  <c r="R9" i="1"/>
  <c r="K9" i="1"/>
  <c r="Q8" i="30" s="1"/>
  <c r="R8" i="30" s="1"/>
  <c r="S8" i="30" s="1"/>
  <c r="T8" i="30" s="1"/>
  <c r="U8" i="30" s="1"/>
  <c r="V8" i="30" s="1"/>
  <c r="W8" i="30" s="1"/>
  <c r="X8" i="30" s="1"/>
  <c r="Y8" i="30" s="1"/>
  <c r="S9" i="1"/>
  <c r="I76" i="10"/>
  <c r="Q76" i="10"/>
  <c r="C59" i="2"/>
  <c r="K59" i="2"/>
  <c r="S59" i="2"/>
  <c r="F76" i="10"/>
  <c r="O76" i="10"/>
  <c r="L9" i="1"/>
  <c r="T9" i="1"/>
  <c r="B36" i="1"/>
  <c r="B76" i="10"/>
  <c r="J36" i="1"/>
  <c r="J76" i="10"/>
  <c r="R36" i="1"/>
  <c r="R76" i="10"/>
  <c r="D59" i="2"/>
  <c r="L59" i="2"/>
  <c r="T59" i="2"/>
  <c r="E49" i="2"/>
  <c r="M49" i="2"/>
  <c r="U49" i="2"/>
  <c r="G76" i="10"/>
  <c r="M9" i="1"/>
  <c r="U9" i="1"/>
  <c r="C36" i="1"/>
  <c r="C76" i="10"/>
  <c r="K36" i="1"/>
  <c r="Q32" i="30" s="1"/>
  <c r="R32" i="30" s="1"/>
  <c r="S32" i="30" s="1"/>
  <c r="T32" i="30" s="1"/>
  <c r="U32" i="30" s="1"/>
  <c r="V32" i="30" s="1"/>
  <c r="W32" i="30" s="1"/>
  <c r="X32" i="30" s="1"/>
  <c r="Y32" i="30" s="1"/>
  <c r="K76" i="10"/>
  <c r="S76" i="10"/>
  <c r="E59" i="2"/>
  <c r="M59" i="2"/>
  <c r="U59" i="2"/>
  <c r="F49" i="2"/>
  <c r="N49" i="2"/>
  <c r="V49" i="2"/>
  <c r="P9" i="1"/>
  <c r="D76" i="10"/>
  <c r="T76" i="10"/>
  <c r="F59" i="2"/>
  <c r="N59" i="2"/>
  <c r="V59" i="2"/>
  <c r="L76" i="10"/>
  <c r="E76" i="10"/>
  <c r="M76" i="10"/>
  <c r="U76" i="10"/>
  <c r="G59" i="2"/>
  <c r="O59" i="2"/>
  <c r="O9" i="1"/>
  <c r="D36" i="1"/>
  <c r="L36" i="1"/>
  <c r="T36" i="1"/>
  <c r="P36" i="1"/>
  <c r="S36" i="1"/>
  <c r="E36" i="1"/>
  <c r="M36" i="1"/>
  <c r="U36" i="1"/>
  <c r="O36" i="1"/>
  <c r="F36" i="1"/>
  <c r="N36" i="1"/>
  <c r="V36" i="1"/>
  <c r="G36" i="1"/>
  <c r="I36" i="1"/>
  <c r="Q36" i="1"/>
  <c r="H36" i="1"/>
  <c r="K31" i="30" s="1"/>
  <c r="L31" i="30" s="1"/>
  <c r="M31" i="30" s="1"/>
  <c r="N31" i="30" s="1"/>
  <c r="O31" i="30" s="1"/>
  <c r="I128" i="23"/>
  <c r="H128" i="23"/>
  <c r="K128" i="23"/>
  <c r="Y36" i="1" l="1"/>
  <c r="X36" i="1" s="1"/>
  <c r="AA36" i="1"/>
  <c r="Z36" i="1" s="1"/>
  <c r="B9" i="1"/>
  <c r="D9" i="1"/>
  <c r="G9" i="1"/>
  <c r="AA59" i="2"/>
  <c r="Z59" i="2" s="1"/>
  <c r="Y59" i="2"/>
  <c r="X59" i="2" s="1"/>
  <c r="I9" i="1"/>
  <c r="F9" i="1"/>
  <c r="AA76" i="10"/>
  <c r="Z76" i="10" s="1"/>
  <c r="Y76" i="10"/>
  <c r="X76" i="10" s="1"/>
  <c r="C9" i="1"/>
  <c r="H9" i="1"/>
  <c r="K7" i="30" s="1"/>
  <c r="L7" i="30" s="1"/>
  <c r="M7" i="30" s="1"/>
  <c r="N7" i="30" s="1"/>
  <c r="O7" i="30" s="1"/>
  <c r="J9" i="1"/>
  <c r="E9" i="1"/>
  <c r="AA9" i="1"/>
  <c r="Z9" i="1" s="1"/>
  <c r="Y9" i="1"/>
  <c r="X9" i="1" s="1"/>
  <c r="Y49" i="2"/>
  <c r="X49" i="2" s="1"/>
  <c r="AA49" i="2"/>
  <c r="Z49" i="2" s="1"/>
  <c r="C36" i="10"/>
  <c r="U36" i="10"/>
  <c r="D36" i="10"/>
  <c r="M36" i="10"/>
  <c r="E36" i="10"/>
  <c r="L36" i="10"/>
  <c r="S36" i="10"/>
  <c r="P36" i="10"/>
  <c r="R36" i="10"/>
  <c r="I36" i="10"/>
  <c r="G36" i="10"/>
  <c r="B36" i="10"/>
  <c r="V36" i="10"/>
  <c r="N36" i="10"/>
  <c r="O36" i="10"/>
  <c r="H36" i="10"/>
  <c r="K31" i="40" s="1"/>
  <c r="L31" i="40" s="1"/>
  <c r="M31" i="40" s="1"/>
  <c r="N31" i="40" s="1"/>
  <c r="O31" i="40" s="1"/>
  <c r="T36" i="10"/>
  <c r="K36" i="10"/>
  <c r="Q32" i="40" s="1"/>
  <c r="R32" i="40" s="1"/>
  <c r="S32" i="40" s="1"/>
  <c r="T32" i="40" s="1"/>
  <c r="U32" i="40" s="1"/>
  <c r="V32" i="40" s="1"/>
  <c r="W32" i="40" s="1"/>
  <c r="X32" i="40" s="1"/>
  <c r="Y32" i="40" s="1"/>
  <c r="Q36" i="10"/>
  <c r="J36" i="10"/>
  <c r="F36" i="10"/>
  <c r="J128" i="23"/>
  <c r="Y36" i="10" l="1"/>
  <c r="X36" i="10" s="1"/>
  <c r="AA36" i="10"/>
  <c r="Z36" i="10" s="1"/>
  <c r="H19" i="9"/>
  <c r="J31" i="37" s="1"/>
  <c r="V19" i="9"/>
  <c r="I19" i="9"/>
  <c r="K19" i="9"/>
  <c r="P32" i="37" s="1"/>
  <c r="I57" i="13"/>
  <c r="I66" i="13"/>
  <c r="I48" i="13"/>
  <c r="D57" i="13"/>
  <c r="L46" i="47" s="1"/>
  <c r="D48" i="13"/>
  <c r="L36" i="47" s="1"/>
  <c r="D66" i="13"/>
  <c r="L53" i="47" s="1"/>
  <c r="T57" i="13"/>
  <c r="X48" i="47" s="1"/>
  <c r="T48" i="13"/>
  <c r="X38" i="47" s="1"/>
  <c r="T66" i="13"/>
  <c r="X55" i="47" s="1"/>
  <c r="E57" i="13"/>
  <c r="M46" i="47" s="1"/>
  <c r="E48" i="13"/>
  <c r="M36" i="47" s="1"/>
  <c r="E66" i="13"/>
  <c r="M53" i="47" s="1"/>
  <c r="U57" i="13"/>
  <c r="Y48" i="47" s="1"/>
  <c r="U48" i="13"/>
  <c r="Y38" i="47" s="1"/>
  <c r="U66" i="13"/>
  <c r="Y55" i="47" s="1"/>
  <c r="F57" i="13"/>
  <c r="N46" i="47" s="1"/>
  <c r="F48" i="13"/>
  <c r="N36" i="47" s="1"/>
  <c r="F66" i="13"/>
  <c r="N53" i="47" s="1"/>
  <c r="V48" i="13"/>
  <c r="V66" i="13"/>
  <c r="G57" i="13"/>
  <c r="O47" i="47" s="1"/>
  <c r="G48" i="13"/>
  <c r="O37" i="47" s="1"/>
  <c r="G66" i="13"/>
  <c r="O54" i="47" s="1"/>
  <c r="L57" i="13"/>
  <c r="P48" i="47" s="1"/>
  <c r="L48" i="13"/>
  <c r="P38" i="47" s="1"/>
  <c r="L66" i="13"/>
  <c r="P55" i="47" s="1"/>
  <c r="M57" i="13"/>
  <c r="Q48" i="47" s="1"/>
  <c r="M48" i="13"/>
  <c r="Q38" i="47" s="1"/>
  <c r="M66" i="13"/>
  <c r="Q55" i="47" s="1"/>
  <c r="P57" i="13"/>
  <c r="T48" i="47" s="1"/>
  <c r="P48" i="13"/>
  <c r="T38" i="47" s="1"/>
  <c r="P66" i="13"/>
  <c r="T55" i="47" s="1"/>
  <c r="O48" i="13"/>
  <c r="S38" i="47" s="1"/>
  <c r="O57" i="13"/>
  <c r="S48" i="47" s="1"/>
  <c r="O66" i="13"/>
  <c r="S55" i="47" s="1"/>
  <c r="Q57" i="13"/>
  <c r="U48" i="47" s="1"/>
  <c r="Q66" i="13"/>
  <c r="U55" i="47" s="1"/>
  <c r="Q48" i="13"/>
  <c r="U38" i="47" s="1"/>
  <c r="J57" i="13"/>
  <c r="J66" i="13"/>
  <c r="J48" i="13"/>
  <c r="N48" i="13"/>
  <c r="R38" i="47" s="1"/>
  <c r="N57" i="13"/>
  <c r="R48" i="47" s="1"/>
  <c r="N66" i="13"/>
  <c r="R55" i="47" s="1"/>
  <c r="B57" i="13"/>
  <c r="J46" i="47" s="1"/>
  <c r="B48" i="13"/>
  <c r="J36" i="47" s="1"/>
  <c r="B66" i="13"/>
  <c r="J53" i="47" s="1"/>
  <c r="I26" i="9"/>
  <c r="R57" i="13"/>
  <c r="V48" i="47" s="1"/>
  <c r="R48" i="13"/>
  <c r="V38" i="47" s="1"/>
  <c r="R66" i="13"/>
  <c r="V55" i="47" s="1"/>
  <c r="H57" i="13"/>
  <c r="J49" i="47" s="1"/>
  <c r="H48" i="13"/>
  <c r="J39" i="47" s="1"/>
  <c r="H66" i="13"/>
  <c r="J56" i="47" s="1"/>
  <c r="K48" i="13"/>
  <c r="P40" i="47" s="1"/>
  <c r="K57" i="13"/>
  <c r="P50" i="47" s="1"/>
  <c r="K66" i="13"/>
  <c r="P57" i="47" s="1"/>
  <c r="J26" i="9"/>
  <c r="C66" i="13"/>
  <c r="K53" i="47" s="1"/>
  <c r="C57" i="13"/>
  <c r="K46" i="47" s="1"/>
  <c r="C48" i="13"/>
  <c r="K36" i="47" s="1"/>
  <c r="S57" i="13"/>
  <c r="W48" i="47" s="1"/>
  <c r="S48" i="13"/>
  <c r="W38" i="47" s="1"/>
  <c r="S66" i="13"/>
  <c r="W55" i="47" s="1"/>
  <c r="H84" i="16"/>
  <c r="J56" i="44" s="1"/>
  <c r="H75" i="16"/>
  <c r="J49" i="44" s="1"/>
  <c r="P84" i="16"/>
  <c r="T55" i="44" s="1"/>
  <c r="P75" i="16"/>
  <c r="T48" i="44" s="1"/>
  <c r="C45" i="23"/>
  <c r="K45" i="23"/>
  <c r="S45" i="23"/>
  <c r="I84" i="16"/>
  <c r="I75" i="16"/>
  <c r="Q75" i="16"/>
  <c r="U48" i="44" s="1"/>
  <c r="Q84" i="16"/>
  <c r="U55" i="44" s="1"/>
  <c r="D45" i="23"/>
  <c r="K111" i="16"/>
  <c r="J111" i="16"/>
  <c r="L45" i="23"/>
  <c r="T45" i="23"/>
  <c r="B84" i="16"/>
  <c r="J53" i="44" s="1"/>
  <c r="B75" i="16"/>
  <c r="J46" i="44" s="1"/>
  <c r="R84" i="16"/>
  <c r="V55" i="44" s="1"/>
  <c r="R75" i="16"/>
  <c r="V48" i="44" s="1"/>
  <c r="E45" i="23"/>
  <c r="M45" i="23"/>
  <c r="U45" i="23"/>
  <c r="C75" i="16"/>
  <c r="K46" i="44" s="1"/>
  <c r="C84" i="16"/>
  <c r="K53" i="44" s="1"/>
  <c r="K84" i="16"/>
  <c r="P57" i="44" s="1"/>
  <c r="K75" i="16"/>
  <c r="P50" i="44" s="1"/>
  <c r="S75" i="16"/>
  <c r="W48" i="44" s="1"/>
  <c r="S84" i="16"/>
  <c r="W55" i="44" s="1"/>
  <c r="F45" i="23"/>
  <c r="N45" i="23"/>
  <c r="V45" i="23"/>
  <c r="D75" i="16"/>
  <c r="L46" i="44" s="1"/>
  <c r="D84" i="16"/>
  <c r="L53" i="44" s="1"/>
  <c r="L84" i="16"/>
  <c r="L75" i="16"/>
  <c r="T75" i="16"/>
  <c r="X48" i="44" s="1"/>
  <c r="T84" i="16"/>
  <c r="X55" i="44" s="1"/>
  <c r="G45" i="23"/>
  <c r="O45" i="23"/>
  <c r="E75" i="16"/>
  <c r="M46" i="44" s="1"/>
  <c r="E84" i="16"/>
  <c r="M53" i="44" s="1"/>
  <c r="M84" i="16"/>
  <c r="Q55" i="44" s="1"/>
  <c r="M75" i="16"/>
  <c r="Q48" i="44" s="1"/>
  <c r="U75" i="16"/>
  <c r="Y48" i="44" s="1"/>
  <c r="U84" i="16"/>
  <c r="Y55" i="44" s="1"/>
  <c r="H45" i="23"/>
  <c r="P45" i="23"/>
  <c r="J84" i="16"/>
  <c r="J75" i="16"/>
  <c r="F84" i="16"/>
  <c r="N53" i="44" s="1"/>
  <c r="F75" i="16"/>
  <c r="N46" i="44" s="1"/>
  <c r="N84" i="16"/>
  <c r="R55" i="44" s="1"/>
  <c r="N75" i="16"/>
  <c r="R48" i="44" s="1"/>
  <c r="V84" i="16"/>
  <c r="V75" i="16"/>
  <c r="I45" i="23"/>
  <c r="Q45" i="23"/>
  <c r="G75" i="16"/>
  <c r="O47" i="44" s="1"/>
  <c r="G84" i="16"/>
  <c r="O54" i="44" s="1"/>
  <c r="O84" i="16"/>
  <c r="S55" i="44" s="1"/>
  <c r="O75" i="16"/>
  <c r="S48" i="44" s="1"/>
  <c r="H111" i="16"/>
  <c r="I111" i="16"/>
  <c r="B45" i="23"/>
  <c r="J45" i="23"/>
  <c r="R45" i="23"/>
  <c r="R37" i="4"/>
  <c r="K18" i="1"/>
  <c r="Q16" i="30" s="1"/>
  <c r="R16" i="30" s="1"/>
  <c r="S16" i="30" s="1"/>
  <c r="T16" i="30" s="1"/>
  <c r="U16" i="30" s="1"/>
  <c r="V16" i="30" s="1"/>
  <c r="W16" i="30" s="1"/>
  <c r="X16" i="30" s="1"/>
  <c r="Y16" i="30" s="1"/>
  <c r="D18" i="1"/>
  <c r="D37" i="4"/>
  <c r="L37" i="4"/>
  <c r="T37" i="4"/>
  <c r="V27" i="1"/>
  <c r="C27" i="1"/>
  <c r="F37" i="4"/>
  <c r="N37" i="4"/>
  <c r="V37" i="4"/>
  <c r="G37" i="4"/>
  <c r="O37" i="4"/>
  <c r="B37" i="4"/>
  <c r="J37" i="4"/>
  <c r="H9" i="2"/>
  <c r="J7" i="31" s="1"/>
  <c r="K7" i="31" s="1"/>
  <c r="L7" i="31" s="1"/>
  <c r="M7" i="31" s="1"/>
  <c r="N7" i="31" s="1"/>
  <c r="O7" i="31" s="1"/>
  <c r="P9" i="2"/>
  <c r="T6" i="31" s="1"/>
  <c r="G18" i="1"/>
  <c r="O18" i="1"/>
  <c r="E37" i="4"/>
  <c r="M37" i="4"/>
  <c r="U37" i="4"/>
  <c r="C18" i="1"/>
  <c r="K27" i="1"/>
  <c r="Q24" i="30" s="1"/>
  <c r="R24" i="30" s="1"/>
  <c r="S24" i="30" s="1"/>
  <c r="T24" i="30" s="1"/>
  <c r="U24" i="30" s="1"/>
  <c r="V24" i="30" s="1"/>
  <c r="W24" i="30" s="1"/>
  <c r="X24" i="30" s="1"/>
  <c r="Y24" i="30" s="1"/>
  <c r="B18" i="1"/>
  <c r="J18" i="1"/>
  <c r="R18" i="1"/>
  <c r="H37" i="4"/>
  <c r="K31" i="34" s="1"/>
  <c r="L31" i="34" s="1"/>
  <c r="M31" i="34" s="1"/>
  <c r="N31" i="34" s="1"/>
  <c r="O31" i="34" s="1"/>
  <c r="P37" i="4"/>
  <c r="L18" i="1"/>
  <c r="I37" i="4"/>
  <c r="Q37" i="4"/>
  <c r="S18" i="1"/>
  <c r="T18" i="1"/>
  <c r="C37" i="4"/>
  <c r="K37" i="4"/>
  <c r="Q32" i="34" s="1"/>
  <c r="R32" i="34" s="1"/>
  <c r="S32" i="34" s="1"/>
  <c r="T32" i="34" s="1"/>
  <c r="U32" i="34" s="1"/>
  <c r="V32" i="34" s="1"/>
  <c r="W32" i="34" s="1"/>
  <c r="X32" i="34" s="1"/>
  <c r="Y32" i="34" s="1"/>
  <c r="S37" i="4"/>
  <c r="F18" i="1"/>
  <c r="N18" i="1"/>
  <c r="V18" i="1"/>
  <c r="I18" i="23"/>
  <c r="I36" i="23"/>
  <c r="I9" i="23"/>
  <c r="Q36" i="23"/>
  <c r="Q18" i="23"/>
  <c r="Q27" i="23"/>
  <c r="Q9" i="23"/>
  <c r="E27" i="1"/>
  <c r="E56" i="10"/>
  <c r="M27" i="1"/>
  <c r="M56" i="10"/>
  <c r="U27" i="1"/>
  <c r="U56" i="10"/>
  <c r="H46" i="10"/>
  <c r="P46" i="10"/>
  <c r="I9" i="2"/>
  <c r="Q9" i="2"/>
  <c r="U6" i="31" s="1"/>
  <c r="B9" i="23"/>
  <c r="B36" i="23"/>
  <c r="B27" i="23"/>
  <c r="B18" i="23"/>
  <c r="J36" i="23"/>
  <c r="J9" i="23"/>
  <c r="J18" i="23"/>
  <c r="R27" i="23"/>
  <c r="R9" i="23"/>
  <c r="R36" i="23"/>
  <c r="R18" i="23"/>
  <c r="F56" i="10"/>
  <c r="N56" i="10"/>
  <c r="V56" i="10"/>
  <c r="I46" i="10"/>
  <c r="Q46" i="10"/>
  <c r="B46" i="10"/>
  <c r="R46" i="10"/>
  <c r="C9" i="2"/>
  <c r="K9" i="2"/>
  <c r="P8" i="31" s="1"/>
  <c r="Q8" i="31" s="1"/>
  <c r="R8" i="31" s="1"/>
  <c r="S8" i="31" s="1"/>
  <c r="T8" i="31" s="1"/>
  <c r="U8" i="31" s="1"/>
  <c r="V8" i="31" s="1"/>
  <c r="W8" i="31" s="1"/>
  <c r="X8" i="31" s="1"/>
  <c r="Y8" i="31" s="1"/>
  <c r="S9" i="2"/>
  <c r="W6" i="31" s="1"/>
  <c r="D27" i="23"/>
  <c r="D9" i="23"/>
  <c r="D36" i="23"/>
  <c r="D18" i="23"/>
  <c r="L27" i="23"/>
  <c r="L18" i="23"/>
  <c r="L9" i="23"/>
  <c r="L36" i="23"/>
  <c r="T27" i="23"/>
  <c r="T18" i="23"/>
  <c r="T9" i="23"/>
  <c r="T36" i="23"/>
  <c r="H27" i="1"/>
  <c r="K23" i="30" s="1"/>
  <c r="L23" i="30" s="1"/>
  <c r="M23" i="30" s="1"/>
  <c r="N23" i="30" s="1"/>
  <c r="O23" i="30" s="1"/>
  <c r="H56" i="10"/>
  <c r="P27" i="1"/>
  <c r="P56" i="10"/>
  <c r="F27" i="1"/>
  <c r="C46" i="10"/>
  <c r="K46" i="10"/>
  <c r="S46" i="10"/>
  <c r="E18" i="1"/>
  <c r="M18" i="1"/>
  <c r="U18" i="1"/>
  <c r="H27" i="23"/>
  <c r="K23" i="43" s="1"/>
  <c r="L23" i="43" s="1"/>
  <c r="M23" i="43" s="1"/>
  <c r="N23" i="43" s="1"/>
  <c r="O23" i="43" s="1"/>
  <c r="J9" i="2"/>
  <c r="K9" i="23"/>
  <c r="Q8" i="43" s="1"/>
  <c r="R8" i="43" s="1"/>
  <c r="S8" i="43" s="1"/>
  <c r="T8" i="43" s="1"/>
  <c r="U8" i="43" s="1"/>
  <c r="V8" i="43" s="1"/>
  <c r="W8" i="43" s="1"/>
  <c r="X8" i="43" s="1"/>
  <c r="Y8" i="43" s="1"/>
  <c r="K18" i="23"/>
  <c r="Q16" i="43" s="1"/>
  <c r="R16" i="43" s="1"/>
  <c r="S16" i="43" s="1"/>
  <c r="T16" i="43" s="1"/>
  <c r="U16" i="43" s="1"/>
  <c r="V16" i="43" s="1"/>
  <c r="W16" i="43" s="1"/>
  <c r="X16" i="43" s="1"/>
  <c r="Y16" i="43" s="1"/>
  <c r="K36" i="23"/>
  <c r="Q32" i="43" s="1"/>
  <c r="R32" i="43" s="1"/>
  <c r="S32" i="43" s="1"/>
  <c r="T32" i="43" s="1"/>
  <c r="U32" i="43" s="1"/>
  <c r="V32" i="43" s="1"/>
  <c r="W32" i="43" s="1"/>
  <c r="X32" i="43" s="1"/>
  <c r="Y32" i="43" s="1"/>
  <c r="I27" i="23"/>
  <c r="D9" i="2"/>
  <c r="L9" i="2"/>
  <c r="T9" i="2"/>
  <c r="X6" i="31" s="1"/>
  <c r="E27" i="23"/>
  <c r="E18" i="23"/>
  <c r="E9" i="23"/>
  <c r="E36" i="23"/>
  <c r="M27" i="23"/>
  <c r="M18" i="23"/>
  <c r="M9" i="23"/>
  <c r="M36" i="23"/>
  <c r="U27" i="23"/>
  <c r="U18" i="23"/>
  <c r="U9" i="23"/>
  <c r="U36" i="23"/>
  <c r="I56" i="10"/>
  <c r="Q56" i="10"/>
  <c r="I27" i="1"/>
  <c r="D46" i="10"/>
  <c r="L46" i="10"/>
  <c r="T46" i="10"/>
  <c r="O27" i="1"/>
  <c r="O56" i="10"/>
  <c r="E9" i="2"/>
  <c r="M9" i="2"/>
  <c r="Q6" i="31" s="1"/>
  <c r="U9" i="2"/>
  <c r="Y6" i="31" s="1"/>
  <c r="F18" i="23"/>
  <c r="F27" i="23"/>
  <c r="F9" i="23"/>
  <c r="F36" i="23"/>
  <c r="N18" i="23"/>
  <c r="N27" i="23"/>
  <c r="N36" i="23"/>
  <c r="N9" i="23"/>
  <c r="V18" i="23"/>
  <c r="V36" i="23"/>
  <c r="V27" i="23"/>
  <c r="V9" i="23"/>
  <c r="B27" i="1"/>
  <c r="B56" i="10"/>
  <c r="J27" i="1"/>
  <c r="J56" i="10"/>
  <c r="R27" i="1"/>
  <c r="R56" i="10"/>
  <c r="E46" i="10"/>
  <c r="M46" i="10"/>
  <c r="U46" i="10"/>
  <c r="K27" i="23"/>
  <c r="Q24" i="43" s="1"/>
  <c r="R24" i="43" s="1"/>
  <c r="S24" i="43" s="1"/>
  <c r="T24" i="43" s="1"/>
  <c r="U24" i="43" s="1"/>
  <c r="V24" i="43" s="1"/>
  <c r="W24" i="43" s="1"/>
  <c r="X24" i="43" s="1"/>
  <c r="Y24" i="43" s="1"/>
  <c r="B9" i="2"/>
  <c r="C27" i="23"/>
  <c r="C9" i="23"/>
  <c r="C36" i="23"/>
  <c r="C18" i="23"/>
  <c r="S27" i="23"/>
  <c r="S9" i="23"/>
  <c r="S36" i="23"/>
  <c r="S18" i="23"/>
  <c r="J46" i="10"/>
  <c r="F9" i="2"/>
  <c r="N9" i="2"/>
  <c r="R6" i="31" s="1"/>
  <c r="V9" i="2"/>
  <c r="G18" i="23"/>
  <c r="G27" i="23"/>
  <c r="G36" i="23"/>
  <c r="G9" i="23"/>
  <c r="O18" i="23"/>
  <c r="O27" i="23"/>
  <c r="O36" i="23"/>
  <c r="O9" i="23"/>
  <c r="C56" i="10"/>
  <c r="S27" i="1"/>
  <c r="K56" i="10"/>
  <c r="S56" i="10"/>
  <c r="N27" i="1"/>
  <c r="F46" i="10"/>
  <c r="N46" i="10"/>
  <c r="V46" i="10"/>
  <c r="H18" i="1"/>
  <c r="K15" i="30" s="1"/>
  <c r="L15" i="30" s="1"/>
  <c r="M15" i="30" s="1"/>
  <c r="N15" i="30" s="1"/>
  <c r="O15" i="30" s="1"/>
  <c r="P18" i="1"/>
  <c r="R9" i="2"/>
  <c r="V6" i="31" s="1"/>
  <c r="G27" i="1"/>
  <c r="G56" i="10"/>
  <c r="G9" i="2"/>
  <c r="O5" i="31" s="1"/>
  <c r="O9" i="2"/>
  <c r="S6" i="31" s="1"/>
  <c r="H36" i="23"/>
  <c r="K31" i="43" s="1"/>
  <c r="L31" i="43" s="1"/>
  <c r="M31" i="43" s="1"/>
  <c r="N31" i="43" s="1"/>
  <c r="O31" i="43" s="1"/>
  <c r="H18" i="23"/>
  <c r="K15" i="43" s="1"/>
  <c r="L15" i="43" s="1"/>
  <c r="M15" i="43" s="1"/>
  <c r="N15" i="43" s="1"/>
  <c r="O15" i="43" s="1"/>
  <c r="H9" i="23"/>
  <c r="K7" i="43" s="1"/>
  <c r="L7" i="43" s="1"/>
  <c r="M7" i="43" s="1"/>
  <c r="N7" i="43" s="1"/>
  <c r="O7" i="43" s="1"/>
  <c r="P36" i="23"/>
  <c r="P18" i="23"/>
  <c r="P9" i="23"/>
  <c r="P27" i="23"/>
  <c r="D27" i="1"/>
  <c r="D56" i="10"/>
  <c r="L56" i="10"/>
  <c r="T27" i="1"/>
  <c r="T56" i="10"/>
  <c r="Q27" i="1"/>
  <c r="G46" i="10"/>
  <c r="O46" i="10"/>
  <c r="I18" i="1"/>
  <c r="Q18" i="1"/>
  <c r="J27" i="23"/>
  <c r="L27" i="1"/>
  <c r="Y18" i="23" l="1"/>
  <c r="X18" i="23" s="1"/>
  <c r="AA18" i="23"/>
  <c r="Z18" i="23" s="1"/>
  <c r="AA27" i="23"/>
  <c r="Z27" i="23" s="1"/>
  <c r="Y27" i="23"/>
  <c r="X27" i="23" s="1"/>
  <c r="AA45" i="23"/>
  <c r="Z45" i="23" s="1"/>
  <c r="Y45" i="23"/>
  <c r="X45" i="23" s="1"/>
  <c r="Y37" i="4"/>
  <c r="X37" i="4" s="1"/>
  <c r="AA37" i="4"/>
  <c r="Z37" i="4" s="1"/>
  <c r="P48" i="44"/>
  <c r="Y75" i="16"/>
  <c r="X75" i="16" s="1"/>
  <c r="AA75" i="16"/>
  <c r="Z75" i="16" s="1"/>
  <c r="Y84" i="16"/>
  <c r="X84" i="16" s="1"/>
  <c r="P55" i="44"/>
  <c r="AA84" i="16"/>
  <c r="Z84" i="16" s="1"/>
  <c r="Y46" i="10"/>
  <c r="X46" i="10" s="1"/>
  <c r="AA56" i="10"/>
  <c r="Z56" i="10" s="1"/>
  <c r="Y56" i="10"/>
  <c r="X56" i="10" s="1"/>
  <c r="Y27" i="1"/>
  <c r="X27" i="1" s="1"/>
  <c r="AA27" i="1"/>
  <c r="Z27" i="1" s="1"/>
  <c r="AA46" i="10"/>
  <c r="Z46" i="10" s="1"/>
  <c r="Y36" i="23"/>
  <c r="X36" i="23" s="1"/>
  <c r="AA36" i="23"/>
  <c r="Z36" i="23" s="1"/>
  <c r="AA18" i="1"/>
  <c r="Z18" i="1" s="1"/>
  <c r="Y18" i="1"/>
  <c r="X18" i="1" s="1"/>
  <c r="AA9" i="2"/>
  <c r="Z9" i="2" s="1"/>
  <c r="Y9" i="2"/>
  <c r="X9" i="2" s="1"/>
  <c r="P6" i="31"/>
  <c r="AA9" i="23"/>
  <c r="Z9" i="23" s="1"/>
  <c r="Y9" i="23"/>
  <c r="X9" i="23" s="1"/>
  <c r="I176" i="17"/>
  <c r="H176" i="17"/>
  <c r="J176" i="17"/>
  <c r="K176" i="17"/>
  <c r="C58" i="19"/>
  <c r="K60" i="52" s="1"/>
  <c r="C61" i="19"/>
  <c r="C75" i="19"/>
  <c r="K84" i="52" s="1"/>
  <c r="D16" i="24"/>
  <c r="H58" i="19"/>
  <c r="J63" i="52" s="1"/>
  <c r="K63" i="52" s="1"/>
  <c r="L63" i="52" s="1"/>
  <c r="M63" i="52" s="1"/>
  <c r="N63" i="52" s="1"/>
  <c r="O63" i="52" s="1"/>
  <c r="H61" i="19"/>
  <c r="H75" i="19"/>
  <c r="J87" i="52" s="1"/>
  <c r="K87" i="52" s="1"/>
  <c r="L87" i="52" s="1"/>
  <c r="M87" i="52" s="1"/>
  <c r="N87" i="52" s="1"/>
  <c r="O87" i="52" s="1"/>
  <c r="N16" i="24"/>
  <c r="L61" i="19"/>
  <c r="L58" i="19"/>
  <c r="L75" i="19"/>
  <c r="V16" i="24"/>
  <c r="Q58" i="19"/>
  <c r="U62" i="52" s="1"/>
  <c r="Q61" i="19"/>
  <c r="Q75" i="19"/>
  <c r="U86" i="52" s="1"/>
  <c r="AF16" i="24"/>
  <c r="I61" i="19"/>
  <c r="I58" i="19"/>
  <c r="I75" i="19"/>
  <c r="P16" i="24"/>
  <c r="J61" i="19"/>
  <c r="J58" i="19"/>
  <c r="J75" i="19"/>
  <c r="R16" i="24"/>
  <c r="O58" i="19"/>
  <c r="S62" i="52" s="1"/>
  <c r="O61" i="19"/>
  <c r="O75" i="19"/>
  <c r="S86" i="52" s="1"/>
  <c r="AB16" i="24"/>
  <c r="V61" i="19"/>
  <c r="V58" i="19"/>
  <c r="V75" i="19"/>
  <c r="AP16" i="24"/>
  <c r="U58" i="19"/>
  <c r="Y62" i="52" s="1"/>
  <c r="U61" i="19"/>
  <c r="U75" i="19"/>
  <c r="Y86" i="52" s="1"/>
  <c r="AN16" i="24"/>
  <c r="R58" i="19"/>
  <c r="V62" i="52" s="1"/>
  <c r="R61" i="19"/>
  <c r="R75" i="19"/>
  <c r="V86" i="52" s="1"/>
  <c r="AH16" i="24"/>
  <c r="G58" i="19"/>
  <c r="O61" i="52" s="1"/>
  <c r="G61" i="19"/>
  <c r="G75" i="19"/>
  <c r="O85" i="52" s="1"/>
  <c r="L16" i="24"/>
  <c r="N58" i="19"/>
  <c r="R62" i="52" s="1"/>
  <c r="N61" i="19"/>
  <c r="N75" i="19"/>
  <c r="R86" i="52" s="1"/>
  <c r="Z16" i="24"/>
  <c r="M58" i="19"/>
  <c r="Q62" i="52" s="1"/>
  <c r="M61" i="19"/>
  <c r="M75" i="19"/>
  <c r="Q86" i="52" s="1"/>
  <c r="X16" i="24"/>
  <c r="S58" i="19"/>
  <c r="W62" i="52" s="1"/>
  <c r="S61" i="19"/>
  <c r="S75" i="19"/>
  <c r="W86" i="52" s="1"/>
  <c r="AJ16" i="24"/>
  <c r="B58" i="19"/>
  <c r="J60" i="52" s="1"/>
  <c r="B61" i="19"/>
  <c r="B75" i="19"/>
  <c r="J84" i="52" s="1"/>
  <c r="B16" i="24"/>
  <c r="F61" i="19"/>
  <c r="F58" i="19"/>
  <c r="N60" i="52" s="1"/>
  <c r="F75" i="19"/>
  <c r="N84" i="52" s="1"/>
  <c r="J16" i="24"/>
  <c r="E58" i="19"/>
  <c r="M60" i="52" s="1"/>
  <c r="E61" i="19"/>
  <c r="E75" i="19"/>
  <c r="M84" i="52" s="1"/>
  <c r="H16" i="24"/>
  <c r="K58" i="19"/>
  <c r="P64" i="52" s="1"/>
  <c r="Q64" i="52" s="1"/>
  <c r="R64" i="52" s="1"/>
  <c r="S64" i="52" s="1"/>
  <c r="T64" i="52" s="1"/>
  <c r="U64" i="52" s="1"/>
  <c r="V64" i="52" s="1"/>
  <c r="W64" i="52" s="1"/>
  <c r="X64" i="52" s="1"/>
  <c r="Y64" i="52" s="1"/>
  <c r="K61" i="19"/>
  <c r="K75" i="19"/>
  <c r="P88" i="52" s="1"/>
  <c r="Q88" i="52" s="1"/>
  <c r="R88" i="52" s="1"/>
  <c r="S88" i="52" s="1"/>
  <c r="T88" i="52" s="1"/>
  <c r="U88" i="52" s="1"/>
  <c r="V88" i="52" s="1"/>
  <c r="W88" i="52" s="1"/>
  <c r="X88" i="52" s="1"/>
  <c r="Y88" i="52" s="1"/>
  <c r="T16" i="24"/>
  <c r="P58" i="19"/>
  <c r="T62" i="52" s="1"/>
  <c r="P61" i="19"/>
  <c r="P75" i="19"/>
  <c r="T86" i="52" s="1"/>
  <c r="AD16" i="24"/>
  <c r="T61" i="19"/>
  <c r="T58" i="19"/>
  <c r="X62" i="52" s="1"/>
  <c r="T75" i="19"/>
  <c r="X86" i="52" s="1"/>
  <c r="AL16" i="24"/>
  <c r="D58" i="19"/>
  <c r="L60" i="52" s="1"/>
  <c r="D61" i="19"/>
  <c r="D75" i="19"/>
  <c r="L84" i="52" s="1"/>
  <c r="F16" i="24"/>
  <c r="M27" i="8"/>
  <c r="B27" i="8"/>
  <c r="P27" i="8"/>
  <c r="L27" i="8"/>
  <c r="E27" i="8"/>
  <c r="R27" i="8"/>
  <c r="T27" i="8"/>
  <c r="S27" i="8"/>
  <c r="N27" i="8"/>
  <c r="U27" i="8"/>
  <c r="J27" i="8"/>
  <c r="G27" i="8"/>
  <c r="O27" i="8"/>
  <c r="F27" i="8"/>
  <c r="C27" i="8"/>
  <c r="Q27" i="8"/>
  <c r="D27" i="8"/>
  <c r="J19" i="9"/>
  <c r="T18" i="10"/>
  <c r="J9" i="10"/>
  <c r="V18" i="10"/>
  <c r="G9" i="10"/>
  <c r="F9" i="10"/>
  <c r="K9" i="10"/>
  <c r="Q8" i="40" s="1"/>
  <c r="R8" i="40" s="1"/>
  <c r="S8" i="40" s="1"/>
  <c r="T8" i="40" s="1"/>
  <c r="U8" i="40" s="1"/>
  <c r="V8" i="40" s="1"/>
  <c r="W8" i="40" s="1"/>
  <c r="X8" i="40" s="1"/>
  <c r="Y8" i="40" s="1"/>
  <c r="P9" i="10"/>
  <c r="T9" i="10"/>
  <c r="C9" i="10"/>
  <c r="H9" i="10"/>
  <c r="K7" i="40" s="1"/>
  <c r="L7" i="40" s="1"/>
  <c r="M7" i="40" s="1"/>
  <c r="N7" i="40" s="1"/>
  <c r="O7" i="40" s="1"/>
  <c r="N9" i="10"/>
  <c r="M9" i="10"/>
  <c r="B9" i="10"/>
  <c r="I9" i="10"/>
  <c r="E9" i="10"/>
  <c r="S18" i="10"/>
  <c r="V9" i="10"/>
  <c r="U9" i="10"/>
  <c r="L9" i="10"/>
  <c r="D9" i="10"/>
  <c r="S9" i="10"/>
  <c r="O9" i="10"/>
  <c r="G18" i="10"/>
  <c r="K18" i="10"/>
  <c r="Q16" i="40" s="1"/>
  <c r="R16" i="40" s="1"/>
  <c r="S16" i="40" s="1"/>
  <c r="T16" i="40" s="1"/>
  <c r="U16" i="40" s="1"/>
  <c r="V16" i="40" s="1"/>
  <c r="W16" i="40" s="1"/>
  <c r="X16" i="40" s="1"/>
  <c r="Y16" i="40" s="1"/>
  <c r="J18" i="10"/>
  <c r="Q9" i="10"/>
  <c r="J18" i="8"/>
  <c r="J9" i="8"/>
  <c r="L18" i="10"/>
  <c r="N9" i="8"/>
  <c r="N18" i="8"/>
  <c r="F9" i="8"/>
  <c r="F18" i="8"/>
  <c r="M18" i="10"/>
  <c r="I18" i="8"/>
  <c r="I9" i="8"/>
  <c r="V9" i="8"/>
  <c r="V18" i="8"/>
  <c r="N18" i="10"/>
  <c r="R18" i="8"/>
  <c r="R9" i="8"/>
  <c r="D18" i="10"/>
  <c r="H18" i="8"/>
  <c r="K15" i="41" s="1"/>
  <c r="L15" i="41" s="1"/>
  <c r="M15" i="41" s="1"/>
  <c r="N15" i="41" s="1"/>
  <c r="O15" i="41" s="1"/>
  <c r="H9" i="8"/>
  <c r="K7" i="41" s="1"/>
  <c r="L7" i="41" s="1"/>
  <c r="M7" i="41" s="1"/>
  <c r="N7" i="41" s="1"/>
  <c r="O7" i="41" s="1"/>
  <c r="B18" i="10"/>
  <c r="E18" i="8"/>
  <c r="E9" i="8"/>
  <c r="P18" i="10"/>
  <c r="L9" i="8"/>
  <c r="L18" i="8"/>
  <c r="D9" i="8"/>
  <c r="D18" i="8"/>
  <c r="F18" i="10"/>
  <c r="E18" i="10"/>
  <c r="Q18" i="8"/>
  <c r="Q9" i="8"/>
  <c r="G9" i="8"/>
  <c r="G18" i="8"/>
  <c r="Q18" i="10"/>
  <c r="M18" i="8"/>
  <c r="M9" i="8"/>
  <c r="P18" i="8"/>
  <c r="P9" i="8"/>
  <c r="C18" i="10"/>
  <c r="O9" i="8"/>
  <c r="O18" i="8"/>
  <c r="S9" i="8"/>
  <c r="S18" i="8"/>
  <c r="C9" i="8"/>
  <c r="C18" i="8"/>
  <c r="R18" i="10"/>
  <c r="U18" i="8"/>
  <c r="U9" i="8"/>
  <c r="H18" i="10"/>
  <c r="K15" i="40" s="1"/>
  <c r="L15" i="40" s="1"/>
  <c r="M15" i="40" s="1"/>
  <c r="N15" i="40" s="1"/>
  <c r="O15" i="40" s="1"/>
  <c r="T9" i="8"/>
  <c r="T18" i="8"/>
  <c r="R9" i="10"/>
  <c r="U18" i="10"/>
  <c r="I18" i="10"/>
  <c r="O18" i="10"/>
  <c r="K9" i="8"/>
  <c r="Q8" i="41" s="1"/>
  <c r="R8" i="41" s="1"/>
  <c r="S8" i="41" s="1"/>
  <c r="T8" i="41" s="1"/>
  <c r="U8" i="41" s="1"/>
  <c r="V8" i="41" s="1"/>
  <c r="W8" i="41" s="1"/>
  <c r="X8" i="41" s="1"/>
  <c r="Y8" i="41" s="1"/>
  <c r="K18" i="8"/>
  <c r="Q16" i="41" s="1"/>
  <c r="R16" i="41" s="1"/>
  <c r="S16" i="41" s="1"/>
  <c r="T16" i="41" s="1"/>
  <c r="U16" i="41" s="1"/>
  <c r="V16" i="41" s="1"/>
  <c r="W16" i="41" s="1"/>
  <c r="X16" i="41" s="1"/>
  <c r="Y16" i="41" s="1"/>
  <c r="B9" i="8"/>
  <c r="B18" i="8"/>
  <c r="U70" i="52" l="1"/>
  <c r="U70" i="55"/>
  <c r="U70" i="53"/>
  <c r="U70" i="54"/>
  <c r="P72" i="55"/>
  <c r="Q72" i="55" s="1"/>
  <c r="R72" i="55" s="1"/>
  <c r="S72" i="55" s="1"/>
  <c r="T72" i="55" s="1"/>
  <c r="U72" i="55" s="1"/>
  <c r="V72" i="55" s="1"/>
  <c r="W72" i="55" s="1"/>
  <c r="X72" i="55" s="1"/>
  <c r="Y72" i="55" s="1"/>
  <c r="P72" i="53"/>
  <c r="Q72" i="53" s="1"/>
  <c r="R72" i="53" s="1"/>
  <c r="S72" i="53" s="1"/>
  <c r="T72" i="53" s="1"/>
  <c r="U72" i="53" s="1"/>
  <c r="V72" i="53" s="1"/>
  <c r="W72" i="53" s="1"/>
  <c r="X72" i="53" s="1"/>
  <c r="Y72" i="53" s="1"/>
  <c r="P72" i="54"/>
  <c r="Q72" i="54" s="1"/>
  <c r="R72" i="54" s="1"/>
  <c r="S72" i="54" s="1"/>
  <c r="T72" i="54" s="1"/>
  <c r="U72" i="54" s="1"/>
  <c r="V72" i="54" s="1"/>
  <c r="W72" i="54" s="1"/>
  <c r="X72" i="54" s="1"/>
  <c r="Y72" i="54" s="1"/>
  <c r="P72" i="52"/>
  <c r="Q72" i="52" s="1"/>
  <c r="R72" i="52" s="1"/>
  <c r="S72" i="52" s="1"/>
  <c r="T72" i="52" s="1"/>
  <c r="U72" i="52" s="1"/>
  <c r="V72" i="52" s="1"/>
  <c r="W72" i="52" s="1"/>
  <c r="X72" i="52" s="1"/>
  <c r="Y72" i="52" s="1"/>
  <c r="V70" i="53"/>
  <c r="V70" i="52"/>
  <c r="V70" i="55"/>
  <c r="V70" i="54"/>
  <c r="O18" i="4"/>
  <c r="N68" i="54"/>
  <c r="N68" i="53"/>
  <c r="N68" i="52"/>
  <c r="N68" i="55"/>
  <c r="R70" i="53"/>
  <c r="R70" i="55"/>
  <c r="R70" i="54"/>
  <c r="R70" i="52"/>
  <c r="AT16" i="24"/>
  <c r="AS16" i="24" s="1"/>
  <c r="AV16" i="24"/>
  <c r="AU16" i="24" s="1"/>
  <c r="Q18" i="4"/>
  <c r="W70" i="53"/>
  <c r="W70" i="52"/>
  <c r="W70" i="54"/>
  <c r="W70" i="55"/>
  <c r="U18" i="4"/>
  <c r="X70" i="52"/>
  <c r="X70" i="55"/>
  <c r="X70" i="53"/>
  <c r="X70" i="54"/>
  <c r="P86" i="52"/>
  <c r="AA75" i="19"/>
  <c r="Z75" i="19" s="1"/>
  <c r="Y75" i="19"/>
  <c r="X75" i="19" s="1"/>
  <c r="T18" i="4"/>
  <c r="S70" i="54"/>
  <c r="S70" i="52"/>
  <c r="S70" i="53"/>
  <c r="S70" i="55"/>
  <c r="AA58" i="19"/>
  <c r="Z58" i="19" s="1"/>
  <c r="P62" i="52"/>
  <c r="Y58" i="19"/>
  <c r="X58" i="19" s="1"/>
  <c r="K68" i="54"/>
  <c r="K68" i="55"/>
  <c r="K68" i="53"/>
  <c r="K68" i="52"/>
  <c r="S18" i="4"/>
  <c r="D18" i="4"/>
  <c r="J18" i="4"/>
  <c r="Y70" i="54"/>
  <c r="Y70" i="52"/>
  <c r="Y70" i="53"/>
  <c r="Y70" i="55"/>
  <c r="Y18" i="8"/>
  <c r="X18" i="8" s="1"/>
  <c r="AA18" i="8"/>
  <c r="Z18" i="8" s="1"/>
  <c r="AA9" i="10"/>
  <c r="Z9" i="10" s="1"/>
  <c r="Y9" i="10"/>
  <c r="X9" i="10" s="1"/>
  <c r="F18" i="4"/>
  <c r="O69" i="52"/>
  <c r="O69" i="55"/>
  <c r="O69" i="54"/>
  <c r="O69" i="53"/>
  <c r="P18" i="4"/>
  <c r="Y27" i="8"/>
  <c r="X27" i="8" s="1"/>
  <c r="AA27" i="8"/>
  <c r="Z27" i="8" s="1"/>
  <c r="Q70" i="53"/>
  <c r="Q70" i="54"/>
  <c r="Q70" i="55"/>
  <c r="Q70" i="52"/>
  <c r="P70" i="54"/>
  <c r="Y61" i="19"/>
  <c r="X61" i="19" s="1"/>
  <c r="P70" i="52"/>
  <c r="P70" i="53"/>
  <c r="P70" i="55"/>
  <c r="AA61" i="19"/>
  <c r="Z61" i="19" s="1"/>
  <c r="L68" i="54"/>
  <c r="L68" i="52"/>
  <c r="L68" i="53"/>
  <c r="L68" i="55"/>
  <c r="M68" i="54"/>
  <c r="M68" i="55"/>
  <c r="M68" i="53"/>
  <c r="M68" i="52"/>
  <c r="J68" i="53"/>
  <c r="J68" i="54"/>
  <c r="J68" i="55"/>
  <c r="J68" i="52"/>
  <c r="AA9" i="8"/>
  <c r="Z9" i="8" s="1"/>
  <c r="Y9" i="8"/>
  <c r="X9" i="8" s="1"/>
  <c r="L18" i="4"/>
  <c r="R18" i="4"/>
  <c r="AA18" i="10"/>
  <c r="Z18" i="10" s="1"/>
  <c r="Y18" i="10"/>
  <c r="X18" i="10" s="1"/>
  <c r="B18" i="4"/>
  <c r="T70" i="52"/>
  <c r="T70" i="53"/>
  <c r="T70" i="55"/>
  <c r="T70" i="54"/>
  <c r="E18" i="4"/>
  <c r="G18" i="4"/>
  <c r="N18" i="4"/>
  <c r="C18" i="4"/>
  <c r="M18" i="4"/>
  <c r="J71" i="54"/>
  <c r="K71" i="54" s="1"/>
  <c r="L71" i="54" s="1"/>
  <c r="M71" i="54" s="1"/>
  <c r="N71" i="54" s="1"/>
  <c r="O71" i="54" s="1"/>
  <c r="J71" i="55"/>
  <c r="K71" i="55" s="1"/>
  <c r="L71" i="55" s="1"/>
  <c r="M71" i="55" s="1"/>
  <c r="N71" i="55" s="1"/>
  <c r="O71" i="55" s="1"/>
  <c r="J71" i="53"/>
  <c r="K71" i="53" s="1"/>
  <c r="L71" i="53" s="1"/>
  <c r="M71" i="53" s="1"/>
  <c r="N71" i="53" s="1"/>
  <c r="O71" i="53" s="1"/>
  <c r="J71" i="52"/>
  <c r="K71" i="52" s="1"/>
  <c r="L71" i="52" s="1"/>
  <c r="M71" i="52" s="1"/>
  <c r="N71" i="52" s="1"/>
  <c r="O71" i="52" s="1"/>
  <c r="H27" i="8"/>
  <c r="I27" i="8"/>
  <c r="K27" i="8"/>
  <c r="K129" i="13"/>
  <c r="P80" i="47" s="1"/>
  <c r="Q80" i="47" s="1"/>
  <c r="R80" i="47" s="1"/>
  <c r="S80" i="47" s="1"/>
  <c r="T80" i="47" s="1"/>
  <c r="U80" i="47" s="1"/>
  <c r="V80" i="47" s="1"/>
  <c r="W80" i="47" s="1"/>
  <c r="X80" i="47" s="1"/>
  <c r="Y80" i="47" s="1"/>
  <c r="I18" i="4" l="1"/>
  <c r="H18" i="4"/>
  <c r="K18" i="4"/>
  <c r="AA18" i="4"/>
  <c r="Z18" i="4" s="1"/>
  <c r="Y18" i="4"/>
  <c r="X18" i="4" s="1"/>
  <c r="V27" i="8"/>
  <c r="V18" i="4" l="1"/>
  <c r="V14" i="26" l="1"/>
  <c r="K14" i="26"/>
  <c r="J14" i="26"/>
  <c r="V15" i="26"/>
  <c r="K15" i="26"/>
  <c r="J15" i="26"/>
  <c r="H14" i="26"/>
  <c r="I14" i="26"/>
  <c r="H18" i="26"/>
  <c r="I18" i="26"/>
  <c r="K16" i="26"/>
  <c r="J16" i="26"/>
  <c r="V16" i="26"/>
  <c r="I15" i="26"/>
  <c r="H15" i="26"/>
  <c r="I19" i="26"/>
  <c r="H19" i="26"/>
  <c r="H16" i="26"/>
  <c r="I16" i="26"/>
  <c r="H10" i="26"/>
  <c r="I10" i="26"/>
  <c r="K11" i="26"/>
  <c r="J11" i="26"/>
  <c r="V11" i="26"/>
  <c r="H17" i="26"/>
  <c r="I17" i="26"/>
  <c r="V18" i="26"/>
  <c r="K18" i="26"/>
  <c r="J18" i="26"/>
  <c r="I12" i="26"/>
  <c r="H12" i="26"/>
  <c r="I13" i="26"/>
  <c r="H13" i="26"/>
  <c r="V10" i="26"/>
  <c r="K10" i="26"/>
  <c r="J10" i="26"/>
  <c r="K12" i="26"/>
  <c r="V12" i="26"/>
  <c r="J12" i="26"/>
  <c r="I11" i="26"/>
  <c r="H11" i="26"/>
  <c r="K17" i="26"/>
  <c r="V17" i="26"/>
  <c r="J17" i="26"/>
  <c r="K19" i="26"/>
  <c r="J19" i="26"/>
  <c r="V19" i="26"/>
  <c r="K13" i="26"/>
  <c r="V13" i="26"/>
  <c r="J13" i="26"/>
  <c r="J39" i="29" l="1"/>
  <c r="J35" i="29" l="1"/>
  <c r="J36" i="29"/>
  <c r="I39" i="29"/>
  <c r="I35" i="29" l="1"/>
  <c r="I36" i="29"/>
  <c r="O3" i="29" l="1"/>
  <c r="G3" i="29"/>
  <c r="L9" i="29" l="1"/>
  <c r="P6" i="55" s="1"/>
  <c r="D9" i="29"/>
  <c r="L4" i="55" s="1"/>
  <c r="N9" i="29"/>
  <c r="R6" i="55" s="1"/>
  <c r="U9" i="29"/>
  <c r="Y6" i="55" s="1"/>
  <c r="E9" i="29"/>
  <c r="M4" i="55" s="1"/>
  <c r="P9" i="29"/>
  <c r="T6" i="55" s="1"/>
  <c r="Q9" i="29"/>
  <c r="U6" i="55" s="1"/>
  <c r="B9" i="29"/>
  <c r="J4" i="55" s="1"/>
  <c r="C9" i="29"/>
  <c r="K4" i="55" s="1"/>
  <c r="F9" i="29"/>
  <c r="N4" i="55" s="1"/>
  <c r="T3" i="29"/>
  <c r="L3" i="29"/>
  <c r="B3" i="29"/>
  <c r="M3" i="29"/>
  <c r="N3" i="29"/>
  <c r="C3" i="29"/>
  <c r="F3" i="29"/>
  <c r="D3" i="29"/>
  <c r="R3" i="29"/>
  <c r="P3" i="29"/>
  <c r="E3" i="29"/>
  <c r="S3" i="29"/>
  <c r="Q3" i="29"/>
  <c r="U3" i="29"/>
  <c r="C6" i="29" l="1"/>
  <c r="U5" i="29"/>
  <c r="T5" i="29"/>
  <c r="T6" i="29"/>
  <c r="R9" i="29"/>
  <c r="V6" i="55" s="1"/>
  <c r="T9" i="29"/>
  <c r="X6" i="55" s="1"/>
  <c r="S9" i="29"/>
  <c r="W6" i="55" s="1"/>
  <c r="M9" i="29"/>
  <c r="Q6" i="55" s="1"/>
  <c r="B6" i="29"/>
  <c r="B5" i="29"/>
  <c r="U6" i="29"/>
  <c r="D6" i="29"/>
  <c r="Q6" i="29"/>
  <c r="D5" i="29"/>
  <c r="F6" i="29"/>
  <c r="P5" i="29"/>
  <c r="L6" i="29"/>
  <c r="L5" i="29"/>
  <c r="M5" i="29"/>
  <c r="E6" i="29"/>
  <c r="Q5" i="29"/>
  <c r="R6" i="29"/>
  <c r="E5" i="29"/>
  <c r="S5" i="29"/>
  <c r="N5" i="29"/>
  <c r="C5" i="29"/>
  <c r="N6" i="29"/>
  <c r="R5" i="29"/>
  <c r="S6" i="29"/>
  <c r="F5" i="29"/>
  <c r="P6" i="29"/>
  <c r="M6" i="29"/>
  <c r="H3" i="29"/>
  <c r="J3" i="29"/>
  <c r="K3" i="29" l="1"/>
  <c r="H9" i="29"/>
  <c r="J7" i="55" s="1"/>
  <c r="K7" i="55" s="1"/>
  <c r="L7" i="55" s="1"/>
  <c r="M7" i="55" s="1"/>
  <c r="N7" i="55" s="1"/>
  <c r="O7" i="55" s="1"/>
  <c r="J9" i="29"/>
  <c r="H6" i="29"/>
  <c r="J5" i="29"/>
  <c r="H5" i="29"/>
  <c r="J6" i="29"/>
  <c r="V3" i="29"/>
  <c r="I3" i="29"/>
  <c r="V9" i="29"/>
  <c r="K5" i="29" l="1"/>
  <c r="I9" i="29"/>
  <c r="K9" i="29"/>
  <c r="P8" i="55" s="1"/>
  <c r="Q8" i="55" s="1"/>
  <c r="R8" i="55" s="1"/>
  <c r="S8" i="55" s="1"/>
  <c r="T8" i="55" s="1"/>
  <c r="U8" i="55" s="1"/>
  <c r="V8" i="55" s="1"/>
  <c r="W8" i="55" s="1"/>
  <c r="X8" i="55" s="1"/>
  <c r="Y8" i="55" s="1"/>
  <c r="K6" i="29"/>
  <c r="R8" i="29"/>
  <c r="I8" i="29"/>
  <c r="T7" i="29"/>
  <c r="K7" i="29"/>
  <c r="B8" i="29"/>
  <c r="S8" i="29"/>
  <c r="Q8" i="29"/>
  <c r="H8" i="29"/>
  <c r="S7" i="29"/>
  <c r="J7" i="29"/>
  <c r="B7" i="29"/>
  <c r="J8" i="29"/>
  <c r="P8" i="29"/>
  <c r="F8" i="29"/>
  <c r="R7" i="29"/>
  <c r="I7" i="29"/>
  <c r="N8" i="29"/>
  <c r="E8" i="29"/>
  <c r="Q7" i="29"/>
  <c r="H7" i="29"/>
  <c r="U7" i="29"/>
  <c r="C7" i="29"/>
  <c r="V8" i="29"/>
  <c r="M8" i="29"/>
  <c r="D8" i="29"/>
  <c r="P7" i="29"/>
  <c r="F7" i="29"/>
  <c r="U8" i="29"/>
  <c r="L8" i="29"/>
  <c r="C8" i="29"/>
  <c r="N7" i="29"/>
  <c r="E7" i="29"/>
  <c r="T8" i="29"/>
  <c r="K8" i="29"/>
  <c r="V7" i="29"/>
  <c r="M7" i="29"/>
  <c r="D7" i="29"/>
  <c r="L7" i="29"/>
  <c r="I6" i="29"/>
  <c r="I5" i="29"/>
  <c r="V6" i="29"/>
  <c r="V5" i="29"/>
  <c r="V170" i="17" l="1"/>
  <c r="U170" i="17"/>
  <c r="T170" i="17"/>
  <c r="S170" i="17"/>
  <c r="R170" i="17"/>
  <c r="O170" i="17"/>
  <c r="N170" i="17"/>
  <c r="M170" i="17"/>
  <c r="L170" i="17"/>
  <c r="G170" i="17"/>
  <c r="F170" i="17"/>
  <c r="E170" i="17"/>
  <c r="D170" i="17"/>
  <c r="C170" i="17"/>
  <c r="B170" i="17"/>
  <c r="K170" i="17"/>
  <c r="Q112" i="51" s="1"/>
  <c r="R112" i="51" s="1"/>
  <c r="S112" i="51" s="1"/>
  <c r="T112" i="51" s="1"/>
  <c r="U112" i="51" s="1"/>
  <c r="V112" i="51" s="1"/>
  <c r="W112" i="51" s="1"/>
  <c r="X112" i="51" s="1"/>
  <c r="Y112" i="51" s="1"/>
  <c r="I170" i="17"/>
  <c r="H170" i="17"/>
  <c r="K111" i="51" s="1"/>
  <c r="L111" i="51" s="1"/>
  <c r="M111" i="51" s="1"/>
  <c r="N111" i="51" s="1"/>
  <c r="P169" i="17" l="1"/>
  <c r="P170" i="17"/>
  <c r="Q169" i="17"/>
  <c r="Q170" i="17"/>
  <c r="O106" i="18"/>
  <c r="S126" i="49" s="1"/>
  <c r="P106" i="18"/>
  <c r="T126" i="49" s="1"/>
  <c r="C106" i="18"/>
  <c r="K124" i="49" s="1"/>
  <c r="G106" i="18"/>
  <c r="O125" i="49" s="1"/>
  <c r="S106" i="18"/>
  <c r="W126" i="49" s="1"/>
  <c r="E106" i="18"/>
  <c r="M124" i="49" s="1"/>
  <c r="D106" i="18"/>
  <c r="L124" i="49" s="1"/>
  <c r="F106" i="18"/>
  <c r="N124" i="49" s="1"/>
  <c r="C9" i="21"/>
  <c r="K4" i="50" s="1"/>
  <c r="R9" i="21"/>
  <c r="V6" i="50" s="1"/>
  <c r="S9" i="21"/>
  <c r="W6" i="50" s="1"/>
  <c r="T9" i="21"/>
  <c r="X6" i="50" s="1"/>
  <c r="D9" i="21"/>
  <c r="L4" i="50" s="1"/>
  <c r="E9" i="21"/>
  <c r="M4" i="50" s="1"/>
  <c r="U9" i="21"/>
  <c r="Y6" i="50" s="1"/>
  <c r="L9" i="21"/>
  <c r="F9" i="21"/>
  <c r="N4" i="50" s="1"/>
  <c r="G9" i="21"/>
  <c r="O5" i="50" s="1"/>
  <c r="M9" i="21"/>
  <c r="Q6" i="50" s="1"/>
  <c r="B9" i="21"/>
  <c r="J4" i="50" s="1"/>
  <c r="N9" i="21"/>
  <c r="R6" i="50" s="1"/>
  <c r="O9" i="21"/>
  <c r="S6" i="50" s="1"/>
  <c r="P9" i="21"/>
  <c r="T6" i="50" s="1"/>
  <c r="Q9" i="21"/>
  <c r="U6" i="50" s="1"/>
  <c r="H169" i="17"/>
  <c r="T106" i="18"/>
  <c r="X126" i="49" s="1"/>
  <c r="M83" i="18"/>
  <c r="Q118" i="49" s="1"/>
  <c r="U83" i="18"/>
  <c r="Y118" i="49" s="1"/>
  <c r="F83" i="18"/>
  <c r="N116" i="49" s="1"/>
  <c r="R83" i="18"/>
  <c r="V118" i="49" s="1"/>
  <c r="I88" i="18"/>
  <c r="H88" i="18"/>
  <c r="C83" i="18"/>
  <c r="K116" i="49" s="1"/>
  <c r="I102" i="18"/>
  <c r="H102" i="18"/>
  <c r="M106" i="18"/>
  <c r="Q126" i="49" s="1"/>
  <c r="U106" i="18"/>
  <c r="Y126" i="49" s="1"/>
  <c r="I103" i="18"/>
  <c r="H103" i="18"/>
  <c r="N106" i="18"/>
  <c r="R126" i="49" s="1"/>
  <c r="V106" i="18"/>
  <c r="I100" i="18"/>
  <c r="H100" i="18"/>
  <c r="Q106" i="18"/>
  <c r="U126" i="49" s="1"/>
  <c r="I86" i="18"/>
  <c r="H86" i="18"/>
  <c r="K87" i="18"/>
  <c r="K88" i="18"/>
  <c r="H87" i="18"/>
  <c r="B106" i="18"/>
  <c r="J124" i="49" s="1"/>
  <c r="I101" i="18"/>
  <c r="H101" i="18"/>
  <c r="K100" i="18"/>
  <c r="K101" i="18"/>
  <c r="K102" i="18"/>
  <c r="K103" i="18"/>
  <c r="K104" i="18"/>
  <c r="K105" i="18"/>
  <c r="R106" i="18"/>
  <c r="V126" i="49" s="1"/>
  <c r="E83" i="18"/>
  <c r="M116" i="49" s="1"/>
  <c r="Q83" i="18"/>
  <c r="U118" i="49" s="1"/>
  <c r="I87" i="18"/>
  <c r="I104" i="18"/>
  <c r="H104" i="18"/>
  <c r="K84" i="18"/>
  <c r="T83" i="18"/>
  <c r="X118" i="49" s="1"/>
  <c r="G83" i="18"/>
  <c r="O117" i="49" s="1"/>
  <c r="S83" i="18"/>
  <c r="W118" i="49" s="1"/>
  <c r="K86" i="18"/>
  <c r="D83" i="18"/>
  <c r="L116" i="49" s="1"/>
  <c r="P83" i="18"/>
  <c r="T118" i="49" s="1"/>
  <c r="O83" i="18"/>
  <c r="S118" i="49" s="1"/>
  <c r="I105" i="18"/>
  <c r="H105" i="18"/>
  <c r="K85" i="18"/>
  <c r="B83" i="18"/>
  <c r="J116" i="49" s="1"/>
  <c r="I84" i="18"/>
  <c r="H84" i="18"/>
  <c r="N83" i="18"/>
  <c r="R118" i="49" s="1"/>
  <c r="V83" i="18"/>
  <c r="I85" i="18"/>
  <c r="H85" i="18"/>
  <c r="I169" i="17"/>
  <c r="B169" i="17"/>
  <c r="R169" i="17"/>
  <c r="C169" i="17"/>
  <c r="K169" i="17"/>
  <c r="S169" i="17"/>
  <c r="D169" i="17"/>
  <c r="L169" i="17"/>
  <c r="T169" i="17"/>
  <c r="E169" i="17"/>
  <c r="M169" i="17"/>
  <c r="U169" i="17"/>
  <c r="F169" i="17"/>
  <c r="N169" i="17"/>
  <c r="G169" i="17"/>
  <c r="O169" i="17"/>
  <c r="J170" i="17"/>
  <c r="L106" i="18"/>
  <c r="L83" i="18"/>
  <c r="F60" i="18"/>
  <c r="N76" i="49" s="1"/>
  <c r="U60" i="18"/>
  <c r="Y78" i="49" s="1"/>
  <c r="E60" i="18"/>
  <c r="M76" i="49" s="1"/>
  <c r="D60" i="18"/>
  <c r="L76" i="49" s="1"/>
  <c r="T60" i="18"/>
  <c r="X78" i="49" s="1"/>
  <c r="R60" i="18"/>
  <c r="V78" i="49" s="1"/>
  <c r="C60" i="18"/>
  <c r="K76" i="49" s="1"/>
  <c r="P60" i="18"/>
  <c r="T78" i="49" s="1"/>
  <c r="O60" i="18"/>
  <c r="S78" i="49" s="1"/>
  <c r="N60" i="18"/>
  <c r="R78" i="49" s="1"/>
  <c r="F62" i="18"/>
  <c r="N92" i="49" s="1"/>
  <c r="U62" i="18"/>
  <c r="Y94" i="49" s="1"/>
  <c r="E62" i="18"/>
  <c r="M92" i="49" s="1"/>
  <c r="D62" i="18"/>
  <c r="L92" i="49" s="1"/>
  <c r="T62" i="18"/>
  <c r="X94" i="49" s="1"/>
  <c r="S62" i="18"/>
  <c r="W94" i="49" s="1"/>
  <c r="N62" i="18"/>
  <c r="R94" i="49" s="1"/>
  <c r="M62" i="18"/>
  <c r="Q94" i="49" s="1"/>
  <c r="L60" i="18"/>
  <c r="Y170" i="17" l="1"/>
  <c r="X170" i="17" s="1"/>
  <c r="Y83" i="18"/>
  <c r="X83" i="18" s="1"/>
  <c r="P118" i="49"/>
  <c r="AA83" i="18"/>
  <c r="Z83" i="18" s="1"/>
  <c r="P78" i="49"/>
  <c r="Y106" i="18"/>
  <c r="X106" i="18" s="1"/>
  <c r="P126" i="49"/>
  <c r="AA106" i="18"/>
  <c r="Z106" i="18" s="1"/>
  <c r="Y9" i="21"/>
  <c r="X9" i="21" s="1"/>
  <c r="AA9" i="21"/>
  <c r="Z9" i="21" s="1"/>
  <c r="P6" i="50"/>
  <c r="Y169" i="17"/>
  <c r="X169" i="17" s="1"/>
  <c r="AA169" i="17"/>
  <c r="Z169" i="17" s="1"/>
  <c r="AA170" i="17"/>
  <c r="Z170" i="17" s="1"/>
  <c r="P62" i="18"/>
  <c r="T94" i="49" s="1"/>
  <c r="S60" i="18"/>
  <c r="W78" i="49" s="1"/>
  <c r="O62" i="18"/>
  <c r="S94" i="49" s="1"/>
  <c r="C62" i="18"/>
  <c r="K92" i="49" s="1"/>
  <c r="Q62" i="18"/>
  <c r="U94" i="49" s="1"/>
  <c r="G60" i="18"/>
  <c r="O77" i="49" s="1"/>
  <c r="R62" i="18"/>
  <c r="V94" i="49" s="1"/>
  <c r="M61" i="18"/>
  <c r="Q86" i="49" s="1"/>
  <c r="H9" i="21"/>
  <c r="J7" i="50" s="1"/>
  <c r="K19" i="21"/>
  <c r="K9" i="21"/>
  <c r="P8" i="50" s="1"/>
  <c r="Q8" i="50" s="1"/>
  <c r="R8" i="50" s="1"/>
  <c r="S8" i="50" s="1"/>
  <c r="T8" i="50" s="1"/>
  <c r="U8" i="50" s="1"/>
  <c r="V8" i="50" s="1"/>
  <c r="W8" i="50" s="1"/>
  <c r="X8" i="50" s="1"/>
  <c r="Y8" i="50" s="1"/>
  <c r="L61" i="18"/>
  <c r="Q61" i="18"/>
  <c r="U86" i="49" s="1"/>
  <c r="S61" i="18"/>
  <c r="W86" i="49" s="1"/>
  <c r="I9" i="21"/>
  <c r="P61" i="18"/>
  <c r="T86" i="49" s="1"/>
  <c r="D61" i="18"/>
  <c r="L84" i="49" s="1"/>
  <c r="U61" i="18"/>
  <c r="Y86" i="49" s="1"/>
  <c r="F61" i="18"/>
  <c r="N84" i="49" s="1"/>
  <c r="K62" i="18"/>
  <c r="P96" i="49" s="1"/>
  <c r="Q96" i="49" s="1"/>
  <c r="R96" i="49" s="1"/>
  <c r="S96" i="49" s="1"/>
  <c r="T96" i="49" s="1"/>
  <c r="U96" i="49" s="1"/>
  <c r="V96" i="49" s="1"/>
  <c r="W96" i="49" s="1"/>
  <c r="X96" i="49" s="1"/>
  <c r="Y96" i="49" s="1"/>
  <c r="N61" i="18"/>
  <c r="R86" i="49" s="1"/>
  <c r="C61" i="18"/>
  <c r="K84" i="49" s="1"/>
  <c r="R61" i="18"/>
  <c r="V86" i="49" s="1"/>
  <c r="T61" i="18"/>
  <c r="X86" i="49" s="1"/>
  <c r="K60" i="18"/>
  <c r="P80" i="49" s="1"/>
  <c r="Q80" i="49" s="1"/>
  <c r="R80" i="49" s="1"/>
  <c r="S80" i="49" s="1"/>
  <c r="T80" i="49" s="1"/>
  <c r="U80" i="49" s="1"/>
  <c r="V80" i="49" s="1"/>
  <c r="W80" i="49" s="1"/>
  <c r="X80" i="49" s="1"/>
  <c r="Y80" i="49" s="1"/>
  <c r="L62" i="18"/>
  <c r="O61" i="18"/>
  <c r="S86" i="49" s="1"/>
  <c r="E61" i="18"/>
  <c r="M84" i="49" s="1"/>
  <c r="H60" i="18"/>
  <c r="J79" i="49" s="1"/>
  <c r="K79" i="49" s="1"/>
  <c r="L79" i="49" s="1"/>
  <c r="M79" i="49" s="1"/>
  <c r="N79" i="49" s="1"/>
  <c r="O79" i="49" s="1"/>
  <c r="I60" i="18"/>
  <c r="J62" i="18"/>
  <c r="J60" i="18"/>
  <c r="J104" i="18"/>
  <c r="I106" i="18"/>
  <c r="H106" i="18"/>
  <c r="J127" i="49" s="1"/>
  <c r="K127" i="49" s="1"/>
  <c r="L127" i="49" s="1"/>
  <c r="M127" i="49" s="1"/>
  <c r="N127" i="49" s="1"/>
  <c r="O127" i="49" s="1"/>
  <c r="J105" i="18"/>
  <c r="I83" i="18"/>
  <c r="H83" i="18"/>
  <c r="J119" i="49" s="1"/>
  <c r="K119" i="49" s="1"/>
  <c r="L119" i="49" s="1"/>
  <c r="M119" i="49" s="1"/>
  <c r="N119" i="49" s="1"/>
  <c r="O119" i="49" s="1"/>
  <c r="J87" i="18"/>
  <c r="J86" i="18"/>
  <c r="J103" i="18"/>
  <c r="J85" i="18"/>
  <c r="J102" i="18"/>
  <c r="J101" i="18"/>
  <c r="K106" i="18"/>
  <c r="P128" i="49" s="1"/>
  <c r="Q128" i="49" s="1"/>
  <c r="R128" i="49" s="1"/>
  <c r="S128" i="49" s="1"/>
  <c r="T128" i="49" s="1"/>
  <c r="U128" i="49" s="1"/>
  <c r="V128" i="49" s="1"/>
  <c r="W128" i="49" s="1"/>
  <c r="X128" i="49" s="1"/>
  <c r="Y128" i="49" s="1"/>
  <c r="J100" i="18"/>
  <c r="J84" i="18"/>
  <c r="J88" i="18"/>
  <c r="J169" i="17"/>
  <c r="G62" i="18"/>
  <c r="O93" i="49" s="1"/>
  <c r="B60" i="18"/>
  <c r="J76" i="49" s="1"/>
  <c r="M60" i="18"/>
  <c r="Q78" i="49" s="1"/>
  <c r="B61" i="18"/>
  <c r="J84" i="49" s="1"/>
  <c r="Q60" i="18"/>
  <c r="U78" i="49" s="1"/>
  <c r="K14" i="21"/>
  <c r="K15" i="21"/>
  <c r="H16" i="21"/>
  <c r="AA62" i="18" l="1"/>
  <c r="Z62" i="18" s="1"/>
  <c r="Y62" i="18"/>
  <c r="X62" i="18" s="1"/>
  <c r="P94" i="49"/>
  <c r="AA61" i="18"/>
  <c r="Z61" i="18" s="1"/>
  <c r="Y61" i="18"/>
  <c r="X61" i="18" s="1"/>
  <c r="P86" i="49"/>
  <c r="Y60" i="18"/>
  <c r="X60" i="18" s="1"/>
  <c r="AA60" i="18"/>
  <c r="Z60" i="18" s="1"/>
  <c r="J83" i="18"/>
  <c r="K83" i="18"/>
  <c r="P120" i="49" s="1"/>
  <c r="Q120" i="49" s="1"/>
  <c r="R120" i="49" s="1"/>
  <c r="S120" i="49" s="1"/>
  <c r="T120" i="49" s="1"/>
  <c r="U120" i="49" s="1"/>
  <c r="V120" i="49" s="1"/>
  <c r="W120" i="49" s="1"/>
  <c r="X120" i="49" s="1"/>
  <c r="Y120" i="49" s="1"/>
  <c r="B62" i="18"/>
  <c r="J92" i="49" s="1"/>
  <c r="G61" i="18"/>
  <c r="O85" i="49" s="1"/>
  <c r="I62" i="18"/>
  <c r="H62" i="18"/>
  <c r="J95" i="49" s="1"/>
  <c r="K95" i="49" s="1"/>
  <c r="L95" i="49" s="1"/>
  <c r="M95" i="49" s="1"/>
  <c r="N95" i="49" s="1"/>
  <c r="O95" i="49" s="1"/>
  <c r="D63" i="18"/>
  <c r="L100" i="49" s="1"/>
  <c r="O63" i="18"/>
  <c r="S102" i="49" s="1"/>
  <c r="S63" i="18"/>
  <c r="W102" i="49" s="1"/>
  <c r="T63" i="18"/>
  <c r="X102" i="49" s="1"/>
  <c r="P63" i="18"/>
  <c r="T102" i="49" s="1"/>
  <c r="U63" i="18"/>
  <c r="Y102" i="49" s="1"/>
  <c r="M63" i="18"/>
  <c r="Q102" i="49" s="1"/>
  <c r="C63" i="18"/>
  <c r="K100" i="49" s="1"/>
  <c r="R63" i="18"/>
  <c r="V102" i="49" s="1"/>
  <c r="H61" i="18"/>
  <c r="J87" i="49" s="1"/>
  <c r="K87" i="49" s="1"/>
  <c r="L87" i="49" s="1"/>
  <c r="M87" i="49" s="1"/>
  <c r="N87" i="49" s="1"/>
  <c r="O87" i="49" s="1"/>
  <c r="E63" i="18"/>
  <c r="M100" i="49" s="1"/>
  <c r="B19" i="21"/>
  <c r="J12" i="50" s="1"/>
  <c r="Q19" i="21"/>
  <c r="U14" i="50" s="1"/>
  <c r="N19" i="21"/>
  <c r="R14" i="50" s="1"/>
  <c r="T19" i="21"/>
  <c r="X14" i="50" s="1"/>
  <c r="G19" i="21"/>
  <c r="O13" i="50" s="1"/>
  <c r="S19" i="21"/>
  <c r="W14" i="50" s="1"/>
  <c r="Q63" i="18"/>
  <c r="U102" i="49" s="1"/>
  <c r="V169" i="17"/>
  <c r="F63" i="18"/>
  <c r="N100" i="49" s="1"/>
  <c r="H19" i="21"/>
  <c r="J15" i="50" s="1"/>
  <c r="U19" i="21"/>
  <c r="Y14" i="50" s="1"/>
  <c r="O19" i="21"/>
  <c r="S14" i="50" s="1"/>
  <c r="J19" i="21"/>
  <c r="J9" i="21"/>
  <c r="R19" i="21"/>
  <c r="V14" i="50" s="1"/>
  <c r="J61" i="18"/>
  <c r="C19" i="21"/>
  <c r="K12" i="50" s="1"/>
  <c r="E19" i="21"/>
  <c r="M12" i="50" s="1"/>
  <c r="F19" i="21"/>
  <c r="N12" i="50" s="1"/>
  <c r="I19" i="21"/>
  <c r="L19" i="21"/>
  <c r="P19" i="21"/>
  <c r="T14" i="50" s="1"/>
  <c r="M19" i="21"/>
  <c r="Q14" i="50" s="1"/>
  <c r="D19" i="21"/>
  <c r="L12" i="50" s="1"/>
  <c r="V18" i="21"/>
  <c r="I61" i="18"/>
  <c r="H17" i="21"/>
  <c r="I15" i="21"/>
  <c r="I14" i="21"/>
  <c r="H15" i="21"/>
  <c r="H14" i="21"/>
  <c r="I16" i="21"/>
  <c r="I17" i="21"/>
  <c r="H18" i="21"/>
  <c r="I18" i="21"/>
  <c r="K18" i="21"/>
  <c r="U18" i="21"/>
  <c r="S18" i="21"/>
  <c r="D18" i="21"/>
  <c r="C18" i="21"/>
  <c r="Q18" i="21"/>
  <c r="G18" i="21"/>
  <c r="P18" i="21"/>
  <c r="B18" i="21"/>
  <c r="N18" i="21"/>
  <c r="R18" i="21"/>
  <c r="F18" i="21"/>
  <c r="E18" i="21"/>
  <c r="L18" i="21"/>
  <c r="O18" i="21"/>
  <c r="T18" i="21"/>
  <c r="M18" i="21"/>
  <c r="K17" i="21"/>
  <c r="P16" i="50" s="1"/>
  <c r="Q16" i="50" s="1"/>
  <c r="R16" i="50" s="1"/>
  <c r="S16" i="50" s="1"/>
  <c r="T16" i="50" s="1"/>
  <c r="U16" i="50" s="1"/>
  <c r="V16" i="50" s="1"/>
  <c r="W16" i="50" s="1"/>
  <c r="X16" i="50" s="1"/>
  <c r="Y16" i="50" s="1"/>
  <c r="C17" i="21"/>
  <c r="S17" i="21"/>
  <c r="N17" i="21"/>
  <c r="F17" i="21"/>
  <c r="R17" i="21"/>
  <c r="E17" i="21"/>
  <c r="L17" i="21"/>
  <c r="Q17" i="21"/>
  <c r="D17" i="21"/>
  <c r="P17" i="21"/>
  <c r="T17" i="21"/>
  <c r="B17" i="21"/>
  <c r="G17" i="21"/>
  <c r="O17" i="21"/>
  <c r="U17" i="21"/>
  <c r="K16" i="21"/>
  <c r="G16" i="21"/>
  <c r="L16" i="21"/>
  <c r="D16" i="21"/>
  <c r="T16" i="21"/>
  <c r="F16" i="21"/>
  <c r="O16" i="21"/>
  <c r="U16" i="21"/>
  <c r="E16" i="21"/>
  <c r="B16" i="21"/>
  <c r="P16" i="21"/>
  <c r="C16" i="21"/>
  <c r="M16" i="21"/>
  <c r="N16" i="21"/>
  <c r="B15" i="21"/>
  <c r="Q14" i="21"/>
  <c r="E14" i="21"/>
  <c r="U14" i="21"/>
  <c r="N15" i="21"/>
  <c r="U15" i="21"/>
  <c r="D14" i="21"/>
  <c r="S14" i="21"/>
  <c r="G15" i="21"/>
  <c r="R15" i="21"/>
  <c r="E15" i="21"/>
  <c r="C15" i="21"/>
  <c r="M15" i="21"/>
  <c r="G14" i="21"/>
  <c r="S16" i="21"/>
  <c r="M17" i="21"/>
  <c r="R14" i="21"/>
  <c r="F15" i="21"/>
  <c r="P14" i="21"/>
  <c r="N14" i="21"/>
  <c r="R16" i="21"/>
  <c r="T15" i="21"/>
  <c r="L15" i="21"/>
  <c r="T14" i="21"/>
  <c r="F14" i="21"/>
  <c r="B14" i="21"/>
  <c r="M14" i="21"/>
  <c r="L14" i="21"/>
  <c r="C14" i="21"/>
  <c r="P15" i="21"/>
  <c r="Q16" i="21"/>
  <c r="O14" i="21"/>
  <c r="S15" i="21"/>
  <c r="D15" i="21"/>
  <c r="Q15" i="21"/>
  <c r="O15" i="21"/>
  <c r="V62" i="18"/>
  <c r="B63" i="18"/>
  <c r="J100" i="49" s="1"/>
  <c r="G63" i="18"/>
  <c r="O101" i="49" s="1"/>
  <c r="J14" i="21"/>
  <c r="J16" i="21"/>
  <c r="AA19" i="21" l="1"/>
  <c r="Z19" i="21" s="1"/>
  <c r="P14" i="50"/>
  <c r="Y19" i="21"/>
  <c r="X19" i="21" s="1"/>
  <c r="AA16" i="21"/>
  <c r="Z16" i="21" s="1"/>
  <c r="Y16" i="21"/>
  <c r="X16" i="21" s="1"/>
  <c r="Y14" i="21"/>
  <c r="X14" i="21" s="1"/>
  <c r="AA14" i="21"/>
  <c r="Z14" i="21" s="1"/>
  <c r="AA18" i="21"/>
  <c r="Z18" i="21" s="1"/>
  <c r="Y18" i="21"/>
  <c r="X18" i="21" s="1"/>
  <c r="K15" i="50"/>
  <c r="L15" i="50" s="1"/>
  <c r="M15" i="50" s="1"/>
  <c r="N15" i="50" s="1"/>
  <c r="O15" i="50" s="1"/>
  <c r="Y17" i="21"/>
  <c r="X17" i="21" s="1"/>
  <c r="AA17" i="21"/>
  <c r="Z17" i="21" s="1"/>
  <c r="Y15" i="21"/>
  <c r="X15" i="21" s="1"/>
  <c r="AA15" i="21"/>
  <c r="Z15" i="21" s="1"/>
  <c r="K61" i="18"/>
  <c r="P88" i="49" s="1"/>
  <c r="Q88" i="49" s="1"/>
  <c r="R88" i="49" s="1"/>
  <c r="S88" i="49" s="1"/>
  <c r="T88" i="49" s="1"/>
  <c r="U88" i="49" s="1"/>
  <c r="V88" i="49" s="1"/>
  <c r="W88" i="49" s="1"/>
  <c r="X88" i="49" s="1"/>
  <c r="Y88" i="49" s="1"/>
  <c r="N63" i="18"/>
  <c r="R102" i="49" s="1"/>
  <c r="L63" i="18"/>
  <c r="I63" i="18"/>
  <c r="V61" i="18"/>
  <c r="H63" i="18"/>
  <c r="J103" i="49" s="1"/>
  <c r="K103" i="49" s="1"/>
  <c r="L103" i="49" s="1"/>
  <c r="M103" i="49" s="1"/>
  <c r="N103" i="49" s="1"/>
  <c r="O103" i="49" s="1"/>
  <c r="J63" i="18"/>
  <c r="V19" i="21"/>
  <c r="V9" i="21"/>
  <c r="V14" i="21"/>
  <c r="V16" i="21"/>
  <c r="V17" i="21"/>
  <c r="V15" i="21"/>
  <c r="J15" i="21"/>
  <c r="J18" i="21"/>
  <c r="J17" i="21"/>
  <c r="J106" i="18"/>
  <c r="P102" i="49" l="1"/>
  <c r="Y63" i="18"/>
  <c r="X63" i="18" s="1"/>
  <c r="AA63" i="18"/>
  <c r="Z63" i="18" s="1"/>
  <c r="K63" i="18"/>
  <c r="P104" i="49" s="1"/>
  <c r="Q104" i="49" s="1"/>
  <c r="R104" i="49" s="1"/>
  <c r="S104" i="49" s="1"/>
  <c r="T104" i="49" s="1"/>
  <c r="U104" i="49" s="1"/>
  <c r="V104" i="49" s="1"/>
  <c r="W104" i="49" s="1"/>
  <c r="X104" i="49" s="1"/>
  <c r="Y104" i="49" s="1"/>
  <c r="V60" i="18"/>
  <c r="V63" i="18"/>
  <c r="B39" i="29" l="1"/>
  <c r="J28" i="55" s="1"/>
  <c r="L39" i="29"/>
  <c r="P30" i="55" s="1"/>
  <c r="S39" i="29"/>
  <c r="W30" i="55" s="1"/>
  <c r="C39" i="29"/>
  <c r="K28" i="55" s="1"/>
  <c r="M39" i="29"/>
  <c r="Q30" i="55" s="1"/>
  <c r="T39" i="29"/>
  <c r="X30" i="55" s="1"/>
  <c r="D39" i="29"/>
  <c r="L28" i="55" s="1"/>
  <c r="N39" i="29"/>
  <c r="R30" i="55" s="1"/>
  <c r="U39" i="29"/>
  <c r="Y30" i="55" s="1"/>
  <c r="E39" i="29"/>
  <c r="M28" i="55" s="1"/>
  <c r="V39" i="29"/>
  <c r="F39" i="29"/>
  <c r="N28" i="55" s="1"/>
  <c r="P39" i="29"/>
  <c r="T30" i="55" s="1"/>
  <c r="H39" i="29"/>
  <c r="J31" i="55" s="1"/>
  <c r="K31" i="55" s="1"/>
  <c r="L31" i="55" s="1"/>
  <c r="M31" i="55" s="1"/>
  <c r="N31" i="55" s="1"/>
  <c r="O31" i="55" s="1"/>
  <c r="Q39" i="29"/>
  <c r="U30" i="55" s="1"/>
  <c r="K39" i="29"/>
  <c r="P32" i="55" s="1"/>
  <c r="Q32" i="55" s="1"/>
  <c r="R32" i="55" s="1"/>
  <c r="S32" i="55" s="1"/>
  <c r="T32" i="55" s="1"/>
  <c r="U32" i="55" s="1"/>
  <c r="V32" i="55" s="1"/>
  <c r="W32" i="55" s="1"/>
  <c r="X32" i="55" s="1"/>
  <c r="Y32" i="55" s="1"/>
  <c r="R39" i="29"/>
  <c r="V30" i="55" s="1"/>
  <c r="I9" i="6" l="1"/>
  <c r="J9" i="6"/>
  <c r="B54" i="2" l="1"/>
  <c r="H61" i="10" l="1"/>
  <c r="P61" i="10"/>
  <c r="C62" i="10"/>
  <c r="S62" i="10"/>
  <c r="F63" i="10"/>
  <c r="N63" i="10"/>
  <c r="V63" i="10"/>
  <c r="M60" i="10"/>
  <c r="K24" i="10"/>
  <c r="K62" i="10"/>
  <c r="Q64" i="10"/>
  <c r="Q65" i="10"/>
  <c r="F60" i="10"/>
  <c r="N60" i="10"/>
  <c r="V60" i="10"/>
  <c r="I61" i="10"/>
  <c r="Q61" i="10"/>
  <c r="D62" i="10"/>
  <c r="L62" i="10"/>
  <c r="T62" i="10"/>
  <c r="G63" i="10"/>
  <c r="O63" i="10"/>
  <c r="B64" i="10"/>
  <c r="B65" i="10"/>
  <c r="J64" i="10"/>
  <c r="J65" i="10"/>
  <c r="R64" i="10"/>
  <c r="R65" i="10"/>
  <c r="E60" i="10"/>
  <c r="U60" i="10"/>
  <c r="I64" i="10"/>
  <c r="I65" i="10"/>
  <c r="G60" i="10"/>
  <c r="O60" i="10"/>
  <c r="B61" i="10"/>
  <c r="J61" i="10"/>
  <c r="R61" i="10"/>
  <c r="E62" i="10"/>
  <c r="M62" i="10"/>
  <c r="U62" i="10"/>
  <c r="H63" i="10"/>
  <c r="P63" i="10"/>
  <c r="C64" i="10"/>
  <c r="C65" i="10"/>
  <c r="K26" i="10"/>
  <c r="K64" i="10"/>
  <c r="K65" i="10"/>
  <c r="S64" i="10"/>
  <c r="S65" i="10"/>
  <c r="H60" i="10"/>
  <c r="P60" i="10"/>
  <c r="C23" i="10"/>
  <c r="C61" i="10"/>
  <c r="G23" i="10"/>
  <c r="K61" i="10"/>
  <c r="S61" i="10"/>
  <c r="F62" i="10"/>
  <c r="N62" i="10"/>
  <c r="V62" i="10"/>
  <c r="I63" i="10"/>
  <c r="Q63" i="10"/>
  <c r="D64" i="10"/>
  <c r="D65" i="10"/>
  <c r="L64" i="10"/>
  <c r="L65" i="10"/>
  <c r="T64" i="10"/>
  <c r="T65" i="10"/>
  <c r="I60" i="10"/>
  <c r="Q60" i="10"/>
  <c r="D61" i="10"/>
  <c r="L61" i="10"/>
  <c r="T61" i="10"/>
  <c r="G62" i="10"/>
  <c r="O62" i="10"/>
  <c r="B63" i="10"/>
  <c r="J63" i="10"/>
  <c r="R63" i="10"/>
  <c r="E64" i="10"/>
  <c r="E65" i="10"/>
  <c r="M64" i="10"/>
  <c r="M65" i="10"/>
  <c r="U64" i="10"/>
  <c r="U65" i="10"/>
  <c r="B60" i="10"/>
  <c r="J60" i="10"/>
  <c r="R60" i="10"/>
  <c r="E61" i="10"/>
  <c r="M61" i="10"/>
  <c r="U61" i="10"/>
  <c r="H62" i="10"/>
  <c r="P62" i="10"/>
  <c r="C25" i="10"/>
  <c r="C63" i="10"/>
  <c r="K63" i="10"/>
  <c r="S63" i="10"/>
  <c r="F64" i="10"/>
  <c r="F65" i="10"/>
  <c r="N64" i="10"/>
  <c r="N65" i="10"/>
  <c r="V64" i="10"/>
  <c r="V65" i="10"/>
  <c r="C22" i="10"/>
  <c r="C60" i="10"/>
  <c r="K60" i="10"/>
  <c r="S60" i="10"/>
  <c r="F61" i="10"/>
  <c r="N61" i="10"/>
  <c r="V61" i="10"/>
  <c r="I62" i="10"/>
  <c r="Q62" i="10"/>
  <c r="D63" i="10"/>
  <c r="L63" i="10"/>
  <c r="T63" i="10"/>
  <c r="G64" i="10"/>
  <c r="G65" i="10"/>
  <c r="O64" i="10"/>
  <c r="O65" i="10"/>
  <c r="D60" i="10"/>
  <c r="L60" i="10"/>
  <c r="T60" i="10"/>
  <c r="G61" i="10"/>
  <c r="O61" i="10"/>
  <c r="B62" i="10"/>
  <c r="J62" i="10"/>
  <c r="R62" i="10"/>
  <c r="E63" i="10"/>
  <c r="M63" i="10"/>
  <c r="U63" i="10"/>
  <c r="H64" i="10"/>
  <c r="H65" i="10"/>
  <c r="P64" i="10"/>
  <c r="P65" i="10"/>
  <c r="C24" i="10"/>
  <c r="C45" i="2"/>
  <c r="F46" i="2"/>
  <c r="P25" i="10"/>
  <c r="D48" i="2"/>
  <c r="Q25" i="10"/>
  <c r="F24" i="10"/>
  <c r="C44" i="2"/>
  <c r="F45" i="2"/>
  <c r="D47" i="2"/>
  <c r="D44" i="2"/>
  <c r="B46" i="2"/>
  <c r="E47" i="2"/>
  <c r="Q24" i="10"/>
  <c r="L24" i="10"/>
  <c r="O22" i="10"/>
  <c r="B23" i="10"/>
  <c r="J23" i="10"/>
  <c r="R23" i="10"/>
  <c r="E24" i="10"/>
  <c r="M24" i="10"/>
  <c r="U24" i="10"/>
  <c r="P22" i="10"/>
  <c r="N24" i="10"/>
  <c r="V24" i="10"/>
  <c r="E44" i="2"/>
  <c r="C46" i="2"/>
  <c r="F47" i="2"/>
  <c r="K23" i="10"/>
  <c r="Q22" i="10"/>
  <c r="O24" i="10"/>
  <c r="J25" i="10"/>
  <c r="R25" i="10"/>
  <c r="R22" i="10"/>
  <c r="P24" i="10"/>
  <c r="L22" i="10"/>
  <c r="J77" i="10"/>
  <c r="R77" i="10"/>
  <c r="V62" i="40" s="1"/>
  <c r="R31" i="1"/>
  <c r="E32" i="1"/>
  <c r="M32" i="1"/>
  <c r="U32" i="1"/>
  <c r="S34" i="1"/>
  <c r="C77" i="10"/>
  <c r="K60" i="40" s="1"/>
  <c r="K31" i="1"/>
  <c r="K77" i="10"/>
  <c r="P64" i="40" s="1"/>
  <c r="Q64" i="40" s="1"/>
  <c r="R64" i="40" s="1"/>
  <c r="S64" i="40" s="1"/>
  <c r="T64" i="40" s="1"/>
  <c r="U64" i="40" s="1"/>
  <c r="V64" i="40" s="1"/>
  <c r="W64" i="40" s="1"/>
  <c r="X64" i="40" s="1"/>
  <c r="Y64" i="40" s="1"/>
  <c r="S77" i="10"/>
  <c r="W62" i="40" s="1"/>
  <c r="S31" i="1"/>
  <c r="F32" i="1"/>
  <c r="N32" i="1"/>
  <c r="V32" i="1"/>
  <c r="Q33" i="1"/>
  <c r="L34" i="1"/>
  <c r="T34" i="1"/>
  <c r="O35" i="1"/>
  <c r="F44" i="2"/>
  <c r="D46" i="2"/>
  <c r="B48" i="2"/>
  <c r="V35" i="1"/>
  <c r="D77" i="10"/>
  <c r="L60" i="40" s="1"/>
  <c r="L31" i="1"/>
  <c r="L77" i="10"/>
  <c r="T31" i="1"/>
  <c r="T77" i="10"/>
  <c r="X62" i="40" s="1"/>
  <c r="G32" i="1"/>
  <c r="O32" i="1"/>
  <c r="R33" i="1"/>
  <c r="M34" i="1"/>
  <c r="U34" i="1"/>
  <c r="P35" i="1"/>
  <c r="B45" i="2"/>
  <c r="E46" i="2"/>
  <c r="C48" i="2"/>
  <c r="C34" i="1"/>
  <c r="E77" i="10"/>
  <c r="M60" i="40" s="1"/>
  <c r="M31" i="1"/>
  <c r="M77" i="10"/>
  <c r="Q62" i="40" s="1"/>
  <c r="U31" i="1"/>
  <c r="U77" i="10"/>
  <c r="Y62" i="40" s="1"/>
  <c r="H32" i="1"/>
  <c r="P32" i="1"/>
  <c r="C33" i="1"/>
  <c r="K33" i="1"/>
  <c r="S33" i="1"/>
  <c r="N34" i="1"/>
  <c r="V34" i="1"/>
  <c r="Q35" i="1"/>
  <c r="K44" i="2"/>
  <c r="S44" i="2"/>
  <c r="K45" i="2"/>
  <c r="S45" i="2"/>
  <c r="K46" i="2"/>
  <c r="S46" i="2"/>
  <c r="K47" i="2"/>
  <c r="S47" i="2"/>
  <c r="K48" i="2"/>
  <c r="S48" i="2"/>
  <c r="K34" i="1"/>
  <c r="F77" i="10"/>
  <c r="N60" i="40" s="1"/>
  <c r="N77" i="10"/>
  <c r="R62" i="40" s="1"/>
  <c r="N31" i="1"/>
  <c r="V77" i="10"/>
  <c r="V31" i="1"/>
  <c r="Q32" i="1"/>
  <c r="L33" i="1"/>
  <c r="T33" i="1"/>
  <c r="O34" i="1"/>
  <c r="B35" i="1"/>
  <c r="R35" i="1"/>
  <c r="D45" i="2"/>
  <c r="E48" i="2"/>
  <c r="N35" i="1"/>
  <c r="G77" i="10"/>
  <c r="O61" i="40" s="1"/>
  <c r="O77" i="10"/>
  <c r="S62" i="40" s="1"/>
  <c r="O31" i="1"/>
  <c r="B32" i="1"/>
  <c r="J32" i="1"/>
  <c r="R32" i="1"/>
  <c r="M33" i="1"/>
  <c r="U33" i="1"/>
  <c r="P34" i="1"/>
  <c r="C35" i="1"/>
  <c r="K35" i="1"/>
  <c r="S35" i="1"/>
  <c r="B44" i="2"/>
  <c r="E45" i="2"/>
  <c r="C47" i="2"/>
  <c r="F48" i="2"/>
  <c r="B77" i="10"/>
  <c r="J60" i="40" s="1"/>
  <c r="F35" i="1"/>
  <c r="H77" i="10"/>
  <c r="J63" i="40" s="1"/>
  <c r="K63" i="40" s="1"/>
  <c r="L63" i="40" s="1"/>
  <c r="M63" i="40" s="1"/>
  <c r="N63" i="40" s="1"/>
  <c r="O63" i="40" s="1"/>
  <c r="P77" i="10"/>
  <c r="T62" i="40" s="1"/>
  <c r="P31" i="1"/>
  <c r="C32" i="1"/>
  <c r="K32" i="1"/>
  <c r="S32" i="1"/>
  <c r="N33" i="1"/>
  <c r="V33" i="1"/>
  <c r="Q34" i="1"/>
  <c r="L35" i="1"/>
  <c r="T35" i="1"/>
  <c r="P33" i="1"/>
  <c r="I77" i="10"/>
  <c r="Q77" i="10"/>
  <c r="U62" i="40" s="1"/>
  <c r="Q31" i="1"/>
  <c r="D32" i="1"/>
  <c r="L32" i="1"/>
  <c r="T32" i="1"/>
  <c r="O33" i="1"/>
  <c r="R34" i="1"/>
  <c r="M35" i="1"/>
  <c r="U35" i="1"/>
  <c r="N44" i="2"/>
  <c r="V44" i="2"/>
  <c r="N45" i="2"/>
  <c r="V45" i="2"/>
  <c r="N46" i="2"/>
  <c r="V46" i="2"/>
  <c r="N47" i="2"/>
  <c r="V47" i="2"/>
  <c r="N48" i="2"/>
  <c r="V48" i="2"/>
  <c r="G44" i="2"/>
  <c r="O44" i="2"/>
  <c r="G45" i="2"/>
  <c r="O45" i="2"/>
  <c r="G46" i="2"/>
  <c r="O46" i="2"/>
  <c r="G47" i="2"/>
  <c r="O47" i="2"/>
  <c r="G48" i="2"/>
  <c r="O48" i="2"/>
  <c r="H44" i="2"/>
  <c r="P44" i="2"/>
  <c r="H45" i="2"/>
  <c r="P45" i="2"/>
  <c r="H46" i="2"/>
  <c r="P46" i="2"/>
  <c r="H47" i="2"/>
  <c r="P47" i="2"/>
  <c r="H48" i="2"/>
  <c r="P48" i="2"/>
  <c r="I44" i="2"/>
  <c r="Q44" i="2"/>
  <c r="I45" i="2"/>
  <c r="Q45" i="2"/>
  <c r="I46" i="2"/>
  <c r="Q46" i="2"/>
  <c r="I47" i="2"/>
  <c r="Q47" i="2"/>
  <c r="I48" i="2"/>
  <c r="Q48" i="2"/>
  <c r="T22" i="10"/>
  <c r="R24" i="10"/>
  <c r="J44" i="2"/>
  <c r="R44" i="2"/>
  <c r="J45" i="2"/>
  <c r="R45" i="2"/>
  <c r="J46" i="2"/>
  <c r="R46" i="2"/>
  <c r="J47" i="2"/>
  <c r="R47" i="2"/>
  <c r="J48" i="2"/>
  <c r="R48" i="2"/>
  <c r="L44" i="2"/>
  <c r="T44" i="2"/>
  <c r="L45" i="2"/>
  <c r="T45" i="2"/>
  <c r="L46" i="2"/>
  <c r="T46" i="2"/>
  <c r="L47" i="2"/>
  <c r="T47" i="2"/>
  <c r="L48" i="2"/>
  <c r="T48" i="2"/>
  <c r="M44" i="2"/>
  <c r="U44" i="2"/>
  <c r="M45" i="2"/>
  <c r="U45" i="2"/>
  <c r="M46" i="2"/>
  <c r="U46" i="2"/>
  <c r="M47" i="2"/>
  <c r="U47" i="2"/>
  <c r="M48" i="2"/>
  <c r="U48" i="2"/>
  <c r="B47" i="2"/>
  <c r="S26" i="10"/>
  <c r="L26" i="10"/>
  <c r="T23" i="10"/>
  <c r="E23" i="10"/>
  <c r="M23" i="10"/>
  <c r="U23" i="10"/>
  <c r="I25" i="10"/>
  <c r="S25" i="10"/>
  <c r="N26" i="10"/>
  <c r="V26" i="10"/>
  <c r="L23" i="10"/>
  <c r="U26" i="10"/>
  <c r="I22" i="10"/>
  <c r="S22" i="10"/>
  <c r="N23" i="10"/>
  <c r="V23" i="10"/>
  <c r="L25" i="10"/>
  <c r="T25" i="10"/>
  <c r="O26" i="10"/>
  <c r="S23" i="10"/>
  <c r="T26" i="10"/>
  <c r="O23" i="10"/>
  <c r="M25" i="10"/>
  <c r="U25" i="10"/>
  <c r="P26" i="10"/>
  <c r="D23" i="10"/>
  <c r="M26" i="10"/>
  <c r="M22" i="10"/>
  <c r="U22" i="10"/>
  <c r="H23" i="10"/>
  <c r="P23" i="10"/>
  <c r="S24" i="10"/>
  <c r="N25" i="10"/>
  <c r="V25" i="10"/>
  <c r="Q26" i="10"/>
  <c r="N22" i="10"/>
  <c r="V22" i="10"/>
  <c r="I23" i="10"/>
  <c r="Q23" i="10"/>
  <c r="T24" i="10"/>
  <c r="O25" i="10"/>
  <c r="R26" i="10"/>
  <c r="D34" i="1"/>
  <c r="C54" i="2"/>
  <c r="K54" i="2"/>
  <c r="S54" i="2"/>
  <c r="F55" i="2"/>
  <c r="N55" i="2"/>
  <c r="C26" i="10"/>
  <c r="B34" i="1"/>
  <c r="J34" i="1"/>
  <c r="E35" i="1"/>
  <c r="J54" i="2"/>
  <c r="R54" i="2"/>
  <c r="E55" i="2"/>
  <c r="B31" i="1"/>
  <c r="J31" i="1"/>
  <c r="V55" i="2"/>
  <c r="I56" i="2"/>
  <c r="Q56" i="2"/>
  <c r="D31" i="1"/>
  <c r="E34" i="1"/>
  <c r="C31" i="1"/>
  <c r="E31" i="1"/>
  <c r="F34" i="1"/>
  <c r="I35" i="1"/>
  <c r="G34" i="1"/>
  <c r="B56" i="2"/>
  <c r="G31" i="1"/>
  <c r="H34" i="1"/>
  <c r="H31" i="1"/>
  <c r="I34" i="1"/>
  <c r="D35" i="1"/>
  <c r="I54" i="2"/>
  <c r="Q54" i="2"/>
  <c r="D55" i="2"/>
  <c r="L55" i="2"/>
  <c r="T55" i="2"/>
  <c r="G56" i="2"/>
  <c r="O56" i="2"/>
  <c r="B57" i="2"/>
  <c r="J57" i="2"/>
  <c r="R57" i="2"/>
  <c r="E58" i="2"/>
  <c r="F31" i="1"/>
  <c r="M55" i="2"/>
  <c r="U55" i="2"/>
  <c r="H56" i="2"/>
  <c r="P56" i="2"/>
  <c r="C57" i="2"/>
  <c r="K57" i="2"/>
  <c r="S57" i="2"/>
  <c r="G58" i="2"/>
  <c r="O58" i="2"/>
  <c r="F57" i="2"/>
  <c r="V57" i="2"/>
  <c r="B25" i="10"/>
  <c r="H25" i="10"/>
  <c r="J58" i="2"/>
  <c r="R58" i="2"/>
  <c r="K25" i="10"/>
  <c r="I32" i="1"/>
  <c r="J35" i="1"/>
  <c r="K125" i="23"/>
  <c r="E33" i="1"/>
  <c r="E26" i="10"/>
  <c r="F54" i="2"/>
  <c r="N54" i="2"/>
  <c r="V54" i="2"/>
  <c r="I55" i="2"/>
  <c r="Q55" i="2"/>
  <c r="D57" i="2"/>
  <c r="L57" i="2"/>
  <c r="T57" i="2"/>
  <c r="G57" i="2"/>
  <c r="O57" i="2"/>
  <c r="B58" i="2"/>
  <c r="F26" i="10"/>
  <c r="I31" i="1"/>
  <c r="G54" i="2"/>
  <c r="O54" i="2"/>
  <c r="J55" i="2"/>
  <c r="R55" i="2"/>
  <c r="E56" i="2"/>
  <c r="M56" i="2"/>
  <c r="U56" i="2"/>
  <c r="C58" i="2"/>
  <c r="K58" i="2"/>
  <c r="S58" i="2"/>
  <c r="B55" i="2"/>
  <c r="D26" i="10"/>
  <c r="G26" i="10"/>
  <c r="H54" i="2"/>
  <c r="P54" i="2"/>
  <c r="C55" i="2"/>
  <c r="K55" i="2"/>
  <c r="S55" i="2"/>
  <c r="F56" i="2"/>
  <c r="N56" i="2"/>
  <c r="V56" i="2"/>
  <c r="I57" i="2"/>
  <c r="Q57" i="2"/>
  <c r="D58" i="2"/>
  <c r="L58" i="2"/>
  <c r="T58" i="2"/>
  <c r="I26" i="10"/>
  <c r="G35" i="1"/>
  <c r="M58" i="2"/>
  <c r="U58" i="2"/>
  <c r="J26" i="10"/>
  <c r="I127" i="23"/>
  <c r="J33" i="1"/>
  <c r="H35" i="1"/>
  <c r="F58" i="2"/>
  <c r="N58" i="2"/>
  <c r="V58" i="2"/>
  <c r="B26" i="10"/>
  <c r="K123" i="23"/>
  <c r="Q57" i="43" s="1"/>
  <c r="R57" i="43" s="1"/>
  <c r="S57" i="43" s="1"/>
  <c r="T57" i="43" s="1"/>
  <c r="U57" i="43" s="1"/>
  <c r="V57" i="43" s="1"/>
  <c r="W57" i="43" s="1"/>
  <c r="X57" i="43" s="1"/>
  <c r="Y57" i="43" s="1"/>
  <c r="I24" i="10"/>
  <c r="D24" i="10"/>
  <c r="B24" i="10"/>
  <c r="J24" i="10"/>
  <c r="G24" i="10"/>
  <c r="H24" i="10"/>
  <c r="F33" i="1"/>
  <c r="B33" i="1"/>
  <c r="D54" i="2"/>
  <c r="L54" i="2"/>
  <c r="T54" i="2"/>
  <c r="G55" i="2"/>
  <c r="O55" i="2"/>
  <c r="M57" i="2"/>
  <c r="G33" i="1"/>
  <c r="I33" i="1"/>
  <c r="E54" i="2"/>
  <c r="M54" i="2"/>
  <c r="U54" i="2"/>
  <c r="H55" i="2"/>
  <c r="P55" i="2"/>
  <c r="C56" i="2"/>
  <c r="K56" i="2"/>
  <c r="S56" i="2"/>
  <c r="N57" i="2"/>
  <c r="H33" i="1"/>
  <c r="J56" i="2"/>
  <c r="U57" i="2"/>
  <c r="H58" i="2"/>
  <c r="H57" i="2"/>
  <c r="P58" i="2"/>
  <c r="P57" i="2"/>
  <c r="I58" i="2"/>
  <c r="R56" i="2"/>
  <c r="D33" i="1"/>
  <c r="E57" i="2"/>
  <c r="Q58" i="2"/>
  <c r="D56" i="2"/>
  <c r="L56" i="2"/>
  <c r="T56" i="2"/>
  <c r="H22" i="10"/>
  <c r="F23" i="10"/>
  <c r="D25" i="10"/>
  <c r="D22" i="10"/>
  <c r="H26" i="10"/>
  <c r="E25" i="10"/>
  <c r="F25" i="10"/>
  <c r="G25" i="10"/>
  <c r="I124" i="23"/>
  <c r="K126" i="23"/>
  <c r="H125" i="23"/>
  <c r="I123" i="23"/>
  <c r="H124" i="23"/>
  <c r="I126" i="23"/>
  <c r="H127" i="23"/>
  <c r="K127" i="23"/>
  <c r="K124" i="23"/>
  <c r="I125" i="23"/>
  <c r="H126" i="23"/>
  <c r="H123" i="23"/>
  <c r="K56" i="43" s="1"/>
  <c r="L56" i="43" s="1"/>
  <c r="M56" i="43" s="1"/>
  <c r="N56" i="43" s="1"/>
  <c r="O56" i="43" s="1"/>
  <c r="K22" i="10"/>
  <c r="B22" i="10"/>
  <c r="J22" i="10"/>
  <c r="E22" i="10"/>
  <c r="F22" i="10"/>
  <c r="G22" i="10"/>
  <c r="I40" i="2"/>
  <c r="H40" i="2"/>
  <c r="K40" i="2"/>
  <c r="J40" i="2"/>
  <c r="V40" i="2"/>
  <c r="U40" i="2"/>
  <c r="T40" i="2"/>
  <c r="S40" i="2"/>
  <c r="R40" i="2"/>
  <c r="Q40" i="2"/>
  <c r="P40" i="2"/>
  <c r="O40" i="2"/>
  <c r="N40" i="2"/>
  <c r="M40" i="2"/>
  <c r="L40" i="2"/>
  <c r="G40" i="2"/>
  <c r="F40" i="2"/>
  <c r="E40" i="2"/>
  <c r="D40" i="2"/>
  <c r="C40" i="2"/>
  <c r="B40" i="2"/>
  <c r="AA44" i="2" l="1"/>
  <c r="Z44" i="2" s="1"/>
  <c r="Y44" i="2"/>
  <c r="X44" i="2" s="1"/>
  <c r="Y64" i="10"/>
  <c r="X64" i="10" s="1"/>
  <c r="AA64" i="10"/>
  <c r="Z64" i="10" s="1"/>
  <c r="AA26" i="10"/>
  <c r="Z26" i="10" s="1"/>
  <c r="Y26" i="10"/>
  <c r="X26" i="10" s="1"/>
  <c r="Y35" i="1"/>
  <c r="X35" i="1" s="1"/>
  <c r="AA35" i="1"/>
  <c r="Z35" i="1" s="1"/>
  <c r="AA24" i="10"/>
  <c r="Z24" i="10" s="1"/>
  <c r="Y24" i="10"/>
  <c r="X24" i="10" s="1"/>
  <c r="AA23" i="10"/>
  <c r="Z23" i="10" s="1"/>
  <c r="Y23" i="10"/>
  <c r="X23" i="10" s="1"/>
  <c r="Y56" i="2"/>
  <c r="X56" i="2" s="1"/>
  <c r="AA56" i="2"/>
  <c r="Z56" i="2" s="1"/>
  <c r="AA33" i="1"/>
  <c r="Z33" i="1" s="1"/>
  <c r="Y33" i="1"/>
  <c r="X33" i="1" s="1"/>
  <c r="AA61" i="10"/>
  <c r="Z61" i="10" s="1"/>
  <c r="Y61" i="10"/>
  <c r="X61" i="10" s="1"/>
  <c r="Y48" i="2"/>
  <c r="X48" i="2" s="1"/>
  <c r="AA48" i="2"/>
  <c r="Z48" i="2" s="1"/>
  <c r="P62" i="40"/>
  <c r="AA77" i="10"/>
  <c r="Z77" i="10" s="1"/>
  <c r="Y77" i="10"/>
  <c r="X77" i="10" s="1"/>
  <c r="AA40" i="2"/>
  <c r="Z40" i="2" s="1"/>
  <c r="Y40" i="2"/>
  <c r="X40" i="2" s="1"/>
  <c r="Y31" i="1"/>
  <c r="X31" i="1" s="1"/>
  <c r="AA31" i="1"/>
  <c r="Z31" i="1" s="1"/>
  <c r="AA34" i="1"/>
  <c r="Z34" i="1" s="1"/>
  <c r="Y34" i="1"/>
  <c r="X34" i="1" s="1"/>
  <c r="AA58" i="2"/>
  <c r="Z58" i="2" s="1"/>
  <c r="Y58" i="2"/>
  <c r="X58" i="2" s="1"/>
  <c r="AA60" i="10"/>
  <c r="Z60" i="10" s="1"/>
  <c r="Y60" i="10"/>
  <c r="X60" i="10" s="1"/>
  <c r="AA47" i="2"/>
  <c r="Z47" i="2" s="1"/>
  <c r="Y47" i="2"/>
  <c r="X47" i="2" s="1"/>
  <c r="AA22" i="10"/>
  <c r="Z22" i="10" s="1"/>
  <c r="Y22" i="10"/>
  <c r="X22" i="10" s="1"/>
  <c r="AA54" i="2"/>
  <c r="Z54" i="2" s="1"/>
  <c r="Y54" i="2"/>
  <c r="X54" i="2" s="1"/>
  <c r="Y55" i="2"/>
  <c r="X55" i="2" s="1"/>
  <c r="AA55" i="2"/>
  <c r="Z55" i="2" s="1"/>
  <c r="Y46" i="2"/>
  <c r="X46" i="2" s="1"/>
  <c r="AA46" i="2"/>
  <c r="Z46" i="2" s="1"/>
  <c r="Y57" i="2"/>
  <c r="X57" i="2" s="1"/>
  <c r="AA57" i="2"/>
  <c r="Z57" i="2" s="1"/>
  <c r="Y25" i="10"/>
  <c r="X25" i="10" s="1"/>
  <c r="AA25" i="10"/>
  <c r="Z25" i="10" s="1"/>
  <c r="AA32" i="1"/>
  <c r="Z32" i="1" s="1"/>
  <c r="Y32" i="1"/>
  <c r="X32" i="1" s="1"/>
  <c r="AA63" i="10"/>
  <c r="Z63" i="10" s="1"/>
  <c r="Y63" i="10"/>
  <c r="X63" i="10" s="1"/>
  <c r="AA45" i="2"/>
  <c r="Z45" i="2" s="1"/>
  <c r="Y45" i="2"/>
  <c r="X45" i="2" s="1"/>
  <c r="AA65" i="10"/>
  <c r="Z65" i="10" s="1"/>
  <c r="Y65" i="10"/>
  <c r="X65" i="10" s="1"/>
  <c r="AA62" i="10"/>
  <c r="Z62" i="10" s="1"/>
  <c r="Y62" i="10"/>
  <c r="X62" i="10" s="1"/>
  <c r="K11" i="25"/>
  <c r="P8" i="32" s="1"/>
  <c r="K21" i="25"/>
  <c r="P16" i="32" s="1"/>
  <c r="V72" i="10"/>
  <c r="G72" i="10"/>
  <c r="H73" i="10"/>
  <c r="S71" i="10"/>
  <c r="C71" i="10"/>
  <c r="R71" i="10"/>
  <c r="M72" i="10"/>
  <c r="J73" i="10"/>
  <c r="L71" i="10"/>
  <c r="T71" i="10"/>
  <c r="R73" i="10"/>
  <c r="I73" i="10"/>
  <c r="U72" i="10"/>
  <c r="P72" i="10"/>
  <c r="Q73" i="10"/>
  <c r="J71" i="10"/>
  <c r="F72" i="10"/>
  <c r="J57" i="10"/>
  <c r="C25" i="1"/>
  <c r="K25" i="1"/>
  <c r="N55" i="10"/>
  <c r="I71" i="10"/>
  <c r="O71" i="10"/>
  <c r="L73" i="10"/>
  <c r="N71" i="10"/>
  <c r="C22" i="1"/>
  <c r="K22" i="1"/>
  <c r="J123" i="23"/>
  <c r="E72" i="10"/>
  <c r="Q57" i="10"/>
  <c r="U48" i="40" s="1"/>
  <c r="U55" i="10"/>
  <c r="P55" i="10"/>
  <c r="J126" i="23"/>
  <c r="M55" i="10"/>
  <c r="U57" i="10"/>
  <c r="Y48" i="40" s="1"/>
  <c r="V57" i="10"/>
  <c r="J55" i="10"/>
  <c r="R55" i="10"/>
  <c r="J125" i="23"/>
  <c r="B73" i="10"/>
  <c r="H57" i="10"/>
  <c r="J49" i="40" s="1"/>
  <c r="K49" i="40" s="1"/>
  <c r="L49" i="40" s="1"/>
  <c r="M49" i="40" s="1"/>
  <c r="N49" i="40" s="1"/>
  <c r="O49" i="40" s="1"/>
  <c r="K23" i="1"/>
  <c r="L55" i="10"/>
  <c r="T55" i="10"/>
  <c r="N33" i="10"/>
  <c r="N72" i="10"/>
  <c r="K34" i="10"/>
  <c r="K73" i="10"/>
  <c r="U70" i="10"/>
  <c r="E74" i="10"/>
  <c r="E75" i="10"/>
  <c r="I31" i="10"/>
  <c r="I70" i="10"/>
  <c r="L74" i="10"/>
  <c r="L75" i="10"/>
  <c r="O70" i="10"/>
  <c r="T72" i="10"/>
  <c r="C73" i="10"/>
  <c r="M73" i="10"/>
  <c r="D73" i="10"/>
  <c r="F71" i="10"/>
  <c r="S73" i="10"/>
  <c r="G34" i="10"/>
  <c r="G73" i="10"/>
  <c r="D74" i="10"/>
  <c r="D75" i="10"/>
  <c r="P70" i="10"/>
  <c r="G31" i="10"/>
  <c r="G70" i="10"/>
  <c r="R74" i="10"/>
  <c r="R75" i="10"/>
  <c r="V31" i="10"/>
  <c r="V70" i="10"/>
  <c r="V73" i="10"/>
  <c r="C72" i="10"/>
  <c r="M70" i="10"/>
  <c r="G71" i="10"/>
  <c r="H72" i="10"/>
  <c r="R70" i="10"/>
  <c r="C74" i="10"/>
  <c r="C75" i="10"/>
  <c r="H31" i="10"/>
  <c r="H70" i="10"/>
  <c r="P73" i="10"/>
  <c r="J74" i="10"/>
  <c r="J75" i="10"/>
  <c r="L72" i="10"/>
  <c r="E73" i="10"/>
  <c r="O74" i="10"/>
  <c r="O75" i="10"/>
  <c r="Q72" i="10"/>
  <c r="J70" i="10"/>
  <c r="I74" i="10"/>
  <c r="I75" i="10"/>
  <c r="D70" i="10"/>
  <c r="F74" i="10"/>
  <c r="F75" i="10"/>
  <c r="B74" i="10"/>
  <c r="B75" i="10"/>
  <c r="N31" i="10"/>
  <c r="N70" i="10"/>
  <c r="N73" i="10"/>
  <c r="P71" i="10"/>
  <c r="E70" i="10"/>
  <c r="P74" i="10"/>
  <c r="P75" i="10"/>
  <c r="R72" i="10"/>
  <c r="T70" i="10"/>
  <c r="G74" i="10"/>
  <c r="G75" i="10"/>
  <c r="I72" i="10"/>
  <c r="S70" i="10"/>
  <c r="U71" i="10"/>
  <c r="Q70" i="10"/>
  <c r="N74" i="10"/>
  <c r="N75" i="10"/>
  <c r="D32" i="10"/>
  <c r="D71" i="10"/>
  <c r="K32" i="10"/>
  <c r="K71" i="10"/>
  <c r="S74" i="10"/>
  <c r="S75" i="10"/>
  <c r="D72" i="10"/>
  <c r="F70" i="10"/>
  <c r="F73" i="10"/>
  <c r="K31" i="10"/>
  <c r="K70" i="10"/>
  <c r="M74" i="10"/>
  <c r="M75" i="10"/>
  <c r="U35" i="10"/>
  <c r="U74" i="10"/>
  <c r="U75" i="10"/>
  <c r="O72" i="10"/>
  <c r="B70" i="10"/>
  <c r="K35" i="10"/>
  <c r="K74" i="10"/>
  <c r="K75" i="10"/>
  <c r="B71" i="10"/>
  <c r="Q71" i="10"/>
  <c r="Q74" i="10"/>
  <c r="Q75" i="10"/>
  <c r="S72" i="10"/>
  <c r="H71" i="10"/>
  <c r="H74" i="10"/>
  <c r="H75" i="10"/>
  <c r="J72" i="10"/>
  <c r="L70" i="10"/>
  <c r="V74" i="10"/>
  <c r="V75" i="10"/>
  <c r="T73" i="10"/>
  <c r="V71" i="10"/>
  <c r="M71" i="10"/>
  <c r="K33" i="10"/>
  <c r="K72" i="10"/>
  <c r="T74" i="10"/>
  <c r="T75" i="10"/>
  <c r="O73" i="10"/>
  <c r="U73" i="10"/>
  <c r="B72" i="10"/>
  <c r="C70" i="10"/>
  <c r="E71" i="10"/>
  <c r="U31" i="10"/>
  <c r="F35" i="10"/>
  <c r="E35" i="10"/>
  <c r="M35" i="10"/>
  <c r="T35" i="10"/>
  <c r="L35" i="10"/>
  <c r="S35" i="10"/>
  <c r="D35" i="10"/>
  <c r="C23" i="1"/>
  <c r="R35" i="10"/>
  <c r="U17" i="1"/>
  <c r="C32" i="10"/>
  <c r="O34" i="10"/>
  <c r="T33" i="10"/>
  <c r="T32" i="10"/>
  <c r="V34" i="10"/>
  <c r="G32" i="10"/>
  <c r="R34" i="10"/>
  <c r="P34" i="10"/>
  <c r="J34" i="10"/>
  <c r="L32" i="10"/>
  <c r="Q34" i="10"/>
  <c r="S32" i="10"/>
  <c r="H34" i="10"/>
  <c r="B34" i="10"/>
  <c r="I34" i="10"/>
  <c r="U33" i="10"/>
  <c r="S57" i="10"/>
  <c r="W48" i="40" s="1"/>
  <c r="E33" i="10"/>
  <c r="O31" i="10"/>
  <c r="J33" i="10"/>
  <c r="D33" i="10"/>
  <c r="M31" i="10"/>
  <c r="Q25" i="1"/>
  <c r="P33" i="10"/>
  <c r="F33" i="10"/>
  <c r="F31" i="10"/>
  <c r="D31" i="10"/>
  <c r="O33" i="10"/>
  <c r="P31" i="10"/>
  <c r="J32" i="10"/>
  <c r="E31" i="10"/>
  <c r="M34" i="10"/>
  <c r="T25" i="1"/>
  <c r="G33" i="10"/>
  <c r="V33" i="10"/>
  <c r="B31" i="10"/>
  <c r="S33" i="10"/>
  <c r="M25" i="1"/>
  <c r="Q31" i="10"/>
  <c r="M33" i="10"/>
  <c r="L33" i="10"/>
  <c r="T31" i="10"/>
  <c r="U16" i="1"/>
  <c r="U14" i="1"/>
  <c r="M57" i="10"/>
  <c r="Q48" i="40" s="1"/>
  <c r="C24" i="1"/>
  <c r="K24" i="1"/>
  <c r="N25" i="1"/>
  <c r="U13" i="1"/>
  <c r="U15" i="1"/>
  <c r="G57" i="10"/>
  <c r="O47" i="40" s="1"/>
  <c r="O22" i="1"/>
  <c r="R23" i="1"/>
  <c r="M24" i="1"/>
  <c r="U24" i="1"/>
  <c r="P25" i="1"/>
  <c r="K26" i="1"/>
  <c r="T13" i="1"/>
  <c r="Q14" i="1"/>
  <c r="N15" i="1"/>
  <c r="V15" i="1"/>
  <c r="S16" i="1"/>
  <c r="O57" i="10"/>
  <c r="S48" i="40" s="1"/>
  <c r="R57" i="10"/>
  <c r="V48" i="40" s="1"/>
  <c r="N57" i="10"/>
  <c r="R48" i="40" s="1"/>
  <c r="P32" i="10"/>
  <c r="P35" i="10"/>
  <c r="T34" i="10"/>
  <c r="Q33" i="10"/>
  <c r="N32" i="10"/>
  <c r="S34" i="10"/>
  <c r="M32" i="10"/>
  <c r="J31" i="10"/>
  <c r="H33" i="10"/>
  <c r="P22" i="1"/>
  <c r="N24" i="1"/>
  <c r="V24" i="1"/>
  <c r="P57" i="10"/>
  <c r="T48" i="40" s="1"/>
  <c r="T57" i="10"/>
  <c r="X48" i="40" s="1"/>
  <c r="J35" i="10"/>
  <c r="B33" i="10"/>
  <c r="V35" i="10"/>
  <c r="I33" i="10"/>
  <c r="F32" i="10"/>
  <c r="E32" i="10"/>
  <c r="B32" i="10"/>
  <c r="B35" i="10"/>
  <c r="Q32" i="10"/>
  <c r="Q35" i="10"/>
  <c r="H32" i="10"/>
  <c r="H35" i="10"/>
  <c r="O35" i="10"/>
  <c r="L34" i="10"/>
  <c r="C31" i="10"/>
  <c r="N35" i="10"/>
  <c r="N34" i="10"/>
  <c r="E34" i="10"/>
  <c r="O32" i="10"/>
  <c r="Q24" i="1"/>
  <c r="K57" i="10"/>
  <c r="P50" i="40" s="1"/>
  <c r="Q50" i="40" s="1"/>
  <c r="R50" i="40" s="1"/>
  <c r="S50" i="40" s="1"/>
  <c r="T50" i="40" s="1"/>
  <c r="U50" i="40" s="1"/>
  <c r="V50" i="40" s="1"/>
  <c r="W50" i="40" s="1"/>
  <c r="X50" i="40" s="1"/>
  <c r="Y50" i="40" s="1"/>
  <c r="L57" i="10"/>
  <c r="R32" i="10"/>
  <c r="C33" i="10"/>
  <c r="C34" i="10"/>
  <c r="R33" i="10"/>
  <c r="L31" i="10"/>
  <c r="G35" i="10"/>
  <c r="D34" i="10"/>
  <c r="V32" i="10"/>
  <c r="U32" i="10"/>
  <c r="I57" i="10"/>
  <c r="C35" i="10"/>
  <c r="I32" i="10"/>
  <c r="I35" i="10"/>
  <c r="F34" i="10"/>
  <c r="U34" i="10"/>
  <c r="S31" i="10"/>
  <c r="R31" i="10"/>
  <c r="S23" i="1"/>
  <c r="L26" i="1"/>
  <c r="T26" i="1"/>
  <c r="Q22" i="1"/>
  <c r="L23" i="1"/>
  <c r="T23" i="1"/>
  <c r="O24" i="1"/>
  <c r="R25" i="1"/>
  <c r="M26" i="1"/>
  <c r="U26" i="1"/>
  <c r="R22" i="1"/>
  <c r="M23" i="1"/>
  <c r="U23" i="1"/>
  <c r="P24" i="1"/>
  <c r="S25" i="1"/>
  <c r="N26" i="1"/>
  <c r="V26" i="1"/>
  <c r="L22" i="1"/>
  <c r="T22" i="1"/>
  <c r="O23" i="1"/>
  <c r="R24" i="1"/>
  <c r="U25" i="1"/>
  <c r="P26" i="1"/>
  <c r="S22" i="1"/>
  <c r="V23" i="1"/>
  <c r="O26" i="1"/>
  <c r="M22" i="1"/>
  <c r="U22" i="1"/>
  <c r="P23" i="1"/>
  <c r="S24" i="1"/>
  <c r="V25" i="1"/>
  <c r="Q26" i="1"/>
  <c r="S26" i="1"/>
  <c r="N23" i="1"/>
  <c r="L25" i="1"/>
  <c r="N22" i="1"/>
  <c r="V22" i="1"/>
  <c r="Q23" i="1"/>
  <c r="L24" i="1"/>
  <c r="T24" i="1"/>
  <c r="O25" i="1"/>
  <c r="R26" i="1"/>
  <c r="M13" i="1"/>
  <c r="R14" i="1"/>
  <c r="O15" i="1"/>
  <c r="L16" i="1"/>
  <c r="T16" i="1"/>
  <c r="Q17" i="1"/>
  <c r="N13" i="1"/>
  <c r="V13" i="1"/>
  <c r="S14" i="1"/>
  <c r="P15" i="1"/>
  <c r="M16" i="1"/>
  <c r="R17" i="1"/>
  <c r="L13" i="1"/>
  <c r="O13" i="1"/>
  <c r="L14" i="1"/>
  <c r="T14" i="1"/>
  <c r="Q15" i="1"/>
  <c r="N16" i="1"/>
  <c r="V16" i="1"/>
  <c r="S17" i="1"/>
  <c r="P17" i="1"/>
  <c r="P13" i="1"/>
  <c r="M14" i="1"/>
  <c r="R15" i="1"/>
  <c r="O16" i="1"/>
  <c r="L17" i="1"/>
  <c r="T17" i="1"/>
  <c r="Q13" i="1"/>
  <c r="N14" i="1"/>
  <c r="V14" i="1"/>
  <c r="S15" i="1"/>
  <c r="P16" i="1"/>
  <c r="M17" i="1"/>
  <c r="R13" i="1"/>
  <c r="O14" i="1"/>
  <c r="L15" i="1"/>
  <c r="T15" i="1"/>
  <c r="Q16" i="1"/>
  <c r="N17" i="1"/>
  <c r="V17" i="1"/>
  <c r="S13" i="1"/>
  <c r="P14" i="1"/>
  <c r="M15" i="1"/>
  <c r="R16" i="1"/>
  <c r="O17" i="1"/>
  <c r="N47" i="10"/>
  <c r="R38" i="40" s="1"/>
  <c r="H47" i="10"/>
  <c r="J39" i="40" s="1"/>
  <c r="K39" i="40" s="1"/>
  <c r="L39" i="40" s="1"/>
  <c r="M39" i="40" s="1"/>
  <c r="N39" i="40" s="1"/>
  <c r="O39" i="40" s="1"/>
  <c r="L47" i="10"/>
  <c r="T47" i="10"/>
  <c r="X38" i="40" s="1"/>
  <c r="V47" i="10"/>
  <c r="M47" i="10"/>
  <c r="Q38" i="40" s="1"/>
  <c r="U47" i="10"/>
  <c r="Y38" i="40" s="1"/>
  <c r="K47" i="10"/>
  <c r="P40" i="40" s="1"/>
  <c r="Q40" i="40" s="1"/>
  <c r="R40" i="40" s="1"/>
  <c r="S40" i="40" s="1"/>
  <c r="T40" i="40" s="1"/>
  <c r="U40" i="40" s="1"/>
  <c r="V40" i="40" s="1"/>
  <c r="W40" i="40" s="1"/>
  <c r="X40" i="40" s="1"/>
  <c r="Y40" i="40" s="1"/>
  <c r="P47" i="10"/>
  <c r="T38" i="40" s="1"/>
  <c r="O47" i="10"/>
  <c r="S38" i="40" s="1"/>
  <c r="Q47" i="10"/>
  <c r="U38" i="40" s="1"/>
  <c r="R47" i="10"/>
  <c r="V38" i="40" s="1"/>
  <c r="G47" i="10"/>
  <c r="O37" i="40" s="1"/>
  <c r="S47" i="10"/>
  <c r="W38" i="40" s="1"/>
  <c r="D22" i="1"/>
  <c r="E22" i="1"/>
  <c r="F22" i="1"/>
  <c r="G22" i="1"/>
  <c r="E24" i="1"/>
  <c r="H25" i="1"/>
  <c r="H22" i="1"/>
  <c r="I22" i="1"/>
  <c r="B22" i="1"/>
  <c r="J22" i="1"/>
  <c r="D24" i="1"/>
  <c r="F24" i="1"/>
  <c r="I25" i="1"/>
  <c r="D26" i="1"/>
  <c r="G24" i="1"/>
  <c r="H24" i="1"/>
  <c r="C26" i="1"/>
  <c r="I24" i="1"/>
  <c r="B24" i="1"/>
  <c r="J24" i="1"/>
  <c r="F23" i="1"/>
  <c r="D25" i="1"/>
  <c r="G26" i="1"/>
  <c r="G23" i="1"/>
  <c r="E25" i="1"/>
  <c r="H26" i="1"/>
  <c r="H23" i="1"/>
  <c r="F25" i="1"/>
  <c r="I26" i="1"/>
  <c r="I23" i="1"/>
  <c r="G25" i="1"/>
  <c r="B26" i="1"/>
  <c r="J26" i="1"/>
  <c r="B23" i="1"/>
  <c r="J23" i="1"/>
  <c r="D23" i="1"/>
  <c r="B25" i="1"/>
  <c r="J25" i="1"/>
  <c r="E26" i="1"/>
  <c r="E23" i="1"/>
  <c r="F26" i="1"/>
  <c r="H13" i="1"/>
  <c r="H17" i="1"/>
  <c r="G14" i="1"/>
  <c r="K16" i="1"/>
  <c r="H14" i="1"/>
  <c r="K13" i="1"/>
  <c r="G15" i="1"/>
  <c r="K17" i="1"/>
  <c r="H15" i="1"/>
  <c r="K14" i="1"/>
  <c r="G16" i="1"/>
  <c r="H16" i="1"/>
  <c r="G13" i="1"/>
  <c r="K15" i="1"/>
  <c r="G17" i="1"/>
  <c r="J124" i="23"/>
  <c r="J127" i="23"/>
  <c r="AA15" i="1" l="1"/>
  <c r="Z15" i="1" s="1"/>
  <c r="Y15" i="1"/>
  <c r="X15" i="1" s="1"/>
  <c r="AA22" i="1"/>
  <c r="Z22" i="1" s="1"/>
  <c r="Y22" i="1"/>
  <c r="X22" i="1" s="1"/>
  <c r="Y25" i="1"/>
  <c r="X25" i="1" s="1"/>
  <c r="AA25" i="1"/>
  <c r="Z25" i="1" s="1"/>
  <c r="Y71" i="10"/>
  <c r="X71" i="10" s="1"/>
  <c r="AA71" i="10"/>
  <c r="Z71" i="10" s="1"/>
  <c r="AA17" i="1"/>
  <c r="Z17" i="1" s="1"/>
  <c r="Y17" i="1"/>
  <c r="X17" i="1" s="1"/>
  <c r="Y16" i="1"/>
  <c r="X16" i="1" s="1"/>
  <c r="AA16" i="1"/>
  <c r="Z16" i="1" s="1"/>
  <c r="AA33" i="10"/>
  <c r="Z33" i="10" s="1"/>
  <c r="Y33" i="10"/>
  <c r="X33" i="10" s="1"/>
  <c r="AA72" i="10"/>
  <c r="Z72" i="10" s="1"/>
  <c r="Y72" i="10"/>
  <c r="X72" i="10" s="1"/>
  <c r="Y23" i="1"/>
  <c r="X23" i="1" s="1"/>
  <c r="AA23" i="1"/>
  <c r="Z23" i="1" s="1"/>
  <c r="AA14" i="1"/>
  <c r="Z14" i="1" s="1"/>
  <c r="Y14" i="1"/>
  <c r="X14" i="1" s="1"/>
  <c r="Y70" i="10"/>
  <c r="X70" i="10" s="1"/>
  <c r="AA70" i="10"/>
  <c r="Z70" i="10" s="1"/>
  <c r="AA32" i="10"/>
  <c r="Z32" i="10" s="1"/>
  <c r="Y32" i="10"/>
  <c r="X32" i="10" s="1"/>
  <c r="Y75" i="10"/>
  <c r="X75" i="10" s="1"/>
  <c r="AA75" i="10"/>
  <c r="Z75" i="10" s="1"/>
  <c r="Y24" i="1"/>
  <c r="X24" i="1" s="1"/>
  <c r="AA24" i="1"/>
  <c r="Z24" i="1" s="1"/>
  <c r="Y74" i="10"/>
  <c r="X74" i="10" s="1"/>
  <c r="AA74" i="10"/>
  <c r="Z74" i="10" s="1"/>
  <c r="Y73" i="10"/>
  <c r="X73" i="10" s="1"/>
  <c r="AA73" i="10"/>
  <c r="Z73" i="10" s="1"/>
  <c r="P38" i="40"/>
  <c r="AA47" i="10"/>
  <c r="Z47" i="10" s="1"/>
  <c r="Y47" i="10"/>
  <c r="X47" i="10" s="1"/>
  <c r="AA13" i="1"/>
  <c r="Z13" i="1" s="1"/>
  <c r="Y13" i="1"/>
  <c r="X13" i="1" s="1"/>
  <c r="AA31" i="10"/>
  <c r="Z31" i="10" s="1"/>
  <c r="Y31" i="10"/>
  <c r="X31" i="10" s="1"/>
  <c r="P48" i="40"/>
  <c r="AA57" i="10"/>
  <c r="Z57" i="10" s="1"/>
  <c r="Y57" i="10"/>
  <c r="X57" i="10" s="1"/>
  <c r="AA35" i="10"/>
  <c r="Z35" i="10" s="1"/>
  <c r="Y35" i="10"/>
  <c r="X35" i="10" s="1"/>
  <c r="AA26" i="1"/>
  <c r="Z26" i="1" s="1"/>
  <c r="Y26" i="1"/>
  <c r="X26" i="1" s="1"/>
  <c r="AA34" i="10"/>
  <c r="Z34" i="10" s="1"/>
  <c r="Y34" i="10"/>
  <c r="X34" i="10" s="1"/>
  <c r="H50" i="10"/>
  <c r="L42" i="10"/>
  <c r="I21" i="25"/>
  <c r="L21" i="25"/>
  <c r="P14" i="32" s="1"/>
  <c r="B21" i="25"/>
  <c r="J12" i="32" s="1"/>
  <c r="T21" i="25"/>
  <c r="X14" i="32" s="1"/>
  <c r="V21" i="25"/>
  <c r="V11" i="25"/>
  <c r="G11" i="25"/>
  <c r="O5" i="32" s="1"/>
  <c r="T11" i="25"/>
  <c r="X6" i="32" s="1"/>
  <c r="O11" i="25"/>
  <c r="S6" i="32" s="1"/>
  <c r="C21" i="25"/>
  <c r="K12" i="32" s="1"/>
  <c r="G21" i="25"/>
  <c r="O13" i="32" s="1"/>
  <c r="N21" i="25"/>
  <c r="R14" i="32" s="1"/>
  <c r="O21" i="25"/>
  <c r="S14" i="32" s="1"/>
  <c r="F21" i="25"/>
  <c r="N12" i="32" s="1"/>
  <c r="E21" i="25"/>
  <c r="M12" i="32" s="1"/>
  <c r="R21" i="25"/>
  <c r="V14" i="32" s="1"/>
  <c r="H21" i="25"/>
  <c r="J15" i="32" s="1"/>
  <c r="Q21" i="25"/>
  <c r="U14" i="32" s="1"/>
  <c r="S21" i="25"/>
  <c r="W14" i="32" s="1"/>
  <c r="M21" i="25"/>
  <c r="Q14" i="32" s="1"/>
  <c r="P21" i="25"/>
  <c r="T14" i="32" s="1"/>
  <c r="U21" i="25"/>
  <c r="Y14" i="32" s="1"/>
  <c r="J21" i="25"/>
  <c r="D21" i="25"/>
  <c r="L12" i="32" s="1"/>
  <c r="E11" i="25"/>
  <c r="M4" i="32" s="1"/>
  <c r="R11" i="25"/>
  <c r="V6" i="32" s="1"/>
  <c r="M11" i="25"/>
  <c r="Q6" i="32" s="1"/>
  <c r="I11" i="25"/>
  <c r="F11" i="25"/>
  <c r="N4" i="32" s="1"/>
  <c r="H11" i="25"/>
  <c r="J7" i="32" s="1"/>
  <c r="P11" i="25"/>
  <c r="T6" i="32" s="1"/>
  <c r="L11" i="25"/>
  <c r="P6" i="32" s="1"/>
  <c r="Q11" i="25"/>
  <c r="U6" i="32" s="1"/>
  <c r="J11" i="25"/>
  <c r="N11" i="25"/>
  <c r="R6" i="32" s="1"/>
  <c r="D11" i="25"/>
  <c r="L4" i="32" s="1"/>
  <c r="S11" i="25"/>
  <c r="W6" i="32" s="1"/>
  <c r="C11" i="25"/>
  <c r="K4" i="32" s="1"/>
  <c r="B11" i="25"/>
  <c r="J4" i="32" s="1"/>
  <c r="U11" i="25"/>
  <c r="Y6" i="32" s="1"/>
  <c r="G43" i="10"/>
  <c r="H53" i="10"/>
  <c r="J51" i="10"/>
  <c r="L53" i="10"/>
  <c r="P53" i="10"/>
  <c r="H41" i="10"/>
  <c r="G42" i="10"/>
  <c r="G52" i="10"/>
  <c r="H51" i="10"/>
  <c r="M41" i="10"/>
  <c r="O43" i="10"/>
  <c r="R52" i="10"/>
  <c r="V52" i="10"/>
  <c r="S53" i="10"/>
  <c r="V53" i="10"/>
  <c r="P43" i="10"/>
  <c r="U41" i="10"/>
  <c r="I52" i="10"/>
  <c r="L52" i="10"/>
  <c r="O54" i="10"/>
  <c r="Q51" i="10"/>
  <c r="R54" i="10"/>
  <c r="V51" i="10"/>
  <c r="P52" i="10"/>
  <c r="V50" i="10"/>
  <c r="I53" i="10"/>
  <c r="U51" i="10"/>
  <c r="T54" i="10"/>
  <c r="T51" i="10"/>
  <c r="R43" i="10"/>
  <c r="Q42" i="10"/>
  <c r="T41" i="10"/>
  <c r="S51" i="10"/>
  <c r="N41" i="10"/>
  <c r="N54" i="10"/>
  <c r="M51" i="10"/>
  <c r="Q43" i="10"/>
  <c r="M53" i="10"/>
  <c r="M42" i="10"/>
  <c r="T42" i="10"/>
  <c r="S41" i="10"/>
  <c r="O42" i="10"/>
  <c r="Q53" i="10"/>
  <c r="O55" i="10"/>
  <c r="U42" i="10"/>
  <c r="H42" i="10"/>
  <c r="V43" i="10"/>
  <c r="M43" i="10"/>
  <c r="N52" i="10"/>
  <c r="J53" i="10"/>
  <c r="R42" i="10"/>
  <c r="L50" i="10"/>
  <c r="V44" i="10"/>
  <c r="V45" i="10"/>
  <c r="M44" i="10"/>
  <c r="M45" i="10"/>
  <c r="Q44" i="10"/>
  <c r="Q45" i="10"/>
  <c r="P44" i="10"/>
  <c r="P45" i="10"/>
  <c r="N40" i="10"/>
  <c r="O15" i="10"/>
  <c r="O52" i="10"/>
  <c r="V54" i="10"/>
  <c r="V55" i="10"/>
  <c r="R50" i="10"/>
  <c r="K15" i="10"/>
  <c r="K52" i="10"/>
  <c r="M54" i="10"/>
  <c r="V40" i="10"/>
  <c r="K17" i="10"/>
  <c r="K54" i="10"/>
  <c r="K55" i="10"/>
  <c r="O44" i="10"/>
  <c r="O45" i="10"/>
  <c r="G44" i="10"/>
  <c r="G45" i="10"/>
  <c r="N44" i="10"/>
  <c r="N45" i="10"/>
  <c r="O40" i="10"/>
  <c r="T43" i="10"/>
  <c r="G41" i="10"/>
  <c r="S43" i="10"/>
  <c r="H44" i="10"/>
  <c r="H45" i="10"/>
  <c r="I50" i="10"/>
  <c r="I54" i="10"/>
  <c r="I55" i="10"/>
  <c r="T53" i="10"/>
  <c r="R53" i="10"/>
  <c r="U50" i="10"/>
  <c r="Q52" i="10"/>
  <c r="Q54" i="10"/>
  <c r="Q55" i="10"/>
  <c r="G40" i="10"/>
  <c r="H43" i="10"/>
  <c r="S42" i="10"/>
  <c r="L43" i="10"/>
  <c r="V42" i="10"/>
  <c r="H40" i="10"/>
  <c r="S44" i="10"/>
  <c r="S45" i="10"/>
  <c r="T50" i="10"/>
  <c r="O50" i="10"/>
  <c r="G50" i="10"/>
  <c r="M50" i="10"/>
  <c r="S50" i="10"/>
  <c r="L51" i="10"/>
  <c r="L54" i="10"/>
  <c r="J54" i="10"/>
  <c r="H52" i="10"/>
  <c r="V41" i="10"/>
  <c r="P4" i="10"/>
  <c r="P40" i="10"/>
  <c r="K4" i="10"/>
  <c r="K40" i="10"/>
  <c r="N42" i="10"/>
  <c r="N43" i="10"/>
  <c r="K13" i="10"/>
  <c r="K50" i="10"/>
  <c r="P50" i="10"/>
  <c r="U53" i="10"/>
  <c r="H54" i="10"/>
  <c r="H55" i="10"/>
  <c r="M52" i="10"/>
  <c r="T52" i="10"/>
  <c r="J50" i="10"/>
  <c r="O53" i="10"/>
  <c r="P54" i="10"/>
  <c r="U44" i="10"/>
  <c r="U45" i="10"/>
  <c r="U52" i="10"/>
  <c r="P41" i="10"/>
  <c r="U43" i="10"/>
  <c r="R41" i="10"/>
  <c r="Q41" i="10"/>
  <c r="L41" i="10"/>
  <c r="J52" i="10"/>
  <c r="Q50" i="10"/>
  <c r="O51" i="10"/>
  <c r="S40" i="10"/>
  <c r="K7" i="10"/>
  <c r="K43" i="10"/>
  <c r="O5" i="10"/>
  <c r="O41" i="10"/>
  <c r="Q40" i="10"/>
  <c r="K5" i="10"/>
  <c r="K41" i="10"/>
  <c r="T8" i="10"/>
  <c r="T44" i="10"/>
  <c r="T45" i="10"/>
  <c r="U40" i="10"/>
  <c r="R8" i="10"/>
  <c r="R44" i="10"/>
  <c r="R45" i="10"/>
  <c r="T40" i="10"/>
  <c r="K8" i="10"/>
  <c r="K44" i="10"/>
  <c r="K45" i="10"/>
  <c r="K53" i="10"/>
  <c r="N50" i="10"/>
  <c r="R51" i="10"/>
  <c r="G51" i="10"/>
  <c r="G17" i="10"/>
  <c r="G54" i="10"/>
  <c r="G55" i="10"/>
  <c r="R40" i="10"/>
  <c r="K6" i="10"/>
  <c r="K42" i="10"/>
  <c r="L44" i="10"/>
  <c r="L45" i="10"/>
  <c r="M40" i="10"/>
  <c r="P42" i="10"/>
  <c r="L40" i="10"/>
  <c r="K14" i="10"/>
  <c r="K51" i="10"/>
  <c r="S54" i="10"/>
  <c r="S55" i="10"/>
  <c r="N53" i="10"/>
  <c r="P51" i="10"/>
  <c r="S52" i="10"/>
  <c r="N51" i="10"/>
  <c r="G53" i="10"/>
  <c r="U54" i="10"/>
  <c r="I51" i="10"/>
  <c r="Q17" i="10"/>
  <c r="S13" i="10"/>
  <c r="J17" i="10"/>
  <c r="M17" i="10"/>
  <c r="R17" i="10"/>
  <c r="U17" i="10"/>
  <c r="P17" i="10"/>
  <c r="L17" i="10"/>
  <c r="T17" i="10"/>
  <c r="N17" i="10"/>
  <c r="H16" i="10"/>
  <c r="O17" i="10"/>
  <c r="K16" i="10"/>
  <c r="I16" i="10"/>
  <c r="N16" i="10"/>
  <c r="T16" i="10"/>
  <c r="S17" i="10"/>
  <c r="V17" i="10"/>
  <c r="I13" i="10"/>
  <c r="O16" i="10"/>
  <c r="N13" i="10"/>
  <c r="U16" i="10"/>
  <c r="L13" i="10"/>
  <c r="M13" i="10"/>
  <c r="Q14" i="10"/>
  <c r="O13" i="10"/>
  <c r="G13" i="10"/>
  <c r="P13" i="10"/>
  <c r="H17" i="10"/>
  <c r="V16" i="10"/>
  <c r="S16" i="10"/>
  <c r="G16" i="10"/>
  <c r="J16" i="10"/>
  <c r="M16" i="10"/>
  <c r="T14" i="10"/>
  <c r="H13" i="10"/>
  <c r="P16" i="10"/>
  <c r="Q16" i="10"/>
  <c r="R13" i="10"/>
  <c r="S14" i="10"/>
  <c r="L16" i="10"/>
  <c r="R16" i="10"/>
  <c r="M14" i="10"/>
  <c r="U14" i="10"/>
  <c r="U15" i="10"/>
  <c r="I17" i="10"/>
  <c r="U13" i="10"/>
  <c r="I15" i="10"/>
  <c r="G15" i="10"/>
  <c r="V14" i="10"/>
  <c r="P15" i="10"/>
  <c r="R15" i="10"/>
  <c r="O14" i="10"/>
  <c r="H15" i="10"/>
  <c r="N15" i="10"/>
  <c r="J15" i="10"/>
  <c r="J14" i="10"/>
  <c r="G14" i="10"/>
  <c r="J13" i="10"/>
  <c r="N14" i="10"/>
  <c r="T13" i="10"/>
  <c r="M15" i="10"/>
  <c r="L15" i="10"/>
  <c r="T15" i="10"/>
  <c r="I14" i="10"/>
  <c r="P14" i="10"/>
  <c r="V15" i="10"/>
  <c r="R14" i="10"/>
  <c r="V13" i="10"/>
  <c r="H14" i="10"/>
  <c r="Q13" i="10"/>
  <c r="S15" i="10"/>
  <c r="L14" i="10"/>
  <c r="Q15" i="10"/>
  <c r="P5" i="10"/>
  <c r="N5" i="10"/>
  <c r="L8" i="10"/>
  <c r="U8" i="10"/>
  <c r="O8" i="10"/>
  <c r="V8" i="10"/>
  <c r="M8" i="10"/>
  <c r="R7" i="10"/>
  <c r="G8" i="10"/>
  <c r="N8" i="10"/>
  <c r="R4" i="10"/>
  <c r="U6" i="10"/>
  <c r="G4" i="10"/>
  <c r="H5" i="10"/>
  <c r="O4" i="10"/>
  <c r="M6" i="10"/>
  <c r="S4" i="10"/>
  <c r="Q4" i="10"/>
  <c r="Q7" i="10"/>
  <c r="S6" i="10"/>
  <c r="S8" i="10"/>
  <c r="U5" i="10"/>
  <c r="M5" i="10"/>
  <c r="T6" i="10"/>
  <c r="L6" i="10"/>
  <c r="U4" i="10"/>
  <c r="P7" i="10"/>
  <c r="G7" i="10"/>
  <c r="T7" i="10"/>
  <c r="G5" i="10"/>
  <c r="Q6" i="10"/>
  <c r="S7" i="10"/>
  <c r="L7" i="10"/>
  <c r="T5" i="10"/>
  <c r="V6" i="10"/>
  <c r="T4" i="10"/>
  <c r="V5" i="10"/>
  <c r="S5" i="10"/>
  <c r="O6" i="10"/>
  <c r="N6" i="10"/>
  <c r="N7" i="10"/>
  <c r="U7" i="10"/>
  <c r="R5" i="10"/>
  <c r="Q5" i="10"/>
  <c r="L5" i="10"/>
  <c r="M4" i="10"/>
  <c r="P6" i="10"/>
  <c r="L4" i="10"/>
  <c r="O7" i="10"/>
  <c r="V7" i="10"/>
  <c r="V4" i="10"/>
  <c r="M7" i="10"/>
  <c r="R6" i="10"/>
  <c r="Q8" i="10"/>
  <c r="P8" i="10"/>
  <c r="N4" i="10"/>
  <c r="H7" i="10"/>
  <c r="H4" i="10"/>
  <c r="H6" i="10"/>
  <c r="G6" i="10"/>
  <c r="H8" i="10"/>
  <c r="Y55" i="10" l="1"/>
  <c r="X55" i="10" s="1"/>
  <c r="AA55" i="10"/>
  <c r="Z55" i="10" s="1"/>
  <c r="AA53" i="10"/>
  <c r="Z53" i="10" s="1"/>
  <c r="Y53" i="10"/>
  <c r="X53" i="10" s="1"/>
  <c r="AA15" i="10"/>
  <c r="Z15" i="10" s="1"/>
  <c r="Y15" i="10"/>
  <c r="X15" i="10" s="1"/>
  <c r="AA44" i="10"/>
  <c r="Z44" i="10" s="1"/>
  <c r="Y44" i="10"/>
  <c r="X44" i="10" s="1"/>
  <c r="Y54" i="10"/>
  <c r="X54" i="10" s="1"/>
  <c r="AA54" i="10"/>
  <c r="Z54" i="10" s="1"/>
  <c r="Y16" i="10"/>
  <c r="X16" i="10" s="1"/>
  <c r="AA16" i="10"/>
  <c r="Z16" i="10" s="1"/>
  <c r="Y51" i="10"/>
  <c r="X51" i="10" s="1"/>
  <c r="AA51" i="10"/>
  <c r="Z51" i="10" s="1"/>
  <c r="Y42" i="10"/>
  <c r="X42" i="10" s="1"/>
  <c r="AA42" i="10"/>
  <c r="Z42" i="10" s="1"/>
  <c r="AA17" i="10"/>
  <c r="Z17" i="10" s="1"/>
  <c r="Y17" i="10"/>
  <c r="X17" i="10" s="1"/>
  <c r="AA40" i="10"/>
  <c r="Z40" i="10" s="1"/>
  <c r="Y40" i="10"/>
  <c r="X40" i="10" s="1"/>
  <c r="Y6" i="10"/>
  <c r="X6" i="10" s="1"/>
  <c r="AA6" i="10"/>
  <c r="Z6" i="10" s="1"/>
  <c r="AA14" i="10"/>
  <c r="Z14" i="10" s="1"/>
  <c r="Y14" i="10"/>
  <c r="X14" i="10" s="1"/>
  <c r="Y8" i="10"/>
  <c r="X8" i="10" s="1"/>
  <c r="AA8" i="10"/>
  <c r="Z8" i="10" s="1"/>
  <c r="AA7" i="10"/>
  <c r="Z7" i="10" s="1"/>
  <c r="Y7" i="10"/>
  <c r="X7" i="10" s="1"/>
  <c r="Y5" i="10"/>
  <c r="X5" i="10" s="1"/>
  <c r="AA5" i="10"/>
  <c r="Z5" i="10" s="1"/>
  <c r="Y13" i="10"/>
  <c r="X13" i="10" s="1"/>
  <c r="AA13" i="10"/>
  <c r="Z13" i="10" s="1"/>
  <c r="Y50" i="10"/>
  <c r="X50" i="10" s="1"/>
  <c r="AA50" i="10"/>
  <c r="Z50" i="10" s="1"/>
  <c r="AA4" i="10"/>
  <c r="Z4" i="10" s="1"/>
  <c r="Y4" i="10"/>
  <c r="X4" i="10" s="1"/>
  <c r="Y41" i="10"/>
  <c r="X41" i="10" s="1"/>
  <c r="AA41" i="10"/>
  <c r="Z41" i="10" s="1"/>
  <c r="Y43" i="10"/>
  <c r="X43" i="10" s="1"/>
  <c r="AA43" i="10"/>
  <c r="Z43" i="10" s="1"/>
  <c r="AA52" i="10"/>
  <c r="Z52" i="10" s="1"/>
  <c r="Y52" i="10"/>
  <c r="X52" i="10" s="1"/>
  <c r="AA45" i="10"/>
  <c r="Z45" i="10" s="1"/>
  <c r="Y45" i="10"/>
  <c r="X45" i="10" s="1"/>
  <c r="L20" i="13"/>
  <c r="P14" i="47" s="1"/>
  <c r="G20" i="13"/>
  <c r="O13" i="47" s="1"/>
  <c r="M19" i="13" l="1"/>
  <c r="M20" i="13"/>
  <c r="Q14" i="47" s="1"/>
  <c r="N19" i="13"/>
  <c r="N20" i="13"/>
  <c r="R14" i="47" s="1"/>
  <c r="P19" i="13"/>
  <c r="P20" i="13"/>
  <c r="T14" i="47" s="1"/>
  <c r="O19" i="13"/>
  <c r="O20" i="13"/>
  <c r="S14" i="47" s="1"/>
  <c r="R19" i="13"/>
  <c r="R20" i="13"/>
  <c r="V14" i="47" s="1"/>
  <c r="T19" i="13"/>
  <c r="T20" i="13"/>
  <c r="X14" i="47" s="1"/>
  <c r="S19" i="13"/>
  <c r="S20" i="13"/>
  <c r="W14" i="47" s="1"/>
  <c r="U19" i="13"/>
  <c r="U20" i="13"/>
  <c r="Y14" i="47" s="1"/>
  <c r="Q19" i="13"/>
  <c r="Q20" i="13"/>
  <c r="U14" i="47" s="1"/>
  <c r="G19" i="13"/>
  <c r="L19" i="13"/>
  <c r="K20" i="13"/>
  <c r="P16" i="47" s="1"/>
  <c r="K52" i="13"/>
  <c r="J36" i="13"/>
  <c r="J27" i="13"/>
  <c r="J33" i="13"/>
  <c r="J24" i="13"/>
  <c r="I26" i="13"/>
  <c r="I35" i="13"/>
  <c r="H56" i="13"/>
  <c r="K49" i="47" s="1"/>
  <c r="L49" i="47" s="1"/>
  <c r="M49" i="47" s="1"/>
  <c r="N49" i="47" s="1"/>
  <c r="O49" i="47" s="1"/>
  <c r="H53" i="13"/>
  <c r="I56" i="13"/>
  <c r="I53" i="13"/>
  <c r="K56" i="13"/>
  <c r="Q50" i="47" s="1"/>
  <c r="R50" i="47" s="1"/>
  <c r="S50" i="47" s="1"/>
  <c r="T50" i="47" s="1"/>
  <c r="U50" i="47" s="1"/>
  <c r="V50" i="47" s="1"/>
  <c r="W50" i="47" s="1"/>
  <c r="X50" i="47" s="1"/>
  <c r="Y50" i="47" s="1"/>
  <c r="J37" i="13"/>
  <c r="J28" i="13"/>
  <c r="J25" i="13"/>
  <c r="J34" i="13"/>
  <c r="I27" i="13"/>
  <c r="V17" i="9"/>
  <c r="I36" i="13"/>
  <c r="K53" i="13"/>
  <c r="I24" i="13"/>
  <c r="I33" i="13"/>
  <c r="H54" i="13"/>
  <c r="I54" i="13"/>
  <c r="K54" i="13"/>
  <c r="J26" i="13"/>
  <c r="J35" i="13"/>
  <c r="I37" i="13"/>
  <c r="I28" i="13"/>
  <c r="V18" i="9"/>
  <c r="I34" i="13"/>
  <c r="I25" i="13"/>
  <c r="H52" i="13"/>
  <c r="I52" i="13"/>
  <c r="N52" i="13"/>
  <c r="D54" i="13"/>
  <c r="T54" i="13"/>
  <c r="O55" i="13"/>
  <c r="J56" i="13"/>
  <c r="O52" i="13"/>
  <c r="J53" i="13"/>
  <c r="E54" i="13"/>
  <c r="U54" i="13"/>
  <c r="P55" i="13"/>
  <c r="P52" i="13"/>
  <c r="F54" i="13"/>
  <c r="Q55" i="13"/>
  <c r="L56" i="13"/>
  <c r="Q52" i="13"/>
  <c r="L53" i="13"/>
  <c r="G54" i="13"/>
  <c r="B55" i="13"/>
  <c r="R55" i="13"/>
  <c r="M56" i="13"/>
  <c r="O53" i="13"/>
  <c r="K63" i="25"/>
  <c r="F52" i="13"/>
  <c r="G55" i="13"/>
  <c r="G16" i="4"/>
  <c r="C56" i="13"/>
  <c r="N54" i="13"/>
  <c r="D53" i="13"/>
  <c r="T53" i="13"/>
  <c r="O54" i="13"/>
  <c r="J55" i="13"/>
  <c r="E56" i="13"/>
  <c r="U56" i="13"/>
  <c r="M53" i="13"/>
  <c r="T55" i="13"/>
  <c r="J54" i="13"/>
  <c r="E52" i="13"/>
  <c r="U52" i="13"/>
  <c r="P53" i="13"/>
  <c r="F55" i="13"/>
  <c r="R56" i="13"/>
  <c r="G52" i="13"/>
  <c r="B53" i="13"/>
  <c r="R53" i="13"/>
  <c r="T56" i="13"/>
  <c r="J52" i="13"/>
  <c r="E53" i="13"/>
  <c r="U53" i="13"/>
  <c r="P54" i="13"/>
  <c r="K55" i="13"/>
  <c r="F56" i="13"/>
  <c r="N56" i="13"/>
  <c r="C52" i="13"/>
  <c r="N53" i="13"/>
  <c r="D55" i="13"/>
  <c r="O56" i="13"/>
  <c r="P56" i="13"/>
  <c r="Q53" i="13"/>
  <c r="L54" i="13"/>
  <c r="S56" i="13"/>
  <c r="C53" i="13"/>
  <c r="S53" i="13"/>
  <c r="I55" i="13"/>
  <c r="F53" i="13"/>
  <c r="Q54" i="13"/>
  <c r="L55" i="13"/>
  <c r="L16" i="4"/>
  <c r="G56" i="13"/>
  <c r="C55" i="13"/>
  <c r="D52" i="13"/>
  <c r="T52" i="13"/>
  <c r="U55" i="13"/>
  <c r="H55" i="13"/>
  <c r="D56" i="13"/>
  <c r="L52" i="13"/>
  <c r="G53" i="13"/>
  <c r="B54" i="13"/>
  <c r="R54" i="13"/>
  <c r="M55" i="13"/>
  <c r="B52" i="13"/>
  <c r="R52" i="13"/>
  <c r="S55" i="13"/>
  <c r="S52" i="13"/>
  <c r="E55" i="13"/>
  <c r="Q56" i="13"/>
  <c r="B56" i="13"/>
  <c r="M54" i="13"/>
  <c r="M52" i="13"/>
  <c r="C54" i="13"/>
  <c r="S54" i="13"/>
  <c r="N55" i="13"/>
  <c r="D45" i="16"/>
  <c r="L20" i="44" s="1"/>
  <c r="D55" i="16"/>
  <c r="L28" i="44" s="1"/>
  <c r="D65" i="16"/>
  <c r="L36" i="44" s="1"/>
  <c r="T45" i="16"/>
  <c r="X22" i="44" s="1"/>
  <c r="T55" i="16"/>
  <c r="X30" i="44" s="1"/>
  <c r="T65" i="16"/>
  <c r="X38" i="44" s="1"/>
  <c r="E65" i="16"/>
  <c r="M36" i="44" s="1"/>
  <c r="E45" i="16"/>
  <c r="M20" i="44" s="1"/>
  <c r="E55" i="16"/>
  <c r="M28" i="44" s="1"/>
  <c r="U55" i="16"/>
  <c r="Y30" i="44" s="1"/>
  <c r="U65" i="16"/>
  <c r="Y38" i="44" s="1"/>
  <c r="U45" i="16"/>
  <c r="Y22" i="44" s="1"/>
  <c r="F45" i="16"/>
  <c r="N20" i="44" s="1"/>
  <c r="F55" i="16"/>
  <c r="N28" i="44" s="1"/>
  <c r="F65" i="16"/>
  <c r="N36" i="44" s="1"/>
  <c r="V55" i="16"/>
  <c r="V65" i="16"/>
  <c r="V45" i="16"/>
  <c r="G65" i="16"/>
  <c r="O37" i="44" s="1"/>
  <c r="G55" i="16"/>
  <c r="O29" i="44" s="1"/>
  <c r="G45" i="16"/>
  <c r="O21" i="44" s="1"/>
  <c r="H55" i="16"/>
  <c r="J31" i="44" s="1"/>
  <c r="K31" i="44" s="1"/>
  <c r="L31" i="44" s="1"/>
  <c r="M31" i="44" s="1"/>
  <c r="N31" i="44" s="1"/>
  <c r="O31" i="44" s="1"/>
  <c r="H65" i="16"/>
  <c r="J39" i="44" s="1"/>
  <c r="K39" i="44" s="1"/>
  <c r="L39" i="44" s="1"/>
  <c r="M39" i="44" s="1"/>
  <c r="N39" i="44" s="1"/>
  <c r="O39" i="44" s="1"/>
  <c r="H45" i="16"/>
  <c r="J23" i="44" s="1"/>
  <c r="K23" i="44" s="1"/>
  <c r="L23" i="44" s="1"/>
  <c r="M23" i="44" s="1"/>
  <c r="N23" i="44" s="1"/>
  <c r="O23" i="44" s="1"/>
  <c r="I65" i="16"/>
  <c r="I45" i="16"/>
  <c r="I55" i="16"/>
  <c r="J55" i="16"/>
  <c r="J45" i="16"/>
  <c r="J65" i="16"/>
  <c r="K45" i="16"/>
  <c r="P24" i="44" s="1"/>
  <c r="Q24" i="44" s="1"/>
  <c r="R24" i="44" s="1"/>
  <c r="S24" i="44" s="1"/>
  <c r="T24" i="44" s="1"/>
  <c r="U24" i="44" s="1"/>
  <c r="V24" i="44" s="1"/>
  <c r="W24" i="44" s="1"/>
  <c r="X24" i="44" s="1"/>
  <c r="Y24" i="44" s="1"/>
  <c r="K65" i="16"/>
  <c r="P40" i="44" s="1"/>
  <c r="Q40" i="44" s="1"/>
  <c r="R40" i="44" s="1"/>
  <c r="S40" i="44" s="1"/>
  <c r="T40" i="44" s="1"/>
  <c r="U40" i="44" s="1"/>
  <c r="V40" i="44" s="1"/>
  <c r="W40" i="44" s="1"/>
  <c r="X40" i="44" s="1"/>
  <c r="Y40" i="44" s="1"/>
  <c r="K55" i="16"/>
  <c r="P32" i="44" s="1"/>
  <c r="Q32" i="44" s="1"/>
  <c r="R32" i="44" s="1"/>
  <c r="S32" i="44" s="1"/>
  <c r="T32" i="44" s="1"/>
  <c r="U32" i="44" s="1"/>
  <c r="V32" i="44" s="1"/>
  <c r="W32" i="44" s="1"/>
  <c r="X32" i="44" s="1"/>
  <c r="Y32" i="44" s="1"/>
  <c r="L45" i="16"/>
  <c r="L65" i="16"/>
  <c r="L55" i="16"/>
  <c r="M65" i="16"/>
  <c r="Q38" i="44" s="1"/>
  <c r="M45" i="16"/>
  <c r="Q22" i="44" s="1"/>
  <c r="M55" i="16"/>
  <c r="Q30" i="44" s="1"/>
  <c r="N55" i="16"/>
  <c r="R30" i="44" s="1"/>
  <c r="N65" i="16"/>
  <c r="R38" i="44" s="1"/>
  <c r="N45" i="16"/>
  <c r="R22" i="44" s="1"/>
  <c r="O55" i="16"/>
  <c r="S30" i="44" s="1"/>
  <c r="O65" i="16"/>
  <c r="S38" i="44" s="1"/>
  <c r="O45" i="16"/>
  <c r="S22" i="44" s="1"/>
  <c r="P45" i="16"/>
  <c r="T22" i="44" s="1"/>
  <c r="P65" i="16"/>
  <c r="T38" i="44" s="1"/>
  <c r="P55" i="16"/>
  <c r="T30" i="44" s="1"/>
  <c r="Q45" i="16"/>
  <c r="U22" i="44" s="1"/>
  <c r="Q65" i="16"/>
  <c r="U38" i="44" s="1"/>
  <c r="Q55" i="16"/>
  <c r="U30" i="44" s="1"/>
  <c r="B45" i="16"/>
  <c r="J20" i="44" s="1"/>
  <c r="B65" i="16"/>
  <c r="J36" i="44" s="1"/>
  <c r="B55" i="16"/>
  <c r="J28" i="44" s="1"/>
  <c r="R45" i="16"/>
  <c r="V22" i="44" s="1"/>
  <c r="R55" i="16"/>
  <c r="V30" i="44" s="1"/>
  <c r="R65" i="16"/>
  <c r="V38" i="44" s="1"/>
  <c r="C45" i="16"/>
  <c r="K20" i="44" s="1"/>
  <c r="C55" i="16"/>
  <c r="K28" i="44" s="1"/>
  <c r="C65" i="16"/>
  <c r="K36" i="44" s="1"/>
  <c r="S45" i="16"/>
  <c r="W22" i="44" s="1"/>
  <c r="S65" i="16"/>
  <c r="W38" i="44" s="1"/>
  <c r="S55" i="16"/>
  <c r="W30" i="44" s="1"/>
  <c r="K44" i="23"/>
  <c r="Q40" i="43" s="1"/>
  <c r="R40" i="43" s="1"/>
  <c r="S40" i="43" s="1"/>
  <c r="T40" i="43" s="1"/>
  <c r="U40" i="43" s="1"/>
  <c r="V40" i="43" s="1"/>
  <c r="W40" i="43" s="1"/>
  <c r="X40" i="43" s="1"/>
  <c r="Y40" i="43" s="1"/>
  <c r="H44" i="23"/>
  <c r="K39" i="43" s="1"/>
  <c r="L39" i="43" s="1"/>
  <c r="M39" i="43" s="1"/>
  <c r="N39" i="43" s="1"/>
  <c r="O39" i="43" s="1"/>
  <c r="C61" i="16"/>
  <c r="C51" i="16"/>
  <c r="C41" i="16"/>
  <c r="S40" i="23"/>
  <c r="P41" i="23"/>
  <c r="M42" i="23"/>
  <c r="U42" i="23"/>
  <c r="R43" i="23"/>
  <c r="O44" i="23"/>
  <c r="G44" i="23"/>
  <c r="K42" i="23"/>
  <c r="H42" i="23"/>
  <c r="L40" i="23"/>
  <c r="T40" i="23"/>
  <c r="Q41" i="23"/>
  <c r="N42" i="23"/>
  <c r="V42" i="23"/>
  <c r="S43" i="23"/>
  <c r="P44" i="23"/>
  <c r="K43" i="23"/>
  <c r="H43" i="23"/>
  <c r="M40" i="23"/>
  <c r="U40" i="23"/>
  <c r="R41" i="23"/>
  <c r="O42" i="23"/>
  <c r="K110" i="16"/>
  <c r="L43" i="23"/>
  <c r="Q44" i="23"/>
  <c r="N40" i="23"/>
  <c r="V40" i="23"/>
  <c r="S41" i="23"/>
  <c r="P42" i="23"/>
  <c r="M43" i="23"/>
  <c r="U43" i="23"/>
  <c r="R44" i="23"/>
  <c r="O40" i="23"/>
  <c r="K109" i="16"/>
  <c r="L41" i="23"/>
  <c r="T41" i="23"/>
  <c r="Q42" i="23"/>
  <c r="N43" i="23"/>
  <c r="V43" i="23"/>
  <c r="S44" i="23"/>
  <c r="G40" i="23"/>
  <c r="C52" i="16"/>
  <c r="C42" i="16"/>
  <c r="C62" i="16"/>
  <c r="P40" i="23"/>
  <c r="M41" i="23"/>
  <c r="U41" i="23"/>
  <c r="R42" i="23"/>
  <c r="O43" i="23"/>
  <c r="L44" i="23"/>
  <c r="T44" i="23"/>
  <c r="G41" i="23"/>
  <c r="C53" i="16"/>
  <c r="C43" i="16"/>
  <c r="C63" i="16"/>
  <c r="T43" i="23"/>
  <c r="K108" i="16"/>
  <c r="Q40" i="23"/>
  <c r="N41" i="23"/>
  <c r="V41" i="23"/>
  <c r="S42" i="23"/>
  <c r="P43" i="23"/>
  <c r="M44" i="23"/>
  <c r="U44" i="23"/>
  <c r="G42" i="23"/>
  <c r="K40" i="23"/>
  <c r="H40" i="23"/>
  <c r="C54" i="16"/>
  <c r="C44" i="16"/>
  <c r="C64" i="16"/>
  <c r="R40" i="23"/>
  <c r="O41" i="23"/>
  <c r="L42" i="23"/>
  <c r="T42" i="23"/>
  <c r="Q43" i="23"/>
  <c r="N44" i="23"/>
  <c r="V44" i="23"/>
  <c r="G43" i="23"/>
  <c r="K41" i="23"/>
  <c r="H41" i="23"/>
  <c r="I9" i="13"/>
  <c r="P73" i="16"/>
  <c r="E73" i="16"/>
  <c r="M73" i="16"/>
  <c r="U73" i="16"/>
  <c r="H74" i="16"/>
  <c r="K49" i="44" s="1"/>
  <c r="L49" i="44" s="1"/>
  <c r="M49" i="44" s="1"/>
  <c r="N49" i="44" s="1"/>
  <c r="O49" i="44" s="1"/>
  <c r="P74" i="16"/>
  <c r="C74" i="16"/>
  <c r="F73" i="16"/>
  <c r="N73" i="16"/>
  <c r="V73" i="16"/>
  <c r="I74" i="16"/>
  <c r="Q74" i="16"/>
  <c r="G73" i="16"/>
  <c r="J74" i="16"/>
  <c r="I73" i="16"/>
  <c r="Q73" i="16"/>
  <c r="D74" i="16"/>
  <c r="L74" i="16"/>
  <c r="T74" i="16"/>
  <c r="R74" i="16"/>
  <c r="H73" i="16"/>
  <c r="J73" i="16"/>
  <c r="R73" i="16"/>
  <c r="E74" i="16"/>
  <c r="M74" i="16"/>
  <c r="U74" i="16"/>
  <c r="O73" i="16"/>
  <c r="S74" i="16"/>
  <c r="C73" i="16"/>
  <c r="K73" i="16"/>
  <c r="S73" i="16"/>
  <c r="F74" i="16"/>
  <c r="N74" i="16"/>
  <c r="V74" i="16"/>
  <c r="B74" i="16"/>
  <c r="K74" i="16"/>
  <c r="Q50" i="44" s="1"/>
  <c r="R50" i="44" s="1"/>
  <c r="S50" i="44" s="1"/>
  <c r="T50" i="44" s="1"/>
  <c r="U50" i="44" s="1"/>
  <c r="V50" i="44" s="1"/>
  <c r="W50" i="44" s="1"/>
  <c r="X50" i="44" s="1"/>
  <c r="Y50" i="44" s="1"/>
  <c r="D73" i="16"/>
  <c r="L73" i="16"/>
  <c r="T73" i="16"/>
  <c r="G74" i="16"/>
  <c r="O74" i="16"/>
  <c r="B73" i="16"/>
  <c r="Q9" i="13"/>
  <c r="D70" i="16"/>
  <c r="L70" i="16"/>
  <c r="T70" i="16"/>
  <c r="G71" i="16"/>
  <c r="O71" i="16"/>
  <c r="B72" i="16"/>
  <c r="J72" i="16"/>
  <c r="R72" i="16"/>
  <c r="R9" i="13"/>
  <c r="E70" i="16"/>
  <c r="M70" i="16"/>
  <c r="U70" i="16"/>
  <c r="H71" i="16"/>
  <c r="P71" i="16"/>
  <c r="C72" i="16"/>
  <c r="K72" i="16"/>
  <c r="S72" i="16"/>
  <c r="S9" i="13"/>
  <c r="L9" i="13"/>
  <c r="T9" i="13"/>
  <c r="G70" i="16"/>
  <c r="O70" i="16"/>
  <c r="B71" i="16"/>
  <c r="J71" i="16"/>
  <c r="R71" i="16"/>
  <c r="E72" i="16"/>
  <c r="M72" i="16"/>
  <c r="U72" i="16"/>
  <c r="M9" i="13"/>
  <c r="U9" i="13"/>
  <c r="H70" i="16"/>
  <c r="P70" i="16"/>
  <c r="C71" i="16"/>
  <c r="K71" i="16"/>
  <c r="S71" i="16"/>
  <c r="F72" i="16"/>
  <c r="N72" i="16"/>
  <c r="V72" i="16"/>
  <c r="K9" i="13"/>
  <c r="Q8" i="47" s="1"/>
  <c r="R8" i="47" s="1"/>
  <c r="S8" i="47" s="1"/>
  <c r="T8" i="47" s="1"/>
  <c r="U8" i="47" s="1"/>
  <c r="V8" i="47" s="1"/>
  <c r="W8" i="47" s="1"/>
  <c r="X8" i="47" s="1"/>
  <c r="Y8" i="47" s="1"/>
  <c r="N70" i="16"/>
  <c r="I71" i="16"/>
  <c r="T72" i="16"/>
  <c r="N9" i="13"/>
  <c r="I70" i="16"/>
  <c r="Q70" i="16"/>
  <c r="D71" i="16"/>
  <c r="L71" i="16"/>
  <c r="T71" i="16"/>
  <c r="G72" i="16"/>
  <c r="O72" i="16"/>
  <c r="F70" i="16"/>
  <c r="V70" i="16"/>
  <c r="Q71" i="16"/>
  <c r="D72" i="16"/>
  <c r="L72" i="16"/>
  <c r="G9" i="13"/>
  <c r="O9" i="13"/>
  <c r="B70" i="16"/>
  <c r="B51" i="16"/>
  <c r="J70" i="16"/>
  <c r="R70" i="16"/>
  <c r="E71" i="16"/>
  <c r="M71" i="16"/>
  <c r="U71" i="16"/>
  <c r="H72" i="16"/>
  <c r="P72" i="16"/>
  <c r="P9" i="13"/>
  <c r="C70" i="16"/>
  <c r="K70" i="16"/>
  <c r="S70" i="16"/>
  <c r="F71" i="16"/>
  <c r="N71" i="16"/>
  <c r="V71" i="16"/>
  <c r="I72" i="16"/>
  <c r="Q72" i="16"/>
  <c r="H9" i="13"/>
  <c r="K7" i="47" s="1"/>
  <c r="L7" i="47" s="1"/>
  <c r="M7" i="47" s="1"/>
  <c r="N7" i="47" s="1"/>
  <c r="O7" i="47" s="1"/>
  <c r="J9" i="13"/>
  <c r="V9" i="13"/>
  <c r="S92" i="19"/>
  <c r="S27" i="4"/>
  <c r="L92" i="19"/>
  <c r="L27" i="4"/>
  <c r="T92" i="19"/>
  <c r="T27" i="4"/>
  <c r="M92" i="19"/>
  <c r="M27" i="4"/>
  <c r="U92" i="19"/>
  <c r="U27" i="4"/>
  <c r="N92" i="19"/>
  <c r="N27" i="4"/>
  <c r="V92" i="19"/>
  <c r="V27" i="4"/>
  <c r="O92" i="19"/>
  <c r="O27" i="4"/>
  <c r="G92" i="19"/>
  <c r="G27" i="4"/>
  <c r="P92" i="19"/>
  <c r="P27" i="4"/>
  <c r="Q92" i="19"/>
  <c r="Q27" i="4"/>
  <c r="K92" i="19"/>
  <c r="Q111" i="52" s="1"/>
  <c r="R111" i="52" s="1"/>
  <c r="S111" i="52" s="1"/>
  <c r="T111" i="52" s="1"/>
  <c r="U111" i="52" s="1"/>
  <c r="V111" i="52" s="1"/>
  <c r="W111" i="52" s="1"/>
  <c r="X111" i="52" s="1"/>
  <c r="Y111" i="52" s="1"/>
  <c r="K27" i="4"/>
  <c r="H92" i="19"/>
  <c r="K110" i="52" s="1"/>
  <c r="L110" i="52" s="1"/>
  <c r="M110" i="52" s="1"/>
  <c r="N110" i="52" s="1"/>
  <c r="O110" i="52" s="1"/>
  <c r="H27" i="4"/>
  <c r="R92" i="19"/>
  <c r="R27" i="4"/>
  <c r="H71" i="2"/>
  <c r="J55" i="31" s="1"/>
  <c r="K55" i="31" s="1"/>
  <c r="L55" i="31" s="1"/>
  <c r="M55" i="31" s="1"/>
  <c r="N55" i="31" s="1"/>
  <c r="O55" i="31" s="1"/>
  <c r="J6" i="13"/>
  <c r="T4" i="13"/>
  <c r="M7" i="13"/>
  <c r="L22" i="4"/>
  <c r="L88" i="19"/>
  <c r="L32" i="4"/>
  <c r="T22" i="4"/>
  <c r="T88" i="19"/>
  <c r="T32" i="4"/>
  <c r="Q23" i="4"/>
  <c r="Q89" i="19"/>
  <c r="Q33" i="4"/>
  <c r="N24" i="4"/>
  <c r="N90" i="19"/>
  <c r="N34" i="4"/>
  <c r="V24" i="4"/>
  <c r="V90" i="19"/>
  <c r="V34" i="4"/>
  <c r="S25" i="4"/>
  <c r="S91" i="19"/>
  <c r="S35" i="4"/>
  <c r="P26" i="4"/>
  <c r="P36" i="4"/>
  <c r="G7" i="1"/>
  <c r="H7" i="1"/>
  <c r="K7" i="1"/>
  <c r="Q71" i="2"/>
  <c r="U54" i="31" s="1"/>
  <c r="M4" i="13"/>
  <c r="U4" i="13"/>
  <c r="P5" i="13"/>
  <c r="K6" i="13"/>
  <c r="S6" i="13"/>
  <c r="N7" i="13"/>
  <c r="V7" i="13"/>
  <c r="I8" i="13"/>
  <c r="Q8" i="13"/>
  <c r="M22" i="4"/>
  <c r="M88" i="19"/>
  <c r="M32" i="4"/>
  <c r="U22" i="4"/>
  <c r="U88" i="19"/>
  <c r="U32" i="4"/>
  <c r="R23" i="4"/>
  <c r="R89" i="19"/>
  <c r="R33" i="4"/>
  <c r="O24" i="4"/>
  <c r="O90" i="19"/>
  <c r="O34" i="4"/>
  <c r="L25" i="4"/>
  <c r="L91" i="19"/>
  <c r="L35" i="4"/>
  <c r="T25" i="4"/>
  <c r="T91" i="19"/>
  <c r="T35" i="4"/>
  <c r="Q26" i="4"/>
  <c r="Q36" i="4"/>
  <c r="J71" i="2"/>
  <c r="R71" i="2"/>
  <c r="V54" i="31" s="1"/>
  <c r="N4" i="13"/>
  <c r="V4" i="13"/>
  <c r="I5" i="13"/>
  <c r="Q5" i="13"/>
  <c r="L6" i="13"/>
  <c r="T6" i="13"/>
  <c r="O7" i="13"/>
  <c r="J8" i="13"/>
  <c r="R8" i="13"/>
  <c r="N22" i="4"/>
  <c r="N88" i="19"/>
  <c r="N32" i="4"/>
  <c r="V22" i="4"/>
  <c r="V88" i="19"/>
  <c r="V32" i="4"/>
  <c r="S23" i="4"/>
  <c r="S89" i="19"/>
  <c r="S33" i="4"/>
  <c r="P24" i="4"/>
  <c r="P90" i="19"/>
  <c r="P34" i="4"/>
  <c r="M25" i="4"/>
  <c r="M91" i="19"/>
  <c r="M35" i="4"/>
  <c r="U25" i="4"/>
  <c r="U91" i="19"/>
  <c r="U35" i="4"/>
  <c r="R26" i="4"/>
  <c r="R36" i="4"/>
  <c r="P8" i="13"/>
  <c r="S71" i="2"/>
  <c r="W54" i="31" s="1"/>
  <c r="O4" i="13"/>
  <c r="J5" i="13"/>
  <c r="R5" i="13"/>
  <c r="M6" i="13"/>
  <c r="U6" i="13"/>
  <c r="P7" i="13"/>
  <c r="K8" i="13"/>
  <c r="S8" i="13"/>
  <c r="O22" i="4"/>
  <c r="O88" i="19"/>
  <c r="O32" i="4"/>
  <c r="L23" i="4"/>
  <c r="L89" i="19"/>
  <c r="L33" i="4"/>
  <c r="T23" i="4"/>
  <c r="T89" i="19"/>
  <c r="T33" i="4"/>
  <c r="Q24" i="4"/>
  <c r="Q90" i="19"/>
  <c r="Q34" i="4"/>
  <c r="N25" i="4"/>
  <c r="N91" i="19"/>
  <c r="N35" i="4"/>
  <c r="V25" i="4"/>
  <c r="V91" i="19"/>
  <c r="V35" i="4"/>
  <c r="S26" i="4"/>
  <c r="S36" i="4"/>
  <c r="K6" i="1"/>
  <c r="P4" i="13"/>
  <c r="K5" i="13"/>
  <c r="S5" i="13"/>
  <c r="N6" i="13"/>
  <c r="V6" i="13"/>
  <c r="I7" i="13"/>
  <c r="Q7" i="13"/>
  <c r="L8" i="13"/>
  <c r="T8" i="13"/>
  <c r="P22" i="4"/>
  <c r="P88" i="19"/>
  <c r="P32" i="4"/>
  <c r="M23" i="4"/>
  <c r="M89" i="19"/>
  <c r="M33" i="4"/>
  <c r="U23" i="4"/>
  <c r="U89" i="19"/>
  <c r="U33" i="4"/>
  <c r="R24" i="4"/>
  <c r="R90" i="19"/>
  <c r="R34" i="4"/>
  <c r="O25" i="4"/>
  <c r="O91" i="19"/>
  <c r="O35" i="4"/>
  <c r="L26" i="4"/>
  <c r="L36" i="4"/>
  <c r="T26" i="4"/>
  <c r="T36" i="4"/>
  <c r="U7" i="13"/>
  <c r="G8" i="1"/>
  <c r="I4" i="13"/>
  <c r="Q4" i="13"/>
  <c r="L5" i="13"/>
  <c r="T5" i="13"/>
  <c r="O6" i="13"/>
  <c r="J7" i="13"/>
  <c r="R7" i="13"/>
  <c r="M8" i="13"/>
  <c r="U8" i="13"/>
  <c r="Q22" i="4"/>
  <c r="Q88" i="19"/>
  <c r="Q32" i="4"/>
  <c r="N23" i="4"/>
  <c r="N89" i="19"/>
  <c r="N33" i="4"/>
  <c r="V23" i="4"/>
  <c r="V89" i="19"/>
  <c r="V33" i="4"/>
  <c r="S24" i="4"/>
  <c r="S90" i="19"/>
  <c r="S34" i="4"/>
  <c r="P25" i="4"/>
  <c r="P91" i="19"/>
  <c r="P35" i="4"/>
  <c r="M26" i="4"/>
  <c r="M36" i="4"/>
  <c r="U26" i="4"/>
  <c r="U36" i="4"/>
  <c r="G6" i="1"/>
  <c r="H6" i="1"/>
  <c r="R6" i="13"/>
  <c r="G4" i="1"/>
  <c r="H4" i="1"/>
  <c r="K4" i="1"/>
  <c r="N71" i="2"/>
  <c r="R54" i="31" s="1"/>
  <c r="V71" i="2"/>
  <c r="J4" i="13"/>
  <c r="R4" i="13"/>
  <c r="M5" i="13"/>
  <c r="U5" i="13"/>
  <c r="P6" i="13"/>
  <c r="K7" i="13"/>
  <c r="S7" i="13"/>
  <c r="N8" i="13"/>
  <c r="V8" i="13"/>
  <c r="R22" i="4"/>
  <c r="R88" i="19"/>
  <c r="R32" i="4"/>
  <c r="O23" i="4"/>
  <c r="O89" i="19"/>
  <c r="O33" i="4"/>
  <c r="L24" i="4"/>
  <c r="L90" i="19"/>
  <c r="L34" i="4"/>
  <c r="T24" i="4"/>
  <c r="T90" i="19"/>
  <c r="T34" i="4"/>
  <c r="Q25" i="4"/>
  <c r="Q91" i="19"/>
  <c r="Q35" i="4"/>
  <c r="N26" i="4"/>
  <c r="N36" i="4"/>
  <c r="V26" i="4"/>
  <c r="V36" i="4"/>
  <c r="P71" i="2"/>
  <c r="T54" i="31" s="1"/>
  <c r="L4" i="13"/>
  <c r="O5" i="13"/>
  <c r="H8" i="1"/>
  <c r="K8" i="1"/>
  <c r="G5" i="1"/>
  <c r="H5" i="1"/>
  <c r="K5" i="1"/>
  <c r="O71" i="2"/>
  <c r="S54" i="31" s="1"/>
  <c r="K4" i="13"/>
  <c r="S4" i="13"/>
  <c r="N5" i="13"/>
  <c r="V5" i="13"/>
  <c r="I6" i="13"/>
  <c r="Q6" i="13"/>
  <c r="L7" i="13"/>
  <c r="T7" i="13"/>
  <c r="O8" i="13"/>
  <c r="S22" i="4"/>
  <c r="S88" i="19"/>
  <c r="S32" i="4"/>
  <c r="P23" i="4"/>
  <c r="P89" i="19"/>
  <c r="P33" i="4"/>
  <c r="M24" i="4"/>
  <c r="M90" i="19"/>
  <c r="M34" i="4"/>
  <c r="U24" i="4"/>
  <c r="U90" i="19"/>
  <c r="U34" i="4"/>
  <c r="R25" i="4"/>
  <c r="R91" i="19"/>
  <c r="R35" i="4"/>
  <c r="O26" i="4"/>
  <c r="O36" i="4"/>
  <c r="H4" i="2"/>
  <c r="P4" i="2"/>
  <c r="J6" i="2"/>
  <c r="R6" i="2"/>
  <c r="G4" i="2"/>
  <c r="I5" i="2"/>
  <c r="Q5" i="2"/>
  <c r="K7" i="2"/>
  <c r="S7" i="2"/>
  <c r="T8" i="2"/>
  <c r="L8" i="2"/>
  <c r="G6" i="2"/>
  <c r="N4" i="2"/>
  <c r="V4" i="2"/>
  <c r="O5" i="2"/>
  <c r="H6" i="2"/>
  <c r="P6" i="2"/>
  <c r="I7" i="2"/>
  <c r="Q7" i="2"/>
  <c r="J8" i="2"/>
  <c r="R8" i="2"/>
  <c r="O4" i="2"/>
  <c r="H5" i="2"/>
  <c r="P5" i="2"/>
  <c r="I6" i="2"/>
  <c r="Q6" i="2"/>
  <c r="J7" i="2"/>
  <c r="R7" i="2"/>
  <c r="K8" i="2"/>
  <c r="S8" i="2"/>
  <c r="G5" i="2"/>
  <c r="I4" i="2"/>
  <c r="Q4" i="2"/>
  <c r="J5" i="2"/>
  <c r="R5" i="2"/>
  <c r="K6" i="2"/>
  <c r="S6" i="2"/>
  <c r="L7" i="2"/>
  <c r="T7" i="2"/>
  <c r="M8" i="2"/>
  <c r="U8" i="2"/>
  <c r="J4" i="2"/>
  <c r="R4" i="2"/>
  <c r="K5" i="2"/>
  <c r="S5" i="2"/>
  <c r="L6" i="2"/>
  <c r="T6" i="2"/>
  <c r="M7" i="2"/>
  <c r="U7" i="2"/>
  <c r="N8" i="2"/>
  <c r="V8" i="2"/>
  <c r="G7" i="2"/>
  <c r="K4" i="2"/>
  <c r="S4" i="2"/>
  <c r="L5" i="2"/>
  <c r="T5" i="2"/>
  <c r="M6" i="2"/>
  <c r="U6" i="2"/>
  <c r="N7" i="2"/>
  <c r="V7" i="2"/>
  <c r="O8" i="2"/>
  <c r="G8" i="2"/>
  <c r="L4" i="2"/>
  <c r="T4" i="2"/>
  <c r="M5" i="2"/>
  <c r="U5" i="2"/>
  <c r="N6" i="2"/>
  <c r="V6" i="2"/>
  <c r="O7" i="2"/>
  <c r="H8" i="2"/>
  <c r="P8" i="2"/>
  <c r="M4" i="2"/>
  <c r="U4" i="2"/>
  <c r="N5" i="2"/>
  <c r="V5" i="2"/>
  <c r="O6" i="2"/>
  <c r="H7" i="2"/>
  <c r="P7" i="2"/>
  <c r="I8" i="2"/>
  <c r="Q8" i="2"/>
  <c r="M4" i="1"/>
  <c r="U4" i="1"/>
  <c r="R5" i="1"/>
  <c r="L7" i="1"/>
  <c r="T7" i="1"/>
  <c r="Q8" i="1"/>
  <c r="N4" i="1"/>
  <c r="V4" i="1"/>
  <c r="S5" i="1"/>
  <c r="P6" i="1"/>
  <c r="M7" i="1"/>
  <c r="U7" i="1"/>
  <c r="R8" i="1"/>
  <c r="O4" i="1"/>
  <c r="L5" i="1"/>
  <c r="T5" i="1"/>
  <c r="Q6" i="1"/>
  <c r="N7" i="1"/>
  <c r="V7" i="1"/>
  <c r="S8" i="1"/>
  <c r="P4" i="1"/>
  <c r="M5" i="1"/>
  <c r="U5" i="1"/>
  <c r="R6" i="1"/>
  <c r="O7" i="1"/>
  <c r="L8" i="1"/>
  <c r="T8" i="1"/>
  <c r="Q4" i="1"/>
  <c r="N5" i="1"/>
  <c r="V5" i="1"/>
  <c r="S6" i="1"/>
  <c r="P7" i="1"/>
  <c r="M8" i="1"/>
  <c r="U8" i="1"/>
  <c r="R4" i="1"/>
  <c r="O5" i="1"/>
  <c r="L6" i="1"/>
  <c r="T6" i="1"/>
  <c r="Q7" i="1"/>
  <c r="N8" i="1"/>
  <c r="V8" i="1"/>
  <c r="O6" i="1"/>
  <c r="S4" i="1"/>
  <c r="P5" i="1"/>
  <c r="M6" i="1"/>
  <c r="U6" i="1"/>
  <c r="R7" i="1"/>
  <c r="O8" i="1"/>
  <c r="L4" i="1"/>
  <c r="T4" i="1"/>
  <c r="Q5" i="1"/>
  <c r="N6" i="1"/>
  <c r="V6" i="1"/>
  <c r="S7" i="1"/>
  <c r="P8" i="1"/>
  <c r="H158" i="17"/>
  <c r="P158" i="17"/>
  <c r="C159" i="17"/>
  <c r="K159" i="17"/>
  <c r="Q104" i="51" s="1"/>
  <c r="R104" i="51" s="1"/>
  <c r="S104" i="51" s="1"/>
  <c r="T104" i="51" s="1"/>
  <c r="U104" i="51" s="1"/>
  <c r="V104" i="51" s="1"/>
  <c r="W104" i="51" s="1"/>
  <c r="X104" i="51" s="1"/>
  <c r="Y104" i="51" s="1"/>
  <c r="S159" i="17"/>
  <c r="B159" i="17"/>
  <c r="I158" i="17"/>
  <c r="Q158" i="17"/>
  <c r="D159" i="17"/>
  <c r="L159" i="17"/>
  <c r="T159" i="17"/>
  <c r="R159" i="17"/>
  <c r="B158" i="17"/>
  <c r="J158" i="17"/>
  <c r="R158" i="17"/>
  <c r="E159" i="17"/>
  <c r="M159" i="17"/>
  <c r="U159" i="17"/>
  <c r="G158" i="17"/>
  <c r="C158" i="17"/>
  <c r="K158" i="17"/>
  <c r="S158" i="17"/>
  <c r="F159" i="17"/>
  <c r="N159" i="17"/>
  <c r="V159" i="17"/>
  <c r="D158" i="17"/>
  <c r="L158" i="17"/>
  <c r="T158" i="17"/>
  <c r="G159" i="17"/>
  <c r="O159" i="17"/>
  <c r="J159" i="17"/>
  <c r="E158" i="17"/>
  <c r="M158" i="17"/>
  <c r="U158" i="17"/>
  <c r="H159" i="17"/>
  <c r="K103" i="51" s="1"/>
  <c r="L103" i="51" s="1"/>
  <c r="M103" i="51" s="1"/>
  <c r="N103" i="51" s="1"/>
  <c r="O103" i="51" s="1"/>
  <c r="P159" i="17"/>
  <c r="O158" i="17"/>
  <c r="F158" i="17"/>
  <c r="N158" i="17"/>
  <c r="V158" i="17"/>
  <c r="I159" i="17"/>
  <c r="Q159" i="17"/>
  <c r="Q81" i="19"/>
  <c r="Q45" i="13"/>
  <c r="Q112" i="13"/>
  <c r="Q63" i="13"/>
  <c r="I79" i="19"/>
  <c r="I43" i="13"/>
  <c r="I61" i="13"/>
  <c r="I110" i="13"/>
  <c r="Q79" i="19"/>
  <c r="Q61" i="13"/>
  <c r="Q43" i="13"/>
  <c r="Q110" i="13"/>
  <c r="D80" i="19"/>
  <c r="D111" i="13"/>
  <c r="D44" i="13"/>
  <c r="D62" i="13"/>
  <c r="L80" i="19"/>
  <c r="L44" i="13"/>
  <c r="L62" i="13"/>
  <c r="L111" i="13"/>
  <c r="T80" i="19"/>
  <c r="T44" i="13"/>
  <c r="T111" i="13"/>
  <c r="T62" i="13"/>
  <c r="G81" i="19"/>
  <c r="G112" i="13"/>
  <c r="G45" i="13"/>
  <c r="G63" i="13"/>
  <c r="O45" i="13"/>
  <c r="O81" i="19"/>
  <c r="O63" i="13"/>
  <c r="O112" i="13"/>
  <c r="B82" i="19"/>
  <c r="B64" i="13"/>
  <c r="B113" i="13"/>
  <c r="B46" i="13"/>
  <c r="J82" i="19"/>
  <c r="J113" i="13"/>
  <c r="J46" i="13"/>
  <c r="R82" i="19"/>
  <c r="R64" i="13"/>
  <c r="R113" i="13"/>
  <c r="R46" i="13"/>
  <c r="E83" i="19"/>
  <c r="E114" i="13"/>
  <c r="E47" i="13"/>
  <c r="E65" i="13"/>
  <c r="M83" i="19"/>
  <c r="M47" i="13"/>
  <c r="M114" i="13"/>
  <c r="M65" i="13"/>
  <c r="U83" i="19"/>
  <c r="U114" i="13"/>
  <c r="U65" i="13"/>
  <c r="U47" i="13"/>
  <c r="O83" i="19"/>
  <c r="O47" i="13"/>
  <c r="O114" i="13"/>
  <c r="O65" i="13"/>
  <c r="B79" i="19"/>
  <c r="B43" i="13"/>
  <c r="B61" i="13"/>
  <c r="B110" i="13"/>
  <c r="J79" i="19"/>
  <c r="J110" i="13"/>
  <c r="J43" i="13"/>
  <c r="R79" i="19"/>
  <c r="R110" i="13"/>
  <c r="R43" i="13"/>
  <c r="R61" i="13"/>
  <c r="E80" i="19"/>
  <c r="E62" i="13"/>
  <c r="E44" i="13"/>
  <c r="E111" i="13"/>
  <c r="M44" i="13"/>
  <c r="M80" i="19"/>
  <c r="M111" i="13"/>
  <c r="M62" i="13"/>
  <c r="U80" i="19"/>
  <c r="U111" i="13"/>
  <c r="U62" i="13"/>
  <c r="U44" i="13"/>
  <c r="H81" i="19"/>
  <c r="H63" i="13"/>
  <c r="H45" i="13"/>
  <c r="H112" i="13"/>
  <c r="P45" i="13"/>
  <c r="P81" i="19"/>
  <c r="P63" i="13"/>
  <c r="P112" i="13"/>
  <c r="C82" i="19"/>
  <c r="C113" i="13"/>
  <c r="C46" i="13"/>
  <c r="C64" i="13"/>
  <c r="K82" i="19"/>
  <c r="K55" i="18"/>
  <c r="P57" i="49" s="1"/>
  <c r="Q57" i="49" s="1"/>
  <c r="R57" i="49" s="1"/>
  <c r="S57" i="49" s="1"/>
  <c r="T57" i="49" s="1"/>
  <c r="U57" i="49" s="1"/>
  <c r="V57" i="49" s="1"/>
  <c r="W57" i="49" s="1"/>
  <c r="X57" i="49" s="1"/>
  <c r="Y57" i="49" s="1"/>
  <c r="K54" i="18"/>
  <c r="P50" i="49" s="1"/>
  <c r="Q50" i="49" s="1"/>
  <c r="R50" i="49" s="1"/>
  <c r="S50" i="49" s="1"/>
  <c r="T50" i="49" s="1"/>
  <c r="U50" i="49" s="1"/>
  <c r="V50" i="49" s="1"/>
  <c r="W50" i="49" s="1"/>
  <c r="X50" i="49" s="1"/>
  <c r="Y50" i="49" s="1"/>
  <c r="K57" i="18"/>
  <c r="P72" i="49" s="1"/>
  <c r="Q72" i="49" s="1"/>
  <c r="R72" i="49" s="1"/>
  <c r="S72" i="49" s="1"/>
  <c r="T72" i="49" s="1"/>
  <c r="U72" i="49" s="1"/>
  <c r="V72" i="49" s="1"/>
  <c r="W72" i="49" s="1"/>
  <c r="X72" i="49" s="1"/>
  <c r="Y72" i="49" s="1"/>
  <c r="K46" i="13"/>
  <c r="K113" i="13"/>
  <c r="S113" i="13"/>
  <c r="S82" i="19"/>
  <c r="S46" i="13"/>
  <c r="S64" i="13"/>
  <c r="F83" i="19"/>
  <c r="F114" i="13"/>
  <c r="F65" i="13"/>
  <c r="F47" i="13"/>
  <c r="N83" i="19"/>
  <c r="N114" i="13"/>
  <c r="N47" i="13"/>
  <c r="N65" i="13"/>
  <c r="V83" i="19"/>
  <c r="V47" i="13"/>
  <c r="V65" i="13"/>
  <c r="V114" i="13"/>
  <c r="S79" i="19"/>
  <c r="S110" i="13"/>
  <c r="S61" i="13"/>
  <c r="S43" i="13"/>
  <c r="T82" i="19"/>
  <c r="T113" i="13"/>
  <c r="T46" i="13"/>
  <c r="T64" i="13"/>
  <c r="D43" i="13"/>
  <c r="D79" i="19"/>
  <c r="D110" i="13"/>
  <c r="D61" i="13"/>
  <c r="L79" i="19"/>
  <c r="L61" i="13"/>
  <c r="L43" i="13"/>
  <c r="L110" i="13"/>
  <c r="T79" i="19"/>
  <c r="T43" i="13"/>
  <c r="T110" i="13"/>
  <c r="T61" i="13"/>
  <c r="G80" i="19"/>
  <c r="G44" i="13"/>
  <c r="G62" i="13"/>
  <c r="G111" i="13"/>
  <c r="O44" i="13"/>
  <c r="O80" i="19"/>
  <c r="O111" i="13"/>
  <c r="O62" i="13"/>
  <c r="B81" i="19"/>
  <c r="B45" i="13"/>
  <c r="B112" i="13"/>
  <c r="B63" i="13"/>
  <c r="J81" i="19"/>
  <c r="J45" i="13"/>
  <c r="J112" i="13"/>
  <c r="R81" i="19"/>
  <c r="R112" i="13"/>
  <c r="R45" i="13"/>
  <c r="R63" i="13"/>
  <c r="E82" i="19"/>
  <c r="E64" i="13"/>
  <c r="E46" i="13"/>
  <c r="E113" i="13"/>
  <c r="M82" i="19"/>
  <c r="M46" i="13"/>
  <c r="M113" i="13"/>
  <c r="M64" i="13"/>
  <c r="U46" i="13"/>
  <c r="U82" i="19"/>
  <c r="U64" i="13"/>
  <c r="U113" i="13"/>
  <c r="H83" i="19"/>
  <c r="H65" i="13"/>
  <c r="K56" i="47" s="1"/>
  <c r="L56" i="47" s="1"/>
  <c r="M56" i="47" s="1"/>
  <c r="N56" i="47" s="1"/>
  <c r="O56" i="47" s="1"/>
  <c r="H47" i="13"/>
  <c r="K39" i="47" s="1"/>
  <c r="L39" i="47" s="1"/>
  <c r="M39" i="47" s="1"/>
  <c r="N39" i="47" s="1"/>
  <c r="O39" i="47" s="1"/>
  <c r="H114" i="13"/>
  <c r="P83" i="19"/>
  <c r="P47" i="13"/>
  <c r="P114" i="13"/>
  <c r="P65" i="13"/>
  <c r="C43" i="13"/>
  <c r="C79" i="19"/>
  <c r="C110" i="13"/>
  <c r="C61" i="13"/>
  <c r="K79" i="19"/>
  <c r="K43" i="13"/>
  <c r="K110" i="13"/>
  <c r="F80" i="19"/>
  <c r="F44" i="13"/>
  <c r="F111" i="13"/>
  <c r="F62" i="13"/>
  <c r="N80" i="19"/>
  <c r="N44" i="13"/>
  <c r="N111" i="13"/>
  <c r="N62" i="13"/>
  <c r="I81" i="19"/>
  <c r="I63" i="13"/>
  <c r="I112" i="13"/>
  <c r="I45" i="13"/>
  <c r="G83" i="19"/>
  <c r="G114" i="13"/>
  <c r="G47" i="13"/>
  <c r="G65" i="13"/>
  <c r="E79" i="19"/>
  <c r="E43" i="13"/>
  <c r="E110" i="13"/>
  <c r="E61" i="13"/>
  <c r="M79" i="19"/>
  <c r="M110" i="13"/>
  <c r="M61" i="13"/>
  <c r="M43" i="13"/>
  <c r="U79" i="19"/>
  <c r="U43" i="13"/>
  <c r="U110" i="13"/>
  <c r="U61" i="13"/>
  <c r="H80" i="19"/>
  <c r="H111" i="13"/>
  <c r="H44" i="13"/>
  <c r="H62" i="13"/>
  <c r="P80" i="19"/>
  <c r="P44" i="13"/>
  <c r="P111" i="13"/>
  <c r="P62" i="13"/>
  <c r="C81" i="19"/>
  <c r="C45" i="13"/>
  <c r="C112" i="13"/>
  <c r="C63" i="13"/>
  <c r="K81" i="19"/>
  <c r="K45" i="13"/>
  <c r="K112" i="13"/>
  <c r="S81" i="19"/>
  <c r="S112" i="13"/>
  <c r="S45" i="13"/>
  <c r="S63" i="13"/>
  <c r="F82" i="19"/>
  <c r="F46" i="13"/>
  <c r="F113" i="13"/>
  <c r="F64" i="13"/>
  <c r="N82" i="19"/>
  <c r="N46" i="13"/>
  <c r="N113" i="13"/>
  <c r="N64" i="13"/>
  <c r="V82" i="19"/>
  <c r="V113" i="13"/>
  <c r="V46" i="13"/>
  <c r="V64" i="13"/>
  <c r="I83" i="19"/>
  <c r="I47" i="13"/>
  <c r="I65" i="13"/>
  <c r="I114" i="13"/>
  <c r="Q83" i="19"/>
  <c r="Q114" i="13"/>
  <c r="Q47" i="13"/>
  <c r="Q65" i="13"/>
  <c r="V80" i="19"/>
  <c r="V62" i="13"/>
  <c r="V111" i="13"/>
  <c r="V44" i="13"/>
  <c r="F79" i="19"/>
  <c r="F110" i="13"/>
  <c r="F43" i="13"/>
  <c r="F61" i="13"/>
  <c r="N79" i="19"/>
  <c r="N110" i="13"/>
  <c r="N43" i="13"/>
  <c r="N61" i="13"/>
  <c r="V79" i="19"/>
  <c r="V43" i="13"/>
  <c r="V110" i="13"/>
  <c r="V61" i="13"/>
  <c r="I80" i="19"/>
  <c r="I44" i="13"/>
  <c r="I111" i="13"/>
  <c r="I62" i="13"/>
  <c r="Q80" i="19"/>
  <c r="Q111" i="13"/>
  <c r="Q44" i="13"/>
  <c r="Q62" i="13"/>
  <c r="D81" i="19"/>
  <c r="D112" i="13"/>
  <c r="D45" i="13"/>
  <c r="D63" i="13"/>
  <c r="L81" i="19"/>
  <c r="L63" i="13"/>
  <c r="L45" i="13"/>
  <c r="L112" i="13"/>
  <c r="T81" i="19"/>
  <c r="T45" i="13"/>
  <c r="T112" i="13"/>
  <c r="T63" i="13"/>
  <c r="G82" i="19"/>
  <c r="G113" i="13"/>
  <c r="G46" i="13"/>
  <c r="G64" i="13"/>
  <c r="O82" i="19"/>
  <c r="O113" i="13"/>
  <c r="O64" i="13"/>
  <c r="O46" i="13"/>
  <c r="B83" i="19"/>
  <c r="B47" i="13"/>
  <c r="B65" i="13"/>
  <c r="B114" i="13"/>
  <c r="J83" i="19"/>
  <c r="J47" i="13"/>
  <c r="J114" i="13"/>
  <c r="R83" i="19"/>
  <c r="R114" i="13"/>
  <c r="R47" i="13"/>
  <c r="R65" i="13"/>
  <c r="D82" i="19"/>
  <c r="D46" i="13"/>
  <c r="D64" i="13"/>
  <c r="D113" i="13"/>
  <c r="G79" i="19"/>
  <c r="G110" i="13"/>
  <c r="G43" i="13"/>
  <c r="G61" i="13"/>
  <c r="O79" i="19"/>
  <c r="O110" i="13"/>
  <c r="O43" i="13"/>
  <c r="O61" i="13"/>
  <c r="B44" i="13"/>
  <c r="B80" i="19"/>
  <c r="B62" i="13"/>
  <c r="B111" i="13"/>
  <c r="J80" i="19"/>
  <c r="J111" i="13"/>
  <c r="J44" i="13"/>
  <c r="R80" i="19"/>
  <c r="R44" i="13"/>
  <c r="R111" i="13"/>
  <c r="R62" i="13"/>
  <c r="E81" i="19"/>
  <c r="E45" i="13"/>
  <c r="E112" i="13"/>
  <c r="E63" i="13"/>
  <c r="M81" i="19"/>
  <c r="M112" i="13"/>
  <c r="M45" i="13"/>
  <c r="M63" i="13"/>
  <c r="U45" i="13"/>
  <c r="U81" i="19"/>
  <c r="U112" i="13"/>
  <c r="U63" i="13"/>
  <c r="H82" i="19"/>
  <c r="H113" i="13"/>
  <c r="H46" i="13"/>
  <c r="H64" i="13"/>
  <c r="P82" i="19"/>
  <c r="P64" i="13"/>
  <c r="P46" i="13"/>
  <c r="P113" i="13"/>
  <c r="C83" i="19"/>
  <c r="C47" i="13"/>
  <c r="C114" i="13"/>
  <c r="C65" i="13"/>
  <c r="K83" i="19"/>
  <c r="K47" i="13"/>
  <c r="Q40" i="47" s="1"/>
  <c r="R40" i="47" s="1"/>
  <c r="S40" i="47" s="1"/>
  <c r="T40" i="47" s="1"/>
  <c r="U40" i="47" s="1"/>
  <c r="V40" i="47" s="1"/>
  <c r="W40" i="47" s="1"/>
  <c r="X40" i="47" s="1"/>
  <c r="Y40" i="47" s="1"/>
  <c r="K114" i="13"/>
  <c r="S83" i="19"/>
  <c r="S114" i="13"/>
  <c r="S47" i="13"/>
  <c r="S65" i="13"/>
  <c r="L82" i="19"/>
  <c r="L46" i="13"/>
  <c r="L64" i="13"/>
  <c r="L113" i="13"/>
  <c r="H79" i="19"/>
  <c r="H43" i="13"/>
  <c r="H61" i="13"/>
  <c r="H110" i="13"/>
  <c r="P79" i="19"/>
  <c r="P110" i="13"/>
  <c r="P61" i="13"/>
  <c r="P43" i="13"/>
  <c r="C80" i="19"/>
  <c r="C111" i="13"/>
  <c r="C44" i="13"/>
  <c r="C62" i="13"/>
  <c r="K80" i="19"/>
  <c r="K44" i="13"/>
  <c r="K111" i="13"/>
  <c r="S80" i="19"/>
  <c r="S44" i="13"/>
  <c r="S62" i="13"/>
  <c r="S111" i="13"/>
  <c r="F81" i="19"/>
  <c r="F45" i="13"/>
  <c r="F63" i="13"/>
  <c r="F112" i="13"/>
  <c r="N81" i="19"/>
  <c r="N45" i="13"/>
  <c r="N112" i="13"/>
  <c r="N63" i="13"/>
  <c r="V112" i="13"/>
  <c r="V81" i="19"/>
  <c r="V45" i="13"/>
  <c r="V63" i="13"/>
  <c r="I82" i="19"/>
  <c r="I113" i="13"/>
  <c r="I46" i="13"/>
  <c r="I64" i="13"/>
  <c r="Q82" i="19"/>
  <c r="Q46" i="13"/>
  <c r="Q64" i="13"/>
  <c r="Q113" i="13"/>
  <c r="D47" i="13"/>
  <c r="D83" i="19"/>
  <c r="D114" i="13"/>
  <c r="D65" i="13"/>
  <c r="L83" i="19"/>
  <c r="L114" i="13"/>
  <c r="L47" i="13"/>
  <c r="L65" i="13"/>
  <c r="T83" i="19"/>
  <c r="T114" i="13"/>
  <c r="T47" i="13"/>
  <c r="T65" i="13"/>
  <c r="H79" i="16"/>
  <c r="H61" i="16"/>
  <c r="H51" i="16"/>
  <c r="H41" i="16"/>
  <c r="P61" i="16"/>
  <c r="P79" i="16"/>
  <c r="P51" i="16"/>
  <c r="P41" i="16"/>
  <c r="C80" i="16"/>
  <c r="K62" i="16"/>
  <c r="K80" i="16"/>
  <c r="K52" i="16"/>
  <c r="K42" i="16"/>
  <c r="S62" i="16"/>
  <c r="S80" i="16"/>
  <c r="S42" i="16"/>
  <c r="S52" i="16"/>
  <c r="F63" i="16"/>
  <c r="F81" i="16"/>
  <c r="F53" i="16"/>
  <c r="F43" i="16"/>
  <c r="N63" i="16"/>
  <c r="N81" i="16"/>
  <c r="N53" i="16"/>
  <c r="N43" i="16"/>
  <c r="V81" i="16"/>
  <c r="V63" i="16"/>
  <c r="V53" i="16"/>
  <c r="V43" i="16"/>
  <c r="I64" i="16"/>
  <c r="I82" i="16"/>
  <c r="I44" i="16"/>
  <c r="I54" i="16"/>
  <c r="Q64" i="16"/>
  <c r="Q82" i="16"/>
  <c r="Q54" i="16"/>
  <c r="Q44" i="16"/>
  <c r="D83" i="16"/>
  <c r="L83" i="16"/>
  <c r="T83" i="16"/>
  <c r="H64" i="16"/>
  <c r="H82" i="16"/>
  <c r="H54" i="16"/>
  <c r="H44" i="16"/>
  <c r="I61" i="16"/>
  <c r="I79" i="16"/>
  <c r="I41" i="16"/>
  <c r="I51" i="16"/>
  <c r="Q61" i="16"/>
  <c r="Q79" i="16"/>
  <c r="Q51" i="16"/>
  <c r="Q41" i="16"/>
  <c r="D62" i="16"/>
  <c r="D80" i="16"/>
  <c r="D42" i="16"/>
  <c r="D52" i="16"/>
  <c r="L62" i="16"/>
  <c r="L80" i="16"/>
  <c r="L42" i="16"/>
  <c r="L52" i="16"/>
  <c r="T62" i="16"/>
  <c r="T80" i="16"/>
  <c r="T52" i="16"/>
  <c r="T42" i="16"/>
  <c r="G63" i="16"/>
  <c r="G81" i="16"/>
  <c r="G53" i="16"/>
  <c r="G43" i="16"/>
  <c r="O63" i="16"/>
  <c r="O81" i="16"/>
  <c r="O53" i="16"/>
  <c r="O43" i="16"/>
  <c r="B64" i="16"/>
  <c r="B82" i="16"/>
  <c r="B54" i="16"/>
  <c r="B44" i="16"/>
  <c r="J82" i="16"/>
  <c r="J64" i="16"/>
  <c r="J44" i="16"/>
  <c r="J54" i="16"/>
  <c r="R64" i="16"/>
  <c r="R82" i="16"/>
  <c r="R54" i="16"/>
  <c r="R44" i="16"/>
  <c r="E83" i="16"/>
  <c r="M83" i="16"/>
  <c r="U83" i="16"/>
  <c r="O61" i="16"/>
  <c r="O79" i="16"/>
  <c r="O41" i="16"/>
  <c r="O51" i="16"/>
  <c r="E63" i="16"/>
  <c r="E81" i="16"/>
  <c r="E53" i="16"/>
  <c r="E43" i="16"/>
  <c r="P64" i="16"/>
  <c r="P82" i="16"/>
  <c r="P44" i="16"/>
  <c r="P54" i="16"/>
  <c r="B61" i="16"/>
  <c r="B79" i="16"/>
  <c r="B41" i="16"/>
  <c r="J79" i="16"/>
  <c r="J61" i="16"/>
  <c r="J51" i="16"/>
  <c r="J41" i="16"/>
  <c r="R61" i="16"/>
  <c r="R79" i="16"/>
  <c r="R51" i="16"/>
  <c r="R41" i="16"/>
  <c r="E62" i="16"/>
  <c r="E80" i="16"/>
  <c r="E42" i="16"/>
  <c r="E52" i="16"/>
  <c r="M62" i="16"/>
  <c r="M80" i="16"/>
  <c r="M42" i="16"/>
  <c r="M52" i="16"/>
  <c r="U62" i="16"/>
  <c r="U80" i="16"/>
  <c r="U42" i="16"/>
  <c r="U52" i="16"/>
  <c r="H81" i="16"/>
  <c r="H63" i="16"/>
  <c r="H53" i="16"/>
  <c r="H43" i="16"/>
  <c r="P63" i="16"/>
  <c r="P81" i="16"/>
  <c r="P53" i="16"/>
  <c r="P43" i="16"/>
  <c r="C82" i="16"/>
  <c r="K64" i="16"/>
  <c r="K82" i="16"/>
  <c r="K44" i="16"/>
  <c r="K54" i="16"/>
  <c r="S64" i="16"/>
  <c r="S82" i="16"/>
  <c r="S44" i="16"/>
  <c r="S54" i="16"/>
  <c r="F83" i="16"/>
  <c r="N83" i="16"/>
  <c r="V83" i="16"/>
  <c r="U63" i="16"/>
  <c r="U81" i="16"/>
  <c r="U43" i="16"/>
  <c r="U53" i="16"/>
  <c r="C79" i="16"/>
  <c r="K61" i="16"/>
  <c r="K79" i="16"/>
  <c r="K51" i="16"/>
  <c r="K41" i="16"/>
  <c r="S61" i="16"/>
  <c r="S79" i="16"/>
  <c r="S51" i="16"/>
  <c r="S41" i="16"/>
  <c r="F62" i="16"/>
  <c r="F80" i="16"/>
  <c r="F42" i="16"/>
  <c r="F52" i="16"/>
  <c r="N62" i="16"/>
  <c r="N80" i="16"/>
  <c r="N42" i="16"/>
  <c r="N52" i="16"/>
  <c r="V62" i="16"/>
  <c r="V80" i="16"/>
  <c r="V42" i="16"/>
  <c r="V52" i="16"/>
  <c r="I63" i="16"/>
  <c r="I81" i="16"/>
  <c r="I43" i="16"/>
  <c r="I53" i="16"/>
  <c r="Q63" i="16"/>
  <c r="Q81" i="16"/>
  <c r="Q53" i="16"/>
  <c r="Q43" i="16"/>
  <c r="D64" i="16"/>
  <c r="D82" i="16"/>
  <c r="D54" i="16"/>
  <c r="D44" i="16"/>
  <c r="L64" i="16"/>
  <c r="L82" i="16"/>
  <c r="L44" i="16"/>
  <c r="L54" i="16"/>
  <c r="T64" i="16"/>
  <c r="T82" i="16"/>
  <c r="T44" i="16"/>
  <c r="T54" i="16"/>
  <c r="G83" i="16"/>
  <c r="O83" i="16"/>
  <c r="G61" i="16"/>
  <c r="G79" i="16"/>
  <c r="G41" i="16"/>
  <c r="G51" i="16"/>
  <c r="B62" i="16"/>
  <c r="B80" i="16"/>
  <c r="B52" i="16"/>
  <c r="B42" i="16"/>
  <c r="R62" i="16"/>
  <c r="R80" i="16"/>
  <c r="R52" i="16"/>
  <c r="R42" i="16"/>
  <c r="M63" i="16"/>
  <c r="M81" i="16"/>
  <c r="M43" i="16"/>
  <c r="M53" i="16"/>
  <c r="C83" i="16"/>
  <c r="D61" i="16"/>
  <c r="D79" i="16"/>
  <c r="D51" i="16"/>
  <c r="D41" i="16"/>
  <c r="L61" i="16"/>
  <c r="L79" i="16"/>
  <c r="L41" i="16"/>
  <c r="L51" i="16"/>
  <c r="T61" i="16"/>
  <c r="T79" i="16"/>
  <c r="T51" i="16"/>
  <c r="T41" i="16"/>
  <c r="G62" i="16"/>
  <c r="G80" i="16"/>
  <c r="G52" i="16"/>
  <c r="G42" i="16"/>
  <c r="O62" i="16"/>
  <c r="O80" i="16"/>
  <c r="O52" i="16"/>
  <c r="O42" i="16"/>
  <c r="B63" i="16"/>
  <c r="B81" i="16"/>
  <c r="B53" i="16"/>
  <c r="B43" i="16"/>
  <c r="J81" i="16"/>
  <c r="J63" i="16"/>
  <c r="J53" i="16"/>
  <c r="J43" i="16"/>
  <c r="R63" i="16"/>
  <c r="R81" i="16"/>
  <c r="R53" i="16"/>
  <c r="R43" i="16"/>
  <c r="E64" i="16"/>
  <c r="E82" i="16"/>
  <c r="E44" i="16"/>
  <c r="E54" i="16"/>
  <c r="M64" i="16"/>
  <c r="M82" i="16"/>
  <c r="M44" i="16"/>
  <c r="M54" i="16"/>
  <c r="U64" i="16"/>
  <c r="U82" i="16"/>
  <c r="U44" i="16"/>
  <c r="U54" i="16"/>
  <c r="H83" i="16"/>
  <c r="K56" i="44" s="1"/>
  <c r="L56" i="44" s="1"/>
  <c r="M56" i="44" s="1"/>
  <c r="N56" i="44" s="1"/>
  <c r="O56" i="44" s="1"/>
  <c r="P83" i="16"/>
  <c r="J62" i="16"/>
  <c r="J80" i="16"/>
  <c r="J42" i="16"/>
  <c r="J52" i="16"/>
  <c r="K83" i="16"/>
  <c r="Q57" i="44" s="1"/>
  <c r="R57" i="44" s="1"/>
  <c r="S57" i="44" s="1"/>
  <c r="T57" i="44" s="1"/>
  <c r="U57" i="44" s="1"/>
  <c r="V57" i="44" s="1"/>
  <c r="W57" i="44" s="1"/>
  <c r="X57" i="44" s="1"/>
  <c r="Y57" i="44" s="1"/>
  <c r="E61" i="16"/>
  <c r="E79" i="16"/>
  <c r="E51" i="16"/>
  <c r="E41" i="16"/>
  <c r="M61" i="16"/>
  <c r="M79" i="16"/>
  <c r="M51" i="16"/>
  <c r="M41" i="16"/>
  <c r="U61" i="16"/>
  <c r="U79" i="16"/>
  <c r="U41" i="16"/>
  <c r="U51" i="16"/>
  <c r="H62" i="16"/>
  <c r="H80" i="16"/>
  <c r="H52" i="16"/>
  <c r="H42" i="16"/>
  <c r="P62" i="16"/>
  <c r="P80" i="16"/>
  <c r="P42" i="16"/>
  <c r="P52" i="16"/>
  <c r="C81" i="16"/>
  <c r="K63" i="16"/>
  <c r="K81" i="16"/>
  <c r="K53" i="16"/>
  <c r="K43" i="16"/>
  <c r="S63" i="16"/>
  <c r="S81" i="16"/>
  <c r="S43" i="16"/>
  <c r="S53" i="16"/>
  <c r="F64" i="16"/>
  <c r="F82" i="16"/>
  <c r="F54" i="16"/>
  <c r="F44" i="16"/>
  <c r="N64" i="16"/>
  <c r="N82" i="16"/>
  <c r="N54" i="16"/>
  <c r="N44" i="16"/>
  <c r="V64" i="16"/>
  <c r="V82" i="16"/>
  <c r="V54" i="16"/>
  <c r="V44" i="16"/>
  <c r="I83" i="16"/>
  <c r="Q83" i="16"/>
  <c r="S83" i="16"/>
  <c r="F61" i="16"/>
  <c r="F79" i="16"/>
  <c r="F51" i="16"/>
  <c r="F41" i="16"/>
  <c r="N61" i="16"/>
  <c r="N79" i="16"/>
  <c r="N41" i="16"/>
  <c r="N51" i="16"/>
  <c r="V61" i="16"/>
  <c r="V79" i="16"/>
  <c r="V41" i="16"/>
  <c r="V51" i="16"/>
  <c r="I62" i="16"/>
  <c r="I80" i="16"/>
  <c r="I42" i="16"/>
  <c r="I52" i="16"/>
  <c r="Q62" i="16"/>
  <c r="Q80" i="16"/>
  <c r="Q42" i="16"/>
  <c r="Q52" i="16"/>
  <c r="D63" i="16"/>
  <c r="D81" i="16"/>
  <c r="D43" i="16"/>
  <c r="D53" i="16"/>
  <c r="L63" i="16"/>
  <c r="L81" i="16"/>
  <c r="L43" i="16"/>
  <c r="L53" i="16"/>
  <c r="T63" i="16"/>
  <c r="T81" i="16"/>
  <c r="T53" i="16"/>
  <c r="T43" i="16"/>
  <c r="G64" i="16"/>
  <c r="G82" i="16"/>
  <c r="G54" i="16"/>
  <c r="G44" i="16"/>
  <c r="O64" i="16"/>
  <c r="O82" i="16"/>
  <c r="O44" i="16"/>
  <c r="O54" i="16"/>
  <c r="B83" i="16"/>
  <c r="J83" i="16"/>
  <c r="R83" i="16"/>
  <c r="M41" i="2"/>
  <c r="Q30" i="31" s="1"/>
  <c r="M21" i="2"/>
  <c r="Q14" i="31" s="1"/>
  <c r="U41" i="2"/>
  <c r="Y30" i="31" s="1"/>
  <c r="U21" i="2"/>
  <c r="Y14" i="31" s="1"/>
  <c r="N41" i="2"/>
  <c r="R30" i="31" s="1"/>
  <c r="N21" i="2"/>
  <c r="R14" i="31" s="1"/>
  <c r="V41" i="2"/>
  <c r="V21" i="2"/>
  <c r="K18" i="9"/>
  <c r="Q32" i="37" s="1"/>
  <c r="R32" i="37" s="1"/>
  <c r="S32" i="37" s="1"/>
  <c r="T32" i="37" s="1"/>
  <c r="U32" i="37" s="1"/>
  <c r="V32" i="37" s="1"/>
  <c r="W32" i="37" s="1"/>
  <c r="X32" i="37" s="1"/>
  <c r="Y32" i="37" s="1"/>
  <c r="O41" i="2"/>
  <c r="S30" i="31" s="1"/>
  <c r="O21" i="2"/>
  <c r="S14" i="31" s="1"/>
  <c r="I17" i="9"/>
  <c r="H17" i="9"/>
  <c r="G41" i="2"/>
  <c r="O29" i="31" s="1"/>
  <c r="G21" i="2"/>
  <c r="O13" i="31" s="1"/>
  <c r="H41" i="2"/>
  <c r="J31" i="31" s="1"/>
  <c r="K31" i="31" s="1"/>
  <c r="L31" i="31" s="1"/>
  <c r="M31" i="31" s="1"/>
  <c r="N31" i="31" s="1"/>
  <c r="O31" i="31" s="1"/>
  <c r="H21" i="2"/>
  <c r="J15" i="31" s="1"/>
  <c r="K15" i="31" s="1"/>
  <c r="L15" i="31" s="1"/>
  <c r="M15" i="31" s="1"/>
  <c r="N15" i="31" s="1"/>
  <c r="O15" i="31" s="1"/>
  <c r="P41" i="2"/>
  <c r="T30" i="31" s="1"/>
  <c r="P21" i="2"/>
  <c r="T14" i="31" s="1"/>
  <c r="I41" i="2"/>
  <c r="I21" i="2"/>
  <c r="Q41" i="2"/>
  <c r="U30" i="31" s="1"/>
  <c r="Q21" i="2"/>
  <c r="U14" i="31" s="1"/>
  <c r="K17" i="9"/>
  <c r="J41" i="2"/>
  <c r="J21" i="2"/>
  <c r="R41" i="2"/>
  <c r="V30" i="31" s="1"/>
  <c r="R21" i="2"/>
  <c r="V14" i="31" s="1"/>
  <c r="K41" i="2"/>
  <c r="P32" i="31" s="1"/>
  <c r="Q32" i="31" s="1"/>
  <c r="R32" i="31" s="1"/>
  <c r="S32" i="31" s="1"/>
  <c r="T32" i="31" s="1"/>
  <c r="U32" i="31" s="1"/>
  <c r="V32" i="31" s="1"/>
  <c r="W32" i="31" s="1"/>
  <c r="X32" i="31" s="1"/>
  <c r="Y32" i="31" s="1"/>
  <c r="K21" i="2"/>
  <c r="P16" i="31" s="1"/>
  <c r="Q16" i="31" s="1"/>
  <c r="R16" i="31" s="1"/>
  <c r="S16" i="31" s="1"/>
  <c r="T16" i="31" s="1"/>
  <c r="U16" i="31" s="1"/>
  <c r="V16" i="31" s="1"/>
  <c r="W16" i="31" s="1"/>
  <c r="X16" i="31" s="1"/>
  <c r="Y16" i="31" s="1"/>
  <c r="S41" i="2"/>
  <c r="W30" i="31" s="1"/>
  <c r="S21" i="2"/>
  <c r="W14" i="31" s="1"/>
  <c r="L41" i="2"/>
  <c r="L21" i="2"/>
  <c r="T41" i="2"/>
  <c r="X30" i="31" s="1"/>
  <c r="T21" i="2"/>
  <c r="X14" i="31" s="1"/>
  <c r="I18" i="9"/>
  <c r="H18" i="9"/>
  <c r="K31" i="37" s="1"/>
  <c r="L31" i="37" s="1"/>
  <c r="M31" i="37" s="1"/>
  <c r="N31" i="37" s="1"/>
  <c r="O31" i="37" s="1"/>
  <c r="O31" i="23"/>
  <c r="O22" i="23"/>
  <c r="O13" i="23"/>
  <c r="O4" i="23"/>
  <c r="O13" i="4"/>
  <c r="L32" i="23"/>
  <c r="L23" i="23"/>
  <c r="L14" i="23"/>
  <c r="L5" i="23"/>
  <c r="T14" i="23"/>
  <c r="T32" i="23"/>
  <c r="T23" i="23"/>
  <c r="T5" i="23"/>
  <c r="Q33" i="23"/>
  <c r="Q15" i="23"/>
  <c r="Q6" i="23"/>
  <c r="Q24" i="23"/>
  <c r="N34" i="23"/>
  <c r="N7" i="23"/>
  <c r="N16" i="23"/>
  <c r="N25" i="23"/>
  <c r="V34" i="23"/>
  <c r="V16" i="23"/>
  <c r="V7" i="23"/>
  <c r="V25" i="23"/>
  <c r="S17" i="23"/>
  <c r="S35" i="23"/>
  <c r="S26" i="23"/>
  <c r="S8" i="23"/>
  <c r="G88" i="19"/>
  <c r="G31" i="23"/>
  <c r="G13" i="23"/>
  <c r="G4" i="23"/>
  <c r="G22" i="23"/>
  <c r="G22" i="4"/>
  <c r="G32" i="4"/>
  <c r="P31" i="23"/>
  <c r="P4" i="23"/>
  <c r="P13" i="23"/>
  <c r="P22" i="23"/>
  <c r="M32" i="23"/>
  <c r="M23" i="23"/>
  <c r="M14" i="23"/>
  <c r="M5" i="23"/>
  <c r="U32" i="23"/>
  <c r="U14" i="23"/>
  <c r="U23" i="23"/>
  <c r="U5" i="23"/>
  <c r="R24" i="23"/>
  <c r="R6" i="23"/>
  <c r="R15" i="23"/>
  <c r="R33" i="23"/>
  <c r="R15" i="4"/>
  <c r="O34" i="23"/>
  <c r="O25" i="23"/>
  <c r="O16" i="23"/>
  <c r="O7" i="23"/>
  <c r="L26" i="23"/>
  <c r="L17" i="23"/>
  <c r="L35" i="23"/>
  <c r="L8" i="23"/>
  <c r="T35" i="23"/>
  <c r="T26" i="23"/>
  <c r="T17" i="23"/>
  <c r="T8" i="23"/>
  <c r="G89" i="19"/>
  <c r="G32" i="23"/>
  <c r="G23" i="23"/>
  <c r="G14" i="23"/>
  <c r="G5" i="23"/>
  <c r="G23" i="4"/>
  <c r="G33" i="4"/>
  <c r="Q31" i="23"/>
  <c r="Q13" i="23"/>
  <c r="Q22" i="23"/>
  <c r="Q4" i="23"/>
  <c r="N32" i="23"/>
  <c r="N14" i="23"/>
  <c r="N5" i="23"/>
  <c r="N23" i="23"/>
  <c r="V32" i="23"/>
  <c r="V14" i="23"/>
  <c r="V5" i="23"/>
  <c r="V23" i="23"/>
  <c r="S33" i="23"/>
  <c r="S6" i="23"/>
  <c r="S15" i="23"/>
  <c r="S24" i="23"/>
  <c r="P34" i="23"/>
  <c r="P16" i="23"/>
  <c r="P7" i="23"/>
  <c r="P25" i="23"/>
  <c r="M35" i="23"/>
  <c r="M26" i="23"/>
  <c r="M17" i="23"/>
  <c r="M8" i="23"/>
  <c r="M17" i="4"/>
  <c r="U35" i="23"/>
  <c r="U17" i="23"/>
  <c r="U26" i="23"/>
  <c r="U8" i="23"/>
  <c r="G90" i="19"/>
  <c r="G24" i="23"/>
  <c r="G33" i="23"/>
  <c r="G15" i="23"/>
  <c r="G6" i="23"/>
  <c r="G24" i="4"/>
  <c r="G34" i="4"/>
  <c r="K88" i="19"/>
  <c r="K31" i="23"/>
  <c r="K13" i="23"/>
  <c r="K4" i="23"/>
  <c r="K22" i="4"/>
  <c r="K32" i="4"/>
  <c r="K22" i="23"/>
  <c r="H88" i="19"/>
  <c r="H31" i="23"/>
  <c r="H13" i="23"/>
  <c r="H4" i="23"/>
  <c r="H22" i="4"/>
  <c r="H32" i="4"/>
  <c r="H22" i="23"/>
  <c r="R13" i="23"/>
  <c r="R4" i="23"/>
  <c r="R31" i="23"/>
  <c r="R22" i="23"/>
  <c r="O23" i="23"/>
  <c r="O5" i="23"/>
  <c r="O32" i="23"/>
  <c r="O14" i="23"/>
  <c r="L33" i="23"/>
  <c r="L15" i="23"/>
  <c r="L6" i="23"/>
  <c r="L24" i="23"/>
  <c r="T33" i="23"/>
  <c r="T15" i="23"/>
  <c r="T6" i="23"/>
  <c r="T24" i="23"/>
  <c r="Q25" i="23"/>
  <c r="Q34" i="23"/>
  <c r="Q7" i="23"/>
  <c r="Q16" i="23"/>
  <c r="N35" i="23"/>
  <c r="N26" i="23"/>
  <c r="N17" i="23"/>
  <c r="N8" i="23"/>
  <c r="V35" i="23"/>
  <c r="V17" i="23"/>
  <c r="V26" i="23"/>
  <c r="V8" i="23"/>
  <c r="G91" i="19"/>
  <c r="G34" i="23"/>
  <c r="G16" i="23"/>
  <c r="G7" i="23"/>
  <c r="G25" i="23"/>
  <c r="G25" i="4"/>
  <c r="G35" i="4"/>
  <c r="K89" i="19"/>
  <c r="K32" i="23"/>
  <c r="K14" i="23"/>
  <c r="K5" i="23"/>
  <c r="K23" i="4"/>
  <c r="K33" i="4"/>
  <c r="K23" i="23"/>
  <c r="H89" i="19"/>
  <c r="H32" i="23"/>
  <c r="H14" i="23"/>
  <c r="H5" i="23"/>
  <c r="H23" i="4"/>
  <c r="H33" i="4"/>
  <c r="H23" i="23"/>
  <c r="S31" i="23"/>
  <c r="S13" i="23"/>
  <c r="S4" i="23"/>
  <c r="S22" i="23"/>
  <c r="P32" i="23"/>
  <c r="P5" i="23"/>
  <c r="P14" i="23"/>
  <c r="P23" i="23"/>
  <c r="M33" i="23"/>
  <c r="M15" i="23"/>
  <c r="M6" i="23"/>
  <c r="M24" i="23"/>
  <c r="U33" i="23"/>
  <c r="U15" i="23"/>
  <c r="U24" i="23"/>
  <c r="U6" i="23"/>
  <c r="R25" i="23"/>
  <c r="R16" i="23"/>
  <c r="R34" i="23"/>
  <c r="R7" i="23"/>
  <c r="O17" i="23"/>
  <c r="O8" i="23"/>
  <c r="O35" i="23"/>
  <c r="O26" i="23"/>
  <c r="G17" i="23"/>
  <c r="G35" i="23"/>
  <c r="G8" i="23"/>
  <c r="G26" i="4"/>
  <c r="G26" i="23"/>
  <c r="G36" i="4"/>
  <c r="K90" i="19"/>
  <c r="K33" i="23"/>
  <c r="K15" i="23"/>
  <c r="K6" i="23"/>
  <c r="K24" i="4"/>
  <c r="K24" i="23"/>
  <c r="K34" i="4"/>
  <c r="H90" i="19"/>
  <c r="H33" i="23"/>
  <c r="H15" i="23"/>
  <c r="H6" i="23"/>
  <c r="H24" i="4"/>
  <c r="H34" i="4"/>
  <c r="H24" i="23"/>
  <c r="L31" i="23"/>
  <c r="L13" i="23"/>
  <c r="L22" i="23"/>
  <c r="L4" i="23"/>
  <c r="T31" i="23"/>
  <c r="T22" i="23"/>
  <c r="T13" i="23"/>
  <c r="T4" i="23"/>
  <c r="Q32" i="23"/>
  <c r="Q14" i="23"/>
  <c r="Q5" i="23"/>
  <c r="Q23" i="23"/>
  <c r="N33" i="23"/>
  <c r="N6" i="23"/>
  <c r="N15" i="23"/>
  <c r="N24" i="23"/>
  <c r="V33" i="23"/>
  <c r="V6" i="23"/>
  <c r="V15" i="23"/>
  <c r="V24" i="23"/>
  <c r="S34" i="23"/>
  <c r="S16" i="23"/>
  <c r="S7" i="23"/>
  <c r="S25" i="23"/>
  <c r="P35" i="23"/>
  <c r="P26" i="23"/>
  <c r="P17" i="23"/>
  <c r="P8" i="23"/>
  <c r="K91" i="19"/>
  <c r="K34" i="23"/>
  <c r="K16" i="23"/>
  <c r="K7" i="23"/>
  <c r="K25" i="4"/>
  <c r="K35" i="4"/>
  <c r="K25" i="23"/>
  <c r="H91" i="19"/>
  <c r="H34" i="23"/>
  <c r="H16" i="23"/>
  <c r="H7" i="23"/>
  <c r="H25" i="4"/>
  <c r="H35" i="4"/>
  <c r="H25" i="23"/>
  <c r="M31" i="23"/>
  <c r="M4" i="23"/>
  <c r="M13" i="23"/>
  <c r="M22" i="23"/>
  <c r="U31" i="23"/>
  <c r="U4" i="23"/>
  <c r="U13" i="23"/>
  <c r="U22" i="23"/>
  <c r="R32" i="23"/>
  <c r="R14" i="23"/>
  <c r="R5" i="23"/>
  <c r="R23" i="23"/>
  <c r="O15" i="23"/>
  <c r="O6" i="23"/>
  <c r="O33" i="23"/>
  <c r="O24" i="23"/>
  <c r="L34" i="23"/>
  <c r="L16" i="23"/>
  <c r="L7" i="23"/>
  <c r="L25" i="23"/>
  <c r="T34" i="23"/>
  <c r="T16" i="23"/>
  <c r="T7" i="23"/>
  <c r="T25" i="23"/>
  <c r="Q35" i="23"/>
  <c r="Q17" i="23"/>
  <c r="Q8" i="23"/>
  <c r="Q26" i="23"/>
  <c r="K35" i="23"/>
  <c r="K17" i="23"/>
  <c r="K8" i="23"/>
  <c r="K26" i="4"/>
  <c r="K35" i="8"/>
  <c r="P32" i="41" s="1"/>
  <c r="Q32" i="41" s="1"/>
  <c r="R32" i="41" s="1"/>
  <c r="S32" i="41" s="1"/>
  <c r="T32" i="41" s="1"/>
  <c r="U32" i="41" s="1"/>
  <c r="V32" i="41" s="1"/>
  <c r="W32" i="41" s="1"/>
  <c r="X32" i="41" s="1"/>
  <c r="Y32" i="41" s="1"/>
  <c r="K36" i="4"/>
  <c r="K26" i="23"/>
  <c r="H35" i="23"/>
  <c r="H17" i="23"/>
  <c r="H8" i="23"/>
  <c r="H26" i="4"/>
  <c r="H36" i="4"/>
  <c r="H26" i="23"/>
  <c r="N31" i="23"/>
  <c r="N22" i="23"/>
  <c r="N13" i="23"/>
  <c r="N4" i="23"/>
  <c r="V31" i="23"/>
  <c r="V22" i="23"/>
  <c r="V13" i="23"/>
  <c r="V4" i="23"/>
  <c r="S5" i="23"/>
  <c r="S14" i="23"/>
  <c r="S23" i="23"/>
  <c r="S32" i="23"/>
  <c r="S14" i="4"/>
  <c r="P33" i="23"/>
  <c r="P15" i="23"/>
  <c r="P24" i="23"/>
  <c r="P6" i="23"/>
  <c r="M34" i="23"/>
  <c r="M25" i="23"/>
  <c r="M16" i="23"/>
  <c r="M7" i="23"/>
  <c r="U25" i="23"/>
  <c r="U34" i="23"/>
  <c r="U16" i="23"/>
  <c r="U7" i="23"/>
  <c r="R35" i="23"/>
  <c r="R17" i="23"/>
  <c r="R8" i="23"/>
  <c r="R26" i="23"/>
  <c r="I71" i="2" l="1"/>
  <c r="G71" i="2"/>
  <c r="O53" i="31" s="1"/>
  <c r="Y17" i="23"/>
  <c r="X17" i="23" s="1"/>
  <c r="AA17" i="23"/>
  <c r="Z17" i="23" s="1"/>
  <c r="Y22" i="23"/>
  <c r="X22" i="23" s="1"/>
  <c r="AA22" i="23"/>
  <c r="Z22" i="23" s="1"/>
  <c r="Y63" i="16"/>
  <c r="X63" i="16" s="1"/>
  <c r="AA63" i="16"/>
  <c r="Z63" i="16" s="1"/>
  <c r="Y4" i="2"/>
  <c r="X4" i="2" s="1"/>
  <c r="AA4" i="2"/>
  <c r="Z4" i="2" s="1"/>
  <c r="Y90" i="19"/>
  <c r="X90" i="19" s="1"/>
  <c r="AA90" i="19"/>
  <c r="Z90" i="19" s="1"/>
  <c r="Y35" i="4"/>
  <c r="X35" i="4" s="1"/>
  <c r="AA35" i="4"/>
  <c r="Z35" i="4" s="1"/>
  <c r="Y13" i="23"/>
  <c r="X13" i="23" s="1"/>
  <c r="AA13" i="23"/>
  <c r="Z13" i="23" s="1"/>
  <c r="AA54" i="16"/>
  <c r="Z54" i="16" s="1"/>
  <c r="Y54" i="16"/>
  <c r="X54" i="16" s="1"/>
  <c r="AA111" i="13"/>
  <c r="Z111" i="13" s="1"/>
  <c r="Y111" i="13"/>
  <c r="X111" i="13" s="1"/>
  <c r="Y158" i="17"/>
  <c r="X158" i="17" s="1"/>
  <c r="AA158" i="17"/>
  <c r="Z158" i="17" s="1"/>
  <c r="Y24" i="4"/>
  <c r="X24" i="4" s="1"/>
  <c r="AA24" i="4"/>
  <c r="Z24" i="4" s="1"/>
  <c r="Y91" i="19"/>
  <c r="X91" i="19" s="1"/>
  <c r="AA91" i="19"/>
  <c r="Z91" i="19" s="1"/>
  <c r="AA73" i="16"/>
  <c r="Z73" i="16" s="1"/>
  <c r="Y73" i="16"/>
  <c r="X73" i="16" s="1"/>
  <c r="Y25" i="23"/>
  <c r="X25" i="23" s="1"/>
  <c r="AA25" i="23"/>
  <c r="Z25" i="23" s="1"/>
  <c r="Y44" i="16"/>
  <c r="X44" i="16" s="1"/>
  <c r="AA44" i="16"/>
  <c r="Z44" i="16" s="1"/>
  <c r="AA62" i="13"/>
  <c r="Z62" i="13" s="1"/>
  <c r="Y62" i="13"/>
  <c r="X62" i="13" s="1"/>
  <c r="Y25" i="4"/>
  <c r="X25" i="4" s="1"/>
  <c r="AA25" i="4"/>
  <c r="Z25" i="4" s="1"/>
  <c r="Y31" i="23"/>
  <c r="X31" i="23" s="1"/>
  <c r="AA31" i="23"/>
  <c r="Z31" i="23" s="1"/>
  <c r="Y113" i="13"/>
  <c r="X113" i="13" s="1"/>
  <c r="AA113" i="13"/>
  <c r="Z113" i="13" s="1"/>
  <c r="AA44" i="13"/>
  <c r="Z44" i="13" s="1"/>
  <c r="Y44" i="13"/>
  <c r="X44" i="13" s="1"/>
  <c r="Y6" i="2"/>
  <c r="X6" i="2" s="1"/>
  <c r="AA6" i="2"/>
  <c r="Z6" i="2" s="1"/>
  <c r="AA42" i="23"/>
  <c r="Z42" i="23" s="1"/>
  <c r="Y42" i="23"/>
  <c r="X42" i="23" s="1"/>
  <c r="AA82" i="16"/>
  <c r="Z82" i="16" s="1"/>
  <c r="Y82" i="16"/>
  <c r="X82" i="16" s="1"/>
  <c r="Y64" i="13"/>
  <c r="X64" i="13" s="1"/>
  <c r="AA64" i="13"/>
  <c r="Z64" i="13" s="1"/>
  <c r="AA7" i="1"/>
  <c r="Z7" i="1" s="1"/>
  <c r="Y7" i="1"/>
  <c r="X7" i="1" s="1"/>
  <c r="AA5" i="2"/>
  <c r="Z5" i="2" s="1"/>
  <c r="Y5" i="2"/>
  <c r="X5" i="2" s="1"/>
  <c r="T71" i="2"/>
  <c r="X54" i="31" s="1"/>
  <c r="AA52" i="13"/>
  <c r="Z52" i="13" s="1"/>
  <c r="Y52" i="13"/>
  <c r="X52" i="13" s="1"/>
  <c r="Y24" i="23"/>
  <c r="X24" i="23" s="1"/>
  <c r="AA24" i="23"/>
  <c r="Z24" i="23" s="1"/>
  <c r="Y8" i="23"/>
  <c r="X8" i="23" s="1"/>
  <c r="AA8" i="23"/>
  <c r="Z8" i="23" s="1"/>
  <c r="Y64" i="16"/>
  <c r="X64" i="16" s="1"/>
  <c r="AA64" i="16"/>
  <c r="Z64" i="16" s="1"/>
  <c r="AA65" i="13"/>
  <c r="Z65" i="13" s="1"/>
  <c r="Y65" i="13"/>
  <c r="X65" i="13" s="1"/>
  <c r="Y46" i="13"/>
  <c r="X46" i="13" s="1"/>
  <c r="AA46" i="13"/>
  <c r="Z46" i="13" s="1"/>
  <c r="AA110" i="13"/>
  <c r="Z110" i="13" s="1"/>
  <c r="Y110" i="13"/>
  <c r="X110" i="13" s="1"/>
  <c r="AA80" i="19"/>
  <c r="Z80" i="19" s="1"/>
  <c r="Y80" i="19"/>
  <c r="X80" i="19" s="1"/>
  <c r="AA72" i="16"/>
  <c r="Z72" i="16" s="1"/>
  <c r="Y72" i="16"/>
  <c r="X72" i="16" s="1"/>
  <c r="J19" i="13"/>
  <c r="J20" i="13"/>
  <c r="AA16" i="23"/>
  <c r="Z16" i="23" s="1"/>
  <c r="Y16" i="23"/>
  <c r="X16" i="23" s="1"/>
  <c r="Y35" i="23"/>
  <c r="X35" i="23" s="1"/>
  <c r="AA35" i="23"/>
  <c r="Z35" i="23" s="1"/>
  <c r="AA21" i="2"/>
  <c r="Z21" i="2" s="1"/>
  <c r="Y21" i="2"/>
  <c r="X21" i="2" s="1"/>
  <c r="P14" i="31"/>
  <c r="AA51" i="16"/>
  <c r="Z51" i="16" s="1"/>
  <c r="Y51" i="16"/>
  <c r="X51" i="16" s="1"/>
  <c r="Y47" i="13"/>
  <c r="X47" i="13" s="1"/>
  <c r="AA47" i="13"/>
  <c r="Z47" i="13" s="1"/>
  <c r="Y112" i="13"/>
  <c r="X112" i="13" s="1"/>
  <c r="AA112" i="13"/>
  <c r="Z112" i="13" s="1"/>
  <c r="AA43" i="13"/>
  <c r="Z43" i="13" s="1"/>
  <c r="Y43" i="13"/>
  <c r="X43" i="13" s="1"/>
  <c r="U71" i="2"/>
  <c r="Y54" i="31" s="1"/>
  <c r="L71" i="2"/>
  <c r="Y44" i="23"/>
  <c r="X44" i="23" s="1"/>
  <c r="AA44" i="23"/>
  <c r="Z44" i="23" s="1"/>
  <c r="AA54" i="13"/>
  <c r="Z54" i="13" s="1"/>
  <c r="Y54" i="13"/>
  <c r="X54" i="13" s="1"/>
  <c r="Y41" i="16"/>
  <c r="X41" i="16" s="1"/>
  <c r="AA41" i="16"/>
  <c r="Z41" i="16" s="1"/>
  <c r="AA52" i="16"/>
  <c r="Z52" i="16" s="1"/>
  <c r="Y52" i="16"/>
  <c r="X52" i="16" s="1"/>
  <c r="AA83" i="16"/>
  <c r="Z83" i="16" s="1"/>
  <c r="Y83" i="16"/>
  <c r="X83" i="16" s="1"/>
  <c r="Y114" i="13"/>
  <c r="X114" i="13" s="1"/>
  <c r="AA114" i="13"/>
  <c r="Z114" i="13" s="1"/>
  <c r="AA45" i="13"/>
  <c r="Z45" i="13" s="1"/>
  <c r="Y45" i="13"/>
  <c r="X45" i="13" s="1"/>
  <c r="AA61" i="13"/>
  <c r="Z61" i="13" s="1"/>
  <c r="Y61" i="13"/>
  <c r="X61" i="13" s="1"/>
  <c r="Y6" i="1"/>
  <c r="X6" i="1" s="1"/>
  <c r="AA6" i="1"/>
  <c r="Z6" i="1" s="1"/>
  <c r="Y7" i="2"/>
  <c r="X7" i="2" s="1"/>
  <c r="AA7" i="2"/>
  <c r="Z7" i="2" s="1"/>
  <c r="Y43" i="23"/>
  <c r="X43" i="23" s="1"/>
  <c r="AA43" i="23"/>
  <c r="Z43" i="23" s="1"/>
  <c r="Y6" i="23"/>
  <c r="X6" i="23" s="1"/>
  <c r="AA6" i="23"/>
  <c r="Z6" i="23" s="1"/>
  <c r="Y26" i="23"/>
  <c r="X26" i="23" s="1"/>
  <c r="AA26" i="23"/>
  <c r="Z26" i="23" s="1"/>
  <c r="AA14" i="23"/>
  <c r="Z14" i="23" s="1"/>
  <c r="Y14" i="23"/>
  <c r="X14" i="23" s="1"/>
  <c r="AA42" i="16"/>
  <c r="Z42" i="16" s="1"/>
  <c r="Y42" i="16"/>
  <c r="X42" i="16" s="1"/>
  <c r="Y82" i="19"/>
  <c r="X82" i="19" s="1"/>
  <c r="AA82" i="19"/>
  <c r="Z82" i="19" s="1"/>
  <c r="AA63" i="13"/>
  <c r="Z63" i="13" s="1"/>
  <c r="Y63" i="13"/>
  <c r="X63" i="13" s="1"/>
  <c r="AA8" i="2"/>
  <c r="Z8" i="2" s="1"/>
  <c r="Y8" i="2"/>
  <c r="X8" i="2" s="1"/>
  <c r="M71" i="2"/>
  <c r="Q54" i="31" s="1"/>
  <c r="AA27" i="4"/>
  <c r="Z27" i="4" s="1"/>
  <c r="Y27" i="4"/>
  <c r="X27" i="4" s="1"/>
  <c r="Y74" i="16"/>
  <c r="X74" i="16" s="1"/>
  <c r="AA74" i="16"/>
  <c r="Z74" i="16" s="1"/>
  <c r="Y56" i="13"/>
  <c r="X56" i="13" s="1"/>
  <c r="AA56" i="13"/>
  <c r="Z56" i="13" s="1"/>
  <c r="P30" i="31"/>
  <c r="Y41" i="2"/>
  <c r="X41" i="2" s="1"/>
  <c r="AA41" i="2"/>
  <c r="Z41" i="2" s="1"/>
  <c r="AA15" i="23"/>
  <c r="Z15" i="23" s="1"/>
  <c r="Y15" i="23"/>
  <c r="X15" i="23" s="1"/>
  <c r="Y23" i="23"/>
  <c r="X23" i="23" s="1"/>
  <c r="AA23" i="23"/>
  <c r="Z23" i="23" s="1"/>
  <c r="Y79" i="16"/>
  <c r="X79" i="16" s="1"/>
  <c r="AA79" i="16"/>
  <c r="Z79" i="16" s="1"/>
  <c r="AA83" i="19"/>
  <c r="Z83" i="19" s="1"/>
  <c r="Y83" i="19"/>
  <c r="X83" i="19" s="1"/>
  <c r="AA36" i="4"/>
  <c r="Z36" i="4" s="1"/>
  <c r="Y36" i="4"/>
  <c r="X36" i="4" s="1"/>
  <c r="K71" i="2"/>
  <c r="P56" i="31" s="1"/>
  <c r="Q56" i="31" s="1"/>
  <c r="R56" i="31" s="1"/>
  <c r="S56" i="31" s="1"/>
  <c r="T56" i="31" s="1"/>
  <c r="U56" i="31" s="1"/>
  <c r="V56" i="31" s="1"/>
  <c r="W56" i="31" s="1"/>
  <c r="X56" i="31" s="1"/>
  <c r="Y56" i="31" s="1"/>
  <c r="AA92" i="19"/>
  <c r="Z92" i="19" s="1"/>
  <c r="Y92" i="19"/>
  <c r="X92" i="19" s="1"/>
  <c r="Y71" i="16"/>
  <c r="X71" i="16" s="1"/>
  <c r="AA71" i="16"/>
  <c r="Z71" i="16" s="1"/>
  <c r="P30" i="44"/>
  <c r="AA55" i="16"/>
  <c r="Z55" i="16" s="1"/>
  <c r="Y55" i="16"/>
  <c r="X55" i="16" s="1"/>
  <c r="AA7" i="23"/>
  <c r="Z7" i="23" s="1"/>
  <c r="Y7" i="23"/>
  <c r="X7" i="23" s="1"/>
  <c r="Y61" i="16"/>
  <c r="X61" i="16" s="1"/>
  <c r="AA61" i="16"/>
  <c r="Z61" i="16" s="1"/>
  <c r="AA80" i="16"/>
  <c r="Z80" i="16" s="1"/>
  <c r="Y80" i="16"/>
  <c r="X80" i="16" s="1"/>
  <c r="Y81" i="19"/>
  <c r="X81" i="19" s="1"/>
  <c r="AA81" i="19"/>
  <c r="Z81" i="19" s="1"/>
  <c r="Y79" i="19"/>
  <c r="X79" i="19" s="1"/>
  <c r="AA79" i="19"/>
  <c r="Z79" i="19" s="1"/>
  <c r="Y26" i="4"/>
  <c r="X26" i="4" s="1"/>
  <c r="AA26" i="4"/>
  <c r="Z26" i="4" s="1"/>
  <c r="Y8" i="13"/>
  <c r="X8" i="13" s="1"/>
  <c r="AA8" i="13"/>
  <c r="Z8" i="13" s="1"/>
  <c r="AA33" i="4"/>
  <c r="Z33" i="4" s="1"/>
  <c r="Y33" i="4"/>
  <c r="X33" i="4" s="1"/>
  <c r="Y6" i="13"/>
  <c r="X6" i="13" s="1"/>
  <c r="AA6" i="13"/>
  <c r="Z6" i="13" s="1"/>
  <c r="Y65" i="16"/>
  <c r="X65" i="16" s="1"/>
  <c r="P38" i="44"/>
  <c r="AA65" i="16"/>
  <c r="Z65" i="16" s="1"/>
  <c r="AA34" i="23"/>
  <c r="Z34" i="23" s="1"/>
  <c r="Y34" i="23"/>
  <c r="X34" i="23" s="1"/>
  <c r="Y5" i="23"/>
  <c r="X5" i="23" s="1"/>
  <c r="AA5" i="23"/>
  <c r="Z5" i="23" s="1"/>
  <c r="AA33" i="23"/>
  <c r="Z33" i="23" s="1"/>
  <c r="Y33" i="23"/>
  <c r="X33" i="23" s="1"/>
  <c r="AA62" i="16"/>
  <c r="Z62" i="16" s="1"/>
  <c r="Y62" i="16"/>
  <c r="X62" i="16" s="1"/>
  <c r="AA89" i="19"/>
  <c r="Z89" i="19" s="1"/>
  <c r="Y89" i="19"/>
  <c r="X89" i="19" s="1"/>
  <c r="AA70" i="16"/>
  <c r="Z70" i="16" s="1"/>
  <c r="Y70" i="16"/>
  <c r="X70" i="16" s="1"/>
  <c r="AA41" i="23"/>
  <c r="Z41" i="23" s="1"/>
  <c r="Y41" i="23"/>
  <c r="X41" i="23" s="1"/>
  <c r="Y45" i="16"/>
  <c r="X45" i="16" s="1"/>
  <c r="P22" i="44"/>
  <c r="AA45" i="16"/>
  <c r="Z45" i="16" s="1"/>
  <c r="AA55" i="13"/>
  <c r="Z55" i="13" s="1"/>
  <c r="Y55" i="13"/>
  <c r="X55" i="13" s="1"/>
  <c r="AA53" i="16"/>
  <c r="Z53" i="16" s="1"/>
  <c r="Y53" i="16"/>
  <c r="X53" i="16" s="1"/>
  <c r="AA159" i="17"/>
  <c r="Z159" i="17" s="1"/>
  <c r="Y159" i="17"/>
  <c r="X159" i="17" s="1"/>
  <c r="AA8" i="1"/>
  <c r="Z8" i="1" s="1"/>
  <c r="Y8" i="1"/>
  <c r="X8" i="1" s="1"/>
  <c r="AA23" i="4"/>
  <c r="Z23" i="4" s="1"/>
  <c r="Y23" i="4"/>
  <c r="X23" i="4" s="1"/>
  <c r="AA43" i="16"/>
  <c r="Z43" i="16" s="1"/>
  <c r="Y43" i="16"/>
  <c r="X43" i="16" s="1"/>
  <c r="Y5" i="1"/>
  <c r="X5" i="1" s="1"/>
  <c r="AA5" i="1"/>
  <c r="Z5" i="1" s="1"/>
  <c r="Y4" i="13"/>
  <c r="X4" i="13" s="1"/>
  <c r="AA4" i="13"/>
  <c r="Z4" i="13" s="1"/>
  <c r="Y32" i="4"/>
  <c r="X32" i="4" s="1"/>
  <c r="AA32" i="4"/>
  <c r="Z32" i="4" s="1"/>
  <c r="AA32" i="23"/>
  <c r="Z32" i="23" s="1"/>
  <c r="Y32" i="23"/>
  <c r="X32" i="23" s="1"/>
  <c r="AA5" i="13"/>
  <c r="Z5" i="13" s="1"/>
  <c r="Y5" i="13"/>
  <c r="X5" i="13" s="1"/>
  <c r="AA88" i="19"/>
  <c r="Z88" i="19" s="1"/>
  <c r="Y88" i="19"/>
  <c r="X88" i="19" s="1"/>
  <c r="Y40" i="23"/>
  <c r="X40" i="23" s="1"/>
  <c r="AA40" i="23"/>
  <c r="Z40" i="23" s="1"/>
  <c r="AA53" i="13"/>
  <c r="Z53" i="13" s="1"/>
  <c r="Y53" i="13"/>
  <c r="X53" i="13" s="1"/>
  <c r="Y4" i="23"/>
  <c r="X4" i="23" s="1"/>
  <c r="AA4" i="23"/>
  <c r="Z4" i="23" s="1"/>
  <c r="AA81" i="16"/>
  <c r="Z81" i="16" s="1"/>
  <c r="Y81" i="16"/>
  <c r="X81" i="16" s="1"/>
  <c r="Y4" i="1"/>
  <c r="X4" i="1" s="1"/>
  <c r="AA4" i="1"/>
  <c r="Z4" i="1" s="1"/>
  <c r="Y7" i="13"/>
  <c r="X7" i="13" s="1"/>
  <c r="AA7" i="13"/>
  <c r="Z7" i="13" s="1"/>
  <c r="Y34" i="4"/>
  <c r="X34" i="4" s="1"/>
  <c r="AA34" i="4"/>
  <c r="Z34" i="4" s="1"/>
  <c r="Y22" i="4"/>
  <c r="X22" i="4" s="1"/>
  <c r="AA22" i="4"/>
  <c r="Z22" i="4" s="1"/>
  <c r="AA9" i="13"/>
  <c r="Z9" i="13" s="1"/>
  <c r="Y9" i="13"/>
  <c r="X9" i="13" s="1"/>
  <c r="L20" i="2"/>
  <c r="Q20" i="2"/>
  <c r="I20" i="2"/>
  <c r="U20" i="2"/>
  <c r="M20" i="2"/>
  <c r="T20" i="2"/>
  <c r="N20" i="2"/>
  <c r="J20" i="2"/>
  <c r="O20" i="2"/>
  <c r="V20" i="2"/>
  <c r="G20" i="2"/>
  <c r="H20" i="2"/>
  <c r="R20" i="2"/>
  <c r="S20" i="2"/>
  <c r="P20" i="2"/>
  <c r="K20" i="2"/>
  <c r="K30" i="2"/>
  <c r="G30" i="2"/>
  <c r="O30" i="2"/>
  <c r="S30" i="2"/>
  <c r="U30" i="2"/>
  <c r="R30" i="2"/>
  <c r="N30" i="2"/>
  <c r="P30" i="2"/>
  <c r="L30" i="2"/>
  <c r="V30" i="2"/>
  <c r="T30" i="2"/>
  <c r="Q30" i="2"/>
  <c r="H30" i="2"/>
  <c r="M30" i="2"/>
  <c r="V28" i="2"/>
  <c r="N28" i="2"/>
  <c r="V19" i="2"/>
  <c r="N100" i="19"/>
  <c r="D100" i="19"/>
  <c r="V100" i="19"/>
  <c r="R100" i="19"/>
  <c r="S100" i="19"/>
  <c r="M100" i="19"/>
  <c r="F100" i="19"/>
  <c r="I100" i="19"/>
  <c r="B100" i="19"/>
  <c r="E100" i="19"/>
  <c r="G100" i="19"/>
  <c r="Q100" i="19"/>
  <c r="L100" i="19"/>
  <c r="K100" i="19"/>
  <c r="J100" i="19"/>
  <c r="P100" i="19"/>
  <c r="H100" i="19"/>
  <c r="C100" i="19"/>
  <c r="U100" i="19"/>
  <c r="T100" i="19"/>
  <c r="O100" i="19"/>
  <c r="V35" i="8"/>
  <c r="G35" i="8"/>
  <c r="O29" i="41" s="1"/>
  <c r="U14" i="4"/>
  <c r="N16" i="4"/>
  <c r="Q16" i="4"/>
  <c r="G13" i="4"/>
  <c r="L14" i="4"/>
  <c r="N14" i="4"/>
  <c r="N15" i="4"/>
  <c r="M14" i="4"/>
  <c r="L35" i="8"/>
  <c r="P63" i="25"/>
  <c r="O35" i="8"/>
  <c r="S30" i="41" s="1"/>
  <c r="N35" i="8"/>
  <c r="R30" i="41" s="1"/>
  <c r="U35" i="8"/>
  <c r="Y30" i="41" s="1"/>
  <c r="U63" i="25"/>
  <c r="T63" i="25"/>
  <c r="K34" i="25"/>
  <c r="K35" i="25"/>
  <c r="P32" i="32" s="1"/>
  <c r="Q32" i="32" s="1"/>
  <c r="R32" i="32" s="1"/>
  <c r="S32" i="32" s="1"/>
  <c r="T32" i="32" s="1"/>
  <c r="U32" i="32" s="1"/>
  <c r="V32" i="32" s="1"/>
  <c r="W32" i="32" s="1"/>
  <c r="X32" i="32" s="1"/>
  <c r="Y32" i="32" s="1"/>
  <c r="M35" i="8"/>
  <c r="Q30" i="41" s="1"/>
  <c r="H63" i="25"/>
  <c r="K33" i="25"/>
  <c r="S35" i="8"/>
  <c r="W30" i="41" s="1"/>
  <c r="R35" i="8"/>
  <c r="V30" i="41" s="1"/>
  <c r="Q35" i="8"/>
  <c r="U30" i="41" s="1"/>
  <c r="H35" i="8"/>
  <c r="J31" i="41" s="1"/>
  <c r="K31" i="41" s="1"/>
  <c r="L31" i="41" s="1"/>
  <c r="M31" i="41" s="1"/>
  <c r="N31" i="41" s="1"/>
  <c r="O31" i="41" s="1"/>
  <c r="P35" i="8"/>
  <c r="T30" i="41" s="1"/>
  <c r="T35" i="8"/>
  <c r="X30" i="41" s="1"/>
  <c r="U74" i="19"/>
  <c r="U8" i="21"/>
  <c r="P70" i="19"/>
  <c r="P4" i="21"/>
  <c r="AD4" i="24"/>
  <c r="R73" i="19"/>
  <c r="R7" i="21"/>
  <c r="AH7" i="24"/>
  <c r="V6" i="46" s="1"/>
  <c r="L74" i="19"/>
  <c r="L8" i="21"/>
  <c r="S74" i="19"/>
  <c r="S8" i="21"/>
  <c r="S71" i="19"/>
  <c r="S5" i="21"/>
  <c r="AJ5" i="24"/>
  <c r="L72" i="19"/>
  <c r="L6" i="21"/>
  <c r="V6" i="24"/>
  <c r="G72" i="19"/>
  <c r="G6" i="21"/>
  <c r="L6" i="24"/>
  <c r="P73" i="19"/>
  <c r="P7" i="21"/>
  <c r="AD7" i="24"/>
  <c r="T6" i="46" s="1"/>
  <c r="G71" i="19"/>
  <c r="G5" i="21"/>
  <c r="L5" i="24"/>
  <c r="Q74" i="19"/>
  <c r="Q8" i="21"/>
  <c r="M70" i="19"/>
  <c r="M4" i="21"/>
  <c r="X4" i="24"/>
  <c r="O71" i="19"/>
  <c r="O5" i="21"/>
  <c r="AB5" i="24"/>
  <c r="S72" i="19"/>
  <c r="S6" i="21"/>
  <c r="AJ6" i="24"/>
  <c r="P74" i="19"/>
  <c r="P8" i="21"/>
  <c r="N73" i="19"/>
  <c r="N7" i="21"/>
  <c r="Z7" i="24"/>
  <c r="R6" i="46" s="1"/>
  <c r="K73" i="19"/>
  <c r="K7" i="21"/>
  <c r="T7" i="24"/>
  <c r="P8" i="46" s="1"/>
  <c r="Q8" i="46" s="1"/>
  <c r="R8" i="46" s="1"/>
  <c r="S8" i="46" s="1"/>
  <c r="T8" i="46" s="1"/>
  <c r="U8" i="46" s="1"/>
  <c r="V8" i="46" s="1"/>
  <c r="W8" i="46" s="1"/>
  <c r="X8" i="46" s="1"/>
  <c r="Y8" i="46" s="1"/>
  <c r="V72" i="19"/>
  <c r="V6" i="21"/>
  <c r="AP6" i="24"/>
  <c r="Q72" i="19"/>
  <c r="Q6" i="21"/>
  <c r="AF6" i="24"/>
  <c r="L73" i="19"/>
  <c r="L7" i="21"/>
  <c r="V7" i="24"/>
  <c r="P71" i="19"/>
  <c r="P5" i="21"/>
  <c r="AD5" i="24"/>
  <c r="V71" i="19"/>
  <c r="V5" i="21"/>
  <c r="AP5" i="24"/>
  <c r="U71" i="19"/>
  <c r="U5" i="21"/>
  <c r="AN5" i="24"/>
  <c r="U73" i="19"/>
  <c r="U7" i="21"/>
  <c r="AN7" i="24"/>
  <c r="Y6" i="46" s="1"/>
  <c r="N74" i="19"/>
  <c r="N8" i="21"/>
  <c r="L70" i="19"/>
  <c r="L4" i="21"/>
  <c r="V4" i="24"/>
  <c r="N72" i="19"/>
  <c r="N6" i="21"/>
  <c r="Z6" i="24"/>
  <c r="O74" i="19"/>
  <c r="O8" i="21"/>
  <c r="Q70" i="19"/>
  <c r="Q4" i="21"/>
  <c r="AF4" i="24"/>
  <c r="L71" i="19"/>
  <c r="L5" i="21"/>
  <c r="V5" i="24"/>
  <c r="P72" i="19"/>
  <c r="P6" i="21"/>
  <c r="AD6" i="24"/>
  <c r="R71" i="19"/>
  <c r="R5" i="21"/>
  <c r="AH5" i="24"/>
  <c r="T72" i="19"/>
  <c r="T6" i="21"/>
  <c r="AL6" i="24"/>
  <c r="T74" i="19"/>
  <c r="T8" i="21"/>
  <c r="H74" i="19"/>
  <c r="H8" i="21"/>
  <c r="K7" i="50" s="1"/>
  <c r="L7" i="50" s="1"/>
  <c r="M7" i="50" s="1"/>
  <c r="N7" i="50" s="1"/>
  <c r="O7" i="50" s="1"/>
  <c r="M74" i="19"/>
  <c r="M8" i="21"/>
  <c r="O70" i="19"/>
  <c r="O4" i="21"/>
  <c r="AB4" i="24"/>
  <c r="U70" i="19"/>
  <c r="U4" i="21"/>
  <c r="AN4" i="24"/>
  <c r="U72" i="19"/>
  <c r="U6" i="21"/>
  <c r="AN6" i="24"/>
  <c r="K71" i="19"/>
  <c r="K5" i="21"/>
  <c r="T5" i="24"/>
  <c r="G74" i="19"/>
  <c r="G8" i="21"/>
  <c r="O73" i="19"/>
  <c r="O7" i="21"/>
  <c r="AB7" i="24"/>
  <c r="S6" i="46" s="1"/>
  <c r="V73" i="19"/>
  <c r="V7" i="21"/>
  <c r="AP7" i="24"/>
  <c r="H73" i="19"/>
  <c r="H7" i="21"/>
  <c r="N7" i="24"/>
  <c r="J7" i="46" s="1"/>
  <c r="K7" i="46" s="1"/>
  <c r="L7" i="46" s="1"/>
  <c r="M7" i="46" s="1"/>
  <c r="N7" i="46" s="1"/>
  <c r="O7" i="46" s="1"/>
  <c r="V70" i="19"/>
  <c r="V4" i="21"/>
  <c r="AP4" i="24"/>
  <c r="M72" i="19"/>
  <c r="M6" i="21"/>
  <c r="X6" i="24"/>
  <c r="R72" i="19"/>
  <c r="R6" i="21"/>
  <c r="AH6" i="24"/>
  <c r="T70" i="19"/>
  <c r="T4" i="21"/>
  <c r="AL4" i="24"/>
  <c r="H71" i="19"/>
  <c r="H5" i="21"/>
  <c r="N5" i="24"/>
  <c r="G70" i="19"/>
  <c r="G4" i="21"/>
  <c r="L4" i="24"/>
  <c r="T73" i="19"/>
  <c r="T7" i="21"/>
  <c r="AL7" i="24"/>
  <c r="X6" i="46" s="1"/>
  <c r="K72" i="19"/>
  <c r="K6" i="21"/>
  <c r="T6" i="24"/>
  <c r="R70" i="19"/>
  <c r="R4" i="21"/>
  <c r="AH4" i="24"/>
  <c r="K70" i="19"/>
  <c r="K4" i="21"/>
  <c r="T4" i="24"/>
  <c r="R74" i="19"/>
  <c r="R8" i="21"/>
  <c r="N70" i="19"/>
  <c r="N4" i="21"/>
  <c r="Z4" i="24"/>
  <c r="V74" i="19"/>
  <c r="V8" i="21"/>
  <c r="T71" i="19"/>
  <c r="T5" i="21"/>
  <c r="AL5" i="24"/>
  <c r="S73" i="19"/>
  <c r="S7" i="21"/>
  <c r="AJ7" i="24"/>
  <c r="W6" i="46" s="1"/>
  <c r="H72" i="19"/>
  <c r="H6" i="21"/>
  <c r="N6" i="24"/>
  <c r="H70" i="19"/>
  <c r="H4" i="21"/>
  <c r="N4" i="24"/>
  <c r="Q71" i="19"/>
  <c r="Q5" i="21"/>
  <c r="AF5" i="24"/>
  <c r="M71" i="19"/>
  <c r="M5" i="21"/>
  <c r="X5" i="24"/>
  <c r="M73" i="19"/>
  <c r="M7" i="21"/>
  <c r="X7" i="24"/>
  <c r="Q6" i="46" s="1"/>
  <c r="K74" i="19"/>
  <c r="K8" i="21"/>
  <c r="O72" i="19"/>
  <c r="O6" i="21"/>
  <c r="AB6" i="24"/>
  <c r="S70" i="19"/>
  <c r="S4" i="21"/>
  <c r="AJ4" i="24"/>
  <c r="Q73" i="19"/>
  <c r="Q7" i="21"/>
  <c r="AF7" i="24"/>
  <c r="U6" i="46" s="1"/>
  <c r="N71" i="19"/>
  <c r="N5" i="21"/>
  <c r="Z5" i="24"/>
  <c r="G73" i="19"/>
  <c r="G7" i="21"/>
  <c r="L7" i="24"/>
  <c r="O5" i="46" s="1"/>
  <c r="Q14" i="4"/>
  <c r="P17" i="4"/>
  <c r="T14" i="4"/>
  <c r="S13" i="4"/>
  <c r="T17" i="4"/>
  <c r="S17" i="4"/>
  <c r="R13" i="4"/>
  <c r="R17" i="4"/>
  <c r="N13" i="4"/>
  <c r="R16" i="4"/>
  <c r="G17" i="4"/>
  <c r="L17" i="4"/>
  <c r="M13" i="4"/>
  <c r="S15" i="4"/>
  <c r="Q15" i="4"/>
  <c r="Q13" i="4"/>
  <c r="M15" i="4"/>
  <c r="O14" i="4"/>
  <c r="T13" i="4"/>
  <c r="O17" i="4"/>
  <c r="M16" i="4"/>
  <c r="P15" i="4"/>
  <c r="T16" i="4"/>
  <c r="O15" i="4"/>
  <c r="L15" i="4"/>
  <c r="P13" i="4"/>
  <c r="U15" i="4"/>
  <c r="P16" i="4"/>
  <c r="G15" i="4"/>
  <c r="U16" i="4"/>
  <c r="M18" i="16"/>
  <c r="Q14" i="44" s="1"/>
  <c r="L18" i="16"/>
  <c r="S18" i="16"/>
  <c r="W14" i="44" s="1"/>
  <c r="O14" i="16"/>
  <c r="S15" i="16"/>
  <c r="U14" i="16"/>
  <c r="U16" i="16"/>
  <c r="K15" i="16"/>
  <c r="L16" i="16"/>
  <c r="G16" i="16"/>
  <c r="P17" i="16"/>
  <c r="O17" i="16"/>
  <c r="V17" i="16"/>
  <c r="H17" i="16"/>
  <c r="G15" i="16"/>
  <c r="V14" i="16"/>
  <c r="Q18" i="16"/>
  <c r="U14" i="44" s="1"/>
  <c r="M14" i="16"/>
  <c r="M16" i="16"/>
  <c r="O15" i="16"/>
  <c r="S16" i="16"/>
  <c r="P18" i="16"/>
  <c r="T14" i="44" s="1"/>
  <c r="R16" i="16"/>
  <c r="N17" i="16"/>
  <c r="K17" i="16"/>
  <c r="T14" i="16"/>
  <c r="H15" i="16"/>
  <c r="G14" i="16"/>
  <c r="T17" i="16"/>
  <c r="K16" i="16"/>
  <c r="R14" i="16"/>
  <c r="K14" i="16"/>
  <c r="R18" i="16"/>
  <c r="V14" i="44" s="1"/>
  <c r="N14" i="16"/>
  <c r="V16" i="16"/>
  <c r="Q16" i="16"/>
  <c r="L17" i="16"/>
  <c r="P15" i="16"/>
  <c r="V15" i="16"/>
  <c r="U15" i="16"/>
  <c r="U17" i="16"/>
  <c r="N18" i="16"/>
  <c r="R14" i="44" s="1"/>
  <c r="T15" i="16"/>
  <c r="S17" i="16"/>
  <c r="H16" i="16"/>
  <c r="H14" i="16"/>
  <c r="M17" i="16"/>
  <c r="O16" i="16"/>
  <c r="S14" i="16"/>
  <c r="Q17" i="16"/>
  <c r="N15" i="16"/>
  <c r="G17" i="16"/>
  <c r="Q15" i="16"/>
  <c r="M15" i="16"/>
  <c r="L14" i="16"/>
  <c r="N16" i="16"/>
  <c r="O18" i="16"/>
  <c r="S14" i="44" s="1"/>
  <c r="Q14" i="16"/>
  <c r="L15" i="16"/>
  <c r="P16" i="16"/>
  <c r="R15" i="16"/>
  <c r="T16" i="16"/>
  <c r="U18" i="16"/>
  <c r="Y14" i="44" s="1"/>
  <c r="T18" i="16"/>
  <c r="X14" i="44" s="1"/>
  <c r="P14" i="16"/>
  <c r="R17" i="16"/>
  <c r="O16" i="4"/>
  <c r="T15" i="4"/>
  <c r="N63" i="25"/>
  <c r="R63" i="25"/>
  <c r="K8" i="16"/>
  <c r="P8" i="44" s="1"/>
  <c r="Q8" i="44" s="1"/>
  <c r="R8" i="44" s="1"/>
  <c r="S8" i="44" s="1"/>
  <c r="T8" i="44" s="1"/>
  <c r="U8" i="44" s="1"/>
  <c r="V8" i="44" s="1"/>
  <c r="W8" i="44" s="1"/>
  <c r="X8" i="44" s="1"/>
  <c r="Y8" i="44" s="1"/>
  <c r="K18" i="16"/>
  <c r="P16" i="44" s="1"/>
  <c r="Q16" i="44" s="1"/>
  <c r="R16" i="44" s="1"/>
  <c r="S16" i="44" s="1"/>
  <c r="T16" i="44" s="1"/>
  <c r="U16" i="44" s="1"/>
  <c r="V16" i="44" s="1"/>
  <c r="W16" i="44" s="1"/>
  <c r="X16" i="44" s="1"/>
  <c r="Y16" i="44" s="1"/>
  <c r="H18" i="16"/>
  <c r="J15" i="44" s="1"/>
  <c r="K15" i="44" s="1"/>
  <c r="L15" i="44" s="1"/>
  <c r="M15" i="44" s="1"/>
  <c r="N15" i="44" s="1"/>
  <c r="O15" i="44" s="1"/>
  <c r="H8" i="16"/>
  <c r="J7" i="44" s="1"/>
  <c r="K7" i="44" s="1"/>
  <c r="L7" i="44" s="1"/>
  <c r="M7" i="44" s="1"/>
  <c r="N7" i="44" s="1"/>
  <c r="O7" i="44" s="1"/>
  <c r="G18" i="16"/>
  <c r="O13" i="44" s="1"/>
  <c r="G8" i="16"/>
  <c r="O5" i="44" s="1"/>
  <c r="V63" i="25"/>
  <c r="M63" i="25"/>
  <c r="N17" i="2"/>
  <c r="G63" i="25"/>
  <c r="V18" i="16"/>
  <c r="V8" i="16"/>
  <c r="D7" i="25"/>
  <c r="R17" i="25"/>
  <c r="N7" i="25"/>
  <c r="N27" i="25"/>
  <c r="T73" i="25"/>
  <c r="S73" i="25"/>
  <c r="K73" i="25"/>
  <c r="Q73" i="25"/>
  <c r="V73" i="25"/>
  <c r="E7" i="25"/>
  <c r="D73" i="25"/>
  <c r="K27" i="25"/>
  <c r="K7" i="25"/>
  <c r="Q8" i="32" s="1"/>
  <c r="R8" i="32" s="1"/>
  <c r="S8" i="32" s="1"/>
  <c r="T8" i="32" s="1"/>
  <c r="U8" i="32" s="1"/>
  <c r="V8" i="32" s="1"/>
  <c r="W8" i="32" s="1"/>
  <c r="X8" i="32" s="1"/>
  <c r="Y8" i="32" s="1"/>
  <c r="V27" i="25"/>
  <c r="V7" i="25"/>
  <c r="R73" i="25"/>
  <c r="M17" i="25"/>
  <c r="H17" i="25"/>
  <c r="K15" i="32" s="1"/>
  <c r="L15" i="32" s="1"/>
  <c r="M15" i="32" s="1"/>
  <c r="N15" i="32" s="1"/>
  <c r="O15" i="32" s="1"/>
  <c r="H7" i="25"/>
  <c r="H27" i="25"/>
  <c r="F73" i="25"/>
  <c r="Q27" i="25"/>
  <c r="Q7" i="25"/>
  <c r="H73" i="25"/>
  <c r="C7" i="25"/>
  <c r="L73" i="25"/>
  <c r="V17" i="25"/>
  <c r="G7" i="25"/>
  <c r="E73" i="25"/>
  <c r="C73" i="25"/>
  <c r="F7" i="25"/>
  <c r="P27" i="25"/>
  <c r="P7" i="25"/>
  <c r="S16" i="4"/>
  <c r="M73" i="25"/>
  <c r="U27" i="25"/>
  <c r="U7" i="25"/>
  <c r="L7" i="25"/>
  <c r="L27" i="25"/>
  <c r="I73" i="25"/>
  <c r="G73" i="25"/>
  <c r="B7" i="25"/>
  <c r="M27" i="25"/>
  <c r="M7" i="25"/>
  <c r="U73" i="25"/>
  <c r="K17" i="25"/>
  <c r="Q16" i="32" s="1"/>
  <c r="R16" i="32" s="1"/>
  <c r="S16" i="32" s="1"/>
  <c r="T16" i="32" s="1"/>
  <c r="U16" i="32" s="1"/>
  <c r="V16" i="32" s="1"/>
  <c r="W16" i="32" s="1"/>
  <c r="X16" i="32" s="1"/>
  <c r="Y16" i="32" s="1"/>
  <c r="L17" i="25"/>
  <c r="U17" i="25"/>
  <c r="I7" i="25"/>
  <c r="B73" i="25"/>
  <c r="P73" i="25"/>
  <c r="L63" i="25"/>
  <c r="T17" i="25"/>
  <c r="P17" i="25"/>
  <c r="G17" i="25"/>
  <c r="O17" i="25"/>
  <c r="Q17" i="25"/>
  <c r="J73" i="25"/>
  <c r="O63" i="25"/>
  <c r="N17" i="25"/>
  <c r="S7" i="25"/>
  <c r="S27" i="25"/>
  <c r="Q63" i="25"/>
  <c r="T27" i="25"/>
  <c r="T7" i="25"/>
  <c r="S17" i="25"/>
  <c r="O7" i="25"/>
  <c r="O27" i="25"/>
  <c r="S63" i="25"/>
  <c r="O73" i="25"/>
  <c r="N73" i="25"/>
  <c r="J7" i="25"/>
  <c r="R7" i="25"/>
  <c r="R27" i="25"/>
  <c r="O65" i="2"/>
  <c r="L13" i="4"/>
  <c r="R14" i="4"/>
  <c r="P14" i="4"/>
  <c r="N36" i="2"/>
  <c r="Q17" i="4"/>
  <c r="S15" i="13"/>
  <c r="U13" i="4"/>
  <c r="G14" i="4"/>
  <c r="R61" i="25"/>
  <c r="M60" i="25"/>
  <c r="S72" i="25"/>
  <c r="C72" i="25"/>
  <c r="H71" i="25"/>
  <c r="M70" i="25"/>
  <c r="B99" i="19"/>
  <c r="L97" i="19"/>
  <c r="R99" i="19"/>
  <c r="G98" i="19"/>
  <c r="M62" i="25"/>
  <c r="S60" i="25"/>
  <c r="Q99" i="19"/>
  <c r="V98" i="19"/>
  <c r="F98" i="19"/>
  <c r="K97" i="19"/>
  <c r="V62" i="25"/>
  <c r="Q61" i="25"/>
  <c r="L60" i="25"/>
  <c r="R72" i="25"/>
  <c r="B72" i="25"/>
  <c r="G71" i="25"/>
  <c r="L70" i="25"/>
  <c r="Q72" i="25"/>
  <c r="F71" i="25"/>
  <c r="K70" i="25"/>
  <c r="K61" i="25"/>
  <c r="T62" i="25"/>
  <c r="O61" i="25"/>
  <c r="G18" i="13"/>
  <c r="K99" i="19"/>
  <c r="P98" i="19"/>
  <c r="U97" i="19"/>
  <c r="E97" i="19"/>
  <c r="K62" i="25"/>
  <c r="O62" i="25"/>
  <c r="U60" i="25"/>
  <c r="K72" i="25"/>
  <c r="P71" i="25"/>
  <c r="U70" i="25"/>
  <c r="E70" i="25"/>
  <c r="O98" i="19"/>
  <c r="T97" i="19"/>
  <c r="D97" i="19"/>
  <c r="H61" i="25"/>
  <c r="H72" i="25"/>
  <c r="M71" i="25"/>
  <c r="R70" i="25"/>
  <c r="B70" i="25"/>
  <c r="J99" i="19"/>
  <c r="H62" i="25"/>
  <c r="U62" i="25"/>
  <c r="P61" i="25"/>
  <c r="I99" i="19"/>
  <c r="N98" i="19"/>
  <c r="S97" i="19"/>
  <c r="C97" i="19"/>
  <c r="N62" i="25"/>
  <c r="T60" i="25"/>
  <c r="J72" i="25"/>
  <c r="O71" i="25"/>
  <c r="T70" i="25"/>
  <c r="D70" i="25"/>
  <c r="L62" i="25"/>
  <c r="R60" i="25"/>
  <c r="S99" i="19"/>
  <c r="C99" i="19"/>
  <c r="H98" i="19"/>
  <c r="M97" i="19"/>
  <c r="O60" i="25"/>
  <c r="K60" i="25"/>
  <c r="V61" i="25"/>
  <c r="Q60" i="25"/>
  <c r="I97" i="19"/>
  <c r="R62" i="25"/>
  <c r="M61" i="25"/>
  <c r="G60" i="25"/>
  <c r="P62" i="25"/>
  <c r="V60" i="25"/>
  <c r="L72" i="25"/>
  <c r="Q71" i="25"/>
  <c r="V70" i="25"/>
  <c r="F70" i="25"/>
  <c r="M98" i="19"/>
  <c r="O99" i="19"/>
  <c r="T98" i="19"/>
  <c r="D98" i="19"/>
  <c r="N99" i="19"/>
  <c r="S98" i="19"/>
  <c r="C98" i="19"/>
  <c r="H97" i="19"/>
  <c r="U99" i="19"/>
  <c r="E99" i="19"/>
  <c r="J98" i="19"/>
  <c r="O97" i="19"/>
  <c r="I72" i="25"/>
  <c r="N71" i="25"/>
  <c r="S70" i="25"/>
  <c r="C70" i="25"/>
  <c r="H99" i="19"/>
  <c r="R97" i="19"/>
  <c r="B97" i="19"/>
  <c r="H60" i="25"/>
  <c r="O72" i="25"/>
  <c r="T71" i="25"/>
  <c r="D71" i="25"/>
  <c r="I70" i="25"/>
  <c r="G61" i="25"/>
  <c r="N72" i="25"/>
  <c r="S71" i="25"/>
  <c r="C71" i="25"/>
  <c r="H70" i="25"/>
  <c r="T61" i="25"/>
  <c r="U72" i="25"/>
  <c r="E72" i="25"/>
  <c r="J71" i="25"/>
  <c r="O70" i="25"/>
  <c r="T99" i="19"/>
  <c r="D99" i="19"/>
  <c r="I98" i="19"/>
  <c r="N97" i="19"/>
  <c r="S62" i="25"/>
  <c r="N61" i="25"/>
  <c r="Q97" i="19"/>
  <c r="U61" i="25"/>
  <c r="P60" i="25"/>
  <c r="S61" i="25"/>
  <c r="N60" i="25"/>
  <c r="T72" i="25"/>
  <c r="D72" i="25"/>
  <c r="I71" i="25"/>
  <c r="N70" i="25"/>
  <c r="U98" i="19"/>
  <c r="J97" i="19"/>
  <c r="G99" i="19"/>
  <c r="L98" i="19"/>
  <c r="V99" i="19"/>
  <c r="F99" i="19"/>
  <c r="K98" i="19"/>
  <c r="P97" i="19"/>
  <c r="M99" i="19"/>
  <c r="R98" i="19"/>
  <c r="B98" i="19"/>
  <c r="G97" i="19"/>
  <c r="P99" i="19"/>
  <c r="E98" i="19"/>
  <c r="G62" i="25"/>
  <c r="G72" i="25"/>
  <c r="L71" i="25"/>
  <c r="Q70" i="25"/>
  <c r="V72" i="25"/>
  <c r="F72" i="25"/>
  <c r="V71" i="25"/>
  <c r="K71" i="25"/>
  <c r="P70" i="25"/>
  <c r="Q62" i="25"/>
  <c r="L61" i="25"/>
  <c r="M72" i="25"/>
  <c r="R71" i="25"/>
  <c r="B71" i="25"/>
  <c r="G70" i="25"/>
  <c r="P72" i="25"/>
  <c r="U71" i="25"/>
  <c r="E71" i="25"/>
  <c r="J70" i="25"/>
  <c r="L99" i="19"/>
  <c r="Q98" i="19"/>
  <c r="V97" i="19"/>
  <c r="F97" i="19"/>
  <c r="G17" i="13"/>
  <c r="N17" i="13"/>
  <c r="M14" i="13"/>
  <c r="G16" i="13"/>
  <c r="U17" i="13"/>
  <c r="G15" i="13"/>
  <c r="N14" i="13"/>
  <c r="N15" i="13"/>
  <c r="G14" i="13"/>
  <c r="N16" i="13"/>
  <c r="O15" i="13"/>
  <c r="S16" i="13"/>
  <c r="H55" i="18"/>
  <c r="J56" i="49" s="1"/>
  <c r="K56" i="49" s="1"/>
  <c r="L56" i="49" s="1"/>
  <c r="M56" i="49" s="1"/>
  <c r="N56" i="49" s="1"/>
  <c r="O56" i="49" s="1"/>
  <c r="P55" i="18"/>
  <c r="T55" i="49" s="1"/>
  <c r="J18" i="9"/>
  <c r="Q28" i="2"/>
  <c r="J17" i="9"/>
  <c r="G64" i="2"/>
  <c r="U15" i="13"/>
  <c r="R18" i="13"/>
  <c r="R17" i="13"/>
  <c r="U14" i="13"/>
  <c r="U64" i="2"/>
  <c r="R15" i="13"/>
  <c r="R14" i="13"/>
  <c r="R16" i="13"/>
  <c r="H19" i="2"/>
  <c r="U16" i="13"/>
  <c r="O16" i="13"/>
  <c r="L16" i="13"/>
  <c r="L17" i="13"/>
  <c r="L14" i="13"/>
  <c r="O17" i="13"/>
  <c r="J16" i="13"/>
  <c r="L15" i="13"/>
  <c r="O14" i="13"/>
  <c r="J19" i="2"/>
  <c r="L18" i="13"/>
  <c r="T54" i="18"/>
  <c r="X48" i="49" s="1"/>
  <c r="S55" i="18"/>
  <c r="W55" i="49" s="1"/>
  <c r="N33" i="25"/>
  <c r="V65" i="2"/>
  <c r="T18" i="13"/>
  <c r="V33" i="25"/>
  <c r="V29" i="2"/>
  <c r="U29" i="2"/>
  <c r="Y22" i="31" s="1"/>
  <c r="P14" i="13"/>
  <c r="P15" i="13"/>
  <c r="P18" i="13"/>
  <c r="M17" i="13"/>
  <c r="J15" i="13"/>
  <c r="J18" i="13"/>
  <c r="T16" i="13"/>
  <c r="J14" i="13"/>
  <c r="J17" i="13"/>
  <c r="T15" i="13"/>
  <c r="S18" i="13"/>
  <c r="P17" i="13"/>
  <c r="M16" i="13"/>
  <c r="N17" i="4"/>
  <c r="U17" i="4"/>
  <c r="N18" i="13"/>
  <c r="S17" i="13"/>
  <c r="P16" i="13"/>
  <c r="M15" i="13"/>
  <c r="U18" i="13"/>
  <c r="S14" i="13"/>
  <c r="T17" i="13"/>
  <c r="T14" i="13"/>
  <c r="R19" i="2"/>
  <c r="M19" i="2"/>
  <c r="G39" i="2"/>
  <c r="M39" i="2"/>
  <c r="Q16" i="13"/>
  <c r="R29" i="2"/>
  <c r="V22" i="31" s="1"/>
  <c r="S19" i="2"/>
  <c r="I19" i="2"/>
  <c r="O19" i="2"/>
  <c r="P39" i="2"/>
  <c r="S39" i="2"/>
  <c r="O18" i="13"/>
  <c r="P29" i="2"/>
  <c r="T22" i="31" s="1"/>
  <c r="T39" i="2"/>
  <c r="I39" i="2"/>
  <c r="R39" i="2"/>
  <c r="Q17" i="13"/>
  <c r="K19" i="2"/>
  <c r="Q29" i="2"/>
  <c r="U22" i="31" s="1"/>
  <c r="T19" i="2"/>
  <c r="G29" i="2"/>
  <c r="P19" i="2"/>
  <c r="N29" i="2"/>
  <c r="R22" i="31" s="1"/>
  <c r="G19" i="2"/>
  <c r="M29" i="2"/>
  <c r="Q22" i="31" s="1"/>
  <c r="T29" i="2"/>
  <c r="X22" i="31" s="1"/>
  <c r="H39" i="2"/>
  <c r="V39" i="2"/>
  <c r="K39" i="2"/>
  <c r="Q39" i="2"/>
  <c r="T55" i="18"/>
  <c r="X55" i="49" s="1"/>
  <c r="M18" i="13"/>
  <c r="O29" i="2"/>
  <c r="S22" i="31" s="1"/>
  <c r="L19" i="2"/>
  <c r="K29" i="2"/>
  <c r="H29" i="2"/>
  <c r="N19" i="2"/>
  <c r="S29" i="2"/>
  <c r="W22" i="31" s="1"/>
  <c r="L39" i="2"/>
  <c r="J39" i="2"/>
  <c r="O39" i="2"/>
  <c r="N39" i="2"/>
  <c r="Q14" i="13"/>
  <c r="L29" i="2"/>
  <c r="U19" i="2"/>
  <c r="U39" i="2"/>
  <c r="Q15" i="13"/>
  <c r="Q18" i="13"/>
  <c r="Q19" i="2"/>
  <c r="M64" i="2"/>
  <c r="T14" i="2"/>
  <c r="S54" i="18"/>
  <c r="W48" i="49" s="1"/>
  <c r="O31" i="2"/>
  <c r="O66" i="2"/>
  <c r="Q31" i="2"/>
  <c r="U54" i="18"/>
  <c r="Y48" i="49" s="1"/>
  <c r="E54" i="18"/>
  <c r="M46" i="49" s="1"/>
  <c r="H31" i="2"/>
  <c r="J23" i="31" s="1"/>
  <c r="K23" i="31" s="1"/>
  <c r="L23" i="31" s="1"/>
  <c r="M23" i="31" s="1"/>
  <c r="N23" i="31" s="1"/>
  <c r="O23" i="31" s="1"/>
  <c r="L54" i="18"/>
  <c r="H54" i="18"/>
  <c r="J49" i="49" s="1"/>
  <c r="K49" i="49" s="1"/>
  <c r="L49" i="49" s="1"/>
  <c r="M49" i="49" s="1"/>
  <c r="N49" i="49" s="1"/>
  <c r="O49" i="49" s="1"/>
  <c r="F54" i="18"/>
  <c r="N46" i="49" s="1"/>
  <c r="T31" i="2"/>
  <c r="P26" i="2"/>
  <c r="T34" i="2"/>
  <c r="N25" i="2"/>
  <c r="R24" i="2"/>
  <c r="L27" i="2"/>
  <c r="V27" i="2"/>
  <c r="U24" i="2"/>
  <c r="U31" i="2"/>
  <c r="N26" i="2"/>
  <c r="L24" i="2"/>
  <c r="L31" i="2"/>
  <c r="K42" i="1"/>
  <c r="P40" i="30" s="1"/>
  <c r="Q40" i="30" s="1"/>
  <c r="R40" i="30" s="1"/>
  <c r="S40" i="30" s="1"/>
  <c r="T40" i="30" s="1"/>
  <c r="U40" i="30" s="1"/>
  <c r="V40" i="30" s="1"/>
  <c r="W40" i="30" s="1"/>
  <c r="X40" i="30" s="1"/>
  <c r="Y40" i="30" s="1"/>
  <c r="O28" i="2"/>
  <c r="L28" i="2"/>
  <c r="P31" i="2"/>
  <c r="M28" i="2"/>
  <c r="K31" i="2"/>
  <c r="P24" i="31" s="1"/>
  <c r="Q24" i="31" s="1"/>
  <c r="R24" i="31" s="1"/>
  <c r="S24" i="31" s="1"/>
  <c r="T24" i="31" s="1"/>
  <c r="U24" i="31" s="1"/>
  <c r="V24" i="31" s="1"/>
  <c r="W24" i="31" s="1"/>
  <c r="X24" i="31" s="1"/>
  <c r="Y24" i="31" s="1"/>
  <c r="O26" i="2"/>
  <c r="S31" i="2"/>
  <c r="Q27" i="2"/>
  <c r="G31" i="2"/>
  <c r="O21" i="31" s="1"/>
  <c r="M24" i="2"/>
  <c r="M31" i="2"/>
  <c r="R31" i="2"/>
  <c r="N31" i="2"/>
  <c r="R28" i="2"/>
  <c r="U28" i="2"/>
  <c r="T28" i="2"/>
  <c r="M27" i="2"/>
  <c r="N64" i="2"/>
  <c r="V31" i="2"/>
  <c r="H66" i="2"/>
  <c r="G66" i="2"/>
  <c r="U27" i="2"/>
  <c r="S24" i="2"/>
  <c r="V25" i="2"/>
  <c r="T27" i="2"/>
  <c r="I66" i="2"/>
  <c r="T25" i="2"/>
  <c r="S26" i="2"/>
  <c r="V64" i="2"/>
  <c r="K41" i="1"/>
  <c r="T66" i="2"/>
  <c r="J64" i="2"/>
  <c r="S27" i="2"/>
  <c r="V66" i="2"/>
  <c r="T64" i="2"/>
  <c r="K175" i="17"/>
  <c r="P120" i="51" s="1"/>
  <c r="Q120" i="51" s="1"/>
  <c r="R120" i="51" s="1"/>
  <c r="S120" i="51" s="1"/>
  <c r="T120" i="51" s="1"/>
  <c r="U120" i="51" s="1"/>
  <c r="V120" i="51" s="1"/>
  <c r="W120" i="51" s="1"/>
  <c r="X120" i="51" s="1"/>
  <c r="Y120" i="51" s="1"/>
  <c r="O56" i="18"/>
  <c r="S62" i="49" s="1"/>
  <c r="K40" i="1"/>
  <c r="L66" i="2"/>
  <c r="P64" i="2"/>
  <c r="J65" i="2"/>
  <c r="P66" i="2"/>
  <c r="G65" i="2"/>
  <c r="T5" i="25"/>
  <c r="T25" i="25"/>
  <c r="N15" i="24"/>
  <c r="K15" i="46" s="1"/>
  <c r="L15" i="46" s="1"/>
  <c r="M15" i="46" s="1"/>
  <c r="N15" i="46" s="1"/>
  <c r="O15" i="46" s="1"/>
  <c r="P28" i="2"/>
  <c r="P27" i="2"/>
  <c r="O26" i="25"/>
  <c r="O6" i="25"/>
  <c r="U26" i="25"/>
  <c r="U6" i="25"/>
  <c r="S6" i="25"/>
  <c r="S26" i="25"/>
  <c r="O4" i="25"/>
  <c r="O24" i="25"/>
  <c r="Q6" i="25"/>
  <c r="Q26" i="25"/>
  <c r="S5" i="25"/>
  <c r="S25" i="25"/>
  <c r="Q55" i="18"/>
  <c r="U55" i="49" s="1"/>
  <c r="X15" i="24"/>
  <c r="V15" i="24"/>
  <c r="AJ15" i="24"/>
  <c r="Z15" i="24"/>
  <c r="U66" i="2"/>
  <c r="S64" i="2"/>
  <c r="S25" i="2"/>
  <c r="R27" i="2"/>
  <c r="R26" i="2"/>
  <c r="H64" i="2"/>
  <c r="Q25" i="25"/>
  <c r="Q5" i="25"/>
  <c r="N4" i="25"/>
  <c r="N24" i="25"/>
  <c r="M24" i="25"/>
  <c r="M4" i="25"/>
  <c r="T24" i="25"/>
  <c r="T4" i="25"/>
  <c r="M5" i="25"/>
  <c r="M25" i="25"/>
  <c r="R24" i="25"/>
  <c r="R4" i="25"/>
  <c r="N26" i="25"/>
  <c r="N6" i="25"/>
  <c r="L15" i="24"/>
  <c r="N66" i="2"/>
  <c r="L64" i="2"/>
  <c r="K64" i="2"/>
  <c r="S65" i="2"/>
  <c r="Q64" i="2"/>
  <c r="R66" i="2"/>
  <c r="P65" i="2"/>
  <c r="S24" i="25"/>
  <c r="S4" i="25"/>
  <c r="O25" i="25"/>
  <c r="O5" i="25"/>
  <c r="T15" i="24"/>
  <c r="Q16" i="46" s="1"/>
  <c r="R16" i="46" s="1"/>
  <c r="S16" i="46" s="1"/>
  <c r="T16" i="46" s="1"/>
  <c r="U16" i="46" s="1"/>
  <c r="V16" i="46" s="1"/>
  <c r="W16" i="46" s="1"/>
  <c r="X16" i="46" s="1"/>
  <c r="Y16" i="46" s="1"/>
  <c r="U26" i="2"/>
  <c r="U25" i="2"/>
  <c r="M66" i="2"/>
  <c r="K65" i="2"/>
  <c r="S66" i="2"/>
  <c r="I64" i="2"/>
  <c r="J66" i="2"/>
  <c r="H65" i="2"/>
  <c r="R25" i="25"/>
  <c r="R5" i="25"/>
  <c r="T26" i="25"/>
  <c r="T6" i="25"/>
  <c r="R6" i="25"/>
  <c r="R26" i="25"/>
  <c r="V5" i="25"/>
  <c r="V25" i="25"/>
  <c r="L5" i="25"/>
  <c r="L25" i="25"/>
  <c r="Q4" i="25"/>
  <c r="Q24" i="25"/>
  <c r="AF15" i="24"/>
  <c r="U65" i="2"/>
  <c r="Q25" i="2"/>
  <c r="O25" i="2"/>
  <c r="O24" i="2"/>
  <c r="AB15" i="24"/>
  <c r="M26" i="2"/>
  <c r="M25" i="2"/>
  <c r="T65" i="2"/>
  <c r="T26" i="2"/>
  <c r="R64" i="2"/>
  <c r="K66" i="2"/>
  <c r="Q65" i="2"/>
  <c r="S28" i="2"/>
  <c r="O64" i="2"/>
  <c r="U24" i="25"/>
  <c r="U4" i="25"/>
  <c r="AD15" i="24"/>
  <c r="L24" i="25"/>
  <c r="L4" i="25"/>
  <c r="N5" i="25"/>
  <c r="N25" i="25"/>
  <c r="P6" i="25"/>
  <c r="P26" i="25"/>
  <c r="U5" i="25"/>
  <c r="U25" i="25"/>
  <c r="V26" i="25"/>
  <c r="V6" i="25"/>
  <c r="P4" i="25"/>
  <c r="P24" i="25"/>
  <c r="M26" i="25"/>
  <c r="M6" i="25"/>
  <c r="I55" i="18"/>
  <c r="N65" i="2"/>
  <c r="O27" i="2"/>
  <c r="M65" i="2"/>
  <c r="L25" i="2"/>
  <c r="R25" i="2"/>
  <c r="I65" i="2"/>
  <c r="Q26" i="2"/>
  <c r="L26" i="25"/>
  <c r="L6" i="25"/>
  <c r="P25" i="25"/>
  <c r="P5" i="25"/>
  <c r="V4" i="25"/>
  <c r="V24" i="25"/>
  <c r="AN15" i="24"/>
  <c r="AL15" i="24"/>
  <c r="AH15" i="24"/>
  <c r="AP15" i="24"/>
  <c r="V26" i="2"/>
  <c r="T24" i="2"/>
  <c r="N27" i="2"/>
  <c r="L65" i="2"/>
  <c r="L26" i="2"/>
  <c r="Q24" i="2"/>
  <c r="N24" i="2"/>
  <c r="R65" i="2"/>
  <c r="P25" i="2"/>
  <c r="P24" i="2"/>
  <c r="Q66" i="2"/>
  <c r="V24" i="2"/>
  <c r="H35" i="25"/>
  <c r="J31" i="32" s="1"/>
  <c r="K31" i="32" s="1"/>
  <c r="L31" i="32" s="1"/>
  <c r="M31" i="32" s="1"/>
  <c r="N31" i="32" s="1"/>
  <c r="O31" i="32" s="1"/>
  <c r="H24" i="2"/>
  <c r="H27" i="2"/>
  <c r="U33" i="25"/>
  <c r="M33" i="25"/>
  <c r="S33" i="25"/>
  <c r="G27" i="2"/>
  <c r="K27" i="2"/>
  <c r="G24" i="2"/>
  <c r="H26" i="2"/>
  <c r="K26" i="2"/>
  <c r="H25" i="2"/>
  <c r="K25" i="2"/>
  <c r="G26" i="2"/>
  <c r="H28" i="2"/>
  <c r="G28" i="2"/>
  <c r="K24" i="2"/>
  <c r="H15" i="25"/>
  <c r="K28" i="2"/>
  <c r="G25" i="2"/>
  <c r="K14" i="25"/>
  <c r="M14" i="25"/>
  <c r="L14" i="25"/>
  <c r="V14" i="25"/>
  <c r="U14" i="25"/>
  <c r="R14" i="25"/>
  <c r="P14" i="25"/>
  <c r="N14" i="25"/>
  <c r="Q14" i="25"/>
  <c r="T14" i="25"/>
  <c r="O14" i="25"/>
  <c r="S14" i="25"/>
  <c r="K16" i="25"/>
  <c r="S16" i="25"/>
  <c r="R16" i="25"/>
  <c r="P16" i="25"/>
  <c r="O16" i="25"/>
  <c r="V16" i="25"/>
  <c r="U16" i="25"/>
  <c r="L16" i="25"/>
  <c r="M16" i="25"/>
  <c r="N16" i="25"/>
  <c r="Q16" i="25"/>
  <c r="T16" i="25"/>
  <c r="H34" i="25"/>
  <c r="H33" i="25"/>
  <c r="G16" i="25"/>
  <c r="G14" i="25"/>
  <c r="H16" i="25"/>
  <c r="G15" i="25"/>
  <c r="P15" i="25"/>
  <c r="M15" i="25"/>
  <c r="K15" i="25"/>
  <c r="V15" i="25"/>
  <c r="S15" i="25"/>
  <c r="R15" i="25"/>
  <c r="U15" i="25"/>
  <c r="Q15" i="25"/>
  <c r="N15" i="25"/>
  <c r="L15" i="25"/>
  <c r="O15" i="25"/>
  <c r="T15" i="25"/>
  <c r="H14" i="25"/>
  <c r="L55" i="18"/>
  <c r="D55" i="18"/>
  <c r="L53" i="49" s="1"/>
  <c r="N55" i="18"/>
  <c r="R55" i="49" s="1"/>
  <c r="U35" i="25"/>
  <c r="Y30" i="32" s="1"/>
  <c r="M35" i="25"/>
  <c r="Q30" i="32" s="1"/>
  <c r="Q33" i="25"/>
  <c r="S35" i="25"/>
  <c r="W30" i="32" s="1"/>
  <c r="Q35" i="25"/>
  <c r="U30" i="32" s="1"/>
  <c r="U35" i="2"/>
  <c r="M35" i="2"/>
  <c r="O36" i="2"/>
  <c r="V34" i="25"/>
  <c r="O35" i="25"/>
  <c r="S30" i="32" s="1"/>
  <c r="T35" i="25"/>
  <c r="X30" i="32" s="1"/>
  <c r="L35" i="25"/>
  <c r="R33" i="25"/>
  <c r="R35" i="25"/>
  <c r="V30" i="32" s="1"/>
  <c r="U34" i="25"/>
  <c r="M34" i="25"/>
  <c r="P35" i="25"/>
  <c r="T30" i="32" s="1"/>
  <c r="V35" i="25"/>
  <c r="Q34" i="25"/>
  <c r="R34" i="25"/>
  <c r="P33" i="25"/>
  <c r="T34" i="25"/>
  <c r="L34" i="25"/>
  <c r="O33" i="25"/>
  <c r="G34" i="2"/>
  <c r="N34" i="25"/>
  <c r="S34" i="25"/>
  <c r="T33" i="25"/>
  <c r="L33" i="25"/>
  <c r="P34" i="25"/>
  <c r="N35" i="25"/>
  <c r="R30" i="32" s="1"/>
  <c r="O34" i="25"/>
  <c r="M15" i="2"/>
  <c r="L15" i="2"/>
  <c r="N35" i="2"/>
  <c r="O37" i="2"/>
  <c r="P37" i="2"/>
  <c r="Q57" i="18"/>
  <c r="U70" i="49" s="1"/>
  <c r="D57" i="18"/>
  <c r="L68" i="49" s="1"/>
  <c r="N57" i="18"/>
  <c r="R70" i="49" s="1"/>
  <c r="U57" i="18"/>
  <c r="Y70" i="49" s="1"/>
  <c r="E57" i="18"/>
  <c r="M68" i="49" s="1"/>
  <c r="T57" i="18"/>
  <c r="X70" i="49" s="1"/>
  <c r="C57" i="18"/>
  <c r="K68" i="49" s="1"/>
  <c r="I57" i="18"/>
  <c r="L57" i="18"/>
  <c r="O57" i="18"/>
  <c r="S70" i="49" s="1"/>
  <c r="S57" i="18"/>
  <c r="W70" i="49" s="1"/>
  <c r="C55" i="18"/>
  <c r="K53" i="49" s="1"/>
  <c r="G37" i="2"/>
  <c r="F57" i="18"/>
  <c r="N68" i="49" s="1"/>
  <c r="P57" i="18"/>
  <c r="T70" i="49" s="1"/>
  <c r="V57" i="18"/>
  <c r="M57" i="18"/>
  <c r="Q70" i="49" s="1"/>
  <c r="H57" i="18"/>
  <c r="J71" i="49" s="1"/>
  <c r="K71" i="49" s="1"/>
  <c r="L71" i="49" s="1"/>
  <c r="M71" i="49" s="1"/>
  <c r="N71" i="49" s="1"/>
  <c r="O71" i="49" s="1"/>
  <c r="G57" i="18"/>
  <c r="O69" i="49" s="1"/>
  <c r="P56" i="18"/>
  <c r="T62" i="49" s="1"/>
  <c r="Q54" i="18"/>
  <c r="U48" i="49" s="1"/>
  <c r="I56" i="18"/>
  <c r="F56" i="18"/>
  <c r="N60" i="49" s="1"/>
  <c r="C54" i="18"/>
  <c r="K46" i="49" s="1"/>
  <c r="P54" i="18"/>
  <c r="T48" i="49" s="1"/>
  <c r="G54" i="18"/>
  <c r="O47" i="49" s="1"/>
  <c r="I54" i="18"/>
  <c r="Q56" i="18"/>
  <c r="U62" i="49" s="1"/>
  <c r="N54" i="18"/>
  <c r="R48" i="49" s="1"/>
  <c r="M54" i="18"/>
  <c r="Q48" i="49" s="1"/>
  <c r="L56" i="18"/>
  <c r="H56" i="18"/>
  <c r="J63" i="49" s="1"/>
  <c r="K63" i="49" s="1"/>
  <c r="L63" i="49" s="1"/>
  <c r="M63" i="49" s="1"/>
  <c r="N63" i="49" s="1"/>
  <c r="O63" i="49" s="1"/>
  <c r="D54" i="18"/>
  <c r="L46" i="49" s="1"/>
  <c r="O54" i="18"/>
  <c r="S48" i="49" s="1"/>
  <c r="V54" i="18"/>
  <c r="G56" i="18"/>
  <c r="O61" i="49" s="1"/>
  <c r="K56" i="18"/>
  <c r="P64" i="49" s="1"/>
  <c r="Q64" i="49" s="1"/>
  <c r="R64" i="49" s="1"/>
  <c r="S64" i="49" s="1"/>
  <c r="T64" i="49" s="1"/>
  <c r="U64" i="49" s="1"/>
  <c r="V64" i="49" s="1"/>
  <c r="W64" i="49" s="1"/>
  <c r="X64" i="49" s="1"/>
  <c r="Y64" i="49" s="1"/>
  <c r="C56" i="18"/>
  <c r="K60" i="49" s="1"/>
  <c r="B56" i="18"/>
  <c r="J60" i="49" s="1"/>
  <c r="S56" i="18"/>
  <c r="W62" i="49" s="1"/>
  <c r="B55" i="18"/>
  <c r="J53" i="49" s="1"/>
  <c r="G55" i="18"/>
  <c r="O54" i="49" s="1"/>
  <c r="V55" i="18"/>
  <c r="F55" i="18"/>
  <c r="N53" i="49" s="1"/>
  <c r="M55" i="18"/>
  <c r="Q55" i="49" s="1"/>
  <c r="T56" i="18"/>
  <c r="X62" i="49" s="1"/>
  <c r="J57" i="18"/>
  <c r="V56" i="18"/>
  <c r="M56" i="18"/>
  <c r="Q62" i="49" s="1"/>
  <c r="R57" i="18"/>
  <c r="V70" i="49" s="1"/>
  <c r="B57" i="18"/>
  <c r="J68" i="49" s="1"/>
  <c r="T35" i="2"/>
  <c r="V35" i="2"/>
  <c r="N56" i="18"/>
  <c r="R62" i="49" s="1"/>
  <c r="J55" i="18"/>
  <c r="V37" i="2"/>
  <c r="P38" i="2"/>
  <c r="R16" i="2"/>
  <c r="D56" i="18"/>
  <c r="L60" i="49" s="1"/>
  <c r="O55" i="18"/>
  <c r="S55" i="49" s="1"/>
  <c r="U56" i="18"/>
  <c r="Y62" i="49" s="1"/>
  <c r="R56" i="18"/>
  <c r="V62" i="49" s="1"/>
  <c r="J56" i="18"/>
  <c r="B54" i="18"/>
  <c r="J46" i="49" s="1"/>
  <c r="T37" i="2"/>
  <c r="R35" i="2"/>
  <c r="Q16" i="2"/>
  <c r="O14" i="2"/>
  <c r="U55" i="18"/>
  <c r="Y55" i="49" s="1"/>
  <c r="E56" i="18"/>
  <c r="M60" i="49" s="1"/>
  <c r="E55" i="18"/>
  <c r="M53" i="49" s="1"/>
  <c r="R54" i="18"/>
  <c r="V48" i="49" s="1"/>
  <c r="R55" i="18"/>
  <c r="V55" i="49" s="1"/>
  <c r="J54" i="18"/>
  <c r="P18" i="2"/>
  <c r="O17" i="2"/>
  <c r="O18" i="2"/>
  <c r="M16" i="2"/>
  <c r="L16" i="2"/>
  <c r="V14" i="2"/>
  <c r="U16" i="2"/>
  <c r="S14" i="2"/>
  <c r="R17" i="2"/>
  <c r="P15" i="2"/>
  <c r="V15" i="2"/>
  <c r="N14" i="2"/>
  <c r="S17" i="2"/>
  <c r="U15" i="2"/>
  <c r="T16" i="2"/>
  <c r="L34" i="2"/>
  <c r="L14" i="2"/>
  <c r="J37" i="2"/>
  <c r="G17" i="2"/>
  <c r="H35" i="2"/>
  <c r="J38" i="2"/>
  <c r="Q15" i="2"/>
  <c r="K26" i="25"/>
  <c r="K6" i="25"/>
  <c r="M37" i="2"/>
  <c r="K35" i="2"/>
  <c r="G36" i="2"/>
  <c r="I6" i="25"/>
  <c r="S37" i="2"/>
  <c r="Q35" i="2"/>
  <c r="H37" i="2"/>
  <c r="J5" i="25"/>
  <c r="U34" i="2"/>
  <c r="I5" i="25"/>
  <c r="H38" i="2"/>
  <c r="N37" i="2"/>
  <c r="L35" i="2"/>
  <c r="L37" i="2"/>
  <c r="J35" i="2"/>
  <c r="S38" i="2"/>
  <c r="Q36" i="2"/>
  <c r="O34" i="2"/>
  <c r="Q37" i="2"/>
  <c r="O35" i="2"/>
  <c r="V38" i="2"/>
  <c r="T36" i="2"/>
  <c r="R34" i="2"/>
  <c r="K37" i="2"/>
  <c r="I35" i="2"/>
  <c r="M34" i="2"/>
  <c r="G35" i="2"/>
  <c r="I4" i="25"/>
  <c r="H36" i="2"/>
  <c r="U36" i="2"/>
  <c r="S34" i="2"/>
  <c r="K24" i="25"/>
  <c r="K4" i="25"/>
  <c r="U38" i="2"/>
  <c r="S36" i="2"/>
  <c r="Q34" i="2"/>
  <c r="K38" i="2"/>
  <c r="I36" i="2"/>
  <c r="K25" i="25"/>
  <c r="K5" i="25"/>
  <c r="I37" i="2"/>
  <c r="V34" i="2"/>
  <c r="N38" i="2"/>
  <c r="L36" i="2"/>
  <c r="J34" i="2"/>
  <c r="T38" i="2"/>
  <c r="R36" i="2"/>
  <c r="P34" i="2"/>
  <c r="I38" i="2"/>
  <c r="V36" i="2"/>
  <c r="G38" i="2"/>
  <c r="O38" i="2"/>
  <c r="M36" i="2"/>
  <c r="K34" i="2"/>
  <c r="J6" i="25"/>
  <c r="M38" i="2"/>
  <c r="K36" i="2"/>
  <c r="I34" i="2"/>
  <c r="J4" i="25"/>
  <c r="R37" i="2"/>
  <c r="P35" i="2"/>
  <c r="R38" i="2"/>
  <c r="P36" i="2"/>
  <c r="N34" i="2"/>
  <c r="U37" i="2"/>
  <c r="S35" i="2"/>
  <c r="L38" i="2"/>
  <c r="J36" i="2"/>
  <c r="H34" i="2"/>
  <c r="Q38" i="2"/>
  <c r="J8" i="6"/>
  <c r="Q24" i="8"/>
  <c r="Q15" i="8"/>
  <c r="Q6" i="8"/>
  <c r="N22" i="8"/>
  <c r="N4" i="8"/>
  <c r="N13" i="8"/>
  <c r="O25" i="8"/>
  <c r="O7" i="8"/>
  <c r="O16" i="8"/>
  <c r="R24" i="8"/>
  <c r="R15" i="8"/>
  <c r="R6" i="8"/>
  <c r="U25" i="8"/>
  <c r="U16" i="8"/>
  <c r="U7" i="8"/>
  <c r="M25" i="8"/>
  <c r="M16" i="8"/>
  <c r="M7" i="8"/>
  <c r="O24" i="8"/>
  <c r="O15" i="8"/>
  <c r="O6" i="8"/>
  <c r="R23" i="8"/>
  <c r="R14" i="8"/>
  <c r="R5" i="8"/>
  <c r="R25" i="8"/>
  <c r="R16" i="8"/>
  <c r="R7" i="8"/>
  <c r="S22" i="8"/>
  <c r="S13" i="8"/>
  <c r="S4" i="8"/>
  <c r="G35" i="25"/>
  <c r="O29" i="32" s="1"/>
  <c r="V16" i="8"/>
  <c r="V7" i="8"/>
  <c r="M23" i="8"/>
  <c r="M14" i="8"/>
  <c r="M5" i="8"/>
  <c r="S26" i="8"/>
  <c r="S17" i="8"/>
  <c r="S8" i="8"/>
  <c r="U24" i="8"/>
  <c r="U15" i="8"/>
  <c r="U6" i="8"/>
  <c r="T26" i="8"/>
  <c r="T17" i="8"/>
  <c r="T8" i="8"/>
  <c r="P22" i="8"/>
  <c r="P13" i="8"/>
  <c r="P4" i="8"/>
  <c r="R26" i="8"/>
  <c r="R8" i="8"/>
  <c r="R17" i="8"/>
  <c r="U22" i="8"/>
  <c r="U13" i="8"/>
  <c r="U4" i="8"/>
  <c r="M22" i="8"/>
  <c r="M13" i="8"/>
  <c r="M4" i="8"/>
  <c r="H15" i="8"/>
  <c r="H6" i="8"/>
  <c r="O26" i="8"/>
  <c r="O17" i="8"/>
  <c r="O8" i="8"/>
  <c r="P23" i="8"/>
  <c r="P14" i="8"/>
  <c r="P5" i="8"/>
  <c r="H4" i="8"/>
  <c r="H13" i="8"/>
  <c r="U26" i="8"/>
  <c r="U17" i="8"/>
  <c r="U8" i="8"/>
  <c r="M26" i="8"/>
  <c r="M17" i="8"/>
  <c r="M8" i="8"/>
  <c r="P25" i="8"/>
  <c r="P16" i="8"/>
  <c r="P7" i="8"/>
  <c r="S24" i="8"/>
  <c r="S15" i="8"/>
  <c r="S6" i="8"/>
  <c r="Q22" i="8"/>
  <c r="Q13" i="8"/>
  <c r="Q4" i="8"/>
  <c r="G33" i="25"/>
  <c r="S23" i="8"/>
  <c r="S14" i="8"/>
  <c r="S5" i="8"/>
  <c r="G25" i="8"/>
  <c r="G7" i="8"/>
  <c r="G16" i="8"/>
  <c r="U23" i="8"/>
  <c r="U14" i="8"/>
  <c r="U5" i="8"/>
  <c r="V13" i="8"/>
  <c r="V4" i="8"/>
  <c r="L26" i="8"/>
  <c r="L8" i="8"/>
  <c r="L17" i="8"/>
  <c r="K17" i="8"/>
  <c r="K8" i="8"/>
  <c r="L25" i="8"/>
  <c r="L16" i="8"/>
  <c r="L7" i="8"/>
  <c r="K33" i="8"/>
  <c r="K15" i="8"/>
  <c r="K6" i="8"/>
  <c r="V14" i="8"/>
  <c r="V5" i="8"/>
  <c r="G23" i="8"/>
  <c r="G14" i="8"/>
  <c r="G5" i="8"/>
  <c r="P24" i="8"/>
  <c r="P15" i="8"/>
  <c r="P6" i="8"/>
  <c r="N25" i="8"/>
  <c r="N16" i="8"/>
  <c r="N7" i="8"/>
  <c r="H17" i="8"/>
  <c r="H8" i="8"/>
  <c r="Q26" i="8"/>
  <c r="Q17" i="8"/>
  <c r="Q8" i="8"/>
  <c r="T25" i="8"/>
  <c r="T16" i="8"/>
  <c r="T7" i="8"/>
  <c r="K34" i="8"/>
  <c r="K16" i="8"/>
  <c r="K7" i="8"/>
  <c r="G26" i="8"/>
  <c r="G17" i="8"/>
  <c r="G8" i="8"/>
  <c r="K31" i="8"/>
  <c r="K13" i="8"/>
  <c r="K4" i="8"/>
  <c r="N23" i="8"/>
  <c r="N14" i="8"/>
  <c r="N5" i="8"/>
  <c r="M15" i="8"/>
  <c r="M24" i="8"/>
  <c r="M6" i="8"/>
  <c r="G22" i="8"/>
  <c r="G13" i="8"/>
  <c r="G4" i="8"/>
  <c r="P26" i="8"/>
  <c r="P17" i="8"/>
  <c r="P8" i="8"/>
  <c r="T22" i="8"/>
  <c r="T13" i="8"/>
  <c r="T4" i="8"/>
  <c r="L22" i="8"/>
  <c r="L13" i="8"/>
  <c r="L4" i="8"/>
  <c r="O23" i="8"/>
  <c r="O14" i="8"/>
  <c r="O5" i="8"/>
  <c r="H16" i="8"/>
  <c r="H7" i="8"/>
  <c r="S25" i="8"/>
  <c r="S16" i="8"/>
  <c r="S7" i="8"/>
  <c r="V15" i="8"/>
  <c r="V6" i="8"/>
  <c r="N24" i="8"/>
  <c r="N6" i="8"/>
  <c r="N15" i="8"/>
  <c r="Q23" i="8"/>
  <c r="Q5" i="8"/>
  <c r="Q14" i="8"/>
  <c r="H14" i="8"/>
  <c r="H5" i="8"/>
  <c r="K32" i="8"/>
  <c r="K5" i="8"/>
  <c r="K14" i="8"/>
  <c r="V17" i="8"/>
  <c r="V8" i="8"/>
  <c r="N26" i="8"/>
  <c r="N17" i="8"/>
  <c r="N8" i="8"/>
  <c r="Q25" i="8"/>
  <c r="Q16" i="8"/>
  <c r="Q7" i="8"/>
  <c r="T24" i="8"/>
  <c r="T6" i="8"/>
  <c r="T15" i="8"/>
  <c r="L24" i="8"/>
  <c r="L6" i="8"/>
  <c r="L15" i="8"/>
  <c r="R22" i="8"/>
  <c r="R13" i="8"/>
  <c r="R4" i="8"/>
  <c r="G24" i="8"/>
  <c r="G15" i="8"/>
  <c r="G6" i="8"/>
  <c r="G34" i="25"/>
  <c r="T23" i="8"/>
  <c r="T14" i="8"/>
  <c r="T5" i="8"/>
  <c r="L23" i="8"/>
  <c r="L14" i="8"/>
  <c r="L5" i="8"/>
  <c r="O22" i="8"/>
  <c r="O13" i="8"/>
  <c r="O4" i="8"/>
  <c r="T15" i="2"/>
  <c r="J14" i="2"/>
  <c r="I15" i="2"/>
  <c r="H15" i="2"/>
  <c r="G18" i="2"/>
  <c r="I16" i="2"/>
  <c r="T17" i="2"/>
  <c r="S18" i="2"/>
  <c r="R18" i="2"/>
  <c r="J18" i="2"/>
  <c r="V17" i="2"/>
  <c r="J16" i="2"/>
  <c r="H16" i="2"/>
  <c r="K16" i="2"/>
  <c r="K18" i="2"/>
  <c r="U18" i="2"/>
  <c r="U17" i="2"/>
  <c r="T18" i="2"/>
  <c r="Q14" i="2"/>
  <c r="V18" i="2"/>
  <c r="G14" i="2"/>
  <c r="H17" i="2"/>
  <c r="H18" i="2"/>
  <c r="N18" i="2"/>
  <c r="J15" i="2"/>
  <c r="I14" i="2"/>
  <c r="Q17" i="2"/>
  <c r="Q18" i="2"/>
  <c r="P14" i="2"/>
  <c r="O15" i="2"/>
  <c r="O16" i="2"/>
  <c r="K14" i="2"/>
  <c r="K15" i="2"/>
  <c r="P16" i="2"/>
  <c r="P17" i="2"/>
  <c r="I17" i="2"/>
  <c r="I18" i="2"/>
  <c r="H14" i="2"/>
  <c r="G15" i="2"/>
  <c r="G16" i="2"/>
  <c r="S16" i="2"/>
  <c r="S15" i="2"/>
  <c r="R14" i="2"/>
  <c r="R15" i="2"/>
  <c r="J17" i="2"/>
  <c r="U14" i="2"/>
  <c r="K17" i="2"/>
  <c r="M18" i="2"/>
  <c r="M17" i="2"/>
  <c r="N15" i="2"/>
  <c r="N16" i="2"/>
  <c r="M14" i="2"/>
  <c r="L17" i="2"/>
  <c r="L18" i="2"/>
  <c r="V16" i="2"/>
  <c r="AA16" i="4" l="1"/>
  <c r="Z16" i="4" s="1"/>
  <c r="P22" i="31"/>
  <c r="Y31" i="2"/>
  <c r="X31" i="2" s="1"/>
  <c r="AA31" i="2"/>
  <c r="Z31" i="2" s="1"/>
  <c r="Y26" i="25"/>
  <c r="X26" i="25" s="1"/>
  <c r="AA26" i="25"/>
  <c r="Z26" i="25" s="1"/>
  <c r="AA19" i="2"/>
  <c r="Z19" i="2" s="1"/>
  <c r="Y19" i="2"/>
  <c r="X19" i="2" s="1"/>
  <c r="Y17" i="13"/>
  <c r="X17" i="13" s="1"/>
  <c r="AA17" i="13"/>
  <c r="Z17" i="13" s="1"/>
  <c r="V86" i="54"/>
  <c r="V86" i="53"/>
  <c r="V86" i="55"/>
  <c r="AT6" i="24"/>
  <c r="AS6" i="24" s="1"/>
  <c r="AV6" i="24"/>
  <c r="AU6" i="24" s="1"/>
  <c r="AA25" i="25"/>
  <c r="Z25" i="25" s="1"/>
  <c r="Y25" i="25"/>
  <c r="X25" i="25" s="1"/>
  <c r="AA15" i="16"/>
  <c r="Z15" i="16" s="1"/>
  <c r="Y15" i="16"/>
  <c r="X15" i="16" s="1"/>
  <c r="J87" i="53"/>
  <c r="K87" i="53" s="1"/>
  <c r="L87" i="53" s="1"/>
  <c r="M87" i="53" s="1"/>
  <c r="N87" i="53" s="1"/>
  <c r="O87" i="53" s="1"/>
  <c r="J87" i="54"/>
  <c r="K87" i="54" s="1"/>
  <c r="L87" i="54" s="1"/>
  <c r="M87" i="54" s="1"/>
  <c r="N87" i="54" s="1"/>
  <c r="O87" i="54" s="1"/>
  <c r="J87" i="55"/>
  <c r="K87" i="55" s="1"/>
  <c r="L87" i="55" s="1"/>
  <c r="M87" i="55" s="1"/>
  <c r="N87" i="55" s="1"/>
  <c r="O87" i="55" s="1"/>
  <c r="Y6" i="21"/>
  <c r="X6" i="21" s="1"/>
  <c r="AA6" i="21"/>
  <c r="Z6" i="21" s="1"/>
  <c r="AA28" i="2"/>
  <c r="Z28" i="2" s="1"/>
  <c r="Y28" i="2"/>
  <c r="X28" i="2" s="1"/>
  <c r="Y5" i="25"/>
  <c r="X5" i="25" s="1"/>
  <c r="AA5" i="25"/>
  <c r="Z5" i="25" s="1"/>
  <c r="Y16" i="13"/>
  <c r="X16" i="13" s="1"/>
  <c r="AA16" i="13"/>
  <c r="Z16" i="13" s="1"/>
  <c r="AA98" i="19"/>
  <c r="Z98" i="19" s="1"/>
  <c r="Y98" i="19"/>
  <c r="X98" i="19" s="1"/>
  <c r="Q86" i="54"/>
  <c r="Q86" i="55"/>
  <c r="Q86" i="53"/>
  <c r="AA72" i="19"/>
  <c r="Z72" i="19" s="1"/>
  <c r="Y72" i="19"/>
  <c r="X72" i="19" s="1"/>
  <c r="AA30" i="2"/>
  <c r="Z30" i="2" s="1"/>
  <c r="Y30" i="2"/>
  <c r="X30" i="2" s="1"/>
  <c r="Y16" i="4"/>
  <c r="X16" i="4" s="1"/>
  <c r="Y71" i="2"/>
  <c r="X71" i="2" s="1"/>
  <c r="AA71" i="2"/>
  <c r="Z71" i="2" s="1"/>
  <c r="P54" i="31"/>
  <c r="AA97" i="19"/>
  <c r="Z97" i="19" s="1"/>
  <c r="Y97" i="19"/>
  <c r="X97" i="19" s="1"/>
  <c r="P14" i="44"/>
  <c r="Y18" i="16"/>
  <c r="X18" i="16" s="1"/>
  <c r="AA18" i="16"/>
  <c r="Z18" i="16" s="1"/>
  <c r="X86" i="54"/>
  <c r="X86" i="55"/>
  <c r="X86" i="53"/>
  <c r="R86" i="54"/>
  <c r="R86" i="53"/>
  <c r="R86" i="55"/>
  <c r="AA20" i="2"/>
  <c r="Z20" i="2" s="1"/>
  <c r="Y20" i="2"/>
  <c r="X20" i="2" s="1"/>
  <c r="AA16" i="2"/>
  <c r="Z16" i="2" s="1"/>
  <c r="Y16" i="2"/>
  <c r="X16" i="2" s="1"/>
  <c r="Y14" i="2"/>
  <c r="X14" i="2" s="1"/>
  <c r="AA14" i="2"/>
  <c r="Z14" i="2" s="1"/>
  <c r="AA24" i="2"/>
  <c r="Z24" i="2" s="1"/>
  <c r="Y24" i="2"/>
  <c r="X24" i="2" s="1"/>
  <c r="Y62" i="25"/>
  <c r="X62" i="25" s="1"/>
  <c r="AA62" i="25"/>
  <c r="Z62" i="25" s="1"/>
  <c r="AA17" i="25"/>
  <c r="Z17" i="25" s="1"/>
  <c r="Y17" i="25"/>
  <c r="X17" i="25" s="1"/>
  <c r="Y17" i="4"/>
  <c r="X17" i="4" s="1"/>
  <c r="AA17" i="4"/>
  <c r="Z17" i="4" s="1"/>
  <c r="AA16" i="25"/>
  <c r="Z16" i="25" s="1"/>
  <c r="Y16" i="25"/>
  <c r="X16" i="25" s="1"/>
  <c r="AA14" i="25"/>
  <c r="Z14" i="25" s="1"/>
  <c r="Y14" i="25"/>
  <c r="X14" i="25" s="1"/>
  <c r="AA15" i="13"/>
  <c r="Z15" i="13" s="1"/>
  <c r="Y15" i="13"/>
  <c r="X15" i="13" s="1"/>
  <c r="AA17" i="16"/>
  <c r="Z17" i="16" s="1"/>
  <c r="Y17" i="16"/>
  <c r="X17" i="16" s="1"/>
  <c r="O85" i="53"/>
  <c r="O85" i="54"/>
  <c r="O85" i="55"/>
  <c r="S86" i="53"/>
  <c r="S86" i="55"/>
  <c r="S86" i="54"/>
  <c r="AV4" i="24"/>
  <c r="AU4" i="24" s="1"/>
  <c r="AT4" i="24"/>
  <c r="AS4" i="24" s="1"/>
  <c r="Y86" i="55"/>
  <c r="Y86" i="54"/>
  <c r="Y86" i="53"/>
  <c r="P30" i="41"/>
  <c r="AA35" i="8"/>
  <c r="Z35" i="8" s="1"/>
  <c r="Y35" i="8"/>
  <c r="X35" i="8" s="1"/>
  <c r="Y4" i="8"/>
  <c r="X4" i="8" s="1"/>
  <c r="AA4" i="8"/>
  <c r="Z4" i="8" s="1"/>
  <c r="AA15" i="2"/>
  <c r="Z15" i="2" s="1"/>
  <c r="Y15" i="2"/>
  <c r="X15" i="2" s="1"/>
  <c r="AA33" i="25"/>
  <c r="Z33" i="25" s="1"/>
  <c r="Y33" i="25"/>
  <c r="X33" i="25" s="1"/>
  <c r="Y15" i="25"/>
  <c r="X15" i="25" s="1"/>
  <c r="AA15" i="25"/>
  <c r="Z15" i="25" s="1"/>
  <c r="AA54" i="18"/>
  <c r="Z54" i="18" s="1"/>
  <c r="Y54" i="18"/>
  <c r="X54" i="18" s="1"/>
  <c r="P48" i="49"/>
  <c r="Y14" i="13"/>
  <c r="X14" i="13" s="1"/>
  <c r="AA14" i="13"/>
  <c r="Z14" i="13" s="1"/>
  <c r="AA8" i="21"/>
  <c r="Z8" i="21" s="1"/>
  <c r="Y8" i="21"/>
  <c r="X8" i="21" s="1"/>
  <c r="AA23" i="8"/>
  <c r="Z23" i="8" s="1"/>
  <c r="Y23" i="8"/>
  <c r="X23" i="8" s="1"/>
  <c r="AA13" i="8"/>
  <c r="Z13" i="8" s="1"/>
  <c r="Y13" i="8"/>
  <c r="X13" i="8" s="1"/>
  <c r="Y63" i="25"/>
  <c r="X63" i="25" s="1"/>
  <c r="AA63" i="25"/>
  <c r="Z63" i="25" s="1"/>
  <c r="AA14" i="16"/>
  <c r="Z14" i="16" s="1"/>
  <c r="Y14" i="16"/>
  <c r="X14" i="16" s="1"/>
  <c r="Y4" i="21"/>
  <c r="X4" i="21" s="1"/>
  <c r="AA4" i="21"/>
  <c r="Z4" i="21" s="1"/>
  <c r="P86" i="54"/>
  <c r="Y74" i="19"/>
  <c r="X74" i="19" s="1"/>
  <c r="AA74" i="19"/>
  <c r="Z74" i="19" s="1"/>
  <c r="P86" i="55"/>
  <c r="P86" i="53"/>
  <c r="AA14" i="8"/>
  <c r="Z14" i="8" s="1"/>
  <c r="Y14" i="8"/>
  <c r="X14" i="8" s="1"/>
  <c r="Y7" i="8"/>
  <c r="X7" i="8" s="1"/>
  <c r="AA7" i="8"/>
  <c r="Z7" i="8" s="1"/>
  <c r="Y17" i="8"/>
  <c r="X17" i="8" s="1"/>
  <c r="AA17" i="8"/>
  <c r="Z17" i="8" s="1"/>
  <c r="Y56" i="18"/>
  <c r="X56" i="18" s="1"/>
  <c r="P62" i="49"/>
  <c r="AA56" i="18"/>
  <c r="Z56" i="18" s="1"/>
  <c r="Y65" i="2"/>
  <c r="X65" i="2" s="1"/>
  <c r="AA65" i="2"/>
  <c r="Z65" i="2" s="1"/>
  <c r="Y25" i="2"/>
  <c r="X25" i="2" s="1"/>
  <c r="AA25" i="2"/>
  <c r="Z25" i="2" s="1"/>
  <c r="AA64" i="2"/>
  <c r="Z64" i="2" s="1"/>
  <c r="Y64" i="2"/>
  <c r="X64" i="2" s="1"/>
  <c r="P88" i="55"/>
  <c r="Q88" i="55" s="1"/>
  <c r="R88" i="55" s="1"/>
  <c r="S88" i="55" s="1"/>
  <c r="T88" i="55" s="1"/>
  <c r="U88" i="55" s="1"/>
  <c r="V88" i="55" s="1"/>
  <c r="W88" i="55" s="1"/>
  <c r="X88" i="55" s="1"/>
  <c r="Y88" i="55" s="1"/>
  <c r="P88" i="53"/>
  <c r="Q88" i="53" s="1"/>
  <c r="R88" i="53" s="1"/>
  <c r="S88" i="53" s="1"/>
  <c r="T88" i="53" s="1"/>
  <c r="U88" i="53" s="1"/>
  <c r="V88" i="53" s="1"/>
  <c r="W88" i="53" s="1"/>
  <c r="X88" i="53" s="1"/>
  <c r="Y88" i="53" s="1"/>
  <c r="P88" i="54"/>
  <c r="Q88" i="54" s="1"/>
  <c r="R88" i="54" s="1"/>
  <c r="S88" i="54" s="1"/>
  <c r="T88" i="54" s="1"/>
  <c r="U88" i="54" s="1"/>
  <c r="V88" i="54" s="1"/>
  <c r="W88" i="54" s="1"/>
  <c r="X88" i="54" s="1"/>
  <c r="Y88" i="54" s="1"/>
  <c r="AA70" i="19"/>
  <c r="Z70" i="19" s="1"/>
  <c r="Y70" i="19"/>
  <c r="X70" i="19" s="1"/>
  <c r="Y16" i="8"/>
  <c r="X16" i="8" s="1"/>
  <c r="AA16" i="8"/>
  <c r="Z16" i="8" s="1"/>
  <c r="AA8" i="8"/>
  <c r="Z8" i="8" s="1"/>
  <c r="Y8" i="8"/>
  <c r="X8" i="8" s="1"/>
  <c r="AA55" i="18"/>
  <c r="Z55" i="18" s="1"/>
  <c r="P55" i="49"/>
  <c r="Y55" i="18"/>
  <c r="X55" i="18" s="1"/>
  <c r="AA39" i="2"/>
  <c r="Z39" i="2" s="1"/>
  <c r="Y39" i="2"/>
  <c r="X39" i="2" s="1"/>
  <c r="U86" i="55"/>
  <c r="U86" i="53"/>
  <c r="U86" i="54"/>
  <c r="AA100" i="19"/>
  <c r="Z100" i="19" s="1"/>
  <c r="Y100" i="19"/>
  <c r="X100" i="19" s="1"/>
  <c r="AA5" i="8"/>
  <c r="Z5" i="8" s="1"/>
  <c r="Y5" i="8"/>
  <c r="X5" i="8" s="1"/>
  <c r="AA22" i="8"/>
  <c r="Z22" i="8" s="1"/>
  <c r="Y22" i="8"/>
  <c r="X22" i="8" s="1"/>
  <c r="AA57" i="18"/>
  <c r="Z57" i="18" s="1"/>
  <c r="Y57" i="18"/>
  <c r="X57" i="18" s="1"/>
  <c r="P70" i="49"/>
  <c r="Y34" i="25"/>
  <c r="X34" i="25" s="1"/>
  <c r="AA34" i="25"/>
  <c r="Z34" i="25" s="1"/>
  <c r="Y29" i="2"/>
  <c r="X29" i="2" s="1"/>
  <c r="AA29" i="2"/>
  <c r="Z29" i="2" s="1"/>
  <c r="AT5" i="24"/>
  <c r="AS5" i="24" s="1"/>
  <c r="AV5" i="24"/>
  <c r="AU5" i="24" s="1"/>
  <c r="P6" i="46"/>
  <c r="AT7" i="24"/>
  <c r="AS7" i="24" s="1"/>
  <c r="AV7" i="24"/>
  <c r="AU7" i="24" s="1"/>
  <c r="T86" i="53"/>
  <c r="T86" i="55"/>
  <c r="T86" i="54"/>
  <c r="Y34" i="2"/>
  <c r="X34" i="2" s="1"/>
  <c r="AA34" i="2"/>
  <c r="Z34" i="2" s="1"/>
  <c r="AA15" i="8"/>
  <c r="Z15" i="8" s="1"/>
  <c r="Y15" i="8"/>
  <c r="X15" i="8" s="1"/>
  <c r="Y25" i="8"/>
  <c r="X25" i="8" s="1"/>
  <c r="AA25" i="8"/>
  <c r="Z25" i="8" s="1"/>
  <c r="Y26" i="8"/>
  <c r="X26" i="8" s="1"/>
  <c r="AA26" i="8"/>
  <c r="Z26" i="8" s="1"/>
  <c r="Y36" i="2"/>
  <c r="X36" i="2" s="1"/>
  <c r="AA36" i="2"/>
  <c r="Z36" i="2" s="1"/>
  <c r="Y6" i="8"/>
  <c r="X6" i="8" s="1"/>
  <c r="AA6" i="8"/>
  <c r="Z6" i="8" s="1"/>
  <c r="AA26" i="2"/>
  <c r="Z26" i="2" s="1"/>
  <c r="Y26" i="2"/>
  <c r="X26" i="2" s="1"/>
  <c r="AA4" i="25"/>
  <c r="Z4" i="25" s="1"/>
  <c r="Y4" i="25"/>
  <c r="X4" i="25" s="1"/>
  <c r="AA99" i="19"/>
  <c r="Z99" i="19" s="1"/>
  <c r="Y99" i="19"/>
  <c r="X99" i="19" s="1"/>
  <c r="AA61" i="25"/>
  <c r="Z61" i="25" s="1"/>
  <c r="Y61" i="25"/>
  <c r="X61" i="25" s="1"/>
  <c r="AA60" i="25"/>
  <c r="Z60" i="25" s="1"/>
  <c r="Y60" i="25"/>
  <c r="X60" i="25" s="1"/>
  <c r="Y16" i="16"/>
  <c r="X16" i="16" s="1"/>
  <c r="AA16" i="16"/>
  <c r="Z16" i="16" s="1"/>
  <c r="Y5" i="21"/>
  <c r="X5" i="21" s="1"/>
  <c r="AA5" i="21"/>
  <c r="Z5" i="21" s="1"/>
  <c r="AA7" i="21"/>
  <c r="Z7" i="21" s="1"/>
  <c r="Y7" i="21"/>
  <c r="X7" i="21" s="1"/>
  <c r="AA38" i="2"/>
  <c r="Z38" i="2" s="1"/>
  <c r="Y38" i="2"/>
  <c r="X38" i="2" s="1"/>
  <c r="AA35" i="25"/>
  <c r="Z35" i="25" s="1"/>
  <c r="Y35" i="25"/>
  <c r="X35" i="25" s="1"/>
  <c r="P30" i="32"/>
  <c r="Y24" i="25"/>
  <c r="X24" i="25" s="1"/>
  <c r="AA24" i="25"/>
  <c r="Z24" i="25" s="1"/>
  <c r="AT15" i="24"/>
  <c r="AS15" i="24" s="1"/>
  <c r="AV15" i="24"/>
  <c r="AU15" i="24" s="1"/>
  <c r="AA13" i="4"/>
  <c r="Z13" i="4" s="1"/>
  <c r="Y13" i="4"/>
  <c r="X13" i="4" s="1"/>
  <c r="AA15" i="4"/>
  <c r="Z15" i="4" s="1"/>
  <c r="Y15" i="4"/>
  <c r="X15" i="4" s="1"/>
  <c r="AA71" i="19"/>
  <c r="Z71" i="19" s="1"/>
  <c r="Y71" i="19"/>
  <c r="X71" i="19" s="1"/>
  <c r="AA73" i="19"/>
  <c r="Z73" i="19" s="1"/>
  <c r="Y73" i="19"/>
  <c r="X73" i="19" s="1"/>
  <c r="AA27" i="2"/>
  <c r="Z27" i="2" s="1"/>
  <c r="Y27" i="2"/>
  <c r="X27" i="2" s="1"/>
  <c r="Y27" i="25"/>
  <c r="X27" i="25" s="1"/>
  <c r="AA27" i="25"/>
  <c r="Z27" i="25" s="1"/>
  <c r="W86" i="54"/>
  <c r="W86" i="55"/>
  <c r="W86" i="53"/>
  <c r="AA14" i="4"/>
  <c r="Z14" i="4" s="1"/>
  <c r="Y14" i="4"/>
  <c r="X14" i="4" s="1"/>
  <c r="AA35" i="2"/>
  <c r="Z35" i="2" s="1"/>
  <c r="Y35" i="2"/>
  <c r="X35" i="2" s="1"/>
  <c r="Y24" i="8"/>
  <c r="X24" i="8" s="1"/>
  <c r="AA24" i="8"/>
  <c r="Z24" i="8" s="1"/>
  <c r="AA18" i="2"/>
  <c r="Z18" i="2" s="1"/>
  <c r="Y18" i="2"/>
  <c r="X18" i="2" s="1"/>
  <c r="Y17" i="2"/>
  <c r="X17" i="2" s="1"/>
  <c r="AA17" i="2"/>
  <c r="Z17" i="2" s="1"/>
  <c r="Y37" i="2"/>
  <c r="X37" i="2" s="1"/>
  <c r="AA37" i="2"/>
  <c r="Z37" i="2" s="1"/>
  <c r="AA6" i="25"/>
  <c r="Z6" i="25" s="1"/>
  <c r="Y6" i="25"/>
  <c r="X6" i="25" s="1"/>
  <c r="AA66" i="2"/>
  <c r="Z66" i="2" s="1"/>
  <c r="Y66" i="2"/>
  <c r="X66" i="2" s="1"/>
  <c r="AA18" i="13"/>
  <c r="Z18" i="13" s="1"/>
  <c r="Y18" i="13"/>
  <c r="X18" i="13" s="1"/>
  <c r="AA7" i="25"/>
  <c r="Z7" i="25" s="1"/>
  <c r="Y7" i="25"/>
  <c r="X7" i="25" s="1"/>
  <c r="I93" i="13"/>
  <c r="K22" i="8"/>
  <c r="H25" i="8"/>
  <c r="K25" i="8"/>
  <c r="H23" i="8"/>
  <c r="H24" i="8"/>
  <c r="K19" i="13"/>
  <c r="Q16" i="47" s="1"/>
  <c r="R16" i="47" s="1"/>
  <c r="S16" i="47" s="1"/>
  <c r="T16" i="47" s="1"/>
  <c r="U16" i="47" s="1"/>
  <c r="V16" i="47" s="1"/>
  <c r="W16" i="47" s="1"/>
  <c r="X16" i="47" s="1"/>
  <c r="Y16" i="47" s="1"/>
  <c r="H15" i="4"/>
  <c r="H14" i="4"/>
  <c r="H22" i="8"/>
  <c r="K24" i="8"/>
  <c r="K15" i="4"/>
  <c r="N42" i="1"/>
  <c r="R38" i="30" s="1"/>
  <c r="O42" i="1"/>
  <c r="S38" i="30" s="1"/>
  <c r="V42" i="1"/>
  <c r="L42" i="1"/>
  <c r="G42" i="1"/>
  <c r="O37" i="30" s="1"/>
  <c r="U42" i="1"/>
  <c r="Y38" i="30" s="1"/>
  <c r="K23" i="8"/>
  <c r="K14" i="4"/>
  <c r="K13" i="4"/>
  <c r="V41" i="1"/>
  <c r="H16" i="4"/>
  <c r="K16" i="4"/>
  <c r="K16" i="13"/>
  <c r="K14" i="13"/>
  <c r="K17" i="13"/>
  <c r="H17" i="4"/>
  <c r="K15" i="34" s="1"/>
  <c r="L15" i="34" s="1"/>
  <c r="M15" i="34" s="1"/>
  <c r="N15" i="34" s="1"/>
  <c r="O15" i="34" s="1"/>
  <c r="K17" i="4"/>
  <c r="Q16" i="34" s="1"/>
  <c r="R16" i="34" s="1"/>
  <c r="S16" i="34" s="1"/>
  <c r="T16" i="34" s="1"/>
  <c r="U16" i="34" s="1"/>
  <c r="V16" i="34" s="1"/>
  <c r="W16" i="34" s="1"/>
  <c r="X16" i="34" s="1"/>
  <c r="Y16" i="34" s="1"/>
  <c r="M42" i="1"/>
  <c r="Q38" i="30" s="1"/>
  <c r="K26" i="8"/>
  <c r="Q24" i="41" s="1"/>
  <c r="R24" i="41" s="1"/>
  <c r="S24" i="41" s="1"/>
  <c r="T24" i="41" s="1"/>
  <c r="U24" i="41" s="1"/>
  <c r="V24" i="41" s="1"/>
  <c r="W24" i="41" s="1"/>
  <c r="X24" i="41" s="1"/>
  <c r="Y24" i="41" s="1"/>
  <c r="K18" i="13"/>
  <c r="K15" i="13"/>
  <c r="H42" i="1"/>
  <c r="J39" i="30" s="1"/>
  <c r="K39" i="30" s="1"/>
  <c r="L39" i="30" s="1"/>
  <c r="M39" i="30" s="1"/>
  <c r="N39" i="30" s="1"/>
  <c r="O39" i="30" s="1"/>
  <c r="L31" i="8"/>
  <c r="H26" i="8"/>
  <c r="K23" i="41" s="1"/>
  <c r="L23" i="41" s="1"/>
  <c r="M23" i="41" s="1"/>
  <c r="N23" i="41" s="1"/>
  <c r="O23" i="41" s="1"/>
  <c r="T42" i="1"/>
  <c r="X38" i="30" s="1"/>
  <c r="P33" i="8"/>
  <c r="H13" i="4"/>
  <c r="R42" i="1"/>
  <c r="V38" i="30" s="1"/>
  <c r="Q42" i="1"/>
  <c r="U38" i="30" s="1"/>
  <c r="M40" i="1"/>
  <c r="S34" i="8"/>
  <c r="S40" i="1"/>
  <c r="M41" i="1"/>
  <c r="Q41" i="1"/>
  <c r="S42" i="1"/>
  <c r="W38" i="30" s="1"/>
  <c r="P42" i="1"/>
  <c r="T38" i="30" s="1"/>
  <c r="G41" i="1"/>
  <c r="H41" i="1"/>
  <c r="S41" i="1"/>
  <c r="L41" i="1"/>
  <c r="R41" i="1"/>
  <c r="U41" i="1"/>
  <c r="O41" i="1"/>
  <c r="G40" i="1"/>
  <c r="T41" i="1"/>
  <c r="P40" i="1"/>
  <c r="O40" i="1"/>
  <c r="V40" i="1"/>
  <c r="H40" i="1"/>
  <c r="N41" i="1"/>
  <c r="T40" i="1"/>
  <c r="N40" i="1"/>
  <c r="L40" i="1"/>
  <c r="P41" i="1"/>
  <c r="U40" i="1"/>
  <c r="Q34" i="8"/>
  <c r="R40" i="1"/>
  <c r="Q40" i="1"/>
  <c r="V33" i="8"/>
  <c r="L75" i="2"/>
  <c r="L33" i="8"/>
  <c r="M33" i="8"/>
  <c r="P74" i="2"/>
  <c r="M74" i="2"/>
  <c r="R75" i="2"/>
  <c r="N33" i="8"/>
  <c r="O75" i="2"/>
  <c r="N74" i="2"/>
  <c r="T33" i="8"/>
  <c r="K52" i="25"/>
  <c r="T53" i="25"/>
  <c r="X48" i="32" s="1"/>
  <c r="K53" i="25"/>
  <c r="P50" i="32" s="1"/>
  <c r="Q50" i="32" s="1"/>
  <c r="R50" i="32" s="1"/>
  <c r="S50" i="32" s="1"/>
  <c r="T50" i="32" s="1"/>
  <c r="U50" i="32" s="1"/>
  <c r="V50" i="32" s="1"/>
  <c r="W50" i="32" s="1"/>
  <c r="X50" i="32" s="1"/>
  <c r="Y50" i="32" s="1"/>
  <c r="Q52" i="25"/>
  <c r="S51" i="25"/>
  <c r="K51" i="25"/>
  <c r="R31" i="8"/>
  <c r="T31" i="8"/>
  <c r="G31" i="8"/>
  <c r="O51" i="25"/>
  <c r="O31" i="8"/>
  <c r="G52" i="25"/>
  <c r="O52" i="25"/>
  <c r="N53" i="25"/>
  <c r="R48" i="32" s="1"/>
  <c r="M52" i="25"/>
  <c r="L51" i="25"/>
  <c r="R51" i="25"/>
  <c r="M53" i="25"/>
  <c r="Q48" i="32" s="1"/>
  <c r="P51" i="25"/>
  <c r="H51" i="25"/>
  <c r="V51" i="25"/>
  <c r="Q51" i="25"/>
  <c r="U51" i="25"/>
  <c r="M51" i="25"/>
  <c r="T51" i="25"/>
  <c r="N51" i="25"/>
  <c r="G51" i="25"/>
  <c r="O53" i="25"/>
  <c r="S48" i="32" s="1"/>
  <c r="G53" i="25"/>
  <c r="O47" i="32" s="1"/>
  <c r="U53" i="25"/>
  <c r="Y48" i="32" s="1"/>
  <c r="P53" i="25"/>
  <c r="T48" i="32" s="1"/>
  <c r="H53" i="25"/>
  <c r="J49" i="32" s="1"/>
  <c r="K49" i="32" s="1"/>
  <c r="L49" i="32" s="1"/>
  <c r="M49" i="32" s="1"/>
  <c r="N49" i="32" s="1"/>
  <c r="O49" i="32" s="1"/>
  <c r="Q53" i="25"/>
  <c r="U48" i="32" s="1"/>
  <c r="L53" i="25"/>
  <c r="R52" i="25"/>
  <c r="T52" i="25"/>
  <c r="N52" i="25"/>
  <c r="H52" i="25"/>
  <c r="L52" i="25"/>
  <c r="P52" i="25"/>
  <c r="V53" i="25"/>
  <c r="T34" i="8"/>
  <c r="V34" i="8"/>
  <c r="R33" i="8"/>
  <c r="Q33" i="8"/>
  <c r="S52" i="25"/>
  <c r="V52" i="25"/>
  <c r="R53" i="25"/>
  <c r="V48" i="32" s="1"/>
  <c r="S53" i="25"/>
  <c r="W48" i="32" s="1"/>
  <c r="U52" i="25"/>
  <c r="L34" i="8"/>
  <c r="O33" i="8"/>
  <c r="M34" i="8"/>
  <c r="Q32" i="8"/>
  <c r="V32" i="8"/>
  <c r="M32" i="8"/>
  <c r="O34" i="8"/>
  <c r="N31" i="8"/>
  <c r="O32" i="8"/>
  <c r="N32" i="8"/>
  <c r="R34" i="8"/>
  <c r="L32" i="8"/>
  <c r="Q31" i="8"/>
  <c r="P34" i="8"/>
  <c r="M31" i="8"/>
  <c r="P31" i="8"/>
  <c r="R32" i="8"/>
  <c r="U34" i="8"/>
  <c r="S32" i="8"/>
  <c r="U33" i="8"/>
  <c r="S31" i="8"/>
  <c r="T32" i="8"/>
  <c r="N34" i="8"/>
  <c r="V31" i="8"/>
  <c r="U32" i="8"/>
  <c r="S33" i="8"/>
  <c r="P32" i="8"/>
  <c r="U31" i="8"/>
  <c r="G33" i="8"/>
  <c r="H34" i="8"/>
  <c r="G34" i="8"/>
  <c r="H32" i="8"/>
  <c r="G32" i="8"/>
  <c r="H31" i="8"/>
  <c r="H33" i="8"/>
  <c r="P75" i="2" l="1"/>
  <c r="S74" i="2"/>
  <c r="L74" i="2"/>
  <c r="Q75" i="2"/>
  <c r="Y52" i="25"/>
  <c r="X52" i="25" s="1"/>
  <c r="AA52" i="25"/>
  <c r="Z52" i="25" s="1"/>
  <c r="T76" i="2"/>
  <c r="O74" i="2"/>
  <c r="N75" i="2"/>
  <c r="R81" i="2"/>
  <c r="V62" i="31" s="1"/>
  <c r="R76" i="2"/>
  <c r="AA40" i="1"/>
  <c r="Z40" i="1" s="1"/>
  <c r="Y40" i="1"/>
  <c r="X40" i="1" s="1"/>
  <c r="Y33" i="8"/>
  <c r="X33" i="8" s="1"/>
  <c r="AA33" i="8"/>
  <c r="Z33" i="8" s="1"/>
  <c r="M75" i="2"/>
  <c r="S81" i="2"/>
  <c r="W62" i="31" s="1"/>
  <c r="S76" i="2"/>
  <c r="L76" i="2"/>
  <c r="L81" i="2"/>
  <c r="AA51" i="25"/>
  <c r="Z51" i="25" s="1"/>
  <c r="Y51" i="25"/>
  <c r="X51" i="25" s="1"/>
  <c r="Y32" i="8"/>
  <c r="X32" i="8" s="1"/>
  <c r="AA32" i="8"/>
  <c r="Z32" i="8" s="1"/>
  <c r="M76" i="2"/>
  <c r="M81" i="2"/>
  <c r="Q62" i="31" s="1"/>
  <c r="S75" i="2"/>
  <c r="R74" i="2"/>
  <c r="AA41" i="1"/>
  <c r="Z41" i="1" s="1"/>
  <c r="Y41" i="1"/>
  <c r="X41" i="1" s="1"/>
  <c r="AA34" i="8"/>
  <c r="Z34" i="8" s="1"/>
  <c r="Y34" i="8"/>
  <c r="X34" i="8" s="1"/>
  <c r="P38" i="30"/>
  <c r="AA42" i="1"/>
  <c r="Z42" i="1" s="1"/>
  <c r="Y42" i="1"/>
  <c r="X42" i="1" s="1"/>
  <c r="Q81" i="2"/>
  <c r="U62" i="31" s="1"/>
  <c r="Q76" i="2"/>
  <c r="Q74" i="2"/>
  <c r="AA31" i="8"/>
  <c r="Z31" i="8" s="1"/>
  <c r="Y31" i="8"/>
  <c r="X31" i="8" s="1"/>
  <c r="AA53" i="25"/>
  <c r="Z53" i="25" s="1"/>
  <c r="P48" i="32"/>
  <c r="Y53" i="25"/>
  <c r="X53" i="25" s="1"/>
  <c r="I92" i="13"/>
  <c r="J92" i="13"/>
  <c r="J91" i="13"/>
  <c r="I91" i="13"/>
  <c r="J93" i="13"/>
  <c r="J90" i="13"/>
  <c r="J94" i="13"/>
  <c r="I90" i="13"/>
  <c r="I94" i="13"/>
  <c r="V24" i="8"/>
  <c r="V15" i="4"/>
  <c r="V26" i="8"/>
  <c r="V14" i="4"/>
  <c r="V17" i="4"/>
  <c r="V23" i="8"/>
  <c r="V25" i="8"/>
  <c r="V16" i="4"/>
  <c r="V13" i="4"/>
  <c r="V22" i="8"/>
  <c r="V74" i="2"/>
  <c r="T74" i="2"/>
  <c r="E57" i="10"/>
  <c r="M46" i="40" s="1"/>
  <c r="F57" i="10"/>
  <c r="N46" i="40" s="1"/>
  <c r="B57" i="10"/>
  <c r="J46" i="40" s="1"/>
  <c r="C57" i="10"/>
  <c r="K46" i="40" s="1"/>
  <c r="D57" i="10"/>
  <c r="L46" i="40" s="1"/>
  <c r="K75" i="2"/>
  <c r="U74" i="2" l="1"/>
  <c r="Y74" i="2" s="1"/>
  <c r="X74" i="2" s="1"/>
  <c r="U75" i="2"/>
  <c r="U76" i="2"/>
  <c r="U81" i="2"/>
  <c r="Y62" i="31" s="1"/>
  <c r="O76" i="2"/>
  <c r="O81" i="2"/>
  <c r="S62" i="31" s="1"/>
  <c r="K81" i="2"/>
  <c r="P64" i="31" s="1"/>
  <c r="Q64" i="31" s="1"/>
  <c r="R64" i="31" s="1"/>
  <c r="S64" i="31" s="1"/>
  <c r="T64" i="31" s="1"/>
  <c r="U64" i="31" s="1"/>
  <c r="V64" i="31" s="1"/>
  <c r="W64" i="31" s="1"/>
  <c r="X64" i="31" s="1"/>
  <c r="Y64" i="31" s="1"/>
  <c r="K76" i="2"/>
  <c r="N76" i="2"/>
  <c r="N81" i="2"/>
  <c r="R62" i="31" s="1"/>
  <c r="T75" i="2"/>
  <c r="K74" i="2"/>
  <c r="V75" i="2"/>
  <c r="V81" i="2"/>
  <c r="V76" i="2"/>
  <c r="T81" i="2"/>
  <c r="X62" i="31" s="1"/>
  <c r="P81" i="2"/>
  <c r="T62" i="31" s="1"/>
  <c r="P76" i="2"/>
  <c r="P62" i="31"/>
  <c r="D13" i="10"/>
  <c r="D50" i="10"/>
  <c r="D16" i="10"/>
  <c r="D53" i="10"/>
  <c r="E14" i="10"/>
  <c r="E51" i="10"/>
  <c r="E17" i="10"/>
  <c r="E54" i="10"/>
  <c r="E55" i="10"/>
  <c r="F15" i="10"/>
  <c r="F52" i="10"/>
  <c r="D15" i="10"/>
  <c r="D52" i="10"/>
  <c r="C15" i="10"/>
  <c r="C52" i="10"/>
  <c r="F14" i="10"/>
  <c r="F51" i="10"/>
  <c r="B13" i="10"/>
  <c r="B50" i="10"/>
  <c r="C17" i="10"/>
  <c r="C54" i="10"/>
  <c r="C55" i="10"/>
  <c r="B16" i="10"/>
  <c r="B53" i="10"/>
  <c r="C14" i="10"/>
  <c r="C51" i="10"/>
  <c r="F13" i="10"/>
  <c r="F50" i="10"/>
  <c r="E13" i="10"/>
  <c r="E50" i="10"/>
  <c r="E16" i="10"/>
  <c r="E53" i="10"/>
  <c r="C13" i="10"/>
  <c r="C50" i="10"/>
  <c r="F17" i="10"/>
  <c r="F54" i="10"/>
  <c r="F55" i="10"/>
  <c r="D14" i="10"/>
  <c r="D51" i="10"/>
  <c r="E15" i="10"/>
  <c r="E52" i="10"/>
  <c r="B15" i="10"/>
  <c r="B52" i="10"/>
  <c r="C16" i="10"/>
  <c r="C53" i="10"/>
  <c r="B14" i="10"/>
  <c r="B51" i="10"/>
  <c r="D17" i="10"/>
  <c r="D54" i="10"/>
  <c r="D55" i="10"/>
  <c r="B17" i="10"/>
  <c r="B54" i="10"/>
  <c r="B55" i="10"/>
  <c r="F16" i="10"/>
  <c r="F53" i="10"/>
  <c r="Y75" i="2" l="1"/>
  <c r="X75" i="2" s="1"/>
  <c r="AA76" i="2"/>
  <c r="Z76" i="2" s="1"/>
  <c r="AA74" i="2"/>
  <c r="Z74" i="2" s="1"/>
  <c r="Y76" i="2"/>
  <c r="X76" i="2" s="1"/>
  <c r="Y81" i="2"/>
  <c r="X81" i="2" s="1"/>
  <c r="B19" i="13"/>
  <c r="B20" i="13"/>
  <c r="J12" i="47" s="1"/>
  <c r="AA81" i="2"/>
  <c r="Z81" i="2" s="1"/>
  <c r="AA75" i="2"/>
  <c r="Z75" i="2" s="1"/>
  <c r="D27" i="25"/>
  <c r="G27" i="25"/>
  <c r="I27" i="25"/>
  <c r="J27" i="25"/>
  <c r="F27" i="25"/>
  <c r="B27" i="25"/>
  <c r="C27" i="25"/>
  <c r="E27" i="25"/>
  <c r="B9" i="13"/>
  <c r="E6" i="1"/>
  <c r="D4" i="1"/>
  <c r="E5" i="1"/>
  <c r="F6" i="1"/>
  <c r="I7" i="1"/>
  <c r="J8" i="1"/>
  <c r="I8" i="1"/>
  <c r="E4" i="1"/>
  <c r="F5" i="1"/>
  <c r="J7" i="1"/>
  <c r="F4" i="1"/>
  <c r="B8" i="1"/>
  <c r="C4" i="1"/>
  <c r="F7" i="1"/>
  <c r="B7" i="1"/>
  <c r="C8" i="1"/>
  <c r="D5" i="1"/>
  <c r="B6" i="1"/>
  <c r="C7" i="1"/>
  <c r="D8" i="1"/>
  <c r="B5" i="1"/>
  <c r="C6" i="1"/>
  <c r="D7" i="1"/>
  <c r="E8" i="1"/>
  <c r="B4" i="1"/>
  <c r="C5" i="1"/>
  <c r="D6" i="1"/>
  <c r="E7" i="1"/>
  <c r="F8" i="1"/>
  <c r="I6" i="1"/>
  <c r="I26" i="25"/>
  <c r="I5" i="1"/>
  <c r="I25" i="25"/>
  <c r="J6" i="1"/>
  <c r="J26" i="25"/>
  <c r="I4" i="1"/>
  <c r="I24" i="25"/>
  <c r="J5" i="1"/>
  <c r="J25" i="25"/>
  <c r="J4" i="1"/>
  <c r="J24" i="25"/>
  <c r="B20" i="2" l="1"/>
  <c r="D63" i="25"/>
  <c r="E63" i="25"/>
  <c r="I63" i="25"/>
  <c r="J63" i="25"/>
  <c r="B63" i="25"/>
  <c r="C63" i="25"/>
  <c r="F63" i="25"/>
  <c r="J108" i="16"/>
  <c r="I109" i="16"/>
  <c r="H109" i="16"/>
  <c r="B41" i="23"/>
  <c r="C42" i="23"/>
  <c r="D43" i="23"/>
  <c r="E44" i="23"/>
  <c r="B40" i="23"/>
  <c r="C41" i="23"/>
  <c r="D42" i="23"/>
  <c r="E43" i="23"/>
  <c r="F44" i="23"/>
  <c r="C43" i="23"/>
  <c r="D40" i="23"/>
  <c r="E41" i="23"/>
  <c r="F42" i="23"/>
  <c r="I43" i="23"/>
  <c r="J44" i="23"/>
  <c r="I108" i="16"/>
  <c r="H108" i="16"/>
  <c r="C40" i="23"/>
  <c r="D41" i="23"/>
  <c r="I44" i="23"/>
  <c r="E40" i="23"/>
  <c r="F41" i="23"/>
  <c r="I42" i="23"/>
  <c r="J43" i="23"/>
  <c r="J110" i="16"/>
  <c r="J40" i="23"/>
  <c r="B42" i="23"/>
  <c r="F43" i="23"/>
  <c r="F40" i="23"/>
  <c r="I41" i="23"/>
  <c r="J42" i="23"/>
  <c r="B44" i="23"/>
  <c r="D44" i="23"/>
  <c r="E42" i="23"/>
  <c r="I40" i="23"/>
  <c r="J41" i="23"/>
  <c r="J109" i="16"/>
  <c r="I110" i="16"/>
  <c r="H110" i="16"/>
  <c r="B43" i="23"/>
  <c r="C44" i="23"/>
  <c r="D9" i="13"/>
  <c r="E9" i="13"/>
  <c r="F9" i="13"/>
  <c r="C9" i="13"/>
  <c r="B14" i="13"/>
  <c r="B16" i="13"/>
  <c r="B15" i="13"/>
  <c r="B18" i="13"/>
  <c r="D92" i="19"/>
  <c r="D27" i="4"/>
  <c r="C92" i="19"/>
  <c r="C27" i="4"/>
  <c r="E92" i="19"/>
  <c r="E27" i="4"/>
  <c r="F92" i="19"/>
  <c r="F27" i="4"/>
  <c r="B17" i="13"/>
  <c r="B92" i="19"/>
  <c r="B27" i="4"/>
  <c r="I92" i="19"/>
  <c r="I27" i="4"/>
  <c r="J92" i="19"/>
  <c r="J27" i="4"/>
  <c r="B4" i="2"/>
  <c r="E5" i="2"/>
  <c r="C7" i="2"/>
  <c r="F8" i="2"/>
  <c r="D8" i="2"/>
  <c r="D5" i="2"/>
  <c r="B7" i="2"/>
  <c r="E8" i="2"/>
  <c r="C4" i="2"/>
  <c r="F5" i="2"/>
  <c r="D7" i="2"/>
  <c r="D4" i="2"/>
  <c r="B6" i="2"/>
  <c r="E7" i="2"/>
  <c r="E4" i="2"/>
  <c r="C6" i="2"/>
  <c r="F7" i="2"/>
  <c r="F4" i="2"/>
  <c r="D6" i="2"/>
  <c r="B8" i="2"/>
  <c r="B5" i="2"/>
  <c r="E6" i="2"/>
  <c r="C8" i="2"/>
  <c r="C5" i="2"/>
  <c r="F6" i="2"/>
  <c r="J16" i="1"/>
  <c r="F47" i="10"/>
  <c r="N36" i="40" s="1"/>
  <c r="F13" i="1"/>
  <c r="I14" i="1"/>
  <c r="J15" i="1"/>
  <c r="B17" i="1"/>
  <c r="F41" i="2"/>
  <c r="N28" i="31" s="1"/>
  <c r="F21" i="2"/>
  <c r="N12" i="31" s="1"/>
  <c r="B19" i="2"/>
  <c r="E47" i="10"/>
  <c r="M36" i="40" s="1"/>
  <c r="E13" i="1"/>
  <c r="I47" i="10"/>
  <c r="I13" i="1"/>
  <c r="J14" i="1"/>
  <c r="B16" i="1"/>
  <c r="C17" i="1"/>
  <c r="F14" i="1"/>
  <c r="E41" i="2"/>
  <c r="M28" i="31" s="1"/>
  <c r="E21" i="2"/>
  <c r="M12" i="31" s="1"/>
  <c r="J47" i="10"/>
  <c r="J13" i="1"/>
  <c r="B15" i="1"/>
  <c r="C16" i="1"/>
  <c r="D17" i="1"/>
  <c r="B14" i="1"/>
  <c r="C15" i="1"/>
  <c r="D16" i="1"/>
  <c r="E17" i="1"/>
  <c r="B47" i="10"/>
  <c r="J36" i="40" s="1"/>
  <c r="B13" i="1"/>
  <c r="C14" i="1"/>
  <c r="D15" i="1"/>
  <c r="E16" i="1"/>
  <c r="F17" i="1"/>
  <c r="B41" i="2"/>
  <c r="J28" i="31" s="1"/>
  <c r="B21" i="2"/>
  <c r="J12" i="31" s="1"/>
  <c r="C47" i="10"/>
  <c r="K36" i="40" s="1"/>
  <c r="C13" i="1"/>
  <c r="D14" i="1"/>
  <c r="E15" i="1"/>
  <c r="F16" i="1"/>
  <c r="I17" i="1"/>
  <c r="C41" i="2"/>
  <c r="K28" i="31" s="1"/>
  <c r="C21" i="2"/>
  <c r="K12" i="31" s="1"/>
  <c r="I15" i="1"/>
  <c r="D47" i="10"/>
  <c r="L36" i="40" s="1"/>
  <c r="D13" i="1"/>
  <c r="E14" i="1"/>
  <c r="F15" i="1"/>
  <c r="I16" i="1"/>
  <c r="J17" i="1"/>
  <c r="D41" i="2"/>
  <c r="L28" i="31" s="1"/>
  <c r="D21" i="2"/>
  <c r="L12" i="31" s="1"/>
  <c r="D88" i="19"/>
  <c r="D31" i="23"/>
  <c r="D22" i="23"/>
  <c r="D13" i="23"/>
  <c r="D4" i="23"/>
  <c r="D22" i="4"/>
  <c r="D13" i="4"/>
  <c r="D32" i="4"/>
  <c r="E89" i="19"/>
  <c r="E32" i="23"/>
  <c r="E14" i="23"/>
  <c r="E23" i="23"/>
  <c r="E5" i="23"/>
  <c r="E23" i="4"/>
  <c r="E14" i="4"/>
  <c r="E33" i="4"/>
  <c r="F90" i="19"/>
  <c r="F6" i="23"/>
  <c r="F15" i="23"/>
  <c r="F33" i="23"/>
  <c r="F24" i="4"/>
  <c r="F15" i="4"/>
  <c r="F34" i="4"/>
  <c r="F24" i="23"/>
  <c r="I91" i="19"/>
  <c r="I34" i="23"/>
  <c r="I16" i="23"/>
  <c r="I7" i="23"/>
  <c r="I25" i="4"/>
  <c r="I16" i="4"/>
  <c r="I35" i="4"/>
  <c r="I25" i="23"/>
  <c r="J35" i="23"/>
  <c r="J17" i="23"/>
  <c r="J8" i="23"/>
  <c r="J26" i="4"/>
  <c r="J17" i="4"/>
  <c r="J35" i="8"/>
  <c r="J36" i="4"/>
  <c r="J26" i="23"/>
  <c r="E88" i="19"/>
  <c r="E31" i="23"/>
  <c r="E13" i="23"/>
  <c r="E4" i="23"/>
  <c r="E22" i="4"/>
  <c r="E13" i="4"/>
  <c r="E22" i="23"/>
  <c r="E32" i="4"/>
  <c r="F89" i="19"/>
  <c r="F32" i="23"/>
  <c r="F14" i="23"/>
  <c r="F5" i="23"/>
  <c r="F23" i="4"/>
  <c r="F14" i="4"/>
  <c r="F33" i="4"/>
  <c r="F23" i="23"/>
  <c r="I90" i="19"/>
  <c r="I33" i="23"/>
  <c r="I15" i="23"/>
  <c r="I6" i="23"/>
  <c r="I24" i="4"/>
  <c r="I15" i="4"/>
  <c r="I34" i="4"/>
  <c r="I24" i="23"/>
  <c r="J7" i="6"/>
  <c r="J91" i="19"/>
  <c r="J34" i="23"/>
  <c r="J16" i="23"/>
  <c r="J7" i="23"/>
  <c r="J25" i="4"/>
  <c r="J16" i="4"/>
  <c r="J175" i="17"/>
  <c r="J35" i="4"/>
  <c r="J25" i="23"/>
  <c r="F88" i="19"/>
  <c r="F31" i="23"/>
  <c r="F13" i="23"/>
  <c r="F4" i="23"/>
  <c r="F22" i="4"/>
  <c r="F13" i="4"/>
  <c r="F22" i="23"/>
  <c r="F32" i="4"/>
  <c r="I89" i="19"/>
  <c r="I32" i="23"/>
  <c r="I14" i="23"/>
  <c r="I5" i="23"/>
  <c r="I23" i="4"/>
  <c r="I14" i="4"/>
  <c r="I33" i="4"/>
  <c r="I23" i="23"/>
  <c r="J6" i="6"/>
  <c r="J90" i="19"/>
  <c r="J33" i="23"/>
  <c r="J15" i="23"/>
  <c r="J6" i="23"/>
  <c r="J24" i="4"/>
  <c r="J15" i="4"/>
  <c r="J24" i="23"/>
  <c r="J34" i="4"/>
  <c r="B35" i="23"/>
  <c r="B17" i="23"/>
  <c r="B26" i="4"/>
  <c r="B8" i="23"/>
  <c r="B17" i="4"/>
  <c r="B36" i="4"/>
  <c r="B26" i="23"/>
  <c r="I88" i="19"/>
  <c r="I13" i="23"/>
  <c r="I31" i="23"/>
  <c r="I4" i="23"/>
  <c r="I22" i="4"/>
  <c r="I13" i="4"/>
  <c r="I32" i="4"/>
  <c r="I22" i="23"/>
  <c r="J5" i="6"/>
  <c r="J89" i="19"/>
  <c r="J32" i="23"/>
  <c r="J14" i="23"/>
  <c r="J5" i="23"/>
  <c r="J23" i="4"/>
  <c r="J14" i="4"/>
  <c r="J33" i="4"/>
  <c r="J23" i="23"/>
  <c r="B91" i="19"/>
  <c r="B25" i="23"/>
  <c r="B16" i="23"/>
  <c r="B34" i="23"/>
  <c r="B25" i="4"/>
  <c r="B16" i="4"/>
  <c r="B7" i="23"/>
  <c r="B35" i="4"/>
  <c r="C17" i="23"/>
  <c r="C26" i="23"/>
  <c r="C8" i="23"/>
  <c r="C35" i="23"/>
  <c r="C26" i="4"/>
  <c r="C17" i="4"/>
  <c r="C35" i="8"/>
  <c r="K28" i="41" s="1"/>
  <c r="C36" i="4"/>
  <c r="J4" i="6"/>
  <c r="J88" i="19"/>
  <c r="J13" i="23"/>
  <c r="J31" i="23"/>
  <c r="J4" i="23"/>
  <c r="J22" i="4"/>
  <c r="J13" i="4"/>
  <c r="J32" i="4"/>
  <c r="J22" i="23"/>
  <c r="B90" i="19"/>
  <c r="B24" i="23"/>
  <c r="B33" i="23"/>
  <c r="B15" i="23"/>
  <c r="B24" i="4"/>
  <c r="B6" i="23"/>
  <c r="B15" i="4"/>
  <c r="B34" i="4"/>
  <c r="C91" i="19"/>
  <c r="C34" i="23"/>
  <c r="C16" i="23"/>
  <c r="C7" i="23"/>
  <c r="C25" i="4"/>
  <c r="C16" i="4"/>
  <c r="C35" i="4"/>
  <c r="C25" i="23"/>
  <c r="D35" i="23"/>
  <c r="D26" i="23"/>
  <c r="D8" i="23"/>
  <c r="D17" i="23"/>
  <c r="D26" i="4"/>
  <c r="D17" i="4"/>
  <c r="D35" i="8"/>
  <c r="L28" i="41" s="1"/>
  <c r="D36" i="4"/>
  <c r="B89" i="19"/>
  <c r="B32" i="23"/>
  <c r="B14" i="23"/>
  <c r="B23" i="23"/>
  <c r="B5" i="23"/>
  <c r="B23" i="4"/>
  <c r="B14" i="4"/>
  <c r="B33" i="4"/>
  <c r="C90" i="19"/>
  <c r="C33" i="23"/>
  <c r="C6" i="23"/>
  <c r="C15" i="23"/>
  <c r="C24" i="4"/>
  <c r="C15" i="4"/>
  <c r="C34" i="4"/>
  <c r="C24" i="23"/>
  <c r="D91" i="19"/>
  <c r="D34" i="23"/>
  <c r="D25" i="23"/>
  <c r="D16" i="23"/>
  <c r="D7" i="23"/>
  <c r="D25" i="4"/>
  <c r="D16" i="4"/>
  <c r="D35" i="4"/>
  <c r="E35" i="23"/>
  <c r="E17" i="23"/>
  <c r="E26" i="23"/>
  <c r="E8" i="23"/>
  <c r="E26" i="4"/>
  <c r="E17" i="4"/>
  <c r="E35" i="8"/>
  <c r="M28" i="41" s="1"/>
  <c r="E36" i="4"/>
  <c r="B88" i="19"/>
  <c r="B13" i="23"/>
  <c r="B31" i="23"/>
  <c r="B4" i="23"/>
  <c r="B22" i="4"/>
  <c r="B13" i="4"/>
  <c r="B22" i="23"/>
  <c r="B32" i="4"/>
  <c r="C89" i="19"/>
  <c r="C32" i="23"/>
  <c r="C5" i="23"/>
  <c r="C23" i="23"/>
  <c r="C14" i="23"/>
  <c r="C23" i="4"/>
  <c r="C14" i="4"/>
  <c r="C33" i="4"/>
  <c r="D90" i="19"/>
  <c r="D33" i="23"/>
  <c r="D15" i="23"/>
  <c r="D6" i="23"/>
  <c r="D24" i="4"/>
  <c r="D15" i="4"/>
  <c r="D24" i="23"/>
  <c r="D34" i="4"/>
  <c r="E91" i="19"/>
  <c r="E25" i="23"/>
  <c r="E34" i="23"/>
  <c r="E7" i="23"/>
  <c r="E25" i="4"/>
  <c r="E16" i="4"/>
  <c r="E16" i="23"/>
  <c r="E35" i="4"/>
  <c r="F35" i="23"/>
  <c r="F17" i="23"/>
  <c r="F8" i="23"/>
  <c r="F26" i="23"/>
  <c r="F26" i="4"/>
  <c r="F17" i="4"/>
  <c r="F35" i="8"/>
  <c r="N28" i="41" s="1"/>
  <c r="F36" i="4"/>
  <c r="C88" i="19"/>
  <c r="C31" i="23"/>
  <c r="C13" i="23"/>
  <c r="C22" i="23"/>
  <c r="C4" i="23"/>
  <c r="C22" i="4"/>
  <c r="C13" i="4"/>
  <c r="C32" i="4"/>
  <c r="D89" i="19"/>
  <c r="D14" i="23"/>
  <c r="D23" i="23"/>
  <c r="D32" i="23"/>
  <c r="D5" i="23"/>
  <c r="D23" i="4"/>
  <c r="D14" i="4"/>
  <c r="D33" i="4"/>
  <c r="E90" i="19"/>
  <c r="E33" i="23"/>
  <c r="E24" i="23"/>
  <c r="E15" i="23"/>
  <c r="E6" i="23"/>
  <c r="E24" i="4"/>
  <c r="E15" i="4"/>
  <c r="E34" i="4"/>
  <c r="F91" i="19"/>
  <c r="F34" i="23"/>
  <c r="F16" i="23"/>
  <c r="F7" i="23"/>
  <c r="F25" i="4"/>
  <c r="F16" i="4"/>
  <c r="F35" i="4"/>
  <c r="F25" i="23"/>
  <c r="I35" i="23"/>
  <c r="I17" i="23"/>
  <c r="I8" i="23"/>
  <c r="I26" i="4"/>
  <c r="I17" i="4"/>
  <c r="I35" i="8"/>
  <c r="I36" i="4"/>
  <c r="I26" i="23"/>
  <c r="B7" i="13"/>
  <c r="B6" i="25"/>
  <c r="C7" i="13"/>
  <c r="D7" i="13"/>
  <c r="B6" i="13"/>
  <c r="E8" i="13"/>
  <c r="F8" i="13"/>
  <c r="E7" i="13"/>
  <c r="G8" i="13"/>
  <c r="D6" i="13"/>
  <c r="F7" i="13"/>
  <c r="H8" i="13"/>
  <c r="D8" i="13"/>
  <c r="C6" i="13"/>
  <c r="B5" i="25"/>
  <c r="E6" i="13"/>
  <c r="F6" i="13"/>
  <c r="G7" i="13"/>
  <c r="G6" i="13"/>
  <c r="H7" i="13"/>
  <c r="B8" i="13"/>
  <c r="H6" i="13"/>
  <c r="C8" i="13"/>
  <c r="B4" i="25"/>
  <c r="B71" i="2" l="1"/>
  <c r="J52" i="31" s="1"/>
  <c r="E71" i="2"/>
  <c r="M52" i="31" s="1"/>
  <c r="C19" i="13"/>
  <c r="C20" i="13"/>
  <c r="K12" i="47" s="1"/>
  <c r="F71" i="2"/>
  <c r="N52" i="31" s="1"/>
  <c r="F19" i="13"/>
  <c r="F20" i="13"/>
  <c r="N12" i="47" s="1"/>
  <c r="D71" i="2"/>
  <c r="L52" i="31" s="1"/>
  <c r="C71" i="2"/>
  <c r="K52" i="31" s="1"/>
  <c r="E19" i="13"/>
  <c r="E20" i="13"/>
  <c r="M12" i="47" s="1"/>
  <c r="D19" i="13"/>
  <c r="D20" i="13"/>
  <c r="L12" i="47" s="1"/>
  <c r="D20" i="2"/>
  <c r="F20" i="2"/>
  <c r="E20" i="2"/>
  <c r="C20" i="2"/>
  <c r="B35" i="8"/>
  <c r="J28" i="41" s="1"/>
  <c r="C30" i="2"/>
  <c r="F30" i="2"/>
  <c r="B30" i="2"/>
  <c r="J30" i="2"/>
  <c r="E30" i="2"/>
  <c r="D30" i="2"/>
  <c r="I30" i="2"/>
  <c r="I34" i="25"/>
  <c r="D35" i="25"/>
  <c r="L28" i="32" s="1"/>
  <c r="J35" i="25"/>
  <c r="E33" i="25"/>
  <c r="F35" i="25"/>
  <c r="N28" i="32" s="1"/>
  <c r="C33" i="25"/>
  <c r="J33" i="25"/>
  <c r="F34" i="25"/>
  <c r="B33" i="25"/>
  <c r="C34" i="25"/>
  <c r="B35" i="25"/>
  <c r="J28" i="32" s="1"/>
  <c r="D34" i="25"/>
  <c r="E35" i="25"/>
  <c r="M28" i="32" s="1"/>
  <c r="B34" i="25"/>
  <c r="I35" i="25"/>
  <c r="C35" i="25"/>
  <c r="K28" i="32" s="1"/>
  <c r="I33" i="25"/>
  <c r="J34" i="25"/>
  <c r="D33" i="25"/>
  <c r="F33" i="25"/>
  <c r="E34" i="25"/>
  <c r="C72" i="19"/>
  <c r="C6" i="21"/>
  <c r="D6" i="24"/>
  <c r="J70" i="19"/>
  <c r="J4" i="21"/>
  <c r="R4" i="24"/>
  <c r="J71" i="19"/>
  <c r="J5" i="21"/>
  <c r="R5" i="24"/>
  <c r="D74" i="19"/>
  <c r="D8" i="21"/>
  <c r="J74" i="19"/>
  <c r="J8" i="21"/>
  <c r="D70" i="19"/>
  <c r="D4" i="21"/>
  <c r="F4" i="24"/>
  <c r="I73" i="19"/>
  <c r="I7" i="21"/>
  <c r="P7" i="24"/>
  <c r="I72" i="19"/>
  <c r="I6" i="21"/>
  <c r="P6" i="24"/>
  <c r="E72" i="19"/>
  <c r="E6" i="21"/>
  <c r="H6" i="24"/>
  <c r="F71" i="19"/>
  <c r="F5" i="21"/>
  <c r="J5" i="24"/>
  <c r="F73" i="19"/>
  <c r="F7" i="21"/>
  <c r="J7" i="24"/>
  <c r="N4" i="46" s="1"/>
  <c r="C70" i="19"/>
  <c r="C4" i="21"/>
  <c r="D4" i="24"/>
  <c r="I70" i="19"/>
  <c r="I4" i="21"/>
  <c r="P4" i="24"/>
  <c r="J72" i="19"/>
  <c r="J6" i="21"/>
  <c r="R6" i="24"/>
  <c r="F74" i="19"/>
  <c r="F8" i="21"/>
  <c r="B74" i="19"/>
  <c r="B8" i="21"/>
  <c r="E74" i="19"/>
  <c r="E8" i="21"/>
  <c r="D71" i="19"/>
  <c r="D5" i="21"/>
  <c r="F5" i="24"/>
  <c r="I74" i="19"/>
  <c r="I8" i="21"/>
  <c r="C74" i="19"/>
  <c r="C8" i="21"/>
  <c r="B72" i="19"/>
  <c r="B6" i="21"/>
  <c r="B6" i="24"/>
  <c r="B73" i="19"/>
  <c r="B7" i="21"/>
  <c r="B7" i="24"/>
  <c r="J4" i="46" s="1"/>
  <c r="E70" i="19"/>
  <c r="E4" i="21"/>
  <c r="H4" i="24"/>
  <c r="B71" i="19"/>
  <c r="B5" i="21"/>
  <c r="B5" i="24"/>
  <c r="C71" i="19"/>
  <c r="C5" i="21"/>
  <c r="D5" i="24"/>
  <c r="C73" i="19"/>
  <c r="C7" i="21"/>
  <c r="D7" i="24"/>
  <c r="K4" i="46" s="1"/>
  <c r="D72" i="19"/>
  <c r="D6" i="21"/>
  <c r="F6" i="24"/>
  <c r="B70" i="19"/>
  <c r="B4" i="21"/>
  <c r="B4" i="24"/>
  <c r="I71" i="19"/>
  <c r="I5" i="21"/>
  <c r="P5" i="24"/>
  <c r="F72" i="19"/>
  <c r="F6" i="21"/>
  <c r="J6" i="24"/>
  <c r="E73" i="19"/>
  <c r="E7" i="21"/>
  <c r="H7" i="24"/>
  <c r="M4" i="46" s="1"/>
  <c r="F70" i="19"/>
  <c r="F4" i="21"/>
  <c r="J4" i="24"/>
  <c r="E71" i="19"/>
  <c r="E5" i="21"/>
  <c r="H5" i="24"/>
  <c r="J73" i="19"/>
  <c r="J7" i="21"/>
  <c r="R7" i="24"/>
  <c r="D73" i="19"/>
  <c r="D7" i="21"/>
  <c r="F7" i="24"/>
  <c r="L4" i="46" s="1"/>
  <c r="E14" i="13"/>
  <c r="B16" i="16"/>
  <c r="C14" i="16"/>
  <c r="E16" i="16"/>
  <c r="D15" i="16"/>
  <c r="B17" i="16"/>
  <c r="E14" i="16"/>
  <c r="J15" i="16"/>
  <c r="B15" i="16"/>
  <c r="C15" i="16"/>
  <c r="I14" i="16"/>
  <c r="J16" i="16"/>
  <c r="C17" i="16"/>
  <c r="C16" i="16"/>
  <c r="D16" i="16"/>
  <c r="B14" i="16"/>
  <c r="I15" i="16"/>
  <c r="F16" i="16"/>
  <c r="E17" i="16"/>
  <c r="I16" i="16"/>
  <c r="F15" i="16"/>
  <c r="F17" i="16"/>
  <c r="J14" i="16"/>
  <c r="F14" i="16"/>
  <c r="E15" i="16"/>
  <c r="J17" i="16"/>
  <c r="D17" i="16"/>
  <c r="D14" i="16"/>
  <c r="I17" i="16"/>
  <c r="J8" i="16"/>
  <c r="J18" i="16"/>
  <c r="E18" i="16"/>
  <c r="M12" i="44" s="1"/>
  <c r="E8" i="16"/>
  <c r="M4" i="44" s="1"/>
  <c r="B18" i="16"/>
  <c r="J12" i="44" s="1"/>
  <c r="B8" i="16"/>
  <c r="J4" i="44" s="1"/>
  <c r="C18" i="16"/>
  <c r="K12" i="44" s="1"/>
  <c r="C8" i="16"/>
  <c r="K4" i="44" s="1"/>
  <c r="I18" i="16"/>
  <c r="I8" i="16"/>
  <c r="D18" i="16"/>
  <c r="L12" i="44" s="1"/>
  <c r="D8" i="16"/>
  <c r="L4" i="44" s="1"/>
  <c r="F18" i="16"/>
  <c r="N12" i="44" s="1"/>
  <c r="F8" i="16"/>
  <c r="N4" i="44" s="1"/>
  <c r="E17" i="25"/>
  <c r="B16" i="25"/>
  <c r="B15" i="25"/>
  <c r="B14" i="25"/>
  <c r="I17" i="25"/>
  <c r="J17" i="25"/>
  <c r="F17" i="25"/>
  <c r="C17" i="25"/>
  <c r="D17" i="25"/>
  <c r="B17" i="25"/>
  <c r="E15" i="13"/>
  <c r="E17" i="13"/>
  <c r="E18" i="13"/>
  <c r="E16" i="13"/>
  <c r="F62" i="25"/>
  <c r="D60" i="25"/>
  <c r="C61" i="25"/>
  <c r="I60" i="25"/>
  <c r="D61" i="25"/>
  <c r="J62" i="25"/>
  <c r="F60" i="25"/>
  <c r="F61" i="25"/>
  <c r="B61" i="25"/>
  <c r="E62" i="25"/>
  <c r="J60" i="25"/>
  <c r="B62" i="25"/>
  <c r="E61" i="25"/>
  <c r="D62" i="25"/>
  <c r="B60" i="25"/>
  <c r="J61" i="25"/>
  <c r="C60" i="25"/>
  <c r="I61" i="25"/>
  <c r="I62" i="25"/>
  <c r="E60" i="25"/>
  <c r="C62" i="25"/>
  <c r="B64" i="2"/>
  <c r="F65" i="2"/>
  <c r="D34" i="2"/>
  <c r="F66" i="2"/>
  <c r="F15" i="13"/>
  <c r="C15" i="13"/>
  <c r="C14" i="13"/>
  <c r="C17" i="13"/>
  <c r="C18" i="13"/>
  <c r="C16" i="13"/>
  <c r="D15" i="13"/>
  <c r="D17" i="13"/>
  <c r="D18" i="13"/>
  <c r="D14" i="13"/>
  <c r="D16" i="13"/>
  <c r="B15" i="24"/>
  <c r="I29" i="2"/>
  <c r="C29" i="2"/>
  <c r="I7" i="10"/>
  <c r="I43" i="10"/>
  <c r="D5" i="10"/>
  <c r="D41" i="10"/>
  <c r="D6" i="10"/>
  <c r="D42" i="10"/>
  <c r="B6" i="10"/>
  <c r="B42" i="10"/>
  <c r="J6" i="10"/>
  <c r="J42" i="10"/>
  <c r="D7" i="10"/>
  <c r="D43" i="10"/>
  <c r="I4" i="10"/>
  <c r="I40" i="10"/>
  <c r="F6" i="10"/>
  <c r="F42" i="10"/>
  <c r="I8" i="10"/>
  <c r="I44" i="10"/>
  <c r="I45" i="10"/>
  <c r="C4" i="10"/>
  <c r="C40" i="10"/>
  <c r="C5" i="10"/>
  <c r="C41" i="10"/>
  <c r="J4" i="10"/>
  <c r="J40" i="10"/>
  <c r="F5" i="10"/>
  <c r="F41" i="10"/>
  <c r="I5" i="10"/>
  <c r="I41" i="10"/>
  <c r="C6" i="10"/>
  <c r="C42" i="10"/>
  <c r="C8" i="10"/>
  <c r="C44" i="10"/>
  <c r="C45" i="10"/>
  <c r="E5" i="10"/>
  <c r="E41" i="10"/>
  <c r="F7" i="10"/>
  <c r="F43" i="10"/>
  <c r="F8" i="10"/>
  <c r="F44" i="10"/>
  <c r="F45" i="10"/>
  <c r="B4" i="10"/>
  <c r="B40" i="10"/>
  <c r="D8" i="10"/>
  <c r="D44" i="10"/>
  <c r="D45" i="10"/>
  <c r="F4" i="10"/>
  <c r="F40" i="10"/>
  <c r="B5" i="10"/>
  <c r="B41" i="10"/>
  <c r="B7" i="10"/>
  <c r="B43" i="10"/>
  <c r="J8" i="10"/>
  <c r="J44" i="10"/>
  <c r="J45" i="10"/>
  <c r="D4" i="10"/>
  <c r="D40" i="10"/>
  <c r="I6" i="10"/>
  <c r="I42" i="10"/>
  <c r="E6" i="10"/>
  <c r="E42" i="10"/>
  <c r="E7" i="10"/>
  <c r="E43" i="10"/>
  <c r="C7" i="10"/>
  <c r="C43" i="10"/>
  <c r="B8" i="10"/>
  <c r="B44" i="10"/>
  <c r="B45" i="10"/>
  <c r="E8" i="10"/>
  <c r="E44" i="10"/>
  <c r="E45" i="10"/>
  <c r="J5" i="10"/>
  <c r="J41" i="10"/>
  <c r="E4" i="10"/>
  <c r="E40" i="10"/>
  <c r="J7" i="10"/>
  <c r="J43" i="10"/>
  <c r="F17" i="13"/>
  <c r="F18" i="13"/>
  <c r="F14" i="13"/>
  <c r="F19" i="2"/>
  <c r="C39" i="2"/>
  <c r="F16" i="13"/>
  <c r="E19" i="2"/>
  <c r="F39" i="2"/>
  <c r="D39" i="2"/>
  <c r="D19" i="2"/>
  <c r="J29" i="2"/>
  <c r="F29" i="2"/>
  <c r="D29" i="2"/>
  <c r="B29" i="2"/>
  <c r="B39" i="2"/>
  <c r="C19" i="2"/>
  <c r="E39" i="2"/>
  <c r="E29" i="2"/>
  <c r="P15" i="24"/>
  <c r="E65" i="2"/>
  <c r="H15" i="24"/>
  <c r="J31" i="2"/>
  <c r="I31" i="2"/>
  <c r="J15" i="24"/>
  <c r="R15" i="24"/>
  <c r="E42" i="1"/>
  <c r="M36" i="30" s="1"/>
  <c r="E41" i="1"/>
  <c r="E31" i="2"/>
  <c r="M20" i="31" s="1"/>
  <c r="B40" i="1"/>
  <c r="C64" i="2"/>
  <c r="F42" i="1"/>
  <c r="N36" i="30" s="1"/>
  <c r="D42" i="1"/>
  <c r="L36" i="30" s="1"/>
  <c r="F41" i="1"/>
  <c r="D65" i="2"/>
  <c r="D31" i="2"/>
  <c r="L20" i="31" s="1"/>
  <c r="F31" i="2"/>
  <c r="N20" i="31" s="1"/>
  <c r="I41" i="1"/>
  <c r="F40" i="1"/>
  <c r="E26" i="2"/>
  <c r="B25" i="2"/>
  <c r="C31" i="2"/>
  <c r="K20" i="31" s="1"/>
  <c r="B31" i="2"/>
  <c r="J20" i="31" s="1"/>
  <c r="C42" i="1"/>
  <c r="K36" i="30" s="1"/>
  <c r="E40" i="1"/>
  <c r="D41" i="1"/>
  <c r="D40" i="1"/>
  <c r="C41" i="1"/>
  <c r="C40" i="1"/>
  <c r="I175" i="17"/>
  <c r="H175" i="17"/>
  <c r="J119" i="51" s="1"/>
  <c r="K119" i="51" s="1"/>
  <c r="L119" i="51" s="1"/>
  <c r="M119" i="51" s="1"/>
  <c r="N119" i="51" s="1"/>
  <c r="J40" i="1"/>
  <c r="J41" i="1"/>
  <c r="I42" i="1"/>
  <c r="J42" i="1"/>
  <c r="I40" i="1"/>
  <c r="E66" i="2"/>
  <c r="F5" i="25"/>
  <c r="H5" i="25"/>
  <c r="H4" i="25"/>
  <c r="B36" i="2"/>
  <c r="D15" i="24"/>
  <c r="D66" i="2"/>
  <c r="C6" i="25"/>
  <c r="B65" i="2"/>
  <c r="F64" i="2"/>
  <c r="B66" i="2"/>
  <c r="G5" i="25"/>
  <c r="C65" i="2"/>
  <c r="D64" i="2"/>
  <c r="G4" i="25"/>
  <c r="C5" i="25"/>
  <c r="G6" i="25"/>
  <c r="D5" i="25"/>
  <c r="F15" i="24"/>
  <c r="E5" i="25"/>
  <c r="C66" i="2"/>
  <c r="D4" i="25"/>
  <c r="E4" i="25"/>
  <c r="E64" i="2"/>
  <c r="D6" i="25"/>
  <c r="C4" i="25"/>
  <c r="F4" i="25"/>
  <c r="E6" i="25"/>
  <c r="F6" i="25"/>
  <c r="B27" i="2"/>
  <c r="D25" i="2"/>
  <c r="C24" i="2"/>
  <c r="E27" i="2"/>
  <c r="F27" i="2"/>
  <c r="D26" i="2"/>
  <c r="F26" i="2"/>
  <c r="C27" i="2"/>
  <c r="J26" i="2"/>
  <c r="E24" i="2"/>
  <c r="J16" i="25"/>
  <c r="F28" i="2"/>
  <c r="C16" i="25"/>
  <c r="I26" i="2"/>
  <c r="I27" i="2"/>
  <c r="I28" i="2"/>
  <c r="C28" i="2"/>
  <c r="D27" i="2"/>
  <c r="C15" i="25"/>
  <c r="I14" i="25"/>
  <c r="F15" i="25"/>
  <c r="D14" i="25"/>
  <c r="D28" i="2"/>
  <c r="C25" i="2"/>
  <c r="B28" i="2"/>
  <c r="F25" i="2"/>
  <c r="E25" i="2"/>
  <c r="J15" i="25"/>
  <c r="I25" i="2"/>
  <c r="E28" i="2"/>
  <c r="J24" i="2"/>
  <c r="I15" i="25"/>
  <c r="F14" i="25"/>
  <c r="J27" i="2"/>
  <c r="E16" i="25"/>
  <c r="D15" i="25"/>
  <c r="C14" i="25"/>
  <c r="D16" i="25"/>
  <c r="B26" i="2"/>
  <c r="I16" i="25"/>
  <c r="E15" i="25"/>
  <c r="B24" i="2"/>
  <c r="F24" i="2"/>
  <c r="C26" i="2"/>
  <c r="D24" i="2"/>
  <c r="I24" i="2"/>
  <c r="J28" i="2"/>
  <c r="F16" i="25"/>
  <c r="J14" i="25"/>
  <c r="J25" i="2"/>
  <c r="E14" i="25"/>
  <c r="C34" i="2"/>
  <c r="D37" i="2"/>
  <c r="B34" i="2"/>
  <c r="C36" i="2"/>
  <c r="E34" i="2"/>
  <c r="E37" i="2"/>
  <c r="C38" i="2"/>
  <c r="C37" i="2"/>
  <c r="D38" i="2"/>
  <c r="F37" i="2"/>
  <c r="E36" i="2"/>
  <c r="E35" i="2"/>
  <c r="F36" i="2"/>
  <c r="B38" i="2"/>
  <c r="H26" i="25"/>
  <c r="K23" i="32" s="1"/>
  <c r="L23" i="32" s="1"/>
  <c r="M23" i="32" s="1"/>
  <c r="N23" i="32" s="1"/>
  <c r="O23" i="32" s="1"/>
  <c r="H6" i="25"/>
  <c r="K7" i="32" s="1"/>
  <c r="L7" i="32" s="1"/>
  <c r="M7" i="32" s="1"/>
  <c r="N7" i="32" s="1"/>
  <c r="O7" i="32" s="1"/>
  <c r="E38" i="2"/>
  <c r="B35" i="2"/>
  <c r="D35" i="2"/>
  <c r="C35" i="2"/>
  <c r="D36" i="2"/>
  <c r="B37" i="2"/>
  <c r="F35" i="2"/>
  <c r="F38" i="2"/>
  <c r="F34" i="2"/>
  <c r="I7" i="6"/>
  <c r="I5" i="6"/>
  <c r="I4" i="6"/>
  <c r="I8" i="6"/>
  <c r="I6" i="6"/>
  <c r="C33" i="8"/>
  <c r="C24" i="8"/>
  <c r="C15" i="8"/>
  <c r="C6" i="8"/>
  <c r="E32" i="8"/>
  <c r="E23" i="8"/>
  <c r="E14" i="8"/>
  <c r="E5" i="8"/>
  <c r="B26" i="8"/>
  <c r="B17" i="8"/>
  <c r="B8" i="8"/>
  <c r="J26" i="8"/>
  <c r="J8" i="8"/>
  <c r="J17" i="8"/>
  <c r="F34" i="8"/>
  <c r="F25" i="8"/>
  <c r="F16" i="8"/>
  <c r="F7" i="8"/>
  <c r="C31" i="8"/>
  <c r="C22" i="8"/>
  <c r="C13" i="8"/>
  <c r="C4" i="8"/>
  <c r="F26" i="8"/>
  <c r="F17" i="8"/>
  <c r="F8" i="8"/>
  <c r="I33" i="8"/>
  <c r="I24" i="8"/>
  <c r="I15" i="8"/>
  <c r="I6" i="8"/>
  <c r="D33" i="8"/>
  <c r="D24" i="8"/>
  <c r="D6" i="8"/>
  <c r="D15" i="8"/>
  <c r="D34" i="8"/>
  <c r="D25" i="8"/>
  <c r="D16" i="8"/>
  <c r="D7" i="8"/>
  <c r="C34" i="8"/>
  <c r="C25" i="8"/>
  <c r="C16" i="8"/>
  <c r="C7" i="8"/>
  <c r="C26" i="8"/>
  <c r="C17" i="8"/>
  <c r="C8" i="8"/>
  <c r="J34" i="8"/>
  <c r="J25" i="8"/>
  <c r="J16" i="8"/>
  <c r="J7" i="8"/>
  <c r="F33" i="8"/>
  <c r="F24" i="8"/>
  <c r="F15" i="8"/>
  <c r="F6" i="8"/>
  <c r="D32" i="8"/>
  <c r="D23" i="8"/>
  <c r="D5" i="8"/>
  <c r="D14" i="8"/>
  <c r="F31" i="8"/>
  <c r="F22" i="8"/>
  <c r="F4" i="8"/>
  <c r="F13" i="8"/>
  <c r="F32" i="8"/>
  <c r="F23" i="8"/>
  <c r="F14" i="8"/>
  <c r="F5" i="8"/>
  <c r="E34" i="8"/>
  <c r="E25" i="8"/>
  <c r="E16" i="8"/>
  <c r="E7" i="8"/>
  <c r="J32" i="8"/>
  <c r="J23" i="8"/>
  <c r="J14" i="8"/>
  <c r="J5" i="8"/>
  <c r="I31" i="8"/>
  <c r="I22" i="8"/>
  <c r="I13" i="8"/>
  <c r="I4" i="8"/>
  <c r="C23" i="8"/>
  <c r="C32" i="8"/>
  <c r="C5" i="8"/>
  <c r="C14" i="8"/>
  <c r="E26" i="8"/>
  <c r="E17" i="8"/>
  <c r="E8" i="8"/>
  <c r="E33" i="8"/>
  <c r="E24" i="8"/>
  <c r="E15" i="8"/>
  <c r="E6" i="8"/>
  <c r="B32" i="8"/>
  <c r="B23" i="8"/>
  <c r="B14" i="8"/>
  <c r="B5" i="8"/>
  <c r="B34" i="8"/>
  <c r="B25" i="8"/>
  <c r="B7" i="8"/>
  <c r="B16" i="8"/>
  <c r="J33" i="8"/>
  <c r="J24" i="8"/>
  <c r="J15" i="8"/>
  <c r="J6" i="8"/>
  <c r="I32" i="8"/>
  <c r="I23" i="8"/>
  <c r="I5" i="8"/>
  <c r="I14" i="8"/>
  <c r="E31" i="8"/>
  <c r="E22" i="8"/>
  <c r="E13" i="8"/>
  <c r="E4" i="8"/>
  <c r="I34" i="8"/>
  <c r="I25" i="8"/>
  <c r="I16" i="8"/>
  <c r="I7" i="8"/>
  <c r="D31" i="8"/>
  <c r="D22" i="8"/>
  <c r="D13" i="8"/>
  <c r="D4" i="8"/>
  <c r="I26" i="8"/>
  <c r="I17" i="8"/>
  <c r="I8" i="8"/>
  <c r="B31" i="8"/>
  <c r="B22" i="8"/>
  <c r="B13" i="8"/>
  <c r="B4" i="8"/>
  <c r="D26" i="8"/>
  <c r="D8" i="8"/>
  <c r="D17" i="8"/>
  <c r="B33" i="8"/>
  <c r="B24" i="8"/>
  <c r="B15" i="8"/>
  <c r="B6" i="8"/>
  <c r="J31" i="8"/>
  <c r="J22" i="8"/>
  <c r="J13" i="8"/>
  <c r="J4" i="8"/>
  <c r="H24" i="25"/>
  <c r="H25" i="25"/>
  <c r="B17" i="2"/>
  <c r="E18" i="2"/>
  <c r="B18" i="2"/>
  <c r="F17" i="2"/>
  <c r="E17" i="2"/>
  <c r="D17" i="2"/>
  <c r="F18" i="2"/>
  <c r="D18" i="2"/>
  <c r="C17" i="2"/>
  <c r="C18" i="2"/>
  <c r="C25" i="25"/>
  <c r="C26" i="25"/>
  <c r="D26" i="25"/>
  <c r="G25" i="25"/>
  <c r="F25" i="25"/>
  <c r="B26" i="25"/>
  <c r="E24" i="25"/>
  <c r="F24" i="25"/>
  <c r="G26" i="25"/>
  <c r="D25" i="25"/>
  <c r="G24" i="25"/>
  <c r="E26" i="25"/>
  <c r="C24" i="25"/>
  <c r="B24" i="25"/>
  <c r="B25" i="25"/>
  <c r="F26" i="25"/>
  <c r="D24" i="25"/>
  <c r="E25" i="25"/>
  <c r="N84" i="55" l="1"/>
  <c r="N84" i="54"/>
  <c r="N84" i="53"/>
  <c r="H19" i="13"/>
  <c r="H20" i="13"/>
  <c r="J15" i="47" s="1"/>
  <c r="L84" i="53"/>
  <c r="L84" i="55"/>
  <c r="L84" i="54"/>
  <c r="K84" i="54"/>
  <c r="K84" i="53"/>
  <c r="K84" i="55"/>
  <c r="M84" i="55"/>
  <c r="M84" i="54"/>
  <c r="M84" i="53"/>
  <c r="J84" i="55"/>
  <c r="J84" i="54"/>
  <c r="J84" i="53"/>
  <c r="H14" i="13"/>
  <c r="H16" i="13"/>
  <c r="H15" i="13"/>
  <c r="H17" i="13"/>
  <c r="H18" i="13"/>
  <c r="B41" i="1"/>
  <c r="B42" i="1"/>
  <c r="J36" i="30" s="1"/>
  <c r="I52" i="25"/>
  <c r="J53" i="25"/>
  <c r="J52" i="25"/>
  <c r="F51" i="25"/>
  <c r="C51" i="25"/>
  <c r="F52" i="25"/>
  <c r="E52" i="25"/>
  <c r="C53" i="25"/>
  <c r="K46" i="32" s="1"/>
  <c r="E53" i="25"/>
  <c r="M46" i="32" s="1"/>
  <c r="B51" i="25"/>
  <c r="D53" i="25"/>
  <c r="L46" i="32" s="1"/>
  <c r="I53" i="25"/>
  <c r="C52" i="25"/>
  <c r="J51" i="25"/>
  <c r="D51" i="25"/>
  <c r="E51" i="25"/>
  <c r="I51" i="25"/>
  <c r="F53" i="25"/>
  <c r="N46" i="32" s="1"/>
  <c r="B52" i="25"/>
  <c r="D52" i="25"/>
  <c r="B53" i="25"/>
  <c r="J46" i="32" s="1"/>
  <c r="E5" i="13"/>
  <c r="C5" i="13"/>
  <c r="K15" i="47" l="1"/>
  <c r="L15" i="47" s="1"/>
  <c r="M15" i="47" s="1"/>
  <c r="N15" i="47" s="1"/>
  <c r="O15" i="47" s="1"/>
  <c r="B74" i="2"/>
  <c r="I74" i="2"/>
  <c r="C75" i="2"/>
  <c r="C16" i="2"/>
  <c r="F16" i="2"/>
  <c r="B16" i="2"/>
  <c r="D5" i="13"/>
  <c r="H5" i="13"/>
  <c r="B5" i="13"/>
  <c r="F5" i="13"/>
  <c r="G5" i="13"/>
  <c r="J74" i="2" l="1"/>
  <c r="I81" i="2"/>
  <c r="I76" i="2"/>
  <c r="J76" i="2"/>
  <c r="J81" i="2"/>
  <c r="B76" i="2"/>
  <c r="B81" i="2"/>
  <c r="J60" i="31" s="1"/>
  <c r="C81" i="2"/>
  <c r="K60" i="31" s="1"/>
  <c r="C76" i="2"/>
  <c r="J75" i="2"/>
  <c r="I75" i="2"/>
  <c r="C74" i="2"/>
  <c r="B75" i="2"/>
  <c r="D16" i="2"/>
  <c r="E16" i="2"/>
  <c r="I20" i="13" l="1"/>
  <c r="I19" i="13" l="1"/>
  <c r="I16" i="13"/>
  <c r="I17" i="13"/>
  <c r="I15" i="13"/>
  <c r="I18" i="13"/>
  <c r="I14" i="13"/>
  <c r="G74" i="2"/>
  <c r="G75" i="2"/>
  <c r="F75" i="2"/>
  <c r="H74" i="2"/>
  <c r="D74" i="2"/>
  <c r="D75" i="2"/>
  <c r="E74" i="2"/>
  <c r="E75" i="2"/>
  <c r="V20" i="13"/>
  <c r="D76" i="2" l="1"/>
  <c r="D81" i="2"/>
  <c r="L60" i="31" s="1"/>
  <c r="H75" i="2"/>
  <c r="G81" i="2"/>
  <c r="O61" i="31" s="1"/>
  <c r="G76" i="2"/>
  <c r="F81" i="2"/>
  <c r="N60" i="31" s="1"/>
  <c r="F76" i="2"/>
  <c r="E76" i="2"/>
  <c r="E81" i="2"/>
  <c r="M60" i="31" s="1"/>
  <c r="F74" i="2"/>
  <c r="H81" i="2"/>
  <c r="J63" i="31" s="1"/>
  <c r="K63" i="31" s="1"/>
  <c r="L63" i="31" s="1"/>
  <c r="M63" i="31" s="1"/>
  <c r="N63" i="31" s="1"/>
  <c r="O63" i="31" s="1"/>
  <c r="H76" i="2"/>
  <c r="V19" i="13"/>
  <c r="V14" i="13"/>
  <c r="V18" i="13"/>
  <c r="V17" i="13"/>
  <c r="V16" i="13"/>
  <c r="V15" i="13"/>
  <c r="B4" i="13" l="1"/>
  <c r="G4" i="13"/>
  <c r="D4" i="13"/>
  <c r="H4" i="13"/>
  <c r="F4" i="13"/>
  <c r="C4" i="13"/>
  <c r="E4" i="13"/>
  <c r="D14" i="2" l="1"/>
  <c r="D15" i="2"/>
  <c r="E14" i="2"/>
  <c r="E15" i="2"/>
  <c r="C14" i="2"/>
  <c r="C15" i="2"/>
  <c r="B14" i="2"/>
  <c r="B15" i="2"/>
  <c r="F14" i="2"/>
  <c r="F15" i="2"/>
  <c r="J61" i="13" l="1"/>
  <c r="K62" i="13"/>
  <c r="K63" i="13"/>
  <c r="K64" i="13"/>
  <c r="J65" i="13"/>
  <c r="K61" i="13"/>
  <c r="J62" i="13"/>
  <c r="K65" i="13"/>
  <c r="Q57" i="47" s="1"/>
  <c r="R57" i="47" s="1"/>
  <c r="S57" i="47" s="1"/>
  <c r="T57" i="47" s="1"/>
  <c r="U57" i="47" s="1"/>
  <c r="V57" i="47" s="1"/>
  <c r="W57" i="47" s="1"/>
  <c r="X57" i="47" s="1"/>
  <c r="Y57" i="47" s="1"/>
  <c r="J64" i="13" l="1"/>
  <c r="J63" i="13"/>
  <c r="U8" i="18" l="1"/>
  <c r="E8" i="18"/>
  <c r="D8" i="18"/>
  <c r="T8" i="18"/>
  <c r="S8" i="18"/>
  <c r="R8" i="18"/>
  <c r="Q8" i="18"/>
  <c r="C8" i="18"/>
  <c r="P8" i="18"/>
  <c r="O8" i="18"/>
  <c r="N8" i="18"/>
  <c r="M8" i="18"/>
  <c r="U7" i="18"/>
  <c r="E7" i="18"/>
  <c r="D7" i="18"/>
  <c r="T7" i="18"/>
  <c r="S7" i="18"/>
  <c r="R7" i="18"/>
  <c r="Q7" i="18"/>
  <c r="C7" i="18"/>
  <c r="P7" i="18"/>
  <c r="O7" i="18"/>
  <c r="N7" i="18"/>
  <c r="G6" i="18"/>
  <c r="M7" i="18"/>
  <c r="L7" i="18"/>
  <c r="U6" i="18"/>
  <c r="E6" i="18"/>
  <c r="D6" i="18"/>
  <c r="T6" i="18"/>
  <c r="S6" i="18"/>
  <c r="R6" i="18"/>
  <c r="Q6" i="18"/>
  <c r="C6" i="18"/>
  <c r="P6" i="18"/>
  <c r="O6" i="18"/>
  <c r="N6" i="18"/>
  <c r="G7" i="18"/>
  <c r="M6" i="18"/>
  <c r="L6" i="18"/>
  <c r="U5" i="18"/>
  <c r="E5" i="18"/>
  <c r="D5" i="18"/>
  <c r="T5" i="18"/>
  <c r="S5" i="18"/>
  <c r="R5" i="18"/>
  <c r="Q5" i="18"/>
  <c r="C5" i="18"/>
  <c r="P5" i="18"/>
  <c r="O5" i="18"/>
  <c r="N5" i="18"/>
  <c r="M5" i="18"/>
  <c r="U4" i="18"/>
  <c r="E4" i="18"/>
  <c r="D4" i="18"/>
  <c r="T4" i="18"/>
  <c r="S4" i="18"/>
  <c r="R4" i="18"/>
  <c r="Q4" i="18"/>
  <c r="C4" i="18"/>
  <c r="P4" i="18"/>
  <c r="O4" i="18"/>
  <c r="N4" i="18"/>
  <c r="M4" i="18"/>
  <c r="AA7" i="18" l="1"/>
  <c r="Z7" i="18" s="1"/>
  <c r="Y7" i="18"/>
  <c r="X7" i="18" s="1"/>
  <c r="AA6" i="18"/>
  <c r="Z6" i="18" s="1"/>
  <c r="Y6" i="18"/>
  <c r="X6" i="18" s="1"/>
  <c r="G4" i="18"/>
  <c r="L4" i="18"/>
  <c r="G5" i="18"/>
  <c r="L5" i="18"/>
  <c r="L8" i="18"/>
  <c r="G8" i="18"/>
  <c r="B5" i="18"/>
  <c r="B4" i="18"/>
  <c r="B8" i="18"/>
  <c r="B6" i="18"/>
  <c r="B7" i="18"/>
  <c r="K5" i="18"/>
  <c r="K6" i="18"/>
  <c r="K7" i="18"/>
  <c r="K8" i="18"/>
  <c r="Q8" i="49" s="1"/>
  <c r="R8" i="49" s="1"/>
  <c r="S8" i="49" s="1"/>
  <c r="T8" i="49" s="1"/>
  <c r="U8" i="49" s="1"/>
  <c r="V8" i="49" s="1"/>
  <c r="W8" i="49" s="1"/>
  <c r="X8" i="49" s="1"/>
  <c r="Y8" i="49" s="1"/>
  <c r="K4" i="18"/>
  <c r="J4" i="18"/>
  <c r="J5" i="18"/>
  <c r="J7" i="18"/>
  <c r="J6" i="18"/>
  <c r="J8" i="18"/>
  <c r="F4" i="18"/>
  <c r="F7" i="18"/>
  <c r="F8" i="18"/>
  <c r="F5" i="18" l="1"/>
  <c r="Y8" i="18"/>
  <c r="X8" i="18" s="1"/>
  <c r="AA8" i="18"/>
  <c r="Z8" i="18" s="1"/>
  <c r="AA5" i="18"/>
  <c r="Z5" i="18" s="1"/>
  <c r="Y5" i="18"/>
  <c r="X5" i="18" s="1"/>
  <c r="AA4" i="18"/>
  <c r="Z4" i="18" s="1"/>
  <c r="Y4" i="18"/>
  <c r="X4" i="18" s="1"/>
  <c r="H4" i="18"/>
  <c r="H7" i="18"/>
  <c r="H5" i="18"/>
  <c r="I7" i="18"/>
  <c r="H8" i="18"/>
  <c r="K7" i="49" s="1"/>
  <c r="L7" i="49" s="1"/>
  <c r="M7" i="49" s="1"/>
  <c r="N7" i="49" s="1"/>
  <c r="O7" i="49" s="1"/>
  <c r="I4" i="18" l="1"/>
  <c r="I5" i="18"/>
  <c r="I8" i="18"/>
  <c r="F6" i="18"/>
  <c r="I6" i="18"/>
  <c r="H6" i="18"/>
  <c r="V6" i="18" l="1"/>
  <c r="V7" i="18"/>
  <c r="V8" i="18"/>
  <c r="V5" i="18" l="1"/>
  <c r="V4" i="18"/>
  <c r="U30" i="29" l="1"/>
  <c r="Y22" i="55" s="1"/>
  <c r="E30" i="29"/>
  <c r="M20" i="55" s="1"/>
  <c r="R30" i="29"/>
  <c r="V22" i="55" s="1"/>
  <c r="S30" i="29"/>
  <c r="W22" i="55" s="1"/>
  <c r="B30" i="29"/>
  <c r="J20" i="55" s="1"/>
  <c r="D30" i="29"/>
  <c r="L20" i="55" s="1"/>
  <c r="L30" i="29"/>
  <c r="P22" i="55" s="1"/>
  <c r="M30" i="29"/>
  <c r="Q22" i="55" s="1"/>
  <c r="Q30" i="29"/>
  <c r="U22" i="55" s="1"/>
  <c r="P30" i="29"/>
  <c r="T22" i="55" s="1"/>
  <c r="T30" i="29"/>
  <c r="X22" i="55" s="1"/>
  <c r="C30" i="29"/>
  <c r="K20" i="55" s="1"/>
  <c r="F30" i="29"/>
  <c r="N20" i="55" s="1"/>
  <c r="N30" i="29"/>
  <c r="R22" i="55" s="1"/>
  <c r="F27" i="29" l="1"/>
  <c r="M26" i="29"/>
  <c r="D27" i="29"/>
  <c r="L27" i="29"/>
  <c r="R27" i="29"/>
  <c r="T26" i="29"/>
  <c r="P27" i="29"/>
  <c r="E27" i="29"/>
  <c r="N27" i="29"/>
  <c r="L26" i="29"/>
  <c r="E26" i="29"/>
  <c r="J30" i="29"/>
  <c r="P26" i="29"/>
  <c r="N26" i="29"/>
  <c r="S27" i="29"/>
  <c r="S26" i="29"/>
  <c r="B26" i="29"/>
  <c r="C27" i="29"/>
  <c r="C26" i="29"/>
  <c r="M27" i="29"/>
  <c r="H30" i="29"/>
  <c r="J23" i="55" s="1"/>
  <c r="K23" i="55" s="1"/>
  <c r="L23" i="55" s="1"/>
  <c r="M23" i="55" s="1"/>
  <c r="N23" i="55" s="1"/>
  <c r="O23" i="55" s="1"/>
  <c r="Q27" i="29"/>
  <c r="B27" i="29"/>
  <c r="R26" i="29"/>
  <c r="U26" i="29"/>
  <c r="U27" i="29"/>
  <c r="F26" i="29"/>
  <c r="T27" i="29"/>
  <c r="Q26" i="29"/>
  <c r="D26" i="29"/>
  <c r="J27" i="29" l="1"/>
  <c r="J26" i="29"/>
  <c r="H26" i="29"/>
  <c r="K30" i="29"/>
  <c r="P24" i="55" s="1"/>
  <c r="Q24" i="55" s="1"/>
  <c r="R24" i="55" s="1"/>
  <c r="S24" i="55" s="1"/>
  <c r="T24" i="55" s="1"/>
  <c r="U24" i="55" s="1"/>
  <c r="V24" i="55" s="1"/>
  <c r="W24" i="55" s="1"/>
  <c r="X24" i="55" s="1"/>
  <c r="Y24" i="55" s="1"/>
  <c r="I30" i="29"/>
  <c r="H27" i="29"/>
  <c r="I27" i="29" l="1"/>
  <c r="K27" i="29"/>
  <c r="K26" i="29"/>
  <c r="I26" i="29"/>
  <c r="F29" i="29" l="1"/>
  <c r="R28" i="29"/>
  <c r="D28" i="29"/>
  <c r="C28" i="29"/>
  <c r="U28" i="29"/>
  <c r="M29" i="29"/>
  <c r="M28" i="29"/>
  <c r="D29" i="29"/>
  <c r="L28" i="29"/>
  <c r="N28" i="29"/>
  <c r="L29" i="29"/>
  <c r="E28" i="29"/>
  <c r="R29" i="29"/>
  <c r="S29" i="29"/>
  <c r="U29" i="29"/>
  <c r="T28" i="29"/>
  <c r="S28" i="29"/>
  <c r="F28" i="29"/>
  <c r="C29" i="29"/>
  <c r="P29" i="29"/>
  <c r="B28" i="29"/>
  <c r="Q29" i="29"/>
  <c r="T29" i="29"/>
  <c r="E29" i="29"/>
  <c r="B29" i="29"/>
  <c r="Q28" i="29"/>
  <c r="P28" i="29"/>
  <c r="N29" i="29"/>
  <c r="J29" i="29"/>
  <c r="H29" i="29"/>
  <c r="V30" i="29"/>
  <c r="J28" i="29"/>
  <c r="H28" i="29"/>
  <c r="I28" i="29"/>
  <c r="V26" i="29"/>
  <c r="V28" i="29"/>
  <c r="K28" i="29"/>
  <c r="K29" i="29"/>
  <c r="V27" i="29"/>
  <c r="V29" i="29"/>
  <c r="I29" i="29"/>
  <c r="N23" i="29" l="1"/>
  <c r="R14" i="55" s="1"/>
  <c r="L23" i="29"/>
  <c r="P14" i="55" s="1"/>
  <c r="M23" i="29"/>
  <c r="Q14" i="55" s="1"/>
  <c r="B23" i="29"/>
  <c r="J12" i="55" s="1"/>
  <c r="C23" i="29"/>
  <c r="K12" i="55" s="1"/>
  <c r="D23" i="29"/>
  <c r="L12" i="55" s="1"/>
  <c r="T23" i="29"/>
  <c r="X14" i="55" s="1"/>
  <c r="E23" i="29"/>
  <c r="M12" i="55" s="1"/>
  <c r="U23" i="29"/>
  <c r="Y14" i="55" s="1"/>
  <c r="F23" i="29"/>
  <c r="N12" i="55" s="1"/>
  <c r="Q23" i="29"/>
  <c r="U14" i="55" s="1"/>
  <c r="R23" i="29"/>
  <c r="V14" i="55" s="1"/>
  <c r="B20" i="29" l="1"/>
  <c r="N19" i="29"/>
  <c r="N20" i="29"/>
  <c r="C20" i="29"/>
  <c r="F20" i="29"/>
  <c r="M19" i="29"/>
  <c r="M20" i="29"/>
  <c r="Q19" i="29"/>
  <c r="P19" i="29"/>
  <c r="C19" i="29"/>
  <c r="D20" i="29"/>
  <c r="U20" i="29"/>
  <c r="T20" i="29"/>
  <c r="D19" i="29"/>
  <c r="U19" i="29"/>
  <c r="L20" i="29"/>
  <c r="L19" i="29"/>
  <c r="H23" i="29"/>
  <c r="J15" i="55" s="1"/>
  <c r="K15" i="55" s="1"/>
  <c r="L15" i="55" s="1"/>
  <c r="M15" i="55" s="1"/>
  <c r="N15" i="55" s="1"/>
  <c r="O15" i="55" s="1"/>
  <c r="F19" i="29"/>
  <c r="E20" i="29"/>
  <c r="B19" i="29"/>
  <c r="T19" i="29"/>
  <c r="E19" i="29"/>
  <c r="I23" i="29"/>
  <c r="R20" i="29"/>
  <c r="J23" i="29"/>
  <c r="R19" i="29"/>
  <c r="Q20" i="29"/>
  <c r="S23" i="29"/>
  <c r="W14" i="55" s="1"/>
  <c r="S20" i="29"/>
  <c r="P20" i="29"/>
  <c r="P23" i="29"/>
  <c r="T14" i="55" s="1"/>
  <c r="S19" i="29"/>
  <c r="K23" i="29" l="1"/>
  <c r="P16" i="55" s="1"/>
  <c r="Q16" i="55" s="1"/>
  <c r="R16" i="55" s="1"/>
  <c r="S16" i="55" s="1"/>
  <c r="T16" i="55" s="1"/>
  <c r="U16" i="55" s="1"/>
  <c r="V16" i="55" s="1"/>
  <c r="W16" i="55" s="1"/>
  <c r="X16" i="55" s="1"/>
  <c r="Y16" i="55" s="1"/>
  <c r="J22" i="29"/>
  <c r="J20" i="29"/>
  <c r="I19" i="29"/>
  <c r="H19" i="29"/>
  <c r="J19" i="29"/>
  <c r="I20" i="29"/>
  <c r="H20" i="29"/>
  <c r="K20" i="29" l="1"/>
  <c r="K19" i="29"/>
  <c r="R22" i="29"/>
  <c r="K22" i="29"/>
  <c r="V20" i="29"/>
  <c r="T21" i="29"/>
  <c r="V22" i="29"/>
  <c r="V23" i="29"/>
  <c r="H22" i="29"/>
  <c r="E21" i="29"/>
  <c r="P21" i="29"/>
  <c r="C22" i="29"/>
  <c r="K21" i="29"/>
  <c r="N21" i="29"/>
  <c r="D22" i="29"/>
  <c r="D21" i="29"/>
  <c r="U21" i="29"/>
  <c r="B22" i="29"/>
  <c r="M21" i="29"/>
  <c r="V19" i="29"/>
  <c r="I22" i="29"/>
  <c r="T22" i="29"/>
  <c r="L22" i="29"/>
  <c r="R21" i="29"/>
  <c r="N22" i="29"/>
  <c r="Q22" i="29"/>
  <c r="U22" i="29"/>
  <c r="E22" i="29"/>
  <c r="J21" i="29"/>
  <c r="F21" i="29"/>
  <c r="Q21" i="29"/>
  <c r="S21" i="29"/>
  <c r="H21" i="29"/>
  <c r="I21" i="29"/>
  <c r="S22" i="29"/>
  <c r="P22" i="29"/>
  <c r="F22" i="29"/>
  <c r="B21" i="29"/>
  <c r="C21" i="29"/>
  <c r="M22" i="29"/>
  <c r="L21" i="29"/>
  <c r="V21" i="29"/>
</calcChain>
</file>

<file path=xl/sharedStrings.xml><?xml version="1.0" encoding="utf-8"?>
<sst xmlns="http://schemas.openxmlformats.org/spreadsheetml/2006/main" count="3140" uniqueCount="1001">
  <si>
    <t>Abbildungen</t>
  </si>
  <si>
    <t>absolute Werte</t>
  </si>
  <si>
    <t>Quelle für Grunddaten</t>
  </si>
  <si>
    <t>Wirtschaftskraft</t>
  </si>
  <si>
    <t>x</t>
  </si>
  <si>
    <t>BIP je Einwohner; Westdeutschland=100</t>
  </si>
  <si>
    <t>BIP je Einwohner</t>
  </si>
  <si>
    <t>AK VGR der Länder</t>
  </si>
  <si>
    <t>BIP je Erwerbstätigen; Westdeutschland=100</t>
  </si>
  <si>
    <t>BIP je Erwerbstätigen</t>
  </si>
  <si>
    <t>BIP je Arbeitsstunde; Westdeutschland=100</t>
  </si>
  <si>
    <t>BIP je Arbeitsstunde</t>
  </si>
  <si>
    <t>BWS je Arbeitsstunde Verarbeitendes Gewerbe; Westdeutschland=100</t>
  </si>
  <si>
    <t>BWS je Arbeitsstunde Verarbeitendes Gewerbe</t>
  </si>
  <si>
    <t>Kapitalproduktivität; Westdeutschland=100</t>
  </si>
  <si>
    <t>eigene Berechnung auf Basis Grunddaten AK VGR der Länder</t>
  </si>
  <si>
    <t>Totale Faktorproduktivität; Westdeutschland=100</t>
  </si>
  <si>
    <t>BWS je Erwerbstätigen, Baugewerbe, Westdeutschland=100</t>
  </si>
  <si>
    <t>BWS je Erwerbstätigen, Verarbeitendes Gewerbe, Westdeutschland=100</t>
  </si>
  <si>
    <t>BWS je Erwerbstätigen, Handel/Gastgewerbe/Verkehr, Westdeutschland=100</t>
  </si>
  <si>
    <t>BWS je Erwerbstätigen, Unternehmensdienstleister, Westdeutschland=100</t>
  </si>
  <si>
    <t>BWS je Erwerbstätigen, Öffentliche und Sonstige Dienstleister, Westdeutschland=100</t>
  </si>
  <si>
    <t>Binnendifferenzierung BIP je Arbeitsstunde</t>
  </si>
  <si>
    <t>BIP</t>
  </si>
  <si>
    <t>Wirtschaftswachstum</t>
  </si>
  <si>
    <t>BIP, real; Veränderungsrate in %</t>
  </si>
  <si>
    <t>BIP je Einwohner, real; Veränderungsrate in %</t>
  </si>
  <si>
    <t>BIP je Erwerbstätigen, real; Veränderungsrate in %</t>
  </si>
  <si>
    <t>BIP je Arbeitsstunde, real; Veränderungsrate in %</t>
  </si>
  <si>
    <t>Bruttowertschöpfung im Verarb. Gewerbe, real; Veränderungsrate in %</t>
  </si>
  <si>
    <t>Bruttowertschöpfung je Erwerbstätigenstunde Verarbeitendes Gewerbe, real; Veränderungsrate in %</t>
  </si>
  <si>
    <t>Kapitalproduktivität, real; Veränderungsrate in %</t>
  </si>
  <si>
    <t>Totale Faktorproduktivität; Veränderungsrate in %</t>
  </si>
  <si>
    <t xml:space="preserve">Wirtschaftsstruktur </t>
  </si>
  <si>
    <t>Anteil an Erwerbstätigen: Verarbeitendes Gewerbe</t>
  </si>
  <si>
    <t>Erwerbstätige Verarbeitendes Gewerbe</t>
  </si>
  <si>
    <t xml:space="preserve">Anteil an Erwerbstätigen: Baugewerbe </t>
  </si>
  <si>
    <t>Erwerbstätige Bau</t>
  </si>
  <si>
    <t xml:space="preserve">Anteil an Erwerbstätigen: Handel/Gastgewerbe/Verkehr </t>
  </si>
  <si>
    <t>Erwerbstätige Handel/Gastgewerbe/Verkehr</t>
  </si>
  <si>
    <t xml:space="preserve">Anteil an Erwerbstätigen: Versicherungs- und Kreditgewerbe/Grundstücks- und Wohnungswesen/Unternehmensdienstleister </t>
  </si>
  <si>
    <t>Erwerbstätige Versicherungs- und Kreditgewerbe/Grundstücks- und Wohnungswesen/Unternehmensdienstleister</t>
  </si>
  <si>
    <t>Anteil an Erwerbstätigen: Öffentliche und Sonstige Dienstleister, Gesundheitswesen, Erziehung und Unterricht</t>
  </si>
  <si>
    <t xml:space="preserve">Anteil an Bruttowertschöpfung: Verarbeitendes Gewerbe </t>
  </si>
  <si>
    <t>Anteil an Bruttowertschöpfung: Baugewerbe</t>
  </si>
  <si>
    <t>Anteil an Bruttowertschöpfung: Handel/Gastgewerbe/Verkehr</t>
  </si>
  <si>
    <t xml:space="preserve">Anteil an Bruttowertschöpfung: Versicherungs- und Kreditgewerbe/Grundstücks- und Wohnungswesen/Unternehmensdienstleister </t>
  </si>
  <si>
    <t>Anteil an Bruttowertschöpfung: Öffentliche und Sonstige Dienstleister, Gesundheitswesen, Erziehung und Unterricht</t>
  </si>
  <si>
    <t>Branchenstruktur der SV-pflichtigen Beschäftigten: alle Wirtschaftsbereiche, unsortiert</t>
  </si>
  <si>
    <t>Bundesagentur für Arbeit</t>
  </si>
  <si>
    <t>Branchenstruktur der SV-pflichtigen Beschäftigten: alle Wirtschaftsbereiche, sortiert</t>
  </si>
  <si>
    <t>SVB mit akademischem Abschluss (Anteil an den SVB insgesamt)</t>
  </si>
  <si>
    <t>BBSR</t>
  </si>
  <si>
    <t>SVB mit beruflichem Abschluss (Anteil an den SVB insgesamt)</t>
  </si>
  <si>
    <t>SVB ohne Abschluss (Anteil an den SVB insgesamt)</t>
  </si>
  <si>
    <t>SVB in MINT-orientierten Wirtschaftsbereichen (Anteil an den SVB insgesamt)</t>
  </si>
  <si>
    <t>Branchenstruktur der SV-pflichtigen Beschäftigten: Verarbeitendes Gewerbe, unsortiert</t>
  </si>
  <si>
    <t>Branchenstruktur der SV-pflichtigen Beschäftigten: Verarbeitendes Gewerbe, sortiert</t>
  </si>
  <si>
    <t>Investitionen, Kapitalstock</t>
  </si>
  <si>
    <t>Bruttoanlageinvestitionen je Einwohner; Westdeutschland=100</t>
  </si>
  <si>
    <t>Bruttoanlageinvestitionen je Erwerbstätigen; Westdeutschland=100</t>
  </si>
  <si>
    <t>Bruttoanlageinvestitionen in % des BIP</t>
  </si>
  <si>
    <t>Kapitalstock je Erwerbstätigen (Kapitalintensität); Westdeutschland=100</t>
  </si>
  <si>
    <t>Modernitätsgrad des Kapitalstocks</t>
  </si>
  <si>
    <t>Arbeitsangebot</t>
  </si>
  <si>
    <t>Erwerbsbeteiligungsquote in %</t>
  </si>
  <si>
    <t>Statistisches Bundesamt</t>
  </si>
  <si>
    <t>Erwerbspersonen am Wohnort; Veränderungsrate in %</t>
  </si>
  <si>
    <t>Erwerbspersonen am Wohnort</t>
  </si>
  <si>
    <t>eigene Berechnung auf Basis Grunddaten ETR der Länder</t>
  </si>
  <si>
    <t>Arbeitsnachfrage</t>
  </si>
  <si>
    <t>Erwerbstätigenquote (Wohnort) in %</t>
  </si>
  <si>
    <t>Erwerbstätige (Wohnort)</t>
  </si>
  <si>
    <t xml:space="preserve">Erwerbstätige (Arbeitsort) </t>
  </si>
  <si>
    <t>eigene Berechnung auf Basis Grunddaten AK ETR der Länder/Statistisches Bundesamt</t>
  </si>
  <si>
    <t>Erwerbstätige (Arbeitsort), Veränderung in %</t>
  </si>
  <si>
    <t>Arbeitsstunden pro Jahr</t>
  </si>
  <si>
    <t>Pendlersaldo je 100 Erwerbstätige</t>
  </si>
  <si>
    <t>Pendlersaldo</t>
  </si>
  <si>
    <t>eigene Berechnung auf Basis Grunddaten AK ETR der Länder</t>
  </si>
  <si>
    <t>Arbeitslosigkeit</t>
  </si>
  <si>
    <t>Arbeitslosenquote in %</t>
  </si>
  <si>
    <t>Zahl der Arbeitslosen; Veränderung in %</t>
  </si>
  <si>
    <t>Arbeitslose</t>
  </si>
  <si>
    <t>Binnendifferenzierung Arbeitslosenquote</t>
  </si>
  <si>
    <t>eigene Berechnung auf Basis Grunddaten Bundesagentur für Arbeit</t>
  </si>
  <si>
    <t>Löhne</t>
  </si>
  <si>
    <t>Löhne je Arbeitnehmer; Westdeutschland=100</t>
  </si>
  <si>
    <t>Löhne je Arbeitnehmer</t>
  </si>
  <si>
    <t>Löhne je Stunde; Westdeutschland=100</t>
  </si>
  <si>
    <t>Löhne je Stunde</t>
  </si>
  <si>
    <t>Medianlöhne; Westdeutschland=100</t>
  </si>
  <si>
    <t>Medianlöhne</t>
  </si>
  <si>
    <t>Stundenlöhne; Veränderung in %</t>
  </si>
  <si>
    <t>Reallöhne pro Stunde; Westdeutschland=100</t>
  </si>
  <si>
    <t>eigene Berechnung auf Basis Grunddaten AK VGR der Länder/BBSR</t>
  </si>
  <si>
    <t>Veränderung Reallöhne je Stunde</t>
  </si>
  <si>
    <t>Löhne je Arbeitsstunde, Verarbeitendes Gewerbe; Westdeutschland=100</t>
  </si>
  <si>
    <t>Tarifbindung in % der Arbeitnehmer/der Betriebe</t>
  </si>
  <si>
    <t>Inflationsrate (Lebenhaltungspreise)</t>
  </si>
  <si>
    <t>Lohnstückkosten</t>
  </si>
  <si>
    <t>Gesamtwirtschaft, Basis Arbeitnehmer; Westdeutschland=100</t>
  </si>
  <si>
    <t>Gesamtwirtschaft, Basis Arbeitsstunden; Westdeutschland=100</t>
  </si>
  <si>
    <t>Verarbeitendes Gewerbe, Basis Arbeitnehmer; Westdeutschland=100</t>
  </si>
  <si>
    <t>Verarbeitendes Gewerbe, Basis Arbeitsstunden; Westdeutschland=100</t>
  </si>
  <si>
    <t>Veränderung, Gesamtwirtschaft, Basis Arbeitnehmer</t>
  </si>
  <si>
    <t>Veränderung, Gesamtwirtschaft, Basis Arbeitsstunden</t>
  </si>
  <si>
    <t>Veränderung,Verarbeitendes Gewerbe, Basis Arbeitnehmer</t>
  </si>
  <si>
    <t>Veränderung, Verarbeitendes Gewerbe, Basis Arbeitsstunden</t>
  </si>
  <si>
    <t xml:space="preserve">Einkommen </t>
  </si>
  <si>
    <t>Verfügbare Einkommen je Einwohner; Westdeutschland=100</t>
  </si>
  <si>
    <t>Verfügbare Einkommen je Einwohner</t>
  </si>
  <si>
    <t>Kaufkraft je Einwohner; Westdeutschland=100</t>
  </si>
  <si>
    <t>Lebenshaltungspreise; Westdeutschland=100</t>
  </si>
  <si>
    <t>eigene Berechnung auf Basis Grunddaten BBSR</t>
  </si>
  <si>
    <t>Primäreinkommen je Einwohner; Westdeutschland=100</t>
  </si>
  <si>
    <t>Nettosteuerquote in %</t>
  </si>
  <si>
    <t>Binnendifferenzierung Verfügbare Einkommen</t>
  </si>
  <si>
    <t>Binnendifferenzierung Kaufkraft je Einwohner</t>
  </si>
  <si>
    <t>Einkommensverteilung</t>
  </si>
  <si>
    <t>Armutsgefährdungsquote (Landesmedian)</t>
  </si>
  <si>
    <t>Renten je Rentner (Männer/Frauen/insgesamt); Westdeutschland=100</t>
  </si>
  <si>
    <t>Renten</t>
  </si>
  <si>
    <t>Deutsche Rentenversicherung Bund</t>
  </si>
  <si>
    <t>Renten in % der durchschnittlichen Lohneinkommen je Arbeitnehmer</t>
  </si>
  <si>
    <t>Deutsche Rentenversicherung Bund, Statistisches Bundesamt</t>
  </si>
  <si>
    <t>Vermögen der privaten Haushalte</t>
  </si>
  <si>
    <t>Vermögen je Haushalt; Westdeutschland=100</t>
  </si>
  <si>
    <t>Vermögen je Haushalt</t>
  </si>
  <si>
    <t>Deutsche Bundesbank</t>
  </si>
  <si>
    <t>Vermögenseinkommen je Einwohner; Westdeutschland=100</t>
  </si>
  <si>
    <t>Sparquote in % der verfügbaren Einkommen</t>
  </si>
  <si>
    <t>Art der Wohnungsnutzung in % der Haushalte</t>
  </si>
  <si>
    <t>Selbständige</t>
  </si>
  <si>
    <t>Selbständige je 1.000 Erwerbstätige</t>
  </si>
  <si>
    <t>Selbständige je 1.000 Einwohner</t>
  </si>
  <si>
    <t>Selbständige je 1.000 erwerbsfähige Einwohner</t>
  </si>
  <si>
    <t>eigene Berechnung auf Basis Grunddaten AK VGR der Länder/Statistisches Bundesamt</t>
  </si>
  <si>
    <t>Selbständigeneinkommen; Westdeutschland=100</t>
  </si>
  <si>
    <t>Selbständige 55-64 Jahre</t>
  </si>
  <si>
    <t>Industriedaten</t>
  </si>
  <si>
    <t>durchschnittliche Unternehmensgröße (Verarbeitendes Gewerbe)</t>
  </si>
  <si>
    <t>Umsatzproduktivität (Industriestatistik)</t>
  </si>
  <si>
    <t>Exportquote (Industriestatistik)</t>
  </si>
  <si>
    <t>BWS je Erwerbstätigenstunde Verarbeitendes Gewerbe (VGR); Westdeutschland=100</t>
  </si>
  <si>
    <t>Veränderungsrate BWS im Verarb. Gewerbe, real (VGR)</t>
  </si>
  <si>
    <t>Löhne je Arbeitsstunde, Verarbeitendes Gewerbe (VGR); Westdeutschland=100</t>
  </si>
  <si>
    <t>Lohnstückkosten Verarbeitendes Gewerbe, Basis Arbeitnehmer (VGR); Westdeutschland=100</t>
  </si>
  <si>
    <t>Lohnstückkosten Verarbeitendes Gewerbe, Basis Arbeitsstunden (VGR); Westdeutschland=100</t>
  </si>
  <si>
    <t>Unternehmen</t>
  </si>
  <si>
    <t>Zahl der Unternehmen insg., 2019=100</t>
  </si>
  <si>
    <t>Zahl der Unternehmen insg.</t>
  </si>
  <si>
    <t>Zahl der Unternehmen im Verarbeitenden Gewerbe, 2019=100</t>
  </si>
  <si>
    <t>Zahl der Unternehmen im Verarbeitenden Gewerbe</t>
  </si>
  <si>
    <t>Zahl der Unternehmen je Einwohner im erwerbsfähigen Alter</t>
  </si>
  <si>
    <t>Unternehmensgrößenstruktur (in % aller Unternehmen)</t>
  </si>
  <si>
    <t>start-up-Neugründungen je 100.000 Einwohner/in% aller Unternehmensneugründungen</t>
  </si>
  <si>
    <t>Startup-Verband</t>
  </si>
  <si>
    <t>Zahl bestehender Start-ups je 100.000 Einwohner</t>
  </si>
  <si>
    <t>übergabereife Unternehmen (Unternehmensnachfolge) je 1.000 Unternehmen</t>
  </si>
  <si>
    <t>Institut für Mittelstandsforschung</t>
  </si>
  <si>
    <t>Selbständige 55-64 Jahre in Relation Selbständigen insgesamt</t>
  </si>
  <si>
    <t>Außenhandel</t>
  </si>
  <si>
    <t>Warenausfuhr in % des BIP</t>
  </si>
  <si>
    <t>Leistungsbilanzsaldo in % des BIP</t>
  </si>
  <si>
    <t>Exportquote (Industriestatistik) in % des Umsatzes</t>
  </si>
  <si>
    <t>FuE/Innovation</t>
  </si>
  <si>
    <t>FuE-Aufwendungen insg. in % des BIP</t>
  </si>
  <si>
    <t>Stifterverband/Statistisches Bundesamt</t>
  </si>
  <si>
    <t>FuE-Aufwendungen Wirtschaftssektor in % des BIP</t>
  </si>
  <si>
    <t>FuE-Personal, insg., je 1.000 Einwohner</t>
  </si>
  <si>
    <t>FuE-Personal, insg.</t>
  </si>
  <si>
    <t>FuE-Personal, Wirtschaftssektor; je 1.000 Einwohner</t>
  </si>
  <si>
    <t>FuE-Personal, Wirtschaftssektor</t>
  </si>
  <si>
    <t>FuE-Personal, Hochschulen; je 1.000 Einwohner</t>
  </si>
  <si>
    <t>FuE-Personal, Hochschulen</t>
  </si>
  <si>
    <t>FuE-Personal, sonstige Bereiche</t>
  </si>
  <si>
    <t>Patente, insg</t>
  </si>
  <si>
    <t>Patentanmeldungen insg. je 1.000 FuE-Beschäftigte</t>
  </si>
  <si>
    <t>Patente, Hochschulen</t>
  </si>
  <si>
    <t>Patentanmeldungen Hochschulen je 1.000 FuE-Beschäftigte</t>
  </si>
  <si>
    <t>Innovationsindikator des Statistischen Landesamtes Baden-Württemberg</t>
  </si>
  <si>
    <t>Zahl der Hochschulen (absolut und je 1 Mio. Einwohner)</t>
  </si>
  <si>
    <t>Zahl der Forschungseinrichtungen (absolut und je 1 Mio. Einwohner)</t>
  </si>
  <si>
    <t>Studierende MINT-Fächer in % aller Studierenden</t>
  </si>
  <si>
    <t>Ausländische Studierende in % aller Studierenden</t>
  </si>
  <si>
    <t>Ausländische Studierende in MINT-Fächern in % aller Studierenden in MINT-Fächern</t>
  </si>
  <si>
    <t>Anteil MINT-Fächer an Prüfungen</t>
  </si>
  <si>
    <t>Ausgaben der Hochschulen je 1.000 Einwohner</t>
  </si>
  <si>
    <t>Ausgaben der Hochschulen in % des BIP</t>
  </si>
  <si>
    <t>Drittmitteleinnahmen der Hochschulen je wiss. Personal, Westdeutschland=100</t>
  </si>
  <si>
    <t>FuE-Personal, Hochschulen, je 1.000 Einwohner</t>
  </si>
  <si>
    <t>Patentanmeldungen Hochschulen je 1 Mio. Einwohner</t>
  </si>
  <si>
    <t>Bildung</t>
  </si>
  <si>
    <t>Ausgaben für Bildung in % des BIP/je Einwohner (6-24 Jahre)</t>
  </si>
  <si>
    <t>Statistische Landesämter</t>
  </si>
  <si>
    <t>Ergebnisse INSM Schulleistungsvergleich, Westdeutschland=100</t>
  </si>
  <si>
    <t>INSM</t>
  </si>
  <si>
    <t>Schulabgänger nach erreichtem Abschluss, in % aller Schulabgänger</t>
  </si>
  <si>
    <t>Hochschulbildung</t>
  </si>
  <si>
    <t>Bevölkerung (2019-2023)</t>
  </si>
  <si>
    <t>Bevölkerung insg., 1991=100</t>
  </si>
  <si>
    <t>Bevölkerung insg.</t>
  </si>
  <si>
    <t>erwerbsfähige Bevölkerung (20-64 Jahre), 1991=100</t>
  </si>
  <si>
    <t>erwerbsfähige Bevölkerung (20-64 Jahre)</t>
  </si>
  <si>
    <t>Ausländeranteil in % der Bevölkerung</t>
  </si>
  <si>
    <t>Anteil Schutzsuchende in % der Bevölkerung</t>
  </si>
  <si>
    <t>Wanderungssaldo insg.</t>
  </si>
  <si>
    <t>Wanderungssaldo Inland je 1.000 Einwohner</t>
  </si>
  <si>
    <t>Wanderungssaldo Ausland je 1.000 Einwohner</t>
  </si>
  <si>
    <t>Saldo der natürlichen Bevölkerungsentwicklung je 1.000 Einwohner</t>
  </si>
  <si>
    <t>Ersatzquote</t>
  </si>
  <si>
    <t>eigene Berechnungen auf Basis Grunddaten Statistisches Bundesamt</t>
  </si>
  <si>
    <t>Bevölkerungsprognose</t>
  </si>
  <si>
    <t>0-19jährige in % der Bevölkerung insg.</t>
  </si>
  <si>
    <t>20-64jährige in % der Bevölkerung insg.</t>
  </si>
  <si>
    <t>65 und älter in % der Bevölkerung insg.</t>
  </si>
  <si>
    <t>öffentliche Haushalte</t>
  </si>
  <si>
    <t>Personal im öffentlichen Dienst je 1.000 Einwohner</t>
  </si>
  <si>
    <t>Anteil öffentliche Dienstleister an allen Erwerbstätigen in %</t>
  </si>
  <si>
    <t>Staatsausgaben insg. je Einwohner, Westdeutschland=100</t>
  </si>
  <si>
    <t xml:space="preserve">darunter: </t>
  </si>
  <si>
    <t xml:space="preserve">   Personalausgaben je Einwohner, Westdeutschland=100</t>
  </si>
  <si>
    <t xml:space="preserve">   Investitionen je Einwohner, Westdeutschland=100</t>
  </si>
  <si>
    <t>Öffentliche Einnahmen je Einwohner, Westdeutschland=100</t>
  </si>
  <si>
    <t xml:space="preserve">   Steuern je Einwohner, Westdeutschland=100</t>
  </si>
  <si>
    <t>Staatsquote in % des BIP</t>
  </si>
  <si>
    <t>eigene Berechnung auf Basis Statistisches Bundesamt/AK VGR der Länder</t>
  </si>
  <si>
    <t>Investitionsquote in % des BIP</t>
  </si>
  <si>
    <t>originäre Steuerkraft je Einwohner, Westdeutschland=100</t>
  </si>
  <si>
    <t>eigene Berechnung auf Basis Bundesministerium der Finanzen</t>
  </si>
  <si>
    <t>öffentliche Schulden in % des BIP</t>
  </si>
  <si>
    <t>öffentliche Schulden je Einwohner</t>
  </si>
  <si>
    <t>Sonstiges</t>
  </si>
  <si>
    <t>Stiftungen (Anzahl/je 1.000 Einwohner)</t>
  </si>
  <si>
    <t>Bundesverband deutscher Stiftungen</t>
  </si>
  <si>
    <t>Zusammensetzung Landtage</t>
  </si>
  <si>
    <t>Landtage der Länder</t>
  </si>
  <si>
    <t>Zweitstimmenergebnisse Bundestagswahl 2025</t>
  </si>
  <si>
    <t>Bundeswahlleiterin (Statistisches Bundesamt)</t>
  </si>
  <si>
    <t>Zufriedenheitsindikatoren</t>
  </si>
  <si>
    <t>Binnendifferenzierung</t>
  </si>
  <si>
    <t>Verfügbare Einkommen, nominal</t>
  </si>
  <si>
    <t>Verfügbare Einkommen, real</t>
  </si>
  <si>
    <t>Arbeitslosenquote</t>
  </si>
  <si>
    <t>EU-Vergleichsdaten</t>
  </si>
  <si>
    <t>BIP je Einwohner in KKS</t>
  </si>
  <si>
    <t>eigene Berechnungen auf Basis Grunddaten Eurostat</t>
  </si>
  <si>
    <t>BIP-Wachstum</t>
  </si>
  <si>
    <t>Veränderung BIP je Einwohner</t>
  </si>
  <si>
    <t>Verfügbare Einkommen in KKS</t>
  </si>
  <si>
    <t>Arbeitsproduktivität</t>
  </si>
  <si>
    <t>Erwerbstätigkeit</t>
  </si>
  <si>
    <t>Industrialisierungsgrad</t>
  </si>
  <si>
    <t>FuE-Intensität</t>
  </si>
  <si>
    <t>Beschäftigte in High-Tech-Sektoren</t>
  </si>
  <si>
    <t>Indikatoren der Wirtschaftskraft</t>
  </si>
  <si>
    <t>Jahr</t>
  </si>
  <si>
    <t>Branden-
burg</t>
  </si>
  <si>
    <t>Mecklenburg-
Vorpommern</t>
  </si>
  <si>
    <t>Sachsen</t>
  </si>
  <si>
    <t>Sachsen-Anhalt</t>
  </si>
  <si>
    <t>Thüringen</t>
  </si>
  <si>
    <t>Berlin</t>
  </si>
  <si>
    <t>Ostdeutsch-land mit Berlin</t>
  </si>
  <si>
    <t>Ostdeutsch-land ohne Berlin</t>
  </si>
  <si>
    <t>Westdeutsch-land mit Berlin</t>
  </si>
  <si>
    <t>Westdeutsch-land ohne Berlin</t>
  </si>
  <si>
    <t>Baden-
Württemberg</t>
  </si>
  <si>
    <t>Bayern</t>
  </si>
  <si>
    <t>Bremen</t>
  </si>
  <si>
    <t>Hamburg</t>
  </si>
  <si>
    <t>Hessen</t>
  </si>
  <si>
    <t>Nieder-
sachsen</t>
  </si>
  <si>
    <t>Nordrhein-
Westfalen</t>
  </si>
  <si>
    <t>Rheinland-Pfalz</t>
  </si>
  <si>
    <t>Saarland</t>
  </si>
  <si>
    <t>Schleswig-
Holstein</t>
  </si>
  <si>
    <t>Deutschland</t>
  </si>
  <si>
    <t>Min Westdeutschland ohne Berlin</t>
  </si>
  <si>
    <t>Max Westdeutschland ohne Berlin</t>
  </si>
  <si>
    <t>BIP je Einwohner, nominal, Westdeutschland ohne Berlin=100</t>
  </si>
  <si>
    <t>BIP je Erwerbstätigen, nominal, Westdeutschland ohne Berlin=100</t>
  </si>
  <si>
    <t>BIP je Erwerbstätigenstunde, nominal, Westdeutschland ohne Berlin=100</t>
  </si>
  <si>
    <t>BWS je Erwerbstätigenstunde, nominal, Verarbeitendes Gewerbe, Westdeutschland ohne Berlin=100</t>
  </si>
  <si>
    <t>Totale Faktorproduktivität, Westdeutschland ohne Berlin=100</t>
  </si>
  <si>
    <t>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t>
  </si>
  <si>
    <t>Bruttowertschöpfung je Erwerbstätigen,nominal,  Baugewerbe, Westdeutschland ohne Berlin=100</t>
  </si>
  <si>
    <t>Bruttowertschöpfung je Erwerbstätigen,nominal,  Handel/Gastgewerbe/Verkehr/Information und Kommunikation, Westdeutschland ohne Berlin=100</t>
  </si>
  <si>
    <t>Bruttowertschöpfung je Erwerbstätigen,nominal,  Grundstück- und Wohnungswesen/Kredit- und Versicherungsgewerbe/Unternehmensdienstleister, Westdeutschland ohne Berlin=100</t>
  </si>
  <si>
    <t>Bruttowertschöpfung je Erwerbstätigen,nominal,  Öffentliche und sonstige Dienstleister/Erziehung/Gesundheits- und Sozialwesen, Westdeutschland ohne Berlin=100</t>
  </si>
  <si>
    <t>Absolute Werte</t>
  </si>
  <si>
    <t>BIP je Einwohner, nominal, in Euro</t>
  </si>
  <si>
    <t>BIP je Erwerbstätigen, nominal, in Euro</t>
  </si>
  <si>
    <t>BIP je Erwerbstätigenstunde, nominal, in Euro</t>
  </si>
  <si>
    <t>BWS je Erwerbstätigenstunde, nominal, Verarbeitendes Gewerbe, in Euro</t>
  </si>
  <si>
    <t>BIP, nominal in Mio. Euro</t>
  </si>
  <si>
    <t>BW</t>
  </si>
  <si>
    <t>BY</t>
  </si>
  <si>
    <t>HB</t>
  </si>
  <si>
    <t>HH</t>
  </si>
  <si>
    <t>HE</t>
  </si>
  <si>
    <t>NI</t>
  </si>
  <si>
    <t>NW</t>
  </si>
  <si>
    <t>RP</t>
  </si>
  <si>
    <t>SL</t>
  </si>
  <si>
    <t>SH</t>
  </si>
  <si>
    <t>Abbildungen zum Indikatorenkapitel "Wirtschaftskraft"</t>
  </si>
  <si>
    <t>Brandenburg</t>
  </si>
  <si>
    <t>Niedersachsen</t>
  </si>
  <si>
    <t>reales Wirtschaftswachstum: Veränderung gegen Vorjahr in %</t>
  </si>
  <si>
    <t>Bruttoinlandsprodukt (real)</t>
  </si>
  <si>
    <t>ø 2019-2024</t>
  </si>
  <si>
    <t>Bruttoinlandsprodukt (real) je Einwohner</t>
  </si>
  <si>
    <t>Bruttoinlandsprodukt (real) je Erwerbstätigen</t>
  </si>
  <si>
    <t>Bruttoinlandsprodukt (real) je Arbeitsstunde der Erwerbstätigen</t>
  </si>
  <si>
    <t>Bruttowertschöpfung im Verarbeitenden Gewerbe, real</t>
  </si>
  <si>
    <t>Bruttowertschöpfung je Erwerbstätigenstunde, Verarbeitendes Gewerbe, real</t>
  </si>
  <si>
    <t>Bruttoinlandsprodukt je Einheit Kapitalstock (Kapitalproduktivität), real</t>
  </si>
  <si>
    <t>ø 2019-2021</t>
  </si>
  <si>
    <t>Totale Faktorproduktivität, real</t>
  </si>
  <si>
    <t>Abbildungen zum Indikatorenkapitel "Wirtschaftswachstum"</t>
  </si>
  <si>
    <t>Bruttoanlageinvestitionen, Gesamtwirtschaft, nominal, je Einwohner, Westdeutschland ohne Berlin=100</t>
  </si>
  <si>
    <t>Bruttoanlageinvestitionen, Gesamtwirtschaft, nominal, je Erwerbstätigen, Westdeutschland ohne Berlin=100</t>
  </si>
  <si>
    <t>Bruttoanlageinvestitionen, Gesamtwirtschaft, nominal, in % des BIP</t>
  </si>
  <si>
    <t>Bruttoanlagevermögen je Erwerbstätigen in Wiederbeschaffungspreisen (Kapitalintensität), Westdeutschland ohne Berlin=100</t>
  </si>
  <si>
    <t>Modernitätsgrad des Kapitalstocks (Nettoanlagevermögen in % des Bruttoanlagevermögens), zu Wiederbeschaffungspreisen</t>
  </si>
  <si>
    <t>BIP (nominal) je Einheit Kapitalstock zu Wiederbeschaffungspreisen (Kapitalproduktivität), Westdeutschland ohne Berlin=100</t>
  </si>
  <si>
    <t>Abbildungen zum Indikatorenkapitel "Investitionstätigkeit/Kapitalstock"</t>
  </si>
  <si>
    <t>Erwerbspersonen=Arbeitsangebot</t>
  </si>
  <si>
    <t>Erwerbspersonen (20-64 Jahre) am Wohnort in Relation zur erwerbsfähigen Bevölkerung (20-64 Jahre) (Erwerbsbeteiligungsquote)</t>
  </si>
  <si>
    <t>Mikrozensus wurde im Jahr 2020 methodisch verändert, so dass Daten für Vorjahre nicht vergleichbar sind</t>
  </si>
  <si>
    <t>Angaben beziehen sich auf den Wohnort, d.h. Erwerbspersonen können auch außerhalb des jeweiligen Bundeslandes beschäftigt sein (Pendler)</t>
  </si>
  <si>
    <t>Veränderungsrate der Erwerbspersonen am Wohnort</t>
  </si>
  <si>
    <t>Definition der Erwerbspersonen in der Abgrenzung der Bundesagentur für Arbeit (Erwerbspersonen=Erwerbstätige+Arbeitslose)</t>
  </si>
  <si>
    <t xml:space="preserve">Erwerbspersonen am Wohnort (Erwerbstätige+Arbeitslose) in Tsd.  </t>
  </si>
  <si>
    <t>Abbildungen zum Indikatorenkapitel "Arbeitsangebot"</t>
  </si>
  <si>
    <t>Erwerbstätige/Arbeitsvolumen=Arbeitsnachfrage</t>
  </si>
  <si>
    <t>Erwerbstätige (Inländer) in % der erwerbsfähigen Bevölkerung (20 bis 64 Jahre)</t>
  </si>
  <si>
    <t>Erwerbstätige (Inland) je 100 erwerbsfähige Einwohner am Wohnort (20-64 Jahre)</t>
  </si>
  <si>
    <t>Erwerbstätige (Inland): Veränderungsrate gegenüber Vorjahr</t>
  </si>
  <si>
    <t>Arbeitsstunden je Erwerbstätigen pro Jahr</t>
  </si>
  <si>
    <t>Pendlersaldo der Erwerbstätigen je 100 Erwerbstätige am Arbeitsort</t>
  </si>
  <si>
    <t>Erwerbstätige (Inländer) in Tsd. Personen</t>
  </si>
  <si>
    <t>Erwerbstätige (Inland)  in Tsd. Personen</t>
  </si>
  <si>
    <t>Abbildungen zum Indikatorenkapitel "Arbeitsnachfrage"</t>
  </si>
  <si>
    <t>Arbeitslosenquote (in % aller zivilen Erwerbspersonen)</t>
  </si>
  <si>
    <t>Veränderung der Zahl der Arbeitslosen gegenüber Vorjahr in %</t>
  </si>
  <si>
    <t>Arbeitslose (Anzahl)</t>
  </si>
  <si>
    <t>Abbildungen zum Indikatorenkapitel "Arbeitslosigkeit"</t>
  </si>
  <si>
    <t>Ost=Ostdeutschland mit Berlin, West=Westdeutschland ohne Berlin</t>
  </si>
  <si>
    <t>Einkommen der privaten Haushalte</t>
  </si>
  <si>
    <t>Bruttolöhne und -gehälter je Arbeitnehmer, Westdeutschland ohne Berlin=100</t>
  </si>
  <si>
    <t>Bruttolöhne und -gehälter je Arbeitsstunde der Arbeitnehmer, Westdeutschland ohne Berlin=100</t>
  </si>
  <si>
    <t>Bruttolöhne und -gehälter je Arbeitsstunde, Veränderung gegenüber Vorjahr in %</t>
  </si>
  <si>
    <t>Bruttolöhne und -gehälter je Arbeitsstunde, real, Veränderung gegenüber Vorjahr in %</t>
  </si>
  <si>
    <t>Verfügbare Einkommen je Einwohner, Westdeutschland ohne Berlin=100</t>
  </si>
  <si>
    <t>Verfügbare Einkommen je Einwohner, real, Westdeutschland ohne Berlin=100 (Kaufkraft)</t>
  </si>
  <si>
    <t>Niveau Lebenshaltungspreise, Westdeutschland ohne Berlin=100</t>
  </si>
  <si>
    <t>Das Niveau der Lebenshaltungspreise ist eine Schätzgröße (BBSR), die nur auf Kreisbasis und nur für 2022 ausgewiesen wird. Aggregation mit Einwohneranteilen der Landkreise, Fortschreibung auf fehlende Jahre mit Preisindex für die Lebenshaltung</t>
  </si>
  <si>
    <t>Bruttolöhne und -gehälter je Arbeitsstunde, Verarbeitendes Gewerbe, Westdeutschland ohne Berlin=100</t>
  </si>
  <si>
    <t>Primäreinkommen je Eínwohner, Westdeutschland ohne Berlin=100</t>
  </si>
  <si>
    <t>Primäreinkommen entsprechen den Einkommen aus Markttätigkeiten, also ohne Steuern und Transfers</t>
  </si>
  <si>
    <t xml:space="preserve">Verfügbare Einkommen abzüglich Primäreinkommen, in % der Primäreinkommen </t>
  </si>
  <si>
    <t>Der Indikator gibt die Nettosteuerquote (Steuern./.Transferleistungen) der privaten Haushalte an</t>
  </si>
  <si>
    <t>Anteil der Betriebe</t>
  </si>
  <si>
    <t>.</t>
  </si>
  <si>
    <t>Anteil der Beschäftigten</t>
  </si>
  <si>
    <t>Bruttolöhne und -gehälter je Arbeitsstunde, preisniveaubereinigt, Westdeutschland ohne Berlin=100</t>
  </si>
  <si>
    <t>Inflationsrate (Lebenshaltungspreise)</t>
  </si>
  <si>
    <t>Verfügbare Einkommen je Einwohner, in Euro</t>
  </si>
  <si>
    <t>Löhne je Arbeitnehmer, in Euro</t>
  </si>
  <si>
    <t>Löhne je Arbeitsstunde</t>
  </si>
  <si>
    <t>Abbildungen zum Indikatorenkapitel "Löhne und Einkommen"</t>
  </si>
  <si>
    <t>Medianentgelt der Sozialversicherungspflichtig Vollzeitbeschäftigten pro Monat, Westdeutschland ohne Berlin=100</t>
  </si>
  <si>
    <t>Armutsgefährdungsquote (weniger als 60% des Medianeinkommens), in % aller Haushalte, gemessen am Landesmedian</t>
  </si>
  <si>
    <t>Anmerkungen:</t>
  </si>
  <si>
    <t>ab 2020 neues Konzept des Mikrozensus, deswegen Vergleich mit Vorjahren nicht sinnvoll</t>
  </si>
  <si>
    <t>Absolutwerte</t>
  </si>
  <si>
    <t xml:space="preserve">Medianentgelt der SV-pflichtigen Beschäftigten (Vollbeschäftigte; Monat) </t>
  </si>
  <si>
    <t>Abbildungen zum Indikatorenkapitel "Einkommensverteilung"</t>
  </si>
  <si>
    <t>Altersrenten pro Monat</t>
  </si>
  <si>
    <t>Gesetzliche Renten in % von Westdeutschland ohne Berlin</t>
  </si>
  <si>
    <t>Frauen</t>
  </si>
  <si>
    <t>zusammen</t>
  </si>
  <si>
    <t>Renten (insg.) in % der durchschnittlichen Arbeitseinkommen</t>
  </si>
  <si>
    <t>Es handelt sich bei den Angaben ausschließlich um Renten aus der Gesetzlichen Rentenversicherung</t>
  </si>
  <si>
    <t>Gesetzliche Renten</t>
  </si>
  <si>
    <t>Männer</t>
  </si>
  <si>
    <t>Abbildungen zum Indikatorenkapitel "Renten"</t>
  </si>
  <si>
    <t>Nettovermögen je Haushalt, arithm. Mittel, Westdeutschland ohne Berlin=100</t>
  </si>
  <si>
    <t>Nettovermögen je Haushalt, Median, Westdeutschland ohne Berlin=100</t>
  </si>
  <si>
    <t>Umfrageergebnisse (werden nur in mehrjährigem Abstand erhoben); keine Angaben für Länder vorhanden.</t>
  </si>
  <si>
    <t xml:space="preserve">Sparquote in % des Verfügbaren Einkommens der privaten Haushalte </t>
  </si>
  <si>
    <t>Wohnungsnutzung, Anteil von Mietern/Eigentümern an allen Haushalten 2022 in %</t>
  </si>
  <si>
    <t>Vermögen der privaten Haushalte in Tsd. Euro</t>
  </si>
  <si>
    <t>arithmetisches Mittel</t>
  </si>
  <si>
    <t>Median</t>
  </si>
  <si>
    <t>Abbildungen zum Indikatorenkapitel "Vermögen"</t>
  </si>
  <si>
    <t>Wohnungsnutzung, Anteil von Eigentümern an allen Haushalten 2022 in %</t>
  </si>
  <si>
    <t>Wohnungsnutzung, Anteil von Mietern an allen Haushalten 2022 in %</t>
  </si>
  <si>
    <t>Gesamtwirtschaft, Basis Arbeitnehmer, Westdeutschland ohne Berlin=100</t>
  </si>
  <si>
    <t>Gesamtwirtschaft, Basis Arbeitsstunden, Westdeutschland ohne Berlin=100</t>
  </si>
  <si>
    <t>Verarbeitendes Gewerbe, Basis Arbeitnehmer, Westdeutschland ohne Berlin=100</t>
  </si>
  <si>
    <t>Verarbeitendes Gewerbe, Basis Arbeitsstunden, Westdeutschland ohne Berlin=100</t>
  </si>
  <si>
    <t>Veränderung gegen Vorjahr in %, Gesamtwirtschaft, Basis Arbeitnehmer</t>
  </si>
  <si>
    <t>Veränderung gegen Vorjahr in %, Gesamtwirtschaft, Basis Arbeitsstunden</t>
  </si>
  <si>
    <t>Veränderung gegen Vorjahr in %, Verarbeitendes Gewerbe, Basis Arbeitnehmer</t>
  </si>
  <si>
    <t>Veränderung gegen Vorjahr in %, Verarbeitendes Gewerbe, Basis Arbeitsstunden</t>
  </si>
  <si>
    <t>Abbildungen zum Indikatorenkapitel "Lohnstückkosten"</t>
  </si>
  <si>
    <t>Selbstständige (einschließlich mithelfende Familienangehörige)</t>
  </si>
  <si>
    <t>Selbstständige je 1.000 Erwerbstätige</t>
  </si>
  <si>
    <t>Selbstständige je 1.000 Einwohner</t>
  </si>
  <si>
    <t>Selbstständige je 1.000 Einwohner im erwerbsfähigen Alter (20-64 Jahre)</t>
  </si>
  <si>
    <t>Betriebsüberschuss/Selbständigeneinkommen pro Selbständigen, Westdeutschland ohne Berlin=100</t>
  </si>
  <si>
    <t>Abbildungen zum Indikatorenkapitel "Selbständige"</t>
  </si>
  <si>
    <t>Rang</t>
  </si>
  <si>
    <t>Ostdeutschland mit Berlin</t>
  </si>
  <si>
    <t>Ostdeutschland ohne Berlin</t>
  </si>
  <si>
    <t>Westdeutschland mit Berlin</t>
  </si>
  <si>
    <t>Westdeutschland ohne Berlin</t>
  </si>
  <si>
    <t>(Zahlen in Klammern: Umsatzanteile an Bergbau/Verarbeitendem Gewerbe)</t>
  </si>
  <si>
    <t>Aufgrund von Geheimhaltungsvorschriften sind die Werte für einige Branchen in der Statistik nicht enthalten; diese wurden hier geschätzt</t>
  </si>
  <si>
    <t>(betrifft vor allem Mineralölwirtschaft/Bergbau in Brandenburg/Automobilbau in Niedersachsen sowie Automobilbau in Bremen)</t>
  </si>
  <si>
    <t>Beschäftigungsanteil energieintensiver Sektoren* am Verarbeitenden Gewerbe 2024</t>
  </si>
  <si>
    <t xml:space="preserve">* Chemische Industrie, Metallerzeugung, Papier und Pappe, Glas/Keramik, Mineralölwirtschaft </t>
  </si>
  <si>
    <t>Anteil der Wirtschaftsbereiche</t>
  </si>
  <si>
    <t>Anteil Verarbeitendes Gewerbe an den Erwerbstätigen insgesamt</t>
  </si>
  <si>
    <t>Anteil Baugewerbe an den Erwerbstätigen insgesamt</t>
  </si>
  <si>
    <t>Anteil Verarbeitendes Gewerbe an der Bruttowertschöpfung (nominal) insgesamt</t>
  </si>
  <si>
    <t>Anteil Baugewerbe an der Bruttowertschöpfung (nominal) insgesamt</t>
  </si>
  <si>
    <t>Erwerbstätige Baugewerbe</t>
  </si>
  <si>
    <t xml:space="preserve">Erwerbstätige Handel/Gastgewerbe/Verkehr </t>
  </si>
  <si>
    <t>Erwerbstätige öffentliche Dienstleister/Gesundheitswesen/Erziehung und Unterricht</t>
  </si>
  <si>
    <t>Abbildungen zum Indikatorenkapitel "Wirtschaftsstruktur"</t>
  </si>
  <si>
    <t>Beschäftigte in wissensintensiven Industrien/IT/naturwissensch. Dienstleistungen</t>
  </si>
  <si>
    <t>Abbildungen zum Indikatorenkapitel "Sozialversicherungspflichtig Beschäftigte"</t>
  </si>
  <si>
    <t>ggf noch aktualisieren um weitere Strukturdaten, deswegen unten noch "falsche" Abbildungen</t>
  </si>
  <si>
    <t>Branchenstruktur der Sozialversicherungspflichtig Beschäftigten, unsortiert</t>
  </si>
  <si>
    <t>Anteil an allen Wirtschaftsbereichen in %</t>
  </si>
  <si>
    <t>Anteil der Industriebranchen am Verarbeitenden Gewerbe insg.</t>
  </si>
  <si>
    <t>Bei Tabakverarbeitung und Mineralölverarbeitung z.T. eigene Schätzungen.</t>
  </si>
  <si>
    <t>nachr.:</t>
  </si>
  <si>
    <t>Gesundheits- und Sozialwesen, Heime</t>
  </si>
  <si>
    <t>Verarbeitendes Gewerbe insgesamt</t>
  </si>
  <si>
    <t xml:space="preserve">Branchenstruktur der Sozialversicherungspflichtig Beschäftigten, sortiert </t>
  </si>
  <si>
    <t>Alle Wirtschaftsbereiche</t>
  </si>
  <si>
    <t>Zahlen in Klammern: Anteil an den sozialversicherungspflichtig Beschäftigten</t>
  </si>
  <si>
    <t>Werte für Tabakverarbeitung und Mineralölverarbeitung teilweise geschätzt; Bergbau/Gewinnung von Steinen und Erden nicht explizit ausgewiesen.</t>
  </si>
  <si>
    <t>Verarbeitendes Gewerbe</t>
  </si>
  <si>
    <t>Werte für Tabakverarbeitung und Mineralölverarbeitung teilweise geschätzt</t>
  </si>
  <si>
    <t>Außenhandelsindikatoren</t>
  </si>
  <si>
    <t>Jahr/Rang</t>
  </si>
  <si>
    <t>Leistungsbilanzsaldo in % des BIP (negativ: Leistungsbilanzdefizit)</t>
  </si>
  <si>
    <t xml:space="preserve">Der Leistungsbilanzsaldo ist eine rechnerische Größe (Differenz zwischen Bruttoinlandsprodukt und Binnennachfrage) und gibt an, wie viele Waren und Dienstleistungen von außerhalb der Landesgrenzen (Ausland und andere Bundesländer) bezogen werden. </t>
  </si>
  <si>
    <t>Er kann auch als Indikator der Kapitalimporte/Transferabhängigkeit interpretiert werden (Saldo der Leistungsbilanz=zusammengefasster Saldo der Kapital- und Transferbilanz)</t>
  </si>
  <si>
    <t>Zielland</t>
  </si>
  <si>
    <t>Exportanteil</t>
  </si>
  <si>
    <t xml:space="preserve">Anteil  </t>
  </si>
  <si>
    <t>Rangplatz</t>
  </si>
  <si>
    <t>Warengruppe (2Steller WZ 2008)</t>
  </si>
  <si>
    <t>Anteil</t>
  </si>
  <si>
    <t xml:space="preserve">Die Ausfuhrstatistik erfasst nur Waren, die direkt aus den jeweiligen Ländern ins Ausland verbracht werden. Warenexporte, die z.B. über Muttergesellschaften in anderen Bundesländern oder über den Großhandel exportiert werden, sind nicht enthalten. </t>
  </si>
  <si>
    <t>Die Ausfuhrstatistik erfasst keine Dienstleistungsexporte.</t>
  </si>
  <si>
    <t>Abbildungen zum Indikatorenkapitel "Außenhandel"</t>
  </si>
  <si>
    <t>Zahl der Einwohner, 1991=100</t>
  </si>
  <si>
    <t>Zahl der erwerbsfähigen Einwohner 1991=100</t>
  </si>
  <si>
    <t>Ausländer in % der Bevölkerung insgesamt</t>
  </si>
  <si>
    <t>Anteil Schutzsuchende an der Bevölkerung insg.</t>
  </si>
  <si>
    <t>Für das Saarland werden 2020/21 keine Werte ausgewiesen.</t>
  </si>
  <si>
    <t>Wanderungssaldo insg. je 1.000 Einwohner (negative Werte=Nettoabwanderung)</t>
  </si>
  <si>
    <t>Wanderungssaldo gegenüber Inland je 1.000 Einwohner (negative Werte=Nettoabwanderung)</t>
  </si>
  <si>
    <t>Wanderungssaldo gegenüber Ausland je 1.000 Einwohner (negative Werte=Nettoabwanderung)</t>
  </si>
  <si>
    <t>0-19 Jahre</t>
  </si>
  <si>
    <t>20-64 Jahre</t>
  </si>
  <si>
    <t>65 Jahre und älter</t>
  </si>
  <si>
    <t>(rechnerischer Wert; Unterschiede in der Erwerbsbeteiligungsquote werden nicht berücksichtigt)</t>
  </si>
  <si>
    <t>Bevölkerung in 1.000 Personen</t>
  </si>
  <si>
    <t>erwerbsfähige Bevölkerung in 1.000 Personen</t>
  </si>
  <si>
    <t>Abbildungen zum Indikatorenkapitel "Bevölkerung"</t>
  </si>
  <si>
    <t>Bevölkerung im erwerbsfähigen Alter (20-64 Jahre)</t>
  </si>
  <si>
    <t>Altersstruktur: 0-19jährige (Anteil an der Bevölkerung insg.)</t>
  </si>
  <si>
    <t>Altersstruktur: 20-64jährige (Anteil an der Bevölkerung insg.)</t>
  </si>
  <si>
    <t>Altersstruktur: 65 Jahre und älter (Anteil an der Bevölkerung insg.)</t>
  </si>
  <si>
    <t>Abbildungen zum Indikatorenkapitel "Bevölkerungsprognose"</t>
  </si>
  <si>
    <t>Indikatoren zu FuE/Innovation</t>
  </si>
  <si>
    <t>FuE-Aufwendungen, insg., in % des BIP</t>
  </si>
  <si>
    <t>FuE-Aufwendungen, Wirtschaftssektor, in % des BIP</t>
  </si>
  <si>
    <t>FuE-Personal, Vollzeitäquivalente, insg., je 1.000 Einwohner</t>
  </si>
  <si>
    <t>FuE-Personal, Vollzeitäquivalente, Wirtschaftssektor, je 1.000 Einwohner</t>
  </si>
  <si>
    <t>FuE-Personal, Vollzeitäquivalente, Hochschulen, je 1.000 Einwohner</t>
  </si>
  <si>
    <t xml:space="preserve">Patentanmeldungen insg. je 1 Mio. Einwohner </t>
  </si>
  <si>
    <t>Patentanmeldungen, Hochschulen, je 1 Mio. Einwohner</t>
  </si>
  <si>
    <t>Patentanmeldungen insg. je 1.000 FuE-Beschäftigte (Vollzeitäquivalente )</t>
  </si>
  <si>
    <t>Patentanmeldungen Hochschulen je 1.000 FuE-Beschäftigte (Vollzeitäquivalente)</t>
  </si>
  <si>
    <t>Patentanmeldungen am Ort des Anmelders</t>
  </si>
  <si>
    <t>Innovationsindex des StaLa Baden-Württemberg</t>
  </si>
  <si>
    <t>Wertebereich 0-100; wird alle 2 Jahre erhoben. Werte für Länderaggregate (außer Deutschland) als mit Erwerbstätigenzahlen gewichteter Mittelwert</t>
  </si>
  <si>
    <t>Absolutzahlen</t>
  </si>
  <si>
    <t>FuE-Personal insgesamt, Vollzeitäquivalente</t>
  </si>
  <si>
    <t>FuE-Personal Wirtschaft, Vollzeitäquivalente</t>
  </si>
  <si>
    <t>FuE-Personal Hochschulen, Vollzeitäquivalente</t>
  </si>
  <si>
    <t>FuE-Personal, sonstige Bereiche, Vollzeitäquivalente</t>
  </si>
  <si>
    <t>Patente, insgesamt</t>
  </si>
  <si>
    <t>Abbildungen zum Indikatorenkapitel "Innovation"</t>
  </si>
  <si>
    <t>Indikatoren zu Hochschulen</t>
  </si>
  <si>
    <t>Ausländische Studierende in % aller MINT-Studierenden</t>
  </si>
  <si>
    <t>Prüfungen in MINT-Fächern in % aller bestandenen Prüfungen</t>
  </si>
  <si>
    <t>Drittmitteleinnahmen der Hochschulen je wissenschaftl. Personal, Westdeutschland ohne Berlin=100</t>
  </si>
  <si>
    <t>Abbildungen zum Indikatorenkapitel "Hochschulen"</t>
  </si>
  <si>
    <t>Bildungsindikatoren</t>
  </si>
  <si>
    <t>Ausgaben für Bildung in % des BIP</t>
  </si>
  <si>
    <t>2024</t>
  </si>
  <si>
    <t>Ausgaben für Bildung beinhalten staatliche  Ausgaben für frühkindliche Bildung, Schulbildung, tertiäre Ausbildung sowie Ausgaben der Jugendhilfe.</t>
  </si>
  <si>
    <t>Ausgaben für Bildung je Einwohner 0-24 Jahre, Westdeutschland ohne Berlin=100</t>
  </si>
  <si>
    <t>Der Indikator unterzeichnet in der Tendenz die Bildungsausgaben, weil in der Bezugsgröße auch Personen enthalten sind, die nicht mehr im Bildungssystem sind. Die Angaben für die Stadtstaaten sind auch durch "Einpendler" ins Bildungssystem verzerrt.</t>
  </si>
  <si>
    <t>insgesamt</t>
  </si>
  <si>
    <t>Allgemeine Hochschulreife/Fachhochschulreife</t>
  </si>
  <si>
    <t>In Niedersachsen erfolgte im Schuljahr 2019/20 der Übergang zum Abitur nach 13 Jahren, deswegen in diesem Jahr weniger Abiturienten als üblich (und folglich höhere Anteile der übrigen Schulabschlüsse an allen Schulabschlüssen).</t>
  </si>
  <si>
    <t>Abbildungen zum Indikatorenkapitel "Bildung"</t>
  </si>
  <si>
    <t>Zahl der Unternehmen je 1.000 Einwohner im erwerbsfähigen Alter (20-64 Jahre)</t>
  </si>
  <si>
    <t>Unternehmensgrößenstruktur (Anteile an allen Unternehmen in %)</t>
  </si>
  <si>
    <t>durchnittliche Unternehmensgröße, Verarbeitendes Gewerbe</t>
  </si>
  <si>
    <t>Start-up-Neugründungen (Schätzung) je 100.000 Einwohner</t>
  </si>
  <si>
    <t>Start-up-Neugründungen sind nur auf Basis einer Stichprobe erhoben und unterschätzen daher die tatsächliche Zahl der neugegründeten Start-ups. Der tatsächliche Anteil an den Neugründungen dürfte deswegen höher ausfallen</t>
  </si>
  <si>
    <t>Zahl der bestehenden Start-ups (geschätzt) je 100.000 Einwohner</t>
  </si>
  <si>
    <t>Angaben zu Start-ups sind Schätzungen (start-up-Monitor)</t>
  </si>
  <si>
    <t xml:space="preserve">Kriterien: 1. Familienunternehmen, 2. übergabewürdig (in Abh. von Eigenkapitalrendite/Unternehmerlohn), 3. übergabereif (in Abh. von Alter des Unternehmers) </t>
  </si>
  <si>
    <t>Selbständige mit Mitarbeitern</t>
  </si>
  <si>
    <t>Soloselbständige</t>
  </si>
  <si>
    <t>Die Zahl der Selbständigen&gt;55 Jahre gibt näherungsweise die Zahl der Unternehmen an, für die in den kommenden 10 Jahren eine Übernahme ansteht. Nicht enthalten sind Selbständige &gt;64 Jahre</t>
  </si>
  <si>
    <t>Zahl der Unternehmen, 2019=100</t>
  </si>
  <si>
    <t>Zahl der Unternehmen</t>
  </si>
  <si>
    <t>Abbildungen zum Indikatorenkapitel "Unternehmen"</t>
  </si>
  <si>
    <t>Indikatoren für den Sektor Staat</t>
  </si>
  <si>
    <t>Schätzung bei Bund/Sozialversicherung bezieht sich nur auf Umrechnung Köpfe in Vollzeitäquivalente</t>
  </si>
  <si>
    <t>Öffentlicher Dienst umfasst alle öffentlichen Arbeitgeber einschl. Extrahaushalte/nachgeordnete Behörden</t>
  </si>
  <si>
    <t>Steuern sind inklusive Umsatzsteuerzuweisungen von Ländern im Finanzkraftausgleich sowie Bundesergänzungszuweisungen, also nicht "originäre Steuerkraft"</t>
  </si>
  <si>
    <t>Die hohen Einnahmen der Kapitalrechnung in Ostdeutschland reflektieren ausschließlich die Zuweisungen von Dritten (also Bund und EU), da Zuführungen aus dem laufenden Haushalt (Land) bzw. aus dem Verwaltungshaushalt (Kommunen) hier nicht verbucht werden</t>
  </si>
  <si>
    <t>Länder/Gemeinden</t>
  </si>
  <si>
    <t>Öffentliche Verschuldung (Kern- und Extrahaushalte) in % des BIP, Land und Kommunen zusammen</t>
  </si>
  <si>
    <t>Anteil öffentliche Dienstleister/Gesundheitswesen/Erziehung und Unterricht an den Erwerbstätigen insgesamt</t>
  </si>
  <si>
    <t>Abbildungen zum Indikatorenkapitel "Staat"</t>
  </si>
  <si>
    <t>Mittelwerte, einwohnergewichtet</t>
  </si>
  <si>
    <t>Zweitstimmenanteile Bundestagswahl 2025</t>
  </si>
  <si>
    <t>Abbildungen zum Indikatorenkapitel "Sonstiges"</t>
  </si>
  <si>
    <t>je 100.000 Einwohner</t>
  </si>
  <si>
    <t>ungewichtet</t>
  </si>
  <si>
    <t>allgemeine Lebenszufriedenheit</t>
  </si>
  <si>
    <t>regionale Lebensbedingungen im Vergleich</t>
  </si>
  <si>
    <t>Bewertung der wirtschaftlichen Lage in der Region</t>
  </si>
  <si>
    <t>Beurteilung der eigenen wirtschaftlichen Lage</t>
  </si>
  <si>
    <t>künftige Perspektiven der Region allgemein</t>
  </si>
  <si>
    <t>künftige wirtschaftliche Perspektiven der Region</t>
  </si>
  <si>
    <t>Mittelwert (ausgewählte Indikatoren gleich gewichtet)</t>
  </si>
  <si>
    <t>gewichtet mit EW-Zahl</t>
  </si>
  <si>
    <t>Im Gleichwertigkeitsbericht 2024 der Bundesregierung wurden für jeden Landkreis Umfrageergebnisse zu einer Reihe von Fragen erhoben (im Durchschnitt 77 Interviews je Landkreis, geschichtet nach Alter/Geschlecht). Da Einwohnerproportionalität nicht gegeben ist, sind die Angaben zumindest in einwohnerstarken Landkreisen mit erhöhter Unsicherheit behaftet und möglicherweise nicht repräsentativ. Dementsprechend ist eine Aggregation zu Ländern bei Gewichtung mit den jeweiligen Einwohnerzahlen statistisch problematisch (die Zahlen werden hier dennoch ausgewiesen); sinnvoller erscheint die Verwendung ungewichteter Angaben; die Unterschiede sind allerdings eher gering. Weitere Fehlerquelle ist die Kategorisierung nach nur 3 Kategorien, was zu einer Verwischung von Unterschieden führt.</t>
  </si>
  <si>
    <t>Abbildungen zum Indikatorenkapitel "Zufriedenheit"</t>
  </si>
  <si>
    <t>Minimum/Maximum sowie Variationskoeffizient (Standardabweichung in Relation zum Mittelwert) für ausgewählte Indikatoren</t>
  </si>
  <si>
    <t>Zahl der Landkreise</t>
  </si>
  <si>
    <t>Minimum in % des Landesdurchschnitts</t>
  </si>
  <si>
    <t>Maximum in % des Landesdurchschnitts</t>
  </si>
  <si>
    <t>Minimum in % des Bundesdurchschnitts</t>
  </si>
  <si>
    <t>Maximum in % des Bundesdurchschnitts</t>
  </si>
  <si>
    <t>Variationskoeffizient (gewichtet)</t>
  </si>
  <si>
    <t>Minimum</t>
  </si>
  <si>
    <t>Maximum</t>
  </si>
  <si>
    <t>Variationskoeffizient (gewichtet mit Einwohnerzahl)</t>
  </si>
  <si>
    <t>Abbildungen zum Indikatorenkapitel "Binnendifferenzierung"</t>
  </si>
  <si>
    <t>Vergleichszahlen für Europäische Regionen (92 NUTS 1-Regionen)</t>
  </si>
  <si>
    <t>Indikator</t>
  </si>
  <si>
    <t>BIP in KKS je Einwohner</t>
  </si>
  <si>
    <t>Veränderung reales BIP je Einwohner</t>
  </si>
  <si>
    <t>Verfügbares Einkommen in KKS je Einwohner</t>
  </si>
  <si>
    <t>BIP (in KKS) je Erwerbstätigenstunde</t>
  </si>
  <si>
    <t>Arbeitslosenquote 20-64 Jahre</t>
  </si>
  <si>
    <t>Veränderung der Zahl der Erwerbstätigen</t>
  </si>
  <si>
    <t>Anteil der Erwerbstätigen im Verarbeitenden Gewerbe</t>
  </si>
  <si>
    <t>FuE-Ausgaben in % des BIP</t>
  </si>
  <si>
    <t>Bevölkerung 2023, 2000=100</t>
  </si>
  <si>
    <t>Beschäftigte mit tertiärer Ausbildung</t>
  </si>
  <si>
    <t xml:space="preserve">Beschäftigte in High-Tech-Sektoren </t>
  </si>
  <si>
    <t>Humanressourcen in Wissensintensiven Berufen/Branchen (HRST)</t>
  </si>
  <si>
    <t>EU27=100</t>
  </si>
  <si>
    <t>in %</t>
  </si>
  <si>
    <t>in % aller Erwerbstätigen</t>
  </si>
  <si>
    <t>in % aller Beschäftigten</t>
  </si>
  <si>
    <t>Durchschnitt 2019-2023</t>
  </si>
  <si>
    <t>EU</t>
  </si>
  <si>
    <t>European Union - 27 countries (from 2020)</t>
  </si>
  <si>
    <t>Deutschland (16)</t>
  </si>
  <si>
    <t>DE</t>
  </si>
  <si>
    <t>Baden-Württemberg</t>
  </si>
  <si>
    <t>Mecklenburg-Vorpommern</t>
  </si>
  <si>
    <t>Nordrhein-Westfalen</t>
  </si>
  <si>
    <t>Schleswig-Holstein</t>
  </si>
  <si>
    <t>NUTS 1-Regionen EU (76)</t>
  </si>
  <si>
    <t>BE</t>
  </si>
  <si>
    <t>Région de Bruxelles-Capitale/Brussels Hoofdstedelijk Gewest</t>
  </si>
  <si>
    <t>Vlaams Gewest</t>
  </si>
  <si>
    <t>Région wallonne</t>
  </si>
  <si>
    <t>BG</t>
  </si>
  <si>
    <t>Severna i Yugoiztochna Bulgaria</t>
  </si>
  <si>
    <t>Yugozapadna i Yuzhna tsentralna Bulgaria</t>
  </si>
  <si>
    <t>CZ</t>
  </si>
  <si>
    <t>Česko</t>
  </si>
  <si>
    <t>DK</t>
  </si>
  <si>
    <t>Denmark</t>
  </si>
  <si>
    <t>EE</t>
  </si>
  <si>
    <t>Eesti</t>
  </si>
  <si>
    <t>IE</t>
  </si>
  <si>
    <t>Ireland</t>
  </si>
  <si>
    <t>GR</t>
  </si>
  <si>
    <t>Attiki</t>
  </si>
  <si>
    <t>Nisia Aigaiou, Kriti</t>
  </si>
  <si>
    <t>Voreia Elláda</t>
  </si>
  <si>
    <t>Kentriki Elláda</t>
  </si>
  <si>
    <t>ES</t>
  </si>
  <si>
    <t>Noroeste</t>
  </si>
  <si>
    <t>Noreste</t>
  </si>
  <si>
    <t>Comunidad de Madrid</t>
  </si>
  <si>
    <t>Centro (ES)</t>
  </si>
  <si>
    <t>Este</t>
  </si>
  <si>
    <t>Sur</t>
  </si>
  <si>
    <t>Canarias</t>
  </si>
  <si>
    <t>FR</t>
  </si>
  <si>
    <t>Ile de France</t>
  </si>
  <si>
    <t>Centre — Val de Loire</t>
  </si>
  <si>
    <t>Bourgogne-Franche-Comté</t>
  </si>
  <si>
    <t>Normandie</t>
  </si>
  <si>
    <t>Hauts-de-France</t>
  </si>
  <si>
    <t>Grand Est</t>
  </si>
  <si>
    <t>Pays de la Loire</t>
  </si>
  <si>
    <t>Bretagne</t>
  </si>
  <si>
    <t>Nouvelle-Aquitaine</t>
  </si>
  <si>
    <t>Occitanie</t>
  </si>
  <si>
    <t>Auvergne-Rhône-Alpes</t>
  </si>
  <si>
    <t>Provence-Alpes-Côte d’Azur</t>
  </si>
  <si>
    <t>Corse</t>
  </si>
  <si>
    <t>RUP FR — Régions Ultrapériphériques Françaises</t>
  </si>
  <si>
    <t>HR</t>
  </si>
  <si>
    <t>Hrvatska</t>
  </si>
  <si>
    <t>IT</t>
  </si>
  <si>
    <t>Nord-Ovest</t>
  </si>
  <si>
    <t>Sud</t>
  </si>
  <si>
    <t>Isole</t>
  </si>
  <si>
    <t>Nord-Est</t>
  </si>
  <si>
    <t>Centro (IT)</t>
  </si>
  <si>
    <t>CY</t>
  </si>
  <si>
    <t>Kýpros</t>
  </si>
  <si>
    <t>LV</t>
  </si>
  <si>
    <t>Latvija</t>
  </si>
  <si>
    <t>LT</t>
  </si>
  <si>
    <t>Lietuva</t>
  </si>
  <si>
    <t>LU</t>
  </si>
  <si>
    <t>Luxembourg</t>
  </si>
  <si>
    <t>HU</t>
  </si>
  <si>
    <t>Közép-Magyarország</t>
  </si>
  <si>
    <t>Dunántúl</t>
  </si>
  <si>
    <t>Alföld és Észak</t>
  </si>
  <si>
    <t>MT</t>
  </si>
  <si>
    <t>Malta</t>
  </si>
  <si>
    <t>NL</t>
  </si>
  <si>
    <t>Noord-Nederland</t>
  </si>
  <si>
    <t>Oost-Nederland</t>
  </si>
  <si>
    <t>West-Nederland</t>
  </si>
  <si>
    <t>Zuid-Nederland</t>
  </si>
  <si>
    <t>AU</t>
  </si>
  <si>
    <t>Ostösterreich</t>
  </si>
  <si>
    <t>Südösterreich</t>
  </si>
  <si>
    <t>Westösterreich</t>
  </si>
  <si>
    <t>PL</t>
  </si>
  <si>
    <t>Makroregion południowy</t>
  </si>
  <si>
    <t>Makroregion północno-zachodni</t>
  </si>
  <si>
    <t>Makroregion południowo-zachodni</t>
  </si>
  <si>
    <t>Makroregion północny</t>
  </si>
  <si>
    <t>Makroregion centralny</t>
  </si>
  <si>
    <t>Makroregion wschodni</t>
  </si>
  <si>
    <t>Makroregion województwo mazowieckie</t>
  </si>
  <si>
    <t>PT</t>
  </si>
  <si>
    <t>Continente</t>
  </si>
  <si>
    <t>Região Autónoma dos Açores</t>
  </si>
  <si>
    <t>Região Autónoma da Madeira</t>
  </si>
  <si>
    <t>RO</t>
  </si>
  <si>
    <t>Macroregiunea Unu</t>
  </si>
  <si>
    <t>Macroregiunea Doi</t>
  </si>
  <si>
    <t>Macroregiunea Trei</t>
  </si>
  <si>
    <t>Macroregiunea Patru</t>
  </si>
  <si>
    <t>SI</t>
  </si>
  <si>
    <t>Slovenija</t>
  </si>
  <si>
    <t>SK</t>
  </si>
  <si>
    <t>Slovensko</t>
  </si>
  <si>
    <t>FI</t>
  </si>
  <si>
    <t>Manner-Suomi</t>
  </si>
  <si>
    <t>Åland</t>
  </si>
  <si>
    <t>SE</t>
  </si>
  <si>
    <t>Östra Sverige</t>
  </si>
  <si>
    <t>Södra Sverige</t>
  </si>
  <si>
    <t>Norra Sverige</t>
  </si>
  <si>
    <t>Länder (27)</t>
  </si>
  <si>
    <t>Belgium</t>
  </si>
  <si>
    <t>Bulgaria</t>
  </si>
  <si>
    <t>Czechia</t>
  </si>
  <si>
    <t>Germany</t>
  </si>
  <si>
    <t>Estonia</t>
  </si>
  <si>
    <t>Greece</t>
  </si>
  <si>
    <t>Spain</t>
  </si>
  <si>
    <t>France</t>
  </si>
  <si>
    <t>Croatia</t>
  </si>
  <si>
    <t>Italy</t>
  </si>
  <si>
    <t>Cyprus</t>
  </si>
  <si>
    <t>Latvia</t>
  </si>
  <si>
    <t>Lithuania</t>
  </si>
  <si>
    <t>Hungary</t>
  </si>
  <si>
    <t>Netherlands</t>
  </si>
  <si>
    <t>Austria</t>
  </si>
  <si>
    <t>Poland</t>
  </si>
  <si>
    <t>Portugal</t>
  </si>
  <si>
    <t>Romania</t>
  </si>
  <si>
    <t>Slovenia</t>
  </si>
  <si>
    <t>Slovakia</t>
  </si>
  <si>
    <t>Finland</t>
  </si>
  <si>
    <t>Sweden</t>
  </si>
  <si>
    <t>Arbeitslosenquote nach EU-Konzept nicht vergleichbar mit nationaler Arbeitslosenquote</t>
  </si>
  <si>
    <t>Abbildungen zum Indikatorenkapitel "EU-Vergleich"</t>
  </si>
  <si>
    <t>WD</t>
  </si>
  <si>
    <t>OD</t>
  </si>
  <si>
    <t>BB</t>
  </si>
  <si>
    <t>ST</t>
  </si>
  <si>
    <t>MV</t>
  </si>
  <si>
    <t>SN</t>
  </si>
  <si>
    <t>TH</t>
  </si>
  <si>
    <t>Punktezahl im INSM-Schulleistungsvergleich 2025, Westdeutschland ohne Berlin=100</t>
  </si>
  <si>
    <t>Anteil Beschäftigte im Niedriglohnsektor 2024</t>
  </si>
  <si>
    <t>Anteil Beschäftigte mit Löhnen &gt;6.000 Euro/Monat 2024</t>
  </si>
  <si>
    <t xml:space="preserve">nachr.: gemessen am Bundesmedian  </t>
  </si>
  <si>
    <t>Altersstruktur 2024: Anteil an der Bevölkerung insg. in %</t>
  </si>
  <si>
    <t>Bruttowertschöpfung je Erwerbstätigen,nominal,  Verarbeitendes Gewerbe, Westdeutschland ohne Berlin=100</t>
  </si>
  <si>
    <t>Beschäftigungsquote Ausländer (Anteil der SV-Beschäftigten an allen ausländischen Personen im erwerbsfähigen Alter) in %</t>
  </si>
  <si>
    <t>Beschäftigungsquote Ausländer (Anteil an Ausländern im erwerbsfähigen Alter)</t>
  </si>
  <si>
    <t>Ruhestandswanderungssaldo (je 1.000 Einwohner der gleichaltrigen Altersgruppe)</t>
  </si>
  <si>
    <t>Berufseinstiegswanderungssaldo (je 1.000 Einwohner der gleichaltrigen Altersgruppe)</t>
  </si>
  <si>
    <t>Bildungswanderungssaldo (je 1.000 Einwohner der gleichaltrigen Altersgruppe)</t>
  </si>
  <si>
    <t>Anteilssumme der TOP3 im Verarbeitenden Gewerbe</t>
  </si>
  <si>
    <t>Anteil der 5 wichtigsten Branchen in der Industrie, Basis Umsätze, 2024</t>
  </si>
  <si>
    <t>Umsatzanteil energieintensiver Sektoren* an Bergbau/Verarbeitendem Gewerbe, 2024</t>
  </si>
  <si>
    <t>durchschnittliche Betriebsgröße (Industriestatistik)</t>
  </si>
  <si>
    <t>durchschnittliche Unternehmensgröße (Unternehmensregister)</t>
  </si>
  <si>
    <t>durchschnittliche Betriebsgröße (Beschäftigtenstatistik)</t>
  </si>
  <si>
    <t xml:space="preserve">Aggregate als gewichteter Durchschnitt mit Einwohnerzahl berechnet. </t>
  </si>
  <si>
    <t>Auspendler in % der SV-Beschäftigten am Wohnort</t>
  </si>
  <si>
    <t>Einpendler in % der SV-Beschäftigten am Arbeitsort</t>
  </si>
  <si>
    <t>Auspendler in % der Beschäftigten am Wohnort</t>
  </si>
  <si>
    <t>Einpendler in % der Beschäftigten am Arbeitsort</t>
  </si>
  <si>
    <t>Pendlersaldo in Tsd. Personen</t>
  </si>
  <si>
    <t>negative Werte: Auspendlerüberschuss. Werte für Länderaggregate sind Angaben für Pendler über die Grenzen des jeweiligen Gebietes, also keine Durchschnittswerte der erfassten Länder.</t>
  </si>
  <si>
    <t>Zahl der Betriebe</t>
  </si>
  <si>
    <t>Zahl der Beschäftigten</t>
  </si>
  <si>
    <t>Beschäftigte je Betrieb</t>
  </si>
  <si>
    <t>Umsatz je Betrieb in Tsd. Euro</t>
  </si>
  <si>
    <t>Umsatz je Beschäftigten in Tsd. Euro</t>
  </si>
  <si>
    <t>Bruttolöhne und -gehälter je Beschäftigten in Euro</t>
  </si>
  <si>
    <t>Auslandsumsatz in Relation zum Umsatz insgesamt</t>
  </si>
  <si>
    <t>Beschäftigte je Betrieb, Westdeutschland ohne Berlin=100</t>
  </si>
  <si>
    <t>Umsatz je Betrieb, Westdeutschland ohne Berlin=100</t>
  </si>
  <si>
    <t>Umsatz je Beschäftigten, Westdeutschland ohne Berlin=100</t>
  </si>
  <si>
    <t>Abbildungen zum Indikatorenkapitel "Industrie"</t>
  </si>
  <si>
    <t>Hochschulen/Forschungseinrichtungen</t>
  </si>
  <si>
    <t>Aufkommen an Erbschaftsteuer je Todesfall; Westdeutschland=100</t>
  </si>
  <si>
    <t>Aufkommen an Erbschaftsteuer je Todesfall, Westdeutschland ohne Berlin=100</t>
  </si>
  <si>
    <t>Aufkommen an Abgeltungssteuer auf Kapitalerträge nach Zerlegung je Einwohner, Westdeutschland ohne Berlin=100</t>
  </si>
  <si>
    <t>Aufkommen an Abgeltungssteuer je Einwohner; Westdeutschland=100</t>
  </si>
  <si>
    <t>Durchschnitt 2019-2024</t>
  </si>
  <si>
    <t xml:space="preserve">Aufkommen hängt ab von Renditen der Kapitalanlagen, von Kapitalanlageverhalten der Bevölkerung sowie von individuellen Freibeträgen; insoweit nur ein grober Proxy der Vermögensverteilung. Wert für Hessen verfälscht durch unvollkommene Zerlegung des Quellensteuerabzugs. </t>
  </si>
  <si>
    <t>Statistisches Landesamt Baden-Württemberg</t>
  </si>
  <si>
    <t>Berufseinstiegswanderungssaldo (25-unter 30 Jahre) je 1.000 Einwohner der gleichen Altersgruppe am Wohnort</t>
  </si>
  <si>
    <t>Bildungswanderungssaldo (18-unter 25 Jahre) je 1.000 Einwohner der gleichen Altersgruppe am Wohnort</t>
  </si>
  <si>
    <t>Ruhestandswanderungssaldo (65 Jahre und mehr) je 1.000 Einwohner der gleichen Altersgruppe am Wohnort</t>
  </si>
  <si>
    <t>Erwerbswanderungssaldo (30- unter 50 Jahre ) je 1.000 Einwohner der gleichen Altersgruppe am Wohnort</t>
  </si>
  <si>
    <t>nur Binnenwanderungen</t>
  </si>
  <si>
    <t>Strukturdaten zu den sozialversicherungspflichtig Beschäftigten (Arbeitsort)</t>
  </si>
  <si>
    <t>Durchschnittsbildung erfolgt wegen der relativ starken Schwankung der Werte von Jahr zu Jahr. Erbschaftsteueraufkommen ist ein Proxy für die Vermögensverteilung, berücksichtigt aber nicht die Freibeträge bzw. Progression bei Familienmitgliedern und bei Unternehmensübertragungen. Zudem kann Jahr der Steuererhebung und Todesjahr auseinanderfallen. Sie misst zudem primär das Vermögen von älteren Personen, das deutlich niedriger sein dürfte als das Vermögen von jüngeren Menschen.</t>
  </si>
  <si>
    <t>Strukturdaten Industrie (Bergbau und Verarbeitendes Gewerbe; Betriebe von Unternehmen mit wenigstens 20 Beschäftigten)</t>
  </si>
  <si>
    <t>Industriestatistik erfasst lediglich Betriebe von Unternehmen mit wenigstens 20 Beschäftigten in Bergbau/Verarbeitendem Gewerbe</t>
  </si>
  <si>
    <t>in % aller Industriebeschäftigten</t>
  </si>
  <si>
    <t>in % aller Industriebetriebe</t>
  </si>
  <si>
    <t>Anteil ausländische Beschäftigte an allen Beschäftigten</t>
  </si>
  <si>
    <t>Anteil Teilzeitbeschäftigte an allen Beschäftigten</t>
  </si>
  <si>
    <t>Indikatoren</t>
  </si>
  <si>
    <t>energieintensive Sektoren** im Verarbeitenden Gewerbe</t>
  </si>
  <si>
    <t xml:space="preserve">** Chemische Industrie, Metallerzeugung, Papier und Pappe, Glas/Keramik, Mineralölwirtschaft </t>
  </si>
  <si>
    <t>* hohe Werte geben eine starke Konzentration an</t>
  </si>
  <si>
    <t>Diversifikationsgrad* Verarbeitendes Gewerbe</t>
  </si>
  <si>
    <t>dargestellt sind die Anteile der einzelnen Parteien an den Landtagssitzen</t>
  </si>
  <si>
    <t>Saldo der Vermögenseinkommen je Einwohner, Westdeutschland ohne Berlin=100</t>
  </si>
  <si>
    <t>Armutsgefährdungsquote 2024 (gemessen am Landesmedian)</t>
  </si>
  <si>
    <t>Armutsgefährdungsquote 2024 (gemessen am Bundesmedian)</t>
  </si>
  <si>
    <t>Unternehmensneugründungen je 1.000 Einwohner im erwerbsfähigen Alter (20-64 Jahre), inkl. Nebengewerbe/Zweigniederlassungen</t>
  </si>
  <si>
    <t>Unternehmensneugründungen je 100 bestehende Unternehmen, inkl. Nebengewerbe/Zweigniederlassungen</t>
  </si>
  <si>
    <t>Unternehmensaufgaben je 100 bestehende Unternehmen, inkl. Nebengewerbe/Zweigniederlassungen</t>
  </si>
  <si>
    <t>Saldo der Unternehmensneugründungen/-aufgaben je 1.000 Einwohner im erwerbsfähigen Alter (20-64 Jahre), inkl. Nebengewerbe/Zweigniederlassungen</t>
  </si>
  <si>
    <t>Saldo der Unternehmensneugründungen/-aufgaben je 100 bestehende Unternehmen, inkl. Nebengewerbe/Zweigniederlassungen</t>
  </si>
  <si>
    <t>Unternehmensneugründungen je 1.000 Einwohner im erwerbsfähigen Alter (20-64 Jahre), ohne Nebengewerbe/Zweigniederlassungen</t>
  </si>
  <si>
    <t>Unternehmensneugründungen je 100 bestehende Unternehmen, ohne Nebengewerbe/Zweigniederlassungen</t>
  </si>
  <si>
    <t>Unternehmensaufgaben je 100 bestehende Unternehmen, ohne Nebengewerbe/Zweigniederlassungen</t>
  </si>
  <si>
    <t>Saldo der Unternehmensneugründungen/-aufgaben je 1.000 Einwohner im erwerbsfähigen Alter (20-64 Jahre), ohne Nebengewerbe/Zweigniederlassungen</t>
  </si>
  <si>
    <t>Saldo der Unternehmensneugründungen/-aufgaben je 100 bestehende Unternehmen, ohne Nebengewerbe/Zweigniederlassungen</t>
  </si>
  <si>
    <t>Unternehmensgründungen je 1.000 Einwohner/je 100 Unternehmen, einschließlich Nebengewerbe/Zweigniederlassungen</t>
  </si>
  <si>
    <t>Unternehmensschließungen je 100 Unternehmen, einschließlich Nebengewerbe/Zweigniederlassungen</t>
  </si>
  <si>
    <t>Saldo der Unternehmensgründungen/-schließungen je 1.000 Einwohner/je 100 Unternehmen, einschließlich Nebengewerbe/Zweigniederlassungen</t>
  </si>
  <si>
    <t>Unternehmensgründungen je 1.000 Einwohner/je 100 Unternehmen, ohne Nebengewerbe/Zweigniederlassungen</t>
  </si>
  <si>
    <t>Unternehmensschließungen je 100 Unternehmen, ohne Nebengewerbe/Zweigniederlassungen</t>
  </si>
  <si>
    <t>Saldo der Unternehmensgründungen/-schließungen je 1.000 Einwohner/je 100 Unternehmen, ohne Nebengewerbe/Zweigniederlassungen</t>
  </si>
  <si>
    <t>Ersatzquote (15-19jährige zu 61-65jährige)</t>
  </si>
  <si>
    <t>Die Ersatzquote gibt an, wie viele nachwachsende Arbeitskräfte (15-19jährige) in den kommenden 5 Jahren für die aus dem Erwerbsleben ausscheidenden Personen (61-65 Jahre) zur Verfügung stehen</t>
  </si>
  <si>
    <t>Die Ersatzquote gibt an, wie viele nachwachsende Arbeitskräfte (15-19jährige) in den jeweils 5 darauffolgenden Jahren für die aus dem Erwerbsleben ausscheidenden Personen (61-65 Jahre) zur Verfügung stehen</t>
  </si>
  <si>
    <t>Anteil öffentliche und Sonstige Dienstleister / Gesundheitswesen / Erziehung und Unterricht an den Erwerbstätigen insgesamt</t>
  </si>
  <si>
    <t>Anteil Versicherungs- und Kreditgewerbe / Grundstücks- und Wohnungswesen / Unternehmensdienstleister an den Erwerbstätigen insgesamt</t>
  </si>
  <si>
    <t>Anteil Handel / Gastgewerbe / Verkehr an den Erwerbstätigen insgesamt</t>
  </si>
  <si>
    <t>Anteil Handel / Gastgewerbe / Verkehr an der Bruttowertschöpfung (nominal) insgesamt</t>
  </si>
  <si>
    <t>Anteil Versicherungs- und Kreditgewerbe / Grundstücks- und Wohnungswesen / Unternehmensdienstleister an der Bruttowertschöpfung (nominal) insgesamt</t>
  </si>
  <si>
    <t>Anteil öffentliche und sonstige Dienstleister / Gesundheitswesen / Erziehung und Unterricht an der Bruttowertschöpfung (nominal) insgesamt</t>
  </si>
  <si>
    <t>Öffentliche Verschuldung (Kern- und Extrahaushalte) je Einwohner, Land und Kommunen zusammen</t>
  </si>
  <si>
    <t>Personal im öffentlichen Dienst (Vollzeitäquivalente) je 1.000 Einwohner, 2024</t>
  </si>
  <si>
    <t>(Land + Kommunen)</t>
  </si>
  <si>
    <t>wegen unterschiedlicher Kommunalisierungsgrade ist ein Vergleich der Personalbestände von Land bzw. Kommunen zwischen den Ländern nicht aussagekräftig</t>
  </si>
  <si>
    <t>Bereinigte Ausgaben je Einwohner, Westdeutschland ohne Berlin=100, 2024</t>
  </si>
  <si>
    <t>Bereinigte Einnahmen je Einwohner, Westdeutschland ohne Berlin=100, 2024</t>
  </si>
  <si>
    <t>Öffentliche Ausgaben (Länder/Gemeinden) in % des BIP (Staatsquote), 2024</t>
  </si>
  <si>
    <t>Öffentliche Investitionen in % des BIP (Investitionsquote), 2024</t>
  </si>
  <si>
    <t>Bereinigte Ausgaben insg. je Einwohner, Länder und Kommunen, Westdeutschland ohne Berlin=100, 2024</t>
  </si>
  <si>
    <t>Bereinigte Ausgaben der laufenden Rechnung je Einwohner, Länder und Kommunen, Westdeutschland ohne Berlin=100, 2024</t>
  </si>
  <si>
    <t>Personalausgaben Länder und Kommunen, Westdeutschland ohn Berlin=100, 2024</t>
  </si>
  <si>
    <t>Bereinigte Ausgaben der Kapitalrechnung (Investitionen) je Einwohner, Länder und Kommunen, Westdeutschland ohne Berlin=100, 2024</t>
  </si>
  <si>
    <t>Bereinigte Einnahmen insg. je Einwohner, Länder und Kommunen, Westdeutschland ohne Berlin=100, 2024</t>
  </si>
  <si>
    <t>Steuern und steuerähnliche Einnahmen je Einwohner, Länder und Kommunen, Westdeutschland ohne Berlin=100, 2024</t>
  </si>
  <si>
    <t>Gemeindesteuern mit harmonisierten Realsteuersätzen berechnet; ohne Umsatzsteuer</t>
  </si>
  <si>
    <t>originäre Steuerkraft je Einwohner, Westdeutschland ohne Berlin=100, 2024</t>
  </si>
  <si>
    <t>Durchschnittsalter der Bevölkerung insgesamt</t>
  </si>
  <si>
    <t>Durchschnittsalter der Bevölkerung insg.</t>
  </si>
  <si>
    <t>start-up-Neugründungen in % aller Unternehmensgründungen (inkl. Nebengewerbe/Zweigniederlassungen)</t>
  </si>
  <si>
    <t>Schulabsolventen nach Abschlussarten, in % aller Schulabgänger</t>
  </si>
  <si>
    <t>Bevölkerungsvorausberechnung (16. KBV 2025, Variante G2L2W2), Basisjahr 2025</t>
  </si>
  <si>
    <t>Bevölkerung insgesamt</t>
  </si>
  <si>
    <t>ø 2019-2023</t>
  </si>
  <si>
    <t>Das Produktionspotential ist eine geschätzte Größe, ermittelt aus Faktoreinsatz (Arbeitstunden, Kapital) und Totaler Faktorproduktivität</t>
  </si>
  <si>
    <t>Veränderungsrate des Produktionspotentials (real) je Einwohner</t>
  </si>
  <si>
    <t>Veränderungsrate des Produktionspotentials (real)</t>
  </si>
  <si>
    <t>Veränderungsrate Produktionspotential in %</t>
  </si>
  <si>
    <t>Veränderungsrate Produktionspotential je Einwohner in %</t>
  </si>
  <si>
    <t>Schätzung des ifo Instituts</t>
  </si>
  <si>
    <t>Bauinvestitionen des Staates (VGR-Abgrenzung) je Einwohner, Westdeutschland ohne Berlin=100</t>
  </si>
  <si>
    <t>Bauinvestitionen des Staates je Einwohner, Westdeutschland=100</t>
  </si>
  <si>
    <t>Angaben für Thüringen ohne Internationale Hochschule</t>
  </si>
  <si>
    <t>Bruttoinlandsprodukt je Arbeitsstunde der Erwerbstätigen, 2023, nominal</t>
  </si>
  <si>
    <t>Bruttoinlandsprodukt je Erwerbstätigen, 2023, nominal</t>
  </si>
  <si>
    <t>Bruttoanlageinvestitionen, Unternehmen ohne Staat/sonstige Dienste und ohne Wohnungswesen, nominal, je Erwerbstätigen, Ostdeutschland mit Berlin=100</t>
  </si>
  <si>
    <t>Saldo der natürlichen Bevölkerungsentwicklung (Geburten ./. Sterbefälle) je 1.000 Einwohner (ohne Zensuskorrektur)</t>
  </si>
  <si>
    <t xml:space="preserve">Verwendete Variante G2L2W2 der 16. Bevölkerungsvorausberechnung ist die "mittlere" Variante mit moderaten Annahmen zu Geburtenrate und Lebenserwartung; Wanderungen pegeln sich mittel- bis langfristig bei 250 Tsd. Personen pro Jahr ein </t>
  </si>
  <si>
    <t>Studierende insgesamt je 1.000 Einwohner 18-24 Jahre</t>
  </si>
  <si>
    <t>Thüringen ohne Internationale Hochschule Erfurt; Stadtstaaten verzerrt durch Studierende mit auswärtigem Wohnsitz</t>
  </si>
  <si>
    <t>Studierende  je 1.000 Einwohner (18-24 Jahre)</t>
  </si>
  <si>
    <t>Bruttoanlageinvestitionen je Einwohner, Unternehmenssektor, Westdeutschland=100</t>
  </si>
  <si>
    <t>Bruttoanlageinvestitionen je Erwerbstätigen, Unternehmenssektor, Westdeutschland=100</t>
  </si>
  <si>
    <t>Bildungswanderungen (je 1.000 Einwohner 18-25 Jahre), 2023 (negative Werte=Nettoabwanderung)</t>
  </si>
  <si>
    <t>Ruhestandswanderung (je 1.000 Einwohner 65 Jahre und älter), 2023 (negative Werte=Nettoabwanderung)</t>
  </si>
  <si>
    <t>Berufseinstiegswanderung (je 1.000 Einwohner 25-29 Jahre), 2023 (negative Werte=Nettoabwanderung)</t>
  </si>
  <si>
    <t>Binnendifferenzierung BIP je Erwerbstätigen</t>
  </si>
  <si>
    <t>BIP, nominal, Anteil an Deutschland</t>
  </si>
  <si>
    <t>BIP, Anteil an Deutschland</t>
  </si>
  <si>
    <t>Veränderung der Arbeitslosenquote in Prozentpunkten</t>
  </si>
  <si>
    <t>Bevölkerung insg., 2025=100 (2035, 2050, 2070)</t>
  </si>
  <si>
    <t>erwerbsfähige Bevölkerung (20-64 Jahre), 2025=100 (2035, 2050, 2070)</t>
  </si>
  <si>
    <t>Patentanmeldungen insg. je 1 Mio. Einwohner</t>
  </si>
  <si>
    <t>Medianlöhne pro Monat; Westdeutschland=100</t>
  </si>
  <si>
    <t>Abbildungen zum Indikatorenkapitel "Betriebsgrößen" (Beschäftigtenstatistik)</t>
  </si>
  <si>
    <t>Anteil an Erwerbstätigen: Staatliche Sektoren (Öffentliche Dienstleister, Gesundheitswesen, Erziehung/Unterricht)</t>
  </si>
  <si>
    <t>Bevölkerungsdynamik 2000-2023</t>
  </si>
  <si>
    <t>Erwerbstätige (Inland), Anteil an Deutschland</t>
  </si>
  <si>
    <t>Bevölkerung, insg., Anteil an Deutschland</t>
  </si>
  <si>
    <t>Bevölkerung insg., Anteil an Deutschland</t>
  </si>
  <si>
    <t>Fortschreibungsdaten nach Zensuskorrektur</t>
  </si>
  <si>
    <t>Sonstige Waren</t>
  </si>
  <si>
    <t>Wirtschaftszweig (entsprechend WZ 2018)</t>
  </si>
  <si>
    <t>Bruttolöhne und -gehälter je Beschäftigten, Westdeutschland ohne Berlin=100</t>
  </si>
  <si>
    <t>Umsatz je Betrieb (Industriestatistik)</t>
  </si>
  <si>
    <t>Zahl der Betriebe (Industriestatistik)</t>
  </si>
  <si>
    <t>BWS je Erwerbstätigen 2024, Übersicht über alle Sektoren</t>
  </si>
  <si>
    <t>ø 2019-2025</t>
  </si>
  <si>
    <t>Veränderung der Arbeitslosenquote in Prozentpunkten, 2019-2025</t>
  </si>
  <si>
    <t>Arbeitslosenquote 2025</t>
  </si>
  <si>
    <t>Aus Geheimhaltungsgründen werden nicht für alle Branchen entsprechende Werte ausgewiesen. Grundzahlen z.T. geschätzt</t>
  </si>
  <si>
    <t>Anzahl der Stiftungen 2024</t>
  </si>
  <si>
    <t>Zusammensetzung Landtage 2026</t>
  </si>
  <si>
    <t xml:space="preserve">Schulqualität </t>
  </si>
  <si>
    <t>Erwerbstätige öffentliche Dienstleister, Gesundheit, Erziehung</t>
  </si>
  <si>
    <t xml:space="preserve">Anteile der Sektoren an den Erwerbstätigen im Überblick </t>
  </si>
  <si>
    <t xml:space="preserve">2019-2025 </t>
  </si>
  <si>
    <t>Umsatz je Beschäftigten nach Branchen, Deutschland=100, 2024</t>
  </si>
  <si>
    <t>2024/25</t>
  </si>
  <si>
    <t>Zufriedenheitsindikatoren (1: positiv // 3: negativ) 2023</t>
  </si>
  <si>
    <t>Verfügbares Einkommen, je Einwohner 2023</t>
  </si>
  <si>
    <t>Verfügbares Einkommen, real, je Einwohner 2023 (Kaufkraft)</t>
  </si>
  <si>
    <t>Ergebnisse einer Zusatzerhebung zum Mikrozensus 2022, deswegen keine Daten für andere Jahre vorhanden.</t>
  </si>
  <si>
    <t>Selbständige 55-64 Jahre in % aller Selbständigen, 2024</t>
  </si>
  <si>
    <t>25-34</t>
  </si>
  <si>
    <t>15-24</t>
  </si>
  <si>
    <t>35-44</t>
  </si>
  <si>
    <t>45-54</t>
  </si>
  <si>
    <t>55-64</t>
  </si>
  <si>
    <t>65 und älter</t>
  </si>
  <si>
    <t>Altersstruktur 2024 in % der Erwerbstätigen (Wohnort)</t>
  </si>
  <si>
    <t>Strukturdaten zu SV-pflichtigen Beschäftigten (SVB)/Erwerbstätigen</t>
  </si>
  <si>
    <t xml:space="preserve">Altersstruktur 2024 der Erwerbstätigen (Wohnort) in % </t>
  </si>
  <si>
    <t xml:space="preserve">Altersstruktur 2024 der Bevölkerung insgesamt in % </t>
  </si>
  <si>
    <t>Altersstruktur der Erwerbstätigen 2024 in % aller Erwerbstätigen</t>
  </si>
  <si>
    <t>Zu erwartende Unternehmensnachfolgen je 1.000 Unternehmen (Schätzung des IfM Bonn)</t>
  </si>
  <si>
    <t>Angaben für Stadtstaaten  verzerrt durch Studierende mit Wohnsitz in umliegenden Bundesländern</t>
  </si>
  <si>
    <t>Thüringen ohne Internationale Hochschule Erfurt</t>
  </si>
  <si>
    <t xml:space="preserve">Angaben für Thüringen ohne Internationale Hochschule, an der überwiegend Studierende aus dem Ausland in Fernstudiengängen eingeschrieben sind (Zahlen in Klammern: einschließlich Internationale Hochschule) </t>
  </si>
  <si>
    <t>Ausgaben der Hochschulen 2023 je Einwohner, Westdeutschland ohne Berlin=100</t>
  </si>
  <si>
    <t>Ausgaben der Hochschulen 2023 in % des BIP</t>
  </si>
  <si>
    <t>Zahl der Hochschulen 2024/25 (absolut)</t>
  </si>
  <si>
    <t>Zahl der Hochschulen 2024/25 je 1 Mio. Einwohner</t>
  </si>
  <si>
    <t>Zahl der Forschungseinrichtungen 2024/25 (absolut)</t>
  </si>
  <si>
    <t>Zahl der Forschungseinrichtungen 2024/25 je 1 Mio. Einwohner</t>
  </si>
  <si>
    <t>Tarifbindung, alle Wirtschaftsbereiche</t>
  </si>
  <si>
    <t>Merkmal wird vom Statistischen Bundesamt erst ab 2022 erhoben</t>
  </si>
  <si>
    <t>Interne FuE-Aufwendungen des Wirtschaftssektors nach ausgewählten Sektoren, in % der FuE-Aufwendungen insgesamt, 2023</t>
  </si>
  <si>
    <t>darunter</t>
  </si>
  <si>
    <t>,</t>
  </si>
  <si>
    <t>Zusammensetzung der internen FuE-Aufwendungen der Wirtschaft, in %</t>
  </si>
  <si>
    <t xml:space="preserve">Stifterverband </t>
  </si>
  <si>
    <t>Größenstruktur der Betriebe gemäß Beschäftigungsstatistik, 2025</t>
  </si>
  <si>
    <t>durchschnittliche Betriebsgröße, alle Wirtschaftsbereiche, 2025</t>
  </si>
  <si>
    <t>Großbetriebe (250 Beschäftigte und mehr), Anteil an Betrieben, alle Wirtschaftsbereiche, 2025</t>
  </si>
  <si>
    <t>Großbetriebe (250 Beschäftigte und mehr), Anteil an Beschäftigten, alle Wirtschaftsbereiche, 2025</t>
  </si>
  <si>
    <t>durchschnittliche Betriebsgröße, Verarbeitendes Gewerbe, 2025</t>
  </si>
  <si>
    <t>Großbetriebe (250 Beschäftigte und mehr), Anteil an Betrieben, Verarbeitendes Gewerbe, 2025</t>
  </si>
  <si>
    <t>Großbetriebe (250 Beschäftigte und mehr), Anteil an Beschäftigten, Verarbeitendes Gewerbe, 2025</t>
  </si>
  <si>
    <t>Juni 2025</t>
  </si>
  <si>
    <t>Ursprungsdaten zum Teil durch eigene Schätzungen ergänzt (betrifft insbesondere Bergbau/Gewinnung von Steinen und Erden Tabakverarbeitung und Mineralölverarbeitung) sowie generell kleine Länder (Saarland, Bremen, Hamburg).</t>
  </si>
  <si>
    <t>Anteile an den sozialversicherungspflichtig Beschäftigten insgesamt in %, jeweils Juni</t>
  </si>
  <si>
    <t xml:space="preserve">Erwerbspersonen in der Definition des Mikrozensus. </t>
  </si>
  <si>
    <t>Erwerbstätige (Arbeitsort) je 100 erwerbsfähige Einwohner (Wohnort)</t>
  </si>
  <si>
    <t>ohne Auspendler ins Ausland. Werte für Länderaggregate sind Angaben für Pendler über die Grenzen des jeweiligen Gebietes.</t>
  </si>
  <si>
    <t>einschließlich Einpendler aus dem Ausland. Werte für Länderaggregate sind Angaben für Pendler über die Grenzen des jeweiligen Gebietes.</t>
  </si>
  <si>
    <t>negative Werte: Auspendlerüberschuss. Werte für Länderaggregate sind Angaben für Pendler über die Grenzen des jeweiligen Gebietes.</t>
  </si>
  <si>
    <t>Lohnverteilung 2024</t>
  </si>
  <si>
    <t>Armutsgefährdungsquote (Bundesmedian) 2024</t>
  </si>
  <si>
    <t>Betriebsgrößen (Beschäftigungsstatistik): Anteil der Betriebe/der Beschäftigten 2025</t>
  </si>
  <si>
    <t>durchschnittliche Unternehmensgröße, alle Wirtschaftsbereiche (ohne Staat)</t>
  </si>
  <si>
    <t>Umsatzproduktivität nach Branchen (Industriestatistik) 2024</t>
  </si>
  <si>
    <t>Branchenstruktur der SV-pflichtigen Beschäftigten im Verarbeitenden Gewerbe 2025</t>
  </si>
  <si>
    <t>Branchenstruktur, Basis Umsätze (Industriestatistik) 2024</t>
  </si>
  <si>
    <t>Branchenstruktur der SV-pflichtigen Beschäftigten: Verarbeitendes Gewerbe, sortiert, 2025</t>
  </si>
  <si>
    <t>Anteil energieintensiver Industriezweige an Umsatz/an Beschäftigten</t>
  </si>
  <si>
    <t>Zahl der Beschäftigten (Industriestatistik)</t>
  </si>
  <si>
    <t>durchschnittliche Unternehmensgröße (alle Wirtschaftsbereiche ohne Staat)</t>
  </si>
  <si>
    <t>durchschnittliche Betriebsgröße (Beschäftigtenstatistik): Verarbeitendes Gewerbe 2025</t>
  </si>
  <si>
    <t>durchschnittliche Betriebsgröße (Beschäftigtenstatistik): Gesamtwirtschaft 2025</t>
  </si>
  <si>
    <t>Betriebsgrößen (Beschäftigungsstatistik), Verarbeitendes Gewerbe: Anteil an Betrieben/Beschäftigten 2025</t>
  </si>
  <si>
    <t>Betriebsgrößen (Beschäftigungsstatistik), Gesamtwirtschaft: Anteil an Betrieben/Beschäftigten 2025</t>
  </si>
  <si>
    <t>wichtigste Exportländer 2024</t>
  </si>
  <si>
    <t>Anteil Russlands an den Exporten 2024</t>
  </si>
  <si>
    <t>wichtigste Exportgüter 2024</t>
  </si>
  <si>
    <t>ab 2023 werden FuE-Aufwendungen am Ort des jeweiligen Unternehmenshauptsitzes erfasst</t>
  </si>
  <si>
    <t>ab 2023 werden FuE-Aktivitäten am Ort des jeweiligen Unternehmenshauptsitzes erfasst</t>
  </si>
  <si>
    <t>wegen veränderter Erfassung des FuE-Personals ab 2023 sind Werte für Vorjahre nicht vergleichbar</t>
  </si>
  <si>
    <t>2025</t>
  </si>
  <si>
    <t>Erwerbswanderungssaldo (je 1.000 Einwohner der gleichaltrigen Altersgruppe)</t>
  </si>
  <si>
    <t>Erwerbswanderung (je 1.000 Einwohner 30-50 Jahre), 2023 (negative Werte=Nettoabwanderung)</t>
  </si>
  <si>
    <t>Zusammengefasste Geburtenziffer, 15-45 Jahre</t>
  </si>
  <si>
    <t>Geburtenrate</t>
  </si>
  <si>
    <t>Qualifikationsstruktur der Beschäftigten (tertiäre Ausbildung)</t>
  </si>
  <si>
    <t>Inhaltsverzeichnis (mit Verlinkung der Einzelindikatoren/Abbildungen)</t>
  </si>
  <si>
    <t>Bruttoanlageinvestitionen, Unternehmen ohne Staat/sonstige Dienste und ohne Wohnungswesen, nominal, je Einwohner, Westdeutschland ohne Berlin=100</t>
  </si>
  <si>
    <t>Kapitel</t>
  </si>
  <si>
    <t>BMBF (BMFTR)</t>
  </si>
  <si>
    <t>BMWE</t>
  </si>
  <si>
    <t>(Klicken auf die jeweilige Kategorie führt zu einer detaillierten Übersicht der vorhandenen Indikatoren)</t>
  </si>
  <si>
    <t>FuE-Ausgaben (Unternehmenssektor) in % des BIP</t>
  </si>
  <si>
    <t xml:space="preserve">ab Berichtsjahr 2024: konzeptionelle Änderungen; Daten daher nur eingeschränkt mit Vorjahren vergleichbar </t>
  </si>
  <si>
    <t>Überblick Bruttowertschöpfung (nominal) je Erwerbstätigen nach Sektoren, Westdeutschland mit Berlin=100, 2025</t>
  </si>
  <si>
    <t>Anteil der Sektoren an den Erwerbstätigen insg. im Überblick, 2025</t>
  </si>
  <si>
    <t>10 wichtigste Außenhandelspartner, Exporte, 2025, Anteil an Warenausfuhren insg. in %</t>
  </si>
  <si>
    <t>Anteil Russlands an den Warenausfuhren in %, 2025</t>
  </si>
  <si>
    <t>10 wichtigste Ausfuhrgüter, 2025, Anteil an Warenausfuhren insgesamt in %</t>
  </si>
  <si>
    <t xml:space="preserve">Demographische Daten - Vergangenheit </t>
  </si>
  <si>
    <t>ifo Faktenmonitor</t>
  </si>
  <si>
    <t>c/o ifo Institut, NL Dresden</t>
  </si>
  <si>
    <t>Einsteinstr. 3</t>
  </si>
  <si>
    <t>01069 Dresden</t>
  </si>
  <si>
    <t>Ansprechpartner: Prof. Dr. Joachim Ragnitz (ragnitz@ifo.de)</t>
  </si>
  <si>
    <t>Der ifo Faktenmonitor wurde auf Anregung des Saarower Kreises erstellt und im Mai 2025 erstmalig der Öffentlichkeit vorgestellt</t>
  </si>
  <si>
    <t>Enthalten sind rund 250 wirtschaftsbezogene Indikatoren für alle 16 Bundesländer, die Vergleiche ermöglichen.</t>
  </si>
  <si>
    <t xml:space="preserve">Diese EXCEL-Datei enthält sämtliche Daten sowie Abbildungen für ausgewählte Indikatoren. </t>
  </si>
  <si>
    <t>Für einige Indikatoren werden darüber hinaus auch Vergleichsdaten für europäische (NUTS-2-)Regionen bereitgestellt.</t>
  </si>
  <si>
    <t>Der Faktenmonitor wird regelmäßig aktualisiert und wird der interessierten Öffentlichkeit auf der Internet-Seite der Mitteldeutschen Stiftung Wissenschaft und Bildung zur Verfügung gestellt.</t>
  </si>
  <si>
    <t>https://mitteldeutsche-stiftung.de/ifo-faktenmonitor-ostdeutschland/</t>
  </si>
  <si>
    <t>Stand: 15.5.2026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</si>
</sst>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_-;\-* #,##0_-;_-* &quot;-&quot;??_-;_-@_-"/>
    <numFmt numFmtId="166" formatCode="_-* #,##0.0_-;\-* #,##0.0_-;_-* &quot;-&quot;??_-;_-@_-"/>
    <numFmt numFmtId="167" formatCode="0.000"/>
    <numFmt numFmtId="168" formatCode="0.000000"/>
    <numFmt numFmtId="169" formatCode="0.0000"/>
    <numFmt numFmtId="170" formatCode="_-* #,##0.000_-;\-* #,##0.000_-;_-* &quot;-&quot;??_-;_-@_-"/>
  </numFmts>
  <fonts count="18"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scheme val="minor"/>
    </font>
    <font>
      <u/>
      <sz val="11"/>
      <color theme="10"/>
      <name val="Aptos Narrow"/>
      <family val="2"/>
      <scheme val="minor"/>
    </font>
    <font>
      <b/>
      <sz val="10"/>
      <color theme="1"/>
      <name val="Aptos Narrow"/>
      <family val="2"/>
      <scheme val="minor"/>
    </font>
    <font>
      <sz val="11"/>
      <name val="Aptos Narrow"/>
      <family val="2"/>
      <scheme val="minor"/>
    </font>
    <font>
      <sz val="11"/>
      <color rgb="FFFF0000"/>
      <name val="Aptos Narrow"/>
      <family val="2"/>
      <scheme val="minor"/>
    </font>
    <font>
      <sz val="11"/>
      <color theme="0"/>
      <name val="Aptos Narrow"/>
      <family val="2"/>
      <scheme val="minor"/>
    </font>
    <font>
      <sz val="10"/>
      <name val="Arial"/>
      <family val="2"/>
    </font>
    <font>
      <sz val="11"/>
      <color theme="1"/>
      <name val="Aptos Narrow"/>
      <family val="2"/>
    </font>
    <font>
      <b/>
      <sz val="11"/>
      <name val="Aptos Narrow"/>
      <family val="2"/>
      <scheme val="minor"/>
    </font>
    <font>
      <b/>
      <u/>
      <sz val="11"/>
      <name val="Aptos Narrow"/>
      <family val="2"/>
      <scheme val="minor"/>
    </font>
    <font>
      <u/>
      <sz val="11"/>
      <name val="Aptos Narrow"/>
      <family val="2"/>
      <scheme val="minor"/>
    </font>
    <font>
      <b/>
      <sz val="7"/>
      <color theme="0"/>
      <name val="Arial"/>
      <family val="2"/>
    </font>
    <font>
      <i/>
      <sz val="11"/>
      <color theme="0"/>
      <name val="Aptos Narrow"/>
      <family val="2"/>
      <scheme val="minor"/>
    </font>
    <font>
      <sz val="7"/>
      <color theme="0"/>
      <name val="Arial"/>
      <family val="2"/>
    </font>
    <font>
      <b/>
      <sz val="22"/>
      <color theme="1"/>
      <name val="Aptos Narrow"/>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0"/>
        <bgColor indexed="64"/>
      </patternFill>
    </fill>
  </fills>
  <borders count="1">
    <border>
      <left/>
      <right/>
      <top/>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1" fillId="0" borderId="0"/>
    <xf numFmtId="0" fontId="9" fillId="0" borderId="0"/>
  </cellStyleXfs>
  <cellXfs count="112">
    <xf numFmtId="0" fontId="0" fillId="0" borderId="0" xfId="0"/>
    <xf numFmtId="0" fontId="0" fillId="0" borderId="0" xfId="0" applyAlignment="1">
      <alignment wrapText="1"/>
    </xf>
    <xf numFmtId="0" fontId="3" fillId="0" borderId="0" xfId="0" applyFont="1" applyAlignment="1">
      <alignment wrapText="1"/>
    </xf>
    <xf numFmtId="164" fontId="0" fillId="0" borderId="0" xfId="0" applyNumberFormat="1"/>
    <xf numFmtId="0" fontId="2" fillId="0" borderId="0" xfId="0" applyFont="1"/>
    <xf numFmtId="165" fontId="0" fillId="0" borderId="0" xfId="1" applyNumberFormat="1" applyFont="1"/>
    <xf numFmtId="166" fontId="0" fillId="0" borderId="0" xfId="0" applyNumberFormat="1"/>
    <xf numFmtId="1" fontId="0" fillId="0" borderId="0" xfId="0" applyNumberFormat="1"/>
    <xf numFmtId="0" fontId="4" fillId="0" borderId="0" xfId="2"/>
    <xf numFmtId="164" fontId="0" fillId="0" borderId="0" xfId="0" applyNumberFormat="1" applyAlignment="1">
      <alignment horizontal="right"/>
    </xf>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5" fillId="0" borderId="0" xfId="0" applyFont="1" applyAlignment="1">
      <alignment wrapText="1"/>
    </xf>
    <xf numFmtId="164" fontId="2" fillId="0" borderId="0" xfId="0" applyNumberFormat="1" applyFont="1"/>
    <xf numFmtId="1" fontId="2" fillId="0" borderId="0" xfId="0" applyNumberFormat="1" applyFont="1"/>
    <xf numFmtId="2" fontId="2" fillId="0" borderId="0" xfId="0" applyNumberFormat="1" applyFont="1"/>
    <xf numFmtId="164" fontId="2" fillId="0" borderId="0" xfId="0" applyNumberFormat="1" applyFont="1" applyAlignment="1">
      <alignment horizontal="right"/>
    </xf>
    <xf numFmtId="165" fontId="0" fillId="0" borderId="0" xfId="1" applyNumberFormat="1" applyFont="1" applyAlignment="1">
      <alignment horizontal="right"/>
    </xf>
    <xf numFmtId="166" fontId="0" fillId="0" borderId="0" xfId="0" applyNumberFormat="1" applyAlignment="1">
      <alignment horizontal="right"/>
    </xf>
    <xf numFmtId="164" fontId="0" fillId="0" borderId="0" xfId="1" applyNumberFormat="1" applyFont="1" applyAlignment="1">
      <alignment horizontal="right"/>
    </xf>
    <xf numFmtId="2" fontId="0" fillId="0" borderId="0" xfId="1" applyNumberFormat="1" applyFont="1" applyAlignment="1">
      <alignment horizontal="right"/>
    </xf>
    <xf numFmtId="164" fontId="1" fillId="0" borderId="0" xfId="3" applyNumberFormat="1"/>
    <xf numFmtId="0" fontId="3" fillId="0" borderId="0" xfId="0" applyFont="1" applyAlignment="1">
      <alignment horizontal="center" wrapText="1"/>
    </xf>
    <xf numFmtId="165" fontId="3" fillId="0" borderId="0" xfId="1" applyNumberFormat="1" applyFont="1" applyAlignment="1">
      <alignment horizontal="center" wrapText="1"/>
    </xf>
    <xf numFmtId="165" fontId="5" fillId="0" borderId="0" xfId="1" applyNumberFormat="1" applyFont="1" applyAlignment="1">
      <alignment horizontal="center" wrapText="1"/>
    </xf>
    <xf numFmtId="164" fontId="0" fillId="0" borderId="0" xfId="0" quotePrefix="1" applyNumberFormat="1" applyAlignment="1">
      <alignment horizontal="right"/>
    </xf>
    <xf numFmtId="164" fontId="0" fillId="0" borderId="0" xfId="0" applyNumberFormat="1" applyAlignment="1">
      <alignment horizontal="right" wrapText="1"/>
    </xf>
    <xf numFmtId="164" fontId="2" fillId="0" borderId="0" xfId="3" applyNumberFormat="1" applyFont="1"/>
    <xf numFmtId="165" fontId="2" fillId="0" borderId="0" xfId="1" applyNumberFormat="1" applyFont="1" applyAlignment="1">
      <alignment horizontal="left" wrapText="1"/>
    </xf>
    <xf numFmtId="165" fontId="0" fillId="0" borderId="0" xfId="0" applyNumberFormat="1"/>
    <xf numFmtId="165" fontId="2" fillId="0" borderId="0" xfId="1" applyNumberFormat="1" applyFont="1"/>
    <xf numFmtId="1" fontId="0" fillId="0" borderId="0" xfId="1" applyNumberFormat="1" applyFont="1"/>
    <xf numFmtId="165" fontId="0" fillId="0" borderId="0" xfId="0" applyNumberFormat="1" applyAlignment="1">
      <alignment horizontal="right"/>
    </xf>
    <xf numFmtId="1" fontId="0" fillId="0" borderId="0" xfId="0" applyNumberFormat="1" applyAlignment="1">
      <alignment horizontal="right"/>
    </xf>
    <xf numFmtId="1" fontId="2" fillId="0" borderId="0" xfId="1" applyNumberFormat="1" applyFont="1"/>
    <xf numFmtId="165" fontId="2" fillId="0" borderId="0" xfId="0" applyNumberFormat="1" applyFont="1"/>
    <xf numFmtId="1" fontId="0" fillId="0" borderId="0" xfId="1" applyNumberFormat="1" applyFont="1" applyAlignment="1">
      <alignment horizontal="right"/>
    </xf>
    <xf numFmtId="0" fontId="0" fillId="2" borderId="0" xfId="0" applyFill="1"/>
    <xf numFmtId="0" fontId="0" fillId="0" borderId="0" xfId="1" applyNumberFormat="1" applyFont="1"/>
    <xf numFmtId="0" fontId="6" fillId="0" borderId="0" xfId="0" applyFont="1"/>
    <xf numFmtId="0" fontId="3" fillId="0" borderId="0" xfId="0" applyFont="1" applyAlignment="1">
      <alignment horizontal="center" vertical="top" wrapText="1"/>
    </xf>
    <xf numFmtId="0" fontId="5" fillId="0" borderId="0" xfId="0" applyFont="1" applyAlignment="1">
      <alignment horizontal="center" vertical="top" wrapText="1"/>
    </xf>
    <xf numFmtId="165" fontId="3" fillId="0" borderId="0" xfId="1" applyNumberFormat="1" applyFont="1" applyAlignment="1">
      <alignment horizontal="center" vertical="top" wrapText="1"/>
    </xf>
    <xf numFmtId="165" fontId="5" fillId="0" borderId="0" xfId="1" applyNumberFormat="1"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164" fontId="0" fillId="0" borderId="0" xfId="0" applyNumberFormat="1" applyAlignment="1">
      <alignment horizontal="center" vertical="top" wrapText="1"/>
    </xf>
    <xf numFmtId="165" fontId="3" fillId="0" borderId="0" xfId="1" applyNumberFormat="1" applyFont="1" applyAlignment="1">
      <alignment horizontal="left" vertical="top" wrapText="1"/>
    </xf>
    <xf numFmtId="0" fontId="0" fillId="0" borderId="0" xfId="0" applyAlignment="1">
      <alignment horizontal="center" vertical="top"/>
    </xf>
    <xf numFmtId="0" fontId="0" fillId="3" borderId="0" xfId="0" applyFill="1"/>
    <xf numFmtId="49" fontId="3" fillId="0" borderId="0" xfId="0" applyNumberFormat="1" applyFont="1" applyAlignment="1">
      <alignment horizontal="center" vertical="top" wrapText="1"/>
    </xf>
    <xf numFmtId="167" fontId="0" fillId="0" borderId="0" xfId="0" applyNumberFormat="1"/>
    <xf numFmtId="0" fontId="0" fillId="4" borderId="0" xfId="0" applyFill="1"/>
    <xf numFmtId="0" fontId="0" fillId="0" borderId="0" xfId="0" quotePrefix="1"/>
    <xf numFmtId="0" fontId="7" fillId="0" borderId="0" xfId="0" applyFont="1"/>
    <xf numFmtId="164" fontId="7" fillId="0" borderId="0" xfId="0" applyNumberFormat="1" applyFont="1"/>
    <xf numFmtId="0" fontId="8" fillId="0" borderId="0" xfId="0" applyFont="1"/>
    <xf numFmtId="0" fontId="8" fillId="0" borderId="0" xfId="0" applyFont="1" applyAlignment="1">
      <alignment wrapText="1"/>
    </xf>
    <xf numFmtId="1" fontId="8" fillId="0" borderId="0" xfId="0" applyNumberFormat="1" applyFont="1"/>
    <xf numFmtId="167" fontId="8" fillId="0" borderId="0" xfId="0" applyNumberFormat="1" applyFont="1"/>
    <xf numFmtId="0" fontId="8" fillId="5" borderId="0" xfId="0" applyFont="1" applyFill="1"/>
    <xf numFmtId="168" fontId="8" fillId="0" borderId="0" xfId="0" applyNumberFormat="1" applyFont="1"/>
    <xf numFmtId="0" fontId="8" fillId="0" borderId="0" xfId="0" applyFont="1" applyAlignment="1">
      <alignment vertical="top" wrapText="1"/>
    </xf>
    <xf numFmtId="0" fontId="10" fillId="0" borderId="0" xfId="0" applyFont="1"/>
    <xf numFmtId="0" fontId="11" fillId="3" borderId="0" xfId="0" applyFont="1" applyFill="1"/>
    <xf numFmtId="0" fontId="11" fillId="0" borderId="0" xfId="0" applyFont="1"/>
    <xf numFmtId="0" fontId="13" fillId="0" borderId="0" xfId="2" applyFont="1"/>
    <xf numFmtId="0" fontId="11" fillId="2" borderId="0" xfId="0" applyFont="1" applyFill="1"/>
    <xf numFmtId="0" fontId="3" fillId="0" borderId="0" xfId="0" applyFont="1"/>
    <xf numFmtId="165" fontId="3" fillId="0" borderId="0" xfId="1" applyNumberFormat="1" applyFont="1" applyAlignment="1">
      <alignment horizontal="center" vertical="top"/>
    </xf>
    <xf numFmtId="49" fontId="2" fillId="0" borderId="0" xfId="0" applyNumberFormat="1" applyFont="1" applyAlignment="1">
      <alignment horizontal="left"/>
    </xf>
    <xf numFmtId="49" fontId="2" fillId="0" borderId="0" xfId="0" applyNumberFormat="1" applyFont="1" applyAlignment="1">
      <alignment horizontal="left" wrapText="1"/>
    </xf>
    <xf numFmtId="0" fontId="6" fillId="3" borderId="0" xfId="0" applyFont="1" applyFill="1"/>
    <xf numFmtId="0" fontId="6" fillId="2" borderId="0" xfId="0" applyFont="1" applyFill="1"/>
    <xf numFmtId="169" fontId="0" fillId="0" borderId="0" xfId="0" applyNumberFormat="1"/>
    <xf numFmtId="43" fontId="0" fillId="0" borderId="0" xfId="0" applyNumberFormat="1" applyAlignment="1">
      <alignment horizontal="right"/>
    </xf>
    <xf numFmtId="0" fontId="12" fillId="0" borderId="0" xfId="2" applyFont="1"/>
    <xf numFmtId="170" fontId="0" fillId="0" borderId="0" xfId="0" applyNumberFormat="1"/>
    <xf numFmtId="167" fontId="2" fillId="0" borderId="0" xfId="0" applyNumberFormat="1" applyFont="1"/>
    <xf numFmtId="167" fontId="0" fillId="0" borderId="0" xfId="1" applyNumberFormat="1" applyFont="1"/>
    <xf numFmtId="167" fontId="2" fillId="0" borderId="0" xfId="1" applyNumberFormat="1" applyFont="1"/>
    <xf numFmtId="2" fontId="8" fillId="0" borderId="0" xfId="0" applyNumberFormat="1" applyFont="1"/>
    <xf numFmtId="170" fontId="0" fillId="0" borderId="0" xfId="1" applyNumberFormat="1" applyFont="1"/>
    <xf numFmtId="170" fontId="2" fillId="0" borderId="0" xfId="1" applyNumberFormat="1" applyFont="1"/>
    <xf numFmtId="164" fontId="3" fillId="0" borderId="0" xfId="1" applyNumberFormat="1" applyFont="1" applyAlignment="1">
      <alignment horizontal="center" vertical="top" wrapText="1"/>
    </xf>
    <xf numFmtId="0" fontId="4" fillId="0" borderId="0" xfId="2" applyAlignment="1">
      <alignment wrapText="1"/>
    </xf>
    <xf numFmtId="0" fontId="12" fillId="2" borderId="0" xfId="2" applyFont="1" applyFill="1" applyAlignment="1"/>
    <xf numFmtId="0" fontId="4" fillId="0" borderId="0" xfId="2" applyFill="1" applyAlignment="1"/>
    <xf numFmtId="0" fontId="13" fillId="0" borderId="0" xfId="2" applyFont="1" applyAlignment="1"/>
    <xf numFmtId="0" fontId="4" fillId="0" borderId="0" xfId="2" applyAlignment="1"/>
    <xf numFmtId="0" fontId="11" fillId="2" borderId="0" xfId="2" applyFont="1" applyFill="1" applyAlignment="1"/>
    <xf numFmtId="0" fontId="6" fillId="0" borderId="0" xfId="2" applyFont="1" applyAlignment="1"/>
    <xf numFmtId="0" fontId="13" fillId="0" borderId="0" xfId="2" applyFont="1" applyFill="1" applyAlignment="1"/>
    <xf numFmtId="0" fontId="4" fillId="0" borderId="0" xfId="2" applyFill="1" applyAlignment="1">
      <alignment horizontal="center"/>
    </xf>
    <xf numFmtId="0" fontId="13" fillId="0" borderId="0" xfId="2" applyFont="1" applyFill="1" applyAlignment="1">
      <alignment horizontal="center"/>
    </xf>
    <xf numFmtId="0" fontId="6" fillId="0" borderId="0" xfId="0" applyFont="1" applyAlignment="1">
      <alignment horizontal="center"/>
    </xf>
    <xf numFmtId="166" fontId="0" fillId="0" borderId="0" xfId="1" applyNumberFormat="1" applyFont="1"/>
    <xf numFmtId="166" fontId="0" fillId="0" borderId="0" xfId="1" applyNumberFormat="1" applyFont="1" applyAlignment="1">
      <alignment horizontal="right"/>
    </xf>
    <xf numFmtId="164" fontId="2" fillId="0" borderId="0" xfId="0" applyNumberFormat="1" applyFont="1" applyAlignment="1">
      <alignment horizontal="right" wrapText="1"/>
    </xf>
    <xf numFmtId="0" fontId="2" fillId="0" borderId="0" xfId="0" applyFont="1" applyAlignment="1">
      <alignment wrapText="1"/>
    </xf>
    <xf numFmtId="0" fontId="4" fillId="0" borderId="0" xfId="2" applyFill="1"/>
    <xf numFmtId="167" fontId="0" fillId="0" borderId="0" xfId="0" applyNumberFormat="1" applyAlignment="1">
      <alignment horizontal="right"/>
    </xf>
    <xf numFmtId="0" fontId="2" fillId="0" borderId="0" xfId="0" applyFont="1" applyAlignment="1">
      <alignment horizontal="right"/>
    </xf>
    <xf numFmtId="165" fontId="2" fillId="0" borderId="0" xfId="1" applyNumberFormat="1" applyFont="1" applyAlignment="1">
      <alignment horizontal="right"/>
    </xf>
    <xf numFmtId="0" fontId="14" fillId="0" borderId="0" xfId="4" applyFont="1"/>
    <xf numFmtId="0" fontId="15" fillId="0" borderId="0" xfId="0" applyFont="1"/>
    <xf numFmtId="164" fontId="8" fillId="0" borderId="0" xfId="0" applyNumberFormat="1" applyFont="1"/>
    <xf numFmtId="0" fontId="16" fillId="0" borderId="0" xfId="4" applyFont="1"/>
    <xf numFmtId="0" fontId="17" fillId="0" borderId="0" xfId="0" applyFont="1"/>
    <xf numFmtId="0" fontId="2" fillId="0" borderId="0" xfId="0" applyFont="1" applyAlignment="1">
      <alignment horizontal="center" wrapText="1"/>
    </xf>
    <xf numFmtId="0" fontId="0" fillId="0" borderId="0" xfId="0" applyAlignment="1">
      <alignment horizontal="center" wrapText="1"/>
    </xf>
  </cellXfs>
  <cellStyles count="5">
    <cellStyle name="Komma" xfId="1" builtinId="3"/>
    <cellStyle name="Link" xfId="2" builtinId="8"/>
    <cellStyle name="Standard" xfId="0" builtinId="0"/>
    <cellStyle name="Standard 2" xfId="3" xr:uid="{1BF02685-12AC-466F-8C99-94CB7C68A3DA}"/>
    <cellStyle name="Standard_VorlageBS2010_TabellenReihe2_Stand29.9.10 2" xfId="4" xr:uid="{FE0B8C4F-E66F-4B2E-B0A0-78A280CBECD5}"/>
  </cellStyles>
  <dxfs count="0"/>
  <tableStyles count="0" defaultTableStyle="TableStyleMedium2" defaultPivotStyle="PivotStyleLight16"/>
  <colors>
    <mruColors>
      <color rgb="FFE971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externalLink" Target="externalLinks/externalLink12.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Wirtschaftskraft'!$I$3</c:f>
          <c:strCache>
            <c:ptCount val="1"/>
            <c:pt idx="0">
              <c:v>BIP je Einwohner, nominal,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Wirtschaftskraft'!$J$4:$N$4</c:f>
              <c:numCache>
                <c:formatCode>General</c:formatCode>
                <c:ptCount val="5"/>
                <c:pt idx="0">
                  <c:v>73.254852624011505</c:v>
                </c:pt>
                <c:pt idx="1">
                  <c:v>72.780373831775705</c:v>
                </c:pt>
                <c:pt idx="2">
                  <c:v>74.933501078360891</c:v>
                </c:pt>
                <c:pt idx="3">
                  <c:v>69.108554996405474</c:v>
                </c:pt>
                <c:pt idx="4">
                  <c:v>69.358375269590226</c:v>
                </c:pt>
              </c:numCache>
            </c:numRef>
          </c:val>
          <c:extLst>
            <c:ext xmlns:c16="http://schemas.microsoft.com/office/drawing/2014/chart" uri="{C3380CC4-5D6E-409C-BE32-E72D297353CC}">
              <c16:uniqueId val="{0000000C-2E92-44F0-B4BA-A588D285F95D}"/>
            </c:ext>
          </c:extLst>
        </c:ser>
        <c:ser>
          <c:idx val="3"/>
          <c:order val="3"/>
          <c:spPr>
            <a:solidFill>
              <a:schemeClr val="accent1"/>
            </a:solidFill>
            <a:ln>
              <a:solidFill>
                <a:sysClr val="windowText" lastClr="000000"/>
              </a:solidFill>
            </a:ln>
            <a:effectLst/>
          </c:spPr>
          <c:invertIfNegative val="0"/>
          <c:val>
            <c:numRef>
              <c:f>'Abb Wirtschaftskraft'!$J$6:$Y$6</c:f>
              <c:numCache>
                <c:formatCode>General</c:formatCode>
                <c:ptCount val="16"/>
                <c:pt idx="6">
                  <c:v>106.64090582314883</c:v>
                </c:pt>
                <c:pt idx="7">
                  <c:v>111.7900790797987</c:v>
                </c:pt>
                <c:pt idx="8">
                  <c:v>109.58662832494608</c:v>
                </c:pt>
                <c:pt idx="9">
                  <c:v>162.12796549245147</c:v>
                </c:pt>
                <c:pt idx="10">
                  <c:v>109.44284687275341</c:v>
                </c:pt>
                <c:pt idx="11">
                  <c:v>89.696261682242991</c:v>
                </c:pt>
                <c:pt idx="12">
                  <c:v>90.708123652048883</c:v>
                </c:pt>
                <c:pt idx="13">
                  <c:v>80.724299065420553</c:v>
                </c:pt>
                <c:pt idx="14">
                  <c:v>76.860172537742628</c:v>
                </c:pt>
                <c:pt idx="15">
                  <c:v>79.698058950395406</c:v>
                </c:pt>
              </c:numCache>
            </c:numRef>
          </c:val>
          <c:extLst>
            <c:ext xmlns:c16="http://schemas.microsoft.com/office/drawing/2014/chart" uri="{C3380CC4-5D6E-409C-BE32-E72D297353CC}">
              <c16:uniqueId val="{0000000C-BAC8-488F-ADA1-40345CAA8EC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E-BAC8-488F-ADA1-40345CAA8ECC}"/>
              </c:ext>
            </c:extLst>
          </c:dPt>
          <c:val>
            <c:numRef>
              <c:f>'Abb Wirtschaftskraft'!$J$5:$O$5</c:f>
              <c:numCache>
                <c:formatCode>General</c:formatCode>
                <c:ptCount val="6"/>
                <c:pt idx="5">
                  <c:v>106.21315600287562</c:v>
                </c:pt>
              </c:numCache>
            </c:numRef>
          </c:val>
          <c:extLst>
            <c:ext xmlns:c16="http://schemas.microsoft.com/office/drawing/2014/chart" uri="{C3380CC4-5D6E-409C-BE32-E72D297353CC}">
              <c16:uniqueId val="{0000000D-BAC8-488F-ADA1-40345CAA8EC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Wirtschaftskraft'!$J$7:$O$7</c:f>
              <c:numCache>
                <c:formatCode>General</c:formatCode>
                <c:ptCount val="6"/>
                <c:pt idx="0">
                  <c:v>80.152767792954705</c:v>
                </c:pt>
                <c:pt idx="1">
                  <c:v>80.152767792954705</c:v>
                </c:pt>
                <c:pt idx="2">
                  <c:v>80.152767792954705</c:v>
                </c:pt>
                <c:pt idx="3">
                  <c:v>80.152767792954705</c:v>
                </c:pt>
                <c:pt idx="4">
                  <c:v>80.152767792954705</c:v>
                </c:pt>
                <c:pt idx="5">
                  <c:v>80.152767792954705</c:v>
                </c:pt>
              </c:numCache>
            </c:numRef>
          </c:val>
          <c:smooth val="0"/>
          <c:extLst>
            <c:ext xmlns:c16="http://schemas.microsoft.com/office/drawing/2014/chart" uri="{C3380CC4-5D6E-409C-BE32-E72D297353CC}">
              <c16:uniqueId val="{0000000D-2E92-44F0-B4BA-A588D285F95D}"/>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E-2E92-44F0-B4BA-A588D285F9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Wirtschaftswachstum'!$I$27</c:f>
          <c:strCache>
            <c:ptCount val="1"/>
            <c:pt idx="0">
              <c:v>Veränderungsrate Bruttoinlandsprodukt (real) je Arbeitsstunde der Erwerbstätigen,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Wirtschaftswachstum'!$J$28:$N$28</c:f>
              <c:numCache>
                <c:formatCode>General</c:formatCode>
                <c:ptCount val="5"/>
                <c:pt idx="0">
                  <c:v>0.73222575427551817</c:v>
                </c:pt>
                <c:pt idx="1">
                  <c:v>1.2976040168665577</c:v>
                </c:pt>
                <c:pt idx="2">
                  <c:v>0.80438082990667681</c:v>
                </c:pt>
                <c:pt idx="3">
                  <c:v>0.31875728081161014</c:v>
                </c:pt>
                <c:pt idx="4">
                  <c:v>0.93811733143844833</c:v>
                </c:pt>
              </c:numCache>
            </c:numRef>
          </c:val>
          <c:extLst>
            <c:ext xmlns:c16="http://schemas.microsoft.com/office/drawing/2014/chart" uri="{C3380CC4-5D6E-409C-BE32-E72D297353CC}">
              <c16:uniqueId val="{00000000-1211-41ED-8C25-1FBD5A898E54}"/>
            </c:ext>
          </c:extLst>
        </c:ser>
        <c:ser>
          <c:idx val="3"/>
          <c:order val="3"/>
          <c:spPr>
            <a:solidFill>
              <a:srgbClr val="156082"/>
            </a:solidFill>
            <a:ln w="1587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Wirtschaftswachstum'!$J$30:$Y$30</c:f>
              <c:numCache>
                <c:formatCode>General</c:formatCode>
                <c:ptCount val="16"/>
                <c:pt idx="6">
                  <c:v>0.38334538368864912</c:v>
                </c:pt>
                <c:pt idx="7">
                  <c:v>0.5889347944357155</c:v>
                </c:pt>
                <c:pt idx="8">
                  <c:v>0.6640941710533923</c:v>
                </c:pt>
                <c:pt idx="9">
                  <c:v>-0.32122896755353736</c:v>
                </c:pt>
                <c:pt idx="10">
                  <c:v>0.28069237170281269</c:v>
                </c:pt>
                <c:pt idx="11">
                  <c:v>6.4260692159095356E-2</c:v>
                </c:pt>
                <c:pt idx="12">
                  <c:v>-0.35993937552277089</c:v>
                </c:pt>
                <c:pt idx="13">
                  <c:v>-4.1009602399370237E-2</c:v>
                </c:pt>
                <c:pt idx="14">
                  <c:v>-0.56761290816021415</c:v>
                </c:pt>
                <c:pt idx="15">
                  <c:v>-0.19233801155274932</c:v>
                </c:pt>
              </c:numCache>
            </c:numRef>
          </c:val>
          <c:extLst>
            <c:ext xmlns:c16="http://schemas.microsoft.com/office/drawing/2014/chart" uri="{C3380CC4-5D6E-409C-BE32-E72D297353CC}">
              <c16:uniqueId val="{00000001-1211-41ED-8C25-1FBD5A898E5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Wirtschaftswachstum'!$J$29:$O$29</c:f>
              <c:numCache>
                <c:formatCode>General</c:formatCode>
                <c:ptCount val="6"/>
                <c:pt idx="5">
                  <c:v>1.5042385334203914</c:v>
                </c:pt>
              </c:numCache>
            </c:numRef>
          </c:val>
          <c:extLst>
            <c:ext xmlns:c16="http://schemas.microsoft.com/office/drawing/2014/chart" uri="{C3380CC4-5D6E-409C-BE32-E72D297353CC}">
              <c16:uniqueId val="{00000002-1211-41ED-8C25-1FBD5A898E5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Wirtschaftswachstum'!$J$31:$O$31</c:f>
              <c:numCache>
                <c:formatCode>General</c:formatCode>
                <c:ptCount val="6"/>
                <c:pt idx="0">
                  <c:v>1.0588147771045868</c:v>
                </c:pt>
                <c:pt idx="1">
                  <c:v>1.0588147771045868</c:v>
                </c:pt>
                <c:pt idx="2">
                  <c:v>1.0588147771045868</c:v>
                </c:pt>
                <c:pt idx="3">
                  <c:v>1.0588147771045868</c:v>
                </c:pt>
                <c:pt idx="4">
                  <c:v>1.0588147771045868</c:v>
                </c:pt>
                <c:pt idx="5">
                  <c:v>1.0588147771045868</c:v>
                </c:pt>
              </c:numCache>
            </c:numRef>
          </c:val>
          <c:smooth val="0"/>
          <c:extLst>
            <c:ext xmlns:c16="http://schemas.microsoft.com/office/drawing/2014/chart" uri="{C3380CC4-5D6E-409C-BE32-E72D297353CC}">
              <c16:uniqueId val="{00000003-1211-41ED-8C25-1FBD5A898E54}"/>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Wirtschaftswachstum'!$J$32:$Y$32</c:f>
              <c:numCache>
                <c:formatCode>General</c:formatCode>
                <c:ptCount val="16"/>
                <c:pt idx="6">
                  <c:v>0.12499221914956138</c:v>
                </c:pt>
                <c:pt idx="7">
                  <c:v>0.12499221914956138</c:v>
                </c:pt>
                <c:pt idx="8">
                  <c:v>0.12499221914956138</c:v>
                </c:pt>
                <c:pt idx="9">
                  <c:v>0.12499221914956138</c:v>
                </c:pt>
                <c:pt idx="10">
                  <c:v>0.12499221914956138</c:v>
                </c:pt>
                <c:pt idx="11">
                  <c:v>0.12499221914956138</c:v>
                </c:pt>
                <c:pt idx="12">
                  <c:v>0.12499221914956138</c:v>
                </c:pt>
                <c:pt idx="13">
                  <c:v>0.12499221914956138</c:v>
                </c:pt>
                <c:pt idx="14">
                  <c:v>0.12499221914956138</c:v>
                </c:pt>
                <c:pt idx="15">
                  <c:v>0.12499221914956138</c:v>
                </c:pt>
              </c:numCache>
            </c:numRef>
          </c:val>
          <c:smooth val="0"/>
          <c:extLst>
            <c:ext xmlns:c16="http://schemas.microsoft.com/office/drawing/2014/chart" uri="{C3380CC4-5D6E-409C-BE32-E72D297353CC}">
              <c16:uniqueId val="{00000004-1211-41ED-8C25-1FBD5A898E5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 / Gastgewerbe / Verkehr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19.660678100276684</c:v>
                </c:pt>
                <c:pt idx="1">
                  <c:v>19.846794632566926</c:v>
                </c:pt>
                <c:pt idx="2">
                  <c:v>19.320706471185819</c:v>
                </c:pt>
                <c:pt idx="3">
                  <c:v>17.933708725934903</c:v>
                </c:pt>
                <c:pt idx="4">
                  <c:v>16.116222218223609</c:v>
                </c:pt>
              </c:numCache>
            </c:numRef>
          </c:val>
          <c:extLst>
            <c:ext xmlns:c16="http://schemas.microsoft.com/office/drawing/2014/chart" uri="{C3380CC4-5D6E-409C-BE32-E72D297353CC}">
              <c16:uniqueId val="{00000000-BCD2-4078-871D-439CF3EA7B96}"/>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23.985446800879316</c:v>
                </c:pt>
              </c:numCache>
            </c:numRef>
          </c:val>
          <c:extLst>
            <c:ext xmlns:c16="http://schemas.microsoft.com/office/drawing/2014/chart" uri="{C3380CC4-5D6E-409C-BE32-E72D297353CC}">
              <c16:uniqueId val="{00000001-BCD2-4078-871D-439CF3EA7B96}"/>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19.790419480885877</c:v>
                </c:pt>
                <c:pt idx="7">
                  <c:v>20.978465577075202</c:v>
                </c:pt>
                <c:pt idx="8">
                  <c:v>25.030197758609855</c:v>
                </c:pt>
                <c:pt idx="9">
                  <c:v>31.323633600191691</c:v>
                </c:pt>
                <c:pt idx="10">
                  <c:v>25.195419111436856</c:v>
                </c:pt>
                <c:pt idx="11">
                  <c:v>18.570328617836495</c:v>
                </c:pt>
                <c:pt idx="12">
                  <c:v>22.120759799670473</c:v>
                </c:pt>
                <c:pt idx="13">
                  <c:v>20.196986652933841</c:v>
                </c:pt>
                <c:pt idx="14">
                  <c:v>19.826732585200109</c:v>
                </c:pt>
                <c:pt idx="15">
                  <c:v>22.696961729405484</c:v>
                </c:pt>
              </c:numCache>
            </c:numRef>
          </c:val>
          <c:extLst>
            <c:ext xmlns:c16="http://schemas.microsoft.com/office/drawing/2014/chart" uri="{C3380CC4-5D6E-409C-BE32-E72D297353CC}">
              <c16:uniqueId val="{00000002-BCD2-4078-871D-439CF3EA7B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20.319254069490711</c:v>
                </c:pt>
                <c:pt idx="1">
                  <c:v>20.319254069490711</c:v>
                </c:pt>
                <c:pt idx="2">
                  <c:v>20.319254069490711</c:v>
                </c:pt>
                <c:pt idx="3">
                  <c:v>20.319254069490711</c:v>
                </c:pt>
                <c:pt idx="4">
                  <c:v>20.319254069490711</c:v>
                </c:pt>
                <c:pt idx="5">
                  <c:v>20.319254069490711</c:v>
                </c:pt>
              </c:numCache>
            </c:numRef>
          </c:val>
          <c:smooth val="0"/>
          <c:extLst>
            <c:ext xmlns:c16="http://schemas.microsoft.com/office/drawing/2014/chart" uri="{C3380CC4-5D6E-409C-BE32-E72D297353CC}">
              <c16:uniqueId val="{00000003-BCD2-4078-871D-439CF3EA7B96}"/>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21.736004413776456</c:v>
                </c:pt>
                <c:pt idx="7">
                  <c:v>21.736004413776456</c:v>
                </c:pt>
                <c:pt idx="8">
                  <c:v>21.736004413776456</c:v>
                </c:pt>
                <c:pt idx="9">
                  <c:v>21.736004413776456</c:v>
                </c:pt>
                <c:pt idx="10">
                  <c:v>21.736004413776456</c:v>
                </c:pt>
                <c:pt idx="11">
                  <c:v>21.736004413776456</c:v>
                </c:pt>
                <c:pt idx="12">
                  <c:v>21.736004413776456</c:v>
                </c:pt>
                <c:pt idx="13">
                  <c:v>21.736004413776456</c:v>
                </c:pt>
                <c:pt idx="14">
                  <c:v>21.736004413776456</c:v>
                </c:pt>
                <c:pt idx="15">
                  <c:v>21.736004413776456</c:v>
                </c:pt>
              </c:numCache>
            </c:numRef>
          </c:val>
          <c:smooth val="0"/>
          <c:extLst>
            <c:ext xmlns:c16="http://schemas.microsoft.com/office/drawing/2014/chart" uri="{C3380CC4-5D6E-409C-BE32-E72D297353CC}">
              <c16:uniqueId val="{00000004-BCD2-4078-871D-439CF3EA7B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 / Grundstücks- und Wohnungswesen / Unternehmensdienstleister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22.705419386943266</c:v>
                </c:pt>
                <c:pt idx="1">
                  <c:v>20.24528125170702</c:v>
                </c:pt>
                <c:pt idx="2">
                  <c:v>21.165258952157558</c:v>
                </c:pt>
                <c:pt idx="3">
                  <c:v>18.256155268309513</c:v>
                </c:pt>
                <c:pt idx="4">
                  <c:v>18.016432046323427</c:v>
                </c:pt>
              </c:numCache>
            </c:numRef>
          </c:val>
          <c:extLst>
            <c:ext xmlns:c16="http://schemas.microsoft.com/office/drawing/2014/chart" uri="{C3380CC4-5D6E-409C-BE32-E72D297353CC}">
              <c16:uniqueId val="{00000000-80E8-404C-9260-546FD647C14A}"/>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31.368975725875909</c:v>
                </c:pt>
              </c:numCache>
            </c:numRef>
          </c:val>
          <c:extLst>
            <c:ext xmlns:c16="http://schemas.microsoft.com/office/drawing/2014/chart" uri="{C3380CC4-5D6E-409C-BE32-E72D297353CC}">
              <c16:uniqueId val="{00000001-80E8-404C-9260-546FD647C14A}"/>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23.635116093796029</c:v>
                </c:pt>
                <c:pt idx="7">
                  <c:v>27.023641213236179</c:v>
                </c:pt>
                <c:pt idx="8">
                  <c:v>23.473076892936927</c:v>
                </c:pt>
                <c:pt idx="9">
                  <c:v>31.399713032831976</c:v>
                </c:pt>
                <c:pt idx="10">
                  <c:v>32.551973707161714</c:v>
                </c:pt>
                <c:pt idx="11">
                  <c:v>23.571167973928976</c:v>
                </c:pt>
                <c:pt idx="12">
                  <c:v>26.427889321557497</c:v>
                </c:pt>
                <c:pt idx="13">
                  <c:v>22.631143101086913</c:v>
                </c:pt>
                <c:pt idx="14">
                  <c:v>23.523957147441475</c:v>
                </c:pt>
                <c:pt idx="15">
                  <c:v>23.010728449595213</c:v>
                </c:pt>
              </c:numCache>
            </c:numRef>
          </c:val>
          <c:extLst>
            <c:ext xmlns:c16="http://schemas.microsoft.com/office/drawing/2014/chart" uri="{C3380CC4-5D6E-409C-BE32-E72D297353CC}">
              <c16:uniqueId val="{00000002-80E8-404C-9260-546FD647C1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23.73028477449941</c:v>
                </c:pt>
                <c:pt idx="1">
                  <c:v>23.73028477449941</c:v>
                </c:pt>
                <c:pt idx="2">
                  <c:v>23.73028477449941</c:v>
                </c:pt>
                <c:pt idx="3">
                  <c:v>23.73028477449941</c:v>
                </c:pt>
                <c:pt idx="4">
                  <c:v>23.73028477449941</c:v>
                </c:pt>
                <c:pt idx="5">
                  <c:v>23.73028477449941</c:v>
                </c:pt>
              </c:numCache>
            </c:numRef>
          </c:val>
          <c:smooth val="0"/>
          <c:extLst>
            <c:ext xmlns:c16="http://schemas.microsoft.com/office/drawing/2014/chart" uri="{C3380CC4-5D6E-409C-BE32-E72D297353CC}">
              <c16:uniqueId val="{00000003-80E8-404C-9260-546FD647C14A}"/>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26.231090584554757</c:v>
                </c:pt>
                <c:pt idx="7">
                  <c:v>26.231090584554757</c:v>
                </c:pt>
                <c:pt idx="8">
                  <c:v>26.231090584554757</c:v>
                </c:pt>
                <c:pt idx="9">
                  <c:v>26.231090584554757</c:v>
                </c:pt>
                <c:pt idx="10">
                  <c:v>26.231090584554757</c:v>
                </c:pt>
                <c:pt idx="11">
                  <c:v>26.231090584554757</c:v>
                </c:pt>
                <c:pt idx="12">
                  <c:v>26.231090584554757</c:v>
                </c:pt>
                <c:pt idx="13">
                  <c:v>26.231090584554757</c:v>
                </c:pt>
                <c:pt idx="14">
                  <c:v>26.231090584554757</c:v>
                </c:pt>
                <c:pt idx="15">
                  <c:v>26.231090584554757</c:v>
                </c:pt>
              </c:numCache>
            </c:numRef>
          </c:val>
          <c:smooth val="0"/>
          <c:extLst>
            <c:ext xmlns:c16="http://schemas.microsoft.com/office/drawing/2014/chart" uri="{C3380CC4-5D6E-409C-BE32-E72D297353CC}">
              <c16:uniqueId val="{00000004-80E8-404C-9260-546FD647C1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und sonstige Dienstleister / Gesundheitswesen / Erziehung und Unterricht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29.346139140172038</c:v>
                </c:pt>
                <c:pt idx="1">
                  <c:v>32.654117240004396</c:v>
                </c:pt>
                <c:pt idx="2">
                  <c:v>29.079654174748939</c:v>
                </c:pt>
                <c:pt idx="3">
                  <c:v>30.331098166978855</c:v>
                </c:pt>
                <c:pt idx="4">
                  <c:v>31.842841794222863</c:v>
                </c:pt>
              </c:numCache>
            </c:numRef>
          </c:val>
          <c:extLst>
            <c:ext xmlns:c16="http://schemas.microsoft.com/office/drawing/2014/chart" uri="{C3380CC4-5D6E-409C-BE32-E72D297353CC}">
              <c16:uniqueId val="{00000000-A9E8-418C-91BE-50C5813E93BE}"/>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31.454318335222954</c:v>
                </c:pt>
              </c:numCache>
            </c:numRef>
          </c:val>
          <c:extLst>
            <c:ext xmlns:c16="http://schemas.microsoft.com/office/drawing/2014/chart" uri="{C3380CC4-5D6E-409C-BE32-E72D297353CC}">
              <c16:uniqueId val="{00000001-A9E8-418C-91BE-50C5813E93BE}"/>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19.362575543134209</c:v>
                </c:pt>
                <c:pt idx="7">
                  <c:v>20.100849324228978</c:v>
                </c:pt>
                <c:pt idx="8">
                  <c:v>24.645528171406987</c:v>
                </c:pt>
                <c:pt idx="9">
                  <c:v>19.268193667630381</c:v>
                </c:pt>
                <c:pt idx="10">
                  <c:v>20.76228656754277</c:v>
                </c:pt>
                <c:pt idx="11">
                  <c:v>24.578392241302225</c:v>
                </c:pt>
                <c:pt idx="12">
                  <c:v>25.952670510707932</c:v>
                </c:pt>
                <c:pt idx="13">
                  <c:v>26.162827530174603</c:v>
                </c:pt>
                <c:pt idx="14">
                  <c:v>28.583274638392275</c:v>
                </c:pt>
                <c:pt idx="15">
                  <c:v>27.820781944620453</c:v>
                </c:pt>
              </c:numCache>
            </c:numRef>
          </c:val>
          <c:extLst>
            <c:ext xmlns:c16="http://schemas.microsoft.com/office/drawing/2014/chart" uri="{C3380CC4-5D6E-409C-BE32-E72D297353CC}">
              <c16:uniqueId val="{00000002-A9E8-418C-91BE-50C5813E93B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30.613166394928054</c:v>
                </c:pt>
                <c:pt idx="1">
                  <c:v>30.613166394928054</c:v>
                </c:pt>
                <c:pt idx="2">
                  <c:v>30.613166394928054</c:v>
                </c:pt>
                <c:pt idx="3">
                  <c:v>30.613166394928054</c:v>
                </c:pt>
                <c:pt idx="4">
                  <c:v>30.613166394928054</c:v>
                </c:pt>
                <c:pt idx="5">
                  <c:v>30.613166394928054</c:v>
                </c:pt>
              </c:numCache>
            </c:numRef>
          </c:val>
          <c:smooth val="0"/>
          <c:extLst>
            <c:ext xmlns:c16="http://schemas.microsoft.com/office/drawing/2014/chart" uri="{C3380CC4-5D6E-409C-BE32-E72D297353CC}">
              <c16:uniqueId val="{00000003-A9E8-418C-91BE-50C5813E93BE}"/>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22.612682395399947</c:v>
                </c:pt>
                <c:pt idx="7">
                  <c:v>22.612682395399947</c:v>
                </c:pt>
                <c:pt idx="8">
                  <c:v>22.612682395399947</c:v>
                </c:pt>
                <c:pt idx="9">
                  <c:v>22.612682395399947</c:v>
                </c:pt>
                <c:pt idx="10">
                  <c:v>22.612682395399947</c:v>
                </c:pt>
                <c:pt idx="11">
                  <c:v>22.612682395399947</c:v>
                </c:pt>
                <c:pt idx="12">
                  <c:v>22.612682395399947</c:v>
                </c:pt>
                <c:pt idx="13">
                  <c:v>22.612682395399947</c:v>
                </c:pt>
                <c:pt idx="14">
                  <c:v>22.612682395399947</c:v>
                </c:pt>
                <c:pt idx="15">
                  <c:v>22.612682395399947</c:v>
                </c:pt>
              </c:numCache>
            </c:numRef>
          </c:val>
          <c:smooth val="0"/>
          <c:extLst>
            <c:ext xmlns:c16="http://schemas.microsoft.com/office/drawing/2014/chart" uri="{C3380CC4-5D6E-409C-BE32-E72D297353CC}">
              <c16:uniqueId val="{00000004-A9E8-418C-91BE-50C5813E93B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SV-Beschäftigte'!$I$35</c:f>
          <c:strCache>
            <c:ptCount val="1"/>
            <c:pt idx="0">
              <c:v>Anteil ausländische Beschäftigte an allen Beschäftigten,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SV-Beschäftigte'!$J$36:$N$36</c:f>
              <c:numCache>
                <c:formatCode>0</c:formatCode>
                <c:ptCount val="5"/>
                <c:pt idx="0">
                  <c:v>12.808728269216155</c:v>
                </c:pt>
                <c:pt idx="1">
                  <c:v>8.1904032758148837</c:v>
                </c:pt>
                <c:pt idx="2">
                  <c:v>9.2204379526391822</c:v>
                </c:pt>
                <c:pt idx="3">
                  <c:v>8.6246736563972171</c:v>
                </c:pt>
                <c:pt idx="4">
                  <c:v>9.9169410885288301</c:v>
                </c:pt>
              </c:numCache>
            </c:numRef>
          </c:val>
          <c:extLst>
            <c:ext xmlns:c16="http://schemas.microsoft.com/office/drawing/2014/chart" uri="{C3380CC4-5D6E-409C-BE32-E72D297353CC}">
              <c16:uniqueId val="{00000000-DA6C-4892-A185-D3AD07FBF588}"/>
            </c:ext>
          </c:extLst>
        </c:ser>
        <c:ser>
          <c:idx val="3"/>
          <c:order val="3"/>
          <c:spPr>
            <a:solidFill>
              <a:srgbClr val="156082"/>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SV-Beschäftigte'!$J$38:$Y$38</c:f>
              <c:numCache>
                <c:formatCode>General</c:formatCode>
                <c:ptCount val="16"/>
                <c:pt idx="6">
                  <c:v>20.198347349064495</c:v>
                </c:pt>
                <c:pt idx="7">
                  <c:v>19.489005042327019</c:v>
                </c:pt>
                <c:pt idx="8">
                  <c:v>15.618402800904677</c:v>
                </c:pt>
                <c:pt idx="9">
                  <c:v>17.94014268249046</c:v>
                </c:pt>
                <c:pt idx="10">
                  <c:v>20.256850052882811</c:v>
                </c:pt>
                <c:pt idx="11">
                  <c:v>13.451121184201348</c:v>
                </c:pt>
                <c:pt idx="12">
                  <c:v>16.294148878816046</c:v>
                </c:pt>
                <c:pt idx="13">
                  <c:v>16.035198115588457</c:v>
                </c:pt>
                <c:pt idx="14">
                  <c:v>15.66131681653593</c:v>
                </c:pt>
                <c:pt idx="15">
                  <c:v>11.881552917435839</c:v>
                </c:pt>
              </c:numCache>
            </c:numRef>
          </c:val>
          <c:extLst>
            <c:ext xmlns:c16="http://schemas.microsoft.com/office/drawing/2014/chart" uri="{C3380CC4-5D6E-409C-BE32-E72D297353CC}">
              <c16:uniqueId val="{00000001-DA6C-4892-A185-D3AD07FBF588}"/>
            </c:ext>
          </c:extLst>
        </c:ser>
        <c:ser>
          <c:idx val="4"/>
          <c:order val="4"/>
          <c:spPr>
            <a:pattFill prst="wdUpDiag">
              <a:fgClr>
                <a:srgbClr val="FFC000"/>
              </a:fgClr>
              <a:bgClr>
                <a:srgbClr val="156082"/>
              </a:bgClr>
            </a:patt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SV-Beschäftigte'!$J$37:$O$37</c:f>
              <c:numCache>
                <c:formatCode>General</c:formatCode>
                <c:ptCount val="6"/>
                <c:pt idx="5" formatCode="0">
                  <c:v>22.259200034151608</c:v>
                </c:pt>
              </c:numCache>
            </c:numRef>
          </c:val>
          <c:extLst>
            <c:ext xmlns:c16="http://schemas.microsoft.com/office/drawing/2014/chart" uri="{C3380CC4-5D6E-409C-BE32-E72D297353CC}">
              <c16:uniqueId val="{00000002-DA6C-4892-A185-D3AD07FBF58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SV-Beschäftigte'!$J$39:$O$39</c:f>
              <c:numCache>
                <c:formatCode>0</c:formatCode>
                <c:ptCount val="6"/>
                <c:pt idx="0">
                  <c:v>13.089225225757106</c:v>
                </c:pt>
                <c:pt idx="1">
                  <c:v>13.089225225757106</c:v>
                </c:pt>
                <c:pt idx="2" formatCode="General">
                  <c:v>13.089225225757106</c:v>
                </c:pt>
                <c:pt idx="3" formatCode="General">
                  <c:v>13.089225225757106</c:v>
                </c:pt>
                <c:pt idx="4" formatCode="General">
                  <c:v>13.089225225757106</c:v>
                </c:pt>
                <c:pt idx="5" formatCode="General">
                  <c:v>13.089225225757106</c:v>
                </c:pt>
              </c:numCache>
            </c:numRef>
          </c:val>
          <c:smooth val="0"/>
          <c:extLst>
            <c:ext xmlns:c16="http://schemas.microsoft.com/office/drawing/2014/chart" uri="{C3380CC4-5D6E-409C-BE32-E72D297353CC}">
              <c16:uniqueId val="{00000003-DA6C-4892-A185-D3AD07FBF588}"/>
            </c:ext>
          </c:extLst>
        </c:ser>
        <c:ser>
          <c:idx val="2"/>
          <c:order val="2"/>
          <c:tx>
            <c:v>Durchschnitt West</c:v>
          </c:tx>
          <c:spPr>
            <a:ln w="15875" cap="rnd">
              <a:solidFill>
                <a:srgbClr val="156082"/>
              </a:solidFill>
              <a:round/>
            </a:ln>
            <a:effectLst/>
          </c:spPr>
          <c:marker>
            <c:symbol val="none"/>
          </c:marker>
          <c:val>
            <c:numRef>
              <c:f>'Abb SV-Beschäftigte'!$J$40:$Y$40</c:f>
              <c:numCache>
                <c:formatCode>General</c:formatCode>
                <c:ptCount val="16"/>
                <c:pt idx="6">
                  <c:v>17.57696551313246</c:v>
                </c:pt>
                <c:pt idx="7">
                  <c:v>17.57696551313246</c:v>
                </c:pt>
                <c:pt idx="8">
                  <c:v>17.57696551313246</c:v>
                </c:pt>
                <c:pt idx="9">
                  <c:v>17.57696551313246</c:v>
                </c:pt>
                <c:pt idx="10">
                  <c:v>17.57696551313246</c:v>
                </c:pt>
                <c:pt idx="11">
                  <c:v>17.57696551313246</c:v>
                </c:pt>
                <c:pt idx="12">
                  <c:v>17.57696551313246</c:v>
                </c:pt>
                <c:pt idx="13">
                  <c:v>17.57696551313246</c:v>
                </c:pt>
                <c:pt idx="14">
                  <c:v>17.57696551313246</c:v>
                </c:pt>
                <c:pt idx="15">
                  <c:v>17.57696551313246</c:v>
                </c:pt>
              </c:numCache>
            </c:numRef>
          </c:val>
          <c:smooth val="0"/>
          <c:extLst>
            <c:ext xmlns:c16="http://schemas.microsoft.com/office/drawing/2014/chart" uri="{C3380CC4-5D6E-409C-BE32-E72D297353CC}">
              <c16:uniqueId val="{00000004-DA6C-4892-A185-D3AD07FBF58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SV-Beschäftigte'!$I$45</c:f>
          <c:strCache>
            <c:ptCount val="1"/>
            <c:pt idx="0">
              <c:v>Beschäftigungsquote Ausländer (Anteil der SV-Beschäftigten an allen ausländischen Personen im erwerbsfähigen Alter) in %, 2023</c:v>
            </c:pt>
          </c:strCache>
        </c:strRef>
      </c:tx>
      <c:layout>
        <c:manualLayout>
          <c:xMode val="edge"/>
          <c:yMode val="edge"/>
          <c:x val="0.1550540090939336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SV-Beschäftigte'!$J$46:$N$46</c:f>
              <c:numCache>
                <c:formatCode>0</c:formatCode>
                <c:ptCount val="5"/>
                <c:pt idx="0">
                  <c:v>49.34</c:v>
                </c:pt>
                <c:pt idx="1">
                  <c:v>49.8</c:v>
                </c:pt>
                <c:pt idx="2">
                  <c:v>43.19</c:v>
                </c:pt>
                <c:pt idx="3">
                  <c:v>47.14</c:v>
                </c:pt>
                <c:pt idx="4">
                  <c:v>49.88</c:v>
                </c:pt>
              </c:numCache>
            </c:numRef>
          </c:val>
          <c:extLst>
            <c:ext xmlns:c16="http://schemas.microsoft.com/office/drawing/2014/chart" uri="{C3380CC4-5D6E-409C-BE32-E72D297353CC}">
              <c16:uniqueId val="{00000000-980C-46FD-97B2-E0DB474D3C04}"/>
            </c:ext>
          </c:extLst>
        </c:ser>
        <c:ser>
          <c:idx val="3"/>
          <c:order val="3"/>
          <c:spPr>
            <a:solidFill>
              <a:srgbClr val="156082"/>
            </a:solidFill>
            <a:ln w="952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SV-Beschäftigte'!$J$48:$Y$48</c:f>
              <c:numCache>
                <c:formatCode>General</c:formatCode>
                <c:ptCount val="16"/>
                <c:pt idx="6" formatCode="0">
                  <c:v>58.98</c:v>
                </c:pt>
                <c:pt idx="7" formatCode="0">
                  <c:v>65.62</c:v>
                </c:pt>
                <c:pt idx="8" formatCode="0">
                  <c:v>43.28</c:v>
                </c:pt>
                <c:pt idx="9" formatCode="0">
                  <c:v>55.52</c:v>
                </c:pt>
                <c:pt idx="10" formatCode="0">
                  <c:v>57.19</c:v>
                </c:pt>
                <c:pt idx="11" formatCode="0">
                  <c:v>53.3</c:v>
                </c:pt>
                <c:pt idx="12" formatCode="0">
                  <c:v>49.09</c:v>
                </c:pt>
                <c:pt idx="13" formatCode="0">
                  <c:v>53.18</c:v>
                </c:pt>
                <c:pt idx="14" formatCode="0">
                  <c:v>40.270000000000003</c:v>
                </c:pt>
                <c:pt idx="15" formatCode="0">
                  <c:v>48.25</c:v>
                </c:pt>
              </c:numCache>
            </c:numRef>
          </c:val>
          <c:extLst>
            <c:ext xmlns:c16="http://schemas.microsoft.com/office/drawing/2014/chart" uri="{C3380CC4-5D6E-409C-BE32-E72D297353CC}">
              <c16:uniqueId val="{00000001-980C-46FD-97B2-E0DB474D3C04}"/>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SV-Beschäftigte'!$J$47:$O$47</c:f>
              <c:numCache>
                <c:formatCode>General</c:formatCode>
                <c:ptCount val="6"/>
                <c:pt idx="5" formatCode="0">
                  <c:v>52.51</c:v>
                </c:pt>
              </c:numCache>
            </c:numRef>
          </c:val>
          <c:extLst>
            <c:ext xmlns:c16="http://schemas.microsoft.com/office/drawing/2014/chart" uri="{C3380CC4-5D6E-409C-BE32-E72D297353CC}">
              <c16:uniqueId val="{00000002-980C-46FD-97B2-E0DB474D3C0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SV-Beschäftigte'!$J$49:$O$49</c:f>
              <c:numCache>
                <c:formatCode>0.000</c:formatCode>
                <c:ptCount val="6"/>
                <c:pt idx="0" formatCode="0">
                  <c:v>49.64</c:v>
                </c:pt>
                <c:pt idx="1">
                  <c:v>49.64</c:v>
                </c:pt>
                <c:pt idx="2" formatCode="General">
                  <c:v>49.64</c:v>
                </c:pt>
                <c:pt idx="3" formatCode="General">
                  <c:v>49.64</c:v>
                </c:pt>
                <c:pt idx="4" formatCode="General">
                  <c:v>49.64</c:v>
                </c:pt>
                <c:pt idx="5" formatCode="General">
                  <c:v>49.64</c:v>
                </c:pt>
              </c:numCache>
            </c:numRef>
          </c:val>
          <c:smooth val="0"/>
          <c:extLst>
            <c:ext xmlns:c16="http://schemas.microsoft.com/office/drawing/2014/chart" uri="{C3380CC4-5D6E-409C-BE32-E72D297353CC}">
              <c16:uniqueId val="{00000003-980C-46FD-97B2-E0DB474D3C04}"/>
            </c:ext>
          </c:extLst>
        </c:ser>
        <c:ser>
          <c:idx val="2"/>
          <c:order val="2"/>
          <c:tx>
            <c:v>Durchschnitt West</c:v>
          </c:tx>
          <c:spPr>
            <a:ln w="15875" cap="rnd">
              <a:solidFill>
                <a:srgbClr val="0E2841">
                  <a:lumMod val="75000"/>
                  <a:lumOff val="25000"/>
                </a:srgbClr>
              </a:solidFill>
              <a:round/>
            </a:ln>
            <a:effectLst/>
          </c:spPr>
          <c:marker>
            <c:symbol val="none"/>
          </c:marker>
          <c:val>
            <c:numRef>
              <c:f>'Abb SV-Beschäftigte'!$J$50:$Y$50</c:f>
              <c:numCache>
                <c:formatCode>General</c:formatCode>
                <c:ptCount val="16"/>
                <c:pt idx="6" formatCode="0">
                  <c:v>55.77</c:v>
                </c:pt>
                <c:pt idx="7">
                  <c:v>55.77</c:v>
                </c:pt>
                <c:pt idx="8">
                  <c:v>55.77</c:v>
                </c:pt>
                <c:pt idx="9">
                  <c:v>55.77</c:v>
                </c:pt>
                <c:pt idx="10">
                  <c:v>55.77</c:v>
                </c:pt>
                <c:pt idx="11">
                  <c:v>55.77</c:v>
                </c:pt>
                <c:pt idx="12">
                  <c:v>55.77</c:v>
                </c:pt>
                <c:pt idx="13">
                  <c:v>55.77</c:v>
                </c:pt>
                <c:pt idx="14">
                  <c:v>55.77</c:v>
                </c:pt>
                <c:pt idx="15">
                  <c:v>55.77</c:v>
                </c:pt>
              </c:numCache>
            </c:numRef>
          </c:val>
          <c:smooth val="0"/>
          <c:extLst>
            <c:ext xmlns:c16="http://schemas.microsoft.com/office/drawing/2014/chart" uri="{C3380CC4-5D6E-409C-BE32-E72D297353CC}">
              <c16:uniqueId val="{00000004-980C-46FD-97B2-E0DB474D3C0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SV-Beschäftigte'!$I$52</c:f>
          <c:strCache>
            <c:ptCount val="1"/>
            <c:pt idx="0">
              <c:v>Anteil Teilzeitbeschäftigte an allen Beschäftigten, 2025</c:v>
            </c:pt>
          </c:strCache>
        </c:strRef>
      </c:tx>
      <c:layout>
        <c:manualLayout>
          <c:xMode val="edge"/>
          <c:yMode val="edge"/>
          <c:x val="0.1550540090939336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SV-Beschäftigte'!$J$53:$N$53</c:f>
              <c:numCache>
                <c:formatCode>General</c:formatCode>
                <c:ptCount val="5"/>
                <c:pt idx="0">
                  <c:v>34.397787761685308</c:v>
                </c:pt>
                <c:pt idx="1">
                  <c:v>33.283332351789817</c:v>
                </c:pt>
                <c:pt idx="2">
                  <c:v>34.721660864500386</c:v>
                </c:pt>
                <c:pt idx="3">
                  <c:v>32.395850535575391</c:v>
                </c:pt>
                <c:pt idx="4">
                  <c:v>30.429764838983392</c:v>
                </c:pt>
              </c:numCache>
            </c:numRef>
          </c:val>
          <c:extLst>
            <c:ext xmlns:c16="http://schemas.microsoft.com/office/drawing/2014/chart" uri="{C3380CC4-5D6E-409C-BE32-E72D297353CC}">
              <c16:uniqueId val="{00000000-A388-446F-A517-6EF7D5A02818}"/>
            </c:ext>
          </c:extLst>
        </c:ser>
        <c:ser>
          <c:idx val="3"/>
          <c:order val="3"/>
          <c:spPr>
            <a:solidFill>
              <a:srgbClr val="156082"/>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SV-Beschäftigte'!$J$55:$Y$55</c:f>
              <c:numCache>
                <c:formatCode>General</c:formatCode>
                <c:ptCount val="16"/>
                <c:pt idx="6">
                  <c:v>28.678441653999077</c:v>
                </c:pt>
                <c:pt idx="7">
                  <c:v>30.291599197926018</c:v>
                </c:pt>
                <c:pt idx="8">
                  <c:v>32.220828977432333</c:v>
                </c:pt>
                <c:pt idx="9">
                  <c:v>30.487479872375957</c:v>
                </c:pt>
                <c:pt idx="10">
                  <c:v>30.536138638777278</c:v>
                </c:pt>
                <c:pt idx="11">
                  <c:v>32.518434275315542</c:v>
                </c:pt>
                <c:pt idx="12">
                  <c:v>30.513988013588783</c:v>
                </c:pt>
                <c:pt idx="13">
                  <c:v>31.470345755867758</c:v>
                </c:pt>
                <c:pt idx="14">
                  <c:v>28.967862460247702</c:v>
                </c:pt>
                <c:pt idx="15">
                  <c:v>34.903797645342735</c:v>
                </c:pt>
              </c:numCache>
            </c:numRef>
          </c:val>
          <c:extLst>
            <c:ext xmlns:c16="http://schemas.microsoft.com/office/drawing/2014/chart" uri="{C3380CC4-5D6E-409C-BE32-E72D297353CC}">
              <c16:uniqueId val="{00000001-A388-446F-A517-6EF7D5A02818}"/>
            </c:ext>
          </c:extLst>
        </c:ser>
        <c:ser>
          <c:idx val="4"/>
          <c:order val="4"/>
          <c:spPr>
            <a:pattFill prst="wdUpDiag">
              <a:fgClr>
                <a:srgbClr val="FFC000"/>
              </a:fgClr>
              <a:bgClr>
                <a:srgbClr val="156082"/>
              </a:bgClr>
            </a:pattFill>
            <a:ln>
              <a:solidFill>
                <a:srgbClr val="196B24"/>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SV-Beschäftigte'!$J$54:$O$54</c:f>
              <c:numCache>
                <c:formatCode>General</c:formatCode>
                <c:ptCount val="6"/>
                <c:pt idx="5">
                  <c:v>35.060835516723913</c:v>
                </c:pt>
              </c:numCache>
            </c:numRef>
          </c:val>
          <c:extLst>
            <c:ext xmlns:c16="http://schemas.microsoft.com/office/drawing/2014/chart" uri="{C3380CC4-5D6E-409C-BE32-E72D297353CC}">
              <c16:uniqueId val="{00000002-A388-446F-A517-6EF7D5A0281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9050" cap="rnd">
              <a:solidFill>
                <a:schemeClr val="accent2"/>
              </a:solidFill>
              <a:round/>
            </a:ln>
            <a:effectLst/>
          </c:spPr>
          <c:marker>
            <c:symbol val="none"/>
          </c:marker>
          <c:val>
            <c:numRef>
              <c:f>'Abb SV-Beschäftigte'!$J$56:$O$56</c:f>
              <c:numCache>
                <c:formatCode>General</c:formatCode>
                <c:ptCount val="6"/>
                <c:pt idx="0">
                  <c:v>33.812857010737389</c:v>
                </c:pt>
                <c:pt idx="1">
                  <c:v>33.812857010737389</c:v>
                </c:pt>
                <c:pt idx="2">
                  <c:v>33.812857010737389</c:v>
                </c:pt>
                <c:pt idx="3">
                  <c:v>33.812857010737389</c:v>
                </c:pt>
                <c:pt idx="4">
                  <c:v>33.812857010737389</c:v>
                </c:pt>
                <c:pt idx="5">
                  <c:v>33.812857010737389</c:v>
                </c:pt>
              </c:numCache>
            </c:numRef>
          </c:val>
          <c:smooth val="0"/>
          <c:extLst>
            <c:ext xmlns:c16="http://schemas.microsoft.com/office/drawing/2014/chart" uri="{C3380CC4-5D6E-409C-BE32-E72D297353CC}">
              <c16:uniqueId val="{00000003-A388-446F-A517-6EF7D5A02818}"/>
            </c:ext>
          </c:extLst>
        </c:ser>
        <c:ser>
          <c:idx val="2"/>
          <c:order val="2"/>
          <c:tx>
            <c:v>Durchschnitt West</c:v>
          </c:tx>
          <c:spPr>
            <a:ln w="19050" cap="rnd">
              <a:solidFill>
                <a:schemeClr val="accent3"/>
              </a:solidFill>
              <a:round/>
            </a:ln>
            <a:effectLst/>
          </c:spPr>
          <c:marker>
            <c:symbol val="none"/>
          </c:marker>
          <c:val>
            <c:numRef>
              <c:f>'Abb SV-Beschäftigte'!$J$57:$Y$57</c:f>
              <c:numCache>
                <c:formatCode>General</c:formatCode>
                <c:ptCount val="16"/>
                <c:pt idx="6">
                  <c:v>30.58474918514047</c:v>
                </c:pt>
                <c:pt idx="7">
                  <c:v>30.58474918514047</c:v>
                </c:pt>
                <c:pt idx="8">
                  <c:v>30.58474918514047</c:v>
                </c:pt>
                <c:pt idx="9">
                  <c:v>30.58474918514047</c:v>
                </c:pt>
                <c:pt idx="10">
                  <c:v>30.58474918514047</c:v>
                </c:pt>
                <c:pt idx="11">
                  <c:v>30.58474918514047</c:v>
                </c:pt>
                <c:pt idx="12">
                  <c:v>30.58474918514047</c:v>
                </c:pt>
                <c:pt idx="13">
                  <c:v>30.58474918514047</c:v>
                </c:pt>
                <c:pt idx="14">
                  <c:v>30.58474918514047</c:v>
                </c:pt>
                <c:pt idx="15">
                  <c:v>30.58474918514047</c:v>
                </c:pt>
              </c:numCache>
            </c:numRef>
          </c:val>
          <c:smooth val="0"/>
          <c:extLst>
            <c:ext xmlns:c16="http://schemas.microsoft.com/office/drawing/2014/chart" uri="{C3380CC4-5D6E-409C-BE32-E72D297353CC}">
              <c16:uniqueId val="{00000004-A388-446F-A517-6EF7D5A0281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Beschäftigtenstatistik'!$I$3</c:f>
          <c:strCache>
            <c:ptCount val="1"/>
            <c:pt idx="0">
              <c:v>durchschnittliche Betriebsgröße, alle Wirtschaftsbereiche,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384654190953404"/>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Beschäftigtenstatistik'!$J$4:$N$4</c:f>
              <c:numCache>
                <c:formatCode>General</c:formatCode>
                <c:ptCount val="5"/>
                <c:pt idx="0">
                  <c:v>13.863565064625423</c:v>
                </c:pt>
                <c:pt idx="1">
                  <c:v>13.197460244823247</c:v>
                </c:pt>
                <c:pt idx="2">
                  <c:v>15.796759898151567</c:v>
                </c:pt>
                <c:pt idx="3">
                  <c:v>15.495862082522459</c:v>
                </c:pt>
                <c:pt idx="4">
                  <c:v>15.246077171669976</c:v>
                </c:pt>
              </c:numCache>
            </c:numRef>
          </c:val>
          <c:extLst>
            <c:ext xmlns:c16="http://schemas.microsoft.com/office/drawing/2014/chart" uri="{C3380CC4-5D6E-409C-BE32-E72D297353CC}">
              <c16:uniqueId val="{00000000-D757-49C3-AEB0-9AD35508A9D6}"/>
            </c:ext>
          </c:extLst>
        </c:ser>
        <c:ser>
          <c:idx val="3"/>
          <c:order val="3"/>
          <c:spPr>
            <a:solidFill>
              <a:schemeClr val="accent1"/>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Beschäftigtenstatistik'!$J$6:$Y$6</c:f>
              <c:numCache>
                <c:formatCode>General</c:formatCode>
                <c:ptCount val="16"/>
                <c:pt idx="6">
                  <c:v>17.89392297236067</c:v>
                </c:pt>
                <c:pt idx="7">
                  <c:v>16.296343328417716</c:v>
                </c:pt>
                <c:pt idx="8">
                  <c:v>21.916593226740527</c:v>
                </c:pt>
                <c:pt idx="9">
                  <c:v>19.616590428320887</c:v>
                </c:pt>
                <c:pt idx="10">
                  <c:v>16.889348986125935</c:v>
                </c:pt>
                <c:pt idx="11">
                  <c:v>16.151897695271021</c:v>
                </c:pt>
                <c:pt idx="12">
                  <c:v>17.137000769392181</c:v>
                </c:pt>
                <c:pt idx="13">
                  <c:v>14.616038523905459</c:v>
                </c:pt>
                <c:pt idx="14">
                  <c:v>17.15331457925636</c:v>
                </c:pt>
                <c:pt idx="15">
                  <c:v>13.631138815139739</c:v>
                </c:pt>
              </c:numCache>
            </c:numRef>
          </c:val>
          <c:extLst>
            <c:ext xmlns:c16="http://schemas.microsoft.com/office/drawing/2014/chart" uri="{C3380CC4-5D6E-409C-BE32-E72D297353CC}">
              <c16:uniqueId val="{00000001-D757-49C3-AEB0-9AD35508A9D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757-49C3-AEB0-9AD35508A9D6}"/>
              </c:ext>
            </c:extLst>
          </c:dPt>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Beschäftigtenstatistik'!$J$5:$O$5</c:f>
              <c:numCache>
                <c:formatCode>General</c:formatCode>
                <c:ptCount val="6"/>
                <c:pt idx="5">
                  <c:v>17.15331457925636</c:v>
                </c:pt>
              </c:numCache>
            </c:numRef>
          </c:val>
          <c:extLst>
            <c:ext xmlns:c16="http://schemas.microsoft.com/office/drawing/2014/chart" uri="{C3380CC4-5D6E-409C-BE32-E72D297353CC}">
              <c16:uniqueId val="{00000004-D757-49C3-AEB0-9AD35508A9D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Beschäftigtenstatistik'!$J$7:$O$7</c:f>
              <c:numCache>
                <c:formatCode>General</c:formatCode>
                <c:ptCount val="6"/>
                <c:pt idx="0">
                  <c:v>15.437994273247886</c:v>
                </c:pt>
                <c:pt idx="1">
                  <c:v>15.437994273247886</c:v>
                </c:pt>
                <c:pt idx="2">
                  <c:v>15.437994273247886</c:v>
                </c:pt>
                <c:pt idx="3">
                  <c:v>15.437994273247886</c:v>
                </c:pt>
                <c:pt idx="4">
                  <c:v>15.437994273247886</c:v>
                </c:pt>
                <c:pt idx="5">
                  <c:v>15.437994273247886</c:v>
                </c:pt>
              </c:numCache>
            </c:numRef>
          </c:val>
          <c:smooth val="0"/>
          <c:extLst>
            <c:ext xmlns:c16="http://schemas.microsoft.com/office/drawing/2014/chart" uri="{C3380CC4-5D6E-409C-BE32-E72D297353CC}">
              <c16:uniqueId val="{00000005-D757-49C3-AEB0-9AD35508A9D6}"/>
            </c:ext>
          </c:extLst>
        </c:ser>
        <c:ser>
          <c:idx val="2"/>
          <c:order val="2"/>
          <c:tx>
            <c:v>Durchschnitt West</c:v>
          </c:tx>
          <c:spPr>
            <a:ln w="15875" cap="rnd">
              <a:solidFill>
                <a:schemeClr val="tx2">
                  <a:lumMod val="75000"/>
                  <a:lumOff val="25000"/>
                </a:schemeClr>
              </a:solidFill>
              <a:round/>
            </a:ln>
            <a:effectLst/>
          </c:spPr>
          <c:marker>
            <c:symbol val="none"/>
          </c:marker>
          <c:val>
            <c:numRef>
              <c:f>'Abb Beschäftigtenstatistik'!$J$8:$Y$8</c:f>
              <c:numCache>
                <c:formatCode>General</c:formatCode>
                <c:ptCount val="16"/>
                <c:pt idx="6">
                  <c:v>17.542223782135736</c:v>
                </c:pt>
                <c:pt idx="7">
                  <c:v>17.542223782135736</c:v>
                </c:pt>
                <c:pt idx="8">
                  <c:v>17.542223782135736</c:v>
                </c:pt>
                <c:pt idx="9">
                  <c:v>17.542223782135736</c:v>
                </c:pt>
                <c:pt idx="10">
                  <c:v>17.542223782135736</c:v>
                </c:pt>
                <c:pt idx="11">
                  <c:v>17.542223782135736</c:v>
                </c:pt>
                <c:pt idx="12">
                  <c:v>17.542223782135736</c:v>
                </c:pt>
                <c:pt idx="13">
                  <c:v>17.542223782135736</c:v>
                </c:pt>
                <c:pt idx="14">
                  <c:v>17.542223782135736</c:v>
                </c:pt>
                <c:pt idx="15">
                  <c:v>17.542223782135736</c:v>
                </c:pt>
              </c:numCache>
            </c:numRef>
          </c:val>
          <c:smooth val="0"/>
          <c:extLst>
            <c:ext xmlns:c16="http://schemas.microsoft.com/office/drawing/2014/chart" uri="{C3380CC4-5D6E-409C-BE32-E72D297353CC}">
              <c16:uniqueId val="{00000006-D757-49C3-AEB0-9AD35508A9D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Beschäftigtenstatistik'!$I$11</c:f>
          <c:strCache>
            <c:ptCount val="1"/>
            <c:pt idx="0">
              <c:v>Großbetriebe (250 Beschäftigte und mehr), Anteil an Betrieben, alle Wirtschaftsbereiche,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384654190953404"/>
        </c:manualLayout>
      </c:layout>
      <c:barChart>
        <c:barDir val="col"/>
        <c:grouping val="clustered"/>
        <c:varyColors val="0"/>
        <c:ser>
          <c:idx val="0"/>
          <c:order val="0"/>
          <c:spPr>
            <a:solidFill>
              <a:srgbClr val="FFC000"/>
            </a:solidFill>
            <a:ln>
              <a:solidFill>
                <a:schemeClr val="tx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Beschäftigtenstatistik'!$J$12:$N$12</c:f>
              <c:numCache>
                <c:formatCode>General</c:formatCode>
                <c:ptCount val="5"/>
                <c:pt idx="0">
                  <c:v>0.63997992219851929</c:v>
                </c:pt>
                <c:pt idx="1">
                  <c:v>0.56744079624756893</c:v>
                </c:pt>
                <c:pt idx="2">
                  <c:v>0.72401795953274117</c:v>
                </c:pt>
                <c:pt idx="3">
                  <c:v>0.79023412160169837</c:v>
                </c:pt>
                <c:pt idx="4">
                  <c:v>0.76120390920063852</c:v>
                </c:pt>
              </c:numCache>
            </c:numRef>
          </c:val>
          <c:extLst>
            <c:ext xmlns:c16="http://schemas.microsoft.com/office/drawing/2014/chart" uri="{C3380CC4-5D6E-409C-BE32-E72D297353CC}">
              <c16:uniqueId val="{00000000-9A6C-4934-827D-3010028D6020}"/>
            </c:ext>
          </c:extLst>
        </c:ser>
        <c:ser>
          <c:idx val="3"/>
          <c:order val="3"/>
          <c:spPr>
            <a:solidFill>
              <a:schemeClr val="accent1"/>
            </a:solidFill>
            <a:ln>
              <a:solidFill>
                <a:schemeClr val="tx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Beschäftigtenstatistik'!$J$14:$Y$14</c:f>
              <c:numCache>
                <c:formatCode>General</c:formatCode>
                <c:ptCount val="16"/>
                <c:pt idx="6">
                  <c:v>0.9069324875396465</c:v>
                </c:pt>
                <c:pt idx="7">
                  <c:v>0.80233764815118236</c:v>
                </c:pt>
                <c:pt idx="8">
                  <c:v>1.2778547148432582</c:v>
                </c:pt>
                <c:pt idx="9">
                  <c:v>1.1083187184725811</c:v>
                </c:pt>
                <c:pt idx="10">
                  <c:v>0.89220917822838852</c:v>
                </c:pt>
                <c:pt idx="11">
                  <c:v>0.76738805931868659</c:v>
                </c:pt>
                <c:pt idx="12">
                  <c:v>0.94098995127182861</c:v>
                </c:pt>
                <c:pt idx="13">
                  <c:v>0.69971991548326862</c:v>
                </c:pt>
                <c:pt idx="14">
                  <c:v>0.95808871493802994</c:v>
                </c:pt>
                <c:pt idx="15">
                  <c:v>0.60538432926751062</c:v>
                </c:pt>
              </c:numCache>
            </c:numRef>
          </c:val>
          <c:extLst>
            <c:ext xmlns:c16="http://schemas.microsoft.com/office/drawing/2014/chart" uri="{C3380CC4-5D6E-409C-BE32-E72D297353CC}">
              <c16:uniqueId val="{00000001-9A6C-4934-827D-3010028D6020}"/>
            </c:ext>
          </c:extLst>
        </c:ser>
        <c:ser>
          <c:idx val="4"/>
          <c:order val="4"/>
          <c:spPr>
            <a:pattFill prst="wdUpDiag">
              <a:fgClr>
                <a:srgbClr val="FFC000"/>
              </a:fgClr>
              <a:bgClr>
                <a:schemeClr val="accent1"/>
              </a:bgClr>
            </a:pattFill>
            <a:ln>
              <a:solidFill>
                <a:schemeClr val="tx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Beschäftigtenstatistik'!$J$13:$O$13</c:f>
              <c:numCache>
                <c:formatCode>General</c:formatCode>
                <c:ptCount val="6"/>
                <c:pt idx="5">
                  <c:v>0.95808871493802994</c:v>
                </c:pt>
              </c:numCache>
            </c:numRef>
          </c:val>
          <c:extLst>
            <c:ext xmlns:c16="http://schemas.microsoft.com/office/drawing/2014/chart" uri="{C3380CC4-5D6E-409C-BE32-E72D297353CC}">
              <c16:uniqueId val="{00000002-9A6C-4934-827D-3010028D602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Beschäftigtenstatistik'!$J$15:$O$15</c:f>
              <c:numCache>
                <c:formatCode>General</c:formatCode>
                <c:ptCount val="6"/>
                <c:pt idx="0">
                  <c:v>0.7630799797421014</c:v>
                </c:pt>
                <c:pt idx="1">
                  <c:v>0.7630799797421014</c:v>
                </c:pt>
                <c:pt idx="2">
                  <c:v>0.7630799797421014</c:v>
                </c:pt>
                <c:pt idx="3">
                  <c:v>0.7630799797421014</c:v>
                </c:pt>
                <c:pt idx="4">
                  <c:v>0.7630799797421014</c:v>
                </c:pt>
                <c:pt idx="5">
                  <c:v>0.7630799797421014</c:v>
                </c:pt>
              </c:numCache>
            </c:numRef>
          </c:val>
          <c:smooth val="0"/>
          <c:extLst>
            <c:ext xmlns:c16="http://schemas.microsoft.com/office/drawing/2014/chart" uri="{C3380CC4-5D6E-409C-BE32-E72D297353CC}">
              <c16:uniqueId val="{00000003-9A6C-4934-827D-3010028D6020}"/>
            </c:ext>
          </c:extLst>
        </c:ser>
        <c:ser>
          <c:idx val="2"/>
          <c:order val="2"/>
          <c:tx>
            <c:v>Durchschnitt West</c:v>
          </c:tx>
          <c:spPr>
            <a:ln w="15875" cap="rnd">
              <a:solidFill>
                <a:schemeClr val="tx2">
                  <a:lumMod val="75000"/>
                  <a:lumOff val="25000"/>
                </a:schemeClr>
              </a:solidFill>
              <a:round/>
            </a:ln>
            <a:effectLst/>
          </c:spPr>
          <c:marker>
            <c:symbol val="none"/>
          </c:marker>
          <c:val>
            <c:numRef>
              <c:f>'Abb Beschäftigtenstatistik'!$J$16:$Y$16</c:f>
              <c:numCache>
                <c:formatCode>General</c:formatCode>
                <c:ptCount val="16"/>
                <c:pt idx="6">
                  <c:v>0.90390717181996638</c:v>
                </c:pt>
                <c:pt idx="7">
                  <c:v>0.90390717181996638</c:v>
                </c:pt>
                <c:pt idx="8">
                  <c:v>0.90390717181996638</c:v>
                </c:pt>
                <c:pt idx="9">
                  <c:v>0.90390717181996638</c:v>
                </c:pt>
                <c:pt idx="10">
                  <c:v>0.90390717181996638</c:v>
                </c:pt>
                <c:pt idx="11">
                  <c:v>0.90390717181996638</c:v>
                </c:pt>
                <c:pt idx="12">
                  <c:v>0.90390717181996638</c:v>
                </c:pt>
                <c:pt idx="13">
                  <c:v>0.90390717181996638</c:v>
                </c:pt>
                <c:pt idx="14">
                  <c:v>0.90390717181996638</c:v>
                </c:pt>
                <c:pt idx="15">
                  <c:v>0.90390717181996638</c:v>
                </c:pt>
              </c:numCache>
            </c:numRef>
          </c:val>
          <c:smooth val="0"/>
          <c:extLst>
            <c:ext xmlns:c16="http://schemas.microsoft.com/office/drawing/2014/chart" uri="{C3380CC4-5D6E-409C-BE32-E72D297353CC}">
              <c16:uniqueId val="{00000004-9A6C-4934-827D-3010028D602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Beschäftigtenstatistik'!$I$19</c:f>
          <c:strCache>
            <c:ptCount val="1"/>
            <c:pt idx="0">
              <c:v>Großbetriebe (250 Beschäftigte und mehr), Anteil an Beschäftigten, alle Wirtschaftsbereiche,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47362389560458"/>
        </c:manualLayout>
      </c:layout>
      <c:barChart>
        <c:barDir val="col"/>
        <c:grouping val="clustered"/>
        <c:varyColors val="0"/>
        <c:ser>
          <c:idx val="0"/>
          <c:order val="0"/>
          <c:spPr>
            <a:solidFill>
              <a:srgbClr val="FFC000"/>
            </a:solidFill>
            <a:ln>
              <a:solidFill>
                <a:srgbClr val="0E284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Beschäftigtenstatistik'!$J$20:$N$20</c:f>
              <c:numCache>
                <c:formatCode>General</c:formatCode>
                <c:ptCount val="5"/>
                <c:pt idx="0">
                  <c:v>25.579240351651332</c:v>
                </c:pt>
                <c:pt idx="1">
                  <c:v>22.282093291377354</c:v>
                </c:pt>
                <c:pt idx="2">
                  <c:v>29.01526034248872</c:v>
                </c:pt>
                <c:pt idx="3">
                  <c:v>27.218409468596583</c:v>
                </c:pt>
                <c:pt idx="4">
                  <c:v>26.734386372632894</c:v>
                </c:pt>
              </c:numCache>
            </c:numRef>
          </c:val>
          <c:extLst>
            <c:ext xmlns:c16="http://schemas.microsoft.com/office/drawing/2014/chart" uri="{C3380CC4-5D6E-409C-BE32-E72D297353CC}">
              <c16:uniqueId val="{00000000-0334-409F-86AD-2CA82CC96DD1}"/>
            </c:ext>
          </c:extLst>
        </c:ser>
        <c:ser>
          <c:idx val="3"/>
          <c:order val="3"/>
          <c:spPr>
            <a:solidFill>
              <a:srgbClr val="156082"/>
            </a:solidFill>
            <a:ln>
              <a:solidFill>
                <a:srgbClr val="0E284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Beschäftigtenstatistik'!$J$22:$Y$22</c:f>
              <c:numCache>
                <c:formatCode>General</c:formatCode>
                <c:ptCount val="16"/>
                <c:pt idx="6">
                  <c:v>37.555621549417943</c:v>
                </c:pt>
                <c:pt idx="7">
                  <c:v>35.935713992453991</c:v>
                </c:pt>
                <c:pt idx="8">
                  <c:v>40.891870855078167</c:v>
                </c:pt>
                <c:pt idx="9">
                  <c:v>43.2697926401923</c:v>
                </c:pt>
                <c:pt idx="10">
                  <c:v>37.578007901262026</c:v>
                </c:pt>
                <c:pt idx="11">
                  <c:v>32.079952641734977</c:v>
                </c:pt>
                <c:pt idx="12">
                  <c:v>36.342136730124537</c:v>
                </c:pt>
                <c:pt idx="13">
                  <c:v>31.569367727793825</c:v>
                </c:pt>
                <c:pt idx="14">
                  <c:v>41.517493728259844</c:v>
                </c:pt>
                <c:pt idx="15">
                  <c:v>25.878569298038446</c:v>
                </c:pt>
              </c:numCache>
            </c:numRef>
          </c:val>
          <c:extLst>
            <c:ext xmlns:c16="http://schemas.microsoft.com/office/drawing/2014/chart" uri="{C3380CC4-5D6E-409C-BE32-E72D297353CC}">
              <c16:uniqueId val="{00000001-0334-409F-86AD-2CA82CC96DD1}"/>
            </c:ext>
          </c:extLst>
        </c:ser>
        <c:ser>
          <c:idx val="4"/>
          <c:order val="4"/>
          <c:spPr>
            <a:pattFill prst="wdUpDiag">
              <a:fgClr>
                <a:srgbClr val="FFC000"/>
              </a:fgClr>
              <a:bgClr>
                <a:srgbClr val="156082"/>
              </a:bgClr>
            </a:pattFill>
            <a:ln>
              <a:solidFill>
                <a:srgbClr val="0E284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Beschäftigtenstatistik'!$J$21:$O$21</c:f>
              <c:numCache>
                <c:formatCode>General</c:formatCode>
                <c:ptCount val="6"/>
                <c:pt idx="5">
                  <c:v>41.517493728259844</c:v>
                </c:pt>
              </c:numCache>
            </c:numRef>
          </c:val>
          <c:extLst>
            <c:ext xmlns:c16="http://schemas.microsoft.com/office/drawing/2014/chart" uri="{C3380CC4-5D6E-409C-BE32-E72D297353CC}">
              <c16:uniqueId val="{00000002-0334-409F-86AD-2CA82CC96DD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Beschäftigtenstatistik'!$J$23:$O$23</c:f>
              <c:numCache>
                <c:formatCode>General</c:formatCode>
                <c:ptCount val="6"/>
                <c:pt idx="0">
                  <c:v>30.737127955982906</c:v>
                </c:pt>
                <c:pt idx="1">
                  <c:v>30.737127955982906</c:v>
                </c:pt>
                <c:pt idx="2">
                  <c:v>30.737127955982906</c:v>
                </c:pt>
                <c:pt idx="3">
                  <c:v>30.737127955982906</c:v>
                </c:pt>
                <c:pt idx="4">
                  <c:v>30.737127955982906</c:v>
                </c:pt>
                <c:pt idx="5">
                  <c:v>30.737127955982906</c:v>
                </c:pt>
              </c:numCache>
            </c:numRef>
          </c:val>
          <c:smooth val="0"/>
          <c:extLst>
            <c:ext xmlns:c16="http://schemas.microsoft.com/office/drawing/2014/chart" uri="{C3380CC4-5D6E-409C-BE32-E72D297353CC}">
              <c16:uniqueId val="{00000003-0334-409F-86AD-2CA82CC96DD1}"/>
            </c:ext>
          </c:extLst>
        </c:ser>
        <c:ser>
          <c:idx val="2"/>
          <c:order val="2"/>
          <c:tx>
            <c:v>Durchschnitt West</c:v>
          </c:tx>
          <c:spPr>
            <a:ln w="15875" cap="rnd">
              <a:solidFill>
                <a:srgbClr val="0E2841">
                  <a:lumMod val="75000"/>
                  <a:lumOff val="25000"/>
                </a:srgbClr>
              </a:solidFill>
              <a:round/>
            </a:ln>
            <a:effectLst/>
          </c:spPr>
          <c:marker>
            <c:symbol val="none"/>
          </c:marker>
          <c:val>
            <c:numRef>
              <c:f>'Abb Beschäftigtenstatistik'!$J$24:$Y$24</c:f>
              <c:numCache>
                <c:formatCode>General</c:formatCode>
                <c:ptCount val="16"/>
                <c:pt idx="6">
                  <c:v>36.112854202640968</c:v>
                </c:pt>
                <c:pt idx="7">
                  <c:v>36.112854202640968</c:v>
                </c:pt>
                <c:pt idx="8">
                  <c:v>36.112854202640968</c:v>
                </c:pt>
                <c:pt idx="9">
                  <c:v>36.112854202640968</c:v>
                </c:pt>
                <c:pt idx="10">
                  <c:v>36.112854202640968</c:v>
                </c:pt>
                <c:pt idx="11">
                  <c:v>36.112854202640968</c:v>
                </c:pt>
                <c:pt idx="12">
                  <c:v>36.112854202640968</c:v>
                </c:pt>
                <c:pt idx="13">
                  <c:v>36.112854202640968</c:v>
                </c:pt>
                <c:pt idx="14">
                  <c:v>36.112854202640968</c:v>
                </c:pt>
                <c:pt idx="15">
                  <c:v>36.112854202640968</c:v>
                </c:pt>
              </c:numCache>
            </c:numRef>
          </c:val>
          <c:smooth val="0"/>
          <c:extLst>
            <c:ext xmlns:c16="http://schemas.microsoft.com/office/drawing/2014/chart" uri="{C3380CC4-5D6E-409C-BE32-E72D297353CC}">
              <c16:uniqueId val="{00000004-0334-409F-86AD-2CA82CC96DD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Beschäftigtenstatistik'!$I$27</c:f>
          <c:strCache>
            <c:ptCount val="1"/>
            <c:pt idx="0">
              <c:v>durchschnittliche Betriebsgröße, Verarbeitendes Gewerbe,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6294372294372295"/>
          <c:w val="0.88043526450689269"/>
          <c:h val="0.50383338446330572"/>
        </c:manualLayout>
      </c:layout>
      <c:barChart>
        <c:barDir val="col"/>
        <c:grouping val="clustered"/>
        <c:varyColors val="0"/>
        <c:ser>
          <c:idx val="0"/>
          <c:order val="0"/>
          <c:spPr>
            <a:solidFill>
              <a:srgbClr val="FFC000"/>
            </a:solidFill>
            <a:ln>
              <a:solidFill>
                <a:schemeClr val="tx2"/>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Beschäftigtenstatistik'!$J$28:$N$28</c:f>
              <c:numCache>
                <c:formatCode>General</c:formatCode>
                <c:ptCount val="5"/>
                <c:pt idx="0">
                  <c:v>29.13616805871931</c:v>
                </c:pt>
                <c:pt idx="1">
                  <c:v>27.186541737649062</c:v>
                </c:pt>
                <c:pt idx="2">
                  <c:v>33.145277377920493</c:v>
                </c:pt>
                <c:pt idx="3">
                  <c:v>34.339324034334766</c:v>
                </c:pt>
                <c:pt idx="4">
                  <c:v>35.317999196464442</c:v>
                </c:pt>
              </c:numCache>
            </c:numRef>
          </c:val>
          <c:extLst>
            <c:ext xmlns:c16="http://schemas.microsoft.com/office/drawing/2014/chart" uri="{C3380CC4-5D6E-409C-BE32-E72D297353CC}">
              <c16:uniqueId val="{00000000-22F5-4E77-94E2-6B985C392052}"/>
            </c:ext>
          </c:extLst>
        </c:ser>
        <c:ser>
          <c:idx val="3"/>
          <c:order val="3"/>
          <c:spPr>
            <a:solidFill>
              <a:srgbClr val="156082"/>
            </a:solidFill>
            <a:ln w="15875">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Beschäftigtenstatistik'!$J$30:$Y$30</c:f>
              <c:numCache>
                <c:formatCode>General</c:formatCode>
                <c:ptCount val="16"/>
                <c:pt idx="6">
                  <c:v>50.569633268593627</c:v>
                </c:pt>
                <c:pt idx="7">
                  <c:v>48.450260306739835</c:v>
                </c:pt>
                <c:pt idx="8">
                  <c:v>60.655592469545958</c:v>
                </c:pt>
                <c:pt idx="9">
                  <c:v>56.78960774325013</c:v>
                </c:pt>
                <c:pt idx="10">
                  <c:v>40.617506579588657</c:v>
                </c:pt>
                <c:pt idx="11">
                  <c:v>49.192174263816057</c:v>
                </c:pt>
                <c:pt idx="12">
                  <c:v>40.567749729764103</c:v>
                </c:pt>
                <c:pt idx="13">
                  <c:v>40.679475164011244</c:v>
                </c:pt>
                <c:pt idx="14">
                  <c:v>49.251343283582088</c:v>
                </c:pt>
                <c:pt idx="15">
                  <c:v>32.788141239173882</c:v>
                </c:pt>
              </c:numCache>
            </c:numRef>
          </c:val>
          <c:extLst>
            <c:ext xmlns:c16="http://schemas.microsoft.com/office/drawing/2014/chart" uri="{C3380CC4-5D6E-409C-BE32-E72D297353CC}">
              <c16:uniqueId val="{00000001-22F5-4E77-94E2-6B985C39205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Beschäftigtenstatistik'!$J$29:$O$29</c:f>
              <c:numCache>
                <c:formatCode>General</c:formatCode>
                <c:ptCount val="6"/>
                <c:pt idx="5">
                  <c:v>32.456857402361493</c:v>
                </c:pt>
              </c:numCache>
            </c:numRef>
          </c:val>
          <c:extLst>
            <c:ext xmlns:c16="http://schemas.microsoft.com/office/drawing/2014/chart" uri="{C3380CC4-5D6E-409C-BE32-E72D297353CC}">
              <c16:uniqueId val="{00000002-22F5-4E77-94E2-6B985C3920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Beschäftigtenstatistik'!$J$31:$O$31</c:f>
              <c:numCache>
                <c:formatCode>General</c:formatCode>
                <c:ptCount val="6"/>
                <c:pt idx="0">
                  <c:v>32.529390248363143</c:v>
                </c:pt>
                <c:pt idx="1">
                  <c:v>32.529390248363143</c:v>
                </c:pt>
                <c:pt idx="2">
                  <c:v>32.529390248363143</c:v>
                </c:pt>
                <c:pt idx="3">
                  <c:v>32.529390248363143</c:v>
                </c:pt>
                <c:pt idx="4">
                  <c:v>32.529390248363143</c:v>
                </c:pt>
                <c:pt idx="5">
                  <c:v>32.529390248363143</c:v>
                </c:pt>
              </c:numCache>
            </c:numRef>
          </c:val>
          <c:smooth val="0"/>
          <c:extLst>
            <c:ext xmlns:c16="http://schemas.microsoft.com/office/drawing/2014/chart" uri="{C3380CC4-5D6E-409C-BE32-E72D297353CC}">
              <c16:uniqueId val="{00000003-22F5-4E77-94E2-6B985C392052}"/>
            </c:ext>
          </c:extLst>
        </c:ser>
        <c:ser>
          <c:idx val="2"/>
          <c:order val="2"/>
          <c:tx>
            <c:v>Durchschnitt West</c:v>
          </c:tx>
          <c:spPr>
            <a:ln w="15875" cap="rnd">
              <a:solidFill>
                <a:srgbClr val="0E2841">
                  <a:lumMod val="75000"/>
                  <a:lumOff val="25000"/>
                </a:srgbClr>
              </a:solidFill>
              <a:round/>
            </a:ln>
            <a:effectLst/>
          </c:spPr>
          <c:marker>
            <c:symbol val="none"/>
          </c:marker>
          <c:val>
            <c:numRef>
              <c:f>'Abb Beschäftigtenstatistik'!$J$32:$Y$32</c:f>
              <c:numCache>
                <c:formatCode>General</c:formatCode>
                <c:ptCount val="16"/>
                <c:pt idx="6">
                  <c:v>45.551185877996616</c:v>
                </c:pt>
                <c:pt idx="7">
                  <c:v>45.551185877996616</c:v>
                </c:pt>
                <c:pt idx="8">
                  <c:v>45.551185877996616</c:v>
                </c:pt>
                <c:pt idx="9">
                  <c:v>45.551185877996616</c:v>
                </c:pt>
                <c:pt idx="10">
                  <c:v>45.551185877996616</c:v>
                </c:pt>
                <c:pt idx="11">
                  <c:v>45.551185877996616</c:v>
                </c:pt>
                <c:pt idx="12">
                  <c:v>45.551185877996616</c:v>
                </c:pt>
                <c:pt idx="13">
                  <c:v>45.551185877996616</c:v>
                </c:pt>
                <c:pt idx="14">
                  <c:v>45.551185877996616</c:v>
                </c:pt>
                <c:pt idx="15">
                  <c:v>45.551185877996616</c:v>
                </c:pt>
              </c:numCache>
            </c:numRef>
          </c:val>
          <c:smooth val="0"/>
          <c:extLst>
            <c:ext xmlns:c16="http://schemas.microsoft.com/office/drawing/2014/chart" uri="{C3380CC4-5D6E-409C-BE32-E72D297353CC}">
              <c16:uniqueId val="{00000004-22F5-4E77-94E2-6B985C3920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-0.67390863286445324</c:v>
                </c:pt>
                <c:pt idx="1">
                  <c:v>0.98038390301540801</c:v>
                </c:pt>
                <c:pt idx="2">
                  <c:v>-3.8171598748633073E-2</c:v>
                </c:pt>
                <c:pt idx="3">
                  <c:v>-3.3734106549164693</c:v>
                </c:pt>
                <c:pt idx="4">
                  <c:v>-0.81407118254529109</c:v>
                </c:pt>
              </c:numCache>
            </c:numRef>
          </c:val>
          <c:extLst>
            <c:ext xmlns:c16="http://schemas.microsoft.com/office/drawing/2014/chart" uri="{C3380CC4-5D6E-409C-BE32-E72D297353CC}">
              <c16:uniqueId val="{00000000-21BE-47FA-B62B-871BE46E3D5C}"/>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0.364422633736595</c:v>
                </c:pt>
                <c:pt idx="7">
                  <c:v>-0.49601221037217158</c:v>
                </c:pt>
                <c:pt idx="8">
                  <c:v>3.8102679793697689</c:v>
                </c:pt>
                <c:pt idx="9">
                  <c:v>-0.63097267964609216</c:v>
                </c:pt>
                <c:pt idx="10">
                  <c:v>-1.284021316226287</c:v>
                </c:pt>
                <c:pt idx="11">
                  <c:v>-1.2174812290121224</c:v>
                </c:pt>
                <c:pt idx="12">
                  <c:v>-2.3007639434717646</c:v>
                </c:pt>
                <c:pt idx="13">
                  <c:v>-1.5578108812853344</c:v>
                </c:pt>
                <c:pt idx="14">
                  <c:v>-4.3316348007511607</c:v>
                </c:pt>
                <c:pt idx="15">
                  <c:v>-0.98940687041235265</c:v>
                </c:pt>
              </c:numCache>
            </c:numRef>
          </c:val>
          <c:extLst>
            <c:ext xmlns:c16="http://schemas.microsoft.com/office/drawing/2014/chart" uri="{C3380CC4-5D6E-409C-BE32-E72D297353CC}">
              <c16:uniqueId val="{00000001-21BE-47FA-B62B-871BE46E3D5C}"/>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0.86781800088753869</c:v>
                </c:pt>
              </c:numCache>
            </c:numRef>
          </c:val>
          <c:extLst>
            <c:ext xmlns:c16="http://schemas.microsoft.com/office/drawing/2014/chart" uri="{C3380CC4-5D6E-409C-BE32-E72D297353CC}">
              <c16:uniqueId val="{00000002-21BE-47FA-B62B-871BE46E3D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-0.60215880327861271</c:v>
                </c:pt>
                <c:pt idx="1">
                  <c:v>-0.60215880327861271</c:v>
                </c:pt>
                <c:pt idx="2">
                  <c:v>-0.60215880327861271</c:v>
                </c:pt>
                <c:pt idx="3">
                  <c:v>-0.60215880327861271</c:v>
                </c:pt>
                <c:pt idx="4">
                  <c:v>-0.60215880327861271</c:v>
                </c:pt>
                <c:pt idx="5">
                  <c:v>-0.60215880327861271</c:v>
                </c:pt>
              </c:numCache>
            </c:numRef>
          </c:val>
          <c:smooth val="0"/>
          <c:extLst>
            <c:ext xmlns:c16="http://schemas.microsoft.com/office/drawing/2014/chart" uri="{C3380CC4-5D6E-409C-BE32-E72D297353CC}">
              <c16:uniqueId val="{00000003-21BE-47FA-B62B-871BE46E3D5C}"/>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-0.83775195445767281</c:v>
                </c:pt>
                <c:pt idx="7">
                  <c:v>-0.83775195445767281</c:v>
                </c:pt>
                <c:pt idx="8">
                  <c:v>-0.83775195445767281</c:v>
                </c:pt>
                <c:pt idx="9">
                  <c:v>-0.83775195445767281</c:v>
                </c:pt>
                <c:pt idx="10">
                  <c:v>-0.83775195445767281</c:v>
                </c:pt>
                <c:pt idx="11">
                  <c:v>-0.83775195445767281</c:v>
                </c:pt>
                <c:pt idx="12">
                  <c:v>-0.83775195445767281</c:v>
                </c:pt>
                <c:pt idx="13">
                  <c:v>-0.83775195445767281</c:v>
                </c:pt>
                <c:pt idx="14">
                  <c:v>-0.83775195445767281</c:v>
                </c:pt>
                <c:pt idx="15">
                  <c:v>-0.83775195445767281</c:v>
                </c:pt>
              </c:numCache>
            </c:numRef>
          </c:val>
          <c:smooth val="0"/>
          <c:extLst>
            <c:ext xmlns:c16="http://schemas.microsoft.com/office/drawing/2014/chart" uri="{C3380CC4-5D6E-409C-BE32-E72D297353CC}">
              <c16:uniqueId val="{00000004-21BE-47FA-B62B-871BE46E3D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Beschäftigtenstatistik'!$I$35</c:f>
          <c:strCache>
            <c:ptCount val="1"/>
            <c:pt idx="0">
              <c:v>Großbetriebe (250 Beschäftigte und mehr), Anteil an Betrieben, Verarbeitendes Gewerbe,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Beschäftigtenstatistik'!$J$36:$N$36</c:f>
              <c:numCache>
                <c:formatCode>General</c:formatCode>
                <c:ptCount val="5"/>
                <c:pt idx="0">
                  <c:v>1.5945330296127564</c:v>
                </c:pt>
                <c:pt idx="1">
                  <c:v>2.0442930153321974</c:v>
                </c:pt>
                <c:pt idx="2">
                  <c:v>2.2367401173734911</c:v>
                </c:pt>
                <c:pt idx="3">
                  <c:v>2.5751072961373396</c:v>
                </c:pt>
                <c:pt idx="4">
                  <c:v>2.6315789473684208</c:v>
                </c:pt>
              </c:numCache>
            </c:numRef>
          </c:val>
          <c:extLst>
            <c:ext xmlns:c16="http://schemas.microsoft.com/office/drawing/2014/chart" uri="{C3380CC4-5D6E-409C-BE32-E72D297353CC}">
              <c16:uniqueId val="{00000000-3824-45FA-9145-5C7BEC88A92E}"/>
            </c:ext>
          </c:extLst>
        </c:ser>
        <c:ser>
          <c:idx val="3"/>
          <c:order val="3"/>
          <c:spPr>
            <a:solidFill>
              <a:srgbClr val="156082"/>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Beschäftigtenstatistik'!$J$38:$Y$38</c:f>
              <c:numCache>
                <c:formatCode>General</c:formatCode>
                <c:ptCount val="16"/>
                <c:pt idx="6">
                  <c:v>3.5302182108991205</c:v>
                </c:pt>
                <c:pt idx="7">
                  <c:v>3.2960461516814408</c:v>
                </c:pt>
                <c:pt idx="8">
                  <c:v>3.8759689922480614</c:v>
                </c:pt>
                <c:pt idx="9">
                  <c:v>3.3622007131940905</c:v>
                </c:pt>
                <c:pt idx="10">
                  <c:v>2.9340091626864222</c:v>
                </c:pt>
                <c:pt idx="11">
                  <c:v>3.323920935861234</c:v>
                </c:pt>
                <c:pt idx="12">
                  <c:v>3.0075666052012466</c:v>
                </c:pt>
                <c:pt idx="13">
                  <c:v>2.758066675592449</c:v>
                </c:pt>
                <c:pt idx="14">
                  <c:v>3.4029850746268653</c:v>
                </c:pt>
                <c:pt idx="15">
                  <c:v>2.3317788141239171</c:v>
                </c:pt>
              </c:numCache>
            </c:numRef>
          </c:val>
          <c:extLst>
            <c:ext xmlns:c16="http://schemas.microsoft.com/office/drawing/2014/chart" uri="{C3380CC4-5D6E-409C-BE32-E72D297353CC}">
              <c16:uniqueId val="{00000001-3824-45FA-9145-5C7BEC88A92E}"/>
            </c:ext>
          </c:extLst>
        </c:ser>
        <c:ser>
          <c:idx val="4"/>
          <c:order val="4"/>
          <c:spPr>
            <a:pattFill prst="wdUpDiag">
              <a:fgClr>
                <a:srgbClr val="FFC000"/>
              </a:fgClr>
              <a:bgClr>
                <a:srgbClr val="156082"/>
              </a:bgClr>
            </a:patt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Beschäftigtenstatistik'!$J$37:$O$37</c:f>
              <c:numCache>
                <c:formatCode>General</c:formatCode>
                <c:ptCount val="6"/>
                <c:pt idx="5">
                  <c:v>2.0587344838026036</c:v>
                </c:pt>
              </c:numCache>
            </c:numRef>
          </c:val>
          <c:extLst>
            <c:ext xmlns:c16="http://schemas.microsoft.com/office/drawing/2014/chart" uri="{C3380CC4-5D6E-409C-BE32-E72D297353CC}">
              <c16:uniqueId val="{00000002-3824-45FA-9145-5C7BEC88A92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Beschäftigtenstatistik'!$J$39:$O$39</c:f>
              <c:numCache>
                <c:formatCode>General</c:formatCode>
                <c:ptCount val="6"/>
                <c:pt idx="0">
                  <c:v>2.2239291854127798</c:v>
                </c:pt>
                <c:pt idx="1">
                  <c:v>2.2239291854127798</c:v>
                </c:pt>
                <c:pt idx="2">
                  <c:v>2.2239291854127798</c:v>
                </c:pt>
                <c:pt idx="3">
                  <c:v>2.2239291854127798</c:v>
                </c:pt>
                <c:pt idx="4">
                  <c:v>2.2239291854127798</c:v>
                </c:pt>
                <c:pt idx="5">
                  <c:v>2.2239291854127798</c:v>
                </c:pt>
              </c:numCache>
            </c:numRef>
          </c:val>
          <c:smooth val="0"/>
          <c:extLst>
            <c:ext xmlns:c16="http://schemas.microsoft.com/office/drawing/2014/chart" uri="{C3380CC4-5D6E-409C-BE32-E72D297353CC}">
              <c16:uniqueId val="{00000003-3824-45FA-9145-5C7BEC88A92E}"/>
            </c:ext>
          </c:extLst>
        </c:ser>
        <c:ser>
          <c:idx val="2"/>
          <c:order val="2"/>
          <c:tx>
            <c:v>Durchschnitt West</c:v>
          </c:tx>
          <c:spPr>
            <a:ln w="15875" cap="rnd">
              <a:solidFill>
                <a:schemeClr val="accent3"/>
              </a:solidFill>
              <a:round/>
            </a:ln>
            <a:effectLst/>
          </c:spPr>
          <c:marker>
            <c:symbol val="none"/>
          </c:marker>
          <c:val>
            <c:numRef>
              <c:f>'Abb Beschäftigtenstatistik'!$J$40:$Y$40</c:f>
              <c:numCache>
                <c:formatCode>General</c:formatCode>
                <c:ptCount val="16"/>
                <c:pt idx="6">
                  <c:v>3.1857503112331207</c:v>
                </c:pt>
                <c:pt idx="7">
                  <c:v>3.1857503112331207</c:v>
                </c:pt>
                <c:pt idx="8">
                  <c:v>3.1857503112331207</c:v>
                </c:pt>
                <c:pt idx="9">
                  <c:v>3.1857503112331207</c:v>
                </c:pt>
                <c:pt idx="10">
                  <c:v>3.1857503112331207</c:v>
                </c:pt>
                <c:pt idx="11">
                  <c:v>3.1857503112331207</c:v>
                </c:pt>
                <c:pt idx="12">
                  <c:v>3.1857503112331207</c:v>
                </c:pt>
                <c:pt idx="13">
                  <c:v>3.1857503112331207</c:v>
                </c:pt>
                <c:pt idx="14">
                  <c:v>3.1857503112331207</c:v>
                </c:pt>
                <c:pt idx="15">
                  <c:v>3.1857503112331207</c:v>
                </c:pt>
              </c:numCache>
            </c:numRef>
          </c:val>
          <c:smooth val="0"/>
          <c:extLst>
            <c:ext xmlns:c16="http://schemas.microsoft.com/office/drawing/2014/chart" uri="{C3380CC4-5D6E-409C-BE32-E72D297353CC}">
              <c16:uniqueId val="{00000004-3824-45FA-9145-5C7BEC88A92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Beschäftigtenstatistik'!$I$45</c:f>
          <c:strCache>
            <c:ptCount val="1"/>
            <c:pt idx="0">
              <c:v>Großbetriebe (250 Beschäftigte und mehr), Anteil an Beschäftigten, Verarbeitendes Gewerbe, 2025</c:v>
            </c:pt>
          </c:strCache>
        </c:strRef>
      </c:tx>
      <c:layout>
        <c:manualLayout>
          <c:xMode val="edge"/>
          <c:yMode val="edge"/>
          <c:x val="0.1550540090939336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Beschäftigtenstatistik'!$J$46:$N$46</c:f>
              <c:numCache>
                <c:formatCode>General</c:formatCode>
                <c:ptCount val="5"/>
                <c:pt idx="0">
                  <c:v>42.030282234596115</c:v>
                </c:pt>
                <c:pt idx="1">
                  <c:v>37.649215151799979</c:v>
                </c:pt>
                <c:pt idx="2">
                  <c:v>39.934187448844938</c:v>
                </c:pt>
                <c:pt idx="3">
                  <c:v>34.396213002960543</c:v>
                </c:pt>
                <c:pt idx="4">
                  <c:v>36.832884940249016</c:v>
                </c:pt>
              </c:numCache>
            </c:numRef>
          </c:val>
          <c:extLst>
            <c:ext xmlns:c16="http://schemas.microsoft.com/office/drawing/2014/chart" uri="{C3380CC4-5D6E-409C-BE32-E72D297353CC}">
              <c16:uniqueId val="{00000000-937C-497C-A84C-9B76AC245E34}"/>
            </c:ext>
          </c:extLst>
        </c:ser>
        <c:ser>
          <c:idx val="3"/>
          <c:order val="3"/>
          <c:spPr>
            <a:solidFill>
              <a:srgbClr val="156082"/>
            </a:solidFill>
            <a:ln w="9525">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Beschäftigtenstatistik'!$J$48:$Y$48</c:f>
              <c:numCache>
                <c:formatCode>General</c:formatCode>
                <c:ptCount val="16"/>
                <c:pt idx="6">
                  <c:v>58.041822174427736</c:v>
                </c:pt>
                <c:pt idx="7">
                  <c:v>61.170775056921144</c:v>
                </c:pt>
                <c:pt idx="8">
                  <c:v>65.436719491711088</c:v>
                </c:pt>
                <c:pt idx="9">
                  <c:v>69.106908986526491</c:v>
                </c:pt>
                <c:pt idx="10">
                  <c:v>54.793074070963165</c:v>
                </c:pt>
                <c:pt idx="11">
                  <c:v>56.370861535383284</c:v>
                </c:pt>
                <c:pt idx="12">
                  <c:v>48.122205172654297</c:v>
                </c:pt>
                <c:pt idx="13">
                  <c:v>53.817367979330889</c:v>
                </c:pt>
                <c:pt idx="14">
                  <c:v>64.243114817688138</c:v>
                </c:pt>
                <c:pt idx="15">
                  <c:v>43.191438924447155</c:v>
                </c:pt>
              </c:numCache>
            </c:numRef>
          </c:val>
          <c:extLst>
            <c:ext xmlns:c16="http://schemas.microsoft.com/office/drawing/2014/chart" uri="{C3380CC4-5D6E-409C-BE32-E72D297353CC}">
              <c16:uniqueId val="{00000001-937C-497C-A84C-9B76AC245E34}"/>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Beschäftigtenstatistik'!$J$47:$O$47</c:f>
              <c:numCache>
                <c:formatCode>General</c:formatCode>
                <c:ptCount val="6"/>
                <c:pt idx="5">
                  <c:v>50.606781400121257</c:v>
                </c:pt>
              </c:numCache>
            </c:numRef>
          </c:val>
          <c:extLst>
            <c:ext xmlns:c16="http://schemas.microsoft.com/office/drawing/2014/chart" uri="{C3380CC4-5D6E-409C-BE32-E72D297353CC}">
              <c16:uniqueId val="{00000002-937C-497C-A84C-9B76AC245E3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Beschäftigtenstatistik'!$J$49:$O$49</c:f>
              <c:numCache>
                <c:formatCode>General</c:formatCode>
                <c:ptCount val="6"/>
                <c:pt idx="0">
                  <c:v>39.917757480144971</c:v>
                </c:pt>
                <c:pt idx="1">
                  <c:v>39.917757480144971</c:v>
                </c:pt>
                <c:pt idx="2">
                  <c:v>39.917757480144971</c:v>
                </c:pt>
                <c:pt idx="3">
                  <c:v>39.917757480144971</c:v>
                </c:pt>
                <c:pt idx="4">
                  <c:v>39.917757480144971</c:v>
                </c:pt>
                <c:pt idx="5">
                  <c:v>39.917757480144971</c:v>
                </c:pt>
              </c:numCache>
            </c:numRef>
          </c:val>
          <c:smooth val="0"/>
          <c:extLst>
            <c:ext xmlns:c16="http://schemas.microsoft.com/office/drawing/2014/chart" uri="{C3380CC4-5D6E-409C-BE32-E72D297353CC}">
              <c16:uniqueId val="{00000003-937C-497C-A84C-9B76AC245E34}"/>
            </c:ext>
          </c:extLst>
        </c:ser>
        <c:ser>
          <c:idx val="2"/>
          <c:order val="2"/>
          <c:tx>
            <c:v>Durchschnitt West</c:v>
          </c:tx>
          <c:spPr>
            <a:ln w="15875" cap="rnd">
              <a:solidFill>
                <a:srgbClr val="0E2841">
                  <a:lumMod val="75000"/>
                  <a:lumOff val="25000"/>
                </a:srgbClr>
              </a:solidFill>
              <a:round/>
            </a:ln>
            <a:effectLst/>
          </c:spPr>
          <c:marker>
            <c:symbol val="none"/>
          </c:marker>
          <c:val>
            <c:numRef>
              <c:f>'Abb Beschäftigtenstatistik'!$J$50:$Y$50</c:f>
              <c:numCache>
                <c:formatCode>General</c:formatCode>
                <c:ptCount val="16"/>
                <c:pt idx="6">
                  <c:v>55.931329196864432</c:v>
                </c:pt>
                <c:pt idx="7">
                  <c:v>55.931329196864432</c:v>
                </c:pt>
                <c:pt idx="8">
                  <c:v>55.931329196864432</c:v>
                </c:pt>
                <c:pt idx="9">
                  <c:v>55.931329196864432</c:v>
                </c:pt>
                <c:pt idx="10">
                  <c:v>55.931329196864432</c:v>
                </c:pt>
                <c:pt idx="11">
                  <c:v>55.931329196864432</c:v>
                </c:pt>
                <c:pt idx="12">
                  <c:v>55.931329196864432</c:v>
                </c:pt>
                <c:pt idx="13">
                  <c:v>55.931329196864432</c:v>
                </c:pt>
                <c:pt idx="14">
                  <c:v>55.931329196864432</c:v>
                </c:pt>
                <c:pt idx="15">
                  <c:v>55.931329196864432</c:v>
                </c:pt>
              </c:numCache>
            </c:numRef>
          </c:val>
          <c:smooth val="0"/>
          <c:extLst>
            <c:ext xmlns:c16="http://schemas.microsoft.com/office/drawing/2014/chart" uri="{C3380CC4-5D6E-409C-BE32-E72D297353CC}">
              <c16:uniqueId val="{00000004-937C-497C-A84C-9B76AC245E3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Außenhandel'!$I$3</c:f>
          <c:strCache>
            <c:ptCount val="1"/>
            <c:pt idx="0">
              <c:v>Leistungsbilanzsaldo in % des BIP (negativ: Leistungsbilanzdefizit),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Außenhandel'!$J$4:$N$4</c:f>
              <c:numCache>
                <c:formatCode>General</c:formatCode>
                <c:ptCount val="5"/>
                <c:pt idx="0">
                  <c:v>-19.40481799269358</c:v>
                </c:pt>
                <c:pt idx="1">
                  <c:v>-21.103350939660203</c:v>
                </c:pt>
                <c:pt idx="2">
                  <c:v>-13.266028433426442</c:v>
                </c:pt>
                <c:pt idx="3">
                  <c:v>-18.938110460627655</c:v>
                </c:pt>
                <c:pt idx="4">
                  <c:v>-18.712607624864773</c:v>
                </c:pt>
              </c:numCache>
            </c:numRef>
          </c:val>
          <c:extLst>
            <c:ext xmlns:c16="http://schemas.microsoft.com/office/drawing/2014/chart" uri="{C3380CC4-5D6E-409C-BE32-E72D297353CC}">
              <c16:uniqueId val="{00000000-B0E5-4286-ABA8-277977FDBA62}"/>
            </c:ext>
          </c:extLst>
        </c:ser>
        <c:ser>
          <c:idx val="3"/>
          <c:order val="3"/>
          <c:spPr>
            <a:solidFill>
              <a:schemeClr val="accent1"/>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Außenhandel'!$J$6:$Y$6</c:f>
              <c:numCache>
                <c:formatCode>General</c:formatCode>
                <c:ptCount val="16"/>
                <c:pt idx="6">
                  <c:v>10.333541730768275</c:v>
                </c:pt>
                <c:pt idx="7">
                  <c:v>8.0217682216834589</c:v>
                </c:pt>
                <c:pt idx="8">
                  <c:v>23.348497784981319</c:v>
                </c:pt>
                <c:pt idx="9">
                  <c:v>41.060459845442075</c:v>
                </c:pt>
                <c:pt idx="10">
                  <c:v>11.869568113421792</c:v>
                </c:pt>
                <c:pt idx="11">
                  <c:v>-8.5305614916482142</c:v>
                </c:pt>
                <c:pt idx="12">
                  <c:v>6.6189411680580292</c:v>
                </c:pt>
                <c:pt idx="13">
                  <c:v>-2.9661809741032101</c:v>
                </c:pt>
                <c:pt idx="14">
                  <c:v>-1.3762106992503078</c:v>
                </c:pt>
                <c:pt idx="15">
                  <c:v>-11.8281368862676</c:v>
                </c:pt>
              </c:numCache>
            </c:numRef>
          </c:val>
          <c:extLst>
            <c:ext xmlns:c16="http://schemas.microsoft.com/office/drawing/2014/chart" uri="{C3380CC4-5D6E-409C-BE32-E72D297353CC}">
              <c16:uniqueId val="{00000001-B0E5-4286-ABA8-277977FDBA6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0E5-4286-ABA8-277977FDBA62}"/>
              </c:ext>
            </c:extLst>
          </c:dPt>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Außenhandel'!$J$5:$O$5</c:f>
              <c:numCache>
                <c:formatCode>General</c:formatCode>
                <c:ptCount val="6"/>
                <c:pt idx="5">
                  <c:v>11.035831258766549</c:v>
                </c:pt>
              </c:numCache>
            </c:numRef>
          </c:val>
          <c:extLst>
            <c:ext xmlns:c16="http://schemas.microsoft.com/office/drawing/2014/chart" uri="{C3380CC4-5D6E-409C-BE32-E72D297353CC}">
              <c16:uniqueId val="{00000004-B0E5-4286-ABA8-277977FDBA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Außenhandel'!$J$7:$O$7</c:f>
              <c:numCache>
                <c:formatCode>General</c:formatCode>
                <c:ptCount val="6"/>
                <c:pt idx="0">
                  <c:v>-8.9582114776993365</c:v>
                </c:pt>
                <c:pt idx="1">
                  <c:v>-8.9582114776993365</c:v>
                </c:pt>
                <c:pt idx="2">
                  <c:v>-8.9582114776993365</c:v>
                </c:pt>
                <c:pt idx="3">
                  <c:v>-8.9582114776993365</c:v>
                </c:pt>
                <c:pt idx="4">
                  <c:v>-8.9582114776993365</c:v>
                </c:pt>
                <c:pt idx="5">
                  <c:v>-8.9582114776993365</c:v>
                </c:pt>
              </c:numCache>
            </c:numRef>
          </c:val>
          <c:smooth val="0"/>
          <c:extLst>
            <c:ext xmlns:c16="http://schemas.microsoft.com/office/drawing/2014/chart" uri="{C3380CC4-5D6E-409C-BE32-E72D297353CC}">
              <c16:uniqueId val="{00000005-B0E5-4286-ABA8-277977FDBA62}"/>
            </c:ext>
          </c:extLst>
        </c:ser>
        <c:ser>
          <c:idx val="2"/>
          <c:order val="2"/>
          <c:tx>
            <c:v>Durchschnitt West</c:v>
          </c:tx>
          <c:spPr>
            <a:ln w="15875" cap="rnd">
              <a:solidFill>
                <a:schemeClr val="tx2">
                  <a:lumMod val="75000"/>
                  <a:lumOff val="25000"/>
                </a:schemeClr>
              </a:solidFill>
              <a:round/>
            </a:ln>
            <a:effectLst/>
          </c:spPr>
          <c:marker>
            <c:symbol val="none"/>
          </c:marker>
          <c:val>
            <c:numRef>
              <c:f>'Abb Außenhandel'!$J$8:$Y$8</c:f>
              <c:numCache>
                <c:formatCode>General</c:formatCode>
                <c:ptCount val="16"/>
                <c:pt idx="6">
                  <c:v>7.1086535974290115</c:v>
                </c:pt>
                <c:pt idx="7">
                  <c:v>7.1086535974290115</c:v>
                </c:pt>
                <c:pt idx="8">
                  <c:v>7.1086535974290115</c:v>
                </c:pt>
                <c:pt idx="9">
                  <c:v>7.1086535974290115</c:v>
                </c:pt>
                <c:pt idx="10">
                  <c:v>7.1086535974290115</c:v>
                </c:pt>
                <c:pt idx="11">
                  <c:v>7.1086535974290115</c:v>
                </c:pt>
                <c:pt idx="12">
                  <c:v>7.1086535974290115</c:v>
                </c:pt>
                <c:pt idx="13">
                  <c:v>7.1086535974290115</c:v>
                </c:pt>
                <c:pt idx="14">
                  <c:v>7.1086535974290115</c:v>
                </c:pt>
                <c:pt idx="15">
                  <c:v>7.1086535974290115</c:v>
                </c:pt>
              </c:numCache>
            </c:numRef>
          </c:val>
          <c:smooth val="0"/>
          <c:extLst>
            <c:ext xmlns:c16="http://schemas.microsoft.com/office/drawing/2014/chart" uri="{C3380CC4-5D6E-409C-BE32-E72D297353CC}">
              <c16:uniqueId val="{00000006-B0E5-4286-ABA8-277977FDBA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Außenhandel'!$I$11</c:f>
          <c:strCache>
            <c:ptCount val="1"/>
            <c:pt idx="0">
              <c:v>Warenausfuhr in % des BIP,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Außenhandel'!$J$12:$N$12</c:f>
              <c:numCache>
                <c:formatCode>General</c:formatCode>
                <c:ptCount val="5"/>
                <c:pt idx="0">
                  <c:v>23.488425118789724</c:v>
                </c:pt>
                <c:pt idx="1">
                  <c:v>17.468874955844687</c:v>
                </c:pt>
                <c:pt idx="2">
                  <c:v>30.095033023448174</c:v>
                </c:pt>
                <c:pt idx="3">
                  <c:v>26.037606521633862</c:v>
                </c:pt>
                <c:pt idx="4">
                  <c:v>22.559198679916541</c:v>
                </c:pt>
              </c:numCache>
            </c:numRef>
          </c:val>
          <c:extLst>
            <c:ext xmlns:c16="http://schemas.microsoft.com/office/drawing/2014/chart" uri="{C3380CC4-5D6E-409C-BE32-E72D297353CC}">
              <c16:uniqueId val="{00000000-9A96-4F32-8254-93D7D947FC89}"/>
            </c:ext>
          </c:extLst>
        </c:ser>
        <c:ser>
          <c:idx val="3"/>
          <c:order val="3"/>
          <c:spPr>
            <a:solidFill>
              <a:schemeClr val="accent1"/>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Außenhandel'!$J$14:$Y$14</c:f>
              <c:numCache>
                <c:formatCode>General</c:formatCode>
                <c:ptCount val="16"/>
                <c:pt idx="6">
                  <c:v>36.202138187156592</c:v>
                </c:pt>
                <c:pt idx="7">
                  <c:v>27.538258734061127</c:v>
                </c:pt>
                <c:pt idx="8">
                  <c:v>52.195342165310329</c:v>
                </c:pt>
                <c:pt idx="9">
                  <c:v>33.99580707830566</c:v>
                </c:pt>
                <c:pt idx="10">
                  <c:v>22.645048927042311</c:v>
                </c:pt>
                <c:pt idx="11">
                  <c:v>25.772811239759601</c:v>
                </c:pt>
                <c:pt idx="12">
                  <c:v>23.997462985957991</c:v>
                </c:pt>
                <c:pt idx="13">
                  <c:v>30.823236910579922</c:v>
                </c:pt>
                <c:pt idx="14">
                  <c:v>39.267275803220848</c:v>
                </c:pt>
                <c:pt idx="15">
                  <c:v>19.3844527932416</c:v>
                </c:pt>
              </c:numCache>
            </c:numRef>
          </c:val>
          <c:extLst>
            <c:ext xmlns:c16="http://schemas.microsoft.com/office/drawing/2014/chart" uri="{C3380CC4-5D6E-409C-BE32-E72D297353CC}">
              <c16:uniqueId val="{00000001-9A96-4F32-8254-93D7D947FC89}"/>
            </c:ext>
          </c:extLst>
        </c:ser>
        <c:ser>
          <c:idx val="4"/>
          <c:order val="4"/>
          <c:spPr>
            <a:pattFill prst="wdUpDiag">
              <a:fgClr>
                <a:srgbClr val="FFC000"/>
              </a:fgClr>
              <a:bgClr>
                <a:schemeClr val="accent1"/>
              </a:bgClr>
            </a:patt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Außenhandel'!$J$13:$O$13</c:f>
              <c:numCache>
                <c:formatCode>General</c:formatCode>
                <c:ptCount val="6"/>
                <c:pt idx="5">
                  <c:v>8.3123724479996799</c:v>
                </c:pt>
              </c:numCache>
            </c:numRef>
          </c:val>
          <c:extLst>
            <c:ext xmlns:c16="http://schemas.microsoft.com/office/drawing/2014/chart" uri="{C3380CC4-5D6E-409C-BE32-E72D297353CC}">
              <c16:uniqueId val="{00000002-9A96-4F32-8254-93D7D947FC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Außenhandel'!$J$15:$O$15</c:f>
              <c:numCache>
                <c:formatCode>General</c:formatCode>
                <c:ptCount val="6"/>
                <c:pt idx="0">
                  <c:v>20.065057503235632</c:v>
                </c:pt>
                <c:pt idx="1">
                  <c:v>20.065057503235632</c:v>
                </c:pt>
                <c:pt idx="2">
                  <c:v>20.065057503235632</c:v>
                </c:pt>
                <c:pt idx="3">
                  <c:v>20.065057503235632</c:v>
                </c:pt>
                <c:pt idx="4">
                  <c:v>20.065057503235632</c:v>
                </c:pt>
                <c:pt idx="5">
                  <c:v>20.065057503235632</c:v>
                </c:pt>
              </c:numCache>
            </c:numRef>
          </c:val>
          <c:smooth val="0"/>
          <c:extLst>
            <c:ext xmlns:c16="http://schemas.microsoft.com/office/drawing/2014/chart" uri="{C3380CC4-5D6E-409C-BE32-E72D297353CC}">
              <c16:uniqueId val="{00000003-9A96-4F32-8254-93D7D947FC89}"/>
            </c:ext>
          </c:extLst>
        </c:ser>
        <c:ser>
          <c:idx val="2"/>
          <c:order val="2"/>
          <c:tx>
            <c:v>Durchschnitt West</c:v>
          </c:tx>
          <c:spPr>
            <a:ln w="15875" cap="rnd">
              <a:solidFill>
                <a:schemeClr val="tx2">
                  <a:lumMod val="75000"/>
                  <a:lumOff val="25000"/>
                </a:schemeClr>
              </a:solidFill>
              <a:round/>
            </a:ln>
            <a:effectLst/>
          </c:spPr>
          <c:marker>
            <c:symbol val="none"/>
          </c:marker>
          <c:val>
            <c:numRef>
              <c:f>'Abb Außenhandel'!$J$16:$Y$16</c:f>
              <c:numCache>
                <c:formatCode>General</c:formatCode>
                <c:ptCount val="16"/>
                <c:pt idx="6">
                  <c:v>28.117844247889899</c:v>
                </c:pt>
                <c:pt idx="7">
                  <c:v>28.117844247889899</c:v>
                </c:pt>
                <c:pt idx="8">
                  <c:v>28.117844247889899</c:v>
                </c:pt>
                <c:pt idx="9">
                  <c:v>28.117844247889899</c:v>
                </c:pt>
                <c:pt idx="10">
                  <c:v>28.117844247889899</c:v>
                </c:pt>
                <c:pt idx="11">
                  <c:v>28.117844247889899</c:v>
                </c:pt>
                <c:pt idx="12">
                  <c:v>28.117844247889899</c:v>
                </c:pt>
                <c:pt idx="13">
                  <c:v>28.117844247889899</c:v>
                </c:pt>
                <c:pt idx="14">
                  <c:v>28.117844247889899</c:v>
                </c:pt>
                <c:pt idx="15">
                  <c:v>28.117844247889899</c:v>
                </c:pt>
              </c:numCache>
            </c:numRef>
          </c:val>
          <c:smooth val="0"/>
          <c:extLst>
            <c:ext xmlns:c16="http://schemas.microsoft.com/office/drawing/2014/chart" uri="{C3380CC4-5D6E-409C-BE32-E72D297353CC}">
              <c16:uniqueId val="{00000004-9A96-4F32-8254-93D7D947FC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Auslandsumsatz in Relation zum Umsatz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45.630244321411496</c:v>
                </c:pt>
                <c:pt idx="1">
                  <c:v>51.793501729617439</c:v>
                </c:pt>
                <c:pt idx="2">
                  <c:v>40.12205229144368</c:v>
                </c:pt>
                <c:pt idx="3">
                  <c:v>33.06970154936365</c:v>
                </c:pt>
                <c:pt idx="4">
                  <c:v>35.468413421203891</c:v>
                </c:pt>
              </c:numCache>
            </c:numRef>
          </c:val>
          <c:extLst>
            <c:ext xmlns:c16="http://schemas.microsoft.com/office/drawing/2014/chart" uri="{C3380CC4-5D6E-409C-BE32-E72D297353CC}">
              <c16:uniqueId val="{00000000-732C-4987-842D-C52A46667748}"/>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58.811420899424959</c:v>
                </c:pt>
                <c:pt idx="7">
                  <c:v>57.785125695871308</c:v>
                </c:pt>
                <c:pt idx="8">
                  <c:v>67.561331971063709</c:v>
                </c:pt>
                <c:pt idx="9">
                  <c:v>28.976198849060431</c:v>
                </c:pt>
                <c:pt idx="10">
                  <c:v>53.849280755139226</c:v>
                </c:pt>
                <c:pt idx="11">
                  <c:v>47.731545365911721</c:v>
                </c:pt>
                <c:pt idx="12">
                  <c:v>45.375445054196291</c:v>
                </c:pt>
                <c:pt idx="13">
                  <c:v>53.091435327205758</c:v>
                </c:pt>
                <c:pt idx="14">
                  <c:v>48.580811332254079</c:v>
                </c:pt>
                <c:pt idx="15">
                  <c:v>39.618237309924687</c:v>
                </c:pt>
              </c:numCache>
            </c:numRef>
          </c:val>
          <c:extLst>
            <c:ext xmlns:c16="http://schemas.microsoft.com/office/drawing/2014/chart" uri="{C3380CC4-5D6E-409C-BE32-E72D297353CC}">
              <c16:uniqueId val="{00000001-732C-4987-842D-C52A4666774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49.136497298267571</c:v>
                </c:pt>
              </c:numCache>
            </c:numRef>
          </c:val>
          <c:extLst>
            <c:ext xmlns:c16="http://schemas.microsoft.com/office/drawing/2014/chart" uri="{C3380CC4-5D6E-409C-BE32-E72D297353CC}">
              <c16:uniqueId val="{00000002-732C-4987-842D-C52A466677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41.16368219061205</c:v>
                </c:pt>
                <c:pt idx="1">
                  <c:v>41.16368219061205</c:v>
                </c:pt>
                <c:pt idx="2">
                  <c:v>41.16368219061205</c:v>
                </c:pt>
                <c:pt idx="3">
                  <c:v>41.16368219061205</c:v>
                </c:pt>
                <c:pt idx="4">
                  <c:v>41.16368219061205</c:v>
                </c:pt>
                <c:pt idx="5">
                  <c:v>41.16368219061205</c:v>
                </c:pt>
              </c:numCache>
            </c:numRef>
          </c:val>
          <c:smooth val="0"/>
          <c:extLst>
            <c:ext xmlns:c16="http://schemas.microsoft.com/office/drawing/2014/chart" uri="{C3380CC4-5D6E-409C-BE32-E72D297353CC}">
              <c16:uniqueId val="{00000003-732C-4987-842D-C52A46667748}"/>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51.712733224449117</c:v>
                </c:pt>
                <c:pt idx="7">
                  <c:v>51.712733224449117</c:v>
                </c:pt>
                <c:pt idx="8">
                  <c:v>51.712733224449117</c:v>
                </c:pt>
                <c:pt idx="9">
                  <c:v>51.712733224449117</c:v>
                </c:pt>
                <c:pt idx="10">
                  <c:v>51.712733224449117</c:v>
                </c:pt>
                <c:pt idx="11">
                  <c:v>51.712733224449117</c:v>
                </c:pt>
                <c:pt idx="12">
                  <c:v>51.712733224449117</c:v>
                </c:pt>
                <c:pt idx="13">
                  <c:v>51.712733224449117</c:v>
                </c:pt>
                <c:pt idx="14">
                  <c:v>51.712733224449117</c:v>
                </c:pt>
                <c:pt idx="15">
                  <c:v>51.712733224449117</c:v>
                </c:pt>
              </c:numCache>
            </c:numRef>
          </c:val>
          <c:smooth val="0"/>
          <c:extLst>
            <c:ext xmlns:c16="http://schemas.microsoft.com/office/drawing/2014/chart" uri="{C3380CC4-5D6E-409C-BE32-E72D297353CC}">
              <c16:uniqueId val="{00000004-732C-4987-842D-C52A466677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Bevölkerung'!$I$3</c:f>
          <c:strCache>
            <c:ptCount val="1"/>
            <c:pt idx="0">
              <c:v>Zahl der Einwohner, 1991=100,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Bevölkerung'!$J$4:$N$4</c:f>
              <c:numCache>
                <c:formatCode>General</c:formatCode>
                <c:ptCount val="5"/>
                <c:pt idx="0">
                  <c:v>99.778025631359242</c:v>
                </c:pt>
                <c:pt idx="1">
                  <c:v>82.330539668157883</c:v>
                </c:pt>
                <c:pt idx="2">
                  <c:v>85.364918767447634</c:v>
                </c:pt>
                <c:pt idx="3">
                  <c:v>74.663753897455877</c:v>
                </c:pt>
                <c:pt idx="4">
                  <c:v>80.657319183955806</c:v>
                </c:pt>
              </c:numCache>
            </c:numRef>
          </c:val>
          <c:extLst>
            <c:ext xmlns:c16="http://schemas.microsoft.com/office/drawing/2014/chart" uri="{C3380CC4-5D6E-409C-BE32-E72D297353CC}">
              <c16:uniqueId val="{00000000-9184-46CE-BAD3-AAC166DEEB1D}"/>
            </c:ext>
          </c:extLst>
        </c:ser>
        <c:ser>
          <c:idx val="3"/>
          <c:order val="3"/>
          <c:spPr>
            <a:solidFill>
              <a:schemeClr val="accent1"/>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Bevölkerung'!$J$6:$Y$6</c:f>
              <c:numCache>
                <c:formatCode>General</c:formatCode>
                <c:ptCount val="16"/>
                <c:pt idx="6">
                  <c:v>113.5203245801971</c:v>
                </c:pt>
                <c:pt idx="7">
                  <c:v>115.05127221369777</c:v>
                </c:pt>
                <c:pt idx="8">
                  <c:v>103.36424687262343</c:v>
                </c:pt>
                <c:pt idx="9">
                  <c:v>112.47549356502616</c:v>
                </c:pt>
                <c:pt idx="10">
                  <c:v>108.31495871229552</c:v>
                </c:pt>
                <c:pt idx="11">
                  <c:v>107.74385289629271</c:v>
                </c:pt>
                <c:pt idx="12">
                  <c:v>103.43024976842999</c:v>
                </c:pt>
                <c:pt idx="13">
                  <c:v>108.77703738102602</c:v>
                </c:pt>
                <c:pt idx="14">
                  <c:v>93.959843977294611</c:v>
                </c:pt>
                <c:pt idx="15">
                  <c:v>112.27855875554754</c:v>
                </c:pt>
              </c:numCache>
            </c:numRef>
          </c:val>
          <c:extLst>
            <c:ext xmlns:c16="http://schemas.microsoft.com/office/drawing/2014/chart" uri="{C3380CC4-5D6E-409C-BE32-E72D297353CC}">
              <c16:uniqueId val="{00000001-9184-46CE-BAD3-AAC166DEEB1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184-46CE-BAD3-AAC166DEEB1D}"/>
              </c:ext>
            </c:extLst>
          </c:dPt>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Bevölkerung'!$J$5:$O$5</c:f>
              <c:numCache>
                <c:formatCode>General</c:formatCode>
                <c:ptCount val="6"/>
                <c:pt idx="5">
                  <c:v>107.49515375707874</c:v>
                </c:pt>
              </c:numCache>
            </c:numRef>
          </c:val>
          <c:extLst>
            <c:ext xmlns:c16="http://schemas.microsoft.com/office/drawing/2014/chart" uri="{C3380CC4-5D6E-409C-BE32-E72D297353CC}">
              <c16:uniqueId val="{00000004-9184-46CE-BAD3-AAC166DEEB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Bevölkerung'!$J$7:$O$7</c:f>
              <c:numCache>
                <c:formatCode>General</c:formatCode>
                <c:ptCount val="6"/>
                <c:pt idx="0">
                  <c:v>88.935105352423122</c:v>
                </c:pt>
                <c:pt idx="1">
                  <c:v>88.935105352423122</c:v>
                </c:pt>
                <c:pt idx="2">
                  <c:v>88.935105352423122</c:v>
                </c:pt>
                <c:pt idx="3">
                  <c:v>88.935105352423122</c:v>
                </c:pt>
                <c:pt idx="4">
                  <c:v>88.935105352423122</c:v>
                </c:pt>
                <c:pt idx="5">
                  <c:v>88.935105352423122</c:v>
                </c:pt>
              </c:numCache>
            </c:numRef>
          </c:val>
          <c:smooth val="0"/>
          <c:extLst>
            <c:ext xmlns:c16="http://schemas.microsoft.com/office/drawing/2014/chart" uri="{C3380CC4-5D6E-409C-BE32-E72D297353CC}">
              <c16:uniqueId val="{00000005-9184-46CE-BAD3-AAC166DEEB1D}"/>
            </c:ext>
          </c:extLst>
        </c:ser>
        <c:ser>
          <c:idx val="2"/>
          <c:order val="2"/>
          <c:tx>
            <c:v>Durchschnitt West</c:v>
          </c:tx>
          <c:spPr>
            <a:ln w="15875" cap="rnd">
              <a:solidFill>
                <a:schemeClr val="tx2">
                  <a:lumMod val="75000"/>
                  <a:lumOff val="25000"/>
                </a:schemeClr>
              </a:solidFill>
              <a:round/>
            </a:ln>
            <a:effectLst/>
          </c:spPr>
          <c:marker>
            <c:symbol val="none"/>
          </c:marker>
          <c:val>
            <c:numRef>
              <c:f>'Abb Bevölkerung'!$J$8:$Y$8</c:f>
              <c:numCache>
                <c:formatCode>General</c:formatCode>
                <c:ptCount val="16"/>
                <c:pt idx="6">
                  <c:v>108.96266418290355</c:v>
                </c:pt>
                <c:pt idx="7">
                  <c:v>108.96266418290355</c:v>
                </c:pt>
                <c:pt idx="8">
                  <c:v>108.96266418290355</c:v>
                </c:pt>
                <c:pt idx="9">
                  <c:v>108.96266418290355</c:v>
                </c:pt>
                <c:pt idx="10">
                  <c:v>108.96266418290355</c:v>
                </c:pt>
                <c:pt idx="11">
                  <c:v>108.96266418290355</c:v>
                </c:pt>
                <c:pt idx="12">
                  <c:v>108.96266418290355</c:v>
                </c:pt>
                <c:pt idx="13">
                  <c:v>108.96266418290355</c:v>
                </c:pt>
                <c:pt idx="14">
                  <c:v>108.96266418290355</c:v>
                </c:pt>
                <c:pt idx="15">
                  <c:v>108.96266418290355</c:v>
                </c:pt>
              </c:numCache>
            </c:numRef>
          </c:val>
          <c:smooth val="0"/>
          <c:extLst>
            <c:ext xmlns:c16="http://schemas.microsoft.com/office/drawing/2014/chart" uri="{C3380CC4-5D6E-409C-BE32-E72D297353CC}">
              <c16:uniqueId val="{00000006-9184-46CE-BAD3-AAC166DEEB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Bevölkerung'!$I$11</c:f>
          <c:strCache>
            <c:ptCount val="1"/>
            <c:pt idx="0">
              <c:v>Zahl der erwerbsfähigen Einwohner 1991=100,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Bevölkerung'!$J$12:$N$12</c:f>
              <c:numCache>
                <c:formatCode>General</c:formatCode>
                <c:ptCount val="5"/>
                <c:pt idx="0">
                  <c:v>89.299522505395785</c:v>
                </c:pt>
                <c:pt idx="1">
                  <c:v>74.286599076417801</c:v>
                </c:pt>
                <c:pt idx="2">
                  <c:v>77.353989954293723</c:v>
                </c:pt>
                <c:pt idx="3">
                  <c:v>65.969313680184499</c:v>
                </c:pt>
                <c:pt idx="4">
                  <c:v>71.843847492571427</c:v>
                </c:pt>
              </c:numCache>
            </c:numRef>
          </c:val>
          <c:extLst>
            <c:ext xmlns:c16="http://schemas.microsoft.com/office/drawing/2014/chart" uri="{C3380CC4-5D6E-409C-BE32-E72D297353CC}">
              <c16:uniqueId val="{00000000-7BD5-4AC3-8D40-8B6197C5D431}"/>
            </c:ext>
          </c:extLst>
        </c:ser>
        <c:ser>
          <c:idx val="3"/>
          <c:order val="3"/>
          <c:spPr>
            <a:solidFill>
              <a:schemeClr val="accent1"/>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Bevölkerung'!$J$14:$Y$14</c:f>
              <c:numCache>
                <c:formatCode>General</c:formatCode>
                <c:ptCount val="16"/>
                <c:pt idx="6">
                  <c:v>102.36142109190358</c:v>
                </c:pt>
                <c:pt idx="7">
                  <c:v>108.52231069241888</c:v>
                </c:pt>
                <c:pt idx="8">
                  <c:v>94.756281242280068</c:v>
                </c:pt>
                <c:pt idx="9">
                  <c:v>109.1590265035</c:v>
                </c:pt>
                <c:pt idx="10">
                  <c:v>100.31785233218007</c:v>
                </c:pt>
                <c:pt idx="11">
                  <c:v>99.828490907950524</c:v>
                </c:pt>
                <c:pt idx="12">
                  <c:v>94.918867833848211</c:v>
                </c:pt>
                <c:pt idx="13">
                  <c:v>100.38403341171515</c:v>
                </c:pt>
                <c:pt idx="14">
                  <c:v>81.772464731863749</c:v>
                </c:pt>
                <c:pt idx="15">
                  <c:v>101.44049790158137</c:v>
                </c:pt>
              </c:numCache>
            </c:numRef>
          </c:val>
          <c:extLst>
            <c:ext xmlns:c16="http://schemas.microsoft.com/office/drawing/2014/chart" uri="{C3380CC4-5D6E-409C-BE32-E72D297353CC}">
              <c16:uniqueId val="{00000001-7BD5-4AC3-8D40-8B6197C5D431}"/>
            </c:ext>
          </c:extLst>
        </c:ser>
        <c:ser>
          <c:idx val="4"/>
          <c:order val="4"/>
          <c:spPr>
            <a:pattFill prst="wdUpDiag">
              <a:fgClr>
                <a:srgbClr val="FFC000"/>
              </a:fgClr>
              <a:bgClr>
                <a:schemeClr val="accent1"/>
              </a:bgClr>
            </a:patt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Bevölkerung'!$J$13:$O$13</c:f>
              <c:numCache>
                <c:formatCode>General</c:formatCode>
                <c:ptCount val="6"/>
                <c:pt idx="5">
                  <c:v>103.88624738478431</c:v>
                </c:pt>
              </c:numCache>
            </c:numRef>
          </c:val>
          <c:extLst>
            <c:ext xmlns:c16="http://schemas.microsoft.com/office/drawing/2014/chart" uri="{C3380CC4-5D6E-409C-BE32-E72D297353CC}">
              <c16:uniqueId val="{00000002-7BD5-4AC3-8D40-8B6197C5D43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Bevölkerung'!$J$15:$O$15</c:f>
              <c:numCache>
                <c:formatCode>General</c:formatCode>
                <c:ptCount val="6"/>
                <c:pt idx="0">
                  <c:v>81.482643442437151</c:v>
                </c:pt>
                <c:pt idx="1">
                  <c:v>81.482643442437151</c:v>
                </c:pt>
                <c:pt idx="2">
                  <c:v>81.482643442437151</c:v>
                </c:pt>
                <c:pt idx="3">
                  <c:v>81.482643442437151</c:v>
                </c:pt>
                <c:pt idx="4">
                  <c:v>81.482643442437151</c:v>
                </c:pt>
                <c:pt idx="5">
                  <c:v>81.482643442437151</c:v>
                </c:pt>
              </c:numCache>
            </c:numRef>
          </c:val>
          <c:smooth val="0"/>
          <c:extLst>
            <c:ext xmlns:c16="http://schemas.microsoft.com/office/drawing/2014/chart" uri="{C3380CC4-5D6E-409C-BE32-E72D297353CC}">
              <c16:uniqueId val="{00000003-7BD5-4AC3-8D40-8B6197C5D431}"/>
            </c:ext>
          </c:extLst>
        </c:ser>
        <c:ser>
          <c:idx val="2"/>
          <c:order val="2"/>
          <c:tx>
            <c:v>Durchschnitt West</c:v>
          </c:tx>
          <c:spPr>
            <a:ln w="15875" cap="rnd">
              <a:solidFill>
                <a:schemeClr val="tx2">
                  <a:lumMod val="75000"/>
                  <a:lumOff val="25000"/>
                </a:schemeClr>
              </a:solidFill>
              <a:round/>
            </a:ln>
            <a:effectLst/>
          </c:spPr>
          <c:marker>
            <c:symbol val="none"/>
          </c:marker>
          <c:val>
            <c:numRef>
              <c:f>'Abb Bevölkerung'!$J$16:$Y$16</c:f>
              <c:numCache>
                <c:formatCode>General</c:formatCode>
                <c:ptCount val="16"/>
                <c:pt idx="6">
                  <c:v>100.5001616328524</c:v>
                </c:pt>
                <c:pt idx="7">
                  <c:v>100.5001616328524</c:v>
                </c:pt>
                <c:pt idx="8">
                  <c:v>100.5001616328524</c:v>
                </c:pt>
                <c:pt idx="9">
                  <c:v>100.5001616328524</c:v>
                </c:pt>
                <c:pt idx="10">
                  <c:v>100.5001616328524</c:v>
                </c:pt>
                <c:pt idx="11">
                  <c:v>100.5001616328524</c:v>
                </c:pt>
                <c:pt idx="12">
                  <c:v>100.5001616328524</c:v>
                </c:pt>
                <c:pt idx="13">
                  <c:v>100.5001616328524</c:v>
                </c:pt>
                <c:pt idx="14">
                  <c:v>100.5001616328524</c:v>
                </c:pt>
                <c:pt idx="15">
                  <c:v>100.5001616328524</c:v>
                </c:pt>
              </c:numCache>
            </c:numRef>
          </c:val>
          <c:smooth val="0"/>
          <c:extLst>
            <c:ext xmlns:c16="http://schemas.microsoft.com/office/drawing/2014/chart" uri="{C3380CC4-5D6E-409C-BE32-E72D297353CC}">
              <c16:uniqueId val="{00000004-7BD5-4AC3-8D40-8B6197C5D43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Bevölkerung'!$I$19</c:f>
          <c:strCache>
            <c:ptCount val="1"/>
            <c:pt idx="0">
              <c:v>Ausländer in % der Bevölkerung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Bevölkerung'!$J$20:$N$20</c:f>
              <c:numCache>
                <c:formatCode>0</c:formatCode>
                <c:ptCount val="5"/>
                <c:pt idx="0">
                  <c:v>7.0341828904768571</c:v>
                </c:pt>
                <c:pt idx="1">
                  <c:v>6.1621290262396888</c:v>
                </c:pt>
                <c:pt idx="2">
                  <c:v>7.9260111506423518</c:v>
                </c:pt>
                <c:pt idx="3">
                  <c:v>7.3895697552058701</c:v>
                </c:pt>
                <c:pt idx="4">
                  <c:v>8.1432016147475714</c:v>
                </c:pt>
              </c:numCache>
            </c:numRef>
          </c:val>
          <c:extLst>
            <c:ext xmlns:c16="http://schemas.microsoft.com/office/drawing/2014/chart" uri="{C3380CC4-5D6E-409C-BE32-E72D297353CC}">
              <c16:uniqueId val="{00000000-7B9A-48A5-AA8D-7EC7D753A327}"/>
            </c:ext>
          </c:extLst>
        </c:ser>
        <c:ser>
          <c:idx val="3"/>
          <c:order val="3"/>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Bevölkerung'!$J$22:$Y$22</c:f>
              <c:numCache>
                <c:formatCode>General</c:formatCode>
                <c:ptCount val="16"/>
                <c:pt idx="6">
                  <c:v>18.085213633818366</c:v>
                </c:pt>
                <c:pt idx="7">
                  <c:v>15.511232129567688</c:v>
                </c:pt>
                <c:pt idx="8">
                  <c:v>22.533846381193804</c:v>
                </c:pt>
                <c:pt idx="9">
                  <c:v>19.073966079024014</c:v>
                </c:pt>
                <c:pt idx="10">
                  <c:v>18.269476281324863</c:v>
                </c:pt>
                <c:pt idx="11">
                  <c:v>11.541731074182469</c:v>
                </c:pt>
                <c:pt idx="12">
                  <c:v>15.67489203226431</c:v>
                </c:pt>
                <c:pt idx="13">
                  <c:v>13.728925421200833</c:v>
                </c:pt>
                <c:pt idx="14">
                  <c:v>14.911745603073356</c:v>
                </c:pt>
                <c:pt idx="15">
                  <c:v>10.147613957704744</c:v>
                </c:pt>
              </c:numCache>
            </c:numRef>
          </c:val>
          <c:extLst>
            <c:ext xmlns:c16="http://schemas.microsoft.com/office/drawing/2014/chart" uri="{C3380CC4-5D6E-409C-BE32-E72D297353CC}">
              <c16:uniqueId val="{00000001-7B9A-48A5-AA8D-7EC7D753A327}"/>
            </c:ext>
          </c:extLst>
        </c:ser>
        <c:ser>
          <c:idx val="4"/>
          <c:order val="4"/>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Bevölkerung'!$J$21:$O$21</c:f>
              <c:numCache>
                <c:formatCode>General</c:formatCode>
                <c:ptCount val="6"/>
                <c:pt idx="5" formatCode="0">
                  <c:v>22.178205101334495</c:v>
                </c:pt>
              </c:numCache>
            </c:numRef>
          </c:val>
          <c:extLst>
            <c:ext xmlns:c16="http://schemas.microsoft.com/office/drawing/2014/chart" uri="{C3380CC4-5D6E-409C-BE32-E72D297353CC}">
              <c16:uniqueId val="{00000002-7B9A-48A5-AA8D-7EC7D753A32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Bevölkerung'!$J$23:$O$23</c:f>
              <c:numCache>
                <c:formatCode>General</c:formatCode>
                <c:ptCount val="6"/>
                <c:pt idx="0">
                  <c:v>10.820843473716858</c:v>
                </c:pt>
                <c:pt idx="1">
                  <c:v>10.820843473716858</c:v>
                </c:pt>
                <c:pt idx="2">
                  <c:v>10.820843473716858</c:v>
                </c:pt>
                <c:pt idx="3">
                  <c:v>10.820843473716858</c:v>
                </c:pt>
                <c:pt idx="4">
                  <c:v>10.820843473716858</c:v>
                </c:pt>
                <c:pt idx="5">
                  <c:v>10.820843473716858</c:v>
                </c:pt>
              </c:numCache>
            </c:numRef>
          </c:val>
          <c:smooth val="0"/>
          <c:extLst>
            <c:ext xmlns:c16="http://schemas.microsoft.com/office/drawing/2014/chart" uri="{C3380CC4-5D6E-409C-BE32-E72D297353CC}">
              <c16:uniqueId val="{00000003-7B9A-48A5-AA8D-7EC7D753A327}"/>
            </c:ext>
          </c:extLst>
        </c:ser>
        <c:ser>
          <c:idx val="2"/>
          <c:order val="2"/>
          <c:tx>
            <c:v>Durchschnitt West</c:v>
          </c:tx>
          <c:spPr>
            <a:ln w="15875" cap="rnd">
              <a:solidFill>
                <a:srgbClr val="0E2841">
                  <a:lumMod val="75000"/>
                  <a:lumOff val="25000"/>
                </a:srgbClr>
              </a:solidFill>
              <a:round/>
            </a:ln>
            <a:effectLst/>
          </c:spPr>
          <c:marker>
            <c:symbol val="none"/>
          </c:marker>
          <c:val>
            <c:numRef>
              <c:f>'Abb Bevölkerung'!$J$24:$Y$24</c:f>
              <c:numCache>
                <c:formatCode>General</c:formatCode>
                <c:ptCount val="16"/>
                <c:pt idx="6">
                  <c:v>15.587479214978641</c:v>
                </c:pt>
                <c:pt idx="7">
                  <c:v>15.587479214978641</c:v>
                </c:pt>
                <c:pt idx="8">
                  <c:v>15.587479214978641</c:v>
                </c:pt>
                <c:pt idx="9">
                  <c:v>15.587479214978641</c:v>
                </c:pt>
                <c:pt idx="10">
                  <c:v>15.587479214978641</c:v>
                </c:pt>
                <c:pt idx="11">
                  <c:v>15.587479214978641</c:v>
                </c:pt>
                <c:pt idx="12">
                  <c:v>15.587479214978641</c:v>
                </c:pt>
                <c:pt idx="13">
                  <c:v>15.587479214978641</c:v>
                </c:pt>
                <c:pt idx="14">
                  <c:v>15.587479214978641</c:v>
                </c:pt>
                <c:pt idx="15">
                  <c:v>15.587479214978641</c:v>
                </c:pt>
              </c:numCache>
            </c:numRef>
          </c:val>
          <c:smooth val="0"/>
          <c:extLst>
            <c:ext xmlns:c16="http://schemas.microsoft.com/office/drawing/2014/chart" uri="{C3380CC4-5D6E-409C-BE32-E72D297353CC}">
              <c16:uniqueId val="{00000004-7B9A-48A5-AA8D-7EC7D753A32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Bevölkerung'!$I$27</c:f>
          <c:strCache>
            <c:ptCount val="1"/>
            <c:pt idx="0">
              <c:v>Anteil Schutzsuchende an der Bevölkerung insg.,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Bevölkerung'!$J$28:$N$28</c:f>
              <c:numCache>
                <c:formatCode>0</c:formatCode>
                <c:ptCount val="5"/>
                <c:pt idx="0">
                  <c:v>2.97</c:v>
                </c:pt>
                <c:pt idx="1">
                  <c:v>3.17</c:v>
                </c:pt>
                <c:pt idx="2">
                  <c:v>3.23</c:v>
                </c:pt>
                <c:pt idx="3">
                  <c:v>3.48</c:v>
                </c:pt>
                <c:pt idx="4">
                  <c:v>3.21</c:v>
                </c:pt>
              </c:numCache>
            </c:numRef>
          </c:val>
          <c:extLst>
            <c:ext xmlns:c16="http://schemas.microsoft.com/office/drawing/2014/chart" uri="{C3380CC4-5D6E-409C-BE32-E72D297353CC}">
              <c16:uniqueId val="{00000000-E342-4E0D-ABB2-06F1DDAA1FD3}"/>
            </c:ext>
          </c:extLst>
        </c:ser>
        <c:ser>
          <c:idx val="3"/>
          <c:order val="3"/>
          <c:spPr>
            <a:solidFill>
              <a:srgbClr val="156082"/>
            </a:solidFill>
            <a:ln w="1587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Bevölkerung'!$J$30:$Y$30</c:f>
              <c:numCache>
                <c:formatCode>General</c:formatCode>
                <c:ptCount val="16"/>
                <c:pt idx="6">
                  <c:v>3.29</c:v>
                </c:pt>
                <c:pt idx="7">
                  <c:v>2.92</c:v>
                </c:pt>
                <c:pt idx="8">
                  <c:v>6.32</c:v>
                </c:pt>
                <c:pt idx="9">
                  <c:v>5.12</c:v>
                </c:pt>
                <c:pt idx="10">
                  <c:v>4.32</c:v>
                </c:pt>
                <c:pt idx="11">
                  <c:v>4.21</c:v>
                </c:pt>
                <c:pt idx="12">
                  <c:v>4.33</c:v>
                </c:pt>
                <c:pt idx="13">
                  <c:v>3.35</c:v>
                </c:pt>
                <c:pt idx="14">
                  <c:v>5.09</c:v>
                </c:pt>
                <c:pt idx="15">
                  <c:v>3.77</c:v>
                </c:pt>
              </c:numCache>
            </c:numRef>
          </c:val>
          <c:extLst>
            <c:ext xmlns:c16="http://schemas.microsoft.com/office/drawing/2014/chart" uri="{C3380CC4-5D6E-409C-BE32-E72D297353CC}">
              <c16:uniqueId val="{00000001-E342-4E0D-ABB2-06F1DDAA1FD3}"/>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Bevölkerung'!$J$29:$O$29</c:f>
              <c:numCache>
                <c:formatCode>General</c:formatCode>
                <c:ptCount val="6"/>
                <c:pt idx="5" formatCode="0">
                  <c:v>5.23</c:v>
                </c:pt>
              </c:numCache>
            </c:numRef>
          </c:val>
          <c:extLst>
            <c:ext xmlns:c16="http://schemas.microsoft.com/office/drawing/2014/chart" uri="{C3380CC4-5D6E-409C-BE32-E72D297353CC}">
              <c16:uniqueId val="{00000002-E342-4E0D-ABB2-06F1DDAA1FD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Bevölkerung'!$J$31:$O$31</c:f>
              <c:numCache>
                <c:formatCode>General</c:formatCode>
                <c:ptCount val="6"/>
                <c:pt idx="0">
                  <c:v>3.67</c:v>
                </c:pt>
                <c:pt idx="1">
                  <c:v>3.67</c:v>
                </c:pt>
                <c:pt idx="2">
                  <c:v>3.67</c:v>
                </c:pt>
                <c:pt idx="3">
                  <c:v>3.67</c:v>
                </c:pt>
                <c:pt idx="4">
                  <c:v>3.67</c:v>
                </c:pt>
                <c:pt idx="5">
                  <c:v>3.67</c:v>
                </c:pt>
              </c:numCache>
            </c:numRef>
          </c:val>
          <c:smooth val="0"/>
          <c:extLst>
            <c:ext xmlns:c16="http://schemas.microsoft.com/office/drawing/2014/chart" uri="{C3380CC4-5D6E-409C-BE32-E72D297353CC}">
              <c16:uniqueId val="{00000003-E342-4E0D-ABB2-06F1DDAA1FD3}"/>
            </c:ext>
          </c:extLst>
        </c:ser>
        <c:ser>
          <c:idx val="2"/>
          <c:order val="2"/>
          <c:tx>
            <c:v>Durchschnitt West</c:v>
          </c:tx>
          <c:spPr>
            <a:ln w="15875" cap="rnd">
              <a:solidFill>
                <a:srgbClr val="0E2841">
                  <a:lumMod val="75000"/>
                  <a:lumOff val="25000"/>
                </a:srgbClr>
              </a:solidFill>
              <a:round/>
            </a:ln>
            <a:effectLst/>
          </c:spPr>
          <c:marker>
            <c:symbol val="none"/>
          </c:marker>
          <c:val>
            <c:numRef>
              <c:f>'Abb Bevölkerung'!$J$32:$Y$32</c:f>
              <c:numCache>
                <c:formatCode>General</c:formatCode>
                <c:ptCount val="16"/>
                <c:pt idx="6">
                  <c:v>3.83</c:v>
                </c:pt>
                <c:pt idx="7">
                  <c:v>3.83</c:v>
                </c:pt>
                <c:pt idx="8">
                  <c:v>3.83</c:v>
                </c:pt>
                <c:pt idx="9">
                  <c:v>3.83</c:v>
                </c:pt>
                <c:pt idx="10">
                  <c:v>3.83</c:v>
                </c:pt>
                <c:pt idx="11">
                  <c:v>3.83</c:v>
                </c:pt>
                <c:pt idx="12">
                  <c:v>3.83</c:v>
                </c:pt>
                <c:pt idx="13">
                  <c:v>3.83</c:v>
                </c:pt>
                <c:pt idx="14">
                  <c:v>3.83</c:v>
                </c:pt>
                <c:pt idx="15">
                  <c:v>3.83</c:v>
                </c:pt>
              </c:numCache>
            </c:numRef>
          </c:val>
          <c:smooth val="0"/>
          <c:extLst>
            <c:ext xmlns:c16="http://schemas.microsoft.com/office/drawing/2014/chart" uri="{C3380CC4-5D6E-409C-BE32-E72D297353CC}">
              <c16:uniqueId val="{00000004-E342-4E0D-ABB2-06F1DDAA1FD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Bevölkerung'!$I$35</c:f>
          <c:strCache>
            <c:ptCount val="1"/>
            <c:pt idx="0">
              <c:v>Wanderungssaldo insg. je 1.000 Einwohner (negative Werte=Nettoabwanderung),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Bevölkerung'!$J$36:$N$36</c:f>
              <c:numCache>
                <c:formatCode>0</c:formatCode>
                <c:ptCount val="5"/>
                <c:pt idx="0">
                  <c:v>8.8546513038394803</c:v>
                </c:pt>
                <c:pt idx="1">
                  <c:v>6.7932928845254441</c:v>
                </c:pt>
                <c:pt idx="2">
                  <c:v>5.0971259876360859</c:v>
                </c:pt>
                <c:pt idx="3">
                  <c:v>6.0193898931070002</c:v>
                </c:pt>
                <c:pt idx="4">
                  <c:v>2.1422735334560019</c:v>
                </c:pt>
              </c:numCache>
            </c:numRef>
          </c:val>
          <c:extLst>
            <c:ext xmlns:c16="http://schemas.microsoft.com/office/drawing/2014/chart" uri="{C3380CC4-5D6E-409C-BE32-E72D297353CC}">
              <c16:uniqueId val="{00000000-9743-4479-9980-281BF623EE74}"/>
            </c:ext>
          </c:extLst>
        </c:ser>
        <c:ser>
          <c:idx val="3"/>
          <c:order val="3"/>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Bevölkerung'!$J$38:$Y$38</c:f>
              <c:numCache>
                <c:formatCode>General</c:formatCode>
                <c:ptCount val="16"/>
                <c:pt idx="6">
                  <c:v>3.3528145979839157</c:v>
                </c:pt>
                <c:pt idx="7">
                  <c:v>5.8567994964230188</c:v>
                </c:pt>
                <c:pt idx="8">
                  <c:v>6.1838560434688699</c:v>
                </c:pt>
                <c:pt idx="9">
                  <c:v>6.7121466430381878</c:v>
                </c:pt>
                <c:pt idx="10">
                  <c:v>4.8911648871484195</c:v>
                </c:pt>
                <c:pt idx="11">
                  <c:v>4.3023554415566121</c:v>
                </c:pt>
                <c:pt idx="12">
                  <c:v>4.6528381497223981</c:v>
                </c:pt>
                <c:pt idx="13">
                  <c:v>5.3641959545143321</c:v>
                </c:pt>
                <c:pt idx="14">
                  <c:v>5.0380320088757804</c:v>
                </c:pt>
                <c:pt idx="15">
                  <c:v>7.9753480631587488</c:v>
                </c:pt>
              </c:numCache>
            </c:numRef>
          </c:val>
          <c:extLst>
            <c:ext xmlns:c16="http://schemas.microsoft.com/office/drawing/2014/chart" uri="{C3380CC4-5D6E-409C-BE32-E72D297353CC}">
              <c16:uniqueId val="{00000001-9743-4479-9980-281BF623EE74}"/>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Bevölkerung'!$J$37:$O$37</c:f>
              <c:numCache>
                <c:formatCode>General</c:formatCode>
                <c:ptCount val="6"/>
                <c:pt idx="5" formatCode="0">
                  <c:v>7.3784175231087623</c:v>
                </c:pt>
              </c:numCache>
            </c:numRef>
          </c:val>
          <c:extLst>
            <c:ext xmlns:c16="http://schemas.microsoft.com/office/drawing/2014/chart" uri="{C3380CC4-5D6E-409C-BE32-E72D297353CC}">
              <c16:uniqueId val="{00000002-9743-4479-9980-281BF623EE7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Bevölkerung'!$J$39:$O$39</c:f>
              <c:numCache>
                <c:formatCode>0</c:formatCode>
                <c:ptCount val="6"/>
                <c:pt idx="0">
                  <c:v>6.1158421514766799</c:v>
                </c:pt>
                <c:pt idx="1">
                  <c:v>6.1158421514766799</c:v>
                </c:pt>
                <c:pt idx="2" formatCode="General">
                  <c:v>6.1158421514766799</c:v>
                </c:pt>
                <c:pt idx="3" formatCode="General">
                  <c:v>6.1158421514766799</c:v>
                </c:pt>
                <c:pt idx="4" formatCode="General">
                  <c:v>6.1158421514766799</c:v>
                </c:pt>
                <c:pt idx="5" formatCode="General">
                  <c:v>6.1158421514766799</c:v>
                </c:pt>
              </c:numCache>
            </c:numRef>
          </c:val>
          <c:smooth val="0"/>
          <c:extLst>
            <c:ext xmlns:c16="http://schemas.microsoft.com/office/drawing/2014/chart" uri="{C3380CC4-5D6E-409C-BE32-E72D297353CC}">
              <c16:uniqueId val="{00000003-9743-4479-9980-281BF623EE74}"/>
            </c:ext>
          </c:extLst>
        </c:ser>
        <c:ser>
          <c:idx val="2"/>
          <c:order val="2"/>
          <c:tx>
            <c:v>Durchschnitt West</c:v>
          </c:tx>
          <c:spPr>
            <a:ln w="15875" cap="rnd">
              <a:solidFill>
                <a:schemeClr val="accent3"/>
              </a:solidFill>
              <a:round/>
            </a:ln>
            <a:effectLst/>
          </c:spPr>
          <c:marker>
            <c:symbol val="none"/>
          </c:marker>
          <c:val>
            <c:numRef>
              <c:f>'Abb Bevölkerung'!$J$40:$Y$40</c:f>
              <c:numCache>
                <c:formatCode>General</c:formatCode>
                <c:ptCount val="16"/>
                <c:pt idx="6">
                  <c:v>4.9203936908291244</c:v>
                </c:pt>
                <c:pt idx="7">
                  <c:v>4.9203936908291244</c:v>
                </c:pt>
                <c:pt idx="8">
                  <c:v>4.9203936908291244</c:v>
                </c:pt>
                <c:pt idx="9">
                  <c:v>4.9203936908291244</c:v>
                </c:pt>
                <c:pt idx="10">
                  <c:v>4.9203936908291244</c:v>
                </c:pt>
                <c:pt idx="11">
                  <c:v>4.9203936908291244</c:v>
                </c:pt>
                <c:pt idx="12">
                  <c:v>4.9203936908291244</c:v>
                </c:pt>
                <c:pt idx="13">
                  <c:v>4.9203936908291244</c:v>
                </c:pt>
                <c:pt idx="14">
                  <c:v>4.9203936908291244</c:v>
                </c:pt>
                <c:pt idx="15">
                  <c:v>4.9203936908291244</c:v>
                </c:pt>
              </c:numCache>
            </c:numRef>
          </c:val>
          <c:smooth val="0"/>
          <c:extLst>
            <c:ext xmlns:c16="http://schemas.microsoft.com/office/drawing/2014/chart" uri="{C3380CC4-5D6E-409C-BE32-E72D297353CC}">
              <c16:uniqueId val="{00000004-9743-4479-9980-281BF623EE7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Wirtschaftswachstum'!$I$43</c:f>
          <c:strCache>
            <c:ptCount val="1"/>
            <c:pt idx="0">
              <c:v>Veränderungsrate Bruttowertschöpfung je Erwerbstätigenstunde, Verarbeitendes Gewerbe, real,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Wirtschaftswachstum'!$J$44:$N$44</c:f>
              <c:numCache>
                <c:formatCode>General</c:formatCode>
                <c:ptCount val="5"/>
                <c:pt idx="0">
                  <c:v>0.38004931442570467</c:v>
                </c:pt>
                <c:pt idx="1">
                  <c:v>3.3831069211726685</c:v>
                </c:pt>
                <c:pt idx="2">
                  <c:v>2.1602991542672498</c:v>
                </c:pt>
                <c:pt idx="3">
                  <c:v>-0.89948862650676631</c:v>
                </c:pt>
                <c:pt idx="4">
                  <c:v>1.5421777526226919</c:v>
                </c:pt>
              </c:numCache>
            </c:numRef>
          </c:val>
          <c:extLst>
            <c:ext xmlns:c16="http://schemas.microsoft.com/office/drawing/2014/chart" uri="{C3380CC4-5D6E-409C-BE32-E72D297353CC}">
              <c16:uniqueId val="{00000000-1A4B-4B32-B606-6A0BD02924DE}"/>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Wirtschaftswachstum'!$J$46:$Y$46</c:f>
              <c:numCache>
                <c:formatCode>General</c:formatCode>
                <c:ptCount val="16"/>
                <c:pt idx="6">
                  <c:v>2.1695770132061654</c:v>
                </c:pt>
                <c:pt idx="7">
                  <c:v>1.0660844673060268</c:v>
                </c:pt>
                <c:pt idx="8">
                  <c:v>5.7919598695690695</c:v>
                </c:pt>
                <c:pt idx="9">
                  <c:v>-0.7463518326227927</c:v>
                </c:pt>
                <c:pt idx="10">
                  <c:v>1.0457976666441198</c:v>
                </c:pt>
                <c:pt idx="11">
                  <c:v>0.13896373787622451</c:v>
                </c:pt>
                <c:pt idx="12">
                  <c:v>-0.70361003771168384</c:v>
                </c:pt>
                <c:pt idx="13">
                  <c:v>6.4366136307313582E-2</c:v>
                </c:pt>
                <c:pt idx="14">
                  <c:v>-1.0644449447095354</c:v>
                </c:pt>
                <c:pt idx="15">
                  <c:v>0.25214756396599114</c:v>
                </c:pt>
              </c:numCache>
            </c:numRef>
          </c:val>
          <c:extLst>
            <c:ext xmlns:c16="http://schemas.microsoft.com/office/drawing/2014/chart" uri="{C3380CC4-5D6E-409C-BE32-E72D297353CC}">
              <c16:uniqueId val="{00000001-1A4B-4B32-B606-6A0BD02924DE}"/>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Wirtschaftswachstum'!$J$45:$O$45</c:f>
              <c:numCache>
                <c:formatCode>General</c:formatCode>
                <c:ptCount val="6"/>
                <c:pt idx="5">
                  <c:v>2.3490967152217479</c:v>
                </c:pt>
              </c:numCache>
            </c:numRef>
          </c:val>
          <c:extLst>
            <c:ext xmlns:c16="http://schemas.microsoft.com/office/drawing/2014/chart" uri="{C3380CC4-5D6E-409C-BE32-E72D297353CC}">
              <c16:uniqueId val="{00000002-1A4B-4B32-B606-6A0BD02924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Wirtschaftswachstum'!$J$47:$O$47</c:f>
              <c:numCache>
                <c:formatCode>General</c:formatCode>
                <c:ptCount val="6"/>
                <c:pt idx="0">
                  <c:v>1.4648223257007942</c:v>
                </c:pt>
                <c:pt idx="1">
                  <c:v>1.4648223257007942</c:v>
                </c:pt>
                <c:pt idx="2">
                  <c:v>1.4648223257007942</c:v>
                </c:pt>
                <c:pt idx="3">
                  <c:v>1.4648223257007942</c:v>
                </c:pt>
                <c:pt idx="4">
                  <c:v>1.4648223257007942</c:v>
                </c:pt>
                <c:pt idx="5">
                  <c:v>1.4648223257007942</c:v>
                </c:pt>
              </c:numCache>
            </c:numRef>
          </c:val>
          <c:smooth val="0"/>
          <c:extLst>
            <c:ext xmlns:c16="http://schemas.microsoft.com/office/drawing/2014/chart" uri="{C3380CC4-5D6E-409C-BE32-E72D297353CC}">
              <c16:uniqueId val="{00000003-1A4B-4B32-B606-6A0BD02924DE}"/>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Wirtschaftswachstum'!$J$48:$Y$48</c:f>
              <c:numCache>
                <c:formatCode>General</c:formatCode>
                <c:ptCount val="16"/>
                <c:pt idx="6">
                  <c:v>0.81889660891916094</c:v>
                </c:pt>
                <c:pt idx="7">
                  <c:v>0.81889660891916094</c:v>
                </c:pt>
                <c:pt idx="8">
                  <c:v>0.81889660891916094</c:v>
                </c:pt>
                <c:pt idx="9">
                  <c:v>0.81889660891916094</c:v>
                </c:pt>
                <c:pt idx="10">
                  <c:v>0.81889660891916094</c:v>
                </c:pt>
                <c:pt idx="11">
                  <c:v>0.81889660891916094</c:v>
                </c:pt>
                <c:pt idx="12">
                  <c:v>0.81889660891916094</c:v>
                </c:pt>
                <c:pt idx="13">
                  <c:v>0.81889660891916094</c:v>
                </c:pt>
                <c:pt idx="14">
                  <c:v>0.81889660891916094</c:v>
                </c:pt>
                <c:pt idx="15">
                  <c:v>0.81889660891916094</c:v>
                </c:pt>
              </c:numCache>
            </c:numRef>
          </c:val>
          <c:smooth val="0"/>
          <c:extLst>
            <c:ext xmlns:c16="http://schemas.microsoft.com/office/drawing/2014/chart" uri="{C3380CC4-5D6E-409C-BE32-E72D297353CC}">
              <c16:uniqueId val="{00000004-1A4B-4B32-B606-6A0BD02924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Bevölkerung'!$I$45</c:f>
          <c:strCache>
            <c:ptCount val="1"/>
            <c:pt idx="0">
              <c:v>Wanderungssaldo gegenüber Inland je 1.000 Einwohner (negative Werte=Nettoabwanderung),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Bevölkerung'!$J$46:$N$46</c:f>
              <c:numCache>
                <c:formatCode>0</c:formatCode>
                <c:ptCount val="5"/>
                <c:pt idx="0">
                  <c:v>4.8696864853189412</c:v>
                </c:pt>
                <c:pt idx="1">
                  <c:v>2.1867993722629313</c:v>
                </c:pt>
                <c:pt idx="2">
                  <c:v>0.64689731351128643</c:v>
                </c:pt>
                <c:pt idx="3">
                  <c:v>-3.7381710250625681E-3</c:v>
                </c:pt>
                <c:pt idx="4">
                  <c:v>-2.6433235558988675</c:v>
                </c:pt>
              </c:numCache>
            </c:numRef>
          </c:val>
          <c:extLst>
            <c:ext xmlns:c16="http://schemas.microsoft.com/office/drawing/2014/chart" uri="{C3380CC4-5D6E-409C-BE32-E72D297353CC}">
              <c16:uniqueId val="{00000000-A22F-41BA-AB43-E7EEE68962E5}"/>
            </c:ext>
          </c:extLst>
        </c:ser>
        <c:ser>
          <c:idx val="3"/>
          <c:order val="3"/>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Bevölkerung'!$J$48:$Y$48</c:f>
              <c:numCache>
                <c:formatCode>General</c:formatCode>
                <c:ptCount val="16"/>
                <c:pt idx="6" formatCode="0">
                  <c:v>-0.25226192636105099</c:v>
                </c:pt>
                <c:pt idx="7" formatCode="0">
                  <c:v>0.72203384673673621</c:v>
                </c:pt>
                <c:pt idx="8" formatCode="0">
                  <c:v>-4.2229825738027307</c:v>
                </c:pt>
                <c:pt idx="9" formatCode="0">
                  <c:v>-1.3025818475338449</c:v>
                </c:pt>
                <c:pt idx="10" formatCode="0">
                  <c:v>-0.79914952894167679</c:v>
                </c:pt>
                <c:pt idx="11" formatCode="0">
                  <c:v>9.8921950580991597E-2</c:v>
                </c:pt>
                <c:pt idx="12" formatCode="0">
                  <c:v>-0.27593495989983791</c:v>
                </c:pt>
                <c:pt idx="13" formatCode="0">
                  <c:v>0.26942122409304142</c:v>
                </c:pt>
                <c:pt idx="14" formatCode="0">
                  <c:v>-0.35929538621292789</c:v>
                </c:pt>
                <c:pt idx="15" formatCode="0">
                  <c:v>3.0300775277706369</c:v>
                </c:pt>
              </c:numCache>
            </c:numRef>
          </c:val>
          <c:extLst>
            <c:ext xmlns:c16="http://schemas.microsoft.com/office/drawing/2014/chart" uri="{C3380CC4-5D6E-409C-BE32-E72D297353CC}">
              <c16:uniqueId val="{00000001-A22F-41BA-AB43-E7EEE68962E5}"/>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Bevölkerung'!$J$47:$O$47</c:f>
              <c:numCache>
                <c:formatCode>General</c:formatCode>
                <c:ptCount val="6"/>
                <c:pt idx="5" formatCode="0">
                  <c:v>-4.0162522799819156</c:v>
                </c:pt>
              </c:numCache>
            </c:numRef>
          </c:val>
          <c:extLst>
            <c:ext xmlns:c16="http://schemas.microsoft.com/office/drawing/2014/chart" uri="{C3380CC4-5D6E-409C-BE32-E72D297353CC}">
              <c16:uniqueId val="{00000002-A22F-41BA-AB43-E7EEE68962E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Bevölkerung'!$J$49:$O$49</c:f>
              <c:numCache>
                <c:formatCode>0.000</c:formatCode>
                <c:ptCount val="6"/>
                <c:pt idx="0">
                  <c:v>-0.11328163864871402</c:v>
                </c:pt>
                <c:pt idx="1">
                  <c:v>-0.11328163864871402</c:v>
                </c:pt>
                <c:pt idx="2" formatCode="General">
                  <c:v>-0.11328163864871402</c:v>
                </c:pt>
                <c:pt idx="3" formatCode="General">
                  <c:v>-0.11328163864871402</c:v>
                </c:pt>
                <c:pt idx="4" formatCode="General">
                  <c:v>-0.11328163864871402</c:v>
                </c:pt>
                <c:pt idx="5" formatCode="General">
                  <c:v>-0.11328163864871402</c:v>
                </c:pt>
              </c:numCache>
            </c:numRef>
          </c:val>
          <c:smooth val="0"/>
          <c:extLst>
            <c:ext xmlns:c16="http://schemas.microsoft.com/office/drawing/2014/chart" uri="{C3380CC4-5D6E-409C-BE32-E72D297353CC}">
              <c16:uniqueId val="{00000003-A22F-41BA-AB43-E7EEE68962E5}"/>
            </c:ext>
          </c:extLst>
        </c:ser>
        <c:ser>
          <c:idx val="2"/>
          <c:order val="2"/>
          <c:tx>
            <c:v>Durchschnitt West</c:v>
          </c:tx>
          <c:spPr>
            <a:ln w="15875" cap="rnd">
              <a:solidFill>
                <a:srgbClr val="0E2841">
                  <a:lumMod val="75000"/>
                  <a:lumOff val="25000"/>
                </a:srgbClr>
              </a:solidFill>
              <a:round/>
            </a:ln>
            <a:effectLst/>
          </c:spPr>
          <c:marker>
            <c:symbol val="none"/>
          </c:marker>
          <c:val>
            <c:numRef>
              <c:f>'Abb Bevölkerung'!$J$50:$Y$50</c:f>
              <c:numCache>
                <c:formatCode>General</c:formatCode>
                <c:ptCount val="16"/>
                <c:pt idx="6" formatCode="0.000">
                  <c:v>2.7056239330474369E-2</c:v>
                </c:pt>
                <c:pt idx="7" formatCode="0.000">
                  <c:v>2.7056239330474369E-2</c:v>
                </c:pt>
                <c:pt idx="8">
                  <c:v>2.7056239330474369E-2</c:v>
                </c:pt>
                <c:pt idx="9">
                  <c:v>2.7056239330474369E-2</c:v>
                </c:pt>
                <c:pt idx="10">
                  <c:v>2.7056239330474369E-2</c:v>
                </c:pt>
                <c:pt idx="11">
                  <c:v>2.7056239330474369E-2</c:v>
                </c:pt>
                <c:pt idx="12">
                  <c:v>2.7056239330474369E-2</c:v>
                </c:pt>
                <c:pt idx="13">
                  <c:v>2.7056239330474369E-2</c:v>
                </c:pt>
                <c:pt idx="14">
                  <c:v>2.7056239330474369E-2</c:v>
                </c:pt>
                <c:pt idx="15">
                  <c:v>2.7056239330474369E-2</c:v>
                </c:pt>
              </c:numCache>
            </c:numRef>
          </c:val>
          <c:smooth val="0"/>
          <c:extLst>
            <c:ext xmlns:c16="http://schemas.microsoft.com/office/drawing/2014/chart" uri="{C3380CC4-5D6E-409C-BE32-E72D297353CC}">
              <c16:uniqueId val="{00000004-A22F-41BA-AB43-E7EEE68962E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Bevölkerung'!$I$52</c:f>
          <c:strCache>
            <c:ptCount val="1"/>
            <c:pt idx="0">
              <c:v>Wanderungssaldo gegenüber Ausland je 1.000 Einwohner (negative Werte=Nettoabwanderung),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Bevölkerung'!$J$53:$N$53</c:f>
              <c:numCache>
                <c:formatCode>General</c:formatCode>
                <c:ptCount val="5"/>
                <c:pt idx="0">
                  <c:v>3.9849648185205386</c:v>
                </c:pt>
                <c:pt idx="1">
                  <c:v>4.6064935122625128</c:v>
                </c:pt>
                <c:pt idx="2">
                  <c:v>4.4502286741247987</c:v>
                </c:pt>
                <c:pt idx="3">
                  <c:v>6.0231280641320621</c:v>
                </c:pt>
                <c:pt idx="4">
                  <c:v>4.7855970893548694</c:v>
                </c:pt>
              </c:numCache>
            </c:numRef>
          </c:val>
          <c:extLst>
            <c:ext xmlns:c16="http://schemas.microsoft.com/office/drawing/2014/chart" uri="{C3380CC4-5D6E-409C-BE32-E72D297353CC}">
              <c16:uniqueId val="{00000000-3BBC-4F4B-BC1E-939193065B2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Bevölkerung'!$J$54:$O$54</c:f>
              <c:numCache>
                <c:formatCode>General</c:formatCode>
                <c:ptCount val="6"/>
                <c:pt idx="5">
                  <c:v>11.394669803090677</c:v>
                </c:pt>
              </c:numCache>
            </c:numRef>
          </c:val>
          <c:extLst>
            <c:ext xmlns:c16="http://schemas.microsoft.com/office/drawing/2014/chart" uri="{C3380CC4-5D6E-409C-BE32-E72D297353CC}">
              <c16:uniqueId val="{00000001-3BBC-4F4B-BC1E-939193065B21}"/>
            </c:ext>
          </c:extLst>
        </c:ser>
        <c:ser>
          <c:idx val="3"/>
          <c:order val="2"/>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Bevölkerung'!$J$55:$Y$55</c:f>
              <c:numCache>
                <c:formatCode>General</c:formatCode>
                <c:ptCount val="16"/>
                <c:pt idx="6">
                  <c:v>3.6050765243449665</c:v>
                </c:pt>
                <c:pt idx="7">
                  <c:v>5.1347656496862824</c:v>
                </c:pt>
                <c:pt idx="8">
                  <c:v>10.4068386172716</c:v>
                </c:pt>
                <c:pt idx="9">
                  <c:v>8.0147284905720326</c:v>
                </c:pt>
                <c:pt idx="10">
                  <c:v>5.6903144160900965</c:v>
                </c:pt>
                <c:pt idx="11">
                  <c:v>4.2034334909756206</c:v>
                </c:pt>
                <c:pt idx="12">
                  <c:v>4.9287731096222354</c:v>
                </c:pt>
                <c:pt idx="13">
                  <c:v>5.0947747304212907</c:v>
                </c:pt>
                <c:pt idx="14">
                  <c:v>5.3973273950887082</c:v>
                </c:pt>
                <c:pt idx="15">
                  <c:v>4.9452705353881123</c:v>
                </c:pt>
              </c:numCache>
            </c:numRef>
          </c:val>
          <c:extLst>
            <c:ext xmlns:c16="http://schemas.microsoft.com/office/drawing/2014/chart" uri="{C3380CC4-5D6E-409C-BE32-E72D297353CC}">
              <c16:uniqueId val="{00000002-3BBC-4F4B-BC1E-939193065B2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Bevölkerung'!$J$56:$O$56</c:f>
              <c:numCache>
                <c:formatCode>General</c:formatCode>
                <c:ptCount val="6"/>
                <c:pt idx="0">
                  <c:v>6.229123790125394</c:v>
                </c:pt>
                <c:pt idx="1">
                  <c:v>6.229123790125394</c:v>
                </c:pt>
                <c:pt idx="2">
                  <c:v>6.229123790125394</c:v>
                </c:pt>
                <c:pt idx="3">
                  <c:v>6.229123790125394</c:v>
                </c:pt>
                <c:pt idx="4">
                  <c:v>6.229123790125394</c:v>
                </c:pt>
                <c:pt idx="5">
                  <c:v>6.229123790125394</c:v>
                </c:pt>
              </c:numCache>
            </c:numRef>
          </c:val>
          <c:smooth val="0"/>
          <c:extLst>
            <c:ext xmlns:c16="http://schemas.microsoft.com/office/drawing/2014/chart" uri="{C3380CC4-5D6E-409C-BE32-E72D297353CC}">
              <c16:uniqueId val="{00000003-3BBC-4F4B-BC1E-939193065B21}"/>
            </c:ext>
          </c:extLst>
        </c:ser>
        <c:ser>
          <c:idx val="2"/>
          <c:order val="4"/>
          <c:tx>
            <c:v>Durchschnitt West</c:v>
          </c:tx>
          <c:spPr>
            <a:ln w="15875" cap="rnd">
              <a:solidFill>
                <a:srgbClr val="0E2841">
                  <a:lumMod val="75000"/>
                  <a:lumOff val="25000"/>
                </a:srgbClr>
              </a:solidFill>
              <a:round/>
            </a:ln>
            <a:effectLst/>
          </c:spPr>
          <c:marker>
            <c:symbol val="none"/>
          </c:marker>
          <c:val>
            <c:numRef>
              <c:f>'Abb Bevölkerung'!$J$57:$Y$57</c:f>
              <c:numCache>
                <c:formatCode>General</c:formatCode>
                <c:ptCount val="16"/>
                <c:pt idx="6">
                  <c:v>4.8933374514986498</c:v>
                </c:pt>
                <c:pt idx="7">
                  <c:v>4.8933374514986498</c:v>
                </c:pt>
                <c:pt idx="8">
                  <c:v>4.8933374514986498</c:v>
                </c:pt>
                <c:pt idx="9">
                  <c:v>4.8933374514986498</c:v>
                </c:pt>
                <c:pt idx="10">
                  <c:v>4.8933374514986498</c:v>
                </c:pt>
                <c:pt idx="11">
                  <c:v>4.8933374514986498</c:v>
                </c:pt>
                <c:pt idx="12">
                  <c:v>4.8933374514986498</c:v>
                </c:pt>
                <c:pt idx="13">
                  <c:v>4.8933374514986498</c:v>
                </c:pt>
                <c:pt idx="14">
                  <c:v>4.8933374514986498</c:v>
                </c:pt>
                <c:pt idx="15">
                  <c:v>4.8933374514986498</c:v>
                </c:pt>
              </c:numCache>
            </c:numRef>
          </c:val>
          <c:smooth val="0"/>
          <c:extLst>
            <c:ext xmlns:c16="http://schemas.microsoft.com/office/drawing/2014/chart" uri="{C3380CC4-5D6E-409C-BE32-E72D297353CC}">
              <c16:uniqueId val="{00000004-3BBC-4F4B-BC1E-939193065B2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Bevölkerung'!$I$59</c:f>
          <c:strCache>
            <c:ptCount val="1"/>
            <c:pt idx="0">
              <c:v>Saldo der natürlichen Bevölkerungsentwicklung (Geburten ./. Sterbefälle) je 1.000 Einwohner (ohne Zensuskorrektur),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Bevölkerung'!$J$60:$N$60</c:f>
              <c:numCache>
                <c:formatCode>General</c:formatCode>
                <c:ptCount val="5"/>
                <c:pt idx="0">
                  <c:v>-7.82475858954784</c:v>
                </c:pt>
                <c:pt idx="1">
                  <c:v>-9.3138869375226481</c:v>
                </c:pt>
                <c:pt idx="2">
                  <c:v>-7.9739541703264081</c:v>
                </c:pt>
                <c:pt idx="3">
                  <c:v>-10.119228964844371</c:v>
                </c:pt>
                <c:pt idx="4">
                  <c:v>-8.825312895300474</c:v>
                </c:pt>
              </c:numCache>
            </c:numRef>
          </c:val>
          <c:extLst>
            <c:ext xmlns:c16="http://schemas.microsoft.com/office/drawing/2014/chart" uri="{C3380CC4-5D6E-409C-BE32-E72D297353CC}">
              <c16:uniqueId val="{00000000-AE0C-437D-8C36-86CADC8B8940}"/>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Bevölkerung'!$J$61:$O$61</c:f>
              <c:numCache>
                <c:formatCode>General</c:formatCode>
                <c:ptCount val="6"/>
                <c:pt idx="5">
                  <c:v>-0.96847344033721827</c:v>
                </c:pt>
              </c:numCache>
            </c:numRef>
          </c:val>
          <c:extLst>
            <c:ext xmlns:c16="http://schemas.microsoft.com/office/drawing/2014/chart" uri="{C3380CC4-5D6E-409C-BE32-E72D297353CC}">
              <c16:uniqueId val="{00000001-AE0C-437D-8C36-86CADC8B8940}"/>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Bevölkerung'!$J$62:$Y$62</c:f>
              <c:numCache>
                <c:formatCode>General</c:formatCode>
                <c:ptCount val="16"/>
                <c:pt idx="6">
                  <c:v>-1.8376413767930952</c:v>
                </c:pt>
                <c:pt idx="7">
                  <c:v>-2.2053063130204427</c:v>
                </c:pt>
                <c:pt idx="8">
                  <c:v>-2.9796751202100693</c:v>
                </c:pt>
                <c:pt idx="9">
                  <c:v>-0.48140064972933333</c:v>
                </c:pt>
                <c:pt idx="10">
                  <c:v>-2.9157641568526196</c:v>
                </c:pt>
                <c:pt idx="11">
                  <c:v>-4.6614471182237214</c:v>
                </c:pt>
                <c:pt idx="12">
                  <c:v>-3.7135275865892945</c:v>
                </c:pt>
                <c:pt idx="13">
                  <c:v>-4.2089797706333769</c:v>
                </c:pt>
                <c:pt idx="14">
                  <c:v>-6.8226640370982352</c:v>
                </c:pt>
                <c:pt idx="15">
                  <c:v>-5.7655359969692457</c:v>
                </c:pt>
              </c:numCache>
            </c:numRef>
          </c:val>
          <c:extLst>
            <c:ext xmlns:c16="http://schemas.microsoft.com/office/drawing/2014/chart" uri="{C3380CC4-5D6E-409C-BE32-E72D297353CC}">
              <c16:uniqueId val="{00000002-AE0C-437D-8C36-86CADC8B89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Bevölkerung'!$J$63:$O$63</c:f>
              <c:numCache>
                <c:formatCode>General</c:formatCode>
                <c:ptCount val="6"/>
                <c:pt idx="0">
                  <c:v>-6.8795616199324012</c:v>
                </c:pt>
                <c:pt idx="1">
                  <c:v>-6.8795616199324012</c:v>
                </c:pt>
                <c:pt idx="2">
                  <c:v>-6.8795616199324012</c:v>
                </c:pt>
                <c:pt idx="3">
                  <c:v>-6.8795616199324012</c:v>
                </c:pt>
                <c:pt idx="4">
                  <c:v>-6.8795616199324012</c:v>
                </c:pt>
                <c:pt idx="5">
                  <c:v>-6.8795616199324012</c:v>
                </c:pt>
              </c:numCache>
            </c:numRef>
          </c:val>
          <c:smooth val="0"/>
          <c:extLst>
            <c:ext xmlns:c16="http://schemas.microsoft.com/office/drawing/2014/chart" uri="{C3380CC4-5D6E-409C-BE32-E72D297353CC}">
              <c16:uniqueId val="{00000003-AE0C-437D-8C36-86CADC8B8940}"/>
            </c:ext>
          </c:extLst>
        </c:ser>
        <c:ser>
          <c:idx val="2"/>
          <c:order val="4"/>
          <c:tx>
            <c:v>Durchschnitt West</c:v>
          </c:tx>
          <c:spPr>
            <a:ln w="15875" cap="rnd">
              <a:solidFill>
                <a:srgbClr val="0E2841">
                  <a:lumMod val="75000"/>
                  <a:lumOff val="25000"/>
                </a:srgbClr>
              </a:solidFill>
              <a:round/>
            </a:ln>
            <a:effectLst/>
          </c:spPr>
          <c:marker>
            <c:symbol val="none"/>
          </c:marker>
          <c:val>
            <c:numRef>
              <c:f>'Abb Bevölkerung'!$J$64:$Y$64</c:f>
              <c:numCache>
                <c:formatCode>General</c:formatCode>
                <c:ptCount val="16"/>
                <c:pt idx="6">
                  <c:v>-3.2138925956892703</c:v>
                </c:pt>
                <c:pt idx="7">
                  <c:v>-3.2138925956892703</c:v>
                </c:pt>
                <c:pt idx="8">
                  <c:v>-3.2138925956892703</c:v>
                </c:pt>
                <c:pt idx="9">
                  <c:v>-3.2138925956892703</c:v>
                </c:pt>
                <c:pt idx="10">
                  <c:v>-3.2138925956892703</c:v>
                </c:pt>
                <c:pt idx="11">
                  <c:v>-3.2138925956892703</c:v>
                </c:pt>
                <c:pt idx="12">
                  <c:v>-3.2138925956892703</c:v>
                </c:pt>
                <c:pt idx="13">
                  <c:v>-3.2138925956892703</c:v>
                </c:pt>
                <c:pt idx="14">
                  <c:v>-3.2138925956892703</c:v>
                </c:pt>
                <c:pt idx="15">
                  <c:v>-3.2138925956892703</c:v>
                </c:pt>
              </c:numCache>
            </c:numRef>
          </c:val>
          <c:smooth val="0"/>
          <c:extLst>
            <c:ext xmlns:c16="http://schemas.microsoft.com/office/drawing/2014/chart" uri="{C3380CC4-5D6E-409C-BE32-E72D297353CC}">
              <c16:uniqueId val="{00000004-AE0C-437D-8C36-86CADC8B89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Bevölkerung'!$I$67</c:f>
          <c:strCache>
            <c:ptCount val="1"/>
            <c:pt idx="0">
              <c:v>Anteil der Personen 0-19 Jahre an der Bevölkerung 2024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Bevölkerung'!$J$68:$N$68</c:f>
              <c:numCache>
                <c:formatCode>General</c:formatCode>
                <c:ptCount val="5"/>
                <c:pt idx="0">
                  <c:v>17.821865049611869</c:v>
                </c:pt>
                <c:pt idx="1">
                  <c:v>17.013250533649977</c:v>
                </c:pt>
                <c:pt idx="2">
                  <c:v>17.804227267712278</c:v>
                </c:pt>
                <c:pt idx="3">
                  <c:v>16.715232321453907</c:v>
                </c:pt>
                <c:pt idx="4">
                  <c:v>17.057131035572926</c:v>
                </c:pt>
              </c:numCache>
            </c:numRef>
          </c:val>
          <c:extLst>
            <c:ext xmlns:c16="http://schemas.microsoft.com/office/drawing/2014/chart" uri="{C3380CC4-5D6E-409C-BE32-E72D297353CC}">
              <c16:uniqueId val="{00000000-CDB9-46C5-BDB1-D35A3AA95902}"/>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Bevölkerung'!$J$69:$O$69</c:f>
              <c:numCache>
                <c:formatCode>General</c:formatCode>
                <c:ptCount val="6"/>
                <c:pt idx="5">
                  <c:v>18.376453253700888</c:v>
                </c:pt>
              </c:numCache>
            </c:numRef>
          </c:val>
          <c:extLst>
            <c:ext xmlns:c16="http://schemas.microsoft.com/office/drawing/2014/chart" uri="{C3380CC4-5D6E-409C-BE32-E72D297353CC}">
              <c16:uniqueId val="{00000001-CDB9-46C5-BDB1-D35A3AA95902}"/>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Bevölkerung'!$J$70:$Y$70</c:f>
              <c:numCache>
                <c:formatCode>General</c:formatCode>
                <c:ptCount val="16"/>
                <c:pt idx="6" formatCode="0.000000">
                  <c:v>19.315469516084889</c:v>
                </c:pt>
                <c:pt idx="7" formatCode="0.000000">
                  <c:v>18.776726690642441</c:v>
                </c:pt>
                <c:pt idx="8" formatCode="0.000000">
                  <c:v>19.393202540570677</c:v>
                </c:pt>
                <c:pt idx="9" formatCode="0.000000">
                  <c:v>18.90274970269494</c:v>
                </c:pt>
                <c:pt idx="10" formatCode="0.000000">
                  <c:v>19.002855212709605</c:v>
                </c:pt>
                <c:pt idx="11" formatCode="0.000000">
                  <c:v>18.820976579516817</c:v>
                </c:pt>
                <c:pt idx="12" formatCode="0.000000">
                  <c:v>18.950426777544806</c:v>
                </c:pt>
                <c:pt idx="13" formatCode="0.000000">
                  <c:v>18.634947133708142</c:v>
                </c:pt>
                <c:pt idx="14" formatCode="0.000000">
                  <c:v>17.2377168793676</c:v>
                </c:pt>
                <c:pt idx="15" formatCode="0.000000">
                  <c:v>18.247639733105096</c:v>
                </c:pt>
              </c:numCache>
            </c:numRef>
          </c:val>
          <c:extLst>
            <c:ext xmlns:c16="http://schemas.microsoft.com/office/drawing/2014/chart" uri="{C3380CC4-5D6E-409C-BE32-E72D297353CC}">
              <c16:uniqueId val="{00000002-CDB9-46C5-BDB1-D35A3AA959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Bevölkerung'!$J$71:$O$71</c:f>
              <c:numCache>
                <c:formatCode>General</c:formatCode>
                <c:ptCount val="6"/>
                <c:pt idx="0">
                  <c:v>17.61871963330217</c:v>
                </c:pt>
                <c:pt idx="1">
                  <c:v>17.61871963330217</c:v>
                </c:pt>
                <c:pt idx="2">
                  <c:v>17.61871963330217</c:v>
                </c:pt>
                <c:pt idx="3">
                  <c:v>17.61871963330217</c:v>
                </c:pt>
                <c:pt idx="4">
                  <c:v>17.61871963330217</c:v>
                </c:pt>
                <c:pt idx="5">
                  <c:v>17.61871963330217</c:v>
                </c:pt>
              </c:numCache>
            </c:numRef>
          </c:val>
          <c:smooth val="0"/>
          <c:extLst>
            <c:ext xmlns:c16="http://schemas.microsoft.com/office/drawing/2014/chart" uri="{C3380CC4-5D6E-409C-BE32-E72D297353CC}">
              <c16:uniqueId val="{00000003-CDB9-46C5-BDB1-D35A3AA95902}"/>
            </c:ext>
          </c:extLst>
        </c:ser>
        <c:ser>
          <c:idx val="2"/>
          <c:order val="4"/>
          <c:tx>
            <c:v>Durchschnitt West</c:v>
          </c:tx>
          <c:spPr>
            <a:ln w="15875" cap="rnd">
              <a:solidFill>
                <a:srgbClr val="0E2841">
                  <a:lumMod val="75000"/>
                  <a:lumOff val="25000"/>
                </a:srgbClr>
              </a:solidFill>
              <a:round/>
            </a:ln>
            <a:effectLst/>
          </c:spPr>
          <c:marker>
            <c:symbol val="none"/>
          </c:marker>
          <c:val>
            <c:numRef>
              <c:f>'Abb Bevölkerung'!$J$72:$Y$72</c:f>
              <c:numCache>
                <c:formatCode>General</c:formatCode>
                <c:ptCount val="16"/>
                <c:pt idx="6">
                  <c:v>18.894177198233013</c:v>
                </c:pt>
                <c:pt idx="7">
                  <c:v>18.894177198233013</c:v>
                </c:pt>
                <c:pt idx="8">
                  <c:v>18.894177198233013</c:v>
                </c:pt>
                <c:pt idx="9">
                  <c:v>18.894177198233013</c:v>
                </c:pt>
                <c:pt idx="10">
                  <c:v>18.894177198233013</c:v>
                </c:pt>
                <c:pt idx="11">
                  <c:v>18.894177198233013</c:v>
                </c:pt>
                <c:pt idx="12">
                  <c:v>18.894177198233013</c:v>
                </c:pt>
                <c:pt idx="13">
                  <c:v>18.894177198233013</c:v>
                </c:pt>
                <c:pt idx="14">
                  <c:v>18.894177198233013</c:v>
                </c:pt>
                <c:pt idx="15">
                  <c:v>18.894177198233013</c:v>
                </c:pt>
              </c:numCache>
            </c:numRef>
          </c:val>
          <c:smooth val="0"/>
          <c:extLst>
            <c:ext xmlns:c16="http://schemas.microsoft.com/office/drawing/2014/chart" uri="{C3380CC4-5D6E-409C-BE32-E72D297353CC}">
              <c16:uniqueId val="{00000004-CDB9-46C5-BDB1-D35A3AA959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Bevölkerung'!$I$75</c:f>
          <c:strCache>
            <c:ptCount val="1"/>
            <c:pt idx="0">
              <c:v>Anteil der Personen 20-64 Jahre an der Bevölkerung 2024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Bevölkerung'!$J$76:$N$76</c:f>
              <c:numCache>
                <c:formatCode>General</c:formatCode>
                <c:ptCount val="5"/>
                <c:pt idx="0">
                  <c:v>55.683413337338429</c:v>
                </c:pt>
                <c:pt idx="1">
                  <c:v>54.941004590120599</c:v>
                </c:pt>
                <c:pt idx="2">
                  <c:v>55.039602495731522</c:v>
                </c:pt>
                <c:pt idx="3">
                  <c:v>54.830382324005889</c:v>
                </c:pt>
                <c:pt idx="4">
                  <c:v>54.898758592319005</c:v>
                </c:pt>
              </c:numCache>
            </c:numRef>
          </c:val>
          <c:extLst>
            <c:ext xmlns:c16="http://schemas.microsoft.com/office/drawing/2014/chart" uri="{C3380CC4-5D6E-409C-BE32-E72D297353CC}">
              <c16:uniqueId val="{00000000-2B3F-4954-B46B-9323FD05291B}"/>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Bevölkerung'!$J$77:$O$77</c:f>
              <c:numCache>
                <c:formatCode>General</c:formatCode>
                <c:ptCount val="6"/>
                <c:pt idx="5">
                  <c:v>62.427695158964148</c:v>
                </c:pt>
              </c:numCache>
            </c:numRef>
          </c:val>
          <c:extLst>
            <c:ext xmlns:c16="http://schemas.microsoft.com/office/drawing/2014/chart" uri="{C3380CC4-5D6E-409C-BE32-E72D297353CC}">
              <c16:uniqueId val="{00000001-2B3F-4954-B46B-9323FD05291B}"/>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Bevölkerung'!$J$78:$Y$78</c:f>
              <c:numCache>
                <c:formatCode>General</c:formatCode>
                <c:ptCount val="16"/>
                <c:pt idx="6">
                  <c:v>59.154529055838843</c:v>
                </c:pt>
                <c:pt idx="7">
                  <c:v>59.64552754758725</c:v>
                </c:pt>
                <c:pt idx="8">
                  <c:v>59.796050680895071</c:v>
                </c:pt>
                <c:pt idx="9">
                  <c:v>63.052671987286345</c:v>
                </c:pt>
                <c:pt idx="10">
                  <c:v>59.340293494786408</c:v>
                </c:pt>
                <c:pt idx="11">
                  <c:v>57.976617870297531</c:v>
                </c:pt>
                <c:pt idx="12">
                  <c:v>59.00142582636547</c:v>
                </c:pt>
                <c:pt idx="13">
                  <c:v>58.088313816768768</c:v>
                </c:pt>
                <c:pt idx="14">
                  <c:v>57.351989495534717</c:v>
                </c:pt>
                <c:pt idx="15">
                  <c:v>57.778752411288735</c:v>
                </c:pt>
              </c:numCache>
            </c:numRef>
          </c:val>
          <c:extLst>
            <c:ext xmlns:c16="http://schemas.microsoft.com/office/drawing/2014/chart" uri="{C3380CC4-5D6E-409C-BE32-E72D297353CC}">
              <c16:uniqueId val="{00000002-2B3F-4954-B46B-9323FD05291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Bevölkerung'!$J$79:$O$79</c:f>
              <c:numCache>
                <c:formatCode>General</c:formatCode>
                <c:ptCount val="6"/>
                <c:pt idx="0">
                  <c:v>56.777860935552923</c:v>
                </c:pt>
                <c:pt idx="1">
                  <c:v>56.777860935552923</c:v>
                </c:pt>
                <c:pt idx="2">
                  <c:v>56.777860935552923</c:v>
                </c:pt>
                <c:pt idx="3">
                  <c:v>56.777860935552923</c:v>
                </c:pt>
                <c:pt idx="4">
                  <c:v>56.777860935552923</c:v>
                </c:pt>
                <c:pt idx="5">
                  <c:v>56.777860935552923</c:v>
                </c:pt>
              </c:numCache>
            </c:numRef>
          </c:val>
          <c:smooth val="0"/>
          <c:extLst>
            <c:ext xmlns:c16="http://schemas.microsoft.com/office/drawing/2014/chart" uri="{C3380CC4-5D6E-409C-BE32-E72D297353CC}">
              <c16:uniqueId val="{00000003-2B3F-4954-B46B-9323FD05291B}"/>
            </c:ext>
          </c:extLst>
        </c:ser>
        <c:ser>
          <c:idx val="2"/>
          <c:order val="4"/>
          <c:tx>
            <c:v>Durchschnitt West</c:v>
          </c:tx>
          <c:spPr>
            <a:ln w="15875" cap="rnd">
              <a:solidFill>
                <a:srgbClr val="156082"/>
              </a:solidFill>
              <a:round/>
            </a:ln>
            <a:effectLst/>
          </c:spPr>
          <c:marker>
            <c:symbol val="none"/>
          </c:marker>
          <c:val>
            <c:numRef>
              <c:f>'Abb Bevölkerung'!$J$80:$Y$80</c:f>
              <c:numCache>
                <c:formatCode>General</c:formatCode>
                <c:ptCount val="16"/>
                <c:pt idx="6">
                  <c:v>59.049257196991221</c:v>
                </c:pt>
                <c:pt idx="7">
                  <c:v>59.049257196991221</c:v>
                </c:pt>
                <c:pt idx="8">
                  <c:v>59.049257196991221</c:v>
                </c:pt>
                <c:pt idx="9">
                  <c:v>59.049257196991221</c:v>
                </c:pt>
                <c:pt idx="10">
                  <c:v>59.049257196991221</c:v>
                </c:pt>
                <c:pt idx="11">
                  <c:v>59.049257196991221</c:v>
                </c:pt>
                <c:pt idx="12">
                  <c:v>59.049257196991221</c:v>
                </c:pt>
                <c:pt idx="13">
                  <c:v>59.049257196991221</c:v>
                </c:pt>
                <c:pt idx="14">
                  <c:v>59.049257196991221</c:v>
                </c:pt>
                <c:pt idx="15">
                  <c:v>59.049257196991221</c:v>
                </c:pt>
              </c:numCache>
            </c:numRef>
          </c:val>
          <c:smooth val="0"/>
          <c:extLst>
            <c:ext xmlns:c16="http://schemas.microsoft.com/office/drawing/2014/chart" uri="{C3380CC4-5D6E-409C-BE32-E72D297353CC}">
              <c16:uniqueId val="{00000004-2B3F-4954-B46B-9323FD05291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Bevölkerung'!$I$83</c:f>
          <c:strCache>
            <c:ptCount val="1"/>
            <c:pt idx="0">
              <c:v>Anteil der Personen 65 Jahre und älter an der Bevölkerung 2024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Bevölkerung'!$J$84:$N$84</c:f>
              <c:numCache>
                <c:formatCode>General</c:formatCode>
                <c:ptCount val="5"/>
                <c:pt idx="0">
                  <c:v>26.494721613049709</c:v>
                </c:pt>
                <c:pt idx="1">
                  <c:v>28.045744876229428</c:v>
                </c:pt>
                <c:pt idx="2">
                  <c:v>27.156170236556203</c:v>
                </c:pt>
                <c:pt idx="3">
                  <c:v>28.454385354540207</c:v>
                </c:pt>
                <c:pt idx="4">
                  <c:v>28.044110372108062</c:v>
                </c:pt>
              </c:numCache>
            </c:numRef>
          </c:val>
          <c:extLst>
            <c:ext xmlns:c16="http://schemas.microsoft.com/office/drawing/2014/chart" uri="{C3380CC4-5D6E-409C-BE32-E72D297353CC}">
              <c16:uniqueId val="{00000000-6682-4A4B-9102-887DF6A0C9EF}"/>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Bevölkerung'!$J$85:$O$85</c:f>
              <c:numCache>
                <c:formatCode>General</c:formatCode>
                <c:ptCount val="6"/>
                <c:pt idx="5">
                  <c:v>19.195851587334968</c:v>
                </c:pt>
              </c:numCache>
            </c:numRef>
          </c:val>
          <c:extLst>
            <c:ext xmlns:c16="http://schemas.microsoft.com/office/drawing/2014/chart" uri="{C3380CC4-5D6E-409C-BE32-E72D297353CC}">
              <c16:uniqueId val="{00000001-6682-4A4B-9102-887DF6A0C9EF}"/>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Bevölkerung'!$J$86:$Y$86</c:f>
              <c:numCache>
                <c:formatCode>General</c:formatCode>
                <c:ptCount val="16"/>
                <c:pt idx="6">
                  <c:v>21.530001428076265</c:v>
                </c:pt>
                <c:pt idx="7">
                  <c:v>21.577745761770313</c:v>
                </c:pt>
                <c:pt idx="8">
                  <c:v>20.810746778534252</c:v>
                </c:pt>
                <c:pt idx="9">
                  <c:v>18.044578310018711</c:v>
                </c:pt>
                <c:pt idx="10">
                  <c:v>21.656851292503987</c:v>
                </c:pt>
                <c:pt idx="11">
                  <c:v>23.202405550185652</c:v>
                </c:pt>
                <c:pt idx="12">
                  <c:v>22.048147396089728</c:v>
                </c:pt>
                <c:pt idx="13">
                  <c:v>23.276739049523083</c:v>
                </c:pt>
                <c:pt idx="14">
                  <c:v>25.41029362509769</c:v>
                </c:pt>
                <c:pt idx="15">
                  <c:v>23.973607855606168</c:v>
                </c:pt>
              </c:numCache>
            </c:numRef>
          </c:val>
          <c:extLst>
            <c:ext xmlns:c16="http://schemas.microsoft.com/office/drawing/2014/chart" uri="{C3380CC4-5D6E-409C-BE32-E72D297353CC}">
              <c16:uniqueId val="{00000002-6682-4A4B-9102-887DF6A0C9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Bevölkerung'!$J$87:$O$87</c:f>
              <c:numCache>
                <c:formatCode>General</c:formatCode>
                <c:ptCount val="6"/>
                <c:pt idx="0">
                  <c:v>25.603419431144896</c:v>
                </c:pt>
                <c:pt idx="1">
                  <c:v>25.603419431144896</c:v>
                </c:pt>
                <c:pt idx="2">
                  <c:v>25.603419431144896</c:v>
                </c:pt>
                <c:pt idx="3">
                  <c:v>25.603419431144896</c:v>
                </c:pt>
                <c:pt idx="4">
                  <c:v>25.603419431144896</c:v>
                </c:pt>
                <c:pt idx="5">
                  <c:v>25.603419431144896</c:v>
                </c:pt>
              </c:numCache>
            </c:numRef>
          </c:val>
          <c:smooth val="0"/>
          <c:extLst>
            <c:ext xmlns:c16="http://schemas.microsoft.com/office/drawing/2014/chart" uri="{C3380CC4-5D6E-409C-BE32-E72D297353CC}">
              <c16:uniqueId val="{00000003-6682-4A4B-9102-887DF6A0C9EF}"/>
            </c:ext>
          </c:extLst>
        </c:ser>
        <c:ser>
          <c:idx val="2"/>
          <c:order val="4"/>
          <c:tx>
            <c:v>Durchschnitt West</c:v>
          </c:tx>
          <c:spPr>
            <a:ln w="15875" cap="rnd">
              <a:solidFill>
                <a:srgbClr val="0E2841">
                  <a:lumMod val="75000"/>
                  <a:lumOff val="25000"/>
                </a:srgbClr>
              </a:solidFill>
              <a:round/>
            </a:ln>
            <a:effectLst/>
          </c:spPr>
          <c:marker>
            <c:symbol val="none"/>
          </c:marker>
          <c:val>
            <c:numRef>
              <c:f>'Abb Bevölkerung'!$J$88:$Y$88</c:f>
              <c:numCache>
                <c:formatCode>General</c:formatCode>
                <c:ptCount val="16"/>
                <c:pt idx="6">
                  <c:v>22.056565604775763</c:v>
                </c:pt>
                <c:pt idx="7">
                  <c:v>22.056565604775763</c:v>
                </c:pt>
                <c:pt idx="8">
                  <c:v>22.056565604775763</c:v>
                </c:pt>
                <c:pt idx="9">
                  <c:v>22.056565604775763</c:v>
                </c:pt>
                <c:pt idx="10">
                  <c:v>22.056565604775763</c:v>
                </c:pt>
                <c:pt idx="11">
                  <c:v>22.056565604775763</c:v>
                </c:pt>
                <c:pt idx="12">
                  <c:v>22.056565604775763</c:v>
                </c:pt>
                <c:pt idx="13">
                  <c:v>22.056565604775763</c:v>
                </c:pt>
                <c:pt idx="14">
                  <c:v>22.056565604775763</c:v>
                </c:pt>
                <c:pt idx="15">
                  <c:v>22.056565604775763</c:v>
                </c:pt>
              </c:numCache>
            </c:numRef>
          </c:val>
          <c:smooth val="0"/>
          <c:extLst>
            <c:ext xmlns:c16="http://schemas.microsoft.com/office/drawing/2014/chart" uri="{C3380CC4-5D6E-409C-BE32-E72D297353CC}">
              <c16:uniqueId val="{00000004-6682-4A4B-9102-887DF6A0C9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Bevölkerung'!$I$91</c:f>
          <c:strCache>
            <c:ptCount val="1"/>
            <c:pt idx="0">
              <c:v>Ersatzquote (15-19jährige zu 61-65jährige),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Bevölkerung'!$J$92:$N$92</c:f>
              <c:numCache>
                <c:formatCode>General</c:formatCode>
                <c:ptCount val="5"/>
                <c:pt idx="0">
                  <c:v>51.132807392232927</c:v>
                </c:pt>
                <c:pt idx="1">
                  <c:v>48.979703822595361</c:v>
                </c:pt>
                <c:pt idx="2">
                  <c:v>60.982016634370581</c:v>
                </c:pt>
                <c:pt idx="3">
                  <c:v>51.230642707790217</c:v>
                </c:pt>
                <c:pt idx="4">
                  <c:v>52.783166274408956</c:v>
                </c:pt>
              </c:numCache>
            </c:numRef>
          </c:val>
          <c:extLst>
            <c:ext xmlns:c16="http://schemas.microsoft.com/office/drawing/2014/chart" uri="{C3380CC4-5D6E-409C-BE32-E72D297353CC}">
              <c16:uniqueId val="{00000000-10BF-4BBF-BAEF-58687BC8C6C1}"/>
            </c:ext>
          </c:extLst>
        </c:ser>
        <c:ser>
          <c:idx val="4"/>
          <c:order val="1"/>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Bevölkerung'!$J$93:$O$93</c:f>
              <c:numCache>
                <c:formatCode>General</c:formatCode>
                <c:ptCount val="6"/>
                <c:pt idx="5">
                  <c:v>71.190945431281378</c:v>
                </c:pt>
              </c:numCache>
            </c:numRef>
          </c:val>
          <c:extLst>
            <c:ext xmlns:c16="http://schemas.microsoft.com/office/drawing/2014/chart" uri="{C3380CC4-5D6E-409C-BE32-E72D297353CC}">
              <c16:uniqueId val="{00000001-10BF-4BBF-BAEF-58687BC8C6C1}"/>
            </c:ext>
          </c:extLst>
        </c:ser>
        <c:ser>
          <c:idx val="3"/>
          <c:order val="2"/>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Bevölkerung'!$J$94:$Y$94</c:f>
              <c:numCache>
                <c:formatCode>General</c:formatCode>
                <c:ptCount val="16"/>
                <c:pt idx="6">
                  <c:v>67.330191864476447</c:v>
                </c:pt>
                <c:pt idx="7">
                  <c:v>63.58205753371535</c:v>
                </c:pt>
                <c:pt idx="8">
                  <c:v>75.492027631750446</c:v>
                </c:pt>
                <c:pt idx="9">
                  <c:v>78.173695205882083</c:v>
                </c:pt>
                <c:pt idx="10">
                  <c:v>67.487422600619198</c:v>
                </c:pt>
                <c:pt idx="11">
                  <c:v>62.901772206261775</c:v>
                </c:pt>
                <c:pt idx="12">
                  <c:v>64.584493027013608</c:v>
                </c:pt>
                <c:pt idx="13">
                  <c:v>58.640434992720735</c:v>
                </c:pt>
                <c:pt idx="14">
                  <c:v>52.383729066567156</c:v>
                </c:pt>
                <c:pt idx="15">
                  <c:v>62.423036640037168</c:v>
                </c:pt>
              </c:numCache>
            </c:numRef>
          </c:val>
          <c:extLst>
            <c:ext xmlns:c16="http://schemas.microsoft.com/office/drawing/2014/chart" uri="{C3380CC4-5D6E-409C-BE32-E72D297353CC}">
              <c16:uniqueId val="{00000002-10BF-4BBF-BAEF-58687BC8C6C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Bevölkerung'!$J$95:$O$95</c:f>
              <c:numCache>
                <c:formatCode>General</c:formatCode>
                <c:ptCount val="6"/>
                <c:pt idx="0">
                  <c:v>57.150478216820218</c:v>
                </c:pt>
                <c:pt idx="1">
                  <c:v>57.150478216820218</c:v>
                </c:pt>
                <c:pt idx="2">
                  <c:v>57.150478216820218</c:v>
                </c:pt>
                <c:pt idx="3">
                  <c:v>57.150478216820218</c:v>
                </c:pt>
                <c:pt idx="4">
                  <c:v>57.150478216820218</c:v>
                </c:pt>
                <c:pt idx="5">
                  <c:v>57.150478216820218</c:v>
                </c:pt>
              </c:numCache>
            </c:numRef>
          </c:val>
          <c:smooth val="0"/>
          <c:extLst>
            <c:ext xmlns:c16="http://schemas.microsoft.com/office/drawing/2014/chart" uri="{C3380CC4-5D6E-409C-BE32-E72D297353CC}">
              <c16:uniqueId val="{00000003-10BF-4BBF-BAEF-58687BC8C6C1}"/>
            </c:ext>
          </c:extLst>
        </c:ser>
        <c:ser>
          <c:idx val="2"/>
          <c:order val="4"/>
          <c:tx>
            <c:v>Durchschnitt West</c:v>
          </c:tx>
          <c:spPr>
            <a:ln w="15875" cap="rnd">
              <a:solidFill>
                <a:srgbClr val="0E2841">
                  <a:lumMod val="75000"/>
                  <a:lumOff val="25000"/>
                </a:srgbClr>
              </a:solidFill>
              <a:round/>
            </a:ln>
            <a:effectLst/>
          </c:spPr>
          <c:marker>
            <c:symbol val="none"/>
          </c:marker>
          <c:val>
            <c:numRef>
              <c:f>'Abb Bevölkerung'!$J$96:$Y$96</c:f>
              <c:numCache>
                <c:formatCode>General</c:formatCode>
                <c:ptCount val="16"/>
                <c:pt idx="6">
                  <c:v>64.598067064942768</c:v>
                </c:pt>
                <c:pt idx="7">
                  <c:v>64.598067064942768</c:v>
                </c:pt>
                <c:pt idx="8">
                  <c:v>64.598067064942768</c:v>
                </c:pt>
                <c:pt idx="9">
                  <c:v>64.598067064942768</c:v>
                </c:pt>
                <c:pt idx="10">
                  <c:v>64.598067064942768</c:v>
                </c:pt>
                <c:pt idx="11">
                  <c:v>64.598067064942768</c:v>
                </c:pt>
                <c:pt idx="12">
                  <c:v>64.598067064942768</c:v>
                </c:pt>
                <c:pt idx="13">
                  <c:v>64.598067064942768</c:v>
                </c:pt>
                <c:pt idx="14">
                  <c:v>64.598067064942768</c:v>
                </c:pt>
                <c:pt idx="15">
                  <c:v>64.598067064942768</c:v>
                </c:pt>
              </c:numCache>
            </c:numRef>
          </c:val>
          <c:smooth val="0"/>
          <c:extLst>
            <c:ext xmlns:c16="http://schemas.microsoft.com/office/drawing/2014/chart" uri="{C3380CC4-5D6E-409C-BE32-E72D297353CC}">
              <c16:uniqueId val="{00000004-10BF-4BBF-BAEF-58687BC8C6C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Bevölkerung'!$I$99</c:f>
          <c:strCache>
            <c:ptCount val="1"/>
            <c:pt idx="0">
              <c:v>Durchschnittsalter der Bevölkerung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Bevölkerung'!$J$100:$N$100</c:f>
              <c:numCache>
                <c:formatCode>General</c:formatCode>
                <c:ptCount val="5"/>
                <c:pt idx="0">
                  <c:v>47.495470416118607</c:v>
                </c:pt>
                <c:pt idx="1">
                  <c:v>48.07185861437204</c:v>
                </c:pt>
                <c:pt idx="2">
                  <c:v>47.081642391615716</c:v>
                </c:pt>
                <c:pt idx="3">
                  <c:v>48.274393530240019</c:v>
                </c:pt>
                <c:pt idx="4">
                  <c:v>47.892218264543203</c:v>
                </c:pt>
              </c:numCache>
            </c:numRef>
          </c:val>
          <c:extLst>
            <c:ext xmlns:c16="http://schemas.microsoft.com/office/drawing/2014/chart" uri="{C3380CC4-5D6E-409C-BE32-E72D297353CC}">
              <c16:uniqueId val="{00000000-5D95-48DA-BA6F-EEF91416046F}"/>
            </c:ext>
          </c:extLst>
        </c:ser>
        <c:ser>
          <c:idx val="4"/>
          <c:order val="1"/>
          <c:spPr>
            <a:pattFill prst="wdUpDiag">
              <a:fgClr>
                <a:srgbClr val="156082"/>
              </a:fgClr>
              <a:bgClr>
                <a:srgbClr val="FFC000"/>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Bevölkerung'!$J$101:$O$101</c:f>
              <c:numCache>
                <c:formatCode>General</c:formatCode>
                <c:ptCount val="6"/>
                <c:pt idx="5">
                  <c:v>42.787268215447192</c:v>
                </c:pt>
              </c:numCache>
            </c:numRef>
          </c:val>
          <c:extLst>
            <c:ext xmlns:c16="http://schemas.microsoft.com/office/drawing/2014/chart" uri="{C3380CC4-5D6E-409C-BE32-E72D297353CC}">
              <c16:uniqueId val="{00000001-5D95-48DA-BA6F-EEF91416046F}"/>
            </c:ext>
          </c:extLst>
        </c:ser>
        <c:ser>
          <c:idx val="3"/>
          <c:order val="2"/>
          <c:spPr>
            <a:solidFill>
              <a:srgbClr val="156082"/>
            </a:solidFill>
            <a:ln>
              <a:no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Bevölkerung'!$J$102:$Y$102</c:f>
              <c:numCache>
                <c:formatCode>General</c:formatCode>
                <c:ptCount val="16"/>
                <c:pt idx="6">
                  <c:v>44.001850408033221</c:v>
                </c:pt>
                <c:pt idx="7">
                  <c:v>44.264066421071952</c:v>
                </c:pt>
                <c:pt idx="8">
                  <c:v>43.114341285975932</c:v>
                </c:pt>
                <c:pt idx="9">
                  <c:v>42.19676226064594</c:v>
                </c:pt>
                <c:pt idx="10">
                  <c:v>44.265646869750363</c:v>
                </c:pt>
                <c:pt idx="11">
                  <c:v>45.106660650042748</c:v>
                </c:pt>
                <c:pt idx="12">
                  <c:v>44.450352641671323</c:v>
                </c:pt>
                <c:pt idx="13">
                  <c:v>45.136446200559917</c:v>
                </c:pt>
                <c:pt idx="14">
                  <c:v>46.395124295923196</c:v>
                </c:pt>
                <c:pt idx="15">
                  <c:v>45.847290453138129</c:v>
                </c:pt>
              </c:numCache>
            </c:numRef>
          </c:val>
          <c:extLst>
            <c:ext xmlns:c16="http://schemas.microsoft.com/office/drawing/2014/chart" uri="{C3380CC4-5D6E-409C-BE32-E72D297353CC}">
              <c16:uniqueId val="{00000002-5D95-48DA-BA6F-EEF91416046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Bevölkerung'!$J$103:$O$103</c:f>
              <c:numCache>
                <c:formatCode>General</c:formatCode>
                <c:ptCount val="6"/>
                <c:pt idx="0">
                  <c:v>46.524910983381595</c:v>
                </c:pt>
                <c:pt idx="1">
                  <c:v>46.524910983381595</c:v>
                </c:pt>
                <c:pt idx="2">
                  <c:v>46.524910983381595</c:v>
                </c:pt>
                <c:pt idx="3">
                  <c:v>46.524910983381595</c:v>
                </c:pt>
                <c:pt idx="4">
                  <c:v>46.524910983381595</c:v>
                </c:pt>
                <c:pt idx="5">
                  <c:v>46.524910983381595</c:v>
                </c:pt>
              </c:numCache>
            </c:numRef>
          </c:val>
          <c:smooth val="0"/>
          <c:extLst>
            <c:ext xmlns:c16="http://schemas.microsoft.com/office/drawing/2014/chart" uri="{C3380CC4-5D6E-409C-BE32-E72D297353CC}">
              <c16:uniqueId val="{00000003-5D95-48DA-BA6F-EEF91416046F}"/>
            </c:ext>
          </c:extLst>
        </c:ser>
        <c:ser>
          <c:idx val="2"/>
          <c:order val="4"/>
          <c:tx>
            <c:v>Durchschnitt West</c:v>
          </c:tx>
          <c:spPr>
            <a:ln w="15875" cap="rnd">
              <a:solidFill>
                <a:srgbClr val="0070C0"/>
              </a:solidFill>
              <a:round/>
            </a:ln>
            <a:effectLst/>
          </c:spPr>
          <c:marker>
            <c:symbol val="none"/>
          </c:marker>
          <c:val>
            <c:numRef>
              <c:f>'Abb Bevölkerung'!$J$104:$Y$104</c:f>
              <c:numCache>
                <c:formatCode>General</c:formatCode>
                <c:ptCount val="16"/>
                <c:pt idx="6">
                  <c:v>44.455956045972009</c:v>
                </c:pt>
                <c:pt idx="7">
                  <c:v>44.455956045972009</c:v>
                </c:pt>
                <c:pt idx="8">
                  <c:v>44.455956045972009</c:v>
                </c:pt>
                <c:pt idx="9">
                  <c:v>44.455956045972009</c:v>
                </c:pt>
                <c:pt idx="10">
                  <c:v>44.455956045972009</c:v>
                </c:pt>
                <c:pt idx="11">
                  <c:v>44.455956045972009</c:v>
                </c:pt>
                <c:pt idx="12">
                  <c:v>44.455956045972009</c:v>
                </c:pt>
                <c:pt idx="13">
                  <c:v>44.455956045972009</c:v>
                </c:pt>
                <c:pt idx="14">
                  <c:v>44.455956045972009</c:v>
                </c:pt>
                <c:pt idx="15">
                  <c:v>44.455956045972009</c:v>
                </c:pt>
              </c:numCache>
            </c:numRef>
          </c:val>
          <c:smooth val="0"/>
          <c:extLst>
            <c:ext xmlns:c16="http://schemas.microsoft.com/office/drawing/2014/chart" uri="{C3380CC4-5D6E-409C-BE32-E72D297353CC}">
              <c16:uniqueId val="{00000004-5D95-48DA-BA6F-EEF91416046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Bevölkerung'!$I$107</c:f>
          <c:strCache>
            <c:ptCount val="1"/>
            <c:pt idx="0">
              <c:v>Bildungswanderungen (je 1.000 Einwohner 18-25 Jahre),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Bevölkerung'!$J$108:$N$108</c:f>
              <c:numCache>
                <c:formatCode>General</c:formatCode>
                <c:ptCount val="5"/>
                <c:pt idx="0">
                  <c:v>-20.56</c:v>
                </c:pt>
                <c:pt idx="1">
                  <c:v>-8.8800000000000008</c:v>
                </c:pt>
                <c:pt idx="2">
                  <c:v>4.91</c:v>
                </c:pt>
                <c:pt idx="3">
                  <c:v>-11.19</c:v>
                </c:pt>
                <c:pt idx="4">
                  <c:v>-12.54</c:v>
                </c:pt>
              </c:numCache>
            </c:numRef>
          </c:val>
          <c:extLst>
            <c:ext xmlns:c16="http://schemas.microsoft.com/office/drawing/2014/chart" uri="{C3380CC4-5D6E-409C-BE32-E72D297353CC}">
              <c16:uniqueId val="{00000000-6A65-4198-AB0B-ADE4F8FF855B}"/>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Bevölkerung'!$J$109:$O$109</c:f>
              <c:numCache>
                <c:formatCode>General</c:formatCode>
                <c:ptCount val="6"/>
                <c:pt idx="5">
                  <c:v>22.87</c:v>
                </c:pt>
              </c:numCache>
            </c:numRef>
          </c:val>
          <c:extLst>
            <c:ext xmlns:c16="http://schemas.microsoft.com/office/drawing/2014/chart" uri="{C3380CC4-5D6E-409C-BE32-E72D297353CC}">
              <c16:uniqueId val="{00000001-6A65-4198-AB0B-ADE4F8FF855B}"/>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Bevölkerung'!$J$110:$Y$110</c:f>
              <c:numCache>
                <c:formatCode>General</c:formatCode>
                <c:ptCount val="16"/>
                <c:pt idx="6">
                  <c:v>-0.26</c:v>
                </c:pt>
                <c:pt idx="7">
                  <c:v>2.96</c:v>
                </c:pt>
                <c:pt idx="8">
                  <c:v>21.77</c:v>
                </c:pt>
                <c:pt idx="9">
                  <c:v>40.68</c:v>
                </c:pt>
                <c:pt idx="10">
                  <c:v>4.1399999999999997</c:v>
                </c:pt>
                <c:pt idx="11">
                  <c:v>-11.19</c:v>
                </c:pt>
                <c:pt idx="12">
                  <c:v>-0.23</c:v>
                </c:pt>
                <c:pt idx="13">
                  <c:v>-9.57</c:v>
                </c:pt>
                <c:pt idx="14">
                  <c:v>-7.65</c:v>
                </c:pt>
                <c:pt idx="15">
                  <c:v>-9.2899999999999991</c:v>
                </c:pt>
              </c:numCache>
            </c:numRef>
          </c:val>
          <c:extLst>
            <c:ext xmlns:c16="http://schemas.microsoft.com/office/drawing/2014/chart" uri="{C3380CC4-5D6E-409C-BE32-E72D297353CC}">
              <c16:uniqueId val="{00000002-6A65-4198-AB0B-ADE4F8FF855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Bevölkerung'!$J$111:$O$111</c:f>
              <c:numCache>
                <c:formatCode>General</c:formatCode>
                <c:ptCount val="6"/>
                <c:pt idx="0">
                  <c:v>0.36</c:v>
                </c:pt>
                <c:pt idx="1">
                  <c:v>0.36</c:v>
                </c:pt>
                <c:pt idx="2">
                  <c:v>0.36</c:v>
                </c:pt>
                <c:pt idx="3">
                  <c:v>0.36</c:v>
                </c:pt>
                <c:pt idx="4">
                  <c:v>0.36</c:v>
                </c:pt>
                <c:pt idx="5">
                  <c:v>0.36</c:v>
                </c:pt>
              </c:numCache>
            </c:numRef>
          </c:val>
          <c:smooth val="0"/>
          <c:extLst>
            <c:ext xmlns:c16="http://schemas.microsoft.com/office/drawing/2014/chart" uri="{C3380CC4-5D6E-409C-BE32-E72D297353CC}">
              <c16:uniqueId val="{00000003-6A65-4198-AB0B-ADE4F8FF855B}"/>
            </c:ext>
          </c:extLst>
        </c:ser>
        <c:ser>
          <c:idx val="2"/>
          <c:order val="4"/>
          <c:tx>
            <c:v>Durchschnitt West</c:v>
          </c:tx>
          <c:spPr>
            <a:ln w="19050" cap="rnd">
              <a:solidFill>
                <a:schemeClr val="accent3"/>
              </a:solidFill>
              <a:round/>
            </a:ln>
            <a:effectLst/>
          </c:spPr>
          <c:marker>
            <c:symbol val="none"/>
          </c:marker>
          <c:val>
            <c:numRef>
              <c:f>'Abb Bevölkerung'!$J$112:$Y$112</c:f>
              <c:numCache>
                <c:formatCode>General</c:formatCode>
                <c:ptCount val="16"/>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numCache>
            </c:numRef>
          </c:val>
          <c:smooth val="0"/>
          <c:extLst>
            <c:ext xmlns:c16="http://schemas.microsoft.com/office/drawing/2014/chart" uri="{C3380CC4-5D6E-409C-BE32-E72D297353CC}">
              <c16:uniqueId val="{00000004-6A65-4198-AB0B-ADE4F8FF855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Bevölkerung'!$I$114</c:f>
          <c:strCache>
            <c:ptCount val="1"/>
            <c:pt idx="0">
              <c:v>Berufseinstiegswanderung (je 1.000 Einwohner 25-29 Jahre),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Bevölkerung'!$J$115:$N$115</c:f>
              <c:numCache>
                <c:formatCode>General</c:formatCode>
                <c:ptCount val="5"/>
                <c:pt idx="0">
                  <c:v>4.0599999999999996</c:v>
                </c:pt>
                <c:pt idx="1">
                  <c:v>-12.55</c:v>
                </c:pt>
                <c:pt idx="2">
                  <c:v>-4.93</c:v>
                </c:pt>
                <c:pt idx="3">
                  <c:v>-15.3</c:v>
                </c:pt>
                <c:pt idx="4">
                  <c:v>-15.05</c:v>
                </c:pt>
              </c:numCache>
            </c:numRef>
          </c:val>
          <c:extLst>
            <c:ext xmlns:c16="http://schemas.microsoft.com/office/drawing/2014/chart" uri="{C3380CC4-5D6E-409C-BE32-E72D297353CC}">
              <c16:uniqueId val="{00000000-4D80-480D-A367-774A1851072D}"/>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Bevölkerung'!$J$116:$O$116</c:f>
              <c:numCache>
                <c:formatCode>General</c:formatCode>
                <c:ptCount val="6"/>
                <c:pt idx="5">
                  <c:v>16.38</c:v>
                </c:pt>
              </c:numCache>
            </c:numRef>
          </c:val>
          <c:extLst>
            <c:ext xmlns:c16="http://schemas.microsoft.com/office/drawing/2014/chart" uri="{C3380CC4-5D6E-409C-BE32-E72D297353CC}">
              <c16:uniqueId val="{00000001-4D80-480D-A367-774A1851072D}"/>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Bevölkerung'!$J$117:$Y$117</c:f>
              <c:numCache>
                <c:formatCode>General</c:formatCode>
                <c:ptCount val="16"/>
                <c:pt idx="6">
                  <c:v>-1.91</c:v>
                </c:pt>
                <c:pt idx="7">
                  <c:v>3.14</c:v>
                </c:pt>
                <c:pt idx="8">
                  <c:v>1.98</c:v>
                </c:pt>
                <c:pt idx="9">
                  <c:v>25.26</c:v>
                </c:pt>
                <c:pt idx="10">
                  <c:v>-1.41</c:v>
                </c:pt>
                <c:pt idx="11">
                  <c:v>-4.55</c:v>
                </c:pt>
                <c:pt idx="12">
                  <c:v>-0.82</c:v>
                </c:pt>
                <c:pt idx="13">
                  <c:v>-5.94</c:v>
                </c:pt>
                <c:pt idx="14">
                  <c:v>-6.55</c:v>
                </c:pt>
                <c:pt idx="15">
                  <c:v>-0.95</c:v>
                </c:pt>
              </c:numCache>
            </c:numRef>
          </c:val>
          <c:extLst>
            <c:ext xmlns:c16="http://schemas.microsoft.com/office/drawing/2014/chart" uri="{C3380CC4-5D6E-409C-BE32-E72D297353CC}">
              <c16:uniqueId val="{00000002-4D80-480D-A367-774A185107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Bevölkerung'!$J$118:$O$118</c:f>
              <c:numCache>
                <c:formatCode>General</c:formatCode>
                <c:ptCount val="6"/>
                <c:pt idx="0">
                  <c:v>0.7</c:v>
                </c:pt>
                <c:pt idx="1">
                  <c:v>0.7</c:v>
                </c:pt>
                <c:pt idx="2">
                  <c:v>0.7</c:v>
                </c:pt>
                <c:pt idx="3">
                  <c:v>0.7</c:v>
                </c:pt>
                <c:pt idx="4">
                  <c:v>0.7</c:v>
                </c:pt>
                <c:pt idx="5">
                  <c:v>0.7</c:v>
                </c:pt>
              </c:numCache>
            </c:numRef>
          </c:val>
          <c:smooth val="0"/>
          <c:extLst>
            <c:ext xmlns:c16="http://schemas.microsoft.com/office/drawing/2014/chart" uri="{C3380CC4-5D6E-409C-BE32-E72D297353CC}">
              <c16:uniqueId val="{00000003-4D80-480D-A367-774A1851072D}"/>
            </c:ext>
          </c:extLst>
        </c:ser>
        <c:ser>
          <c:idx val="2"/>
          <c:order val="4"/>
          <c:tx>
            <c:v>Durchschnitt West</c:v>
          </c:tx>
          <c:spPr>
            <a:ln w="19050" cap="rnd">
              <a:solidFill>
                <a:schemeClr val="accent3"/>
              </a:solidFill>
              <a:round/>
            </a:ln>
            <a:effectLst/>
          </c:spPr>
          <c:marker>
            <c:symbol val="none"/>
          </c:marker>
          <c:val>
            <c:numRef>
              <c:f>'Abb Bevölkerung'!$J$119:$Y$119</c:f>
              <c:numCache>
                <c:formatCode>General</c:formatCode>
                <c:ptCount val="16"/>
                <c:pt idx="6">
                  <c:v>-0.13</c:v>
                </c:pt>
                <c:pt idx="7">
                  <c:v>-0.13</c:v>
                </c:pt>
                <c:pt idx="8">
                  <c:v>-0.13</c:v>
                </c:pt>
                <c:pt idx="9">
                  <c:v>-0.13</c:v>
                </c:pt>
                <c:pt idx="10">
                  <c:v>-0.13</c:v>
                </c:pt>
                <c:pt idx="11">
                  <c:v>-0.13</c:v>
                </c:pt>
                <c:pt idx="12">
                  <c:v>-0.13</c:v>
                </c:pt>
                <c:pt idx="13">
                  <c:v>-0.13</c:v>
                </c:pt>
                <c:pt idx="14">
                  <c:v>-0.13</c:v>
                </c:pt>
                <c:pt idx="15">
                  <c:v>-0.13</c:v>
                </c:pt>
              </c:numCache>
            </c:numRef>
          </c:val>
          <c:smooth val="0"/>
          <c:extLst>
            <c:ext xmlns:c16="http://schemas.microsoft.com/office/drawing/2014/chart" uri="{C3380CC4-5D6E-409C-BE32-E72D297353CC}">
              <c16:uniqueId val="{00000004-4D80-480D-A367-774A185107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-2.2443049323463669</c:v>
                </c:pt>
                <c:pt idx="1">
                  <c:v>-1.7656219540367033</c:v>
                </c:pt>
                <c:pt idx="2">
                  <c:v>-1.6146009035310129</c:v>
                </c:pt>
                <c:pt idx="3">
                  <c:v>-1.2687887660223112</c:v>
                </c:pt>
                <c:pt idx="4">
                  <c:v>-1.0950793581218363</c:v>
                </c:pt>
              </c:numCache>
            </c:numRef>
          </c:val>
          <c:extLst>
            <c:ext xmlns:c16="http://schemas.microsoft.com/office/drawing/2014/chart" uri="{C3380CC4-5D6E-409C-BE32-E72D297353CC}">
              <c16:uniqueId val="{00000000-FC66-453C-8149-89848BAB2782}"/>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-0.25756034754137147</c:v>
                </c:pt>
              </c:numCache>
            </c:numRef>
          </c:val>
          <c:extLst>
            <c:ext xmlns:c16="http://schemas.microsoft.com/office/drawing/2014/chart" uri="{C3380CC4-5D6E-409C-BE32-E72D297353CC}">
              <c16:uniqueId val="{00000002-FC66-453C-8149-89848BAB2782}"/>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-1.284823344159804</c:v>
                </c:pt>
                <c:pt idx="7">
                  <c:v>-1.6870887574294073</c:v>
                </c:pt>
                <c:pt idx="8">
                  <c:v>0.45126242392554161</c:v>
                </c:pt>
                <c:pt idx="9">
                  <c:v>-2.3143116014183249</c:v>
                </c:pt>
                <c:pt idx="10">
                  <c:v>-1.2021952843730759</c:v>
                </c:pt>
                <c:pt idx="11">
                  <c:v>-2.2707320579885106</c:v>
                </c:pt>
                <c:pt idx="12">
                  <c:v>-0.64021319974850144</c:v>
                </c:pt>
                <c:pt idx="13">
                  <c:v>3.6799998486179106</c:v>
                </c:pt>
                <c:pt idx="14">
                  <c:v>-1.9317788275486834</c:v>
                </c:pt>
                <c:pt idx="15">
                  <c:v>-2.0397804994545083</c:v>
                </c:pt>
              </c:numCache>
            </c:numRef>
          </c:val>
          <c:extLst>
            <c:ext xmlns:c16="http://schemas.microsoft.com/office/drawing/2014/chart" uri="{C3380CC4-5D6E-409C-BE32-E72D297353CC}">
              <c16:uniqueId val="{00000001-FC66-453C-8149-89848BAB278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-1.2100889350798383</c:v>
                </c:pt>
                <c:pt idx="1">
                  <c:v>-1.2100889350798383</c:v>
                </c:pt>
                <c:pt idx="2">
                  <c:v>-1.2100889350798383</c:v>
                </c:pt>
                <c:pt idx="3">
                  <c:v>-1.2100889350798383</c:v>
                </c:pt>
                <c:pt idx="4">
                  <c:v>-1.2100889350798383</c:v>
                </c:pt>
                <c:pt idx="5">
                  <c:v>-1.2100889350798383</c:v>
                </c:pt>
              </c:numCache>
            </c:numRef>
          </c:val>
          <c:smooth val="0"/>
          <c:extLst>
            <c:ext xmlns:c16="http://schemas.microsoft.com/office/drawing/2014/chart" uri="{C3380CC4-5D6E-409C-BE32-E72D297353CC}">
              <c16:uniqueId val="{00000003-FC66-453C-8149-89848BAB2782}"/>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-1.1606162828081636</c:v>
                </c:pt>
                <c:pt idx="7">
                  <c:v>-1.1606162828081636</c:v>
                </c:pt>
                <c:pt idx="8">
                  <c:v>-1.1606162828081636</c:v>
                </c:pt>
                <c:pt idx="9">
                  <c:v>-1.1606162828081636</c:v>
                </c:pt>
                <c:pt idx="10">
                  <c:v>-1.1606162828081636</c:v>
                </c:pt>
                <c:pt idx="11">
                  <c:v>-1.1606162828081636</c:v>
                </c:pt>
                <c:pt idx="12">
                  <c:v>-1.1606162828081636</c:v>
                </c:pt>
                <c:pt idx="13">
                  <c:v>-1.1606162828081636</c:v>
                </c:pt>
                <c:pt idx="14">
                  <c:v>-1.1606162828081636</c:v>
                </c:pt>
                <c:pt idx="15">
                  <c:v>-1.1606162828081636</c:v>
                </c:pt>
              </c:numCache>
            </c:numRef>
          </c:val>
          <c:smooth val="0"/>
          <c:extLst>
            <c:ext xmlns:c16="http://schemas.microsoft.com/office/drawing/2014/chart" uri="{C3380CC4-5D6E-409C-BE32-E72D297353CC}">
              <c16:uniqueId val="{00000004-FC66-453C-8149-89848BAB278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Bevölkerung'!$I$121</c:f>
          <c:strCache>
            <c:ptCount val="1"/>
            <c:pt idx="0">
              <c:v>Ruhestandswanderung (je 1.000 Einwohner 65 Jahre und älter),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Bevölkerung'!$J$122:$N$122</c:f>
              <c:numCache>
                <c:formatCode>General</c:formatCode>
                <c:ptCount val="5"/>
                <c:pt idx="0">
                  <c:v>2.14</c:v>
                </c:pt>
                <c:pt idx="1">
                  <c:v>2.04</c:v>
                </c:pt>
                <c:pt idx="2">
                  <c:v>0.59</c:v>
                </c:pt>
                <c:pt idx="3">
                  <c:v>-0.2</c:v>
                </c:pt>
                <c:pt idx="4">
                  <c:v>-0.45</c:v>
                </c:pt>
              </c:numCache>
            </c:numRef>
          </c:val>
          <c:extLst>
            <c:ext xmlns:c16="http://schemas.microsoft.com/office/drawing/2014/chart" uri="{C3380CC4-5D6E-409C-BE32-E72D297353CC}">
              <c16:uniqueId val="{00000000-88AC-454E-8391-B0DD269E4CDA}"/>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Bevölkerung'!$J$123:$O$123</c:f>
              <c:numCache>
                <c:formatCode>General</c:formatCode>
                <c:ptCount val="6"/>
                <c:pt idx="5">
                  <c:v>-4.4800000000000004</c:v>
                </c:pt>
              </c:numCache>
            </c:numRef>
          </c:val>
          <c:extLst>
            <c:ext xmlns:c16="http://schemas.microsoft.com/office/drawing/2014/chart" uri="{C3380CC4-5D6E-409C-BE32-E72D297353CC}">
              <c16:uniqueId val="{00000001-88AC-454E-8391-B0DD269E4CDA}"/>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Bevölkerung'!$J$124:$Y$124</c:f>
              <c:numCache>
                <c:formatCode>General</c:formatCode>
                <c:ptCount val="16"/>
                <c:pt idx="6">
                  <c:v>-0.12</c:v>
                </c:pt>
                <c:pt idx="7">
                  <c:v>0.37</c:v>
                </c:pt>
                <c:pt idx="8">
                  <c:v>-3.2</c:v>
                </c:pt>
                <c:pt idx="9">
                  <c:v>-2.75</c:v>
                </c:pt>
                <c:pt idx="10">
                  <c:v>-0.54</c:v>
                </c:pt>
                <c:pt idx="11">
                  <c:v>1.17</c:v>
                </c:pt>
                <c:pt idx="12">
                  <c:v>-0.63</c:v>
                </c:pt>
                <c:pt idx="13">
                  <c:v>0.35</c:v>
                </c:pt>
                <c:pt idx="14">
                  <c:v>0.17</c:v>
                </c:pt>
                <c:pt idx="15">
                  <c:v>2.73</c:v>
                </c:pt>
              </c:numCache>
            </c:numRef>
          </c:val>
          <c:extLst>
            <c:ext xmlns:c16="http://schemas.microsoft.com/office/drawing/2014/chart" uri="{C3380CC4-5D6E-409C-BE32-E72D297353CC}">
              <c16:uniqueId val="{00000002-88AC-454E-8391-B0DD269E4C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Bevölkerung'!$J$125:$O$125</c:f>
              <c:numCache>
                <c:formatCode>General</c:formatCode>
                <c:ptCount val="6"/>
                <c:pt idx="0">
                  <c:v>-0.14000000000000001</c:v>
                </c:pt>
                <c:pt idx="1">
                  <c:v>-0.14000000000000001</c:v>
                </c:pt>
                <c:pt idx="2">
                  <c:v>-0.14000000000000001</c:v>
                </c:pt>
                <c:pt idx="3">
                  <c:v>-0.14000000000000001</c:v>
                </c:pt>
                <c:pt idx="4">
                  <c:v>-0.14000000000000001</c:v>
                </c:pt>
                <c:pt idx="5">
                  <c:v>-0.14000000000000001</c:v>
                </c:pt>
              </c:numCache>
            </c:numRef>
          </c:val>
          <c:smooth val="0"/>
          <c:extLst>
            <c:ext xmlns:c16="http://schemas.microsoft.com/office/drawing/2014/chart" uri="{C3380CC4-5D6E-409C-BE32-E72D297353CC}">
              <c16:uniqueId val="{00000003-88AC-454E-8391-B0DD269E4CDA}"/>
            </c:ext>
          </c:extLst>
        </c:ser>
        <c:ser>
          <c:idx val="2"/>
          <c:order val="4"/>
          <c:tx>
            <c:v>Durchschnitt West</c:v>
          </c:tx>
          <c:spPr>
            <a:ln w="15875" cap="rnd">
              <a:solidFill>
                <a:schemeClr val="accent3"/>
              </a:solidFill>
              <a:round/>
            </a:ln>
            <a:effectLst/>
          </c:spPr>
          <c:marker>
            <c:symbol val="none"/>
          </c:marker>
          <c:val>
            <c:numRef>
              <c:f>'Abb Bevölkerung'!$J$126:$Y$126</c:f>
              <c:numCache>
                <c:formatCode>General</c:formatCode>
                <c:ptCount val="16"/>
                <c:pt idx="6">
                  <c:v>0.04</c:v>
                </c:pt>
                <c:pt idx="7">
                  <c:v>0.04</c:v>
                </c:pt>
                <c:pt idx="8">
                  <c:v>0.04</c:v>
                </c:pt>
                <c:pt idx="9">
                  <c:v>0.04</c:v>
                </c:pt>
                <c:pt idx="10">
                  <c:v>0.04</c:v>
                </c:pt>
                <c:pt idx="11">
                  <c:v>0.04</c:v>
                </c:pt>
                <c:pt idx="12">
                  <c:v>0.04</c:v>
                </c:pt>
                <c:pt idx="13">
                  <c:v>0.04</c:v>
                </c:pt>
                <c:pt idx="14">
                  <c:v>0.04</c:v>
                </c:pt>
                <c:pt idx="15">
                  <c:v>0.04</c:v>
                </c:pt>
              </c:numCache>
            </c:numRef>
          </c:val>
          <c:smooth val="0"/>
          <c:extLst>
            <c:ext xmlns:c16="http://schemas.microsoft.com/office/drawing/2014/chart" uri="{C3380CC4-5D6E-409C-BE32-E72D297353CC}">
              <c16:uniqueId val="{00000004-88AC-454E-8391-B0DD269E4C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Bevölkerung'!$I$128</c:f>
          <c:strCache>
            <c:ptCount val="1"/>
            <c:pt idx="0">
              <c:v>Erwerbswanderung (je 1.000 Einwohner 30-50 Jahre),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Bevölkerung'!$J$129:$N$129</c:f>
              <c:numCache>
                <c:formatCode>General</c:formatCode>
                <c:ptCount val="5"/>
                <c:pt idx="0">
                  <c:v>13.65</c:v>
                </c:pt>
                <c:pt idx="1">
                  <c:v>5.0599999999999996</c:v>
                </c:pt>
                <c:pt idx="2">
                  <c:v>-0.19</c:v>
                </c:pt>
                <c:pt idx="3">
                  <c:v>2.04</c:v>
                </c:pt>
                <c:pt idx="4">
                  <c:v>-1.38</c:v>
                </c:pt>
              </c:numCache>
            </c:numRef>
          </c:val>
          <c:extLst>
            <c:ext xmlns:c16="http://schemas.microsoft.com/office/drawing/2014/chart" uri="{C3380CC4-5D6E-409C-BE32-E72D297353CC}">
              <c16:uniqueId val="{00000000-74A6-4057-8F45-D206E44625D2}"/>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Bevölkerung'!$J$130:$O$130</c:f>
              <c:numCache>
                <c:formatCode>General</c:formatCode>
                <c:ptCount val="6"/>
                <c:pt idx="5">
                  <c:v>-10.9</c:v>
                </c:pt>
              </c:numCache>
            </c:numRef>
          </c:val>
          <c:extLst>
            <c:ext xmlns:c16="http://schemas.microsoft.com/office/drawing/2014/chart" uri="{C3380CC4-5D6E-409C-BE32-E72D297353CC}">
              <c16:uniqueId val="{00000001-74A6-4057-8F45-D206E44625D2}"/>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Bevölkerung'!$J$131:$Y$131</c:f>
              <c:numCache>
                <c:formatCode>General</c:formatCode>
                <c:ptCount val="16"/>
                <c:pt idx="6">
                  <c:v>-0.3</c:v>
                </c:pt>
                <c:pt idx="7">
                  <c:v>0.33</c:v>
                </c:pt>
                <c:pt idx="8">
                  <c:v>-6.62</c:v>
                </c:pt>
                <c:pt idx="9">
                  <c:v>-10.35</c:v>
                </c:pt>
                <c:pt idx="10">
                  <c:v>-1.26</c:v>
                </c:pt>
                <c:pt idx="11">
                  <c:v>1.27</c:v>
                </c:pt>
                <c:pt idx="12">
                  <c:v>-0.06</c:v>
                </c:pt>
                <c:pt idx="13">
                  <c:v>2.98</c:v>
                </c:pt>
                <c:pt idx="14">
                  <c:v>0.22</c:v>
                </c:pt>
                <c:pt idx="15">
                  <c:v>6.91</c:v>
                </c:pt>
              </c:numCache>
            </c:numRef>
          </c:val>
          <c:extLst>
            <c:ext xmlns:c16="http://schemas.microsoft.com/office/drawing/2014/chart" uri="{C3380CC4-5D6E-409C-BE32-E72D297353CC}">
              <c16:uniqueId val="{00000002-74A6-4057-8F45-D206E44625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rgbClr val="E97132">
                  <a:alpha val="99000"/>
                </a:srgbClr>
              </a:solidFill>
              <a:round/>
            </a:ln>
            <a:effectLst/>
          </c:spPr>
          <c:marker>
            <c:symbol val="none"/>
          </c:marker>
          <c:val>
            <c:numRef>
              <c:f>'Abb Bevölkerung'!$J$132:$O$132</c:f>
              <c:numCache>
                <c:formatCode>General</c:formatCode>
                <c:ptCount val="6"/>
                <c:pt idx="0">
                  <c:v>-0.37</c:v>
                </c:pt>
                <c:pt idx="1">
                  <c:v>-0.37</c:v>
                </c:pt>
                <c:pt idx="2">
                  <c:v>-0.37</c:v>
                </c:pt>
                <c:pt idx="3">
                  <c:v>-0.37</c:v>
                </c:pt>
                <c:pt idx="4">
                  <c:v>-0.37</c:v>
                </c:pt>
                <c:pt idx="5">
                  <c:v>-0.37</c:v>
                </c:pt>
              </c:numCache>
            </c:numRef>
          </c:val>
          <c:smooth val="0"/>
          <c:extLst>
            <c:ext xmlns:c16="http://schemas.microsoft.com/office/drawing/2014/chart" uri="{C3380CC4-5D6E-409C-BE32-E72D297353CC}">
              <c16:uniqueId val="{00000003-74A6-4057-8F45-D206E44625D2}"/>
            </c:ext>
          </c:extLst>
        </c:ser>
        <c:ser>
          <c:idx val="2"/>
          <c:order val="4"/>
          <c:tx>
            <c:v>Durchschnitt West</c:v>
          </c:tx>
          <c:spPr>
            <a:ln w="19050" cap="rnd">
              <a:solidFill>
                <a:srgbClr val="156082"/>
              </a:solidFill>
              <a:round/>
            </a:ln>
            <a:effectLst/>
          </c:spPr>
          <c:marker>
            <c:symbol val="none"/>
          </c:marker>
          <c:val>
            <c:numRef>
              <c:f>'Abb Bevölkerung'!$J$133:$Y$133</c:f>
              <c:numCache>
                <c:formatCode>General</c:formatCode>
                <c:ptCount val="16"/>
                <c:pt idx="6">
                  <c:v>0.09</c:v>
                </c:pt>
                <c:pt idx="7">
                  <c:v>0.09</c:v>
                </c:pt>
                <c:pt idx="8">
                  <c:v>0.09</c:v>
                </c:pt>
                <c:pt idx="9">
                  <c:v>0.09</c:v>
                </c:pt>
                <c:pt idx="10">
                  <c:v>0.09</c:v>
                </c:pt>
                <c:pt idx="11">
                  <c:v>0.09</c:v>
                </c:pt>
                <c:pt idx="12">
                  <c:v>0.09</c:v>
                </c:pt>
                <c:pt idx="13">
                  <c:v>0.09</c:v>
                </c:pt>
                <c:pt idx="14">
                  <c:v>0.09</c:v>
                </c:pt>
                <c:pt idx="15">
                  <c:v>0.09</c:v>
                </c:pt>
              </c:numCache>
            </c:numRef>
          </c:val>
          <c:smooth val="0"/>
          <c:extLst>
            <c:ext xmlns:c16="http://schemas.microsoft.com/office/drawing/2014/chart" uri="{C3380CC4-5D6E-409C-BE32-E72D297353CC}">
              <c16:uniqueId val="{00000004-74A6-4057-8F45-D206E44625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Bevölkerung'!$I$136</c:f>
          <c:strCache>
            <c:ptCount val="1"/>
            <c:pt idx="0">
              <c:v>Zusammengefasste Geburtenziffer,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Bevölkerung'!$J$137:$N$137</c:f>
              <c:numCache>
                <c:formatCode>General</c:formatCode>
                <c:ptCount val="5"/>
                <c:pt idx="0">
                  <c:v>1.3340000000000001</c:v>
                </c:pt>
                <c:pt idx="1">
                  <c:v>1.2909999999999999</c:v>
                </c:pt>
                <c:pt idx="2">
                  <c:v>1.2150000000000001</c:v>
                </c:pt>
                <c:pt idx="3">
                  <c:v>1.306</c:v>
                </c:pt>
                <c:pt idx="4">
                  <c:v>1.2370000000000001</c:v>
                </c:pt>
              </c:numCache>
            </c:numRef>
          </c:val>
          <c:extLst>
            <c:ext xmlns:c16="http://schemas.microsoft.com/office/drawing/2014/chart" uri="{C3380CC4-5D6E-409C-BE32-E72D297353CC}">
              <c16:uniqueId val="{00000000-58FB-4981-BA27-928AD1298B48}"/>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Bevölkerung'!$J$138:$O$138</c:f>
              <c:numCache>
                <c:formatCode>General</c:formatCode>
                <c:ptCount val="6"/>
                <c:pt idx="5">
                  <c:v>1.2010000000000001</c:v>
                </c:pt>
              </c:numCache>
            </c:numRef>
          </c:val>
          <c:extLst>
            <c:ext xmlns:c16="http://schemas.microsoft.com/office/drawing/2014/chart" uri="{C3380CC4-5D6E-409C-BE32-E72D297353CC}">
              <c16:uniqueId val="{00000001-58FB-4981-BA27-928AD1298B48}"/>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Bevölkerung'!$J$139:$Y$139</c:f>
              <c:numCache>
                <c:formatCode>General</c:formatCode>
                <c:ptCount val="16"/>
                <c:pt idx="6">
                  <c:v>1.385</c:v>
                </c:pt>
                <c:pt idx="7">
                  <c:v>1.381</c:v>
                </c:pt>
                <c:pt idx="8">
                  <c:v>1.329</c:v>
                </c:pt>
                <c:pt idx="9">
                  <c:v>1.2230000000000001</c:v>
                </c:pt>
                <c:pt idx="10">
                  <c:v>1.3620000000000001</c:v>
                </c:pt>
                <c:pt idx="11">
                  <c:v>1.415</c:v>
                </c:pt>
                <c:pt idx="12">
                  <c:v>1.3759999999999999</c:v>
                </c:pt>
                <c:pt idx="13">
                  <c:v>1.3979999999999999</c:v>
                </c:pt>
                <c:pt idx="14">
                  <c:v>1.3120000000000001</c:v>
                </c:pt>
                <c:pt idx="15">
                  <c:v>1.3080000000000001</c:v>
                </c:pt>
              </c:numCache>
            </c:numRef>
          </c:val>
          <c:extLst>
            <c:ext xmlns:c16="http://schemas.microsoft.com/office/drawing/2014/chart" uri="{C3380CC4-5D6E-409C-BE32-E72D297353CC}">
              <c16:uniqueId val="{00000002-58FB-4981-BA27-928AD1298B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Bevölkerung'!$J$140:$O$140</c:f>
              <c:numCache>
                <c:formatCode>General</c:formatCode>
                <c:ptCount val="6"/>
                <c:pt idx="0">
                  <c:v>1.2485365371985537</c:v>
                </c:pt>
                <c:pt idx="1">
                  <c:v>1.2485365371985537</c:v>
                </c:pt>
                <c:pt idx="2">
                  <c:v>1.2485365371985537</c:v>
                </c:pt>
                <c:pt idx="3">
                  <c:v>1.2485365371985537</c:v>
                </c:pt>
                <c:pt idx="4">
                  <c:v>1.2485365371985537</c:v>
                </c:pt>
                <c:pt idx="5">
                  <c:v>1.2485365371985537</c:v>
                </c:pt>
              </c:numCache>
            </c:numRef>
          </c:val>
          <c:smooth val="0"/>
          <c:extLst>
            <c:ext xmlns:c16="http://schemas.microsoft.com/office/drawing/2014/chart" uri="{C3380CC4-5D6E-409C-BE32-E72D297353CC}">
              <c16:uniqueId val="{00000003-58FB-4981-BA27-928AD1298B48}"/>
            </c:ext>
          </c:extLst>
        </c:ser>
        <c:ser>
          <c:idx val="2"/>
          <c:order val="4"/>
          <c:tx>
            <c:v>Durchschnitt West</c:v>
          </c:tx>
          <c:spPr>
            <a:ln w="19050" cap="rnd">
              <a:solidFill>
                <a:schemeClr val="accent3"/>
              </a:solidFill>
              <a:round/>
            </a:ln>
            <a:effectLst/>
          </c:spPr>
          <c:marker>
            <c:symbol val="none"/>
          </c:marker>
          <c:val>
            <c:numRef>
              <c:f>'Abb Bevölkerung'!$J$141:$Y$141</c:f>
              <c:numCache>
                <c:formatCode>General</c:formatCode>
                <c:ptCount val="16"/>
                <c:pt idx="6">
                  <c:v>1.3738279446296822</c:v>
                </c:pt>
                <c:pt idx="7">
                  <c:v>1.3738279446296822</c:v>
                </c:pt>
                <c:pt idx="8">
                  <c:v>1.3738279446296822</c:v>
                </c:pt>
                <c:pt idx="9">
                  <c:v>1.3738279446296822</c:v>
                </c:pt>
                <c:pt idx="10">
                  <c:v>1.3738279446296822</c:v>
                </c:pt>
                <c:pt idx="11">
                  <c:v>1.3738279446296822</c:v>
                </c:pt>
                <c:pt idx="12">
                  <c:v>1.3738279446296822</c:v>
                </c:pt>
                <c:pt idx="13">
                  <c:v>1.3738279446296822</c:v>
                </c:pt>
                <c:pt idx="14">
                  <c:v>1.3738279446296822</c:v>
                </c:pt>
                <c:pt idx="15">
                  <c:v>1.3738279446296822</c:v>
                </c:pt>
              </c:numCache>
            </c:numRef>
          </c:val>
          <c:smooth val="0"/>
          <c:extLst>
            <c:ext xmlns:c16="http://schemas.microsoft.com/office/drawing/2014/chart" uri="{C3380CC4-5D6E-409C-BE32-E72D297353CC}">
              <c16:uniqueId val="{00000004-58FB-4981-BA27-928AD1298B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5"/>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Bevölkerungsprognose'!$I$3</c:f>
          <c:strCache>
            <c:ptCount val="1"/>
            <c:pt idx="0">
              <c:v>Bevölkerung insgesamt 2035,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Bevölkerungsprognose'!$J$4:$N$4</c:f>
              <c:numCache>
                <c:formatCode>General</c:formatCode>
                <c:ptCount val="5"/>
                <c:pt idx="0">
                  <c:v>98.430835452944635</c:v>
                </c:pt>
                <c:pt idx="1">
                  <c:v>95.1059213884635</c:v>
                </c:pt>
                <c:pt idx="2">
                  <c:v>94.727281775654433</c:v>
                </c:pt>
                <c:pt idx="3">
                  <c:v>92.212146972702371</c:v>
                </c:pt>
                <c:pt idx="4">
                  <c:v>92.15102315304064</c:v>
                </c:pt>
              </c:numCache>
            </c:numRef>
          </c:val>
          <c:extLst>
            <c:ext xmlns:c16="http://schemas.microsoft.com/office/drawing/2014/chart" uri="{C3380CC4-5D6E-409C-BE32-E72D297353CC}">
              <c16:uniqueId val="{00000000-E3A1-4EC0-BB30-9C15DF889DA8}"/>
            </c:ext>
          </c:extLst>
        </c:ser>
        <c:ser>
          <c:idx val="3"/>
          <c:order val="3"/>
          <c:spPr>
            <a:solidFill>
              <a:schemeClr val="accent1"/>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Bevölkerungsprognose'!$J$6:$Y$6</c:f>
              <c:numCache>
                <c:formatCode>General</c:formatCode>
                <c:ptCount val="16"/>
                <c:pt idx="6">
                  <c:v>99.32068483515701</c:v>
                </c:pt>
                <c:pt idx="7">
                  <c:v>99.740359722547183</c:v>
                </c:pt>
                <c:pt idx="8">
                  <c:v>98.56981025205323</c:v>
                </c:pt>
                <c:pt idx="9">
                  <c:v>100.74554816562969</c:v>
                </c:pt>
                <c:pt idx="10">
                  <c:v>99.072317771012322</c:v>
                </c:pt>
                <c:pt idx="11">
                  <c:v>98.189824486783337</c:v>
                </c:pt>
                <c:pt idx="12">
                  <c:v>97.978136306291788</c:v>
                </c:pt>
                <c:pt idx="13">
                  <c:v>98.738843616608463</c:v>
                </c:pt>
                <c:pt idx="14">
                  <c:v>95.850292862106627</c:v>
                </c:pt>
                <c:pt idx="15">
                  <c:v>99.077920761981972</c:v>
                </c:pt>
              </c:numCache>
            </c:numRef>
          </c:val>
          <c:extLst>
            <c:ext xmlns:c16="http://schemas.microsoft.com/office/drawing/2014/chart" uri="{C3380CC4-5D6E-409C-BE32-E72D297353CC}">
              <c16:uniqueId val="{00000001-E3A1-4EC0-BB30-9C15DF889DA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3A1-4EC0-BB30-9C15DF889DA8}"/>
              </c:ext>
            </c:extLst>
          </c:dPt>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Bevölkerungsprognose'!$J$5:$O$5</c:f>
              <c:numCache>
                <c:formatCode>General</c:formatCode>
                <c:ptCount val="6"/>
                <c:pt idx="5">
                  <c:v>100.63733998698198</c:v>
                </c:pt>
              </c:numCache>
            </c:numRef>
          </c:val>
          <c:extLst>
            <c:ext xmlns:c16="http://schemas.microsoft.com/office/drawing/2014/chart" uri="{C3380CC4-5D6E-409C-BE32-E72D297353CC}">
              <c16:uniqueId val="{00000004-E3A1-4EC0-BB30-9C15DF889D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Bevölkerungsprognose'!$J$7:$O$7</c:f>
              <c:numCache>
                <c:formatCode>General</c:formatCode>
                <c:ptCount val="6"/>
                <c:pt idx="0">
                  <c:v>96.047517141983647</c:v>
                </c:pt>
                <c:pt idx="1">
                  <c:v>96.047517141983647</c:v>
                </c:pt>
                <c:pt idx="2">
                  <c:v>96.047517141983647</c:v>
                </c:pt>
                <c:pt idx="3">
                  <c:v>96.047517141983647</c:v>
                </c:pt>
                <c:pt idx="4">
                  <c:v>96.047517141983647</c:v>
                </c:pt>
                <c:pt idx="5">
                  <c:v>96.047517141983647</c:v>
                </c:pt>
              </c:numCache>
            </c:numRef>
          </c:val>
          <c:smooth val="0"/>
          <c:extLst>
            <c:ext xmlns:c16="http://schemas.microsoft.com/office/drawing/2014/chart" uri="{C3380CC4-5D6E-409C-BE32-E72D297353CC}">
              <c16:uniqueId val="{00000005-E3A1-4EC0-BB30-9C15DF889DA8}"/>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Bevölkerungsprognose'!$J$8:$Y$8</c:f>
              <c:numCache>
                <c:formatCode>General</c:formatCode>
                <c:ptCount val="16"/>
                <c:pt idx="6">
                  <c:v>98.820981106322364</c:v>
                </c:pt>
                <c:pt idx="7">
                  <c:v>98.820981106322364</c:v>
                </c:pt>
                <c:pt idx="8">
                  <c:v>98.820981106322364</c:v>
                </c:pt>
                <c:pt idx="9">
                  <c:v>98.820981106322364</c:v>
                </c:pt>
                <c:pt idx="10">
                  <c:v>98.820981106322364</c:v>
                </c:pt>
                <c:pt idx="11">
                  <c:v>98.820981106322364</c:v>
                </c:pt>
                <c:pt idx="12">
                  <c:v>98.820981106322364</c:v>
                </c:pt>
                <c:pt idx="13">
                  <c:v>98.820981106322364</c:v>
                </c:pt>
                <c:pt idx="14">
                  <c:v>98.820981106322364</c:v>
                </c:pt>
                <c:pt idx="15">
                  <c:v>98.820981106322364</c:v>
                </c:pt>
              </c:numCache>
            </c:numRef>
          </c:val>
          <c:smooth val="0"/>
          <c:extLst>
            <c:ext xmlns:c16="http://schemas.microsoft.com/office/drawing/2014/chart" uri="{C3380CC4-5D6E-409C-BE32-E72D297353CC}">
              <c16:uniqueId val="{00000006-E3A1-4EC0-BB30-9C15DF889D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4"/>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Bevölkerungsprognose'!$I$11</c:f>
          <c:strCache>
            <c:ptCount val="1"/>
            <c:pt idx="0">
              <c:v>Bevölkerung insgesamt 2050,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Bevölkerungsprognose'!$J$12:$N$12</c:f>
              <c:numCache>
                <c:formatCode>0</c:formatCode>
                <c:ptCount val="5"/>
                <c:pt idx="0">
                  <c:v>93.789864997065166</c:v>
                </c:pt>
                <c:pt idx="1">
                  <c:v>86.887442572741193</c:v>
                </c:pt>
                <c:pt idx="2">
                  <c:v>87.879466507415145</c:v>
                </c:pt>
                <c:pt idx="3">
                  <c:v>82.535184660432606</c:v>
                </c:pt>
                <c:pt idx="4">
                  <c:v>82.044384667114983</c:v>
                </c:pt>
              </c:numCache>
            </c:numRef>
          </c:val>
          <c:extLst>
            <c:ext xmlns:c16="http://schemas.microsoft.com/office/drawing/2014/chart" uri="{C3380CC4-5D6E-409C-BE32-E72D297353CC}">
              <c16:uniqueId val="{00000000-C8B5-49F0-8FC3-3FC85432F0C0}"/>
            </c:ext>
          </c:extLst>
        </c:ser>
        <c:ser>
          <c:idx val="3"/>
          <c:order val="3"/>
          <c:spPr>
            <a:solidFill>
              <a:schemeClr val="accent1"/>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Bevölkerungsprognose'!$J$14:$Y$14</c:f>
              <c:numCache>
                <c:formatCode>General</c:formatCode>
                <c:ptCount val="16"/>
                <c:pt idx="6" formatCode="0">
                  <c:v>97.068171903239886</c:v>
                </c:pt>
                <c:pt idx="7" formatCode="0">
                  <c:v>97.630027699994713</c:v>
                </c:pt>
                <c:pt idx="8" formatCode="0">
                  <c:v>97.592749929198533</c:v>
                </c:pt>
                <c:pt idx="9" formatCode="0">
                  <c:v>102.27419008796394</c:v>
                </c:pt>
                <c:pt idx="10" formatCode="0">
                  <c:v>97.089436855444163</c:v>
                </c:pt>
                <c:pt idx="11" formatCode="0">
                  <c:v>94.553210653389556</c:v>
                </c:pt>
                <c:pt idx="12" formatCode="0">
                  <c:v>94.305658217225314</c:v>
                </c:pt>
                <c:pt idx="13" formatCode="0">
                  <c:v>95.2197322467986</c:v>
                </c:pt>
                <c:pt idx="14" formatCode="0">
                  <c:v>89.268341109897747</c:v>
                </c:pt>
                <c:pt idx="15" formatCode="0">
                  <c:v>96.065119735197754</c:v>
                </c:pt>
              </c:numCache>
            </c:numRef>
          </c:val>
          <c:extLst>
            <c:ext xmlns:c16="http://schemas.microsoft.com/office/drawing/2014/chart" uri="{C3380CC4-5D6E-409C-BE32-E72D297353CC}">
              <c16:uniqueId val="{00000001-C8B5-49F0-8FC3-3FC85432F0C0}"/>
            </c:ext>
          </c:extLst>
        </c:ser>
        <c:ser>
          <c:idx val="4"/>
          <c:order val="4"/>
          <c:spPr>
            <a:pattFill prst="wdUpDiag">
              <a:fgClr>
                <a:srgbClr val="FFC000"/>
              </a:fgClr>
              <a:bgClr>
                <a:schemeClr val="accent1"/>
              </a:bgClr>
            </a:patt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Bevölkerungsprognose'!$J$13:$O$13</c:f>
              <c:numCache>
                <c:formatCode>General</c:formatCode>
                <c:ptCount val="6"/>
                <c:pt idx="5" formatCode="0">
                  <c:v>103.12974614883923</c:v>
                </c:pt>
              </c:numCache>
            </c:numRef>
          </c:val>
          <c:extLst>
            <c:ext xmlns:c16="http://schemas.microsoft.com/office/drawing/2014/chart" uri="{C3380CC4-5D6E-409C-BE32-E72D297353CC}">
              <c16:uniqueId val="{00000002-C8B5-49F0-8FC3-3FC85432F0C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Bevölkerungsprognose'!$J$15:$O$15</c:f>
              <c:numCache>
                <c:formatCode>General</c:formatCode>
                <c:ptCount val="6"/>
                <c:pt idx="0">
                  <c:v>90.769221170583776</c:v>
                </c:pt>
                <c:pt idx="1">
                  <c:v>90.769221170583776</c:v>
                </c:pt>
                <c:pt idx="2">
                  <c:v>90.769221170583776</c:v>
                </c:pt>
                <c:pt idx="3">
                  <c:v>90.769221170583776</c:v>
                </c:pt>
                <c:pt idx="4">
                  <c:v>90.769221170583776</c:v>
                </c:pt>
                <c:pt idx="5">
                  <c:v>90.769221170583776</c:v>
                </c:pt>
              </c:numCache>
            </c:numRef>
          </c:val>
          <c:smooth val="0"/>
          <c:extLst>
            <c:ext xmlns:c16="http://schemas.microsoft.com/office/drawing/2014/chart" uri="{C3380CC4-5D6E-409C-BE32-E72D297353CC}">
              <c16:uniqueId val="{00000003-C8B5-49F0-8FC3-3FC85432F0C0}"/>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Bevölkerungsprognose'!$J$16:$Y$16</c:f>
              <c:numCache>
                <c:formatCode>General</c:formatCode>
                <c:ptCount val="16"/>
                <c:pt idx="6">
                  <c:v>96.020681418620697</c:v>
                </c:pt>
                <c:pt idx="7">
                  <c:v>96.020681418620697</c:v>
                </c:pt>
                <c:pt idx="8">
                  <c:v>96.020681418620697</c:v>
                </c:pt>
                <c:pt idx="9">
                  <c:v>96.020681418620697</c:v>
                </c:pt>
                <c:pt idx="10">
                  <c:v>96.020681418620697</c:v>
                </c:pt>
                <c:pt idx="11">
                  <c:v>96.020681418620697</c:v>
                </c:pt>
                <c:pt idx="12">
                  <c:v>96.020681418620697</c:v>
                </c:pt>
                <c:pt idx="13">
                  <c:v>96.020681418620697</c:v>
                </c:pt>
                <c:pt idx="14">
                  <c:v>96.020681418620697</c:v>
                </c:pt>
                <c:pt idx="15">
                  <c:v>96.020681418620697</c:v>
                </c:pt>
              </c:numCache>
            </c:numRef>
          </c:val>
          <c:smooth val="0"/>
          <c:extLst>
            <c:ext xmlns:c16="http://schemas.microsoft.com/office/drawing/2014/chart" uri="{C3380CC4-5D6E-409C-BE32-E72D297353CC}">
              <c16:uniqueId val="{00000004-C8B5-49F0-8FC3-3FC85432F0C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Bevölkerungsprognose'!$I$19</c:f>
          <c:strCache>
            <c:ptCount val="1"/>
            <c:pt idx="0">
              <c:v>Bevölkerung insgesamt 2070,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Bevölkerungsprognose'!$J$20:$N$20</c:f>
              <c:numCache>
                <c:formatCode>0</c:formatCode>
                <c:ptCount val="5"/>
                <c:pt idx="0">
                  <c:v>86.750146742320482</c:v>
                </c:pt>
                <c:pt idx="1">
                  <c:v>77.590607452782038</c:v>
                </c:pt>
                <c:pt idx="2">
                  <c:v>79.556086393948434</c:v>
                </c:pt>
                <c:pt idx="3">
                  <c:v>73.278549164069133</c:v>
                </c:pt>
                <c:pt idx="4">
                  <c:v>71.841675473148229</c:v>
                </c:pt>
              </c:numCache>
            </c:numRef>
          </c:val>
          <c:extLst>
            <c:ext xmlns:c16="http://schemas.microsoft.com/office/drawing/2014/chart" uri="{C3380CC4-5D6E-409C-BE32-E72D297353CC}">
              <c16:uniqueId val="{00000000-8F2F-4C4E-9E98-D8F7C6FF46EA}"/>
            </c:ext>
          </c:extLst>
        </c:ser>
        <c:ser>
          <c:idx val="3"/>
          <c:order val="3"/>
          <c:spPr>
            <a:solidFill>
              <a:srgbClr val="156082"/>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Bevölkerungsprognose'!$J$22:$Y$22</c:f>
              <c:numCache>
                <c:formatCode>General</c:formatCode>
                <c:ptCount val="16"/>
                <c:pt idx="6" formatCode="0">
                  <c:v>91.828630952910913</c:v>
                </c:pt>
                <c:pt idx="7" formatCode="0">
                  <c:v>92.492320233072434</c:v>
                </c:pt>
                <c:pt idx="8" formatCode="0">
                  <c:v>95.596148399886715</c:v>
                </c:pt>
                <c:pt idx="9" formatCode="0">
                  <c:v>100.60072945719803</c:v>
                </c:pt>
                <c:pt idx="10" formatCode="0">
                  <c:v>92.809665747485553</c:v>
                </c:pt>
                <c:pt idx="11" formatCode="0">
                  <c:v>88.998836583809762</c:v>
                </c:pt>
                <c:pt idx="12" formatCode="0">
                  <c:v>88.596866611460939</c:v>
                </c:pt>
                <c:pt idx="13" formatCode="0">
                  <c:v>90.039289871944135</c:v>
                </c:pt>
                <c:pt idx="14" formatCode="0">
                  <c:v>82.606969125384694</c:v>
                </c:pt>
                <c:pt idx="15" formatCode="0">
                  <c:v>89.961833350221227</c:v>
                </c:pt>
              </c:numCache>
            </c:numRef>
          </c:val>
          <c:extLst>
            <c:ext xmlns:c16="http://schemas.microsoft.com/office/drawing/2014/chart" uri="{C3380CC4-5D6E-409C-BE32-E72D297353CC}">
              <c16:uniqueId val="{00000001-8F2F-4C4E-9E98-D8F7C6FF46EA}"/>
            </c:ext>
          </c:extLst>
        </c:ser>
        <c:ser>
          <c:idx val="4"/>
          <c:order val="4"/>
          <c:spPr>
            <a:pattFill prst="wdUpDiag">
              <a:fgClr>
                <a:srgbClr val="FFC000"/>
              </a:fgClr>
              <a:bgClr>
                <a:srgbClr val="156082"/>
              </a:bgClr>
            </a:patt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Bevölkerungsprognose'!$J$21:$O$21</c:f>
              <c:numCache>
                <c:formatCode>General</c:formatCode>
                <c:ptCount val="6"/>
                <c:pt idx="5" formatCode="0">
                  <c:v>104.03287047081797</c:v>
                </c:pt>
              </c:numCache>
            </c:numRef>
          </c:val>
          <c:extLst>
            <c:ext xmlns:c16="http://schemas.microsoft.com/office/drawing/2014/chart" uri="{C3380CC4-5D6E-409C-BE32-E72D297353CC}">
              <c16:uniqueId val="{00000002-8F2F-4C4E-9E98-D8F7C6FF46E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Bevölkerungsprognose'!$J$23:$O$23</c:f>
              <c:numCache>
                <c:formatCode>General</c:formatCode>
                <c:ptCount val="6"/>
                <c:pt idx="0">
                  <c:v>84.310483594232551</c:v>
                </c:pt>
                <c:pt idx="1">
                  <c:v>84.310483594232551</c:v>
                </c:pt>
                <c:pt idx="2">
                  <c:v>84.310483594232551</c:v>
                </c:pt>
                <c:pt idx="3">
                  <c:v>84.310483594232551</c:v>
                </c:pt>
                <c:pt idx="4">
                  <c:v>84.310483594232551</c:v>
                </c:pt>
                <c:pt idx="5">
                  <c:v>84.310483594232551</c:v>
                </c:pt>
              </c:numCache>
            </c:numRef>
          </c:val>
          <c:smooth val="0"/>
          <c:extLst>
            <c:ext xmlns:c16="http://schemas.microsoft.com/office/drawing/2014/chart" uri="{C3380CC4-5D6E-409C-BE32-E72D297353CC}">
              <c16:uniqueId val="{00000003-8F2F-4C4E-9E98-D8F7C6FF46EA}"/>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Bevölkerungsprognose'!$J$24:$Y$24</c:f>
              <c:numCache>
                <c:formatCode>General</c:formatCode>
                <c:ptCount val="16"/>
                <c:pt idx="6">
                  <c:v>90.804928527450343</c:v>
                </c:pt>
                <c:pt idx="7">
                  <c:v>90.804928527450343</c:v>
                </c:pt>
                <c:pt idx="8">
                  <c:v>90.804928527450343</c:v>
                </c:pt>
                <c:pt idx="9">
                  <c:v>90.804928527450343</c:v>
                </c:pt>
                <c:pt idx="10">
                  <c:v>90.804928527450343</c:v>
                </c:pt>
                <c:pt idx="11">
                  <c:v>90.804928527450343</c:v>
                </c:pt>
                <c:pt idx="12">
                  <c:v>90.804928527450343</c:v>
                </c:pt>
                <c:pt idx="13">
                  <c:v>90.804928527450343</c:v>
                </c:pt>
                <c:pt idx="14">
                  <c:v>90.804928527450343</c:v>
                </c:pt>
                <c:pt idx="15">
                  <c:v>90.804928527450343</c:v>
                </c:pt>
              </c:numCache>
            </c:numRef>
          </c:val>
          <c:smooth val="0"/>
          <c:extLst>
            <c:ext xmlns:c16="http://schemas.microsoft.com/office/drawing/2014/chart" uri="{C3380CC4-5D6E-409C-BE32-E72D297353CC}">
              <c16:uniqueId val="{00000004-8F2F-4C4E-9E98-D8F7C6FF46E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4"/>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Bevölkerungsprognose'!$I$27</c:f>
          <c:strCache>
            <c:ptCount val="1"/>
            <c:pt idx="0">
              <c:v>Bevölkerung im erwerbsfähigen Alter (20-64 Jahre) 2035,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Bevölkerungsprognose'!$J$28:$N$28</c:f>
              <c:numCache>
                <c:formatCode>General</c:formatCode>
                <c:ptCount val="5"/>
                <c:pt idx="0">
                  <c:v>93.295535081502535</c:v>
                </c:pt>
                <c:pt idx="1">
                  <c:v>89.868667917448363</c:v>
                </c:pt>
                <c:pt idx="2">
                  <c:v>93.150063509344946</c:v>
                </c:pt>
                <c:pt idx="3">
                  <c:v>87.513016313779914</c:v>
                </c:pt>
                <c:pt idx="4">
                  <c:v>87.978479449638414</c:v>
                </c:pt>
              </c:numCache>
            </c:numRef>
          </c:val>
          <c:extLst>
            <c:ext xmlns:c16="http://schemas.microsoft.com/office/drawing/2014/chart" uri="{C3380CC4-5D6E-409C-BE32-E72D297353CC}">
              <c16:uniqueId val="{00000000-865D-417D-A7BC-8899C44A15CF}"/>
            </c:ext>
          </c:extLst>
        </c:ser>
        <c:ser>
          <c:idx val="3"/>
          <c:order val="3"/>
          <c:spPr>
            <a:solidFill>
              <a:srgbClr val="156082"/>
            </a:solidFill>
            <a:ln w="1587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Bevölkerungsprognose'!$J$30:$Y$30</c:f>
              <c:numCache>
                <c:formatCode>General</c:formatCode>
                <c:ptCount val="16"/>
                <c:pt idx="6">
                  <c:v>92.860170774541245</c:v>
                </c:pt>
                <c:pt idx="7">
                  <c:v>92.917064477117961</c:v>
                </c:pt>
                <c:pt idx="8">
                  <c:v>94.842678022238005</c:v>
                </c:pt>
                <c:pt idx="9">
                  <c:v>97.490002552539778</c:v>
                </c:pt>
                <c:pt idx="10">
                  <c:v>93.195002833166967</c:v>
                </c:pt>
                <c:pt idx="11">
                  <c:v>91.05151238987979</c:v>
                </c:pt>
                <c:pt idx="12">
                  <c:v>91.555180777685166</c:v>
                </c:pt>
                <c:pt idx="13">
                  <c:v>91.711893642980357</c:v>
                </c:pt>
                <c:pt idx="14">
                  <c:v>89.010989010989007</c:v>
                </c:pt>
                <c:pt idx="15">
                  <c:v>92.629540519922557</c:v>
                </c:pt>
              </c:numCache>
            </c:numRef>
          </c:val>
          <c:extLst>
            <c:ext xmlns:c16="http://schemas.microsoft.com/office/drawing/2014/chart" uri="{C3380CC4-5D6E-409C-BE32-E72D297353CC}">
              <c16:uniqueId val="{00000001-865D-417D-A7BC-8899C44A15CF}"/>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Bevölkerungsprognose'!$J$29:$O$29</c:f>
              <c:numCache>
                <c:formatCode>General</c:formatCode>
                <c:ptCount val="6"/>
                <c:pt idx="5">
                  <c:v>98.460066121454688</c:v>
                </c:pt>
              </c:numCache>
            </c:numRef>
          </c:val>
          <c:extLst>
            <c:ext xmlns:c16="http://schemas.microsoft.com/office/drawing/2014/chart" uri="{C3380CC4-5D6E-409C-BE32-E72D297353CC}">
              <c16:uniqueId val="{00000002-865D-417D-A7BC-8899C44A15C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Bevölkerungsprognose'!$J$31:$O$31</c:f>
              <c:numCache>
                <c:formatCode>General</c:formatCode>
                <c:ptCount val="6"/>
                <c:pt idx="0">
                  <c:v>92.846728228692626</c:v>
                </c:pt>
                <c:pt idx="1">
                  <c:v>92.846728228692626</c:v>
                </c:pt>
                <c:pt idx="2">
                  <c:v>92.846728228692626</c:v>
                </c:pt>
                <c:pt idx="3">
                  <c:v>92.846728228692626</c:v>
                </c:pt>
                <c:pt idx="4">
                  <c:v>92.846728228692626</c:v>
                </c:pt>
                <c:pt idx="5">
                  <c:v>92.846728228692626</c:v>
                </c:pt>
              </c:numCache>
            </c:numRef>
          </c:val>
          <c:smooth val="0"/>
          <c:extLst>
            <c:ext xmlns:c16="http://schemas.microsoft.com/office/drawing/2014/chart" uri="{C3380CC4-5D6E-409C-BE32-E72D297353CC}">
              <c16:uniqueId val="{00000003-865D-417D-A7BC-8899C44A15CF}"/>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Bevölkerungsprognose'!$J$32:$Y$32</c:f>
              <c:numCache>
                <c:formatCode>General</c:formatCode>
                <c:ptCount val="16"/>
                <c:pt idx="6">
                  <c:v>92.368267474439207</c:v>
                </c:pt>
                <c:pt idx="7">
                  <c:v>92.368267474439207</c:v>
                </c:pt>
                <c:pt idx="8">
                  <c:v>92.368267474439207</c:v>
                </c:pt>
                <c:pt idx="9">
                  <c:v>92.368267474439207</c:v>
                </c:pt>
                <c:pt idx="10">
                  <c:v>92.368267474439207</c:v>
                </c:pt>
                <c:pt idx="11">
                  <c:v>92.368267474439207</c:v>
                </c:pt>
                <c:pt idx="12">
                  <c:v>92.368267474439207</c:v>
                </c:pt>
                <c:pt idx="13">
                  <c:v>92.368267474439207</c:v>
                </c:pt>
                <c:pt idx="14">
                  <c:v>92.368267474439207</c:v>
                </c:pt>
                <c:pt idx="15">
                  <c:v>92.368267474439207</c:v>
                </c:pt>
              </c:numCache>
            </c:numRef>
          </c:val>
          <c:smooth val="0"/>
          <c:extLst>
            <c:ext xmlns:c16="http://schemas.microsoft.com/office/drawing/2014/chart" uri="{C3380CC4-5D6E-409C-BE32-E72D297353CC}">
              <c16:uniqueId val="{00000004-865D-417D-A7BC-8899C44A15C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Bevölkerungsprognose'!$I$35</c:f>
          <c:strCache>
            <c:ptCount val="1"/>
            <c:pt idx="0">
              <c:v>Bevölkerung im erwerbsfähigen Alter (20-64 Jahre) 2050,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Bevölkerungsprognose'!$J$36:$N$36</c:f>
              <c:numCache>
                <c:formatCode>0</c:formatCode>
                <c:ptCount val="5"/>
                <c:pt idx="0">
                  <c:v>87.037562012756965</c:v>
                </c:pt>
                <c:pt idx="1">
                  <c:v>80.452626641651008</c:v>
                </c:pt>
                <c:pt idx="2">
                  <c:v>84.304119034657958</c:v>
                </c:pt>
                <c:pt idx="3">
                  <c:v>77.924331829225963</c:v>
                </c:pt>
                <c:pt idx="4">
                  <c:v>76.591991532898234</c:v>
                </c:pt>
              </c:numCache>
            </c:numRef>
          </c:val>
          <c:extLst>
            <c:ext xmlns:c16="http://schemas.microsoft.com/office/drawing/2014/chart" uri="{C3380CC4-5D6E-409C-BE32-E72D297353CC}">
              <c16:uniqueId val="{00000000-864C-483B-8E08-4A363A7EDD2A}"/>
            </c:ext>
          </c:extLst>
        </c:ser>
        <c:ser>
          <c:idx val="3"/>
          <c:order val="3"/>
          <c:spPr>
            <a:solidFill>
              <a:srgbClr val="156082"/>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Bevölkerungsprognose'!$J$38:$Y$38</c:f>
              <c:numCache>
                <c:formatCode>General</c:formatCode>
                <c:ptCount val="16"/>
                <c:pt idx="6" formatCode="0">
                  <c:v>90.07297280930176</c:v>
                </c:pt>
                <c:pt idx="7" formatCode="0">
                  <c:v>90.065559162370349</c:v>
                </c:pt>
                <c:pt idx="8" formatCode="0">
                  <c:v>94.227584575348956</c:v>
                </c:pt>
                <c:pt idx="9" formatCode="0">
                  <c:v>95.864885561133335</c:v>
                </c:pt>
                <c:pt idx="10" formatCode="0">
                  <c:v>90.496748603653458</c:v>
                </c:pt>
                <c:pt idx="11" formatCode="0">
                  <c:v>88.107017315453746</c:v>
                </c:pt>
                <c:pt idx="12" formatCode="0">
                  <c:v>88.586750549533875</c:v>
                </c:pt>
                <c:pt idx="13" formatCode="0">
                  <c:v>89.385333838192594</c:v>
                </c:pt>
                <c:pt idx="14" formatCode="0">
                  <c:v>85.435199720913985</c:v>
                </c:pt>
                <c:pt idx="15" formatCode="0">
                  <c:v>89.74238601021068</c:v>
                </c:pt>
              </c:numCache>
            </c:numRef>
          </c:val>
          <c:extLst>
            <c:ext xmlns:c16="http://schemas.microsoft.com/office/drawing/2014/chart" uri="{C3380CC4-5D6E-409C-BE32-E72D297353CC}">
              <c16:uniqueId val="{00000001-864C-483B-8E08-4A363A7EDD2A}"/>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Bevölkerungsprognose'!$J$37:$O$37</c:f>
              <c:numCache>
                <c:formatCode>General</c:formatCode>
                <c:ptCount val="6"/>
                <c:pt idx="5" formatCode="0">
                  <c:v>98.938576648686265</c:v>
                </c:pt>
              </c:numCache>
            </c:numRef>
          </c:val>
          <c:extLst>
            <c:ext xmlns:c16="http://schemas.microsoft.com/office/drawing/2014/chart" uri="{C3380CC4-5D6E-409C-BE32-E72D297353CC}">
              <c16:uniqueId val="{00000002-864C-483B-8E08-4A363A7EDD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Bevölkerungsprognose'!$J$39:$O$39</c:f>
              <c:numCache>
                <c:formatCode>0</c:formatCode>
                <c:ptCount val="6"/>
                <c:pt idx="0">
                  <c:v>86.305394777537217</c:v>
                </c:pt>
                <c:pt idx="1">
                  <c:v>86.305394777537217</c:v>
                </c:pt>
                <c:pt idx="2" formatCode="General">
                  <c:v>86.305394777537217</c:v>
                </c:pt>
                <c:pt idx="3" formatCode="General">
                  <c:v>86.305394777537217</c:v>
                </c:pt>
                <c:pt idx="4" formatCode="General">
                  <c:v>86.305394777537217</c:v>
                </c:pt>
                <c:pt idx="5" formatCode="General">
                  <c:v>86.305394777537217</c:v>
                </c:pt>
              </c:numCache>
            </c:numRef>
          </c:val>
          <c:smooth val="0"/>
          <c:extLst>
            <c:ext xmlns:c16="http://schemas.microsoft.com/office/drawing/2014/chart" uri="{C3380CC4-5D6E-409C-BE32-E72D297353CC}">
              <c16:uniqueId val="{00000003-864C-483B-8E08-4A363A7EDD2A}"/>
            </c:ext>
          </c:extLst>
        </c:ser>
        <c:ser>
          <c:idx val="2"/>
          <c:order val="2"/>
          <c:tx>
            <c:v>Durchschnitt West</c:v>
          </c:tx>
          <c:spPr>
            <a:ln w="15875" cap="rnd">
              <a:solidFill>
                <a:schemeClr val="accent3"/>
              </a:solidFill>
              <a:round/>
            </a:ln>
            <a:effectLst/>
          </c:spPr>
          <c:marker>
            <c:symbol val="none"/>
          </c:marker>
          <c:val>
            <c:numRef>
              <c:f>'Abb Bevölkerungsprognose'!$J$40:$Y$40</c:f>
              <c:numCache>
                <c:formatCode>General</c:formatCode>
                <c:ptCount val="16"/>
                <c:pt idx="6">
                  <c:v>89.579633218045558</c:v>
                </c:pt>
                <c:pt idx="7">
                  <c:v>89.579633218045558</c:v>
                </c:pt>
                <c:pt idx="8">
                  <c:v>89.579633218045558</c:v>
                </c:pt>
                <c:pt idx="9">
                  <c:v>89.579633218045558</c:v>
                </c:pt>
                <c:pt idx="10">
                  <c:v>89.579633218045558</c:v>
                </c:pt>
                <c:pt idx="11">
                  <c:v>89.579633218045558</c:v>
                </c:pt>
                <c:pt idx="12">
                  <c:v>89.579633218045558</c:v>
                </c:pt>
                <c:pt idx="13">
                  <c:v>89.579633218045558</c:v>
                </c:pt>
                <c:pt idx="14">
                  <c:v>89.579633218045558</c:v>
                </c:pt>
                <c:pt idx="15">
                  <c:v>89.579633218045558</c:v>
                </c:pt>
              </c:numCache>
            </c:numRef>
          </c:val>
          <c:smooth val="0"/>
          <c:extLst>
            <c:ext xmlns:c16="http://schemas.microsoft.com/office/drawing/2014/chart" uri="{C3380CC4-5D6E-409C-BE32-E72D297353CC}">
              <c16:uniqueId val="{00000004-864C-483B-8E08-4A363A7EDD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Bevölkerungsprognose'!$I$45</c:f>
          <c:strCache>
            <c:ptCount val="1"/>
            <c:pt idx="0">
              <c:v>Bevölkerung im erwerbsfähigen Alter (20-64 Jahre) 2070, 2023=100</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Bevölkerungsprognose'!$J$46:$N$46</c:f>
              <c:numCache>
                <c:formatCode>0</c:formatCode>
                <c:ptCount val="5"/>
                <c:pt idx="0">
                  <c:v>79.107016300496113</c:v>
                </c:pt>
                <c:pt idx="1">
                  <c:v>72.549249530956843</c:v>
                </c:pt>
                <c:pt idx="2">
                  <c:v>76.206677553982942</c:v>
                </c:pt>
                <c:pt idx="3">
                  <c:v>70.288094411662598</c:v>
                </c:pt>
                <c:pt idx="4">
                  <c:v>68.583524431116629</c:v>
                </c:pt>
              </c:numCache>
            </c:numRef>
          </c:val>
          <c:extLst>
            <c:ext xmlns:c16="http://schemas.microsoft.com/office/drawing/2014/chart" uri="{C3380CC4-5D6E-409C-BE32-E72D297353CC}">
              <c16:uniqueId val="{00000000-6A7B-46E2-8112-7EDA5A51C5EE}"/>
            </c:ext>
          </c:extLst>
        </c:ser>
        <c:ser>
          <c:idx val="3"/>
          <c:order val="3"/>
          <c:spPr>
            <a:solidFill>
              <a:srgbClr val="156082"/>
            </a:solid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Bevölkerungsprognose'!$J$48:$Y$48</c:f>
              <c:numCache>
                <c:formatCode>General</c:formatCode>
                <c:ptCount val="16"/>
                <c:pt idx="6" formatCode="0">
                  <c:v>81.431296554229988</c:v>
                </c:pt>
                <c:pt idx="7" formatCode="0">
                  <c:v>81.470307427916779</c:v>
                </c:pt>
                <c:pt idx="8" formatCode="0">
                  <c:v>87.887390584338746</c:v>
                </c:pt>
                <c:pt idx="9" formatCode="0">
                  <c:v>88.641197992002063</c:v>
                </c:pt>
                <c:pt idx="10" formatCode="0">
                  <c:v>83.675561911443282</c:v>
                </c:pt>
                <c:pt idx="11" formatCode="0">
                  <c:v>80.47129280041662</c:v>
                </c:pt>
                <c:pt idx="12" formatCode="0">
                  <c:v>79.888956264685831</c:v>
                </c:pt>
                <c:pt idx="13" formatCode="0">
                  <c:v>81.568429466952736</c:v>
                </c:pt>
                <c:pt idx="14" formatCode="0">
                  <c:v>76.452119309262173</c:v>
                </c:pt>
                <c:pt idx="15" formatCode="0">
                  <c:v>81.069186080629109</c:v>
                </c:pt>
              </c:numCache>
            </c:numRef>
          </c:val>
          <c:extLst>
            <c:ext xmlns:c16="http://schemas.microsoft.com/office/drawing/2014/chart" uri="{C3380CC4-5D6E-409C-BE32-E72D297353CC}">
              <c16:uniqueId val="{00000001-6A7B-46E2-8112-7EDA5A51C5EE}"/>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Bevölkerungsprognose'!$J$47:$O$47</c:f>
              <c:numCache>
                <c:formatCode>General</c:formatCode>
                <c:ptCount val="6"/>
                <c:pt idx="5" formatCode="0">
                  <c:v>93.035496780929165</c:v>
                </c:pt>
              </c:numCache>
            </c:numRef>
          </c:val>
          <c:extLst>
            <c:ext xmlns:c16="http://schemas.microsoft.com/office/drawing/2014/chart" uri="{C3380CC4-5D6E-409C-BE32-E72D297353CC}">
              <c16:uniqueId val="{00000002-6A7B-46E2-8112-7EDA5A51C5E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Bevölkerungsprognose'!$J$49:$O$49</c:f>
              <c:numCache>
                <c:formatCode>0.000</c:formatCode>
                <c:ptCount val="6"/>
                <c:pt idx="0">
                  <c:v>78.879291300313696</c:v>
                </c:pt>
                <c:pt idx="1">
                  <c:v>78.879291300313696</c:v>
                </c:pt>
                <c:pt idx="2" formatCode="General">
                  <c:v>78.879291300313696</c:v>
                </c:pt>
                <c:pt idx="3" formatCode="General">
                  <c:v>78.879291300313696</c:v>
                </c:pt>
                <c:pt idx="4" formatCode="General">
                  <c:v>78.879291300313696</c:v>
                </c:pt>
                <c:pt idx="5" formatCode="General">
                  <c:v>78.879291300313696</c:v>
                </c:pt>
              </c:numCache>
            </c:numRef>
          </c:val>
          <c:smooth val="0"/>
          <c:extLst>
            <c:ext xmlns:c16="http://schemas.microsoft.com/office/drawing/2014/chart" uri="{C3380CC4-5D6E-409C-BE32-E72D297353CC}">
              <c16:uniqueId val="{00000003-6A7B-46E2-8112-7EDA5A51C5EE}"/>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Bevölkerungsprognose'!$J$50:$Y$50</c:f>
              <c:numCache>
                <c:formatCode>General</c:formatCode>
                <c:ptCount val="16"/>
                <c:pt idx="6" formatCode="0.000">
                  <c:v>81.329691956717795</c:v>
                </c:pt>
                <c:pt idx="7" formatCode="0.000">
                  <c:v>81.329691956717795</c:v>
                </c:pt>
                <c:pt idx="8">
                  <c:v>81.329691956717795</c:v>
                </c:pt>
                <c:pt idx="9">
                  <c:v>81.329691956717795</c:v>
                </c:pt>
                <c:pt idx="10">
                  <c:v>81.329691956717795</c:v>
                </c:pt>
                <c:pt idx="11">
                  <c:v>81.329691956717795</c:v>
                </c:pt>
                <c:pt idx="12">
                  <c:v>81.329691956717795</c:v>
                </c:pt>
                <c:pt idx="13">
                  <c:v>81.329691956717795</c:v>
                </c:pt>
                <c:pt idx="14">
                  <c:v>81.329691956717795</c:v>
                </c:pt>
                <c:pt idx="15">
                  <c:v>81.329691956717795</c:v>
                </c:pt>
              </c:numCache>
            </c:numRef>
          </c:val>
          <c:smooth val="0"/>
          <c:extLst>
            <c:ext xmlns:c16="http://schemas.microsoft.com/office/drawing/2014/chart" uri="{C3380CC4-5D6E-409C-BE32-E72D297353CC}">
              <c16:uniqueId val="{00000004-6A7B-46E2-8112-7EDA5A51C5E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9"/>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Innovation'!$I$3</c:f>
          <c:strCache>
            <c:ptCount val="1"/>
            <c:pt idx="0">
              <c:v>FuE-Aufwendungen, insg.,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Innovation'!$J$4:$N$4</c:f>
              <c:numCache>
                <c:formatCode>0.00</c:formatCode>
                <c:ptCount val="5"/>
                <c:pt idx="0">
                  <c:v>1.453445794839868</c:v>
                </c:pt>
                <c:pt idx="1">
                  <c:v>1.3650880521496074</c:v>
                </c:pt>
                <c:pt idx="2">
                  <c:v>2.2544881369453287</c:v>
                </c:pt>
                <c:pt idx="3">
                  <c:v>1.4516237806056489</c:v>
                </c:pt>
                <c:pt idx="4">
                  <c:v>2.5968579139811729</c:v>
                </c:pt>
              </c:numCache>
            </c:numRef>
          </c:val>
          <c:extLst>
            <c:ext xmlns:c16="http://schemas.microsoft.com/office/drawing/2014/chart" uri="{C3380CC4-5D6E-409C-BE32-E72D297353CC}">
              <c16:uniqueId val="{00000000-FFB1-47E5-84A9-260107A7316E}"/>
            </c:ext>
          </c:extLst>
        </c:ser>
        <c:ser>
          <c:idx val="3"/>
          <c:order val="3"/>
          <c:spPr>
            <a:solidFill>
              <a:schemeClr val="accent1"/>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Innovation'!$J$6:$Y$6</c:f>
              <c:numCache>
                <c:formatCode>General</c:formatCode>
                <c:ptCount val="16"/>
                <c:pt idx="6" formatCode="0.00">
                  <c:v>5.7149186251688731</c:v>
                </c:pt>
                <c:pt idx="7" formatCode="0.00">
                  <c:v>3.4131867234647166</c:v>
                </c:pt>
                <c:pt idx="8" formatCode="0.00">
                  <c:v>2.8385346774980853</c:v>
                </c:pt>
                <c:pt idx="9" formatCode="0.00">
                  <c:v>2.6486718813109835</c:v>
                </c:pt>
                <c:pt idx="10" formatCode="0.00">
                  <c:v>3.013886277918234</c:v>
                </c:pt>
                <c:pt idx="11" formatCode="0.00">
                  <c:v>2.7365806848023082</c:v>
                </c:pt>
                <c:pt idx="12" formatCode="0.00">
                  <c:v>2.2779300851884163</c:v>
                </c:pt>
                <c:pt idx="13" formatCode="0.00">
                  <c:v>3.5629716361873474</c:v>
                </c:pt>
                <c:pt idx="14" formatCode="0.00">
                  <c:v>1.6352582985555726</c:v>
                </c:pt>
                <c:pt idx="15" formatCode="0.00">
                  <c:v>1.529989087005112</c:v>
                </c:pt>
              </c:numCache>
            </c:numRef>
          </c:val>
          <c:extLst>
            <c:ext xmlns:c16="http://schemas.microsoft.com/office/drawing/2014/chart" uri="{C3380CC4-5D6E-409C-BE32-E72D297353CC}">
              <c16:uniqueId val="{00000001-FFB1-47E5-84A9-260107A7316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FFB1-47E5-84A9-260107A7316E}"/>
              </c:ext>
            </c:extLst>
          </c:dPt>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Innovation'!$J$5:$O$5</c:f>
              <c:numCache>
                <c:formatCode>General</c:formatCode>
                <c:ptCount val="6"/>
                <c:pt idx="5" formatCode="0.00">
                  <c:v>3.043274360159701</c:v>
                </c:pt>
              </c:numCache>
            </c:numRef>
          </c:val>
          <c:extLst>
            <c:ext xmlns:c16="http://schemas.microsoft.com/office/drawing/2014/chart" uri="{C3380CC4-5D6E-409C-BE32-E72D297353CC}">
              <c16:uniqueId val="{00000004-FFB1-47E5-84A9-260107A731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Innovation'!$J$7:$O$7</c:f>
              <c:numCache>
                <c:formatCode>General</c:formatCode>
                <c:ptCount val="6"/>
                <c:pt idx="0" formatCode="0.00">
                  <c:v>2.2393115726652351</c:v>
                </c:pt>
                <c:pt idx="1">
                  <c:v>2.2393115726652351</c:v>
                </c:pt>
                <c:pt idx="2">
                  <c:v>2.2393115726652351</c:v>
                </c:pt>
                <c:pt idx="3">
                  <c:v>2.2393115726652351</c:v>
                </c:pt>
                <c:pt idx="4">
                  <c:v>2.2393115726652351</c:v>
                </c:pt>
                <c:pt idx="5">
                  <c:v>2.2393115726652351</c:v>
                </c:pt>
              </c:numCache>
            </c:numRef>
          </c:val>
          <c:smooth val="0"/>
          <c:extLst>
            <c:ext xmlns:c16="http://schemas.microsoft.com/office/drawing/2014/chart" uri="{C3380CC4-5D6E-409C-BE32-E72D297353CC}">
              <c16:uniqueId val="{00000005-FFB1-47E5-84A9-260107A7316E}"/>
            </c:ext>
          </c:extLst>
        </c:ser>
        <c:ser>
          <c:idx val="2"/>
          <c:order val="2"/>
          <c:tx>
            <c:v>Durchschnitt West</c:v>
          </c:tx>
          <c:spPr>
            <a:ln w="15875" cap="rnd">
              <a:solidFill>
                <a:schemeClr val="tx2">
                  <a:lumMod val="75000"/>
                  <a:lumOff val="25000"/>
                </a:schemeClr>
              </a:solidFill>
              <a:round/>
            </a:ln>
            <a:effectLst/>
          </c:spPr>
          <c:marker>
            <c:symbol val="none"/>
          </c:marker>
          <c:val>
            <c:numRef>
              <c:f>'Abb Innovation'!$J$8:$Y$8</c:f>
              <c:numCache>
                <c:formatCode>General</c:formatCode>
                <c:ptCount val="16"/>
                <c:pt idx="6" formatCode="0.00">
                  <c:v>3.2932802373722931</c:v>
                </c:pt>
                <c:pt idx="7">
                  <c:v>3.2932802373722931</c:v>
                </c:pt>
                <c:pt idx="8">
                  <c:v>3.2932802373722931</c:v>
                </c:pt>
                <c:pt idx="9">
                  <c:v>3.2932802373722931</c:v>
                </c:pt>
                <c:pt idx="10">
                  <c:v>3.2932802373722931</c:v>
                </c:pt>
                <c:pt idx="11">
                  <c:v>3.2932802373722931</c:v>
                </c:pt>
                <c:pt idx="12">
                  <c:v>3.2932802373722931</c:v>
                </c:pt>
                <c:pt idx="13">
                  <c:v>3.2932802373722931</c:v>
                </c:pt>
                <c:pt idx="14">
                  <c:v>3.2932802373722931</c:v>
                </c:pt>
                <c:pt idx="15">
                  <c:v>3.2932802373722931</c:v>
                </c:pt>
              </c:numCache>
            </c:numRef>
          </c:val>
          <c:smooth val="0"/>
          <c:extLst>
            <c:ext xmlns:c16="http://schemas.microsoft.com/office/drawing/2014/chart" uri="{C3380CC4-5D6E-409C-BE32-E72D297353CC}">
              <c16:uniqueId val="{00000006-FFB1-47E5-84A9-260107A731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Wirtschaftswachstum'!$I$59</c:f>
          <c:strCache>
            <c:ptCount val="1"/>
            <c:pt idx="0">
              <c:v>Veränderungsrate Totale Faktorproduktivität,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Wirtschaftswachstum'!$J$60:$N$60</c:f>
              <c:numCache>
                <c:formatCode>General</c:formatCode>
                <c:ptCount val="5"/>
                <c:pt idx="0">
                  <c:v>-3.3426579032299912</c:v>
                </c:pt>
                <c:pt idx="1">
                  <c:v>-3.479602050708408</c:v>
                </c:pt>
                <c:pt idx="2">
                  <c:v>-0.56876686059676729</c:v>
                </c:pt>
                <c:pt idx="3">
                  <c:v>-2.67009013474852</c:v>
                </c:pt>
                <c:pt idx="4">
                  <c:v>-0.20072609487968407</c:v>
                </c:pt>
              </c:numCache>
            </c:numRef>
          </c:val>
          <c:extLst>
            <c:ext xmlns:c16="http://schemas.microsoft.com/office/drawing/2014/chart" uri="{C3380CC4-5D6E-409C-BE32-E72D297353CC}">
              <c16:uniqueId val="{00000000-631F-4584-9959-652837454262}"/>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Wirtschaftswachstum'!$J$61:$O$61</c:f>
              <c:numCache>
                <c:formatCode>General</c:formatCode>
                <c:ptCount val="6"/>
                <c:pt idx="5">
                  <c:v>3.2136728616118546</c:v>
                </c:pt>
              </c:numCache>
            </c:numRef>
          </c:val>
          <c:extLst>
            <c:ext xmlns:c16="http://schemas.microsoft.com/office/drawing/2014/chart" uri="{C3380CC4-5D6E-409C-BE32-E72D297353CC}">
              <c16:uniqueId val="{00000001-631F-4584-9959-652837454262}"/>
            </c:ext>
          </c:extLst>
        </c:ser>
        <c:ser>
          <c:idx val="3"/>
          <c:order val="2"/>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Wirtschaftswachstum'!$J$62:$Y$62</c:f>
              <c:numCache>
                <c:formatCode>General</c:formatCode>
                <c:ptCount val="16"/>
                <c:pt idx="6">
                  <c:v>-2.2570007906829233</c:v>
                </c:pt>
                <c:pt idx="7">
                  <c:v>-1.7746922281847759</c:v>
                </c:pt>
                <c:pt idx="8">
                  <c:v>-0.50696940501467225</c:v>
                </c:pt>
                <c:pt idx="9">
                  <c:v>-0.64590923932712485</c:v>
                </c:pt>
                <c:pt idx="10">
                  <c:v>-0.1832148166577241</c:v>
                </c:pt>
                <c:pt idx="11">
                  <c:v>-1.8557564713030814</c:v>
                </c:pt>
                <c:pt idx="12">
                  <c:v>0.3932337133294368</c:v>
                </c:pt>
                <c:pt idx="13">
                  <c:v>1.5793304759342561</c:v>
                </c:pt>
                <c:pt idx="14">
                  <c:v>-0.76718986786291055</c:v>
                </c:pt>
                <c:pt idx="15">
                  <c:v>-2.5403591015707292</c:v>
                </c:pt>
              </c:numCache>
            </c:numRef>
          </c:val>
          <c:extLst>
            <c:ext xmlns:c16="http://schemas.microsoft.com/office/drawing/2014/chart" uri="{C3380CC4-5D6E-409C-BE32-E72D297353CC}">
              <c16:uniqueId val="{00000002-631F-4584-9959-6528374542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Wirtschaftswachstum'!$J$63:$O$63</c:f>
              <c:numCache>
                <c:formatCode>General</c:formatCode>
                <c:ptCount val="6"/>
                <c:pt idx="0">
                  <c:v>-0.2922753837954275</c:v>
                </c:pt>
                <c:pt idx="1">
                  <c:v>-0.2922753837954275</c:v>
                </c:pt>
                <c:pt idx="2">
                  <c:v>-0.2922753837954275</c:v>
                </c:pt>
                <c:pt idx="3">
                  <c:v>-0.2922753837954275</c:v>
                </c:pt>
                <c:pt idx="4">
                  <c:v>-0.2922753837954275</c:v>
                </c:pt>
                <c:pt idx="5">
                  <c:v>-0.2922753837954275</c:v>
                </c:pt>
              </c:numCache>
            </c:numRef>
          </c:val>
          <c:smooth val="0"/>
          <c:extLst>
            <c:ext xmlns:c16="http://schemas.microsoft.com/office/drawing/2014/chart" uri="{C3380CC4-5D6E-409C-BE32-E72D297353CC}">
              <c16:uniqueId val="{00000003-631F-4584-9959-652837454262}"/>
            </c:ext>
          </c:extLst>
        </c:ser>
        <c:ser>
          <c:idx val="2"/>
          <c:order val="4"/>
          <c:tx>
            <c:v>Durchschnitt West</c:v>
          </c:tx>
          <c:spPr>
            <a:ln w="15875" cap="rnd">
              <a:solidFill>
                <a:schemeClr val="accent3"/>
              </a:solidFill>
              <a:round/>
            </a:ln>
            <a:effectLst/>
          </c:spPr>
          <c:marker>
            <c:symbol val="none"/>
          </c:marker>
          <c:val>
            <c:numRef>
              <c:f>'Abb Wirtschaftswachstum'!$J$64:$Y$64</c:f>
              <c:numCache>
                <c:formatCode>General</c:formatCode>
                <c:ptCount val="16"/>
                <c:pt idx="6">
                  <c:v>-1.0071117757628372</c:v>
                </c:pt>
                <c:pt idx="7">
                  <c:v>-1.0071117757628372</c:v>
                </c:pt>
                <c:pt idx="8">
                  <c:v>-1.0071117757628372</c:v>
                </c:pt>
                <c:pt idx="9">
                  <c:v>-1.0071117757628372</c:v>
                </c:pt>
                <c:pt idx="10">
                  <c:v>-1.0071117757628372</c:v>
                </c:pt>
                <c:pt idx="11">
                  <c:v>-1.0071117757628372</c:v>
                </c:pt>
                <c:pt idx="12">
                  <c:v>-1.0071117757628372</c:v>
                </c:pt>
                <c:pt idx="13">
                  <c:v>-1.0071117757628372</c:v>
                </c:pt>
                <c:pt idx="14">
                  <c:v>-1.0071117757628372</c:v>
                </c:pt>
                <c:pt idx="15">
                  <c:v>-1.0071117757628372</c:v>
                </c:pt>
              </c:numCache>
            </c:numRef>
          </c:val>
          <c:smooth val="0"/>
          <c:extLst>
            <c:ext xmlns:c16="http://schemas.microsoft.com/office/drawing/2014/chart" uri="{C3380CC4-5D6E-409C-BE32-E72D297353CC}">
              <c16:uniqueId val="{00000004-631F-4584-9959-6528374542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Innovation'!$I$11</c:f>
          <c:strCache>
            <c:ptCount val="1"/>
            <c:pt idx="0">
              <c:v>FuE-Aufwendungen, Wirtschaftssektor,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Innovation'!$J$12:$N$12</c:f>
              <c:numCache>
                <c:formatCode>0</c:formatCode>
                <c:ptCount val="5"/>
                <c:pt idx="0">
                  <c:v>0.30679325683506331</c:v>
                </c:pt>
                <c:pt idx="1">
                  <c:v>0.18584119521838713</c:v>
                </c:pt>
                <c:pt idx="2">
                  <c:v>0.65126849795198483</c:v>
                </c:pt>
                <c:pt idx="3" formatCode="0.00">
                  <c:v>0.32613573925501366</c:v>
                </c:pt>
                <c:pt idx="4">
                  <c:v>1.1244798694258666</c:v>
                </c:pt>
              </c:numCache>
            </c:numRef>
          </c:val>
          <c:extLst>
            <c:ext xmlns:c16="http://schemas.microsoft.com/office/drawing/2014/chart" uri="{C3380CC4-5D6E-409C-BE32-E72D297353CC}">
              <c16:uniqueId val="{00000000-910C-4544-9435-C211E6B28F4A}"/>
            </c:ext>
          </c:extLst>
        </c:ser>
        <c:ser>
          <c:idx val="3"/>
          <c:order val="3"/>
          <c:spPr>
            <a:solidFill>
              <a:schemeClr val="accent1"/>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Innovation'!$J$14:$Y$14</c:f>
              <c:numCache>
                <c:formatCode>General</c:formatCode>
                <c:ptCount val="16"/>
                <c:pt idx="6" formatCode="0.00">
                  <c:v>4.7044484163249916</c:v>
                </c:pt>
                <c:pt idx="7" formatCode="0.00">
                  <c:v>2.5850085460446435</c:v>
                </c:pt>
                <c:pt idx="8" formatCode="0.00">
                  <c:v>0.84500720761236348</c:v>
                </c:pt>
                <c:pt idx="9" formatCode="0.00">
                  <c:v>1.6652201777399753</c:v>
                </c:pt>
                <c:pt idx="10" formatCode="0.00">
                  <c:v>2.1864742673336357</c:v>
                </c:pt>
                <c:pt idx="11" formatCode="0.00">
                  <c:v>1.862031316981404</c:v>
                </c:pt>
                <c:pt idx="12" formatCode="0.00">
                  <c:v>1.3227997747043756</c:v>
                </c:pt>
                <c:pt idx="13" formatCode="0.00">
                  <c:v>2.9547061568172608</c:v>
                </c:pt>
                <c:pt idx="14" formatCode="0.00">
                  <c:v>0.4789480711651416</c:v>
                </c:pt>
                <c:pt idx="15" formatCode="0.00">
                  <c:v>0.61892573990163458</c:v>
                </c:pt>
              </c:numCache>
            </c:numRef>
          </c:val>
          <c:extLst>
            <c:ext xmlns:c16="http://schemas.microsoft.com/office/drawing/2014/chart" uri="{C3380CC4-5D6E-409C-BE32-E72D297353CC}">
              <c16:uniqueId val="{00000001-910C-4544-9435-C211E6B28F4A}"/>
            </c:ext>
          </c:extLst>
        </c:ser>
        <c:ser>
          <c:idx val="4"/>
          <c:order val="4"/>
          <c:spPr>
            <a:pattFill prst="wdUpDiag">
              <a:fgClr>
                <a:srgbClr val="FFC000"/>
              </a:fgClr>
              <a:bgClr>
                <a:schemeClr val="accent1"/>
              </a:bgClr>
            </a:patt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Innovation'!$J$13:$O$13</c:f>
              <c:numCache>
                <c:formatCode>General</c:formatCode>
                <c:ptCount val="6"/>
                <c:pt idx="5" formatCode="0.00">
                  <c:v>1.1073733977090408</c:v>
                </c:pt>
              </c:numCache>
            </c:numRef>
          </c:val>
          <c:extLst>
            <c:ext xmlns:c16="http://schemas.microsoft.com/office/drawing/2014/chart" uri="{C3380CC4-5D6E-409C-BE32-E72D297353CC}">
              <c16:uniqueId val="{00000002-910C-4544-9435-C211E6B28F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Innovation'!$J$15:$O$15</c:f>
              <c:numCache>
                <c:formatCode>0.000</c:formatCode>
                <c:ptCount val="6"/>
                <c:pt idx="0" formatCode="0.00">
                  <c:v>0.71192503829170573</c:v>
                </c:pt>
                <c:pt idx="1">
                  <c:v>0.71192503829170573</c:v>
                </c:pt>
                <c:pt idx="2">
                  <c:v>0.71192503829170573</c:v>
                </c:pt>
                <c:pt idx="3">
                  <c:v>0.71192503829170573</c:v>
                </c:pt>
                <c:pt idx="4">
                  <c:v>0.71192503829170573</c:v>
                </c:pt>
                <c:pt idx="5">
                  <c:v>0.71192503829170573</c:v>
                </c:pt>
              </c:numCache>
            </c:numRef>
          </c:val>
          <c:smooth val="0"/>
          <c:extLst>
            <c:ext xmlns:c16="http://schemas.microsoft.com/office/drawing/2014/chart" uri="{C3380CC4-5D6E-409C-BE32-E72D297353CC}">
              <c16:uniqueId val="{00000003-910C-4544-9435-C211E6B28F4A}"/>
            </c:ext>
          </c:extLst>
        </c:ser>
        <c:ser>
          <c:idx val="2"/>
          <c:order val="2"/>
          <c:tx>
            <c:v>Durchschnitt West</c:v>
          </c:tx>
          <c:spPr>
            <a:ln w="15875" cap="rnd">
              <a:solidFill>
                <a:schemeClr val="tx2">
                  <a:lumMod val="75000"/>
                  <a:lumOff val="25000"/>
                </a:schemeClr>
              </a:solidFill>
              <a:round/>
            </a:ln>
            <a:effectLst/>
          </c:spPr>
          <c:marker>
            <c:symbol val="none"/>
          </c:marker>
          <c:val>
            <c:numRef>
              <c:f>'Abb Innovation'!$J$16:$Y$16</c:f>
              <c:numCache>
                <c:formatCode>General</c:formatCode>
                <c:ptCount val="16"/>
                <c:pt idx="6" formatCode="0.00">
                  <c:v>2.4128950439954053</c:v>
                </c:pt>
                <c:pt idx="7">
                  <c:v>2.4128950439954053</c:v>
                </c:pt>
                <c:pt idx="8">
                  <c:v>2.4128950439954053</c:v>
                </c:pt>
                <c:pt idx="9">
                  <c:v>2.4128950439954053</c:v>
                </c:pt>
                <c:pt idx="10">
                  <c:v>2.4128950439954053</c:v>
                </c:pt>
                <c:pt idx="11">
                  <c:v>2.4128950439954053</c:v>
                </c:pt>
                <c:pt idx="12">
                  <c:v>2.4128950439954053</c:v>
                </c:pt>
                <c:pt idx="13">
                  <c:v>2.4128950439954053</c:v>
                </c:pt>
                <c:pt idx="14">
                  <c:v>2.4128950439954053</c:v>
                </c:pt>
                <c:pt idx="15">
                  <c:v>2.4128950439954053</c:v>
                </c:pt>
              </c:numCache>
            </c:numRef>
          </c:val>
          <c:smooth val="0"/>
          <c:extLst>
            <c:ext xmlns:c16="http://schemas.microsoft.com/office/drawing/2014/chart" uri="{C3380CC4-5D6E-409C-BE32-E72D297353CC}">
              <c16:uniqueId val="{00000004-910C-4544-9435-C211E6B28F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Innovation'!$I$19</c:f>
          <c:strCache>
            <c:ptCount val="1"/>
            <c:pt idx="0">
              <c:v>FuE-Personal, Vollzeitäquivalente, insg.,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35163231000617"/>
          <c:y val="0.13874554142270679"/>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Innovation'!$J$20:$N$20</c:f>
              <c:numCache>
                <c:formatCode>0</c:formatCode>
                <c:ptCount val="5"/>
                <c:pt idx="0">
                  <c:v>4.4418961084189741</c:v>
                </c:pt>
                <c:pt idx="1">
                  <c:v>3.9960812785938256</c:v>
                </c:pt>
                <c:pt idx="2">
                  <c:v>7.0364491719327757</c:v>
                </c:pt>
                <c:pt idx="3">
                  <c:v>3.8371895380703682</c:v>
                </c:pt>
                <c:pt idx="4">
                  <c:v>6.404327184259631</c:v>
                </c:pt>
              </c:numCache>
            </c:numRef>
          </c:val>
          <c:extLst>
            <c:ext xmlns:c16="http://schemas.microsoft.com/office/drawing/2014/chart" uri="{C3380CC4-5D6E-409C-BE32-E72D297353CC}">
              <c16:uniqueId val="{00000000-C966-453C-A151-841C39C24BD7}"/>
            </c:ext>
          </c:extLst>
        </c:ser>
        <c:ser>
          <c:idx val="3"/>
          <c:order val="3"/>
          <c:spPr>
            <a:solidFill>
              <a:srgbClr val="156082"/>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Innovation'!$J$22:$Y$22</c:f>
              <c:numCache>
                <c:formatCode>General</c:formatCode>
                <c:ptCount val="16"/>
                <c:pt idx="6" formatCode="0.00">
                  <c:v>19.052647454097517</c:v>
                </c:pt>
                <c:pt idx="7" formatCode="0.00">
                  <c:v>12.344050875348456</c:v>
                </c:pt>
                <c:pt idx="8" formatCode="0.00">
                  <c:v>11.041079394228033</c:v>
                </c:pt>
                <c:pt idx="9" formatCode="0.00">
                  <c:v>12.994697459905241</c:v>
                </c:pt>
                <c:pt idx="10" formatCode="0.00">
                  <c:v>10.360766701214285</c:v>
                </c:pt>
                <c:pt idx="11" formatCode="0.00">
                  <c:v>8.2350900333073138</c:v>
                </c:pt>
                <c:pt idx="12" formatCode="0.00">
                  <c:v>6.9438168147687422</c:v>
                </c:pt>
                <c:pt idx="13" formatCode="0.00">
                  <c:v>7.1826603728716476</c:v>
                </c:pt>
                <c:pt idx="14" formatCode="0.00">
                  <c:v>5.4266221374987778</c:v>
                </c:pt>
                <c:pt idx="15" formatCode="0.00">
                  <c:v>4.3275452839429747</c:v>
                </c:pt>
              </c:numCache>
            </c:numRef>
          </c:val>
          <c:extLst>
            <c:ext xmlns:c16="http://schemas.microsoft.com/office/drawing/2014/chart" uri="{C3380CC4-5D6E-409C-BE32-E72D297353CC}">
              <c16:uniqueId val="{00000001-C966-453C-A151-841C39C24BD7}"/>
            </c:ext>
          </c:extLst>
        </c:ser>
        <c:ser>
          <c:idx val="4"/>
          <c:order val="4"/>
          <c:spPr>
            <a:pattFill prst="wdUpDiag">
              <a:fgClr>
                <a:srgbClr val="FFC000"/>
              </a:fgClr>
              <a:bgClr>
                <a:srgbClr val="156082"/>
              </a:bgClr>
            </a:patt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Innovation'!$J$21:$O$21</c:f>
              <c:numCache>
                <c:formatCode>General</c:formatCode>
                <c:ptCount val="6"/>
                <c:pt idx="5" formatCode="0">
                  <c:v>12.443192363671953</c:v>
                </c:pt>
              </c:numCache>
            </c:numRef>
          </c:val>
          <c:extLst>
            <c:ext xmlns:c16="http://schemas.microsoft.com/office/drawing/2014/chart" uri="{C3380CC4-5D6E-409C-BE32-E72D297353CC}">
              <c16:uniqueId val="{00000002-C966-453C-A151-841C39C24B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Innovation'!$J$23:$O$23</c:f>
              <c:numCache>
                <c:formatCode>General</c:formatCode>
                <c:ptCount val="6"/>
                <c:pt idx="0" formatCode="0.00">
                  <c:v>7.0428561653842872</c:v>
                </c:pt>
                <c:pt idx="1">
                  <c:v>7.0428561653842872</c:v>
                </c:pt>
                <c:pt idx="2">
                  <c:v>7.0428561653842872</c:v>
                </c:pt>
                <c:pt idx="3">
                  <c:v>7.0428561653842872</c:v>
                </c:pt>
                <c:pt idx="4">
                  <c:v>7.0428561653842872</c:v>
                </c:pt>
                <c:pt idx="5">
                  <c:v>7.0428561653842872</c:v>
                </c:pt>
              </c:numCache>
            </c:numRef>
          </c:val>
          <c:smooth val="0"/>
          <c:extLst>
            <c:ext xmlns:c16="http://schemas.microsoft.com/office/drawing/2014/chart" uri="{C3380CC4-5D6E-409C-BE32-E72D297353CC}">
              <c16:uniqueId val="{00000003-C966-453C-A151-841C39C24BD7}"/>
            </c:ext>
          </c:extLst>
        </c:ser>
        <c:ser>
          <c:idx val="2"/>
          <c:order val="2"/>
          <c:tx>
            <c:v>Durchschnitt West</c:v>
          </c:tx>
          <c:spPr>
            <a:ln w="15875" cap="rnd">
              <a:solidFill>
                <a:srgbClr val="0E2841">
                  <a:lumMod val="75000"/>
                  <a:lumOff val="25000"/>
                </a:srgbClr>
              </a:solidFill>
              <a:round/>
            </a:ln>
            <a:effectLst/>
          </c:spPr>
          <c:marker>
            <c:symbol val="none"/>
          </c:marker>
          <c:val>
            <c:numRef>
              <c:f>'Abb Innovation'!$J$24:$Y$24</c:f>
              <c:numCache>
                <c:formatCode>General</c:formatCode>
                <c:ptCount val="16"/>
                <c:pt idx="6" formatCode="0.00">
                  <c:v>10.575133541737912</c:v>
                </c:pt>
                <c:pt idx="7">
                  <c:v>10.575133541737912</c:v>
                </c:pt>
                <c:pt idx="8">
                  <c:v>10.575133541737912</c:v>
                </c:pt>
                <c:pt idx="9">
                  <c:v>10.575133541737912</c:v>
                </c:pt>
                <c:pt idx="10">
                  <c:v>10.575133541737912</c:v>
                </c:pt>
                <c:pt idx="11">
                  <c:v>10.575133541737912</c:v>
                </c:pt>
                <c:pt idx="12">
                  <c:v>10.575133541737912</c:v>
                </c:pt>
                <c:pt idx="13">
                  <c:v>10.575133541737912</c:v>
                </c:pt>
                <c:pt idx="14">
                  <c:v>10.575133541737912</c:v>
                </c:pt>
                <c:pt idx="15">
                  <c:v>10.575133541737912</c:v>
                </c:pt>
              </c:numCache>
            </c:numRef>
          </c:val>
          <c:smooth val="0"/>
          <c:extLst>
            <c:ext xmlns:c16="http://schemas.microsoft.com/office/drawing/2014/chart" uri="{C3380CC4-5D6E-409C-BE32-E72D297353CC}">
              <c16:uniqueId val="{00000004-C966-453C-A151-841C39C24B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Innovation'!$I$27</c:f>
          <c:strCache>
            <c:ptCount val="1"/>
            <c:pt idx="0">
              <c:v>FuE-Personal, Vollzeitäquivalente, Wirtschaftssektor,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Innovation'!$J$28:$N$28</c:f>
              <c:numCache>
                <c:formatCode>0</c:formatCode>
                <c:ptCount val="5"/>
                <c:pt idx="0">
                  <c:v>1.2989192928733571</c:v>
                </c:pt>
                <c:pt idx="1">
                  <c:v>0.81291275772092741</c:v>
                </c:pt>
                <c:pt idx="2">
                  <c:v>2.4336628229501658</c:v>
                </c:pt>
                <c:pt idx="3">
                  <c:v>1.0566241579953477</c:v>
                </c:pt>
                <c:pt idx="4">
                  <c:v>3.1986205919172357</c:v>
                </c:pt>
              </c:numCache>
            </c:numRef>
          </c:val>
          <c:extLst>
            <c:ext xmlns:c16="http://schemas.microsoft.com/office/drawing/2014/chart" uri="{C3380CC4-5D6E-409C-BE32-E72D297353CC}">
              <c16:uniqueId val="{00000000-788A-4FB1-BE60-2415BA28BA5D}"/>
            </c:ext>
          </c:extLst>
        </c:ser>
        <c:ser>
          <c:idx val="3"/>
          <c:order val="3"/>
          <c:spPr>
            <a:solidFill>
              <a:srgbClr val="156082"/>
            </a:solidFill>
            <a:ln w="1587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Innovation'!$J$30:$Y$30</c:f>
              <c:numCache>
                <c:formatCode>General</c:formatCode>
                <c:ptCount val="16"/>
                <c:pt idx="6" formatCode="0.00">
                  <c:v>15.257922619865596</c:v>
                </c:pt>
                <c:pt idx="7" formatCode="0.00">
                  <c:v>9.060010239844928</c:v>
                </c:pt>
                <c:pt idx="8" formatCode="0.00">
                  <c:v>3.8014493561992371</c:v>
                </c:pt>
                <c:pt idx="9" formatCode="0.00">
                  <c:v>7.5320171800561955</c:v>
                </c:pt>
                <c:pt idx="10" formatCode="0.00">
                  <c:v>7.8064821567950053</c:v>
                </c:pt>
                <c:pt idx="11" formatCode="0.00">
                  <c:v>5.4999405293525481</c:v>
                </c:pt>
                <c:pt idx="12" formatCode="0.00">
                  <c:v>3.9349740453127318</c:v>
                </c:pt>
                <c:pt idx="13" formatCode="0.00">
                  <c:v>5.0256761283298745</c:v>
                </c:pt>
                <c:pt idx="14" formatCode="0.00">
                  <c:v>2.0395490878792932</c:v>
                </c:pt>
                <c:pt idx="15" formatCode="0.00">
                  <c:v>2.2863015711874413</c:v>
                </c:pt>
              </c:numCache>
            </c:numRef>
          </c:val>
          <c:extLst>
            <c:ext xmlns:c16="http://schemas.microsoft.com/office/drawing/2014/chart" uri="{C3380CC4-5D6E-409C-BE32-E72D297353CC}">
              <c16:uniqueId val="{00000001-788A-4FB1-BE60-2415BA28BA5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Innovation'!$J$29:$O$29</c:f>
              <c:numCache>
                <c:formatCode>General</c:formatCode>
                <c:ptCount val="6"/>
                <c:pt idx="5" formatCode="0.00">
                  <c:v>5.598723769518565</c:v>
                </c:pt>
              </c:numCache>
            </c:numRef>
          </c:val>
          <c:extLst>
            <c:ext xmlns:c16="http://schemas.microsoft.com/office/drawing/2014/chart" uri="{C3380CC4-5D6E-409C-BE32-E72D297353CC}">
              <c16:uniqueId val="{00000002-788A-4FB1-BE60-2415BA28B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Innovation'!$J$31:$O$31</c:f>
              <c:numCache>
                <c:formatCode>0.00</c:formatCode>
                <c:ptCount val="6"/>
                <c:pt idx="0">
                  <c:v>2.7293421432787168</c:v>
                </c:pt>
                <c:pt idx="1">
                  <c:v>2.7293421432787168</c:v>
                </c:pt>
                <c:pt idx="2">
                  <c:v>2.7293421432787168</c:v>
                </c:pt>
                <c:pt idx="3">
                  <c:v>2.7293421432787168</c:v>
                </c:pt>
                <c:pt idx="4">
                  <c:v>2.7293421432787168</c:v>
                </c:pt>
                <c:pt idx="5">
                  <c:v>2.7293421432787168</c:v>
                </c:pt>
              </c:numCache>
            </c:numRef>
          </c:val>
          <c:smooth val="0"/>
          <c:extLst>
            <c:ext xmlns:c16="http://schemas.microsoft.com/office/drawing/2014/chart" uri="{C3380CC4-5D6E-409C-BE32-E72D297353CC}">
              <c16:uniqueId val="{00000003-788A-4FB1-BE60-2415BA28BA5D}"/>
            </c:ext>
          </c:extLst>
        </c:ser>
        <c:ser>
          <c:idx val="2"/>
          <c:order val="2"/>
          <c:tx>
            <c:v>Durchschnitt West</c:v>
          </c:tx>
          <c:spPr>
            <a:ln w="15875" cap="rnd">
              <a:solidFill>
                <a:srgbClr val="0E2841">
                  <a:lumMod val="75000"/>
                  <a:lumOff val="25000"/>
                </a:srgbClr>
              </a:solidFill>
              <a:round/>
            </a:ln>
            <a:effectLst/>
          </c:spPr>
          <c:marker>
            <c:symbol val="none"/>
          </c:marker>
          <c:val>
            <c:numRef>
              <c:f>'Abb Innovation'!$J$32:$Y$32</c:f>
              <c:numCache>
                <c:formatCode>General</c:formatCode>
                <c:ptCount val="16"/>
                <c:pt idx="6" formatCode="0.00">
                  <c:v>7.4339747086964119</c:v>
                </c:pt>
                <c:pt idx="7">
                  <c:v>7.4339747086964119</c:v>
                </c:pt>
                <c:pt idx="8">
                  <c:v>7.4339747086964119</c:v>
                </c:pt>
                <c:pt idx="9">
                  <c:v>7.4339747086964119</c:v>
                </c:pt>
                <c:pt idx="10">
                  <c:v>7.4339747086964119</c:v>
                </c:pt>
                <c:pt idx="11">
                  <c:v>7.4339747086964119</c:v>
                </c:pt>
                <c:pt idx="12">
                  <c:v>7.4339747086964119</c:v>
                </c:pt>
                <c:pt idx="13">
                  <c:v>7.4339747086964119</c:v>
                </c:pt>
                <c:pt idx="14">
                  <c:v>7.4339747086964119</c:v>
                </c:pt>
                <c:pt idx="15">
                  <c:v>7.4339747086964119</c:v>
                </c:pt>
              </c:numCache>
            </c:numRef>
          </c:val>
          <c:smooth val="0"/>
          <c:extLst>
            <c:ext xmlns:c16="http://schemas.microsoft.com/office/drawing/2014/chart" uri="{C3380CC4-5D6E-409C-BE32-E72D297353CC}">
              <c16:uniqueId val="{00000004-788A-4FB1-BE60-2415BA28B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Innovation'!$I$35</c:f>
          <c:strCache>
            <c:ptCount val="1"/>
            <c:pt idx="0">
              <c:v>FuE-Personal, Vollzeitäquivalente, Hochschulen,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Innovation'!$J$36:$N$36</c:f>
              <c:numCache>
                <c:formatCode>0</c:formatCode>
                <c:ptCount val="5"/>
                <c:pt idx="0">
                  <c:v>1.2549944858679778</c:v>
                </c:pt>
                <c:pt idx="1">
                  <c:v>1.6416779483147277</c:v>
                </c:pt>
                <c:pt idx="2">
                  <c:v>2.4166355734284095</c:v>
                </c:pt>
                <c:pt idx="3">
                  <c:v>1.4678181339803156</c:v>
                </c:pt>
                <c:pt idx="4">
                  <c:v>1.7804757068285424</c:v>
                </c:pt>
              </c:numCache>
            </c:numRef>
          </c:val>
          <c:extLst>
            <c:ext xmlns:c16="http://schemas.microsoft.com/office/drawing/2014/chart" uri="{C3380CC4-5D6E-409C-BE32-E72D297353CC}">
              <c16:uniqueId val="{00000000-5A58-4DDF-8FF6-366A49B554B7}"/>
            </c:ext>
          </c:extLst>
        </c:ser>
        <c:ser>
          <c:idx val="3"/>
          <c:order val="3"/>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Innovation'!$J$38:$Y$38</c:f>
              <c:numCache>
                <c:formatCode>General</c:formatCode>
                <c:ptCount val="16"/>
                <c:pt idx="6" formatCode="0.00">
                  <c:v>2.1312177595050947</c:v>
                </c:pt>
                <c:pt idx="7" formatCode="0.00">
                  <c:v>2.0294008960168708</c:v>
                </c:pt>
                <c:pt idx="8" formatCode="0.00">
                  <c:v>2.8646738376475063</c:v>
                </c:pt>
                <c:pt idx="9" formatCode="0.00">
                  <c:v>3.0958626290349898</c:v>
                </c:pt>
                <c:pt idx="10" formatCode="0.00">
                  <c:v>1.606304300538687</c:v>
                </c:pt>
                <c:pt idx="11" formatCode="0.00">
                  <c:v>1.5687493816866176</c:v>
                </c:pt>
                <c:pt idx="12" formatCode="0.00">
                  <c:v>1.7957341933203155</c:v>
                </c:pt>
                <c:pt idx="13" formatCode="0.00">
                  <c:v>1.5050308985563994</c:v>
                </c:pt>
                <c:pt idx="14" formatCode="0.00">
                  <c:v>1.7660955073649833</c:v>
                </c:pt>
                <c:pt idx="15" formatCode="0.00">
                  <c:v>1.0881655043389158</c:v>
                </c:pt>
              </c:numCache>
            </c:numRef>
          </c:val>
          <c:extLst>
            <c:ext xmlns:c16="http://schemas.microsoft.com/office/drawing/2014/chart" uri="{C3380CC4-5D6E-409C-BE32-E72D297353CC}">
              <c16:uniqueId val="{00000001-5A58-4DDF-8FF6-366A49B554B7}"/>
            </c:ext>
          </c:extLst>
        </c:ser>
        <c:ser>
          <c:idx val="4"/>
          <c:order val="4"/>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Innovation'!$J$37:$O$37</c:f>
              <c:numCache>
                <c:formatCode>General</c:formatCode>
                <c:ptCount val="6"/>
                <c:pt idx="5" formatCode="0">
                  <c:v>3.0112810637739651</c:v>
                </c:pt>
              </c:numCache>
            </c:numRef>
          </c:val>
          <c:extLst>
            <c:ext xmlns:c16="http://schemas.microsoft.com/office/drawing/2014/chart" uri="{C3380CC4-5D6E-409C-BE32-E72D297353CC}">
              <c16:uniqueId val="{00000002-5A58-4DDF-8FF6-366A49B554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Innovation'!$J$39:$O$39</c:f>
              <c:numCache>
                <c:formatCode>0</c:formatCode>
                <c:ptCount val="6"/>
                <c:pt idx="0">
                  <c:v>2.081093864747356</c:v>
                </c:pt>
                <c:pt idx="1">
                  <c:v>2.081093864747356</c:v>
                </c:pt>
                <c:pt idx="2" formatCode="General">
                  <c:v>2.081093864747356</c:v>
                </c:pt>
                <c:pt idx="3" formatCode="General">
                  <c:v>2.081093864747356</c:v>
                </c:pt>
                <c:pt idx="4" formatCode="General">
                  <c:v>2.081093864747356</c:v>
                </c:pt>
                <c:pt idx="5" formatCode="General">
                  <c:v>2.081093864747356</c:v>
                </c:pt>
              </c:numCache>
            </c:numRef>
          </c:val>
          <c:smooth val="0"/>
          <c:extLst>
            <c:ext xmlns:c16="http://schemas.microsoft.com/office/drawing/2014/chart" uri="{C3380CC4-5D6E-409C-BE32-E72D297353CC}">
              <c16:uniqueId val="{00000003-5A58-4DDF-8FF6-366A49B554B7}"/>
            </c:ext>
          </c:extLst>
        </c:ser>
        <c:ser>
          <c:idx val="2"/>
          <c:order val="2"/>
          <c:tx>
            <c:v>Durchschnitt West</c:v>
          </c:tx>
          <c:spPr>
            <a:ln w="15875" cap="rnd">
              <a:solidFill>
                <a:schemeClr val="accent3"/>
              </a:solidFill>
              <a:round/>
            </a:ln>
            <a:effectLst/>
          </c:spPr>
          <c:marker>
            <c:symbol val="none"/>
          </c:marker>
          <c:val>
            <c:numRef>
              <c:f>'Abb Innovation'!$J$40:$Y$40</c:f>
              <c:numCache>
                <c:formatCode>General</c:formatCode>
                <c:ptCount val="16"/>
                <c:pt idx="6" formatCode="0.00">
                  <c:v>1.8501933590907345</c:v>
                </c:pt>
                <c:pt idx="7">
                  <c:v>1.8501933590907345</c:v>
                </c:pt>
                <c:pt idx="8">
                  <c:v>1.8501933590907345</c:v>
                </c:pt>
                <c:pt idx="9">
                  <c:v>1.8501933590907345</c:v>
                </c:pt>
                <c:pt idx="10">
                  <c:v>1.8501933590907345</c:v>
                </c:pt>
                <c:pt idx="11">
                  <c:v>1.8501933590907345</c:v>
                </c:pt>
                <c:pt idx="12">
                  <c:v>1.8501933590907345</c:v>
                </c:pt>
                <c:pt idx="13">
                  <c:v>1.8501933590907345</c:v>
                </c:pt>
                <c:pt idx="14">
                  <c:v>1.8501933590907345</c:v>
                </c:pt>
                <c:pt idx="15">
                  <c:v>1.8501933590907345</c:v>
                </c:pt>
              </c:numCache>
            </c:numRef>
          </c:val>
          <c:smooth val="0"/>
          <c:extLst>
            <c:ext xmlns:c16="http://schemas.microsoft.com/office/drawing/2014/chart" uri="{C3380CC4-5D6E-409C-BE32-E72D297353CC}">
              <c16:uniqueId val="{00000004-5A58-4DDF-8FF6-366A49B554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Innovation'!$I$45</c:f>
          <c:strCache>
            <c:ptCount val="1"/>
            <c:pt idx="0">
              <c:v>Patentanmeldungen insg. je 1 Mio. Einwohner ,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Innovation'!$J$46:$N$46</c:f>
              <c:numCache>
                <c:formatCode>General</c:formatCode>
                <c:ptCount val="5"/>
                <c:pt idx="0">
                  <c:v>79.0419180421395</c:v>
                </c:pt>
                <c:pt idx="1">
                  <c:v>36.806257571459668</c:v>
                </c:pt>
                <c:pt idx="2">
                  <c:v>134.12189432479136</c:v>
                </c:pt>
                <c:pt idx="3">
                  <c:v>45.792595057016456</c:v>
                </c:pt>
                <c:pt idx="4">
                  <c:v>246.72917771807772</c:v>
                </c:pt>
              </c:numCache>
            </c:numRef>
          </c:val>
          <c:extLst>
            <c:ext xmlns:c16="http://schemas.microsoft.com/office/drawing/2014/chart" uri="{C3380CC4-5D6E-409C-BE32-E72D297353CC}">
              <c16:uniqueId val="{00000000-9DC3-443C-B1AB-61B8938B3389}"/>
            </c:ext>
          </c:extLst>
        </c:ser>
        <c:ser>
          <c:idx val="3"/>
          <c:order val="3"/>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Innovation'!$J$48:$Y$48</c:f>
              <c:numCache>
                <c:formatCode>General</c:formatCode>
                <c:ptCount val="16"/>
                <c:pt idx="6" formatCode="0">
                  <c:v>1378.6759389905199</c:v>
                </c:pt>
                <c:pt idx="7" formatCode="0">
                  <c:v>859.85603068931448</c:v>
                </c:pt>
                <c:pt idx="8" formatCode="0">
                  <c:v>193.24550135840218</c:v>
                </c:pt>
                <c:pt idx="9" formatCode="0">
                  <c:v>236.93096854687545</c:v>
                </c:pt>
                <c:pt idx="10" formatCode="0">
                  <c:v>166.2371277794513</c:v>
                </c:pt>
                <c:pt idx="11" formatCode="0">
                  <c:v>392.31546309961442</c:v>
                </c:pt>
                <c:pt idx="12" formatCode="0">
                  <c:v>296.01707801076299</c:v>
                </c:pt>
                <c:pt idx="13" formatCode="0">
                  <c:v>164.99627122964137</c:v>
                </c:pt>
                <c:pt idx="14" formatCode="0">
                  <c:v>111.53950176390344</c:v>
                </c:pt>
                <c:pt idx="15" formatCode="0">
                  <c:v>145.44913339376799</c:v>
                </c:pt>
              </c:numCache>
            </c:numRef>
          </c:val>
          <c:extLst>
            <c:ext xmlns:c16="http://schemas.microsoft.com/office/drawing/2014/chart" uri="{C3380CC4-5D6E-409C-BE32-E72D297353CC}">
              <c16:uniqueId val="{00000001-9DC3-443C-B1AB-61B8938B3389}"/>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Innovation'!$J$47:$O$47</c:f>
              <c:numCache>
                <c:formatCode>General</c:formatCode>
                <c:ptCount val="6"/>
                <c:pt idx="5">
                  <c:v>127.38773751484489</c:v>
                </c:pt>
              </c:numCache>
            </c:numRef>
          </c:val>
          <c:extLst>
            <c:ext xmlns:c16="http://schemas.microsoft.com/office/drawing/2014/chart" uri="{C3380CC4-5D6E-409C-BE32-E72D297353CC}">
              <c16:uniqueId val="{00000002-9DC3-443C-B1AB-61B8938B33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Innovation'!$J$49:$O$49</c:f>
              <c:numCache>
                <c:formatCode>0.000</c:formatCode>
                <c:ptCount val="6"/>
                <c:pt idx="0">
                  <c:v>117.31853914880524</c:v>
                </c:pt>
                <c:pt idx="1">
                  <c:v>117.31853914880524</c:v>
                </c:pt>
                <c:pt idx="2" formatCode="General">
                  <c:v>117.31853914880524</c:v>
                </c:pt>
                <c:pt idx="3" formatCode="General">
                  <c:v>117.31853914880524</c:v>
                </c:pt>
                <c:pt idx="4" formatCode="General">
                  <c:v>117.31853914880524</c:v>
                </c:pt>
                <c:pt idx="5" formatCode="General">
                  <c:v>117.31853914880524</c:v>
                </c:pt>
              </c:numCache>
            </c:numRef>
          </c:val>
          <c:smooth val="0"/>
          <c:extLst>
            <c:ext xmlns:c16="http://schemas.microsoft.com/office/drawing/2014/chart" uri="{C3380CC4-5D6E-409C-BE32-E72D297353CC}">
              <c16:uniqueId val="{00000003-9DC3-443C-B1AB-61B8938B3389}"/>
            </c:ext>
          </c:extLst>
        </c:ser>
        <c:ser>
          <c:idx val="2"/>
          <c:order val="2"/>
          <c:tx>
            <c:v>Durchschnitt West</c:v>
          </c:tx>
          <c:spPr>
            <a:ln w="15875" cap="rnd">
              <a:solidFill>
                <a:srgbClr val="0E2841">
                  <a:lumMod val="75000"/>
                  <a:lumOff val="25000"/>
                </a:srgbClr>
              </a:solidFill>
              <a:round/>
            </a:ln>
            <a:effectLst/>
          </c:spPr>
          <c:marker>
            <c:symbol val="none"/>
          </c:marker>
          <c:val>
            <c:numRef>
              <c:f>'Abb Innovation'!$J$50:$Y$50</c:f>
              <c:numCache>
                <c:formatCode>General</c:formatCode>
                <c:ptCount val="16"/>
                <c:pt idx="6" formatCode="0.000">
                  <c:v>566.26750901362891</c:v>
                </c:pt>
                <c:pt idx="7" formatCode="0.000">
                  <c:v>566.26750901362891</c:v>
                </c:pt>
                <c:pt idx="8">
                  <c:v>566.26750901362891</c:v>
                </c:pt>
                <c:pt idx="9">
                  <c:v>566.26750901362891</c:v>
                </c:pt>
                <c:pt idx="10">
                  <c:v>566.26750901362891</c:v>
                </c:pt>
                <c:pt idx="11">
                  <c:v>566.26750901362891</c:v>
                </c:pt>
                <c:pt idx="12">
                  <c:v>566.26750901362891</c:v>
                </c:pt>
                <c:pt idx="13">
                  <c:v>566.26750901362891</c:v>
                </c:pt>
                <c:pt idx="14">
                  <c:v>566.26750901362891</c:v>
                </c:pt>
                <c:pt idx="15">
                  <c:v>566.26750901362891</c:v>
                </c:pt>
              </c:numCache>
            </c:numRef>
          </c:val>
          <c:smooth val="0"/>
          <c:extLst>
            <c:ext xmlns:c16="http://schemas.microsoft.com/office/drawing/2014/chart" uri="{C3380CC4-5D6E-409C-BE32-E72D297353CC}">
              <c16:uniqueId val="{00000004-9DC3-443C-B1AB-61B8938B33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Innovation'!$I$52</c:f>
          <c:strCache>
            <c:ptCount val="1"/>
            <c:pt idx="0">
              <c:v>Patentanmeldungen, Hochschulen, je 1 Mio.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Innovation'!$J$53:$N$53</c:f>
              <c:numCache>
                <c:formatCode>General</c:formatCode>
                <c:ptCount val="5"/>
                <c:pt idx="0">
                  <c:v>4.6955594876518525</c:v>
                </c:pt>
                <c:pt idx="1">
                  <c:v>3.8075438867027245</c:v>
                </c:pt>
                <c:pt idx="2">
                  <c:v>18.525123525523668</c:v>
                </c:pt>
                <c:pt idx="3">
                  <c:v>3.7381710250625679</c:v>
                </c:pt>
                <c:pt idx="4">
                  <c:v>12.810938073823268</c:v>
                </c:pt>
              </c:numCache>
            </c:numRef>
          </c:val>
          <c:extLst>
            <c:ext xmlns:c16="http://schemas.microsoft.com/office/drawing/2014/chart" uri="{C3380CC4-5D6E-409C-BE32-E72D297353CC}">
              <c16:uniqueId val="{00000000-B485-4C30-9758-06AF6DBF000C}"/>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Innovation'!$J$54:$O$54</c:f>
              <c:numCache>
                <c:formatCode>General</c:formatCode>
                <c:ptCount val="6"/>
                <c:pt idx="5">
                  <c:v>2.7219602033086514</c:v>
                </c:pt>
              </c:numCache>
            </c:numRef>
          </c:val>
          <c:extLst>
            <c:ext xmlns:c16="http://schemas.microsoft.com/office/drawing/2014/chart" uri="{C3380CC4-5D6E-409C-BE32-E72D297353CC}">
              <c16:uniqueId val="{00000001-B485-4C30-9758-06AF6DBF000C}"/>
            </c:ext>
          </c:extLst>
        </c:ser>
        <c:ser>
          <c:idx val="3"/>
          <c:order val="2"/>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Innovation'!$J$55:$Y$55</c:f>
              <c:numCache>
                <c:formatCode>General</c:formatCode>
                <c:ptCount val="16"/>
                <c:pt idx="6">
                  <c:v>4.1821201195659246</c:v>
                </c:pt>
                <c:pt idx="7">
                  <c:v>3.859929369347332</c:v>
                </c:pt>
                <c:pt idx="8">
                  <c:v>14.209228041058985</c:v>
                </c:pt>
                <c:pt idx="9">
                  <c:v>3.2308768438210289</c:v>
                </c:pt>
                <c:pt idx="10">
                  <c:v>3.8252071588751977</c:v>
                </c:pt>
                <c:pt idx="11">
                  <c:v>3.1225363188444319</c:v>
                </c:pt>
                <c:pt idx="12">
                  <c:v>7.2118103713266848</c:v>
                </c:pt>
                <c:pt idx="13">
                  <c:v>3.1497085550445489</c:v>
                </c:pt>
                <c:pt idx="14">
                  <c:v>4.9353761842435153</c:v>
                </c:pt>
                <c:pt idx="15">
                  <c:v>3.0442841873114235</c:v>
                </c:pt>
              </c:numCache>
            </c:numRef>
          </c:val>
          <c:extLst>
            <c:ext xmlns:c16="http://schemas.microsoft.com/office/drawing/2014/chart" uri="{C3380CC4-5D6E-409C-BE32-E72D297353CC}">
              <c16:uniqueId val="{00000002-B485-4C30-9758-06AF6DBF000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Innovation'!$J$56:$O$56</c:f>
              <c:numCache>
                <c:formatCode>General</c:formatCode>
                <c:ptCount val="6"/>
                <c:pt idx="0">
                  <c:v>8.570650292501389</c:v>
                </c:pt>
                <c:pt idx="1">
                  <c:v>8.570650292501389</c:v>
                </c:pt>
                <c:pt idx="2">
                  <c:v>8.570650292501389</c:v>
                </c:pt>
                <c:pt idx="3">
                  <c:v>8.570650292501389</c:v>
                </c:pt>
                <c:pt idx="4">
                  <c:v>8.570650292501389</c:v>
                </c:pt>
                <c:pt idx="5">
                  <c:v>8.570650292501389</c:v>
                </c:pt>
              </c:numCache>
            </c:numRef>
          </c:val>
          <c:smooth val="0"/>
          <c:extLst>
            <c:ext xmlns:c16="http://schemas.microsoft.com/office/drawing/2014/chart" uri="{C3380CC4-5D6E-409C-BE32-E72D297353CC}">
              <c16:uniqueId val="{00000003-B485-4C30-9758-06AF6DBF000C}"/>
            </c:ext>
          </c:extLst>
        </c:ser>
        <c:ser>
          <c:idx val="2"/>
          <c:order val="4"/>
          <c:tx>
            <c:v>Durchschnitt West</c:v>
          </c:tx>
          <c:spPr>
            <a:ln w="15875" cap="rnd">
              <a:solidFill>
                <a:srgbClr val="0E2841">
                  <a:lumMod val="75000"/>
                  <a:lumOff val="25000"/>
                </a:srgbClr>
              </a:solidFill>
              <a:round/>
            </a:ln>
            <a:effectLst/>
          </c:spPr>
          <c:marker>
            <c:symbol val="none"/>
          </c:marker>
          <c:val>
            <c:numRef>
              <c:f>'Abb Innovation'!$J$57:$Y$57</c:f>
              <c:numCache>
                <c:formatCode>General</c:formatCode>
                <c:ptCount val="16"/>
                <c:pt idx="6">
                  <c:v>4.7467086544691881</c:v>
                </c:pt>
                <c:pt idx="7">
                  <c:v>4.7467086544691881</c:v>
                </c:pt>
                <c:pt idx="8">
                  <c:v>4.7467086544691881</c:v>
                </c:pt>
                <c:pt idx="9">
                  <c:v>4.7467086544691881</c:v>
                </c:pt>
                <c:pt idx="10">
                  <c:v>4.7467086544691881</c:v>
                </c:pt>
                <c:pt idx="11">
                  <c:v>4.7467086544691881</c:v>
                </c:pt>
                <c:pt idx="12">
                  <c:v>4.7467086544691881</c:v>
                </c:pt>
                <c:pt idx="13">
                  <c:v>4.7467086544691881</c:v>
                </c:pt>
                <c:pt idx="14">
                  <c:v>4.7467086544691881</c:v>
                </c:pt>
                <c:pt idx="15">
                  <c:v>4.7467086544691881</c:v>
                </c:pt>
              </c:numCache>
            </c:numRef>
          </c:val>
          <c:smooth val="0"/>
          <c:extLst>
            <c:ext xmlns:c16="http://schemas.microsoft.com/office/drawing/2014/chart" uri="{C3380CC4-5D6E-409C-BE32-E72D297353CC}">
              <c16:uniqueId val="{00000004-B485-4C30-9758-06AF6DBF000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Innovation'!$I$59</c:f>
          <c:strCache>
            <c:ptCount val="1"/>
            <c:pt idx="0">
              <c:v>Patentanmeldungen insg. je 1.000 FuE-Beschäftigte (Vollzeitäquivalente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Innovation'!$J$60:$N$60</c:f>
              <c:numCache>
                <c:formatCode>General</c:formatCode>
                <c:ptCount val="5"/>
                <c:pt idx="0">
                  <c:v>17.217022779445525</c:v>
                </c:pt>
                <c:pt idx="1">
                  <c:v>19.358933671850206</c:v>
                </c:pt>
                <c:pt idx="2">
                  <c:v>19.078347478431649</c:v>
                </c:pt>
                <c:pt idx="3">
                  <c:v>16.990291262135923</c:v>
                </c:pt>
                <c:pt idx="4">
                  <c:v>37.02884118905363</c:v>
                </c:pt>
              </c:numCache>
            </c:numRef>
          </c:val>
          <c:extLst>
            <c:ext xmlns:c16="http://schemas.microsoft.com/office/drawing/2014/chart" uri="{C3380CC4-5D6E-409C-BE32-E72D297353CC}">
              <c16:uniqueId val="{00000000-8E06-4DDB-87BF-20AB29EE8BB7}"/>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Innovation'!$J$61:$O$61</c:f>
              <c:numCache>
                <c:formatCode>General</c:formatCode>
                <c:ptCount val="6"/>
                <c:pt idx="5">
                  <c:v>10.487353485502776</c:v>
                </c:pt>
              </c:numCache>
            </c:numRef>
          </c:val>
          <c:extLst>
            <c:ext xmlns:c16="http://schemas.microsoft.com/office/drawing/2014/chart" uri="{C3380CC4-5D6E-409C-BE32-E72D297353CC}">
              <c16:uniqueId val="{00000001-8E06-4DDB-87BF-20AB29EE8BB7}"/>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Innovation'!$J$62:$Y$62</c:f>
              <c:numCache>
                <c:formatCode>General</c:formatCode>
                <c:ptCount val="16"/>
                <c:pt idx="6">
                  <c:v>68.649091974223779</c:v>
                </c:pt>
                <c:pt idx="7">
                  <c:v>66.610772389048833</c:v>
                </c:pt>
                <c:pt idx="8">
                  <c:v>14.119170984455957</c:v>
                </c:pt>
                <c:pt idx="9">
                  <c:v>16.751608321497201</c:v>
                </c:pt>
                <c:pt idx="10">
                  <c:v>16.811263083145512</c:v>
                </c:pt>
                <c:pt idx="11">
                  <c:v>42.904440799465405</c:v>
                </c:pt>
                <c:pt idx="12">
                  <c:v>44.242191377295363</c:v>
                </c:pt>
                <c:pt idx="13">
                  <c:v>20.459925600270545</c:v>
                </c:pt>
                <c:pt idx="14">
                  <c:v>17.8279061306167</c:v>
                </c:pt>
                <c:pt idx="15">
                  <c:v>30.03921568627451</c:v>
                </c:pt>
              </c:numCache>
            </c:numRef>
          </c:val>
          <c:extLst>
            <c:ext xmlns:c16="http://schemas.microsoft.com/office/drawing/2014/chart" uri="{C3380CC4-5D6E-409C-BE32-E72D297353CC}">
              <c16:uniqueId val="{00000002-8E06-4DDB-87BF-20AB29EE8B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Innovation'!$J$63:$O$63</c:f>
              <c:numCache>
                <c:formatCode>General</c:formatCode>
                <c:ptCount val="6"/>
                <c:pt idx="0">
                  <c:v>17.462740564913922</c:v>
                </c:pt>
                <c:pt idx="1">
                  <c:v>17.462740564913922</c:v>
                </c:pt>
                <c:pt idx="2">
                  <c:v>17.462740564913922</c:v>
                </c:pt>
                <c:pt idx="3">
                  <c:v>17.462740564913922</c:v>
                </c:pt>
                <c:pt idx="4">
                  <c:v>17.462740564913922</c:v>
                </c:pt>
                <c:pt idx="5">
                  <c:v>17.462740564913922</c:v>
                </c:pt>
              </c:numCache>
            </c:numRef>
          </c:val>
          <c:smooth val="0"/>
          <c:extLst>
            <c:ext xmlns:c16="http://schemas.microsoft.com/office/drawing/2014/chart" uri="{C3380CC4-5D6E-409C-BE32-E72D297353CC}">
              <c16:uniqueId val="{00000003-8E06-4DDB-87BF-20AB29EE8BB7}"/>
            </c:ext>
          </c:extLst>
        </c:ser>
        <c:ser>
          <c:idx val="2"/>
          <c:order val="4"/>
          <c:tx>
            <c:v>Durchschnitt West</c:v>
          </c:tx>
          <c:spPr>
            <a:ln w="15875" cap="rnd">
              <a:solidFill>
                <a:srgbClr val="0E2841">
                  <a:lumMod val="75000"/>
                  <a:lumOff val="25000"/>
                </a:srgbClr>
              </a:solidFill>
              <a:round/>
            </a:ln>
            <a:effectLst/>
          </c:spPr>
          <c:marker>
            <c:symbol val="none"/>
          </c:marker>
          <c:val>
            <c:numRef>
              <c:f>'Abb Innovation'!$J$64:$Y$64</c:f>
              <c:numCache>
                <c:formatCode>General</c:formatCode>
                <c:ptCount val="16"/>
                <c:pt idx="6">
                  <c:v>51.35032064046473</c:v>
                </c:pt>
                <c:pt idx="7">
                  <c:v>51.35032064046473</c:v>
                </c:pt>
                <c:pt idx="8">
                  <c:v>51.35032064046473</c:v>
                </c:pt>
                <c:pt idx="9">
                  <c:v>51.35032064046473</c:v>
                </c:pt>
                <c:pt idx="10">
                  <c:v>51.35032064046473</c:v>
                </c:pt>
                <c:pt idx="11">
                  <c:v>51.35032064046473</c:v>
                </c:pt>
                <c:pt idx="12">
                  <c:v>51.35032064046473</c:v>
                </c:pt>
                <c:pt idx="13">
                  <c:v>51.35032064046473</c:v>
                </c:pt>
                <c:pt idx="14">
                  <c:v>51.35032064046473</c:v>
                </c:pt>
                <c:pt idx="15">
                  <c:v>51.35032064046473</c:v>
                </c:pt>
              </c:numCache>
            </c:numRef>
          </c:val>
          <c:smooth val="0"/>
          <c:extLst>
            <c:ext xmlns:c16="http://schemas.microsoft.com/office/drawing/2014/chart" uri="{C3380CC4-5D6E-409C-BE32-E72D297353CC}">
              <c16:uniqueId val="{00000004-8E06-4DDB-87BF-20AB29EE8B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Innovation'!$I$67</c:f>
          <c:strCache>
            <c:ptCount val="1"/>
            <c:pt idx="0">
              <c:v>Patentanmeldungen Hochschulen je 1.000 FuE-Beschäftigte (Vollzeitäquivalente),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Innovation'!$J$68:$N$68</c:f>
              <c:numCache>
                <c:formatCode>General</c:formatCode>
                <c:ptCount val="5"/>
                <c:pt idx="0">
                  <c:v>1.7513134851138354</c:v>
                </c:pt>
                <c:pt idx="1">
                  <c:v>3.3698399326032011</c:v>
                </c:pt>
                <c:pt idx="2">
                  <c:v>9.2888533759488627</c:v>
                </c:pt>
                <c:pt idx="3">
                  <c:v>5.3458068827263618</c:v>
                </c:pt>
                <c:pt idx="4">
                  <c:v>7.4074074074074074</c:v>
                </c:pt>
              </c:numCache>
            </c:numRef>
          </c:val>
          <c:extLst>
            <c:ext xmlns:c16="http://schemas.microsoft.com/office/drawing/2014/chart" uri="{C3380CC4-5D6E-409C-BE32-E72D297353CC}">
              <c16:uniqueId val="{00000000-5454-4024-9F20-13095464D6BA}"/>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Innovation'!$J$69:$O$69</c:f>
              <c:numCache>
                <c:formatCode>General</c:formatCode>
                <c:ptCount val="6"/>
                <c:pt idx="5">
                  <c:v>0.86663456909003367</c:v>
                </c:pt>
              </c:numCache>
            </c:numRef>
          </c:val>
          <c:extLst>
            <c:ext xmlns:c16="http://schemas.microsoft.com/office/drawing/2014/chart" uri="{C3380CC4-5D6E-409C-BE32-E72D297353CC}">
              <c16:uniqueId val="{00000001-5454-4024-9F20-13095464D6BA}"/>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Innovation'!$J$70:$Y$70</c:f>
              <c:numCache>
                <c:formatCode>General</c:formatCode>
                <c:ptCount val="16"/>
                <c:pt idx="6">
                  <c:v>1.673029900047188</c:v>
                </c:pt>
                <c:pt idx="7">
                  <c:v>1.6920473773265652</c:v>
                </c:pt>
                <c:pt idx="8">
                  <c:v>1.4807502467917077</c:v>
                </c:pt>
                <c:pt idx="9">
                  <c:v>1.4823049842505094</c:v>
                </c:pt>
                <c:pt idx="10">
                  <c:v>3.1397174254317113</c:v>
                </c:pt>
                <c:pt idx="11">
                  <c:v>2.0722084960548339</c:v>
                </c:pt>
                <c:pt idx="12">
                  <c:v>3.477225737735731</c:v>
                </c:pt>
                <c:pt idx="13">
                  <c:v>2.4780785360274491</c:v>
                </c:pt>
                <c:pt idx="14">
                  <c:v>0.65019505851755532</c:v>
                </c:pt>
                <c:pt idx="15">
                  <c:v>6.3411540900443883</c:v>
                </c:pt>
              </c:numCache>
            </c:numRef>
          </c:val>
          <c:extLst>
            <c:ext xmlns:c16="http://schemas.microsoft.com/office/drawing/2014/chart" uri="{C3380CC4-5D6E-409C-BE32-E72D297353CC}">
              <c16:uniqueId val="{00000002-5454-4024-9F20-13095464D6B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Innovation'!$J$71:$O$71</c:f>
              <c:numCache>
                <c:formatCode>General</c:formatCode>
                <c:ptCount val="6"/>
                <c:pt idx="0">
                  <c:v>4.8865510909147503</c:v>
                </c:pt>
                <c:pt idx="1">
                  <c:v>4.8865510909147503</c:v>
                </c:pt>
                <c:pt idx="2">
                  <c:v>4.8865510909147503</c:v>
                </c:pt>
                <c:pt idx="3">
                  <c:v>4.8865510909147503</c:v>
                </c:pt>
                <c:pt idx="4">
                  <c:v>4.8865510909147503</c:v>
                </c:pt>
                <c:pt idx="5">
                  <c:v>4.8865510909147503</c:v>
                </c:pt>
              </c:numCache>
            </c:numRef>
          </c:val>
          <c:smooth val="0"/>
          <c:extLst>
            <c:ext xmlns:c16="http://schemas.microsoft.com/office/drawing/2014/chart" uri="{C3380CC4-5D6E-409C-BE32-E72D297353CC}">
              <c16:uniqueId val="{00000003-5454-4024-9F20-13095464D6BA}"/>
            </c:ext>
          </c:extLst>
        </c:ser>
        <c:ser>
          <c:idx val="2"/>
          <c:order val="4"/>
          <c:tx>
            <c:v>Durchschnitt West</c:v>
          </c:tx>
          <c:spPr>
            <a:ln w="15875" cap="rnd">
              <a:solidFill>
                <a:srgbClr val="0E2841">
                  <a:lumMod val="75000"/>
                  <a:lumOff val="25000"/>
                </a:srgbClr>
              </a:solidFill>
              <a:round/>
            </a:ln>
            <a:effectLst/>
          </c:spPr>
          <c:marker>
            <c:symbol val="none"/>
          </c:marker>
          <c:val>
            <c:numRef>
              <c:f>'Abb Innovation'!$J$72:$Y$72</c:f>
              <c:numCache>
                <c:formatCode>General</c:formatCode>
                <c:ptCount val="16"/>
                <c:pt idx="6">
                  <c:v>2.4589341273292962</c:v>
                </c:pt>
                <c:pt idx="7">
                  <c:v>2.4589341273292962</c:v>
                </c:pt>
                <c:pt idx="8">
                  <c:v>2.4589341273292962</c:v>
                </c:pt>
                <c:pt idx="9">
                  <c:v>2.4589341273292962</c:v>
                </c:pt>
                <c:pt idx="10">
                  <c:v>2.4589341273292962</c:v>
                </c:pt>
                <c:pt idx="11">
                  <c:v>2.4589341273292962</c:v>
                </c:pt>
                <c:pt idx="12">
                  <c:v>2.4589341273292962</c:v>
                </c:pt>
                <c:pt idx="13">
                  <c:v>2.4589341273292962</c:v>
                </c:pt>
                <c:pt idx="14">
                  <c:v>2.4589341273292962</c:v>
                </c:pt>
                <c:pt idx="15">
                  <c:v>2.4589341273292962</c:v>
                </c:pt>
              </c:numCache>
            </c:numRef>
          </c:val>
          <c:smooth val="0"/>
          <c:extLst>
            <c:ext xmlns:c16="http://schemas.microsoft.com/office/drawing/2014/chart" uri="{C3380CC4-5D6E-409C-BE32-E72D297353CC}">
              <c16:uniqueId val="{00000004-5454-4024-9F20-13095464D6B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Hochschulen'!$I$3</c:f>
          <c:strCache>
            <c:ptCount val="1"/>
            <c:pt idx="0">
              <c:v>Studierende insgesamt je 1.000 Einwohner 18-24 Jahre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Hochschulen'!$J$4:$N$4</c:f>
              <c:numCache>
                <c:formatCode>General</c:formatCode>
                <c:ptCount val="5"/>
                <c:pt idx="0">
                  <c:v>354.89956943892298</c:v>
                </c:pt>
                <c:pt idx="1">
                  <c:v>374.03573616287883</c:v>
                </c:pt>
                <c:pt idx="2">
                  <c:v>384.92143021503699</c:v>
                </c:pt>
                <c:pt idx="3">
                  <c:v>415.34789875476184</c:v>
                </c:pt>
                <c:pt idx="4">
                  <c:v>352</c:v>
                </c:pt>
              </c:numCache>
            </c:numRef>
          </c:val>
          <c:extLst>
            <c:ext xmlns:c16="http://schemas.microsoft.com/office/drawing/2014/chart" uri="{C3380CC4-5D6E-409C-BE32-E72D297353CC}">
              <c16:uniqueId val="{00000000-8EA1-4ED0-86A4-F3F5C7913FC7}"/>
            </c:ext>
          </c:extLst>
        </c:ser>
        <c:ser>
          <c:idx val="3"/>
          <c:order val="3"/>
          <c:spPr>
            <a:solidFill>
              <a:schemeClr val="accent1"/>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Hochschulen'!$J$6:$Y$6</c:f>
              <c:numCache>
                <c:formatCode>General</c:formatCode>
                <c:ptCount val="16"/>
                <c:pt idx="6">
                  <c:v>409.3432147932092</c:v>
                </c:pt>
                <c:pt idx="7">
                  <c:v>427.54361390551384</c:v>
                </c:pt>
                <c:pt idx="8">
                  <c:v>659.24955617987212</c:v>
                </c:pt>
                <c:pt idx="9">
                  <c:v>836.95712233395955</c:v>
                </c:pt>
                <c:pt idx="10">
                  <c:v>525.03050138466597</c:v>
                </c:pt>
                <c:pt idx="11">
                  <c:v>327.00966142345322</c:v>
                </c:pt>
                <c:pt idx="12">
                  <c:v>535.0056644446355</c:v>
                </c:pt>
                <c:pt idx="13">
                  <c:v>383.65659199502267</c:v>
                </c:pt>
                <c:pt idx="14">
                  <c:v>440.69329537704238</c:v>
                </c:pt>
                <c:pt idx="15">
                  <c:v>304.67756805279242</c:v>
                </c:pt>
              </c:numCache>
            </c:numRef>
          </c:val>
          <c:extLst>
            <c:ext xmlns:c16="http://schemas.microsoft.com/office/drawing/2014/chart" uri="{C3380CC4-5D6E-409C-BE32-E72D297353CC}">
              <c16:uniqueId val="{00000001-8EA1-4ED0-86A4-F3F5C7913FC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8EA1-4ED0-86A4-F3F5C7913FC7}"/>
              </c:ext>
            </c:extLst>
          </c:dPt>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Hochschulen'!$J$5:$O$5</c:f>
              <c:numCache>
                <c:formatCode>General</c:formatCode>
                <c:ptCount val="6"/>
                <c:pt idx="5">
                  <c:v>739.53305129366368</c:v>
                </c:pt>
              </c:numCache>
            </c:numRef>
          </c:val>
          <c:extLst>
            <c:ext xmlns:c16="http://schemas.microsoft.com/office/drawing/2014/chart" uri="{C3380CC4-5D6E-409C-BE32-E72D297353CC}">
              <c16:uniqueId val="{00000004-8EA1-4ED0-86A4-F3F5C7913FC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Hochschulen'!$J$7:$O$7</c:f>
              <c:numCache>
                <c:formatCode>General</c:formatCode>
                <c:ptCount val="6"/>
                <c:pt idx="0">
                  <c:v>470.9176554676481</c:v>
                </c:pt>
                <c:pt idx="1">
                  <c:v>470.9176554676481</c:v>
                </c:pt>
                <c:pt idx="2">
                  <c:v>470.9176554676481</c:v>
                </c:pt>
                <c:pt idx="3">
                  <c:v>470.9176554676481</c:v>
                </c:pt>
                <c:pt idx="4">
                  <c:v>470.9176554676481</c:v>
                </c:pt>
                <c:pt idx="5">
                  <c:v>470.9176554676481</c:v>
                </c:pt>
              </c:numCache>
            </c:numRef>
          </c:val>
          <c:smooth val="0"/>
          <c:extLst>
            <c:ext xmlns:c16="http://schemas.microsoft.com/office/drawing/2014/chart" uri="{C3380CC4-5D6E-409C-BE32-E72D297353CC}">
              <c16:uniqueId val="{00000005-8EA1-4ED0-86A4-F3F5C7913FC7}"/>
            </c:ext>
          </c:extLst>
        </c:ser>
        <c:ser>
          <c:idx val="2"/>
          <c:order val="2"/>
          <c:tx>
            <c:v>Durchschnitt West</c:v>
          </c:tx>
          <c:spPr>
            <a:ln w="15875" cap="rnd">
              <a:solidFill>
                <a:schemeClr val="tx2">
                  <a:lumMod val="75000"/>
                  <a:lumOff val="25000"/>
                </a:schemeClr>
              </a:solidFill>
              <a:round/>
            </a:ln>
            <a:effectLst/>
          </c:spPr>
          <c:marker>
            <c:symbol val="none"/>
          </c:marker>
          <c:val>
            <c:numRef>
              <c:f>'Abb Hochschulen'!$J$8:$Y$8</c:f>
              <c:numCache>
                <c:formatCode>General</c:formatCode>
                <c:ptCount val="16"/>
                <c:pt idx="6">
                  <c:v>457.94558597446797</c:v>
                </c:pt>
                <c:pt idx="7">
                  <c:v>457.94558597446797</c:v>
                </c:pt>
                <c:pt idx="8">
                  <c:v>457.94558597446797</c:v>
                </c:pt>
                <c:pt idx="9">
                  <c:v>457.94558597446797</c:v>
                </c:pt>
                <c:pt idx="10">
                  <c:v>457.94558597446797</c:v>
                </c:pt>
                <c:pt idx="11">
                  <c:v>457.94558597446797</c:v>
                </c:pt>
                <c:pt idx="12">
                  <c:v>457.94558597446797</c:v>
                </c:pt>
                <c:pt idx="13">
                  <c:v>457.94558597446797</c:v>
                </c:pt>
                <c:pt idx="14">
                  <c:v>457.94558597446797</c:v>
                </c:pt>
                <c:pt idx="15">
                  <c:v>457.94558597446797</c:v>
                </c:pt>
              </c:numCache>
            </c:numRef>
          </c:val>
          <c:smooth val="0"/>
          <c:extLst>
            <c:ext xmlns:c16="http://schemas.microsoft.com/office/drawing/2014/chart" uri="{C3380CC4-5D6E-409C-BE32-E72D297353CC}">
              <c16:uniqueId val="{00000006-8EA1-4ED0-86A4-F3F5C7913FC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Hochschulen'!$I$11</c:f>
          <c:strCache>
            <c:ptCount val="1"/>
            <c:pt idx="0">
              <c:v>Studierende MINT-Fächer in % aller Studierenden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Hochschulen'!$J$12:$N$12</c:f>
              <c:numCache>
                <c:formatCode>0</c:formatCode>
                <c:ptCount val="5"/>
                <c:pt idx="0">
                  <c:v>35.6116268914583</c:v>
                </c:pt>
                <c:pt idx="1">
                  <c:v>32.687503469716319</c:v>
                </c:pt>
                <c:pt idx="2">
                  <c:v>40.640607825365912</c:v>
                </c:pt>
                <c:pt idx="3">
                  <c:v>31.539451503561782</c:v>
                </c:pt>
                <c:pt idx="4">
                  <c:v>41.179722718380539</c:v>
                </c:pt>
              </c:numCache>
            </c:numRef>
          </c:val>
          <c:extLst>
            <c:ext xmlns:c16="http://schemas.microsoft.com/office/drawing/2014/chart" uri="{C3380CC4-5D6E-409C-BE32-E72D297353CC}">
              <c16:uniqueId val="{00000000-FBB6-46DE-A0A4-C86037C75992}"/>
            </c:ext>
          </c:extLst>
        </c:ser>
        <c:ser>
          <c:idx val="3"/>
          <c:order val="3"/>
          <c:spPr>
            <a:solidFill>
              <a:schemeClr val="accent1"/>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Hochschulen'!$J$14:$Y$14</c:f>
              <c:numCache>
                <c:formatCode>General</c:formatCode>
                <c:ptCount val="16"/>
                <c:pt idx="6" formatCode="0">
                  <c:v>39.328790469692514</c:v>
                </c:pt>
                <c:pt idx="7" formatCode="0">
                  <c:v>40.812714378135567</c:v>
                </c:pt>
                <c:pt idx="8" formatCode="0">
                  <c:v>36.560432952495489</c:v>
                </c:pt>
                <c:pt idx="9" formatCode="0">
                  <c:v>27.919259271484925</c:v>
                </c:pt>
                <c:pt idx="10" formatCode="0">
                  <c:v>36.590313894729078</c:v>
                </c:pt>
                <c:pt idx="11" formatCode="0">
                  <c:v>37.578362601132362</c:v>
                </c:pt>
                <c:pt idx="12" formatCode="0">
                  <c:v>37.722431969864012</c:v>
                </c:pt>
                <c:pt idx="13" formatCode="0">
                  <c:v>35.469147162522887</c:v>
                </c:pt>
                <c:pt idx="14" formatCode="0">
                  <c:v>25.549237963866368</c:v>
                </c:pt>
                <c:pt idx="15" formatCode="0">
                  <c:v>35.602235989234124</c:v>
                </c:pt>
              </c:numCache>
            </c:numRef>
          </c:val>
          <c:extLst>
            <c:ext xmlns:c16="http://schemas.microsoft.com/office/drawing/2014/chart" uri="{C3380CC4-5D6E-409C-BE32-E72D297353CC}">
              <c16:uniqueId val="{00000001-FBB6-46DE-A0A4-C86037C75992}"/>
            </c:ext>
          </c:extLst>
        </c:ser>
        <c:ser>
          <c:idx val="4"/>
          <c:order val="4"/>
          <c:spPr>
            <a:pattFill prst="wdUpDiag">
              <a:fgClr>
                <a:srgbClr val="FFC000"/>
              </a:fgClr>
              <a:bgClr>
                <a:schemeClr val="accent1"/>
              </a:bgClr>
            </a:patt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Hochschulen'!$J$13:$O$13</c:f>
              <c:numCache>
                <c:formatCode>General</c:formatCode>
                <c:ptCount val="6"/>
                <c:pt idx="5" formatCode="0">
                  <c:v>35.606814968235319</c:v>
                </c:pt>
              </c:numCache>
            </c:numRef>
          </c:val>
          <c:extLst>
            <c:ext xmlns:c16="http://schemas.microsoft.com/office/drawing/2014/chart" uri="{C3380CC4-5D6E-409C-BE32-E72D297353CC}">
              <c16:uniqueId val="{00000002-FBB6-46DE-A0A4-C86037C759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Hochschulen'!$J$15:$O$15</c:f>
              <c:numCache>
                <c:formatCode>General</c:formatCode>
                <c:ptCount val="6"/>
                <c:pt idx="0">
                  <c:v>36.524845598030112</c:v>
                </c:pt>
                <c:pt idx="1">
                  <c:v>36.524845598030112</c:v>
                </c:pt>
                <c:pt idx="2">
                  <c:v>36.524845598030112</c:v>
                </c:pt>
                <c:pt idx="3">
                  <c:v>36.524845598030112</c:v>
                </c:pt>
                <c:pt idx="4">
                  <c:v>36.524845598030112</c:v>
                </c:pt>
                <c:pt idx="5">
                  <c:v>36.524845598030112</c:v>
                </c:pt>
              </c:numCache>
            </c:numRef>
          </c:val>
          <c:smooth val="0"/>
          <c:extLst>
            <c:ext xmlns:c16="http://schemas.microsoft.com/office/drawing/2014/chart" uri="{C3380CC4-5D6E-409C-BE32-E72D297353CC}">
              <c16:uniqueId val="{00000003-FBB6-46DE-A0A4-C86037C75992}"/>
            </c:ext>
          </c:extLst>
        </c:ser>
        <c:ser>
          <c:idx val="2"/>
          <c:order val="2"/>
          <c:tx>
            <c:v>Durchschnitt West</c:v>
          </c:tx>
          <c:spPr>
            <a:ln w="15875" cap="rnd">
              <a:solidFill>
                <a:schemeClr val="tx2">
                  <a:lumMod val="75000"/>
                  <a:lumOff val="25000"/>
                </a:schemeClr>
              </a:solidFill>
              <a:round/>
            </a:ln>
            <a:effectLst/>
          </c:spPr>
          <c:marker>
            <c:symbol val="none"/>
          </c:marker>
          <c:val>
            <c:numRef>
              <c:f>'Abb Hochschulen'!$J$16:$Y$16</c:f>
              <c:numCache>
                <c:formatCode>General</c:formatCode>
                <c:ptCount val="16"/>
                <c:pt idx="6">
                  <c:v>37.523810281445265</c:v>
                </c:pt>
                <c:pt idx="7">
                  <c:v>37.523810281445265</c:v>
                </c:pt>
                <c:pt idx="8">
                  <c:v>37.523810281445265</c:v>
                </c:pt>
                <c:pt idx="9">
                  <c:v>37.523810281445265</c:v>
                </c:pt>
                <c:pt idx="10">
                  <c:v>37.523810281445265</c:v>
                </c:pt>
                <c:pt idx="11">
                  <c:v>37.523810281445265</c:v>
                </c:pt>
                <c:pt idx="12">
                  <c:v>37.523810281445265</c:v>
                </c:pt>
                <c:pt idx="13">
                  <c:v>37.523810281445265</c:v>
                </c:pt>
                <c:pt idx="14">
                  <c:v>37.523810281445265</c:v>
                </c:pt>
                <c:pt idx="15">
                  <c:v>37.523810281445265</c:v>
                </c:pt>
              </c:numCache>
            </c:numRef>
          </c:val>
          <c:smooth val="0"/>
          <c:extLst>
            <c:ext xmlns:c16="http://schemas.microsoft.com/office/drawing/2014/chart" uri="{C3380CC4-5D6E-409C-BE32-E72D297353CC}">
              <c16:uniqueId val="{00000004-FBB6-46DE-A0A4-C86037C759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Wirtschaftswachstum'!$I$65</c:f>
          <c:strCache>
            <c:ptCount val="1"/>
            <c:pt idx="0">
              <c:v>Veränderungsrate des Produktionspotentials (real), ø 2019-2023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Wirtschaftswachstum'!$J$66:$N$66</c:f>
              <c:numCache>
                <c:formatCode>General</c:formatCode>
                <c:ptCount val="5"/>
                <c:pt idx="0">
                  <c:v>1.2991996271469901</c:v>
                </c:pt>
                <c:pt idx="1">
                  <c:v>1.1885254611510874</c:v>
                </c:pt>
                <c:pt idx="2">
                  <c:v>1.158283134973459</c:v>
                </c:pt>
                <c:pt idx="3">
                  <c:v>0.57813178802379639</c:v>
                </c:pt>
                <c:pt idx="4">
                  <c:v>0.9310746651499926</c:v>
                </c:pt>
              </c:numCache>
            </c:numRef>
          </c:val>
          <c:extLst>
            <c:ext xmlns:c16="http://schemas.microsoft.com/office/drawing/2014/chart" uri="{C3380CC4-5D6E-409C-BE32-E72D297353CC}">
              <c16:uniqueId val="{00000000-FF40-4FA4-9442-04EBF8078ADC}"/>
            </c:ext>
          </c:extLst>
        </c:ser>
        <c:ser>
          <c:idx val="4"/>
          <c:order val="1"/>
          <c:spPr>
            <a:pattFill prst="wdUpDiag">
              <a:fgClr>
                <a:srgbClr val="156082"/>
              </a:fgClr>
              <a:bgClr>
                <a:srgbClr val="FFC000"/>
              </a:bgClr>
            </a:pattFill>
            <a:ln>
              <a:solidFill>
                <a:srgbClr val="196B24"/>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Wirtschaftswachstum'!$J$67:$O$67</c:f>
              <c:numCache>
                <c:formatCode>General</c:formatCode>
                <c:ptCount val="6"/>
                <c:pt idx="5">
                  <c:v>2.6653546696052217</c:v>
                </c:pt>
              </c:numCache>
            </c:numRef>
          </c:val>
          <c:extLst>
            <c:ext xmlns:c16="http://schemas.microsoft.com/office/drawing/2014/chart" uri="{C3380CC4-5D6E-409C-BE32-E72D297353CC}">
              <c16:uniqueId val="{00000001-FF40-4FA4-9442-04EBF8078ADC}"/>
            </c:ext>
          </c:extLst>
        </c:ser>
        <c:ser>
          <c:idx val="3"/>
          <c:order val="2"/>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Wirtschaftswachstum'!$J$68:$Y$68</c:f>
              <c:numCache>
                <c:formatCode>General</c:formatCode>
                <c:ptCount val="16"/>
                <c:pt idx="6">
                  <c:v>1.2685502620737026</c:v>
                </c:pt>
                <c:pt idx="7">
                  <c:v>1.3214026658044986</c:v>
                </c:pt>
                <c:pt idx="8">
                  <c:v>0.14337697860635501</c:v>
                </c:pt>
                <c:pt idx="9">
                  <c:v>0.38444416235626022</c:v>
                </c:pt>
                <c:pt idx="10">
                  <c:v>0.99622516335182354</c:v>
                </c:pt>
                <c:pt idx="11">
                  <c:v>1.2269113233408717</c:v>
                </c:pt>
                <c:pt idx="12">
                  <c:v>0.71864729462281218</c:v>
                </c:pt>
                <c:pt idx="13">
                  <c:v>0.83859869313644708</c:v>
                </c:pt>
                <c:pt idx="14">
                  <c:v>-0.2604115306100141</c:v>
                </c:pt>
                <c:pt idx="15">
                  <c:v>1.2192878870619666</c:v>
                </c:pt>
              </c:numCache>
            </c:numRef>
          </c:val>
          <c:extLst>
            <c:ext xmlns:c16="http://schemas.microsoft.com/office/drawing/2014/chart" uri="{C3380CC4-5D6E-409C-BE32-E72D297353CC}">
              <c16:uniqueId val="{00000002-FF40-4FA4-9442-04EBF8078AD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Wirtschaftswachstum'!$J$69:$O$69</c:f>
              <c:numCache>
                <c:formatCode>General</c:formatCode>
                <c:ptCount val="6"/>
                <c:pt idx="0">
                  <c:v>1.5341557994416348</c:v>
                </c:pt>
                <c:pt idx="1">
                  <c:v>1.5341557994416348</c:v>
                </c:pt>
                <c:pt idx="2">
                  <c:v>1.5341557994416348</c:v>
                </c:pt>
                <c:pt idx="3">
                  <c:v>1.5341557994416348</c:v>
                </c:pt>
                <c:pt idx="4">
                  <c:v>1.5341557994416348</c:v>
                </c:pt>
                <c:pt idx="5">
                  <c:v>1.5341557994416348</c:v>
                </c:pt>
              </c:numCache>
            </c:numRef>
          </c:val>
          <c:smooth val="0"/>
          <c:extLst>
            <c:ext xmlns:c16="http://schemas.microsoft.com/office/drawing/2014/chart" uri="{C3380CC4-5D6E-409C-BE32-E72D297353CC}">
              <c16:uniqueId val="{00000003-FF40-4FA4-9442-04EBF8078ADC}"/>
            </c:ext>
          </c:extLst>
        </c:ser>
        <c:ser>
          <c:idx val="2"/>
          <c:order val="4"/>
          <c:tx>
            <c:v>Durchschnitt West</c:v>
          </c:tx>
          <c:spPr>
            <a:ln w="15875" cap="rnd">
              <a:solidFill>
                <a:schemeClr val="accent3"/>
              </a:solidFill>
              <a:round/>
            </a:ln>
            <a:effectLst/>
          </c:spPr>
          <c:marker>
            <c:symbol val="none"/>
          </c:marker>
          <c:val>
            <c:numRef>
              <c:f>'Abb Wirtschaftswachstum'!$J$70:$Y$70</c:f>
              <c:numCache>
                <c:formatCode>General</c:formatCode>
                <c:ptCount val="16"/>
                <c:pt idx="6">
                  <c:v>1.0217847549683228</c:v>
                </c:pt>
                <c:pt idx="7">
                  <c:v>1.0217847549683228</c:v>
                </c:pt>
                <c:pt idx="8">
                  <c:v>1.0217847549683228</c:v>
                </c:pt>
                <c:pt idx="9">
                  <c:v>1.0217847549683228</c:v>
                </c:pt>
                <c:pt idx="10">
                  <c:v>1.0217847549683228</c:v>
                </c:pt>
                <c:pt idx="11">
                  <c:v>1.0217847549683228</c:v>
                </c:pt>
                <c:pt idx="12">
                  <c:v>1.0217847549683228</c:v>
                </c:pt>
                <c:pt idx="13">
                  <c:v>1.0217847549683228</c:v>
                </c:pt>
                <c:pt idx="14">
                  <c:v>1.0217847549683228</c:v>
                </c:pt>
                <c:pt idx="15">
                  <c:v>1.0217847549683228</c:v>
                </c:pt>
              </c:numCache>
            </c:numRef>
          </c:val>
          <c:smooth val="0"/>
          <c:extLst>
            <c:ext xmlns:c16="http://schemas.microsoft.com/office/drawing/2014/chart" uri="{C3380CC4-5D6E-409C-BE32-E72D297353CC}">
              <c16:uniqueId val="{00000004-FF40-4FA4-9442-04EBF8078AD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Hochschulen'!$I$19</c:f>
          <c:strCache>
            <c:ptCount val="1"/>
            <c:pt idx="0">
              <c:v>Ausländische Studierende in % aller Studierenden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Hochschulen'!$J$20:$N$20</c:f>
              <c:numCache>
                <c:formatCode>0</c:formatCode>
                <c:ptCount val="5"/>
                <c:pt idx="0">
                  <c:v>26.152911469309487</c:v>
                </c:pt>
                <c:pt idx="1">
                  <c:v>10.697829345472714</c:v>
                </c:pt>
                <c:pt idx="2">
                  <c:v>19.456389687023933</c:v>
                </c:pt>
                <c:pt idx="3">
                  <c:v>20.067429172180027</c:v>
                </c:pt>
                <c:pt idx="4">
                  <c:v>20.910946670068896</c:v>
                </c:pt>
              </c:numCache>
            </c:numRef>
          </c:val>
          <c:extLst>
            <c:ext xmlns:c16="http://schemas.microsoft.com/office/drawing/2014/chart" uri="{C3380CC4-5D6E-409C-BE32-E72D297353CC}">
              <c16:uniqueId val="{00000000-9FB8-4B4E-9B31-7FDF9343B15A}"/>
            </c:ext>
          </c:extLst>
        </c:ser>
        <c:ser>
          <c:idx val="3"/>
          <c:order val="3"/>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Hochschulen'!$J$22:$Y$22</c:f>
              <c:numCache>
                <c:formatCode>General</c:formatCode>
                <c:ptCount val="16"/>
                <c:pt idx="6" formatCode="0">
                  <c:v>13.948323260813092</c:v>
                </c:pt>
                <c:pt idx="7" formatCode="0">
                  <c:v>20.796113423580678</c:v>
                </c:pt>
                <c:pt idx="8" formatCode="0">
                  <c:v>20.523412376794166</c:v>
                </c:pt>
                <c:pt idx="9" formatCode="0">
                  <c:v>14.869860865833731</c:v>
                </c:pt>
                <c:pt idx="10" formatCode="0">
                  <c:v>17.603350833405056</c:v>
                </c:pt>
                <c:pt idx="11" formatCode="0">
                  <c:v>14.425642746432738</c:v>
                </c:pt>
                <c:pt idx="12" formatCode="0">
                  <c:v>15.237312460701688</c:v>
                </c:pt>
                <c:pt idx="13" formatCode="0">
                  <c:v>15.801317383817862</c:v>
                </c:pt>
                <c:pt idx="14" formatCode="0">
                  <c:v>18.568112236315311</c:v>
                </c:pt>
                <c:pt idx="15" formatCode="0">
                  <c:v>9.7354716440254165</c:v>
                </c:pt>
              </c:numCache>
            </c:numRef>
          </c:val>
          <c:extLst>
            <c:ext xmlns:c16="http://schemas.microsoft.com/office/drawing/2014/chart" uri="{C3380CC4-5D6E-409C-BE32-E72D297353CC}">
              <c16:uniqueId val="{00000001-9FB8-4B4E-9B31-7FDF9343B15A}"/>
            </c:ext>
          </c:extLst>
        </c:ser>
        <c:ser>
          <c:idx val="4"/>
          <c:order val="4"/>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Hochschulen'!$J$21:$O$21</c:f>
              <c:numCache>
                <c:formatCode>General</c:formatCode>
                <c:ptCount val="6"/>
                <c:pt idx="5" formatCode="0">
                  <c:v>24.794873837452453</c:v>
                </c:pt>
              </c:numCache>
            </c:numRef>
          </c:val>
          <c:extLst>
            <c:ext xmlns:c16="http://schemas.microsoft.com/office/drawing/2014/chart" uri="{C3380CC4-5D6E-409C-BE32-E72D297353CC}">
              <c16:uniqueId val="{00000002-9FB8-4B4E-9B31-7FDF9343B1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Hochschulen'!$J$23:$O$23</c:f>
              <c:numCache>
                <c:formatCode>General</c:formatCode>
                <c:ptCount val="6"/>
                <c:pt idx="0">
                  <c:v>21.901667137609493</c:v>
                </c:pt>
                <c:pt idx="1">
                  <c:v>21.901667137609493</c:v>
                </c:pt>
                <c:pt idx="2">
                  <c:v>21.901667137609493</c:v>
                </c:pt>
                <c:pt idx="3">
                  <c:v>21.901667137609493</c:v>
                </c:pt>
                <c:pt idx="4">
                  <c:v>21.901667137609493</c:v>
                </c:pt>
                <c:pt idx="5">
                  <c:v>21.901667137609493</c:v>
                </c:pt>
              </c:numCache>
            </c:numRef>
          </c:val>
          <c:smooth val="0"/>
          <c:extLst>
            <c:ext xmlns:c16="http://schemas.microsoft.com/office/drawing/2014/chart" uri="{C3380CC4-5D6E-409C-BE32-E72D297353CC}">
              <c16:uniqueId val="{00000003-9FB8-4B4E-9B31-7FDF9343B15A}"/>
            </c:ext>
          </c:extLst>
        </c:ser>
        <c:ser>
          <c:idx val="2"/>
          <c:order val="2"/>
          <c:tx>
            <c:v>Durchschnitt West</c:v>
          </c:tx>
          <c:spPr>
            <a:ln w="15875" cap="rnd">
              <a:solidFill>
                <a:srgbClr val="0E2841">
                  <a:lumMod val="75000"/>
                  <a:lumOff val="25000"/>
                </a:srgbClr>
              </a:solidFill>
              <a:round/>
            </a:ln>
            <a:effectLst/>
          </c:spPr>
          <c:marker>
            <c:symbol val="none"/>
          </c:marker>
          <c:val>
            <c:numRef>
              <c:f>'Abb Hochschulen'!$J$24:$Y$24</c:f>
              <c:numCache>
                <c:formatCode>General</c:formatCode>
                <c:ptCount val="16"/>
                <c:pt idx="6">
                  <c:v>16.219983576982671</c:v>
                </c:pt>
                <c:pt idx="7">
                  <c:v>16.219983576982671</c:v>
                </c:pt>
                <c:pt idx="8">
                  <c:v>16.219983576982671</c:v>
                </c:pt>
                <c:pt idx="9">
                  <c:v>16.219983576982671</c:v>
                </c:pt>
                <c:pt idx="10">
                  <c:v>16.219983576982671</c:v>
                </c:pt>
                <c:pt idx="11">
                  <c:v>16.219983576982671</c:v>
                </c:pt>
                <c:pt idx="12">
                  <c:v>16.219983576982671</c:v>
                </c:pt>
                <c:pt idx="13">
                  <c:v>16.219983576982671</c:v>
                </c:pt>
                <c:pt idx="14">
                  <c:v>16.219983576982671</c:v>
                </c:pt>
                <c:pt idx="15">
                  <c:v>16.219983576982671</c:v>
                </c:pt>
              </c:numCache>
            </c:numRef>
          </c:val>
          <c:smooth val="0"/>
          <c:extLst>
            <c:ext xmlns:c16="http://schemas.microsoft.com/office/drawing/2014/chart" uri="{C3380CC4-5D6E-409C-BE32-E72D297353CC}">
              <c16:uniqueId val="{00000004-9FB8-4B4E-9B31-7FDF9343B1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Hochschulen'!$I$27</c:f>
          <c:strCache>
            <c:ptCount val="1"/>
            <c:pt idx="0">
              <c:v>Ausländische Studierende in % aller MINT-Studierenden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Hochschulen'!$J$28:$N$28</c:f>
              <c:numCache>
                <c:formatCode>General</c:formatCode>
                <c:ptCount val="5"/>
                <c:pt idx="0">
                  <c:v>40.523537879191771</c:v>
                </c:pt>
                <c:pt idx="1">
                  <c:v>19.106657608695652</c:v>
                </c:pt>
                <c:pt idx="2">
                  <c:v>28.97508896797153</c:v>
                </c:pt>
                <c:pt idx="3">
                  <c:v>38.045977011494251</c:v>
                </c:pt>
                <c:pt idx="4">
                  <c:v>35.014974697924195</c:v>
                </c:pt>
              </c:numCache>
            </c:numRef>
          </c:val>
          <c:extLst>
            <c:ext xmlns:c16="http://schemas.microsoft.com/office/drawing/2014/chart" uri="{C3380CC4-5D6E-409C-BE32-E72D297353CC}">
              <c16:uniqueId val="{00000000-C983-49D9-A7EA-F09458B14A2A}"/>
            </c:ext>
          </c:extLst>
        </c:ser>
        <c:ser>
          <c:idx val="3"/>
          <c:order val="3"/>
          <c:spPr>
            <a:solidFill>
              <a:srgbClr val="156082"/>
            </a:solidFill>
            <a:ln w="1587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Hochschulen'!$J$30:$Y$30</c:f>
              <c:numCache>
                <c:formatCode>General</c:formatCode>
                <c:ptCount val="16"/>
                <c:pt idx="6">
                  <c:v>16.573755498453899</c:v>
                </c:pt>
                <c:pt idx="7">
                  <c:v>30.111559742784504</c:v>
                </c:pt>
                <c:pt idx="8">
                  <c:v>32.165331807780326</c:v>
                </c:pt>
                <c:pt idx="9">
                  <c:v>23.111255615984867</c:v>
                </c:pt>
                <c:pt idx="10">
                  <c:v>23.062275985663085</c:v>
                </c:pt>
                <c:pt idx="11">
                  <c:v>22.269783000014172</c:v>
                </c:pt>
                <c:pt idx="12">
                  <c:v>23.223281957753429</c:v>
                </c:pt>
                <c:pt idx="13">
                  <c:v>23.813315524504265</c:v>
                </c:pt>
                <c:pt idx="14">
                  <c:v>37.648143271003427</c:v>
                </c:pt>
                <c:pt idx="15">
                  <c:v>14.153433236412436</c:v>
                </c:pt>
              </c:numCache>
            </c:numRef>
          </c:val>
          <c:extLst>
            <c:ext xmlns:c16="http://schemas.microsoft.com/office/drawing/2014/chart" uri="{C3380CC4-5D6E-409C-BE32-E72D297353CC}">
              <c16:uniqueId val="{00000001-C983-49D9-A7EA-F09458B14A2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Hochschulen'!$J$29:$O$29</c:f>
              <c:numCache>
                <c:formatCode>General</c:formatCode>
                <c:ptCount val="6"/>
                <c:pt idx="5">
                  <c:v>29.030859795573082</c:v>
                </c:pt>
              </c:numCache>
            </c:numRef>
          </c:val>
          <c:extLst>
            <c:ext xmlns:c16="http://schemas.microsoft.com/office/drawing/2014/chart" uri="{C3380CC4-5D6E-409C-BE32-E72D297353CC}">
              <c16:uniqueId val="{00000002-C983-49D9-A7EA-F09458B14A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Hochschulen'!$J$31:$O$31</c:f>
              <c:numCache>
                <c:formatCode>General</c:formatCode>
                <c:ptCount val="6"/>
                <c:pt idx="0">
                  <c:v>31.070477327232737</c:v>
                </c:pt>
                <c:pt idx="1">
                  <c:v>31.070477327232737</c:v>
                </c:pt>
                <c:pt idx="2">
                  <c:v>31.070477327232737</c:v>
                </c:pt>
                <c:pt idx="3">
                  <c:v>31.070477327232737</c:v>
                </c:pt>
                <c:pt idx="4">
                  <c:v>31.070477327232737</c:v>
                </c:pt>
                <c:pt idx="5">
                  <c:v>31.070477327232737</c:v>
                </c:pt>
              </c:numCache>
            </c:numRef>
          </c:val>
          <c:smooth val="0"/>
          <c:extLst>
            <c:ext xmlns:c16="http://schemas.microsoft.com/office/drawing/2014/chart" uri="{C3380CC4-5D6E-409C-BE32-E72D297353CC}">
              <c16:uniqueId val="{00000003-C983-49D9-A7EA-F09458B14A2A}"/>
            </c:ext>
          </c:extLst>
        </c:ser>
        <c:ser>
          <c:idx val="2"/>
          <c:order val="2"/>
          <c:tx>
            <c:v>Durchschnitt West</c:v>
          </c:tx>
          <c:spPr>
            <a:ln w="15875" cap="rnd">
              <a:solidFill>
                <a:srgbClr val="0E2841">
                  <a:lumMod val="75000"/>
                  <a:lumOff val="25000"/>
                </a:srgbClr>
              </a:solidFill>
              <a:round/>
            </a:ln>
            <a:effectLst/>
          </c:spPr>
          <c:marker>
            <c:symbol val="none"/>
          </c:marker>
          <c:val>
            <c:numRef>
              <c:f>'Abb Hochschulen'!$J$32:$Y$32</c:f>
              <c:numCache>
                <c:formatCode>General</c:formatCode>
                <c:ptCount val="16"/>
                <c:pt idx="6">
                  <c:v>23.464535954009396</c:v>
                </c:pt>
                <c:pt idx="7">
                  <c:v>23.464535954009396</c:v>
                </c:pt>
                <c:pt idx="8">
                  <c:v>23.464535954009396</c:v>
                </c:pt>
                <c:pt idx="9">
                  <c:v>23.464535954009396</c:v>
                </c:pt>
                <c:pt idx="10">
                  <c:v>23.464535954009396</c:v>
                </c:pt>
                <c:pt idx="11">
                  <c:v>23.464535954009396</c:v>
                </c:pt>
                <c:pt idx="12">
                  <c:v>23.464535954009396</c:v>
                </c:pt>
                <c:pt idx="13">
                  <c:v>23.464535954009396</c:v>
                </c:pt>
                <c:pt idx="14">
                  <c:v>23.464535954009396</c:v>
                </c:pt>
                <c:pt idx="15">
                  <c:v>23.464535954009396</c:v>
                </c:pt>
              </c:numCache>
            </c:numRef>
          </c:val>
          <c:smooth val="0"/>
          <c:extLst>
            <c:ext xmlns:c16="http://schemas.microsoft.com/office/drawing/2014/chart" uri="{C3380CC4-5D6E-409C-BE32-E72D297353CC}">
              <c16:uniqueId val="{00000004-C983-49D9-A7EA-F09458B14A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Hochschulen'!$I$35</c:f>
          <c:strCache>
            <c:ptCount val="1"/>
            <c:pt idx="0">
              <c:v>Prüfungen in MINT-Fächern in % aller bestandenen Prüfungen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Hochschulen'!$J$36:$N$36</c:f>
              <c:numCache>
                <c:formatCode>0</c:formatCode>
                <c:ptCount val="5"/>
                <c:pt idx="0">
                  <c:v>42.745350764131835</c:v>
                </c:pt>
                <c:pt idx="1">
                  <c:v>38.18798878559835</c:v>
                </c:pt>
                <c:pt idx="2">
                  <c:v>40.771094273491059</c:v>
                </c:pt>
                <c:pt idx="3">
                  <c:v>29.9526707234618</c:v>
                </c:pt>
                <c:pt idx="4">
                  <c:v>27.71613217900256</c:v>
                </c:pt>
              </c:numCache>
            </c:numRef>
          </c:val>
          <c:extLst>
            <c:ext xmlns:c16="http://schemas.microsoft.com/office/drawing/2014/chart" uri="{C3380CC4-5D6E-409C-BE32-E72D297353CC}">
              <c16:uniqueId val="{00000000-6E0B-498A-BDF6-27AA2B7EF13A}"/>
            </c:ext>
          </c:extLst>
        </c:ser>
        <c:ser>
          <c:idx val="3"/>
          <c:order val="3"/>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Hochschulen'!$J$38:$Y$38</c:f>
              <c:numCache>
                <c:formatCode>General</c:formatCode>
                <c:ptCount val="16"/>
                <c:pt idx="6" formatCode="0">
                  <c:v>40.326530612244902</c:v>
                </c:pt>
                <c:pt idx="7" formatCode="0">
                  <c:v>40.333757601470801</c:v>
                </c:pt>
                <c:pt idx="8" formatCode="0">
                  <c:v>38.52682631100334</c:v>
                </c:pt>
                <c:pt idx="9" formatCode="0">
                  <c:v>23.452230537467198</c:v>
                </c:pt>
                <c:pt idx="10" formatCode="0">
                  <c:v>34.180435041007961</c:v>
                </c:pt>
                <c:pt idx="11" formatCode="0">
                  <c:v>37.349962246465488</c:v>
                </c:pt>
                <c:pt idx="12" formatCode="0">
                  <c:v>34.856568051588802</c:v>
                </c:pt>
                <c:pt idx="13" formatCode="0">
                  <c:v>33.959550561797755</c:v>
                </c:pt>
                <c:pt idx="14" formatCode="0">
                  <c:v>28.517795464784502</c:v>
                </c:pt>
                <c:pt idx="15" formatCode="0">
                  <c:v>33.182009247583018</c:v>
                </c:pt>
              </c:numCache>
            </c:numRef>
          </c:val>
          <c:extLst>
            <c:ext xmlns:c16="http://schemas.microsoft.com/office/drawing/2014/chart" uri="{C3380CC4-5D6E-409C-BE32-E72D297353CC}">
              <c16:uniqueId val="{00000001-6E0B-498A-BDF6-27AA2B7EF13A}"/>
            </c:ext>
          </c:extLst>
        </c:ser>
        <c:ser>
          <c:idx val="4"/>
          <c:order val="4"/>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Hochschulen'!$J$37:$O$37</c:f>
              <c:numCache>
                <c:formatCode>General</c:formatCode>
                <c:ptCount val="6"/>
                <c:pt idx="5" formatCode="0">
                  <c:v>33.18847342938809</c:v>
                </c:pt>
              </c:numCache>
            </c:numRef>
          </c:val>
          <c:extLst>
            <c:ext xmlns:c16="http://schemas.microsoft.com/office/drawing/2014/chart" uri="{C3380CC4-5D6E-409C-BE32-E72D297353CC}">
              <c16:uniqueId val="{00000002-6E0B-498A-BDF6-27AA2B7EF1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Hochschulen'!$J$39:$O$39</c:f>
              <c:numCache>
                <c:formatCode>0</c:formatCode>
                <c:ptCount val="6"/>
                <c:pt idx="0">
                  <c:v>34.835493112835309</c:v>
                </c:pt>
                <c:pt idx="1">
                  <c:v>34.835493112835309</c:v>
                </c:pt>
                <c:pt idx="2" formatCode="General">
                  <c:v>34.835493112835309</c:v>
                </c:pt>
                <c:pt idx="3" formatCode="General">
                  <c:v>34.835493112835309</c:v>
                </c:pt>
                <c:pt idx="4" formatCode="General">
                  <c:v>34.835493112835309</c:v>
                </c:pt>
                <c:pt idx="5" formatCode="General">
                  <c:v>34.835493112835309</c:v>
                </c:pt>
              </c:numCache>
            </c:numRef>
          </c:val>
          <c:smooth val="0"/>
          <c:extLst>
            <c:ext xmlns:c16="http://schemas.microsoft.com/office/drawing/2014/chart" uri="{C3380CC4-5D6E-409C-BE32-E72D297353CC}">
              <c16:uniqueId val="{00000003-6E0B-498A-BDF6-27AA2B7EF13A}"/>
            </c:ext>
          </c:extLst>
        </c:ser>
        <c:ser>
          <c:idx val="2"/>
          <c:order val="2"/>
          <c:tx>
            <c:v>Durchschnitt West</c:v>
          </c:tx>
          <c:spPr>
            <a:ln w="15875" cap="rnd">
              <a:solidFill>
                <a:schemeClr val="accent3"/>
              </a:solidFill>
              <a:round/>
            </a:ln>
            <a:effectLst/>
          </c:spPr>
          <c:marker>
            <c:symbol val="none"/>
          </c:marker>
          <c:val>
            <c:numRef>
              <c:f>'Abb Hochschulen'!$J$40:$Y$40</c:f>
              <c:numCache>
                <c:formatCode>General</c:formatCode>
                <c:ptCount val="16"/>
                <c:pt idx="6">
                  <c:v>36.346774681095461</c:v>
                </c:pt>
                <c:pt idx="7">
                  <c:v>36.346774681095461</c:v>
                </c:pt>
                <c:pt idx="8">
                  <c:v>36.346774681095461</c:v>
                </c:pt>
                <c:pt idx="9">
                  <c:v>36.346774681095461</c:v>
                </c:pt>
                <c:pt idx="10">
                  <c:v>36.346774681095461</c:v>
                </c:pt>
                <c:pt idx="11">
                  <c:v>36.346774681095461</c:v>
                </c:pt>
                <c:pt idx="12">
                  <c:v>36.346774681095461</c:v>
                </c:pt>
                <c:pt idx="13">
                  <c:v>36.346774681095461</c:v>
                </c:pt>
                <c:pt idx="14">
                  <c:v>36.346774681095461</c:v>
                </c:pt>
                <c:pt idx="15">
                  <c:v>36.346774681095461</c:v>
                </c:pt>
              </c:numCache>
            </c:numRef>
          </c:val>
          <c:smooth val="0"/>
          <c:extLst>
            <c:ext xmlns:c16="http://schemas.microsoft.com/office/drawing/2014/chart" uri="{C3380CC4-5D6E-409C-BE32-E72D297353CC}">
              <c16:uniqueId val="{00000004-6E0B-498A-BDF6-27AA2B7EF1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Hochschulen'!$I$45</c:f>
          <c:strCache>
            <c:ptCount val="1"/>
            <c:pt idx="0">
              <c:v>Ausgaben der Hochschulen 2023 je Einwohner, Westdeutschland ohne Berlin=100, insg</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Hochschulen'!$J$46:$N$46</c:f>
              <c:numCache>
                <c:formatCode>General</c:formatCode>
                <c:ptCount val="5"/>
                <c:pt idx="0">
                  <c:v>37.535978515766047</c:v>
                </c:pt>
                <c:pt idx="1">
                  <c:v>108.08318400148744</c:v>
                </c:pt>
                <c:pt idx="2">
                  <c:v>105.57773458480713</c:v>
                </c:pt>
                <c:pt idx="3">
                  <c:v>103.21081552932434</c:v>
                </c:pt>
                <c:pt idx="4">
                  <c:v>114.81996977049323</c:v>
                </c:pt>
              </c:numCache>
            </c:numRef>
          </c:val>
          <c:extLst>
            <c:ext xmlns:c16="http://schemas.microsoft.com/office/drawing/2014/chart" uri="{C3380CC4-5D6E-409C-BE32-E72D297353CC}">
              <c16:uniqueId val="{00000000-291B-410E-9271-C615B4714A2F}"/>
            </c:ext>
          </c:extLst>
        </c:ser>
        <c:ser>
          <c:idx val="3"/>
          <c:order val="3"/>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Hochschulen'!$J$48:$Y$48</c:f>
              <c:numCache>
                <c:formatCode>General</c:formatCode>
                <c:ptCount val="16"/>
                <c:pt idx="6" formatCode="0">
                  <c:v>105.24386689708854</c:v>
                </c:pt>
                <c:pt idx="7" formatCode="0">
                  <c:v>102.51865405044447</c:v>
                </c:pt>
                <c:pt idx="8" formatCode="0">
                  <c:v>95.94576143385359</c:v>
                </c:pt>
                <c:pt idx="9" formatCode="0">
                  <c:v>179.05063333135882</c:v>
                </c:pt>
                <c:pt idx="10" formatCode="0">
                  <c:v>95.128042624210948</c:v>
                </c:pt>
                <c:pt idx="11" formatCode="0">
                  <c:v>73.565092903983071</c:v>
                </c:pt>
                <c:pt idx="12" formatCode="0">
                  <c:v>106.72127024179537</c:v>
                </c:pt>
                <c:pt idx="13" formatCode="0">
                  <c:v>67.071609543515891</c:v>
                </c:pt>
                <c:pt idx="14" formatCode="0">
                  <c:v>129.5879870531989</c:v>
                </c:pt>
                <c:pt idx="15" formatCode="0">
                  <c:v>97.243253242404521</c:v>
                </c:pt>
              </c:numCache>
            </c:numRef>
          </c:val>
          <c:extLst>
            <c:ext xmlns:c16="http://schemas.microsoft.com/office/drawing/2014/chart" uri="{C3380CC4-5D6E-409C-BE32-E72D297353CC}">
              <c16:uniqueId val="{00000001-291B-410E-9271-C615B4714A2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Hochschulen'!$J$47:$O$47</c:f>
              <c:numCache>
                <c:formatCode>General</c:formatCode>
                <c:ptCount val="6"/>
                <c:pt idx="5">
                  <c:v>158.56247172160602</c:v>
                </c:pt>
              </c:numCache>
            </c:numRef>
          </c:val>
          <c:extLst>
            <c:ext xmlns:c16="http://schemas.microsoft.com/office/drawing/2014/chart" uri="{C3380CC4-5D6E-409C-BE32-E72D297353CC}">
              <c16:uniqueId val="{00000002-291B-410E-9271-C615B4714A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Hochschulen'!$J$49:$O$49</c:f>
              <c:numCache>
                <c:formatCode>0.000</c:formatCode>
                <c:ptCount val="6"/>
                <c:pt idx="0">
                  <c:v>107.95217400221857</c:v>
                </c:pt>
                <c:pt idx="1">
                  <c:v>107.95217400221857</c:v>
                </c:pt>
                <c:pt idx="2" formatCode="General">
                  <c:v>107.95217400221857</c:v>
                </c:pt>
                <c:pt idx="3" formatCode="General">
                  <c:v>107.95217400221857</c:v>
                </c:pt>
                <c:pt idx="4" formatCode="General">
                  <c:v>107.95217400221857</c:v>
                </c:pt>
                <c:pt idx="5" formatCode="General">
                  <c:v>107.95217400221857</c:v>
                </c:pt>
              </c:numCache>
            </c:numRef>
          </c:val>
          <c:smooth val="0"/>
          <c:extLst>
            <c:ext xmlns:c16="http://schemas.microsoft.com/office/drawing/2014/chart" uri="{C3380CC4-5D6E-409C-BE32-E72D297353CC}">
              <c16:uniqueId val="{00000003-291B-410E-9271-C615B4714A2F}"/>
            </c:ext>
          </c:extLst>
        </c:ser>
        <c:ser>
          <c:idx val="2"/>
          <c:order val="2"/>
          <c:tx>
            <c:v>Durchschnitt West</c:v>
          </c:tx>
          <c:spPr>
            <a:ln w="15875" cap="rnd">
              <a:solidFill>
                <a:srgbClr val="0E2841">
                  <a:lumMod val="75000"/>
                  <a:lumOff val="25000"/>
                </a:srgbClr>
              </a:solidFill>
              <a:round/>
            </a:ln>
            <a:effectLst/>
          </c:spPr>
          <c:marker>
            <c:symbol val="none"/>
          </c:marker>
          <c:val>
            <c:numRef>
              <c:f>'Abb Hochschulen'!$J$50:$Y$50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91B-410E-9271-C615B4714A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Hochschulen'!$I$52</c:f>
          <c:strCache>
            <c:ptCount val="1"/>
            <c:pt idx="0">
              <c:v>Ausgaben der Hochschulen 2023 je Einwohner, Westdeutschland ohne Berlin=100,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Hochschulen'!$J$53:$N$53</c:f>
              <c:numCache>
                <c:formatCode>General</c:formatCode>
                <c:ptCount val="5"/>
                <c:pt idx="0">
                  <c:v>49.03834951183547</c:v>
                </c:pt>
                <c:pt idx="1">
                  <c:v>72.476835968608398</c:v>
                </c:pt>
                <c:pt idx="2">
                  <c:v>153.82416622591705</c:v>
                </c:pt>
                <c:pt idx="3">
                  <c:v>66.103240696923564</c:v>
                </c:pt>
                <c:pt idx="4">
                  <c:v>102.62244792899789</c:v>
                </c:pt>
              </c:numCache>
            </c:numRef>
          </c:val>
          <c:extLst>
            <c:ext xmlns:c16="http://schemas.microsoft.com/office/drawing/2014/chart" uri="{C3380CC4-5D6E-409C-BE32-E72D297353CC}">
              <c16:uniqueId val="{00000000-42AB-4116-848D-DC2D9A7C913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Hochschulen'!$J$54:$O$54</c:f>
              <c:numCache>
                <c:formatCode>General</c:formatCode>
                <c:ptCount val="6"/>
                <c:pt idx="5">
                  <c:v>128.32718973296178</c:v>
                </c:pt>
              </c:numCache>
            </c:numRef>
          </c:val>
          <c:extLst>
            <c:ext xmlns:c16="http://schemas.microsoft.com/office/drawing/2014/chart" uri="{C3380CC4-5D6E-409C-BE32-E72D297353CC}">
              <c16:uniqueId val="{00000001-42AB-4116-848D-DC2D9A7C9135}"/>
            </c:ext>
          </c:extLst>
        </c:ser>
        <c:ser>
          <c:idx val="3"/>
          <c:order val="2"/>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Hochschulen'!$J$55:$Y$55</c:f>
              <c:numCache>
                <c:formatCode>General</c:formatCode>
                <c:ptCount val="16"/>
                <c:pt idx="6">
                  <c:v>113.57455784006369</c:v>
                </c:pt>
                <c:pt idx="7">
                  <c:v>114.45622733202021</c:v>
                </c:pt>
                <c:pt idx="8">
                  <c:v>195.32657017254914</c:v>
                </c:pt>
                <c:pt idx="9">
                  <c:v>180.72109216689265</c:v>
                </c:pt>
                <c:pt idx="10">
                  <c:v>93.303378983900771</c:v>
                </c:pt>
                <c:pt idx="11">
                  <c:v>83.187949151687633</c:v>
                </c:pt>
                <c:pt idx="12">
                  <c:v>95.39698533877673</c:v>
                </c:pt>
                <c:pt idx="13">
                  <c:v>71.10154753680132</c:v>
                </c:pt>
                <c:pt idx="14">
                  <c:v>66.625150601173004</c:v>
                </c:pt>
                <c:pt idx="15">
                  <c:v>50.627962868158683</c:v>
                </c:pt>
              </c:numCache>
            </c:numRef>
          </c:val>
          <c:extLst>
            <c:ext xmlns:c16="http://schemas.microsoft.com/office/drawing/2014/chart" uri="{C3380CC4-5D6E-409C-BE32-E72D297353CC}">
              <c16:uniqueId val="{00000002-42AB-4116-848D-DC2D9A7C913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Hochschulen'!$J$56:$O$56</c:f>
              <c:numCache>
                <c:formatCode>General</c:formatCode>
                <c:ptCount val="6"/>
                <c:pt idx="0">
                  <c:v>105.02473373992629</c:v>
                </c:pt>
                <c:pt idx="1">
                  <c:v>105.02473373992629</c:v>
                </c:pt>
                <c:pt idx="2">
                  <c:v>105.02473373992629</c:v>
                </c:pt>
                <c:pt idx="3">
                  <c:v>105.02473373992629</c:v>
                </c:pt>
                <c:pt idx="4">
                  <c:v>105.02473373992629</c:v>
                </c:pt>
                <c:pt idx="5">
                  <c:v>105.02473373992629</c:v>
                </c:pt>
              </c:numCache>
            </c:numRef>
          </c:val>
          <c:smooth val="0"/>
          <c:extLst>
            <c:ext xmlns:c16="http://schemas.microsoft.com/office/drawing/2014/chart" uri="{C3380CC4-5D6E-409C-BE32-E72D297353CC}">
              <c16:uniqueId val="{00000003-42AB-4116-848D-DC2D9A7C9135}"/>
            </c:ext>
          </c:extLst>
        </c:ser>
        <c:ser>
          <c:idx val="2"/>
          <c:order val="4"/>
          <c:tx>
            <c:v>Durchschnitt West</c:v>
          </c:tx>
          <c:spPr>
            <a:ln w="15875" cap="rnd">
              <a:solidFill>
                <a:srgbClr val="0E2841">
                  <a:lumMod val="75000"/>
                  <a:lumOff val="25000"/>
                </a:srgbClr>
              </a:solidFill>
              <a:round/>
            </a:ln>
            <a:effectLst/>
          </c:spPr>
          <c:marker>
            <c:symbol val="none"/>
          </c:marker>
          <c:val>
            <c:numRef>
              <c:f>'Abb Hochschulen'!$J$57:$Y$57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AB-4116-848D-DC2D9A7C913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Hochschulen'!$I$59</c:f>
          <c:strCache>
            <c:ptCount val="1"/>
            <c:pt idx="0">
              <c:v>Ausgaben der Hochschulen 2023 je Einwohner, Westdeutschland ohne Berlin=100,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Hochschulen'!$J$60:$N$60</c:f>
              <c:numCache>
                <c:formatCode>General</c:formatCode>
                <c:ptCount val="5"/>
                <c:pt idx="0">
                  <c:v>2.9400543279058642</c:v>
                </c:pt>
                <c:pt idx="1">
                  <c:v>148.4159984632154</c:v>
                </c:pt>
                <c:pt idx="2">
                  <c:v>101.74028386085878</c:v>
                </c:pt>
                <c:pt idx="3">
                  <c:v>131.01969645841936</c:v>
                </c:pt>
                <c:pt idx="4">
                  <c:v>81.389078007181681</c:v>
                </c:pt>
              </c:numCache>
            </c:numRef>
          </c:val>
          <c:extLst>
            <c:ext xmlns:c16="http://schemas.microsoft.com/office/drawing/2014/chart" uri="{C3380CC4-5D6E-409C-BE32-E72D297353CC}">
              <c16:uniqueId val="{00000000-2090-47DF-A5D2-59AC1E60FA5D}"/>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Hochschulen'!$J$61:$O$61</c:f>
              <c:numCache>
                <c:formatCode>General</c:formatCode>
                <c:ptCount val="6"/>
                <c:pt idx="5">
                  <c:v>174.56826619036553</c:v>
                </c:pt>
              </c:numCache>
            </c:numRef>
          </c:val>
          <c:extLst>
            <c:ext xmlns:c16="http://schemas.microsoft.com/office/drawing/2014/chart" uri="{C3380CC4-5D6E-409C-BE32-E72D297353CC}">
              <c16:uniqueId val="{00000001-2090-47DF-A5D2-59AC1E60FA5D}"/>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Hochschulen'!$J$62:$Y$62</c:f>
              <c:numCache>
                <c:formatCode>General</c:formatCode>
                <c:ptCount val="16"/>
                <c:pt idx="6">
                  <c:v>108.63957684801842</c:v>
                </c:pt>
                <c:pt idx="7">
                  <c:v>109.26584682477561</c:v>
                </c:pt>
                <c:pt idx="8">
                  <c:v>5.374598003963885</c:v>
                </c:pt>
                <c:pt idx="9">
                  <c:v>191.66875662246596</c:v>
                </c:pt>
                <c:pt idx="10">
                  <c:v>80.66229955998908</c:v>
                </c:pt>
                <c:pt idx="11">
                  <c:v>63.533026528295657</c:v>
                </c:pt>
                <c:pt idx="12">
                  <c:v>102.83763591299582</c:v>
                </c:pt>
                <c:pt idx="13">
                  <c:v>61.275754272303558</c:v>
                </c:pt>
                <c:pt idx="14">
                  <c:v>175.77342772803598</c:v>
                </c:pt>
                <c:pt idx="15">
                  <c:v>141.70408788134603</c:v>
                </c:pt>
              </c:numCache>
            </c:numRef>
          </c:val>
          <c:extLst>
            <c:ext xmlns:c16="http://schemas.microsoft.com/office/drawing/2014/chart" uri="{C3380CC4-5D6E-409C-BE32-E72D297353CC}">
              <c16:uniqueId val="{00000002-2090-47DF-A5D2-59AC1E60F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Hochschulen'!$J$63:$O$63</c:f>
              <c:numCache>
                <c:formatCode>General</c:formatCode>
                <c:ptCount val="6"/>
                <c:pt idx="0">
                  <c:v>108.39805561492766</c:v>
                </c:pt>
                <c:pt idx="1">
                  <c:v>108.39805561492766</c:v>
                </c:pt>
                <c:pt idx="2">
                  <c:v>108.39805561492766</c:v>
                </c:pt>
                <c:pt idx="3">
                  <c:v>108.39805561492766</c:v>
                </c:pt>
                <c:pt idx="4">
                  <c:v>108.39805561492766</c:v>
                </c:pt>
                <c:pt idx="5">
                  <c:v>108.39805561492766</c:v>
                </c:pt>
              </c:numCache>
            </c:numRef>
          </c:val>
          <c:smooth val="0"/>
          <c:extLst>
            <c:ext xmlns:c16="http://schemas.microsoft.com/office/drawing/2014/chart" uri="{C3380CC4-5D6E-409C-BE32-E72D297353CC}">
              <c16:uniqueId val="{00000003-2090-47DF-A5D2-59AC1E60FA5D}"/>
            </c:ext>
          </c:extLst>
        </c:ser>
        <c:ser>
          <c:idx val="2"/>
          <c:order val="4"/>
          <c:tx>
            <c:v>Durchschnitt West</c:v>
          </c:tx>
          <c:spPr>
            <a:ln w="15875" cap="rnd">
              <a:solidFill>
                <a:srgbClr val="0E2841">
                  <a:lumMod val="75000"/>
                  <a:lumOff val="25000"/>
                </a:srgbClr>
              </a:solidFill>
              <a:round/>
            </a:ln>
            <a:effectLst/>
          </c:spPr>
          <c:marker>
            <c:symbol val="none"/>
          </c:marker>
          <c:val>
            <c:numRef>
              <c:f>'Abb Hochschulen'!$J$64:$Y$64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090-47DF-A5D2-59AC1E60F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Hochschulen'!$I$67</c:f>
          <c:strCache>
            <c:ptCount val="1"/>
            <c:pt idx="0">
              <c:v>Ausgaben der Hochschulen 2023 je Einwohner, Westdeutschland ohne Berlin=100,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Hochschulen'!$J$68:$N$68</c:f>
              <c:numCache>
                <c:formatCode>General</c:formatCode>
                <c:ptCount val="5"/>
                <c:pt idx="0">
                  <c:v>81.785512436441294</c:v>
                </c:pt>
                <c:pt idx="1">
                  <c:v>67.395005934134971</c:v>
                </c:pt>
                <c:pt idx="2">
                  <c:v>87.422300701409227</c:v>
                </c:pt>
                <c:pt idx="3">
                  <c:v>81.322963857667716</c:v>
                </c:pt>
                <c:pt idx="4">
                  <c:v>169.02640523041308</c:v>
                </c:pt>
              </c:numCache>
            </c:numRef>
          </c:val>
          <c:extLst>
            <c:ext xmlns:c16="http://schemas.microsoft.com/office/drawing/2014/chart" uri="{C3380CC4-5D6E-409C-BE32-E72D297353CC}">
              <c16:uniqueId val="{00000000-891C-4E39-9CC4-3ED0FAE192FC}"/>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Hochschulen'!$J$69:$O$69</c:f>
              <c:numCache>
                <c:formatCode>General</c:formatCode>
                <c:ptCount val="6"/>
                <c:pt idx="5">
                  <c:v>150.32367287385696</c:v>
                </c:pt>
              </c:numCache>
            </c:numRef>
          </c:val>
          <c:extLst>
            <c:ext xmlns:c16="http://schemas.microsoft.com/office/drawing/2014/chart" uri="{C3380CC4-5D6E-409C-BE32-E72D297353CC}">
              <c16:uniqueId val="{00000001-891C-4E39-9CC4-3ED0FAE192FC}"/>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Hochschulen'!$J$70:$Y$70</c:f>
              <c:numCache>
                <c:formatCode>General</c:formatCode>
                <c:ptCount val="16"/>
                <c:pt idx="6" formatCode="0.000000">
                  <c:v>96.255685946778968</c:v>
                </c:pt>
                <c:pt idx="7" formatCode="0.000000">
                  <c:v>86.925584848235758</c:v>
                </c:pt>
                <c:pt idx="8" formatCode="0.000000">
                  <c:v>177.77758130834508</c:v>
                </c:pt>
                <c:pt idx="9" formatCode="0.000000">
                  <c:v>160.03136064051043</c:v>
                </c:pt>
                <c:pt idx="10" formatCode="0.000000">
                  <c:v>116.88784356457636</c:v>
                </c:pt>
                <c:pt idx="11" formatCode="0.000000">
                  <c:v>83.309221883191185</c:v>
                </c:pt>
                <c:pt idx="12" formatCode="0.000000">
                  <c:v>117.88310833427704</c:v>
                </c:pt>
                <c:pt idx="13" formatCode="0.000000">
                  <c:v>73.45213688706599</c:v>
                </c:pt>
                <c:pt idx="14" formatCode="0.000000">
                  <c:v>93.891301350720511</c:v>
                </c:pt>
                <c:pt idx="15" formatCode="0.000000">
                  <c:v>56.006915342471572</c:v>
                </c:pt>
              </c:numCache>
            </c:numRef>
          </c:val>
          <c:extLst>
            <c:ext xmlns:c16="http://schemas.microsoft.com/office/drawing/2014/chart" uri="{C3380CC4-5D6E-409C-BE32-E72D297353CC}">
              <c16:uniqueId val="{00000002-891C-4E39-9CC4-3ED0FAE192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Hochschulen'!$J$71:$O$71</c:f>
              <c:numCache>
                <c:formatCode>General</c:formatCode>
                <c:ptCount val="6"/>
                <c:pt idx="0">
                  <c:v>108.74652578252753</c:v>
                </c:pt>
                <c:pt idx="1">
                  <c:v>108.74652578252753</c:v>
                </c:pt>
                <c:pt idx="2">
                  <c:v>108.74652578252753</c:v>
                </c:pt>
                <c:pt idx="3">
                  <c:v>108.74652578252753</c:v>
                </c:pt>
                <c:pt idx="4">
                  <c:v>108.74652578252753</c:v>
                </c:pt>
                <c:pt idx="5">
                  <c:v>108.74652578252753</c:v>
                </c:pt>
              </c:numCache>
            </c:numRef>
          </c:val>
          <c:smooth val="0"/>
          <c:extLst>
            <c:ext xmlns:c16="http://schemas.microsoft.com/office/drawing/2014/chart" uri="{C3380CC4-5D6E-409C-BE32-E72D297353CC}">
              <c16:uniqueId val="{00000003-891C-4E39-9CC4-3ED0FAE192FC}"/>
            </c:ext>
          </c:extLst>
        </c:ser>
        <c:ser>
          <c:idx val="2"/>
          <c:order val="4"/>
          <c:tx>
            <c:v>Durchschnitt West</c:v>
          </c:tx>
          <c:spPr>
            <a:ln w="15875" cap="rnd">
              <a:solidFill>
                <a:srgbClr val="0E2841">
                  <a:lumMod val="75000"/>
                  <a:lumOff val="25000"/>
                </a:srgbClr>
              </a:solidFill>
              <a:round/>
            </a:ln>
            <a:effectLst/>
          </c:spPr>
          <c:marker>
            <c:symbol val="none"/>
          </c:marker>
          <c:val>
            <c:numRef>
              <c:f>'Abb Hochschulen'!$J$72:$Y$72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91C-4E39-9CC4-3ED0FAE192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Hochschulen'!$I$75</c:f>
          <c:strCache>
            <c:ptCount val="1"/>
            <c:pt idx="0">
              <c:v>Ausgaben der Hochschulen 2023 in % des BIP,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Hochschulen'!$J$76:$N$76</c:f>
              <c:numCache>
                <c:formatCode>General</c:formatCode>
                <c:ptCount val="5"/>
                <c:pt idx="0">
                  <c:v>1.7348282121860441</c:v>
                </c:pt>
                <c:pt idx="1">
                  <c:v>5.1212123009098054</c:v>
                </c:pt>
                <c:pt idx="2">
                  <c:v>4.8061751674492799</c:v>
                </c:pt>
                <c:pt idx="3">
                  <c:v>5.0410225682989944</c:v>
                </c:pt>
                <c:pt idx="4">
                  <c:v>5.6320909824349989</c:v>
                </c:pt>
              </c:numCache>
            </c:numRef>
          </c:val>
          <c:extLst>
            <c:ext xmlns:c16="http://schemas.microsoft.com/office/drawing/2014/chart" uri="{C3380CC4-5D6E-409C-BE32-E72D297353CC}">
              <c16:uniqueId val="{00000000-0A0B-42C1-AB9D-4D0EDD2BE3AF}"/>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Hochschulen'!$J$77:$O$77</c:f>
              <c:numCache>
                <c:formatCode>General</c:formatCode>
                <c:ptCount val="6"/>
                <c:pt idx="5">
                  <c:v>5.149201193796582</c:v>
                </c:pt>
              </c:numCache>
            </c:numRef>
          </c:val>
          <c:extLst>
            <c:ext xmlns:c16="http://schemas.microsoft.com/office/drawing/2014/chart" uri="{C3380CC4-5D6E-409C-BE32-E72D297353CC}">
              <c16:uniqueId val="{00000001-0A0B-42C1-AB9D-4D0EDD2BE3AF}"/>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Hochschulen'!$J$78:$Y$78</c:f>
              <c:numCache>
                <c:formatCode>General</c:formatCode>
                <c:ptCount val="16"/>
                <c:pt idx="6">
                  <c:v>3.264105929241206</c:v>
                </c:pt>
                <c:pt idx="7">
                  <c:v>3.0621059033049645</c:v>
                </c:pt>
                <c:pt idx="8">
                  <c:v>2.9738121797245083</c:v>
                </c:pt>
                <c:pt idx="9">
                  <c:v>3.7932655081502471</c:v>
                </c:pt>
                <c:pt idx="10">
                  <c:v>2.9471767238097506</c:v>
                </c:pt>
                <c:pt idx="11">
                  <c:v>2.8289413139546635</c:v>
                </c:pt>
                <c:pt idx="12">
                  <c:v>3.975965482648423</c:v>
                </c:pt>
                <c:pt idx="13">
                  <c:v>2.7742052480247859</c:v>
                </c:pt>
                <c:pt idx="14">
                  <c:v>5.4540199922270229</c:v>
                </c:pt>
                <c:pt idx="15">
                  <c:v>4.1602424542786576</c:v>
                </c:pt>
              </c:numCache>
            </c:numRef>
          </c:val>
          <c:extLst>
            <c:ext xmlns:c16="http://schemas.microsoft.com/office/drawing/2014/chart" uri="{C3380CC4-5D6E-409C-BE32-E72D297353CC}">
              <c16:uniqueId val="{00000002-0A0B-42C1-AB9D-4D0EDD2BE3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Hochschulen'!$J$79:$O$79</c:f>
              <c:numCache>
                <c:formatCode>General</c:formatCode>
                <c:ptCount val="6"/>
                <c:pt idx="0">
                  <c:v>4.6086216718007966</c:v>
                </c:pt>
                <c:pt idx="1">
                  <c:v>4.6086216718007966</c:v>
                </c:pt>
                <c:pt idx="2">
                  <c:v>4.6086216718007966</c:v>
                </c:pt>
                <c:pt idx="3">
                  <c:v>4.6086216718007966</c:v>
                </c:pt>
                <c:pt idx="4">
                  <c:v>4.6086216718007966</c:v>
                </c:pt>
                <c:pt idx="5">
                  <c:v>4.6086216718007966</c:v>
                </c:pt>
              </c:numCache>
            </c:numRef>
          </c:val>
          <c:smooth val="0"/>
          <c:extLst>
            <c:ext xmlns:c16="http://schemas.microsoft.com/office/drawing/2014/chart" uri="{C3380CC4-5D6E-409C-BE32-E72D297353CC}">
              <c16:uniqueId val="{00000003-0A0B-42C1-AB9D-4D0EDD2BE3AF}"/>
            </c:ext>
          </c:extLst>
        </c:ser>
        <c:ser>
          <c:idx val="2"/>
          <c:order val="4"/>
          <c:tx>
            <c:v>Durchschnitt West</c:v>
          </c:tx>
          <c:spPr>
            <a:ln w="15875" cap="rnd">
              <a:solidFill>
                <a:srgbClr val="156082"/>
              </a:solidFill>
              <a:round/>
            </a:ln>
            <a:effectLst/>
          </c:spPr>
          <c:marker>
            <c:symbol val="none"/>
          </c:marker>
          <c:val>
            <c:numRef>
              <c:f>'Abb Hochschulen'!$J$80:$Y$80</c:f>
              <c:numCache>
                <c:formatCode>General</c:formatCode>
                <c:ptCount val="16"/>
                <c:pt idx="6">
                  <c:v>3.3671177448386049</c:v>
                </c:pt>
                <c:pt idx="7">
                  <c:v>3.3671177448386049</c:v>
                </c:pt>
                <c:pt idx="8">
                  <c:v>3.3671177448386049</c:v>
                </c:pt>
                <c:pt idx="9">
                  <c:v>3.3671177448386049</c:v>
                </c:pt>
                <c:pt idx="10">
                  <c:v>3.3671177448386049</c:v>
                </c:pt>
                <c:pt idx="11">
                  <c:v>3.3671177448386049</c:v>
                </c:pt>
                <c:pt idx="12">
                  <c:v>3.3671177448386049</c:v>
                </c:pt>
                <c:pt idx="13">
                  <c:v>3.3671177448386049</c:v>
                </c:pt>
                <c:pt idx="14">
                  <c:v>3.3671177448386049</c:v>
                </c:pt>
                <c:pt idx="15">
                  <c:v>3.3671177448386049</c:v>
                </c:pt>
              </c:numCache>
            </c:numRef>
          </c:val>
          <c:smooth val="0"/>
          <c:extLst>
            <c:ext xmlns:c16="http://schemas.microsoft.com/office/drawing/2014/chart" uri="{C3380CC4-5D6E-409C-BE32-E72D297353CC}">
              <c16:uniqueId val="{00000004-0A0B-42C1-AB9D-4D0EDD2BE3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Hochschulen'!$I$83</c:f>
          <c:strCache>
            <c:ptCount val="1"/>
            <c:pt idx="0">
              <c:v>Ausgaben der Hochschulen 2023 in % des BIP,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Hochschulen'!$J$84:$N$84</c:f>
              <c:numCache>
                <c:formatCode>General</c:formatCode>
                <c:ptCount val="5"/>
                <c:pt idx="0">
                  <c:v>0.3793921608146244</c:v>
                </c:pt>
                <c:pt idx="1">
                  <c:v>0.57485412184198159</c:v>
                </c:pt>
                <c:pt idx="2">
                  <c:v>1.1721834898900263</c:v>
                </c:pt>
                <c:pt idx="3">
                  <c:v>0.54045552056552504</c:v>
                </c:pt>
                <c:pt idx="4">
                  <c:v>0.84263283397306199</c:v>
                </c:pt>
              </c:numCache>
            </c:numRef>
          </c:val>
          <c:extLst>
            <c:ext xmlns:c16="http://schemas.microsoft.com/office/drawing/2014/chart" uri="{C3380CC4-5D6E-409C-BE32-E72D297353CC}">
              <c16:uniqueId val="{00000000-2B10-4056-B5E5-994CC2514D18}"/>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Hochschulen'!$J$85:$O$85</c:f>
              <c:numCache>
                <c:formatCode>General</c:formatCode>
                <c:ptCount val="6"/>
                <c:pt idx="5">
                  <c:v>0.69759267536376646</c:v>
                </c:pt>
              </c:numCache>
            </c:numRef>
          </c:val>
          <c:extLst>
            <c:ext xmlns:c16="http://schemas.microsoft.com/office/drawing/2014/chart" uri="{C3380CC4-5D6E-409C-BE32-E72D297353CC}">
              <c16:uniqueId val="{00000001-2B10-4056-B5E5-994CC2514D18}"/>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Hochschulen'!$J$86:$Y$86</c:f>
              <c:numCache>
                <c:formatCode>General</c:formatCode>
                <c:ptCount val="16"/>
                <c:pt idx="6">
                  <c:v>0.58964724879395103</c:v>
                </c:pt>
                <c:pt idx="7">
                  <c:v>0.57226938364216762</c:v>
                </c:pt>
                <c:pt idx="8">
                  <c:v>1.0134278624700168</c:v>
                </c:pt>
                <c:pt idx="9">
                  <c:v>0.64089959500939908</c:v>
                </c:pt>
                <c:pt idx="10">
                  <c:v>0.48388121668557671</c:v>
                </c:pt>
                <c:pt idx="11">
                  <c:v>0.53549613693273912</c:v>
                </c:pt>
                <c:pt idx="12">
                  <c:v>0.59493571951725266</c:v>
                </c:pt>
                <c:pt idx="13">
                  <c:v>0.49229189760195197</c:v>
                </c:pt>
                <c:pt idx="14">
                  <c:v>0.46939013673032898</c:v>
                </c:pt>
                <c:pt idx="15">
                  <c:v>0.36257127097282532</c:v>
                </c:pt>
              </c:numCache>
            </c:numRef>
          </c:val>
          <c:extLst>
            <c:ext xmlns:c16="http://schemas.microsoft.com/office/drawing/2014/chart" uri="{C3380CC4-5D6E-409C-BE32-E72D297353CC}">
              <c16:uniqueId val="{00000002-2B10-4056-B5E5-994CC2514D1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Hochschulen'!$J$87:$O$87</c:f>
              <c:numCache>
                <c:formatCode>General</c:formatCode>
                <c:ptCount val="6"/>
                <c:pt idx="0">
                  <c:v>0.75054204841570638</c:v>
                </c:pt>
                <c:pt idx="1">
                  <c:v>0.75054204841570638</c:v>
                </c:pt>
                <c:pt idx="2">
                  <c:v>0.75054204841570638</c:v>
                </c:pt>
                <c:pt idx="3">
                  <c:v>0.75054204841570638</c:v>
                </c:pt>
                <c:pt idx="4">
                  <c:v>0.75054204841570638</c:v>
                </c:pt>
                <c:pt idx="5">
                  <c:v>0.75054204841570638</c:v>
                </c:pt>
              </c:numCache>
            </c:numRef>
          </c:val>
          <c:smooth val="0"/>
          <c:extLst>
            <c:ext xmlns:c16="http://schemas.microsoft.com/office/drawing/2014/chart" uri="{C3380CC4-5D6E-409C-BE32-E72D297353CC}">
              <c16:uniqueId val="{00000003-2B10-4056-B5E5-994CC2514D18}"/>
            </c:ext>
          </c:extLst>
        </c:ser>
        <c:ser>
          <c:idx val="2"/>
          <c:order val="4"/>
          <c:tx>
            <c:v>Durchschnitt West</c:v>
          </c:tx>
          <c:spPr>
            <a:ln w="15875" cap="rnd">
              <a:solidFill>
                <a:srgbClr val="0E2841">
                  <a:lumMod val="75000"/>
                  <a:lumOff val="25000"/>
                </a:srgbClr>
              </a:solidFill>
              <a:round/>
            </a:ln>
            <a:effectLst/>
          </c:spPr>
          <c:marker>
            <c:symbol val="none"/>
          </c:marker>
          <c:val>
            <c:numRef>
              <c:f>'Abb Hochschulen'!$J$88:$Y$88</c:f>
              <c:numCache>
                <c:formatCode>General</c:formatCode>
                <c:ptCount val="16"/>
                <c:pt idx="6">
                  <c:v>0.56364035220560715</c:v>
                </c:pt>
                <c:pt idx="7">
                  <c:v>0.56364035220560715</c:v>
                </c:pt>
                <c:pt idx="8">
                  <c:v>0.56364035220560715</c:v>
                </c:pt>
                <c:pt idx="9">
                  <c:v>0.56364035220560715</c:v>
                </c:pt>
                <c:pt idx="10">
                  <c:v>0.56364035220560715</c:v>
                </c:pt>
                <c:pt idx="11">
                  <c:v>0.56364035220560715</c:v>
                </c:pt>
                <c:pt idx="12">
                  <c:v>0.56364035220560715</c:v>
                </c:pt>
                <c:pt idx="13">
                  <c:v>0.56364035220560715</c:v>
                </c:pt>
                <c:pt idx="14">
                  <c:v>0.56364035220560715</c:v>
                </c:pt>
                <c:pt idx="15">
                  <c:v>0.56364035220560715</c:v>
                </c:pt>
              </c:numCache>
            </c:numRef>
          </c:val>
          <c:smooth val="0"/>
          <c:extLst>
            <c:ext xmlns:c16="http://schemas.microsoft.com/office/drawing/2014/chart" uri="{C3380CC4-5D6E-409C-BE32-E72D297353CC}">
              <c16:uniqueId val="{00000004-2B10-4056-B5E5-994CC2514D1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Hochschulen'!$I$91</c:f>
          <c:strCache>
            <c:ptCount val="1"/>
            <c:pt idx="0">
              <c:v>Ausgaben der Hochschulen 2023 in % des BIP,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Hochschulen'!$J$92:$N$92</c:f>
              <c:numCache>
                <c:formatCode>General</c:formatCode>
                <c:ptCount val="5"/>
                <c:pt idx="0">
                  <c:v>6.6812640461113737E-2</c:v>
                </c:pt>
                <c:pt idx="1">
                  <c:v>3.457720731063445</c:v>
                </c:pt>
                <c:pt idx="2">
                  <c:v>2.2772711640215988</c:v>
                </c:pt>
                <c:pt idx="3">
                  <c:v>3.1464770376203206</c:v>
                </c:pt>
                <c:pt idx="4">
                  <c:v>1.9629665910646146</c:v>
                </c:pt>
              </c:numCache>
            </c:numRef>
          </c:val>
          <c:extLst>
            <c:ext xmlns:c16="http://schemas.microsoft.com/office/drawing/2014/chart" uri="{C3380CC4-5D6E-409C-BE32-E72D297353CC}">
              <c16:uniqueId val="{00000000-4CE4-46BD-AE6B-6800BC643BF9}"/>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Hochschulen'!$J$93:$O$93</c:f>
              <c:numCache>
                <c:formatCode>General</c:formatCode>
                <c:ptCount val="6"/>
                <c:pt idx="5">
                  <c:v>2.7874000171232365</c:v>
                </c:pt>
              </c:numCache>
            </c:numRef>
          </c:val>
          <c:extLst>
            <c:ext xmlns:c16="http://schemas.microsoft.com/office/drawing/2014/chart" uri="{C3380CC4-5D6E-409C-BE32-E72D297353CC}">
              <c16:uniqueId val="{00000001-4CE4-46BD-AE6B-6800BC643BF9}"/>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Hochschulen'!$J$94:$Y$94</c:f>
              <c:numCache>
                <c:formatCode>General</c:formatCode>
                <c:ptCount val="16"/>
                <c:pt idx="6">
                  <c:v>1.6567235997788978</c:v>
                </c:pt>
                <c:pt idx="7">
                  <c:v>1.6047090156787713</c:v>
                </c:pt>
                <c:pt idx="8">
                  <c:v>8.1908368265906376E-2</c:v>
                </c:pt>
                <c:pt idx="9">
                  <c:v>1.9965640719880566</c:v>
                </c:pt>
                <c:pt idx="10">
                  <c:v>1.2287478260818685</c:v>
                </c:pt>
                <c:pt idx="11">
                  <c:v>1.2012855150493291</c:v>
                </c:pt>
                <c:pt idx="12">
                  <c:v>1.883814995491832</c:v>
                </c:pt>
                <c:pt idx="13">
                  <c:v>1.2461865858973162</c:v>
                </c:pt>
                <c:pt idx="14">
                  <c:v>3.6374727569080374</c:v>
                </c:pt>
                <c:pt idx="15">
                  <c:v>2.9808223001654945</c:v>
                </c:pt>
              </c:numCache>
            </c:numRef>
          </c:val>
          <c:extLst>
            <c:ext xmlns:c16="http://schemas.microsoft.com/office/drawing/2014/chart" uri="{C3380CC4-5D6E-409C-BE32-E72D297353CC}">
              <c16:uniqueId val="{00000002-4CE4-46BD-AE6B-6800BC643BF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Hochschulen'!$J$95:$O$95</c:f>
              <c:numCache>
                <c:formatCode>General</c:formatCode>
                <c:ptCount val="6"/>
                <c:pt idx="0" formatCode="0">
                  <c:v>2.2753892541897467</c:v>
                </c:pt>
                <c:pt idx="1">
                  <c:v>2.2753892541897467</c:v>
                </c:pt>
                <c:pt idx="2">
                  <c:v>2.2753892541897467</c:v>
                </c:pt>
                <c:pt idx="3">
                  <c:v>2.2753892541897467</c:v>
                </c:pt>
                <c:pt idx="4">
                  <c:v>2.2753892541897467</c:v>
                </c:pt>
                <c:pt idx="5">
                  <c:v>2.2753892541897467</c:v>
                </c:pt>
              </c:numCache>
            </c:numRef>
          </c:val>
          <c:smooth val="0"/>
          <c:extLst>
            <c:ext xmlns:c16="http://schemas.microsoft.com/office/drawing/2014/chart" uri="{C3380CC4-5D6E-409C-BE32-E72D297353CC}">
              <c16:uniqueId val="{00000003-4CE4-46BD-AE6B-6800BC643BF9}"/>
            </c:ext>
          </c:extLst>
        </c:ser>
        <c:ser>
          <c:idx val="2"/>
          <c:order val="4"/>
          <c:tx>
            <c:v>Durchschnitt West</c:v>
          </c:tx>
          <c:spPr>
            <a:ln w="15875" cap="rnd">
              <a:solidFill>
                <a:srgbClr val="0E2841">
                  <a:lumMod val="75000"/>
                  <a:lumOff val="25000"/>
                </a:srgbClr>
              </a:solidFill>
              <a:round/>
            </a:ln>
            <a:effectLst/>
          </c:spPr>
          <c:marker>
            <c:symbol val="none"/>
          </c:marker>
          <c:val>
            <c:numRef>
              <c:f>'Abb Hochschulen'!$J$96:$Y$96</c:f>
              <c:numCache>
                <c:formatCode>General</c:formatCode>
                <c:ptCount val="16"/>
                <c:pt idx="6">
                  <c:v>1.6555902083908749</c:v>
                </c:pt>
                <c:pt idx="7">
                  <c:v>1.6555902083908749</c:v>
                </c:pt>
                <c:pt idx="8">
                  <c:v>1.6555902083908749</c:v>
                </c:pt>
                <c:pt idx="9">
                  <c:v>1.6555902083908749</c:v>
                </c:pt>
                <c:pt idx="10">
                  <c:v>1.6555902083908749</c:v>
                </c:pt>
                <c:pt idx="11">
                  <c:v>1.6555902083908749</c:v>
                </c:pt>
                <c:pt idx="12">
                  <c:v>1.6555902083908749</c:v>
                </c:pt>
                <c:pt idx="13">
                  <c:v>1.6555902083908749</c:v>
                </c:pt>
                <c:pt idx="14">
                  <c:v>1.6555902083908749</c:v>
                </c:pt>
                <c:pt idx="15">
                  <c:v>1.6555902083908749</c:v>
                </c:pt>
              </c:numCache>
            </c:numRef>
          </c:val>
          <c:smooth val="0"/>
          <c:extLst>
            <c:ext xmlns:c16="http://schemas.microsoft.com/office/drawing/2014/chart" uri="{C3380CC4-5D6E-409C-BE32-E72D297353CC}">
              <c16:uniqueId val="{00000004-4CE4-46BD-AE6B-6800BC643BF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Wirtschaftswachstum'!$I$71</c:f>
          <c:strCache>
            <c:ptCount val="1"/>
            <c:pt idx="0">
              <c:v>Veränderungsrate des Produktionspotentials (real) je Einwohner, ø 2019-2023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Wirtschaftswachstum'!$J$72:$N$72</c:f>
              <c:numCache>
                <c:formatCode>General</c:formatCode>
                <c:ptCount val="5"/>
                <c:pt idx="0">
                  <c:v>0.6016492471429018</c:v>
                </c:pt>
                <c:pt idx="1">
                  <c:v>0.81196665756786501</c:v>
                </c:pt>
                <c:pt idx="2">
                  <c:v>1.0933323650321256</c:v>
                </c:pt>
                <c:pt idx="3">
                  <c:v>0.79008077409419286</c:v>
                </c:pt>
                <c:pt idx="4">
                  <c:v>1.0108252879481796</c:v>
                </c:pt>
              </c:numCache>
            </c:numRef>
          </c:val>
          <c:extLst>
            <c:ext xmlns:c16="http://schemas.microsoft.com/office/drawing/2014/chart" uri="{C3380CC4-5D6E-409C-BE32-E72D297353CC}">
              <c16:uniqueId val="{00000000-DC42-437A-90E2-CD4CB3DB65B0}"/>
            </c:ext>
          </c:extLst>
        </c:ser>
        <c:ser>
          <c:idx val="4"/>
          <c:order val="1"/>
          <c:spPr>
            <a:pattFill prst="wdUpDiag">
              <a:fgClr>
                <a:srgbClr val="156082"/>
              </a:fgClr>
              <a:bgClr>
                <a:srgbClr val="FFC000"/>
              </a:bgClr>
            </a:pattFill>
            <a:ln>
              <a:solidFill>
                <a:srgbClr val="196B24"/>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Wirtschaftswachstum'!$J$73:$O$73</c:f>
              <c:numCache>
                <c:formatCode>General</c:formatCode>
                <c:ptCount val="6"/>
                <c:pt idx="5">
                  <c:v>1.7779477472076053</c:v>
                </c:pt>
              </c:numCache>
            </c:numRef>
          </c:val>
          <c:extLst>
            <c:ext xmlns:c16="http://schemas.microsoft.com/office/drawing/2014/chart" uri="{C3380CC4-5D6E-409C-BE32-E72D297353CC}">
              <c16:uniqueId val="{00000001-DC42-437A-90E2-CD4CB3DB65B0}"/>
            </c:ext>
          </c:extLst>
        </c:ser>
        <c:ser>
          <c:idx val="3"/>
          <c:order val="2"/>
          <c:spPr>
            <a:solidFill>
              <a:srgbClr val="156082"/>
            </a:solidFill>
            <a:ln>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Wirtschaftswachstum'!$J$74:$Y$74</c:f>
              <c:numCache>
                <c:formatCode>General</c:formatCode>
                <c:ptCount val="16"/>
                <c:pt idx="6">
                  <c:v>0.70023008648554708</c:v>
                </c:pt>
                <c:pt idx="7">
                  <c:v>0.66464848173517055</c:v>
                </c:pt>
                <c:pt idx="8">
                  <c:v>-0.20470020807385936</c:v>
                </c:pt>
                <c:pt idx="9">
                  <c:v>-0.48864549796142853</c:v>
                </c:pt>
                <c:pt idx="10">
                  <c:v>0.38099945870362717</c:v>
                </c:pt>
                <c:pt idx="11">
                  <c:v>0.61754783439749872</c:v>
                </c:pt>
                <c:pt idx="12">
                  <c:v>0.44726357763677527</c:v>
                </c:pt>
                <c:pt idx="13">
                  <c:v>0.2432602387527254</c:v>
                </c:pt>
                <c:pt idx="14">
                  <c:v>-0.5246328844373096</c:v>
                </c:pt>
                <c:pt idx="15">
                  <c:v>0.6181950788287196</c:v>
                </c:pt>
              </c:numCache>
            </c:numRef>
          </c:val>
          <c:extLst>
            <c:ext xmlns:c16="http://schemas.microsoft.com/office/drawing/2014/chart" uri="{C3380CC4-5D6E-409C-BE32-E72D297353CC}">
              <c16:uniqueId val="{00000002-DC42-437A-90E2-CD4CB3DB65B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Wirtschaftswachstum'!$J$75:$O$75</c:f>
              <c:numCache>
                <c:formatCode>General</c:formatCode>
                <c:ptCount val="6"/>
                <c:pt idx="0">
                  <c:v>1.2080642862966045</c:v>
                </c:pt>
                <c:pt idx="1">
                  <c:v>1.2080642862966045</c:v>
                </c:pt>
                <c:pt idx="2">
                  <c:v>1.2080642862966045</c:v>
                </c:pt>
                <c:pt idx="3">
                  <c:v>1.2080642862966045</c:v>
                </c:pt>
                <c:pt idx="4">
                  <c:v>1.2080642862966045</c:v>
                </c:pt>
                <c:pt idx="5">
                  <c:v>1.2080642862966045</c:v>
                </c:pt>
              </c:numCache>
            </c:numRef>
          </c:val>
          <c:smooth val="0"/>
          <c:extLst>
            <c:ext xmlns:c16="http://schemas.microsoft.com/office/drawing/2014/chart" uri="{C3380CC4-5D6E-409C-BE32-E72D297353CC}">
              <c16:uniqueId val="{00000003-DC42-437A-90E2-CD4CB3DB65B0}"/>
            </c:ext>
          </c:extLst>
        </c:ser>
        <c:ser>
          <c:idx val="2"/>
          <c:order val="4"/>
          <c:tx>
            <c:v>Durchschnitt West</c:v>
          </c:tx>
          <c:spPr>
            <a:ln w="15875" cap="rnd">
              <a:solidFill>
                <a:schemeClr val="accent3"/>
              </a:solidFill>
              <a:round/>
            </a:ln>
            <a:effectLst/>
          </c:spPr>
          <c:marker>
            <c:symbol val="none"/>
          </c:marker>
          <c:val>
            <c:numRef>
              <c:f>'Abb Wirtschaftswachstum'!$J$76:$Y$76</c:f>
              <c:numCache>
                <c:formatCode>General</c:formatCode>
                <c:ptCount val="16"/>
                <c:pt idx="6">
                  <c:v>0.50065096102056827</c:v>
                </c:pt>
                <c:pt idx="7">
                  <c:v>0.50065096102056827</c:v>
                </c:pt>
                <c:pt idx="8">
                  <c:v>0.50065096102056827</c:v>
                </c:pt>
                <c:pt idx="9">
                  <c:v>0.50065096102056827</c:v>
                </c:pt>
                <c:pt idx="10">
                  <c:v>0.50065096102056827</c:v>
                </c:pt>
                <c:pt idx="11">
                  <c:v>0.50065096102056827</c:v>
                </c:pt>
                <c:pt idx="12">
                  <c:v>0.50065096102056827</c:v>
                </c:pt>
                <c:pt idx="13">
                  <c:v>0.50065096102056827</c:v>
                </c:pt>
                <c:pt idx="14">
                  <c:v>0.50065096102056827</c:v>
                </c:pt>
                <c:pt idx="15">
                  <c:v>0.50065096102056827</c:v>
                </c:pt>
              </c:numCache>
            </c:numRef>
          </c:val>
          <c:smooth val="0"/>
          <c:extLst>
            <c:ext xmlns:c16="http://schemas.microsoft.com/office/drawing/2014/chart" uri="{C3380CC4-5D6E-409C-BE32-E72D297353CC}">
              <c16:uniqueId val="{00000004-DC42-437A-90E2-CD4CB3DB65B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Hochschulen'!$I$99</c:f>
          <c:strCache>
            <c:ptCount val="1"/>
            <c:pt idx="0">
              <c:v>Ausgaben der Hochschulen 2023 in % des BIP,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Hochschulen'!$J$100:$N$100</c:f>
              <c:numCache>
                <c:formatCode>General</c:formatCode>
                <c:ptCount val="5"/>
                <c:pt idx="0">
                  <c:v>1.2886234109103061</c:v>
                </c:pt>
                <c:pt idx="1">
                  <c:v>1.088637448004379</c:v>
                </c:pt>
                <c:pt idx="2">
                  <c:v>1.356720513537655</c:v>
                </c:pt>
                <c:pt idx="3">
                  <c:v>1.3540900101131494</c:v>
                </c:pt>
                <c:pt idx="4">
                  <c:v>2.8264915573973224</c:v>
                </c:pt>
              </c:numCache>
            </c:numRef>
          </c:val>
          <c:extLst>
            <c:ext xmlns:c16="http://schemas.microsoft.com/office/drawing/2014/chart" uri="{C3380CC4-5D6E-409C-BE32-E72D297353CC}">
              <c16:uniqueId val="{00000000-B9F5-4DA5-B1BC-DE2BBC313B65}"/>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Hochschulen'!$J$101:$O$101</c:f>
              <c:numCache>
                <c:formatCode>General</c:formatCode>
                <c:ptCount val="6"/>
                <c:pt idx="5">
                  <c:v>1.6642085013095793</c:v>
                </c:pt>
              </c:numCache>
            </c:numRef>
          </c:val>
          <c:extLst>
            <c:ext xmlns:c16="http://schemas.microsoft.com/office/drawing/2014/chart" uri="{C3380CC4-5D6E-409C-BE32-E72D297353CC}">
              <c16:uniqueId val="{00000001-B9F5-4DA5-B1BC-DE2BBC313B65}"/>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Hochschulen'!$J$102:$Y$102</c:f>
              <c:numCache>
                <c:formatCode>General</c:formatCode>
                <c:ptCount val="16"/>
                <c:pt idx="6">
                  <c:v>1.0177350806683576</c:v>
                </c:pt>
                <c:pt idx="7">
                  <c:v>0.88512750398402529</c:v>
                </c:pt>
                <c:pt idx="8">
                  <c:v>1.8784759489885849</c:v>
                </c:pt>
                <c:pt idx="9">
                  <c:v>1.1558018411527913</c:v>
                </c:pt>
                <c:pt idx="10">
                  <c:v>1.2345476810423055</c:v>
                </c:pt>
                <c:pt idx="11">
                  <c:v>1.0921596619725953</c:v>
                </c:pt>
                <c:pt idx="12">
                  <c:v>1.4972147676393379</c:v>
                </c:pt>
                <c:pt idx="13">
                  <c:v>1.0357267645255177</c:v>
                </c:pt>
                <c:pt idx="14">
                  <c:v>1.3471570985886567</c:v>
                </c:pt>
                <c:pt idx="15">
                  <c:v>0.8168488831403371</c:v>
                </c:pt>
              </c:numCache>
            </c:numRef>
          </c:val>
          <c:extLst>
            <c:ext xmlns:c16="http://schemas.microsoft.com/office/drawing/2014/chart" uri="{C3380CC4-5D6E-409C-BE32-E72D297353CC}">
              <c16:uniqueId val="{00000002-B9F5-4DA5-B1BC-DE2BBC313B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Hochschulen'!$J$103:$O$103</c:f>
              <c:numCache>
                <c:formatCode>General</c:formatCode>
                <c:ptCount val="6"/>
                <c:pt idx="0" formatCode="0">
                  <c:v>1.5826903691953436</c:v>
                </c:pt>
                <c:pt idx="1">
                  <c:v>1.5826903691953436</c:v>
                </c:pt>
                <c:pt idx="2">
                  <c:v>1.5826903691953436</c:v>
                </c:pt>
                <c:pt idx="3">
                  <c:v>1.5826903691953436</c:v>
                </c:pt>
                <c:pt idx="4">
                  <c:v>1.5826903691953436</c:v>
                </c:pt>
                <c:pt idx="5">
                  <c:v>1.5826903691953436</c:v>
                </c:pt>
              </c:numCache>
            </c:numRef>
          </c:val>
          <c:smooth val="0"/>
          <c:extLst>
            <c:ext xmlns:c16="http://schemas.microsoft.com/office/drawing/2014/chart" uri="{C3380CC4-5D6E-409C-BE32-E72D297353CC}">
              <c16:uniqueId val="{00000003-B9F5-4DA5-B1BC-DE2BBC313B65}"/>
            </c:ext>
          </c:extLst>
        </c:ser>
        <c:ser>
          <c:idx val="2"/>
          <c:order val="4"/>
          <c:tx>
            <c:v>Durchschnitt West</c:v>
          </c:tx>
          <c:spPr>
            <a:ln w="15875" cap="rnd">
              <a:solidFill>
                <a:srgbClr val="0E2841">
                  <a:lumMod val="75000"/>
                  <a:lumOff val="25000"/>
                </a:srgbClr>
              </a:solidFill>
              <a:round/>
            </a:ln>
            <a:effectLst/>
          </c:spPr>
          <c:marker>
            <c:symbol val="none"/>
          </c:marker>
          <c:val>
            <c:numRef>
              <c:f>'Abb Hochschulen'!$J$104:$Y$104</c:f>
              <c:numCache>
                <c:formatCode>General</c:formatCode>
                <c:ptCount val="16"/>
                <c:pt idx="6">
                  <c:v>1.1478871842421228</c:v>
                </c:pt>
                <c:pt idx="7">
                  <c:v>1.1478871842421228</c:v>
                </c:pt>
                <c:pt idx="8">
                  <c:v>1.1478871842421228</c:v>
                </c:pt>
                <c:pt idx="9">
                  <c:v>1.1478871842421228</c:v>
                </c:pt>
                <c:pt idx="10">
                  <c:v>1.1478871842421228</c:v>
                </c:pt>
                <c:pt idx="11">
                  <c:v>1.1478871842421228</c:v>
                </c:pt>
                <c:pt idx="12">
                  <c:v>1.1478871842421228</c:v>
                </c:pt>
                <c:pt idx="13">
                  <c:v>1.1478871842421228</c:v>
                </c:pt>
                <c:pt idx="14">
                  <c:v>1.1478871842421228</c:v>
                </c:pt>
                <c:pt idx="15">
                  <c:v>1.1478871842421228</c:v>
                </c:pt>
              </c:numCache>
            </c:numRef>
          </c:val>
          <c:smooth val="0"/>
          <c:extLst>
            <c:ext xmlns:c16="http://schemas.microsoft.com/office/drawing/2014/chart" uri="{C3380CC4-5D6E-409C-BE32-E72D297353CC}">
              <c16:uniqueId val="{00000004-B9F5-4DA5-B1BC-DE2BBC313B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Hochschulen'!$I$107</c:f>
          <c:strCache>
            <c:ptCount val="1"/>
            <c:pt idx="0">
              <c:v>Drittmitteleinnahmen der Hochschulen je wissenschaftl. Personal,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Hochschulen'!$J$108:$N$108</c:f>
              <c:numCache>
                <c:formatCode>General</c:formatCode>
                <c:ptCount val="5"/>
                <c:pt idx="0">
                  <c:v>131.51296515514636</c:v>
                </c:pt>
                <c:pt idx="1">
                  <c:v>73.848633621288556</c:v>
                </c:pt>
                <c:pt idx="2">
                  <c:v>150.07261935617592</c:v>
                </c:pt>
                <c:pt idx="3">
                  <c:v>83.367768583994248</c:v>
                </c:pt>
                <c:pt idx="4">
                  <c:v>108.59258990974882</c:v>
                </c:pt>
              </c:numCache>
            </c:numRef>
          </c:val>
          <c:extLst>
            <c:ext xmlns:c16="http://schemas.microsoft.com/office/drawing/2014/chart" uri="{C3380CC4-5D6E-409C-BE32-E72D297353CC}">
              <c16:uniqueId val="{00000000-D3F8-47E7-AD14-8856E483C161}"/>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Hochschulen'!$J$109:$O$109</c:f>
              <c:numCache>
                <c:formatCode>General</c:formatCode>
                <c:ptCount val="6"/>
                <c:pt idx="5">
                  <c:v>128.18038159278385</c:v>
                </c:pt>
              </c:numCache>
            </c:numRef>
          </c:val>
          <c:extLst>
            <c:ext xmlns:c16="http://schemas.microsoft.com/office/drawing/2014/chart" uri="{C3380CC4-5D6E-409C-BE32-E72D297353CC}">
              <c16:uniqueId val="{00000001-D3F8-47E7-AD14-8856E483C161}"/>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Hochschulen'!$J$110:$Y$110</c:f>
              <c:numCache>
                <c:formatCode>General</c:formatCode>
                <c:ptCount val="16"/>
                <c:pt idx="6">
                  <c:v>101.44880706064194</c:v>
                </c:pt>
                <c:pt idx="7">
                  <c:v>101.67925166867767</c:v>
                </c:pt>
                <c:pt idx="8">
                  <c:v>140.3230397854345</c:v>
                </c:pt>
                <c:pt idx="9">
                  <c:v>92.248749247524145</c:v>
                </c:pt>
                <c:pt idx="10">
                  <c:v>101.57289261881502</c:v>
                </c:pt>
                <c:pt idx="11">
                  <c:v>117.84582724779796</c:v>
                </c:pt>
                <c:pt idx="12">
                  <c:v>93.66686991235926</c:v>
                </c:pt>
                <c:pt idx="13">
                  <c:v>92.231022739213714</c:v>
                </c:pt>
                <c:pt idx="14">
                  <c:v>60.642384930011552</c:v>
                </c:pt>
                <c:pt idx="15">
                  <c:v>89.891123642235769</c:v>
                </c:pt>
              </c:numCache>
            </c:numRef>
          </c:val>
          <c:extLst>
            <c:ext xmlns:c16="http://schemas.microsoft.com/office/drawing/2014/chart" uri="{C3380CC4-5D6E-409C-BE32-E72D297353CC}">
              <c16:uniqueId val="{00000002-D3F8-47E7-AD14-8856E483C16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Hochschulen'!$J$111:$O$111</c:f>
              <c:numCache>
                <c:formatCode>General</c:formatCode>
                <c:ptCount val="6"/>
                <c:pt idx="0" formatCode="0">
                  <c:v>124.27780188308137</c:v>
                </c:pt>
                <c:pt idx="1">
                  <c:v>124.27780188308137</c:v>
                </c:pt>
                <c:pt idx="2">
                  <c:v>124.27780188308137</c:v>
                </c:pt>
                <c:pt idx="3">
                  <c:v>124.27780188308137</c:v>
                </c:pt>
                <c:pt idx="4">
                  <c:v>124.27780188308137</c:v>
                </c:pt>
                <c:pt idx="5">
                  <c:v>124.27780188308137</c:v>
                </c:pt>
              </c:numCache>
            </c:numRef>
          </c:val>
          <c:smooth val="0"/>
          <c:extLst>
            <c:ext xmlns:c16="http://schemas.microsoft.com/office/drawing/2014/chart" uri="{C3380CC4-5D6E-409C-BE32-E72D297353CC}">
              <c16:uniqueId val="{00000003-D3F8-47E7-AD14-8856E483C161}"/>
            </c:ext>
          </c:extLst>
        </c:ser>
        <c:ser>
          <c:idx val="2"/>
          <c:order val="4"/>
          <c:tx>
            <c:v>Durchschnitt West</c:v>
          </c:tx>
          <c:spPr>
            <a:ln w="15875" cap="rnd">
              <a:solidFill>
                <a:srgbClr val="0E2841">
                  <a:lumMod val="75000"/>
                  <a:lumOff val="25000"/>
                </a:srgbClr>
              </a:solidFill>
              <a:round/>
            </a:ln>
            <a:effectLst/>
          </c:spPr>
          <c:marker>
            <c:symbol val="none"/>
          </c:marker>
          <c:val>
            <c:numRef>
              <c:f>'Abb Hochschulen'!$J$112:$Y$112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F8-47E7-AD14-8856E483C16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Hochschulen'!$I$115</c:f>
          <c:strCache>
            <c:ptCount val="1"/>
            <c:pt idx="0">
              <c:v>Zahl der Hochschulen 2024/25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Hochschulen'!$J$116:$N$116</c:f>
              <c:numCache>
                <c:formatCode>General</c:formatCode>
                <c:ptCount val="5"/>
                <c:pt idx="0">
                  <c:v>5.8694493595648156</c:v>
                </c:pt>
                <c:pt idx="1">
                  <c:v>3.8075438867027245</c:v>
                </c:pt>
                <c:pt idx="2">
                  <c:v>4.9400329401396457</c:v>
                </c:pt>
                <c:pt idx="3">
                  <c:v>3.7381710250625679</c:v>
                </c:pt>
                <c:pt idx="4">
                  <c:v>6.1682294429519438</c:v>
                </c:pt>
              </c:numCache>
            </c:numRef>
          </c:val>
          <c:extLst>
            <c:ext xmlns:c16="http://schemas.microsoft.com/office/drawing/2014/chart" uri="{C3380CC4-5D6E-409C-BE32-E72D297353CC}">
              <c16:uniqueId val="{00000000-D9E8-4B7B-998A-D6F4A909CDE3}"/>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Hochschulen'!$J$117:$O$117</c:f>
              <c:numCache>
                <c:formatCode>General</c:formatCode>
                <c:ptCount val="6"/>
                <c:pt idx="5">
                  <c:v>8.7102726505876849</c:v>
                </c:pt>
              </c:numCache>
            </c:numRef>
          </c:val>
          <c:extLst>
            <c:ext xmlns:c16="http://schemas.microsoft.com/office/drawing/2014/chart" uri="{C3380CC4-5D6E-409C-BE32-E72D297353CC}">
              <c16:uniqueId val="{00000001-D9E8-4B7B-998A-D6F4A909CDE3}"/>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Hochschulen'!$J$118:$Y$118</c:f>
              <c:numCache>
                <c:formatCode>General</c:formatCode>
                <c:ptCount val="16"/>
                <c:pt idx="6">
                  <c:v>5.4278580275217321</c:v>
                </c:pt>
                <c:pt idx="7">
                  <c:v>3.4815049213721037</c:v>
                </c:pt>
                <c:pt idx="8">
                  <c:v>9.9464596287412892</c:v>
                </c:pt>
                <c:pt idx="9">
                  <c:v>10.769589479403429</c:v>
                </c:pt>
                <c:pt idx="10">
                  <c:v>5.1002762118335969</c:v>
                </c:pt>
                <c:pt idx="11">
                  <c:v>3.6221421298595411</c:v>
                </c:pt>
                <c:pt idx="12">
                  <c:v>3.3840033280840598</c:v>
                </c:pt>
                <c:pt idx="13">
                  <c:v>4.6034201958343406</c:v>
                </c:pt>
                <c:pt idx="14">
                  <c:v>5.9224514210922177</c:v>
                </c:pt>
                <c:pt idx="15">
                  <c:v>4.397299381672056</c:v>
                </c:pt>
              </c:numCache>
            </c:numRef>
          </c:val>
          <c:extLst>
            <c:ext xmlns:c16="http://schemas.microsoft.com/office/drawing/2014/chart" uri="{C3380CC4-5D6E-409C-BE32-E72D297353CC}">
              <c16:uniqueId val="{00000002-D9E8-4B7B-998A-D6F4A909CDE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Hochschulen'!$J$119:$O$119</c:f>
              <c:numCache>
                <c:formatCode>General</c:formatCode>
                <c:ptCount val="6"/>
                <c:pt idx="0" formatCode="0">
                  <c:v>5.8379791847473239</c:v>
                </c:pt>
                <c:pt idx="1">
                  <c:v>5.8379791847473239</c:v>
                </c:pt>
                <c:pt idx="2">
                  <c:v>5.8379791847473239</c:v>
                </c:pt>
                <c:pt idx="3">
                  <c:v>5.8379791847473239</c:v>
                </c:pt>
                <c:pt idx="4">
                  <c:v>5.8379791847473239</c:v>
                </c:pt>
                <c:pt idx="5">
                  <c:v>5.8379791847473239</c:v>
                </c:pt>
              </c:numCache>
            </c:numRef>
          </c:val>
          <c:smooth val="0"/>
          <c:extLst>
            <c:ext xmlns:c16="http://schemas.microsoft.com/office/drawing/2014/chart" uri="{C3380CC4-5D6E-409C-BE32-E72D297353CC}">
              <c16:uniqueId val="{00000003-D9E8-4B7B-998A-D6F4A909CDE3}"/>
            </c:ext>
          </c:extLst>
        </c:ser>
        <c:ser>
          <c:idx val="2"/>
          <c:order val="4"/>
          <c:tx>
            <c:v>Durchschnitt West</c:v>
          </c:tx>
          <c:spPr>
            <a:ln w="15875" cap="rnd">
              <a:solidFill>
                <a:srgbClr val="0E2841">
                  <a:lumMod val="75000"/>
                  <a:lumOff val="25000"/>
                </a:srgbClr>
              </a:solidFill>
              <a:round/>
            </a:ln>
            <a:effectLst/>
          </c:spPr>
          <c:marker>
            <c:symbol val="none"/>
          </c:marker>
          <c:val>
            <c:numRef>
              <c:f>'Abb Hochschulen'!$J$120:$Y$120</c:f>
              <c:numCache>
                <c:formatCode>General</c:formatCode>
                <c:ptCount val="16"/>
                <c:pt idx="6">
                  <c:v>4.3610385762935655</c:v>
                </c:pt>
                <c:pt idx="7">
                  <c:v>4.3610385762935655</c:v>
                </c:pt>
                <c:pt idx="8">
                  <c:v>4.3610385762935655</c:v>
                </c:pt>
                <c:pt idx="9">
                  <c:v>4.3610385762935655</c:v>
                </c:pt>
                <c:pt idx="10">
                  <c:v>4.3610385762935655</c:v>
                </c:pt>
                <c:pt idx="11">
                  <c:v>4.3610385762935655</c:v>
                </c:pt>
                <c:pt idx="12">
                  <c:v>4.3610385762935655</c:v>
                </c:pt>
                <c:pt idx="13">
                  <c:v>4.3610385762935655</c:v>
                </c:pt>
                <c:pt idx="14">
                  <c:v>4.3610385762935655</c:v>
                </c:pt>
                <c:pt idx="15">
                  <c:v>4.3610385762935655</c:v>
                </c:pt>
              </c:numCache>
            </c:numRef>
          </c:val>
          <c:smooth val="0"/>
          <c:extLst>
            <c:ext xmlns:c16="http://schemas.microsoft.com/office/drawing/2014/chart" uri="{C3380CC4-5D6E-409C-BE32-E72D297353CC}">
              <c16:uniqueId val="{00000004-D9E8-4B7B-998A-D6F4A909CDE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Hochschulen'!$I$123</c:f>
          <c:strCache>
            <c:ptCount val="1"/>
            <c:pt idx="0">
              <c:v>Zahl der Forschungseinrichtungen 2024/25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Hochschulen'!$J$124:$N$124</c:f>
              <c:numCache>
                <c:formatCode>General</c:formatCode>
                <c:ptCount val="5"/>
                <c:pt idx="0">
                  <c:v>5.8694493595648156</c:v>
                </c:pt>
                <c:pt idx="1">
                  <c:v>4.4421345344865122</c:v>
                </c:pt>
                <c:pt idx="2">
                  <c:v>7.9040527042234325</c:v>
                </c:pt>
                <c:pt idx="3">
                  <c:v>5.6072565375938517</c:v>
                </c:pt>
                <c:pt idx="4">
                  <c:v>4.7447918791938024</c:v>
                </c:pt>
              </c:numCache>
            </c:numRef>
          </c:val>
          <c:extLst>
            <c:ext xmlns:c16="http://schemas.microsoft.com/office/drawing/2014/chart" uri="{C3380CC4-5D6E-409C-BE32-E72D297353CC}">
              <c16:uniqueId val="{00000000-B6E8-4CBD-A52F-E8147E8A98F8}"/>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Hochschulen'!$J$125:$O$125</c:f>
              <c:numCache>
                <c:formatCode>General</c:formatCode>
                <c:ptCount val="6"/>
                <c:pt idx="5">
                  <c:v>8.7102726505876849</c:v>
                </c:pt>
              </c:numCache>
            </c:numRef>
          </c:val>
          <c:extLst>
            <c:ext xmlns:c16="http://schemas.microsoft.com/office/drawing/2014/chart" uri="{C3380CC4-5D6E-409C-BE32-E72D297353CC}">
              <c16:uniqueId val="{00000001-B6E8-4CBD-A52F-E8147E8A98F8}"/>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Hochschulen'!$J$126:$Y$126</c:f>
              <c:numCache>
                <c:formatCode>General</c:formatCode>
                <c:ptCount val="16"/>
                <c:pt idx="6">
                  <c:v>4.4490639569850261</c:v>
                </c:pt>
                <c:pt idx="7">
                  <c:v>4.3140387069176063</c:v>
                </c:pt>
                <c:pt idx="8">
                  <c:v>19.892919257482578</c:v>
                </c:pt>
                <c:pt idx="9">
                  <c:v>6.4617536876420578</c:v>
                </c:pt>
                <c:pt idx="10">
                  <c:v>5.5784271066929971</c:v>
                </c:pt>
                <c:pt idx="11">
                  <c:v>4.6213537518897594</c:v>
                </c:pt>
                <c:pt idx="12">
                  <c:v>3.4394787924788806</c:v>
                </c:pt>
                <c:pt idx="13">
                  <c:v>5.8148465631591666</c:v>
                </c:pt>
                <c:pt idx="14">
                  <c:v>6.9095266579409209</c:v>
                </c:pt>
                <c:pt idx="15">
                  <c:v>4.0590455830818977</c:v>
                </c:pt>
              </c:numCache>
            </c:numRef>
          </c:val>
          <c:extLst>
            <c:ext xmlns:c16="http://schemas.microsoft.com/office/drawing/2014/chart" uri="{C3380CC4-5D6E-409C-BE32-E72D297353CC}">
              <c16:uniqueId val="{00000002-B6E8-4CBD-A52F-E8147E8A98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Hochschulen'!$J$127:$O$127</c:f>
              <c:numCache>
                <c:formatCode>General</c:formatCode>
                <c:ptCount val="6"/>
                <c:pt idx="0" formatCode="0">
                  <c:v>6.7074654463054362</c:v>
                </c:pt>
                <c:pt idx="1">
                  <c:v>6.7074654463054362</c:v>
                </c:pt>
                <c:pt idx="2">
                  <c:v>6.7074654463054362</c:v>
                </c:pt>
                <c:pt idx="3">
                  <c:v>6.7074654463054362</c:v>
                </c:pt>
                <c:pt idx="4">
                  <c:v>6.7074654463054362</c:v>
                </c:pt>
                <c:pt idx="5">
                  <c:v>6.7074654463054362</c:v>
                </c:pt>
              </c:numCache>
            </c:numRef>
          </c:val>
          <c:smooth val="0"/>
          <c:extLst>
            <c:ext xmlns:c16="http://schemas.microsoft.com/office/drawing/2014/chart" uri="{C3380CC4-5D6E-409C-BE32-E72D297353CC}">
              <c16:uniqueId val="{00000003-B6E8-4CBD-A52F-E8147E8A98F8}"/>
            </c:ext>
          </c:extLst>
        </c:ser>
        <c:ser>
          <c:idx val="2"/>
          <c:order val="4"/>
          <c:tx>
            <c:v>Durchschnitt West</c:v>
          </c:tx>
          <c:spPr>
            <a:ln w="15875" cap="rnd">
              <a:solidFill>
                <a:srgbClr val="0E2841">
                  <a:lumMod val="75000"/>
                  <a:lumOff val="25000"/>
                </a:srgbClr>
              </a:solidFill>
              <a:round/>
            </a:ln>
            <a:effectLst/>
          </c:spPr>
          <c:marker>
            <c:symbol val="none"/>
          </c:marker>
          <c:val>
            <c:numRef>
              <c:f>'Abb Hochschulen'!$J$128:$Y$128</c:f>
              <c:numCache>
                <c:formatCode>General</c:formatCode>
                <c:ptCount val="16"/>
                <c:pt idx="6">
                  <c:v>4.5983740090170251</c:v>
                </c:pt>
                <c:pt idx="7">
                  <c:v>4.5983740090170251</c:v>
                </c:pt>
                <c:pt idx="8">
                  <c:v>4.5983740090170251</c:v>
                </c:pt>
                <c:pt idx="9">
                  <c:v>4.5983740090170251</c:v>
                </c:pt>
                <c:pt idx="10">
                  <c:v>4.5983740090170251</c:v>
                </c:pt>
                <c:pt idx="11">
                  <c:v>4.5983740090170251</c:v>
                </c:pt>
                <c:pt idx="12">
                  <c:v>4.5983740090170251</c:v>
                </c:pt>
                <c:pt idx="13">
                  <c:v>4.5983740090170251</c:v>
                </c:pt>
                <c:pt idx="14">
                  <c:v>4.5983740090170251</c:v>
                </c:pt>
                <c:pt idx="15">
                  <c:v>4.5983740090170251</c:v>
                </c:pt>
              </c:numCache>
            </c:numRef>
          </c:val>
          <c:smooth val="0"/>
          <c:extLst>
            <c:ext xmlns:c16="http://schemas.microsoft.com/office/drawing/2014/chart" uri="{C3380CC4-5D6E-409C-BE32-E72D297353CC}">
              <c16:uniqueId val="{00000004-B6E8-4CBD-A52F-E8147E8A98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Bildung'!$I$3</c:f>
          <c:strCache>
            <c:ptCount val="1"/>
            <c:pt idx="0">
              <c:v>Ausgaben für Bildung in % des BIP,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Bildung'!$J$4:$N$4</c:f>
              <c:numCache>
                <c:formatCode>General</c:formatCode>
                <c:ptCount val="5"/>
                <c:pt idx="0">
                  <c:v>4.9995551983120636</c:v>
                </c:pt>
                <c:pt idx="1">
                  <c:v>5.3093354603963343</c:v>
                </c:pt>
                <c:pt idx="2">
                  <c:v>5.3273734894892817</c:v>
                </c:pt>
                <c:pt idx="3">
                  <c:v>5.1503335620939419</c:v>
                </c:pt>
                <c:pt idx="4">
                  <c:v>5.2238761720545419</c:v>
                </c:pt>
              </c:numCache>
            </c:numRef>
          </c:val>
          <c:extLst>
            <c:ext xmlns:c16="http://schemas.microsoft.com/office/drawing/2014/chart" uri="{C3380CC4-5D6E-409C-BE32-E72D297353CC}">
              <c16:uniqueId val="{00000000-4FBD-4D64-B2FA-018B5E8C119A}"/>
            </c:ext>
          </c:extLst>
        </c:ser>
        <c:ser>
          <c:idx val="3"/>
          <c:order val="3"/>
          <c:spPr>
            <a:solidFill>
              <a:schemeClr val="accent1"/>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Bildung'!$J$6:$Y$6</c:f>
              <c:numCache>
                <c:formatCode>General</c:formatCode>
                <c:ptCount val="16"/>
                <c:pt idx="6">
                  <c:v>3.3066646834072344</c:v>
                </c:pt>
                <c:pt idx="7">
                  <c:v>3.7657936621878219</c:v>
                </c:pt>
                <c:pt idx="8">
                  <c:v>4.20819671729926</c:v>
                </c:pt>
                <c:pt idx="9">
                  <c:v>3.0109521695165853</c:v>
                </c:pt>
                <c:pt idx="10">
                  <c:v>3.8635813573996232</c:v>
                </c:pt>
                <c:pt idx="11">
                  <c:v>4.2849425965538694</c:v>
                </c:pt>
                <c:pt idx="12">
                  <c:v>4.411929917358651</c:v>
                </c:pt>
                <c:pt idx="13">
                  <c:v>4.2704114496528609</c:v>
                </c:pt>
                <c:pt idx="14">
                  <c:v>4.4987104322733442</c:v>
                </c:pt>
                <c:pt idx="15">
                  <c:v>4.9303135081502862</c:v>
                </c:pt>
              </c:numCache>
            </c:numRef>
          </c:val>
          <c:extLst>
            <c:ext xmlns:c16="http://schemas.microsoft.com/office/drawing/2014/chart" uri="{C3380CC4-5D6E-409C-BE32-E72D297353CC}">
              <c16:uniqueId val="{00000001-4FBD-4D64-B2FA-018B5E8C119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FBD-4D64-B2FA-018B5E8C119A}"/>
              </c:ext>
            </c:extLst>
          </c:dPt>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Bildung'!$J$5:$O$5</c:f>
              <c:numCache>
                <c:formatCode>General</c:formatCode>
                <c:ptCount val="6"/>
                <c:pt idx="5">
                  <c:v>5.2504530964191192</c:v>
                </c:pt>
              </c:numCache>
            </c:numRef>
          </c:val>
          <c:extLst>
            <c:ext xmlns:c16="http://schemas.microsoft.com/office/drawing/2014/chart" uri="{C3380CC4-5D6E-409C-BE32-E72D297353CC}">
              <c16:uniqueId val="{00000004-4FBD-4D64-B2FA-018B5E8C11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Bildung'!$J$7:$O$7</c:f>
              <c:numCache>
                <c:formatCode>General</c:formatCode>
                <c:ptCount val="6"/>
                <c:pt idx="0">
                  <c:v>5.2224606448714512</c:v>
                </c:pt>
                <c:pt idx="1">
                  <c:v>5.2224606448714512</c:v>
                </c:pt>
                <c:pt idx="2">
                  <c:v>5.2224606448714512</c:v>
                </c:pt>
                <c:pt idx="3">
                  <c:v>5.2224606448714512</c:v>
                </c:pt>
                <c:pt idx="4">
                  <c:v>5.2224606448714512</c:v>
                </c:pt>
                <c:pt idx="5">
                  <c:v>5.2224606448714512</c:v>
                </c:pt>
              </c:numCache>
            </c:numRef>
          </c:val>
          <c:smooth val="0"/>
          <c:extLst>
            <c:ext xmlns:c16="http://schemas.microsoft.com/office/drawing/2014/chart" uri="{C3380CC4-5D6E-409C-BE32-E72D297353CC}">
              <c16:uniqueId val="{00000005-4FBD-4D64-B2FA-018B5E8C119A}"/>
            </c:ext>
          </c:extLst>
        </c:ser>
        <c:ser>
          <c:idx val="2"/>
          <c:order val="2"/>
          <c:tx>
            <c:v>Durchschnitt West</c:v>
          </c:tx>
          <c:spPr>
            <a:ln w="15875" cap="rnd">
              <a:solidFill>
                <a:schemeClr val="tx2">
                  <a:lumMod val="75000"/>
                  <a:lumOff val="25000"/>
                </a:schemeClr>
              </a:solidFill>
              <a:round/>
            </a:ln>
            <a:effectLst/>
          </c:spPr>
          <c:marker>
            <c:symbol val="none"/>
          </c:marker>
          <c:val>
            <c:numRef>
              <c:f>'Abb Bildung'!$J$8:$Y$8</c:f>
              <c:numCache>
                <c:formatCode>General</c:formatCode>
                <c:ptCount val="16"/>
                <c:pt idx="6">
                  <c:v>3.9499689687624358</c:v>
                </c:pt>
                <c:pt idx="7">
                  <c:v>3.9499689687624358</c:v>
                </c:pt>
                <c:pt idx="8">
                  <c:v>3.9499689687624358</c:v>
                </c:pt>
                <c:pt idx="9">
                  <c:v>3.9499689687624358</c:v>
                </c:pt>
                <c:pt idx="10">
                  <c:v>3.9499689687624358</c:v>
                </c:pt>
                <c:pt idx="11">
                  <c:v>3.9499689687624358</c:v>
                </c:pt>
                <c:pt idx="12">
                  <c:v>3.9499689687624358</c:v>
                </c:pt>
                <c:pt idx="13">
                  <c:v>3.9499689687624358</c:v>
                </c:pt>
                <c:pt idx="14">
                  <c:v>3.9499689687624358</c:v>
                </c:pt>
                <c:pt idx="15">
                  <c:v>3.9499689687624358</c:v>
                </c:pt>
              </c:numCache>
            </c:numRef>
          </c:val>
          <c:smooth val="0"/>
          <c:extLst>
            <c:ext xmlns:c16="http://schemas.microsoft.com/office/drawing/2014/chart" uri="{C3380CC4-5D6E-409C-BE32-E72D297353CC}">
              <c16:uniqueId val="{00000006-4FBD-4D64-B2FA-018B5E8C11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Bildung'!$I$11</c:f>
          <c:strCache>
            <c:ptCount val="1"/>
            <c:pt idx="0">
              <c:v>Ausgaben für Bildung je Einwohner 0-24 Jahre,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Bildung'!$J$12:$N$12</c:f>
              <c:numCache>
                <c:formatCode>0</c:formatCode>
                <c:ptCount val="5"/>
                <c:pt idx="0">
                  <c:v>103.18282499843332</c:v>
                </c:pt>
                <c:pt idx="1">
                  <c:v>109.43877605659198</c:v>
                </c:pt>
                <c:pt idx="2">
                  <c:v>108.16948144209589</c:v>
                </c:pt>
                <c:pt idx="3">
                  <c:v>103.18184898287018</c:v>
                </c:pt>
                <c:pt idx="4">
                  <c:v>101.71160076228212</c:v>
                </c:pt>
              </c:numCache>
            </c:numRef>
          </c:val>
          <c:extLst>
            <c:ext xmlns:c16="http://schemas.microsoft.com/office/drawing/2014/chart" uri="{C3380CC4-5D6E-409C-BE32-E72D297353CC}">
              <c16:uniqueId val="{00000000-95AD-4800-B1AF-DFC6DBE5B805}"/>
            </c:ext>
          </c:extLst>
        </c:ser>
        <c:ser>
          <c:idx val="3"/>
          <c:order val="3"/>
          <c:spPr>
            <a:solidFill>
              <a:schemeClr val="accent1"/>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Bildung'!$J$14:$Y$14</c:f>
              <c:numCache>
                <c:formatCode>General</c:formatCode>
                <c:ptCount val="16"/>
                <c:pt idx="6" formatCode="0">
                  <c:v>87.683381701786047</c:v>
                </c:pt>
                <c:pt idx="7" formatCode="0">
                  <c:v>106.95352488026282</c:v>
                </c:pt>
                <c:pt idx="8" formatCode="0">
                  <c:v>109.81441198484285</c:v>
                </c:pt>
                <c:pt idx="9" formatCode="0">
                  <c:v>121.15208642543654</c:v>
                </c:pt>
                <c:pt idx="10" formatCode="0">
                  <c:v>106.66679575282659</c:v>
                </c:pt>
                <c:pt idx="11" formatCode="0">
                  <c:v>97.795952772539152</c:v>
                </c:pt>
                <c:pt idx="12" formatCode="0">
                  <c:v>100.74297251076356</c:v>
                </c:pt>
                <c:pt idx="13" formatCode="0">
                  <c:v>89.957606303446184</c:v>
                </c:pt>
                <c:pt idx="14" formatCode="0">
                  <c:v>96.662419252956283</c:v>
                </c:pt>
                <c:pt idx="15" formatCode="0">
                  <c:v>103.05106548358567</c:v>
                </c:pt>
              </c:numCache>
            </c:numRef>
          </c:val>
          <c:extLst>
            <c:ext xmlns:c16="http://schemas.microsoft.com/office/drawing/2014/chart" uri="{C3380CC4-5D6E-409C-BE32-E72D297353CC}">
              <c16:uniqueId val="{00000001-95AD-4800-B1AF-DFC6DBE5B805}"/>
            </c:ext>
          </c:extLst>
        </c:ser>
        <c:ser>
          <c:idx val="4"/>
          <c:order val="4"/>
          <c:spPr>
            <a:pattFill prst="wdUpDiag">
              <a:fgClr>
                <a:srgbClr val="FFC000"/>
              </a:fgClr>
              <a:bgClr>
                <a:schemeClr val="accent1"/>
              </a:bgClr>
            </a:patt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Bildung'!$J$13:$O$13</c:f>
              <c:numCache>
                <c:formatCode>General</c:formatCode>
                <c:ptCount val="6"/>
                <c:pt idx="5" formatCode="0">
                  <c:v>141.48299494274357</c:v>
                </c:pt>
              </c:numCache>
            </c:numRef>
          </c:val>
          <c:extLst>
            <c:ext xmlns:c16="http://schemas.microsoft.com/office/drawing/2014/chart" uri="{C3380CC4-5D6E-409C-BE32-E72D297353CC}">
              <c16:uniqueId val="{00000002-95AD-4800-B1AF-DFC6DBE5B80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Bildung'!$J$15:$O$15</c:f>
              <c:numCache>
                <c:formatCode>General</c:formatCode>
                <c:ptCount val="6"/>
                <c:pt idx="0">
                  <c:v>114.22772531922686</c:v>
                </c:pt>
                <c:pt idx="1">
                  <c:v>114.22772531922686</c:v>
                </c:pt>
                <c:pt idx="2">
                  <c:v>114.22772531922686</c:v>
                </c:pt>
                <c:pt idx="3">
                  <c:v>114.22772531922686</c:v>
                </c:pt>
                <c:pt idx="4">
                  <c:v>114.22772531922686</c:v>
                </c:pt>
                <c:pt idx="5">
                  <c:v>114.22772531922686</c:v>
                </c:pt>
              </c:numCache>
            </c:numRef>
          </c:val>
          <c:smooth val="0"/>
          <c:extLst>
            <c:ext xmlns:c16="http://schemas.microsoft.com/office/drawing/2014/chart" uri="{C3380CC4-5D6E-409C-BE32-E72D297353CC}">
              <c16:uniqueId val="{00000003-95AD-4800-B1AF-DFC6DBE5B805}"/>
            </c:ext>
          </c:extLst>
        </c:ser>
        <c:ser>
          <c:idx val="2"/>
          <c:order val="2"/>
          <c:tx>
            <c:v>Durchschnitt West</c:v>
          </c:tx>
          <c:spPr>
            <a:ln w="15875" cap="rnd">
              <a:solidFill>
                <a:schemeClr val="tx2">
                  <a:lumMod val="75000"/>
                  <a:lumOff val="25000"/>
                </a:schemeClr>
              </a:solidFill>
              <a:round/>
            </a:ln>
            <a:effectLst/>
          </c:spPr>
          <c:marker>
            <c:symbol val="none"/>
          </c:marker>
          <c:val>
            <c:numRef>
              <c:f>'Abb Bildung'!$J$16:$Y$16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5AD-4800-B1AF-DFC6DBE5B80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Bildung'!$I$19</c:f>
          <c:strCache>
            <c:ptCount val="1"/>
            <c:pt idx="0">
              <c:v>Punktezahl im INSM-Schulleistungsvergleich 2025, Westdeutschland ohne Berlin=100, Schulqualität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Bildung'!$J$20:$N$20</c:f>
              <c:numCache>
                <c:formatCode>0</c:formatCode>
                <c:ptCount val="5"/>
                <c:pt idx="0">
                  <c:v>83.846328597447709</c:v>
                </c:pt>
                <c:pt idx="1">
                  <c:v>90.64895525724063</c:v>
                </c:pt>
                <c:pt idx="2">
                  <c:v>138.10914125579595</c:v>
                </c:pt>
                <c:pt idx="3">
                  <c:v>107.49732128672778</c:v>
                </c:pt>
                <c:pt idx="4">
                  <c:v>107.26002035673498</c:v>
                </c:pt>
              </c:numCache>
            </c:numRef>
          </c:val>
          <c:extLst>
            <c:ext xmlns:c16="http://schemas.microsoft.com/office/drawing/2014/chart" uri="{C3380CC4-5D6E-409C-BE32-E72D297353CC}">
              <c16:uniqueId val="{00000000-A4FB-48B1-AB20-34C2AAB3F8EF}"/>
            </c:ext>
          </c:extLst>
        </c:ser>
        <c:ser>
          <c:idx val="3"/>
          <c:order val="3"/>
          <c:spPr>
            <a:solidFill>
              <a:srgbClr val="156082"/>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Bildung'!$J$22:$Y$22</c:f>
              <c:numCache>
                <c:formatCode>General</c:formatCode>
                <c:ptCount val="16"/>
                <c:pt idx="6" formatCode="0">
                  <c:v>106.23171632676629</c:v>
                </c:pt>
                <c:pt idx="7" formatCode="0">
                  <c:v>133.3631226559404</c:v>
                </c:pt>
                <c:pt idx="8" formatCode="0">
                  <c:v>57.664125988244699</c:v>
                </c:pt>
                <c:pt idx="9" formatCode="0">
                  <c:v>90.490754637245459</c:v>
                </c:pt>
                <c:pt idx="10" formatCode="0">
                  <c:v>87.247641927344162</c:v>
                </c:pt>
                <c:pt idx="11" formatCode="0">
                  <c:v>90.33255401725026</c:v>
                </c:pt>
                <c:pt idx="12" formatCode="0">
                  <c:v>86.140237587377882</c:v>
                </c:pt>
                <c:pt idx="13" formatCode="0">
                  <c:v>98.005284087016705</c:v>
                </c:pt>
                <c:pt idx="14" formatCode="0">
                  <c:v>94.999472307108206</c:v>
                </c:pt>
                <c:pt idx="15" formatCode="0">
                  <c:v>100.9319955569276</c:v>
                </c:pt>
              </c:numCache>
            </c:numRef>
          </c:val>
          <c:extLst>
            <c:ext xmlns:c16="http://schemas.microsoft.com/office/drawing/2014/chart" uri="{C3380CC4-5D6E-409C-BE32-E72D297353CC}">
              <c16:uniqueId val="{00000001-A4FB-48B1-AB20-34C2AAB3F8EF}"/>
            </c:ext>
          </c:extLst>
        </c:ser>
        <c:ser>
          <c:idx val="4"/>
          <c:order val="4"/>
          <c:spPr>
            <a:pattFill prst="wdUpDiag">
              <a:fgClr>
                <a:srgbClr val="FFC000"/>
              </a:fgClr>
              <a:bgClr>
                <a:srgbClr val="156082"/>
              </a:bgClr>
            </a:patt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Bildung'!$J$21:$O$21</c:f>
              <c:numCache>
                <c:formatCode>General</c:formatCode>
                <c:ptCount val="6"/>
                <c:pt idx="5" formatCode="0">
                  <c:v>70.478376207854623</c:v>
                </c:pt>
              </c:numCache>
            </c:numRef>
          </c:val>
          <c:extLst>
            <c:ext xmlns:c16="http://schemas.microsoft.com/office/drawing/2014/chart" uri="{C3380CC4-5D6E-409C-BE32-E72D297353CC}">
              <c16:uniqueId val="{00000002-A4FB-48B1-AB20-34C2AAB3F8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Bildung'!$J$23:$O$23</c:f>
              <c:numCache>
                <c:formatCode>General</c:formatCode>
                <c:ptCount val="6"/>
                <c:pt idx="0">
                  <c:v>100.68723924764672</c:v>
                </c:pt>
                <c:pt idx="1">
                  <c:v>100.68723924764672</c:v>
                </c:pt>
                <c:pt idx="2">
                  <c:v>100.68723924764672</c:v>
                </c:pt>
                <c:pt idx="3">
                  <c:v>100.68723924764672</c:v>
                </c:pt>
                <c:pt idx="4">
                  <c:v>100.68723924764672</c:v>
                </c:pt>
                <c:pt idx="5">
                  <c:v>100.68723924764672</c:v>
                </c:pt>
              </c:numCache>
            </c:numRef>
          </c:val>
          <c:smooth val="0"/>
          <c:extLst>
            <c:ext xmlns:c16="http://schemas.microsoft.com/office/drawing/2014/chart" uri="{C3380CC4-5D6E-409C-BE32-E72D297353CC}">
              <c16:uniqueId val="{00000003-A4FB-48B1-AB20-34C2AAB3F8EF}"/>
            </c:ext>
          </c:extLst>
        </c:ser>
        <c:ser>
          <c:idx val="2"/>
          <c:order val="2"/>
          <c:tx>
            <c:v>Durchschnitt West</c:v>
          </c:tx>
          <c:spPr>
            <a:ln w="15875" cap="rnd">
              <a:solidFill>
                <a:srgbClr val="0E2841">
                  <a:lumMod val="75000"/>
                  <a:lumOff val="25000"/>
                </a:srgbClr>
              </a:solidFill>
              <a:round/>
            </a:ln>
            <a:effectLst/>
          </c:spPr>
          <c:marker>
            <c:symbol val="none"/>
          </c:marker>
          <c:val>
            <c:numRef>
              <c:f>'Abb Bildung'!$J$24:$Y$24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4FB-48B1-AB20-34C2AAB3F8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Bildung'!$I$27</c:f>
          <c:strCache>
            <c:ptCount val="1"/>
            <c:pt idx="0">
              <c:v>Punktezahl im INSM-Schulleistungsvergleich 2025, Westdeutschland ohne Berlin=100, Lesen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Bildung'!$J$28:$N$28</c:f>
              <c:numCache>
                <c:formatCode>General</c:formatCode>
                <c:ptCount val="5"/>
                <c:pt idx="0">
                  <c:v>96.6003970949522</c:v>
                </c:pt>
                <c:pt idx="1">
                  <c:v>99.142512807977269</c:v>
                </c:pt>
                <c:pt idx="2">
                  <c:v>105.07411613836905</c:v>
                </c:pt>
                <c:pt idx="3">
                  <c:v>100.83725661666062</c:v>
                </c:pt>
                <c:pt idx="4">
                  <c:v>98.506983879721005</c:v>
                </c:pt>
              </c:numCache>
            </c:numRef>
          </c:val>
          <c:extLst>
            <c:ext xmlns:c16="http://schemas.microsoft.com/office/drawing/2014/chart" uri="{C3380CC4-5D6E-409C-BE32-E72D297353CC}">
              <c16:uniqueId val="{00000000-E757-4B04-9E9E-337F94CDF63A}"/>
            </c:ext>
          </c:extLst>
        </c:ser>
        <c:ser>
          <c:idx val="3"/>
          <c:order val="3"/>
          <c:spPr>
            <a:solidFill>
              <a:srgbClr val="156082"/>
            </a:solidFill>
            <a:ln w="1587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Bildung'!$J$30:$Y$30</c:f>
              <c:numCache>
                <c:formatCode>General</c:formatCode>
                <c:ptCount val="16"/>
                <c:pt idx="6">
                  <c:v>99.142512807977269</c:v>
                </c:pt>
                <c:pt idx="7">
                  <c:v>105.07411613836905</c:v>
                </c:pt>
                <c:pt idx="8">
                  <c:v>91.51616566890209</c:v>
                </c:pt>
                <c:pt idx="9">
                  <c:v>101.4727855449169</c:v>
                </c:pt>
                <c:pt idx="10">
                  <c:v>100.83725661666062</c:v>
                </c:pt>
                <c:pt idx="11">
                  <c:v>97.871454951464727</c:v>
                </c:pt>
                <c:pt idx="12">
                  <c:v>97.447768999293899</c:v>
                </c:pt>
                <c:pt idx="13">
                  <c:v>100.4135706644898</c:v>
                </c:pt>
                <c:pt idx="14">
                  <c:v>100.20172768840436</c:v>
                </c:pt>
                <c:pt idx="15">
                  <c:v>101.4727855449169</c:v>
                </c:pt>
              </c:numCache>
            </c:numRef>
          </c:val>
          <c:extLst>
            <c:ext xmlns:c16="http://schemas.microsoft.com/office/drawing/2014/chart" uri="{C3380CC4-5D6E-409C-BE32-E72D297353CC}">
              <c16:uniqueId val="{00000001-E757-4B04-9E9E-337F94CDF63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Bildung'!$J$29:$O$29</c:f>
              <c:numCache>
                <c:formatCode>General</c:formatCode>
                <c:ptCount val="6"/>
                <c:pt idx="5">
                  <c:v>94.90565328626883</c:v>
                </c:pt>
              </c:numCache>
            </c:numRef>
          </c:val>
          <c:extLst>
            <c:ext xmlns:c16="http://schemas.microsoft.com/office/drawing/2014/chart" uri="{C3380CC4-5D6E-409C-BE32-E72D297353CC}">
              <c16:uniqueId val="{00000002-E757-4B04-9E9E-337F94CDF6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Bildung'!$J$31:$O$31</c:f>
              <c:numCache>
                <c:formatCode>General</c:formatCode>
                <c:ptCount val="6"/>
                <c:pt idx="0">
                  <c:v>99.442753545408905</c:v>
                </c:pt>
                <c:pt idx="1">
                  <c:v>99.442753545408905</c:v>
                </c:pt>
                <c:pt idx="2">
                  <c:v>99.442753545408905</c:v>
                </c:pt>
                <c:pt idx="3">
                  <c:v>99.442753545408905</c:v>
                </c:pt>
                <c:pt idx="4">
                  <c:v>99.442753545408905</c:v>
                </c:pt>
                <c:pt idx="5">
                  <c:v>99.442753545408905</c:v>
                </c:pt>
              </c:numCache>
            </c:numRef>
          </c:val>
          <c:smooth val="0"/>
          <c:extLst>
            <c:ext xmlns:c16="http://schemas.microsoft.com/office/drawing/2014/chart" uri="{C3380CC4-5D6E-409C-BE32-E72D297353CC}">
              <c16:uniqueId val="{00000003-E757-4B04-9E9E-337F94CDF63A}"/>
            </c:ext>
          </c:extLst>
        </c:ser>
        <c:ser>
          <c:idx val="2"/>
          <c:order val="2"/>
          <c:tx>
            <c:v>Durchschnitt West</c:v>
          </c:tx>
          <c:spPr>
            <a:ln w="15875" cap="rnd">
              <a:solidFill>
                <a:srgbClr val="0E2841">
                  <a:lumMod val="75000"/>
                  <a:lumOff val="25000"/>
                </a:srgbClr>
              </a:solidFill>
              <a:round/>
            </a:ln>
            <a:effectLst/>
          </c:spPr>
          <c:marker>
            <c:symbol val="none"/>
          </c:marker>
          <c:val>
            <c:numRef>
              <c:f>'Abb Bildung'!$J$32:$Y$32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757-4B04-9E9E-337F94CDF6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Bildung'!$I$35</c:f>
          <c:strCache>
            <c:ptCount val="1"/>
            <c:pt idx="0">
              <c:v>Punktezahl im INSM-Schulleistungsvergleich 2025, Westdeutschland ohne Berlin=100, Mathematik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Bildung'!$J$36:$N$36</c:f>
              <c:numCache>
                <c:formatCode>0</c:formatCode>
                <c:ptCount val="5"/>
                <c:pt idx="0">
                  <c:v>94.588360968674621</c:v>
                </c:pt>
                <c:pt idx="1">
                  <c:v>98.475553885195495</c:v>
                </c:pt>
                <c:pt idx="2">
                  <c:v>106.03398455620831</c:v>
                </c:pt>
                <c:pt idx="3">
                  <c:v>102.79465712577425</c:v>
                </c:pt>
                <c:pt idx="4">
                  <c:v>101.9308364776585</c:v>
                </c:pt>
              </c:numCache>
            </c:numRef>
          </c:val>
          <c:extLst>
            <c:ext xmlns:c16="http://schemas.microsoft.com/office/drawing/2014/chart" uri="{C3380CC4-5D6E-409C-BE32-E72D297353CC}">
              <c16:uniqueId val="{00000000-5B40-440A-9E54-B2FB0C5FDE03}"/>
            </c:ext>
          </c:extLst>
        </c:ser>
        <c:ser>
          <c:idx val="3"/>
          <c:order val="3"/>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Bildung'!$J$38:$Y$38</c:f>
              <c:numCache>
                <c:formatCode>General</c:formatCode>
                <c:ptCount val="16"/>
                <c:pt idx="6" formatCode="0">
                  <c:v>101.06701582954274</c:v>
                </c:pt>
                <c:pt idx="7" formatCode="0">
                  <c:v>105.81802939417938</c:v>
                </c:pt>
                <c:pt idx="8" formatCode="0">
                  <c:v>91.349033538240562</c:v>
                </c:pt>
                <c:pt idx="9" formatCode="0">
                  <c:v>99.771284857369125</c:v>
                </c:pt>
                <c:pt idx="10" formatCode="0">
                  <c:v>100.41915034345594</c:v>
                </c:pt>
                <c:pt idx="11" formatCode="0">
                  <c:v>98.259598723166562</c:v>
                </c:pt>
                <c:pt idx="12" formatCode="0">
                  <c:v>96.100047102877184</c:v>
                </c:pt>
                <c:pt idx="13" formatCode="0">
                  <c:v>101.49892615360064</c:v>
                </c:pt>
                <c:pt idx="14" formatCode="0">
                  <c:v>99.339374533311258</c:v>
                </c:pt>
                <c:pt idx="15" formatCode="0">
                  <c:v>99.555329695340191</c:v>
                </c:pt>
              </c:numCache>
            </c:numRef>
          </c:val>
          <c:extLst>
            <c:ext xmlns:c16="http://schemas.microsoft.com/office/drawing/2014/chart" uri="{C3380CC4-5D6E-409C-BE32-E72D297353CC}">
              <c16:uniqueId val="{00000001-5B40-440A-9E54-B2FB0C5FDE03}"/>
            </c:ext>
          </c:extLst>
        </c:ser>
        <c:ser>
          <c:idx val="4"/>
          <c:order val="4"/>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Bildung'!$J$37:$O$37</c:f>
              <c:numCache>
                <c:formatCode>General</c:formatCode>
                <c:ptCount val="6"/>
                <c:pt idx="5" formatCode="0">
                  <c:v>92.21285418635631</c:v>
                </c:pt>
              </c:numCache>
            </c:numRef>
          </c:val>
          <c:extLst>
            <c:ext xmlns:c16="http://schemas.microsoft.com/office/drawing/2014/chart" uri="{C3380CC4-5D6E-409C-BE32-E72D297353CC}">
              <c16:uniqueId val="{00000002-5B40-440A-9E54-B2FB0C5FDE0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Bildung'!$J$39:$O$39</c:f>
              <c:numCache>
                <c:formatCode>0</c:formatCode>
                <c:ptCount val="6"/>
                <c:pt idx="0">
                  <c:v>99.392545879488253</c:v>
                </c:pt>
                <c:pt idx="1">
                  <c:v>99.392545879488253</c:v>
                </c:pt>
                <c:pt idx="2" formatCode="General">
                  <c:v>99.392545879488253</c:v>
                </c:pt>
                <c:pt idx="3" formatCode="General">
                  <c:v>99.392545879488253</c:v>
                </c:pt>
                <c:pt idx="4" formatCode="General">
                  <c:v>99.392545879488253</c:v>
                </c:pt>
                <c:pt idx="5" formatCode="General">
                  <c:v>99.392545879488253</c:v>
                </c:pt>
              </c:numCache>
            </c:numRef>
          </c:val>
          <c:smooth val="0"/>
          <c:extLst>
            <c:ext xmlns:c16="http://schemas.microsoft.com/office/drawing/2014/chart" uri="{C3380CC4-5D6E-409C-BE32-E72D297353CC}">
              <c16:uniqueId val="{00000003-5B40-440A-9E54-B2FB0C5FDE03}"/>
            </c:ext>
          </c:extLst>
        </c:ser>
        <c:ser>
          <c:idx val="2"/>
          <c:order val="2"/>
          <c:tx>
            <c:v>Durchschnitt West</c:v>
          </c:tx>
          <c:spPr>
            <a:ln w="15875" cap="rnd">
              <a:solidFill>
                <a:schemeClr val="accent3"/>
              </a:solidFill>
              <a:round/>
            </a:ln>
            <a:effectLst/>
          </c:spPr>
          <c:marker>
            <c:symbol val="none"/>
          </c:marker>
          <c:val>
            <c:numRef>
              <c:f>'Abb Bildung'!$J$40:$Y$40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B40-440A-9E54-B2FB0C5FDE0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Bildung'!$I$45</c:f>
          <c:strCache>
            <c:ptCount val="1"/>
            <c:pt idx="0">
              <c:v>Punktezahl im INSM-Schulleistungsvergleich 2025, Westdeutschland ohne Berlin=100, Lesen 9. Klasse</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Bildung'!$J$46:$N$46</c:f>
              <c:numCache>
                <c:formatCode>General</c:formatCode>
                <c:ptCount val="5"/>
                <c:pt idx="0">
                  <c:v>99.287907213776236</c:v>
                </c:pt>
                <c:pt idx="1">
                  <c:v>100.33968589188827</c:v>
                </c:pt>
                <c:pt idx="2">
                  <c:v>105.80893501807087</c:v>
                </c:pt>
                <c:pt idx="3">
                  <c:v>101.60182030562272</c:v>
                </c:pt>
                <c:pt idx="4">
                  <c:v>101.39146457000029</c:v>
                </c:pt>
              </c:numCache>
            </c:numRef>
          </c:val>
          <c:extLst>
            <c:ext xmlns:c16="http://schemas.microsoft.com/office/drawing/2014/chart" uri="{C3380CC4-5D6E-409C-BE32-E72D297353CC}">
              <c16:uniqueId val="{00000000-885B-4A61-9EC7-1DF19E3B4122}"/>
            </c:ext>
          </c:extLst>
        </c:ser>
        <c:ser>
          <c:idx val="3"/>
          <c:order val="3"/>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Bildung'!$J$48:$Y$48</c:f>
              <c:numCache>
                <c:formatCode>General</c:formatCode>
                <c:ptCount val="16"/>
                <c:pt idx="6" formatCode="0">
                  <c:v>102.23288751248994</c:v>
                </c:pt>
                <c:pt idx="7" formatCode="0">
                  <c:v>104.33644486871401</c:v>
                </c:pt>
                <c:pt idx="8" formatCode="0">
                  <c:v>96.342926915062534</c:v>
                </c:pt>
                <c:pt idx="9" formatCode="0">
                  <c:v>98.025772800041793</c:v>
                </c:pt>
                <c:pt idx="10" formatCode="0">
                  <c:v>100.55004162751069</c:v>
                </c:pt>
                <c:pt idx="11" formatCode="0">
                  <c:v>99.708618685021051</c:v>
                </c:pt>
                <c:pt idx="12" formatCode="0">
                  <c:v>96.342926915062534</c:v>
                </c:pt>
                <c:pt idx="13" formatCode="0">
                  <c:v>98.025772800041793</c:v>
                </c:pt>
                <c:pt idx="14" formatCode="0">
                  <c:v>100.55004162751069</c:v>
                </c:pt>
                <c:pt idx="15" formatCode="0">
                  <c:v>100.12933015626587</c:v>
                </c:pt>
              </c:numCache>
            </c:numRef>
          </c:val>
          <c:extLst>
            <c:ext xmlns:c16="http://schemas.microsoft.com/office/drawing/2014/chart" uri="{C3380CC4-5D6E-409C-BE32-E72D297353CC}">
              <c16:uniqueId val="{00000001-885B-4A61-9EC7-1DF19E3B4122}"/>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Bildung'!$J$47:$O$47</c:f>
              <c:numCache>
                <c:formatCode>General</c:formatCode>
                <c:ptCount val="6"/>
                <c:pt idx="5">
                  <c:v>94.870436765705676</c:v>
                </c:pt>
              </c:numCache>
            </c:numRef>
          </c:val>
          <c:extLst>
            <c:ext xmlns:c16="http://schemas.microsoft.com/office/drawing/2014/chart" uri="{C3380CC4-5D6E-409C-BE32-E72D297353CC}">
              <c16:uniqueId val="{00000002-885B-4A61-9EC7-1DF19E3B412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Bildung'!$J$49:$O$49</c:f>
              <c:numCache>
                <c:formatCode>General</c:formatCode>
                <c:ptCount val="6"/>
                <c:pt idx="0" formatCode="0.000">
                  <c:v>100.58968083607287</c:v>
                </c:pt>
                <c:pt idx="1">
                  <c:v>100.58968083607287</c:v>
                </c:pt>
                <c:pt idx="2">
                  <c:v>100.58968083607287</c:v>
                </c:pt>
                <c:pt idx="3">
                  <c:v>100.58968083607287</c:v>
                </c:pt>
                <c:pt idx="4">
                  <c:v>100.58968083607287</c:v>
                </c:pt>
                <c:pt idx="5">
                  <c:v>100.58968083607287</c:v>
                </c:pt>
              </c:numCache>
            </c:numRef>
          </c:val>
          <c:smooth val="0"/>
          <c:extLst>
            <c:ext xmlns:c16="http://schemas.microsoft.com/office/drawing/2014/chart" uri="{C3380CC4-5D6E-409C-BE32-E72D297353CC}">
              <c16:uniqueId val="{00000003-885B-4A61-9EC7-1DF19E3B4122}"/>
            </c:ext>
          </c:extLst>
        </c:ser>
        <c:ser>
          <c:idx val="2"/>
          <c:order val="2"/>
          <c:tx>
            <c:v>Durchschnitt West</c:v>
          </c:tx>
          <c:spPr>
            <a:ln w="15875" cap="rnd">
              <a:solidFill>
                <a:srgbClr val="0E2841">
                  <a:lumMod val="75000"/>
                  <a:lumOff val="25000"/>
                </a:srgbClr>
              </a:solidFill>
              <a:round/>
            </a:ln>
            <a:effectLst/>
          </c:spPr>
          <c:marker>
            <c:symbol val="none"/>
          </c:marker>
          <c:val>
            <c:numRef>
              <c:f>'Abb Bildung'!$J$50:$Y$50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85B-4A61-9EC7-1DF19E3B412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Investitionen'!$I$3</c:f>
          <c:strCache>
            <c:ptCount val="1"/>
            <c:pt idx="0">
              <c:v>Bruttoanlageinvestitionen, Gesamtwirtschaft, nominal, je Einwohner, Westdeutschland ohne Berlin=100, Summe 2019-2023 je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190476190476189"/>
          <c:w val="0.88043526450689269"/>
          <c:h val="0.4648723455022667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Investitionen'!$J$4:$N$4</c:f>
              <c:numCache>
                <c:formatCode>General</c:formatCode>
                <c:ptCount val="5"/>
                <c:pt idx="0">
                  <c:v>79.595648026035661</c:v>
                </c:pt>
                <c:pt idx="1">
                  <c:v>79.239684531425212</c:v>
                </c:pt>
                <c:pt idx="2">
                  <c:v>73.278127151712297</c:v>
                </c:pt>
                <c:pt idx="3">
                  <c:v>65.8009547945625</c:v>
                </c:pt>
                <c:pt idx="4">
                  <c:v>63.383630083762284</c:v>
                </c:pt>
              </c:numCache>
            </c:numRef>
          </c:val>
          <c:extLst>
            <c:ext xmlns:c16="http://schemas.microsoft.com/office/drawing/2014/chart" uri="{C3380CC4-5D6E-409C-BE32-E72D297353CC}">
              <c16:uniqueId val="{00000000-5AC0-486D-A4BC-E9AA225DFAD9}"/>
            </c:ext>
          </c:extLst>
        </c:ser>
        <c:ser>
          <c:idx val="3"/>
          <c:order val="3"/>
          <c:spPr>
            <a:solidFill>
              <a:schemeClr val="accent1"/>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Investitionen'!$J$6:$Y$6</c:f>
              <c:numCache>
                <c:formatCode>General</c:formatCode>
                <c:ptCount val="16"/>
                <c:pt idx="6">
                  <c:v>114.33604197945888</c:v>
                </c:pt>
                <c:pt idx="7">
                  <c:v>127.64403402812383</c:v>
                </c:pt>
                <c:pt idx="8">
                  <c:v>80.647768808440276</c:v>
                </c:pt>
                <c:pt idx="9">
                  <c:v>126.7059826927549</c:v>
                </c:pt>
                <c:pt idx="10">
                  <c:v>99.815904432403656</c:v>
                </c:pt>
                <c:pt idx="11">
                  <c:v>111.744799507972</c:v>
                </c:pt>
                <c:pt idx="12">
                  <c:v>71.202337509786389</c:v>
                </c:pt>
                <c:pt idx="13">
                  <c:v>87.283818681722735</c:v>
                </c:pt>
                <c:pt idx="14">
                  <c:v>69.636712435872823</c:v>
                </c:pt>
                <c:pt idx="15">
                  <c:v>82.678886962303707</c:v>
                </c:pt>
              </c:numCache>
            </c:numRef>
          </c:val>
          <c:extLst>
            <c:ext xmlns:c16="http://schemas.microsoft.com/office/drawing/2014/chart" uri="{C3380CC4-5D6E-409C-BE32-E72D297353CC}">
              <c16:uniqueId val="{00000001-5AC0-486D-A4BC-E9AA225DFAD9}"/>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AC0-486D-A4BC-E9AA225DFAD9}"/>
              </c:ext>
            </c:extLst>
          </c:dPt>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Investitionen'!$J$5:$O$5</c:f>
              <c:numCache>
                <c:formatCode>General</c:formatCode>
                <c:ptCount val="6"/>
                <c:pt idx="5">
                  <c:v>91.275298244782761</c:v>
                </c:pt>
              </c:numCache>
            </c:numRef>
          </c:val>
          <c:extLst>
            <c:ext xmlns:c16="http://schemas.microsoft.com/office/drawing/2014/chart" uri="{C3380CC4-5D6E-409C-BE32-E72D297353CC}">
              <c16:uniqueId val="{00000004-5AC0-486D-A4BC-E9AA225DFAD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Investitionen'!$J$7:$O$7</c:f>
              <c:numCache>
                <c:formatCode>General</c:formatCode>
                <c:ptCount val="6"/>
                <c:pt idx="0">
                  <c:v>76.643676015319372</c:v>
                </c:pt>
                <c:pt idx="1">
                  <c:v>76.643676015319372</c:v>
                </c:pt>
                <c:pt idx="2">
                  <c:v>76.643676015319372</c:v>
                </c:pt>
                <c:pt idx="3">
                  <c:v>76.643676015319372</c:v>
                </c:pt>
                <c:pt idx="4">
                  <c:v>76.643676015319372</c:v>
                </c:pt>
                <c:pt idx="5">
                  <c:v>76.643676015319372</c:v>
                </c:pt>
              </c:numCache>
            </c:numRef>
          </c:val>
          <c:smooth val="0"/>
          <c:extLst>
            <c:ext xmlns:c16="http://schemas.microsoft.com/office/drawing/2014/chart" uri="{C3380CC4-5D6E-409C-BE32-E72D297353CC}">
              <c16:uniqueId val="{00000005-5AC0-486D-A4BC-E9AA225DFAD9}"/>
            </c:ext>
          </c:extLst>
        </c:ser>
        <c:ser>
          <c:idx val="2"/>
          <c:order val="2"/>
          <c:tx>
            <c:v>Durchschnitt West</c:v>
          </c:tx>
          <c:spPr>
            <a:ln w="15875" cap="rnd">
              <a:solidFill>
                <a:schemeClr val="tx2">
                  <a:lumMod val="75000"/>
                  <a:lumOff val="25000"/>
                </a:schemeClr>
              </a:solidFill>
              <a:round/>
            </a:ln>
            <a:effectLst/>
          </c:spPr>
          <c:marker>
            <c:symbol val="none"/>
          </c:marker>
          <c:val>
            <c:numRef>
              <c:f>'Abb Investitionen'!$J$8:$Y$8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AC0-486D-A4BC-E9AA225DFAD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Bildung'!$I$52</c:f>
          <c:strCache>
            <c:ptCount val="1"/>
            <c:pt idx="0">
              <c:v>Schulabsolventen ohne Hauptschulabschluss,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Bildung'!$J$53:$N$53</c:f>
              <c:numCache>
                <c:formatCode>General</c:formatCode>
                <c:ptCount val="5"/>
                <c:pt idx="0">
                  <c:v>8.525459529908769</c:v>
                </c:pt>
                <c:pt idx="1">
                  <c:v>9.9612266478674663</c:v>
                </c:pt>
                <c:pt idx="2">
                  <c:v>9.3933284457477999</c:v>
                </c:pt>
                <c:pt idx="3">
                  <c:v>14.426908974972102</c:v>
                </c:pt>
                <c:pt idx="4">
                  <c:v>10.288331985987604</c:v>
                </c:pt>
              </c:numCache>
            </c:numRef>
          </c:val>
          <c:extLst>
            <c:ext xmlns:c16="http://schemas.microsoft.com/office/drawing/2014/chart" uri="{C3380CC4-5D6E-409C-BE32-E72D297353CC}">
              <c16:uniqueId val="{00000000-4EF9-45C0-90DD-EDD3FF2B60B3}"/>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Bildung'!$J$54:$O$54</c:f>
              <c:numCache>
                <c:formatCode>General</c:formatCode>
                <c:ptCount val="6"/>
                <c:pt idx="5">
                  <c:v>9.7663179788340369</c:v>
                </c:pt>
              </c:numCache>
            </c:numRef>
          </c:val>
          <c:extLst>
            <c:ext xmlns:c16="http://schemas.microsoft.com/office/drawing/2014/chart" uri="{C3380CC4-5D6E-409C-BE32-E72D297353CC}">
              <c16:uniqueId val="{00000001-4EF9-45C0-90DD-EDD3FF2B60B3}"/>
            </c:ext>
          </c:extLst>
        </c:ser>
        <c:ser>
          <c:idx val="3"/>
          <c:order val="2"/>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Bildung'!$J$55:$Y$55</c:f>
              <c:numCache>
                <c:formatCode>General</c:formatCode>
                <c:ptCount val="16"/>
                <c:pt idx="6">
                  <c:v>7.496142935350619</c:v>
                </c:pt>
                <c:pt idx="7">
                  <c:v>6.048396982748053</c:v>
                </c:pt>
                <c:pt idx="8">
                  <c:v>9.979466119096509</c:v>
                </c:pt>
                <c:pt idx="9">
                  <c:v>6.5653279706630387</c:v>
                </c:pt>
                <c:pt idx="10">
                  <c:v>6.1279907277092471</c:v>
                </c:pt>
                <c:pt idx="11">
                  <c:v>8.9553598147256661</c:v>
                </c:pt>
                <c:pt idx="12">
                  <c:v>7.3328618832617103</c:v>
                </c:pt>
                <c:pt idx="13">
                  <c:v>8.6206896551724146</c:v>
                </c:pt>
                <c:pt idx="14">
                  <c:v>9.5084020457154796</c:v>
                </c:pt>
                <c:pt idx="15">
                  <c:v>10.304618656943179</c:v>
                </c:pt>
              </c:numCache>
            </c:numRef>
          </c:val>
          <c:extLst>
            <c:ext xmlns:c16="http://schemas.microsoft.com/office/drawing/2014/chart" uri="{C3380CC4-5D6E-409C-BE32-E72D297353CC}">
              <c16:uniqueId val="{00000002-4EF9-45C0-90DD-EDD3FF2B60B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Bildung'!$J$56:$O$56</c:f>
              <c:numCache>
                <c:formatCode>General</c:formatCode>
                <c:ptCount val="6"/>
                <c:pt idx="0">
                  <c:v>10.199655271473715</c:v>
                </c:pt>
                <c:pt idx="1">
                  <c:v>10.199655271473715</c:v>
                </c:pt>
                <c:pt idx="2">
                  <c:v>10.199655271473715</c:v>
                </c:pt>
                <c:pt idx="3">
                  <c:v>10.199655271473715</c:v>
                </c:pt>
                <c:pt idx="4">
                  <c:v>10.199655271473715</c:v>
                </c:pt>
                <c:pt idx="5">
                  <c:v>10.199655271473715</c:v>
                </c:pt>
              </c:numCache>
            </c:numRef>
          </c:val>
          <c:smooth val="0"/>
          <c:extLst>
            <c:ext xmlns:c16="http://schemas.microsoft.com/office/drawing/2014/chart" uri="{C3380CC4-5D6E-409C-BE32-E72D297353CC}">
              <c16:uniqueId val="{00000003-4EF9-45C0-90DD-EDD3FF2B60B3}"/>
            </c:ext>
          </c:extLst>
        </c:ser>
        <c:ser>
          <c:idx val="2"/>
          <c:order val="4"/>
          <c:tx>
            <c:v>Durchschnitt West</c:v>
          </c:tx>
          <c:spPr>
            <a:ln w="15875" cap="rnd">
              <a:solidFill>
                <a:srgbClr val="0E2841">
                  <a:lumMod val="75000"/>
                  <a:lumOff val="25000"/>
                </a:srgbClr>
              </a:solidFill>
              <a:round/>
            </a:ln>
            <a:effectLst/>
          </c:spPr>
          <c:marker>
            <c:symbol val="none"/>
          </c:marker>
          <c:val>
            <c:numRef>
              <c:f>'Abb Bildung'!$J$57:$Y$57</c:f>
              <c:numCache>
                <c:formatCode>General</c:formatCode>
                <c:ptCount val="16"/>
                <c:pt idx="6">
                  <c:v>7.4370746739263947</c:v>
                </c:pt>
                <c:pt idx="7">
                  <c:v>7.4370746739263947</c:v>
                </c:pt>
                <c:pt idx="8">
                  <c:v>7.4370746739263947</c:v>
                </c:pt>
                <c:pt idx="9">
                  <c:v>7.4370746739263947</c:v>
                </c:pt>
                <c:pt idx="10">
                  <c:v>7.4370746739263947</c:v>
                </c:pt>
                <c:pt idx="11">
                  <c:v>7.4370746739263947</c:v>
                </c:pt>
                <c:pt idx="12">
                  <c:v>7.4370746739263947</c:v>
                </c:pt>
                <c:pt idx="13">
                  <c:v>7.4370746739263947</c:v>
                </c:pt>
                <c:pt idx="14">
                  <c:v>7.4370746739263947</c:v>
                </c:pt>
                <c:pt idx="15">
                  <c:v>7.4370746739263947</c:v>
                </c:pt>
              </c:numCache>
            </c:numRef>
          </c:val>
          <c:smooth val="0"/>
          <c:extLst>
            <c:ext xmlns:c16="http://schemas.microsoft.com/office/drawing/2014/chart" uri="{C3380CC4-5D6E-409C-BE32-E72D297353CC}">
              <c16:uniqueId val="{00000004-4EF9-45C0-90DD-EDD3FF2B60B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Bildung'!$I$59</c:f>
          <c:strCache>
            <c:ptCount val="1"/>
            <c:pt idx="0">
              <c:v>Schulabsolventen mit Hauptschulabschluss,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Bildung'!$J$60:$N$60</c:f>
              <c:numCache>
                <c:formatCode>General</c:formatCode>
                <c:ptCount val="5"/>
                <c:pt idx="0">
                  <c:v>14.979102062828636</c:v>
                </c:pt>
                <c:pt idx="1">
                  <c:v>13.204088826224886</c:v>
                </c:pt>
                <c:pt idx="2">
                  <c:v>10.529692082111437</c:v>
                </c:pt>
                <c:pt idx="3">
                  <c:v>12.864658058345288</c:v>
                </c:pt>
                <c:pt idx="4">
                  <c:v>16.98194556723255</c:v>
                </c:pt>
              </c:numCache>
            </c:numRef>
          </c:val>
          <c:extLst>
            <c:ext xmlns:c16="http://schemas.microsoft.com/office/drawing/2014/chart" uri="{C3380CC4-5D6E-409C-BE32-E72D297353CC}">
              <c16:uniqueId val="{00000000-FD5C-4A13-B364-64EE57CA8A83}"/>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Bildung'!$J$61:$O$61</c:f>
              <c:numCache>
                <c:formatCode>General</c:formatCode>
                <c:ptCount val="6"/>
                <c:pt idx="5">
                  <c:v>16.321037499235334</c:v>
                </c:pt>
              </c:numCache>
            </c:numRef>
          </c:val>
          <c:extLst>
            <c:ext xmlns:c16="http://schemas.microsoft.com/office/drawing/2014/chart" uri="{C3380CC4-5D6E-409C-BE32-E72D297353CC}">
              <c16:uniqueId val="{00000001-FD5C-4A13-B364-64EE57CA8A83}"/>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Bildung'!$J$62:$Y$62</c:f>
              <c:numCache>
                <c:formatCode>General</c:formatCode>
                <c:ptCount val="16"/>
                <c:pt idx="6">
                  <c:v>16.131986263872992</c:v>
                </c:pt>
                <c:pt idx="7">
                  <c:v>21.860366287194658</c:v>
                </c:pt>
                <c:pt idx="8">
                  <c:v>25.708418891170432</c:v>
                </c:pt>
                <c:pt idx="9">
                  <c:v>18.140415212633819</c:v>
                </c:pt>
                <c:pt idx="10">
                  <c:v>17.345806772083783</c:v>
                </c:pt>
                <c:pt idx="11">
                  <c:v>14.807634759754876</c:v>
                </c:pt>
                <c:pt idx="12">
                  <c:v>15.685687863787196</c:v>
                </c:pt>
                <c:pt idx="13">
                  <c:v>17.987228607918262</c:v>
                </c:pt>
                <c:pt idx="14">
                  <c:v>28.900949796472187</c:v>
                </c:pt>
                <c:pt idx="15">
                  <c:v>19.55712549377089</c:v>
                </c:pt>
              </c:numCache>
            </c:numRef>
          </c:val>
          <c:extLst>
            <c:ext xmlns:c16="http://schemas.microsoft.com/office/drawing/2014/chart" uri="{C3380CC4-5D6E-409C-BE32-E72D297353CC}">
              <c16:uniqueId val="{00000002-FD5C-4A13-B364-64EE57CA8A8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Bildung'!$J$63:$O$63</c:f>
              <c:numCache>
                <c:formatCode>General</c:formatCode>
                <c:ptCount val="6"/>
                <c:pt idx="0">
                  <c:v>14.048405630565931</c:v>
                </c:pt>
                <c:pt idx="1">
                  <c:v>14.048405630565931</c:v>
                </c:pt>
                <c:pt idx="2">
                  <c:v>14.048405630565931</c:v>
                </c:pt>
                <c:pt idx="3">
                  <c:v>14.048405630565931</c:v>
                </c:pt>
                <c:pt idx="4">
                  <c:v>14.048405630565931</c:v>
                </c:pt>
                <c:pt idx="5">
                  <c:v>14.048405630565931</c:v>
                </c:pt>
              </c:numCache>
            </c:numRef>
          </c:val>
          <c:smooth val="0"/>
          <c:extLst>
            <c:ext xmlns:c16="http://schemas.microsoft.com/office/drawing/2014/chart" uri="{C3380CC4-5D6E-409C-BE32-E72D297353CC}">
              <c16:uniqueId val="{00000003-FD5C-4A13-B364-64EE57CA8A83}"/>
            </c:ext>
          </c:extLst>
        </c:ser>
        <c:ser>
          <c:idx val="2"/>
          <c:order val="4"/>
          <c:tx>
            <c:v>Durchschnitt West</c:v>
          </c:tx>
          <c:spPr>
            <a:ln w="15875" cap="rnd">
              <a:solidFill>
                <a:srgbClr val="0E2841">
                  <a:lumMod val="75000"/>
                  <a:lumOff val="25000"/>
                </a:srgbClr>
              </a:solidFill>
              <a:round/>
            </a:ln>
            <a:effectLst/>
          </c:spPr>
          <c:marker>
            <c:symbol val="none"/>
          </c:marker>
          <c:val>
            <c:numRef>
              <c:f>'Abb Bildung'!$J$64:$Y$64</c:f>
              <c:numCache>
                <c:formatCode>General</c:formatCode>
                <c:ptCount val="16"/>
                <c:pt idx="6">
                  <c:v>17.654850952217334</c:v>
                </c:pt>
                <c:pt idx="7">
                  <c:v>17.654850952217334</c:v>
                </c:pt>
                <c:pt idx="8">
                  <c:v>17.654850952217334</c:v>
                </c:pt>
                <c:pt idx="9">
                  <c:v>17.654850952217334</c:v>
                </c:pt>
                <c:pt idx="10">
                  <c:v>17.654850952217334</c:v>
                </c:pt>
                <c:pt idx="11">
                  <c:v>17.654850952217334</c:v>
                </c:pt>
                <c:pt idx="12">
                  <c:v>17.654850952217334</c:v>
                </c:pt>
                <c:pt idx="13">
                  <c:v>17.654850952217334</c:v>
                </c:pt>
                <c:pt idx="14">
                  <c:v>17.654850952217334</c:v>
                </c:pt>
                <c:pt idx="15">
                  <c:v>17.654850952217334</c:v>
                </c:pt>
              </c:numCache>
            </c:numRef>
          </c:val>
          <c:smooth val="0"/>
          <c:extLst>
            <c:ext xmlns:c16="http://schemas.microsoft.com/office/drawing/2014/chart" uri="{C3380CC4-5D6E-409C-BE32-E72D297353CC}">
              <c16:uniqueId val="{00000004-FD5C-4A13-B364-64EE57CA8A8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Bildung'!$I$67</c:f>
          <c:strCache>
            <c:ptCount val="1"/>
            <c:pt idx="0">
              <c:v>Schulabsolventen mit mittlerem Schulabschluß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Bildung'!$J$68:$N$68</c:f>
              <c:numCache>
                <c:formatCode>General</c:formatCode>
                <c:ptCount val="5"/>
                <c:pt idx="0">
                  <c:v>42.254280706485105</c:v>
                </c:pt>
                <c:pt idx="1">
                  <c:v>45.787804018329219</c:v>
                </c:pt>
                <c:pt idx="2">
                  <c:v>54.511852394916914</c:v>
                </c:pt>
                <c:pt idx="3">
                  <c:v>51.299218874541687</c:v>
                </c:pt>
                <c:pt idx="4">
                  <c:v>45.464834276475344</c:v>
                </c:pt>
              </c:numCache>
            </c:numRef>
          </c:val>
          <c:extLst>
            <c:ext xmlns:c16="http://schemas.microsoft.com/office/drawing/2014/chart" uri="{C3380CC4-5D6E-409C-BE32-E72D297353CC}">
              <c16:uniqueId val="{00000000-6AA3-4312-8BC5-80D16ED48EA9}"/>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Bildung'!$J$69:$O$69</c:f>
              <c:numCache>
                <c:formatCode>General</c:formatCode>
                <c:ptCount val="6"/>
                <c:pt idx="5">
                  <c:v>36.651985073713831</c:v>
                </c:pt>
              </c:numCache>
            </c:numRef>
          </c:val>
          <c:extLst>
            <c:ext xmlns:c16="http://schemas.microsoft.com/office/drawing/2014/chart" uri="{C3380CC4-5D6E-409C-BE32-E72D297353CC}">
              <c16:uniqueId val="{00000001-6AA3-4312-8BC5-80D16ED48EA9}"/>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Bildung'!$J$70:$Y$70</c:f>
              <c:numCache>
                <c:formatCode>General</c:formatCode>
                <c:ptCount val="16"/>
                <c:pt idx="6" formatCode="0.000000">
                  <c:v>48.739361966854126</c:v>
                </c:pt>
                <c:pt idx="7" formatCode="0.000000">
                  <c:v>46.634194977239851</c:v>
                </c:pt>
                <c:pt idx="8" formatCode="0.000000">
                  <c:v>30.130047912388775</c:v>
                </c:pt>
                <c:pt idx="9" formatCode="0.000000">
                  <c:v>25.060625776305674</c:v>
                </c:pt>
                <c:pt idx="10" formatCode="0.000000">
                  <c:v>48.605016971603611</c:v>
                </c:pt>
                <c:pt idx="11" formatCode="0.000000">
                  <c:v>47.488257718679662</c:v>
                </c:pt>
                <c:pt idx="12" formatCode="0.000000">
                  <c:v>39.884676059402707</c:v>
                </c:pt>
                <c:pt idx="13" formatCode="0.000000">
                  <c:v>40.541507024265641</c:v>
                </c:pt>
                <c:pt idx="14" formatCode="0.000000">
                  <c:v>34.286608913474588</c:v>
                </c:pt>
                <c:pt idx="15" formatCode="0.000000">
                  <c:v>36.497265268915221</c:v>
                </c:pt>
              </c:numCache>
            </c:numRef>
          </c:val>
          <c:extLst>
            <c:ext xmlns:c16="http://schemas.microsoft.com/office/drawing/2014/chart" uri="{C3380CC4-5D6E-409C-BE32-E72D297353CC}">
              <c16:uniqueId val="{00000002-6AA3-4312-8BC5-80D16ED48E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Bildung'!$J$71:$O$71</c:f>
              <c:numCache>
                <c:formatCode>General</c:formatCode>
                <c:ptCount val="6"/>
                <c:pt idx="0">
                  <c:v>45.830939385234124</c:v>
                </c:pt>
                <c:pt idx="1">
                  <c:v>45.830939385234124</c:v>
                </c:pt>
                <c:pt idx="2">
                  <c:v>45.830939385234124</c:v>
                </c:pt>
                <c:pt idx="3">
                  <c:v>45.830939385234124</c:v>
                </c:pt>
                <c:pt idx="4">
                  <c:v>45.830939385234124</c:v>
                </c:pt>
                <c:pt idx="5">
                  <c:v>45.830939385234124</c:v>
                </c:pt>
              </c:numCache>
            </c:numRef>
          </c:val>
          <c:smooth val="0"/>
          <c:extLst>
            <c:ext xmlns:c16="http://schemas.microsoft.com/office/drawing/2014/chart" uri="{C3380CC4-5D6E-409C-BE32-E72D297353CC}">
              <c16:uniqueId val="{00000003-6AA3-4312-8BC5-80D16ED48EA9}"/>
            </c:ext>
          </c:extLst>
        </c:ser>
        <c:ser>
          <c:idx val="2"/>
          <c:order val="4"/>
          <c:tx>
            <c:v>Durchschnitt West</c:v>
          </c:tx>
          <c:spPr>
            <a:ln w="15875" cap="rnd">
              <a:solidFill>
                <a:srgbClr val="0E2841">
                  <a:lumMod val="75000"/>
                  <a:lumOff val="25000"/>
                </a:srgbClr>
              </a:solidFill>
              <a:round/>
            </a:ln>
            <a:effectLst/>
          </c:spPr>
          <c:marker>
            <c:symbol val="none"/>
          </c:marker>
          <c:val>
            <c:numRef>
              <c:f>'Abb Bildung'!$J$72:$Y$72</c:f>
              <c:numCache>
                <c:formatCode>General</c:formatCode>
                <c:ptCount val="16"/>
                <c:pt idx="6">
                  <c:v>43.596767949401652</c:v>
                </c:pt>
                <c:pt idx="7">
                  <c:v>43.596767949401652</c:v>
                </c:pt>
                <c:pt idx="8">
                  <c:v>43.596767949401652</c:v>
                </c:pt>
                <c:pt idx="9">
                  <c:v>43.596767949401652</c:v>
                </c:pt>
                <c:pt idx="10">
                  <c:v>43.596767949401652</c:v>
                </c:pt>
                <c:pt idx="11">
                  <c:v>43.596767949401652</c:v>
                </c:pt>
                <c:pt idx="12">
                  <c:v>43.596767949401652</c:v>
                </c:pt>
                <c:pt idx="13">
                  <c:v>43.596767949401652</c:v>
                </c:pt>
                <c:pt idx="14">
                  <c:v>43.596767949401652</c:v>
                </c:pt>
                <c:pt idx="15">
                  <c:v>43.596767949401652</c:v>
                </c:pt>
              </c:numCache>
            </c:numRef>
          </c:val>
          <c:smooth val="0"/>
          <c:extLst>
            <c:ext xmlns:c16="http://schemas.microsoft.com/office/drawing/2014/chart" uri="{C3380CC4-5D6E-409C-BE32-E72D297353CC}">
              <c16:uniqueId val="{00000004-6AA3-4312-8BC5-80D16ED48E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Bildung'!$I$75</c:f>
          <c:strCache>
            <c:ptCount val="1"/>
            <c:pt idx="0">
              <c:v>Schulabsolventen mit (Fach)Hochschulreife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Bildung'!$J$76:$N$76</c:f>
              <c:numCache>
                <c:formatCode>General</c:formatCode>
                <c:ptCount val="5"/>
                <c:pt idx="0">
                  <c:v>36.90111690887921</c:v>
                </c:pt>
                <c:pt idx="1">
                  <c:v>30.65579581708614</c:v>
                </c:pt>
                <c:pt idx="2">
                  <c:v>28.563471122837882</c:v>
                </c:pt>
                <c:pt idx="3">
                  <c:v>24.425022999080038</c:v>
                </c:pt>
                <c:pt idx="4">
                  <c:v>27.158894645941277</c:v>
                </c:pt>
              </c:numCache>
            </c:numRef>
          </c:val>
          <c:extLst>
            <c:ext xmlns:c16="http://schemas.microsoft.com/office/drawing/2014/chart" uri="{C3380CC4-5D6E-409C-BE32-E72D297353CC}">
              <c16:uniqueId val="{00000000-B060-4A48-BDF3-5F48E0A0785A}"/>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Bildung'!$J$77:$O$77</c:f>
              <c:numCache>
                <c:formatCode>General</c:formatCode>
                <c:ptCount val="6"/>
                <c:pt idx="5">
                  <c:v>40.935268371343007</c:v>
                </c:pt>
              </c:numCache>
            </c:numRef>
          </c:val>
          <c:extLst>
            <c:ext xmlns:c16="http://schemas.microsoft.com/office/drawing/2014/chart" uri="{C3380CC4-5D6E-409C-BE32-E72D297353CC}">
              <c16:uniqueId val="{00000001-B060-4A48-BDF3-5F48E0A0785A}"/>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Bildung'!$J$78:$Y$78</c:f>
              <c:numCache>
                <c:formatCode>General</c:formatCode>
                <c:ptCount val="16"/>
                <c:pt idx="6">
                  <c:v>28.637612877895563</c:v>
                </c:pt>
                <c:pt idx="7">
                  <c:v>26.948366583641008</c:v>
                </c:pt>
                <c:pt idx="8">
                  <c:v>35.411069317571197</c:v>
                </c:pt>
                <c:pt idx="9">
                  <c:v>52.379874356217101</c:v>
                </c:pt>
                <c:pt idx="10">
                  <c:v>30.427833980598042</c:v>
                </c:pt>
                <c:pt idx="11">
                  <c:v>31.106190793694726</c:v>
                </c:pt>
                <c:pt idx="12">
                  <c:v>37.275907895093709</c:v>
                </c:pt>
                <c:pt idx="13">
                  <c:v>32.850574712643677</c:v>
                </c:pt>
                <c:pt idx="14">
                  <c:v>30.468204053109716</c:v>
                </c:pt>
                <c:pt idx="15">
                  <c:v>34.935945180992107</c:v>
                </c:pt>
              </c:numCache>
            </c:numRef>
          </c:val>
          <c:extLst>
            <c:ext xmlns:c16="http://schemas.microsoft.com/office/drawing/2014/chart" uri="{C3380CC4-5D6E-409C-BE32-E72D297353CC}">
              <c16:uniqueId val="{00000002-B060-4A48-BDF3-5F48E0A078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Bildung'!$J$79:$O$79</c:f>
              <c:numCache>
                <c:formatCode>General</c:formatCode>
                <c:ptCount val="6"/>
                <c:pt idx="0">
                  <c:v>32.345762899893224</c:v>
                </c:pt>
                <c:pt idx="1">
                  <c:v>32.345762899893224</c:v>
                </c:pt>
                <c:pt idx="2">
                  <c:v>32.345762899893224</c:v>
                </c:pt>
                <c:pt idx="3">
                  <c:v>32.345762899893224</c:v>
                </c:pt>
                <c:pt idx="4">
                  <c:v>32.345762899893224</c:v>
                </c:pt>
                <c:pt idx="5">
                  <c:v>32.345762899893224</c:v>
                </c:pt>
              </c:numCache>
            </c:numRef>
          </c:val>
          <c:smooth val="0"/>
          <c:extLst>
            <c:ext xmlns:c16="http://schemas.microsoft.com/office/drawing/2014/chart" uri="{C3380CC4-5D6E-409C-BE32-E72D297353CC}">
              <c16:uniqueId val="{00000003-B060-4A48-BDF3-5F48E0A0785A}"/>
            </c:ext>
          </c:extLst>
        </c:ser>
        <c:ser>
          <c:idx val="2"/>
          <c:order val="4"/>
          <c:tx>
            <c:v>Durchschnitt West</c:v>
          </c:tx>
          <c:spPr>
            <a:ln w="15875" cap="rnd">
              <a:solidFill>
                <a:srgbClr val="156082"/>
              </a:solidFill>
              <a:round/>
            </a:ln>
            <a:effectLst/>
          </c:spPr>
          <c:marker>
            <c:symbol val="none"/>
          </c:marker>
          <c:val>
            <c:numRef>
              <c:f>'Abb Bildung'!$J$80:$Y$80</c:f>
              <c:numCache>
                <c:formatCode>General</c:formatCode>
                <c:ptCount val="16"/>
                <c:pt idx="6">
                  <c:v>32.477135451055197</c:v>
                </c:pt>
                <c:pt idx="7">
                  <c:v>32.477135451055197</c:v>
                </c:pt>
                <c:pt idx="8">
                  <c:v>32.477135451055197</c:v>
                </c:pt>
                <c:pt idx="9">
                  <c:v>32.477135451055197</c:v>
                </c:pt>
                <c:pt idx="10">
                  <c:v>32.477135451055197</c:v>
                </c:pt>
                <c:pt idx="11">
                  <c:v>32.477135451055197</c:v>
                </c:pt>
                <c:pt idx="12">
                  <c:v>32.477135451055197</c:v>
                </c:pt>
                <c:pt idx="13">
                  <c:v>32.477135451055197</c:v>
                </c:pt>
                <c:pt idx="14">
                  <c:v>32.477135451055197</c:v>
                </c:pt>
                <c:pt idx="15">
                  <c:v>32.477135451055197</c:v>
                </c:pt>
              </c:numCache>
            </c:numRef>
          </c:val>
          <c:smooth val="0"/>
          <c:extLst>
            <c:ext xmlns:c16="http://schemas.microsoft.com/office/drawing/2014/chart" uri="{C3380CC4-5D6E-409C-BE32-E72D297353CC}">
              <c16:uniqueId val="{00000004-B060-4A48-BDF3-5F48E0A078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Bildung'!$I$82</c:f>
          <c:strCache>
            <c:ptCount val="1"/>
            <c:pt idx="0">
              <c:v>Punktezahl im INSM-Schulleistungsvergleich 2025, Westdeutschland ohne Berlin=100, Englischkompetenz (Lesen) 9. Klasse</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Bildung'!$J$83:$N$83</c:f>
              <c:numCache>
                <c:formatCode>General</c:formatCode>
                <c:ptCount val="5"/>
                <c:pt idx="0">
                  <c:v>96.309920307935428</c:v>
                </c:pt>
                <c:pt idx="1">
                  <c:v>99.176286983766843</c:v>
                </c:pt>
                <c:pt idx="2">
                  <c:v>99.940651430655208</c:v>
                </c:pt>
                <c:pt idx="3">
                  <c:v>97.456466978267983</c:v>
                </c:pt>
                <c:pt idx="4">
                  <c:v>97.838649201712187</c:v>
                </c:pt>
              </c:numCache>
            </c:numRef>
          </c:val>
          <c:extLst>
            <c:ext xmlns:c16="http://schemas.microsoft.com/office/drawing/2014/chart" uri="{C3380CC4-5D6E-409C-BE32-E72D297353CC}">
              <c16:uniqueId val="{00000000-09AA-4D5F-A222-0BF7C6A09817}"/>
            </c:ext>
          </c:extLst>
        </c:ser>
        <c:ser>
          <c:idx val="3"/>
          <c:order val="3"/>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Bildung'!$J$85:$Y$85</c:f>
              <c:numCache>
                <c:formatCode>General</c:formatCode>
                <c:ptCount val="16"/>
                <c:pt idx="6" formatCode="0">
                  <c:v>101.46938032443195</c:v>
                </c:pt>
                <c:pt idx="7" formatCode="0">
                  <c:v>103.57138255337499</c:v>
                </c:pt>
                <c:pt idx="8" formatCode="0">
                  <c:v>95.736646972769151</c:v>
                </c:pt>
                <c:pt idx="9" formatCode="0">
                  <c:v>101.66047143615407</c:v>
                </c:pt>
                <c:pt idx="10" formatCode="0">
                  <c:v>99.940651430655208</c:v>
                </c:pt>
                <c:pt idx="11" formatCode="0">
                  <c:v>98.794104760322639</c:v>
                </c:pt>
                <c:pt idx="12" formatCode="0">
                  <c:v>97.456466978267983</c:v>
                </c:pt>
                <c:pt idx="13" formatCode="0">
                  <c:v>100.89610698926568</c:v>
                </c:pt>
                <c:pt idx="14" formatCode="0">
                  <c:v>91.532642514883065</c:v>
                </c:pt>
                <c:pt idx="15" formatCode="0">
                  <c:v>99.940651430655208</c:v>
                </c:pt>
              </c:numCache>
            </c:numRef>
          </c:val>
          <c:extLst>
            <c:ext xmlns:c16="http://schemas.microsoft.com/office/drawing/2014/chart" uri="{C3380CC4-5D6E-409C-BE32-E72D297353CC}">
              <c16:uniqueId val="{00000001-09AA-4D5F-A222-0BF7C6A09817}"/>
            </c:ext>
          </c:extLst>
        </c:ser>
        <c:ser>
          <c:idx val="4"/>
          <c:order val="4"/>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Bildung'!$J$84:$O$84</c:f>
              <c:numCache>
                <c:formatCode>General</c:formatCode>
                <c:ptCount val="6"/>
                <c:pt idx="5">
                  <c:v>97.074284754823807</c:v>
                </c:pt>
              </c:numCache>
            </c:numRef>
          </c:val>
          <c:extLst>
            <c:ext xmlns:c16="http://schemas.microsoft.com/office/drawing/2014/chart" uri="{C3380CC4-5D6E-409C-BE32-E72D297353CC}">
              <c16:uniqueId val="{00000002-09AA-4D5F-A222-0BF7C6A0981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Bildung'!$J$86:$O$86</c:f>
              <c:numCache>
                <c:formatCode>General</c:formatCode>
                <c:ptCount val="6"/>
                <c:pt idx="0" formatCode="0.000">
                  <c:v>98.025262863713195</c:v>
                </c:pt>
                <c:pt idx="1">
                  <c:v>98.025262863713195</c:v>
                </c:pt>
                <c:pt idx="2">
                  <c:v>98.025262863713195</c:v>
                </c:pt>
                <c:pt idx="3">
                  <c:v>98.025262863713195</c:v>
                </c:pt>
                <c:pt idx="4">
                  <c:v>98.025262863713195</c:v>
                </c:pt>
                <c:pt idx="5">
                  <c:v>98.025262863713195</c:v>
                </c:pt>
              </c:numCache>
            </c:numRef>
          </c:val>
          <c:smooth val="0"/>
          <c:extLst>
            <c:ext xmlns:c16="http://schemas.microsoft.com/office/drawing/2014/chart" uri="{C3380CC4-5D6E-409C-BE32-E72D297353CC}">
              <c16:uniqueId val="{00000003-09AA-4D5F-A222-0BF7C6A09817}"/>
            </c:ext>
          </c:extLst>
        </c:ser>
        <c:ser>
          <c:idx val="2"/>
          <c:order val="2"/>
          <c:tx>
            <c:v>Durchschnitt West</c:v>
          </c:tx>
          <c:spPr>
            <a:ln w="15875" cap="rnd">
              <a:solidFill>
                <a:srgbClr val="156082"/>
              </a:solidFill>
              <a:round/>
            </a:ln>
            <a:effectLst/>
          </c:spPr>
          <c:marker>
            <c:symbol val="none"/>
          </c:marker>
          <c:val>
            <c:numRef>
              <c:f>'Abb Bildung'!$J$87:$Y$87</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09AA-4D5F-A222-0BF7C6A0981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Unternehmen'!$I$3</c:f>
          <c:strCache>
            <c:ptCount val="1"/>
            <c:pt idx="0">
              <c:v>Zahl der Unternehmen je 1.000 Einwohner im erwerbsfähigen Alter (20-64 Jahre)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Unternehmen'!$J$4:$N$4</c:f>
              <c:numCache>
                <c:formatCode>General</c:formatCode>
                <c:ptCount val="5"/>
                <c:pt idx="0">
                  <c:v>68.084367967936601</c:v>
                </c:pt>
                <c:pt idx="1">
                  <c:v>67.932442176812117</c:v>
                </c:pt>
                <c:pt idx="2">
                  <c:v>69.48695562974514</c:v>
                </c:pt>
                <c:pt idx="3">
                  <c:v>58.528778943094473</c:v>
                </c:pt>
                <c:pt idx="4">
                  <c:v>64.517239939440557</c:v>
                </c:pt>
              </c:numCache>
            </c:numRef>
          </c:val>
          <c:extLst>
            <c:ext xmlns:c16="http://schemas.microsoft.com/office/drawing/2014/chart" uri="{C3380CC4-5D6E-409C-BE32-E72D297353CC}">
              <c16:uniqueId val="{00000000-B54A-48CC-9216-7D67D6FB3B30}"/>
            </c:ext>
          </c:extLst>
        </c:ser>
        <c:ser>
          <c:idx val="3"/>
          <c:order val="3"/>
          <c:spPr>
            <a:solidFill>
              <a:schemeClr val="accent1"/>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Unternehmen'!$J$6:$Y$6</c:f>
              <c:numCache>
                <c:formatCode>General</c:formatCode>
                <c:ptCount val="16"/>
                <c:pt idx="6">
                  <c:v>71.786777052399728</c:v>
                </c:pt>
                <c:pt idx="7">
                  <c:v>81.948855737802646</c:v>
                </c:pt>
                <c:pt idx="8">
                  <c:v>62.541989426379921</c:v>
                </c:pt>
                <c:pt idx="9">
                  <c:v>87.692063345680722</c:v>
                </c:pt>
                <c:pt idx="10">
                  <c:v>74.948376108690908</c:v>
                </c:pt>
                <c:pt idx="11">
                  <c:v>64.357361480951056</c:v>
                </c:pt>
                <c:pt idx="12">
                  <c:v>69.446420387240607</c:v>
                </c:pt>
                <c:pt idx="13">
                  <c:v>67.909343935059724</c:v>
                </c:pt>
                <c:pt idx="14">
                  <c:v>64.499608620958398</c:v>
                </c:pt>
                <c:pt idx="15">
                  <c:v>72.330095243604674</c:v>
                </c:pt>
              </c:numCache>
            </c:numRef>
          </c:val>
          <c:extLst>
            <c:ext xmlns:c16="http://schemas.microsoft.com/office/drawing/2014/chart" uri="{C3380CC4-5D6E-409C-BE32-E72D297353CC}">
              <c16:uniqueId val="{00000001-B54A-48CC-9216-7D67D6FB3B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54A-48CC-9216-7D67D6FB3B30}"/>
              </c:ext>
            </c:extLst>
          </c:dPt>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Unternehmen'!$J$5:$O$5</c:f>
              <c:numCache>
                <c:formatCode>General</c:formatCode>
                <c:ptCount val="6"/>
                <c:pt idx="5">
                  <c:v>82.302503563584111</c:v>
                </c:pt>
              </c:numCache>
            </c:numRef>
          </c:val>
          <c:extLst>
            <c:ext xmlns:c16="http://schemas.microsoft.com/office/drawing/2014/chart" uri="{C3380CC4-5D6E-409C-BE32-E72D297353CC}">
              <c16:uniqueId val="{00000004-B54A-48CC-9216-7D67D6FB3B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Unternehmen'!$J$7:$O$7</c:f>
              <c:numCache>
                <c:formatCode>General</c:formatCode>
                <c:ptCount val="6"/>
                <c:pt idx="0">
                  <c:v>70.291488854103036</c:v>
                </c:pt>
                <c:pt idx="1">
                  <c:v>70.291488854103036</c:v>
                </c:pt>
                <c:pt idx="2">
                  <c:v>70.291488854103036</c:v>
                </c:pt>
                <c:pt idx="3">
                  <c:v>70.291488854103036</c:v>
                </c:pt>
                <c:pt idx="4">
                  <c:v>70.291488854103036</c:v>
                </c:pt>
                <c:pt idx="5">
                  <c:v>70.291488854103036</c:v>
                </c:pt>
              </c:numCache>
            </c:numRef>
          </c:val>
          <c:smooth val="0"/>
          <c:extLst>
            <c:ext xmlns:c16="http://schemas.microsoft.com/office/drawing/2014/chart" uri="{C3380CC4-5D6E-409C-BE32-E72D297353CC}">
              <c16:uniqueId val="{00000005-B54A-48CC-9216-7D67D6FB3B30}"/>
            </c:ext>
          </c:extLst>
        </c:ser>
        <c:ser>
          <c:idx val="2"/>
          <c:order val="2"/>
          <c:tx>
            <c:v>Durchschnitt West</c:v>
          </c:tx>
          <c:spPr>
            <a:ln w="15875" cap="rnd">
              <a:solidFill>
                <a:schemeClr val="tx2">
                  <a:lumMod val="75000"/>
                  <a:lumOff val="25000"/>
                </a:schemeClr>
              </a:solidFill>
              <a:round/>
            </a:ln>
            <a:effectLst/>
          </c:spPr>
          <c:marker>
            <c:symbol val="none"/>
          </c:marker>
          <c:val>
            <c:numRef>
              <c:f>'Abb Unternehmen'!$J$8:$Y$8</c:f>
              <c:numCache>
                <c:formatCode>General</c:formatCode>
                <c:ptCount val="16"/>
                <c:pt idx="6">
                  <c:v>72.654452688766568</c:v>
                </c:pt>
                <c:pt idx="7">
                  <c:v>72.654452688766568</c:v>
                </c:pt>
                <c:pt idx="8">
                  <c:v>72.654452688766568</c:v>
                </c:pt>
                <c:pt idx="9">
                  <c:v>72.654452688766568</c:v>
                </c:pt>
                <c:pt idx="10">
                  <c:v>72.654452688766568</c:v>
                </c:pt>
                <c:pt idx="11">
                  <c:v>72.654452688766568</c:v>
                </c:pt>
                <c:pt idx="12">
                  <c:v>72.654452688766568</c:v>
                </c:pt>
                <c:pt idx="13">
                  <c:v>72.654452688766568</c:v>
                </c:pt>
                <c:pt idx="14">
                  <c:v>72.654452688766568</c:v>
                </c:pt>
                <c:pt idx="15">
                  <c:v>72.654452688766568</c:v>
                </c:pt>
              </c:numCache>
            </c:numRef>
          </c:val>
          <c:smooth val="0"/>
          <c:extLst>
            <c:ext xmlns:c16="http://schemas.microsoft.com/office/drawing/2014/chart" uri="{C3380CC4-5D6E-409C-BE32-E72D297353CC}">
              <c16:uniqueId val="{00000006-B54A-48CC-9216-7D67D6FB3B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Unternehmen'!$I$11</c:f>
          <c:strCache>
            <c:ptCount val="1"/>
            <c:pt idx="0">
              <c:v>Unternehmensgrößenstruktur (Anteile an allen Unternehmen in %): 0 bis unter 10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Unternehmen'!$J$12:$N$12</c:f>
              <c:numCache>
                <c:formatCode>General</c:formatCode>
                <c:ptCount val="5"/>
                <c:pt idx="0">
                  <c:v>87.571939488612998</c:v>
                </c:pt>
                <c:pt idx="1">
                  <c:v>86.218621016306912</c:v>
                </c:pt>
                <c:pt idx="2">
                  <c:v>86.225213377684952</c:v>
                </c:pt>
                <c:pt idx="3">
                  <c:v>84.838325786601658</c:v>
                </c:pt>
                <c:pt idx="4">
                  <c:v>85.794734243431151</c:v>
                </c:pt>
              </c:numCache>
            </c:numRef>
          </c:val>
          <c:extLst>
            <c:ext xmlns:c16="http://schemas.microsoft.com/office/drawing/2014/chart" uri="{C3380CC4-5D6E-409C-BE32-E72D297353CC}">
              <c16:uniqueId val="{00000000-B93E-4FA8-B2D3-6BD87154C86E}"/>
            </c:ext>
          </c:extLst>
        </c:ser>
        <c:ser>
          <c:idx val="3"/>
          <c:order val="3"/>
          <c:spPr>
            <a:solidFill>
              <a:schemeClr val="accent1"/>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Unternehmen'!$J$14:$Y$14</c:f>
              <c:numCache>
                <c:formatCode>General</c:formatCode>
                <c:ptCount val="16"/>
                <c:pt idx="6" formatCode="0">
                  <c:v>84.308075499769103</c:v>
                </c:pt>
                <c:pt idx="7" formatCode="0">
                  <c:v>85.49426618788371</c:v>
                </c:pt>
                <c:pt idx="8" formatCode="0">
                  <c:v>81.533497817422656</c:v>
                </c:pt>
                <c:pt idx="9" formatCode="0">
                  <c:v>85.123081716912054</c:v>
                </c:pt>
                <c:pt idx="10" formatCode="0">
                  <c:v>85.387046943387588</c:v>
                </c:pt>
                <c:pt idx="11" formatCode="0">
                  <c:v>82.964567796553595</c:v>
                </c:pt>
                <c:pt idx="12" formatCode="0">
                  <c:v>84.309242598979623</c:v>
                </c:pt>
                <c:pt idx="13" formatCode="0">
                  <c:v>84.850673194614444</c:v>
                </c:pt>
                <c:pt idx="14" formatCode="0">
                  <c:v>84.781050003983324</c:v>
                </c:pt>
                <c:pt idx="15" formatCode="0">
                  <c:v>84.864519881727546</c:v>
                </c:pt>
              </c:numCache>
            </c:numRef>
          </c:val>
          <c:extLst>
            <c:ext xmlns:c16="http://schemas.microsoft.com/office/drawing/2014/chart" uri="{C3380CC4-5D6E-409C-BE32-E72D297353CC}">
              <c16:uniqueId val="{00000001-B93E-4FA8-B2D3-6BD87154C86E}"/>
            </c:ext>
          </c:extLst>
        </c:ser>
        <c:ser>
          <c:idx val="4"/>
          <c:order val="4"/>
          <c:spPr>
            <a:pattFill prst="wdUpDiag">
              <a:fgClr>
                <a:srgbClr val="FFC000"/>
              </a:fgClr>
              <a:bgClr>
                <a:schemeClr val="accent1"/>
              </a:bgClr>
            </a:patt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Unternehmen'!$J$13:$O$13</c:f>
              <c:numCache>
                <c:formatCode>General</c:formatCode>
                <c:ptCount val="6"/>
                <c:pt idx="5">
                  <c:v>87.564739400743505</c:v>
                </c:pt>
              </c:numCache>
            </c:numRef>
          </c:val>
          <c:extLst>
            <c:ext xmlns:c16="http://schemas.microsoft.com/office/drawing/2014/chart" uri="{C3380CC4-5D6E-409C-BE32-E72D297353CC}">
              <c16:uniqueId val="{00000002-B93E-4FA8-B2D3-6BD87154C8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Unternehmen'!$J$15:$O$15</c:f>
              <c:numCache>
                <c:formatCode>General</c:formatCode>
                <c:ptCount val="6"/>
                <c:pt idx="0">
                  <c:v>86.62225112888629</c:v>
                </c:pt>
                <c:pt idx="1">
                  <c:v>86.62225112888629</c:v>
                </c:pt>
                <c:pt idx="2">
                  <c:v>86.62225112888629</c:v>
                </c:pt>
                <c:pt idx="3">
                  <c:v>86.62225112888629</c:v>
                </c:pt>
                <c:pt idx="4">
                  <c:v>86.62225112888629</c:v>
                </c:pt>
                <c:pt idx="5">
                  <c:v>86.62225112888629</c:v>
                </c:pt>
              </c:numCache>
            </c:numRef>
          </c:val>
          <c:smooth val="0"/>
          <c:extLst>
            <c:ext xmlns:c16="http://schemas.microsoft.com/office/drawing/2014/chart" uri="{C3380CC4-5D6E-409C-BE32-E72D297353CC}">
              <c16:uniqueId val="{00000003-B93E-4FA8-B2D3-6BD87154C86E}"/>
            </c:ext>
          </c:extLst>
        </c:ser>
        <c:ser>
          <c:idx val="2"/>
          <c:order val="2"/>
          <c:tx>
            <c:v>Durchschnitt West</c:v>
          </c:tx>
          <c:spPr>
            <a:ln w="15875" cap="rnd">
              <a:solidFill>
                <a:schemeClr val="tx2">
                  <a:lumMod val="75000"/>
                  <a:lumOff val="25000"/>
                </a:schemeClr>
              </a:solidFill>
              <a:round/>
            </a:ln>
            <a:effectLst/>
          </c:spPr>
          <c:marker>
            <c:symbol val="none"/>
          </c:marker>
          <c:val>
            <c:numRef>
              <c:f>'Abb Unternehmen'!$J$16:$Y$16</c:f>
              <c:numCache>
                <c:formatCode>General</c:formatCode>
                <c:ptCount val="16"/>
                <c:pt idx="6">
                  <c:v>84.602637701291812</c:v>
                </c:pt>
                <c:pt idx="7">
                  <c:v>84.602637701291812</c:v>
                </c:pt>
                <c:pt idx="8">
                  <c:v>84.602637701291812</c:v>
                </c:pt>
                <c:pt idx="9">
                  <c:v>84.602637701291812</c:v>
                </c:pt>
                <c:pt idx="10">
                  <c:v>84.602637701291812</c:v>
                </c:pt>
                <c:pt idx="11">
                  <c:v>84.602637701291812</c:v>
                </c:pt>
                <c:pt idx="12">
                  <c:v>84.602637701291812</c:v>
                </c:pt>
                <c:pt idx="13">
                  <c:v>84.602637701291812</c:v>
                </c:pt>
                <c:pt idx="14">
                  <c:v>84.602637701291812</c:v>
                </c:pt>
                <c:pt idx="15">
                  <c:v>84.602637701291812</c:v>
                </c:pt>
              </c:numCache>
            </c:numRef>
          </c:val>
          <c:smooth val="0"/>
          <c:extLst>
            <c:ext xmlns:c16="http://schemas.microsoft.com/office/drawing/2014/chart" uri="{C3380CC4-5D6E-409C-BE32-E72D297353CC}">
              <c16:uniqueId val="{00000004-B93E-4FA8-B2D3-6BD87154C8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Unternehmen'!$I$19</c:f>
          <c:strCache>
            <c:ptCount val="1"/>
            <c:pt idx="0">
              <c:v>Unternehmensgrößenstruktur (Anteile an allen Unternehmen in %): 10 bis unter 50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Unternehmen'!$J$20:$N$20</c:f>
              <c:numCache>
                <c:formatCode>0</c:formatCode>
                <c:ptCount val="5"/>
                <c:pt idx="0">
                  <c:v>10.119830633889665</c:v>
                </c:pt>
                <c:pt idx="1">
                  <c:v>11.237228499898505</c:v>
                </c:pt>
                <c:pt idx="2">
                  <c:v>10.996364198963409</c:v>
                </c:pt>
                <c:pt idx="3">
                  <c:v>12.08492975734355</c:v>
                </c:pt>
                <c:pt idx="4">
                  <c:v>11.241442811962047</c:v>
                </c:pt>
              </c:numCache>
            </c:numRef>
          </c:val>
          <c:extLst>
            <c:ext xmlns:c16="http://schemas.microsoft.com/office/drawing/2014/chart" uri="{C3380CC4-5D6E-409C-BE32-E72D297353CC}">
              <c16:uniqueId val="{00000000-CFA8-4375-B949-1DD263682DFD}"/>
            </c:ext>
          </c:extLst>
        </c:ser>
        <c:ser>
          <c:idx val="3"/>
          <c:order val="3"/>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Unternehmen'!$J$22:$Y$22</c:f>
              <c:numCache>
                <c:formatCode>General</c:formatCode>
                <c:ptCount val="16"/>
                <c:pt idx="6" formatCode="0">
                  <c:v>12.544429144264905</c:v>
                </c:pt>
                <c:pt idx="7" formatCode="0">
                  <c:v>11.801073400517396</c:v>
                </c:pt>
                <c:pt idx="8" formatCode="0">
                  <c:v>14.203833744543557</c:v>
                </c:pt>
                <c:pt idx="9" formatCode="0">
                  <c:v>11.670366908156112</c:v>
                </c:pt>
                <c:pt idx="10" formatCode="0">
                  <c:v>11.744786451926654</c:v>
                </c:pt>
                <c:pt idx="11" formatCode="0">
                  <c:v>13.775295602187224</c:v>
                </c:pt>
                <c:pt idx="12" formatCode="0">
                  <c:v>12.61826372777533</c:v>
                </c:pt>
                <c:pt idx="13" formatCode="0">
                  <c:v>12.516523867809056</c:v>
                </c:pt>
                <c:pt idx="14" formatCode="0">
                  <c:v>12.502323605173011</c:v>
                </c:pt>
                <c:pt idx="15" formatCode="0">
                  <c:v>12.488083889418494</c:v>
                </c:pt>
              </c:numCache>
            </c:numRef>
          </c:val>
          <c:extLst>
            <c:ext xmlns:c16="http://schemas.microsoft.com/office/drawing/2014/chart" uri="{C3380CC4-5D6E-409C-BE32-E72D297353CC}">
              <c16:uniqueId val="{00000001-CFA8-4375-B949-1DD263682DFD}"/>
            </c:ext>
          </c:extLst>
        </c:ser>
        <c:ser>
          <c:idx val="4"/>
          <c:order val="4"/>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Unternehmen'!$J$21:$O$21</c:f>
              <c:numCache>
                <c:formatCode>General</c:formatCode>
                <c:ptCount val="6"/>
                <c:pt idx="5" formatCode="0">
                  <c:v>9.8933454780389116</c:v>
                </c:pt>
              </c:numCache>
            </c:numRef>
          </c:val>
          <c:extLst>
            <c:ext xmlns:c16="http://schemas.microsoft.com/office/drawing/2014/chart" uri="{C3380CC4-5D6E-409C-BE32-E72D297353CC}">
              <c16:uniqueId val="{00000002-CFA8-4375-B949-1DD263682D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Unternehmen'!$J$23:$O$23</c:f>
              <c:numCache>
                <c:formatCode>General</c:formatCode>
                <c:ptCount val="6"/>
                <c:pt idx="0">
                  <c:v>10.707694122650837</c:v>
                </c:pt>
                <c:pt idx="1">
                  <c:v>10.707694122650837</c:v>
                </c:pt>
                <c:pt idx="2">
                  <c:v>10.707694122650837</c:v>
                </c:pt>
                <c:pt idx="3">
                  <c:v>10.707694122650837</c:v>
                </c:pt>
                <c:pt idx="4">
                  <c:v>10.707694122650837</c:v>
                </c:pt>
                <c:pt idx="5">
                  <c:v>10.707694122650837</c:v>
                </c:pt>
              </c:numCache>
            </c:numRef>
          </c:val>
          <c:smooth val="0"/>
          <c:extLst>
            <c:ext xmlns:c16="http://schemas.microsoft.com/office/drawing/2014/chart" uri="{C3380CC4-5D6E-409C-BE32-E72D297353CC}">
              <c16:uniqueId val="{00000003-CFA8-4375-B949-1DD263682DFD}"/>
            </c:ext>
          </c:extLst>
        </c:ser>
        <c:ser>
          <c:idx val="2"/>
          <c:order val="2"/>
          <c:tx>
            <c:v>Durchschnitt West</c:v>
          </c:tx>
          <c:spPr>
            <a:ln w="15875" cap="rnd">
              <a:solidFill>
                <a:srgbClr val="0E2841">
                  <a:lumMod val="75000"/>
                  <a:lumOff val="25000"/>
                </a:srgbClr>
              </a:solidFill>
              <a:round/>
            </a:ln>
            <a:effectLst/>
          </c:spPr>
          <c:marker>
            <c:symbol val="none"/>
          </c:marker>
          <c:val>
            <c:numRef>
              <c:f>'Abb Unternehmen'!$J$24:$Y$24</c:f>
              <c:numCache>
                <c:formatCode>General</c:formatCode>
                <c:ptCount val="16"/>
                <c:pt idx="6">
                  <c:v>12.426930735682907</c:v>
                </c:pt>
                <c:pt idx="7">
                  <c:v>12.426930735682907</c:v>
                </c:pt>
                <c:pt idx="8">
                  <c:v>12.426930735682907</c:v>
                </c:pt>
                <c:pt idx="9">
                  <c:v>12.426930735682907</c:v>
                </c:pt>
                <c:pt idx="10">
                  <c:v>12.426930735682907</c:v>
                </c:pt>
                <c:pt idx="11">
                  <c:v>12.426930735682907</c:v>
                </c:pt>
                <c:pt idx="12">
                  <c:v>12.426930735682907</c:v>
                </c:pt>
                <c:pt idx="13">
                  <c:v>12.426930735682907</c:v>
                </c:pt>
                <c:pt idx="14">
                  <c:v>12.426930735682907</c:v>
                </c:pt>
                <c:pt idx="15">
                  <c:v>12.426930735682907</c:v>
                </c:pt>
              </c:numCache>
            </c:numRef>
          </c:val>
          <c:smooth val="0"/>
          <c:extLst>
            <c:ext xmlns:c16="http://schemas.microsoft.com/office/drawing/2014/chart" uri="{C3380CC4-5D6E-409C-BE32-E72D297353CC}">
              <c16:uniqueId val="{00000004-CFA8-4375-B949-1DD263682D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Unternehmen'!$I$27</c:f>
          <c:strCache>
            <c:ptCount val="1"/>
            <c:pt idx="0">
              <c:v>Unternehmensgrößenstruktur (Anteile an allen Unternehmen in %): 50 bis unter 250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Unternehmen'!$J$28:$N$28</c:f>
              <c:numCache>
                <c:formatCode>General</c:formatCode>
                <c:ptCount val="5"/>
                <c:pt idx="0">
                  <c:v>1.9639480391350816</c:v>
                </c:pt>
                <c:pt idx="1">
                  <c:v>2.1229447188578385</c:v>
                </c:pt>
                <c:pt idx="2">
                  <c:v>2.3091204455790209</c:v>
                </c:pt>
                <c:pt idx="3">
                  <c:v>2.5586323000116105</c:v>
                </c:pt>
                <c:pt idx="4">
                  <c:v>2.4807504970842174</c:v>
                </c:pt>
              </c:numCache>
            </c:numRef>
          </c:val>
          <c:extLst>
            <c:ext xmlns:c16="http://schemas.microsoft.com/office/drawing/2014/chart" uri="{C3380CC4-5D6E-409C-BE32-E72D297353CC}">
              <c16:uniqueId val="{00000000-891A-4DCF-A2E7-81298821AC66}"/>
            </c:ext>
          </c:extLst>
        </c:ser>
        <c:ser>
          <c:idx val="3"/>
          <c:order val="3"/>
          <c:spPr>
            <a:solidFill>
              <a:srgbClr val="156082"/>
            </a:solidFill>
            <a:ln w="1587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Unternehmen'!$J$30:$Y$30</c:f>
              <c:numCache>
                <c:formatCode>General</c:formatCode>
                <c:ptCount val="16"/>
                <c:pt idx="6">
                  <c:v>2.572450064880655</c:v>
                </c:pt>
                <c:pt idx="7">
                  <c:v>2.2147573265377041</c:v>
                </c:pt>
                <c:pt idx="8">
                  <c:v>3.4427785158474089</c:v>
                </c:pt>
                <c:pt idx="9">
                  <c:v>2.5891952948508221</c:v>
                </c:pt>
                <c:pt idx="10">
                  <c:v>2.2928168893211658</c:v>
                </c:pt>
                <c:pt idx="11">
                  <c:v>2.7290207572490135</c:v>
                </c:pt>
                <c:pt idx="12">
                  <c:v>2.4932951252251838</c:v>
                </c:pt>
                <c:pt idx="13">
                  <c:v>2.189106487148103</c:v>
                </c:pt>
                <c:pt idx="14">
                  <c:v>2.2120721247045703</c:v>
                </c:pt>
                <c:pt idx="15">
                  <c:v>2.2184162479197296</c:v>
                </c:pt>
              </c:numCache>
            </c:numRef>
          </c:val>
          <c:extLst>
            <c:ext xmlns:c16="http://schemas.microsoft.com/office/drawing/2014/chart" uri="{C3380CC4-5D6E-409C-BE32-E72D297353CC}">
              <c16:uniqueId val="{00000001-891A-4DCF-A2E7-81298821AC6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Unternehmen'!$J$29:$O$29</c:f>
              <c:numCache>
                <c:formatCode>General</c:formatCode>
                <c:ptCount val="6"/>
                <c:pt idx="5">
                  <c:v>2.069542561191311</c:v>
                </c:pt>
              </c:numCache>
            </c:numRef>
          </c:val>
          <c:extLst>
            <c:ext xmlns:c16="http://schemas.microsoft.com/office/drawing/2014/chart" uri="{C3380CC4-5D6E-409C-BE32-E72D297353CC}">
              <c16:uniqueId val="{00000002-891A-4DCF-A2E7-81298821AC6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Unternehmen'!$J$31:$O$31</c:f>
              <c:numCache>
                <c:formatCode>General</c:formatCode>
                <c:ptCount val="6"/>
                <c:pt idx="0">
                  <c:v>2.2163270564823456</c:v>
                </c:pt>
                <c:pt idx="1">
                  <c:v>2.2163270564823456</c:v>
                </c:pt>
                <c:pt idx="2">
                  <c:v>2.2163270564823456</c:v>
                </c:pt>
                <c:pt idx="3">
                  <c:v>2.2163270564823456</c:v>
                </c:pt>
                <c:pt idx="4">
                  <c:v>2.2163270564823456</c:v>
                </c:pt>
                <c:pt idx="5">
                  <c:v>2.2163270564823456</c:v>
                </c:pt>
              </c:numCache>
            </c:numRef>
          </c:val>
          <c:smooth val="0"/>
          <c:extLst>
            <c:ext xmlns:c16="http://schemas.microsoft.com/office/drawing/2014/chart" uri="{C3380CC4-5D6E-409C-BE32-E72D297353CC}">
              <c16:uniqueId val="{00000003-891A-4DCF-A2E7-81298821AC66}"/>
            </c:ext>
          </c:extLst>
        </c:ser>
        <c:ser>
          <c:idx val="2"/>
          <c:order val="2"/>
          <c:tx>
            <c:v>Durchschnitt West</c:v>
          </c:tx>
          <c:spPr>
            <a:ln w="15875" cap="rnd">
              <a:solidFill>
                <a:srgbClr val="0E2841">
                  <a:lumMod val="75000"/>
                  <a:lumOff val="25000"/>
                </a:srgbClr>
              </a:solidFill>
              <a:round/>
            </a:ln>
            <a:effectLst/>
          </c:spPr>
          <c:marker>
            <c:symbol val="none"/>
          </c:marker>
          <c:val>
            <c:numRef>
              <c:f>'Abb Unternehmen'!$J$32:$Y$32</c:f>
              <c:numCache>
                <c:formatCode>General</c:formatCode>
                <c:ptCount val="16"/>
                <c:pt idx="6">
                  <c:v>2.4286757762844156</c:v>
                </c:pt>
                <c:pt idx="7">
                  <c:v>2.4286757762844156</c:v>
                </c:pt>
                <c:pt idx="8">
                  <c:v>2.4286757762844156</c:v>
                </c:pt>
                <c:pt idx="9">
                  <c:v>2.4286757762844156</c:v>
                </c:pt>
                <c:pt idx="10">
                  <c:v>2.4286757762844156</c:v>
                </c:pt>
                <c:pt idx="11">
                  <c:v>2.4286757762844156</c:v>
                </c:pt>
                <c:pt idx="12">
                  <c:v>2.4286757762844156</c:v>
                </c:pt>
                <c:pt idx="13">
                  <c:v>2.4286757762844156</c:v>
                </c:pt>
                <c:pt idx="14">
                  <c:v>2.4286757762844156</c:v>
                </c:pt>
                <c:pt idx="15">
                  <c:v>2.4286757762844156</c:v>
                </c:pt>
              </c:numCache>
            </c:numRef>
          </c:val>
          <c:smooth val="0"/>
          <c:extLst>
            <c:ext xmlns:c16="http://schemas.microsoft.com/office/drawing/2014/chart" uri="{C3380CC4-5D6E-409C-BE32-E72D297353CC}">
              <c16:uniqueId val="{00000004-891A-4DCF-A2E7-81298821AC6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Unternehmen'!$I$35</c:f>
          <c:strCache>
            <c:ptCount val="1"/>
            <c:pt idx="0">
              <c:v>Unternehmensgrößenstruktur (Anteile an allen Unternehmen in %): 250 und mehr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Unternehmen'!$J$36:$N$36</c:f>
              <c:numCache>
                <c:formatCode>0</c:formatCode>
                <c:ptCount val="5"/>
                <c:pt idx="0">
                  <c:v>0.34428183836224618</c:v>
                </c:pt>
                <c:pt idx="1">
                  <c:v>0.42120576493673456</c:v>
                </c:pt>
                <c:pt idx="2">
                  <c:v>0.46930197777262062</c:v>
                </c:pt>
                <c:pt idx="3">
                  <c:v>0.5181121560431905</c:v>
                </c:pt>
                <c:pt idx="4">
                  <c:v>0.48307244752258566</c:v>
                </c:pt>
              </c:numCache>
            </c:numRef>
          </c:val>
          <c:extLst>
            <c:ext xmlns:c16="http://schemas.microsoft.com/office/drawing/2014/chart" uri="{C3380CC4-5D6E-409C-BE32-E72D297353CC}">
              <c16:uniqueId val="{00000000-E5C6-428B-A67A-AA9E0B347392}"/>
            </c:ext>
          </c:extLst>
        </c:ser>
        <c:ser>
          <c:idx val="3"/>
          <c:order val="3"/>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Unternehmen'!$J$38:$Y$38</c:f>
              <c:numCache>
                <c:formatCode>General</c:formatCode>
                <c:ptCount val="16"/>
                <c:pt idx="6" formatCode="0">
                  <c:v>0.57504529108533531</c:v>
                </c:pt>
                <c:pt idx="7" formatCode="0">
                  <c:v>0.48990308506119928</c:v>
                </c:pt>
                <c:pt idx="8" formatCode="0">
                  <c:v>0.81988992218637313</c:v>
                </c:pt>
                <c:pt idx="9" formatCode="0">
                  <c:v>0.61735608008101583</c:v>
                </c:pt>
                <c:pt idx="10" formatCode="0">
                  <c:v>0.57534971536459079</c:v>
                </c:pt>
                <c:pt idx="11" formatCode="0">
                  <c:v>0.53111584401017498</c:v>
                </c:pt>
                <c:pt idx="12" formatCode="0">
                  <c:v>0.57919854801986748</c:v>
                </c:pt>
                <c:pt idx="13" formatCode="0">
                  <c:v>0.44369645042839662</c:v>
                </c:pt>
                <c:pt idx="14" formatCode="0">
                  <c:v>0.50455426613909771</c:v>
                </c:pt>
                <c:pt idx="15" formatCode="0">
                  <c:v>0.42897998093422307</c:v>
                </c:pt>
              </c:numCache>
            </c:numRef>
          </c:val>
          <c:extLst>
            <c:ext xmlns:c16="http://schemas.microsoft.com/office/drawing/2014/chart" uri="{C3380CC4-5D6E-409C-BE32-E72D297353CC}">
              <c16:uniqueId val="{00000001-E5C6-428B-A67A-AA9E0B347392}"/>
            </c:ext>
          </c:extLst>
        </c:ser>
        <c:ser>
          <c:idx val="4"/>
          <c:order val="4"/>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Unternehmen'!$J$37:$O$37</c:f>
              <c:numCache>
                <c:formatCode>General</c:formatCode>
                <c:ptCount val="6"/>
                <c:pt idx="5" formatCode="0">
                  <c:v>0.47237256002626649</c:v>
                </c:pt>
              </c:numCache>
            </c:numRef>
          </c:val>
          <c:extLst>
            <c:ext xmlns:c16="http://schemas.microsoft.com/office/drawing/2014/chart" uri="{C3380CC4-5D6E-409C-BE32-E72D297353CC}">
              <c16:uniqueId val="{00000002-E5C6-428B-A67A-AA9E0B3473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Unternehmen'!$J$39:$O$39</c:f>
              <c:numCache>
                <c:formatCode>0</c:formatCode>
                <c:ptCount val="6"/>
                <c:pt idx="0">
                  <c:v>0.45372769198052215</c:v>
                </c:pt>
                <c:pt idx="1">
                  <c:v>0.45372769198052215</c:v>
                </c:pt>
                <c:pt idx="2" formatCode="General">
                  <c:v>0.45372769198052215</c:v>
                </c:pt>
                <c:pt idx="3" formatCode="General">
                  <c:v>0.45372769198052215</c:v>
                </c:pt>
                <c:pt idx="4" formatCode="General">
                  <c:v>0.45372769198052215</c:v>
                </c:pt>
                <c:pt idx="5" formatCode="General">
                  <c:v>0.45372769198052215</c:v>
                </c:pt>
              </c:numCache>
            </c:numRef>
          </c:val>
          <c:smooth val="0"/>
          <c:extLst>
            <c:ext xmlns:c16="http://schemas.microsoft.com/office/drawing/2014/chart" uri="{C3380CC4-5D6E-409C-BE32-E72D297353CC}">
              <c16:uniqueId val="{00000003-E5C6-428B-A67A-AA9E0B347392}"/>
            </c:ext>
          </c:extLst>
        </c:ser>
        <c:ser>
          <c:idx val="2"/>
          <c:order val="2"/>
          <c:tx>
            <c:v>Durchschnitt West</c:v>
          </c:tx>
          <c:spPr>
            <a:ln w="15875" cap="rnd">
              <a:solidFill>
                <a:schemeClr val="accent3"/>
              </a:solidFill>
              <a:round/>
            </a:ln>
            <a:effectLst/>
          </c:spPr>
          <c:marker>
            <c:symbol val="none"/>
          </c:marker>
          <c:val>
            <c:numRef>
              <c:f>'Abb Unternehmen'!$J$40:$Y$40</c:f>
              <c:numCache>
                <c:formatCode>General</c:formatCode>
                <c:ptCount val="16"/>
                <c:pt idx="6">
                  <c:v>0.54175578674086422</c:v>
                </c:pt>
                <c:pt idx="7">
                  <c:v>0.54175578674086422</c:v>
                </c:pt>
                <c:pt idx="8">
                  <c:v>0.54175578674086422</c:v>
                </c:pt>
                <c:pt idx="9">
                  <c:v>0.54175578674086422</c:v>
                </c:pt>
                <c:pt idx="10">
                  <c:v>0.54175578674086422</c:v>
                </c:pt>
                <c:pt idx="11">
                  <c:v>0.54175578674086422</c:v>
                </c:pt>
                <c:pt idx="12">
                  <c:v>0.54175578674086422</c:v>
                </c:pt>
                <c:pt idx="13">
                  <c:v>0.54175578674086422</c:v>
                </c:pt>
                <c:pt idx="14">
                  <c:v>0.54175578674086422</c:v>
                </c:pt>
                <c:pt idx="15">
                  <c:v>0.54175578674086422</c:v>
                </c:pt>
              </c:numCache>
            </c:numRef>
          </c:val>
          <c:smooth val="0"/>
          <c:extLst>
            <c:ext xmlns:c16="http://schemas.microsoft.com/office/drawing/2014/chart" uri="{C3380CC4-5D6E-409C-BE32-E72D297353CC}">
              <c16:uniqueId val="{00000004-E5C6-428B-A67A-AA9E0B3473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Investitionen'!$I$11</c:f>
          <c:strCache>
            <c:ptCount val="1"/>
            <c:pt idx="0">
              <c:v>Bruttoanlageinvestitionen, Gesamtwirtschaft, nominal, je Erwerbstätigen, Westdeutschland ohne Berlin=100, Summe 2019-2023 je Erwerbstätigen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Investitionen'!$J$12:$N$12</c:f>
              <c:numCache>
                <c:formatCode>0</c:formatCode>
                <c:ptCount val="5"/>
                <c:pt idx="0">
                  <c:v>99.573270566935491</c:v>
                </c:pt>
                <c:pt idx="1">
                  <c:v>92.492243296650841</c:v>
                </c:pt>
                <c:pt idx="2">
                  <c:v>80.602861720256229</c:v>
                </c:pt>
                <c:pt idx="3">
                  <c:v>80.053268884223186</c:v>
                </c:pt>
                <c:pt idx="4">
                  <c:v>73.655585337725441</c:v>
                </c:pt>
              </c:numCache>
            </c:numRef>
          </c:val>
          <c:extLst>
            <c:ext xmlns:c16="http://schemas.microsoft.com/office/drawing/2014/chart" uri="{C3380CC4-5D6E-409C-BE32-E72D297353CC}">
              <c16:uniqueId val="{00000000-D604-49D7-A11B-E0573C856001}"/>
            </c:ext>
          </c:extLst>
        </c:ser>
        <c:ser>
          <c:idx val="3"/>
          <c:order val="3"/>
          <c:spPr>
            <a:solidFill>
              <a:schemeClr val="accent1"/>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Investitionen'!$J$14:$Y$14</c:f>
              <c:numCache>
                <c:formatCode>General</c:formatCode>
                <c:ptCount val="16"/>
                <c:pt idx="6">
                  <c:v>112.25549046678107</c:v>
                </c:pt>
                <c:pt idx="7">
                  <c:v>120.10165653281963</c:v>
                </c:pt>
                <c:pt idx="8">
                  <c:v>71.316868905316269</c:v>
                </c:pt>
                <c:pt idx="9">
                  <c:v>97.272117066738431</c:v>
                </c:pt>
                <c:pt idx="10">
                  <c:v>97.469072837524593</c:v>
                </c:pt>
                <c:pt idx="11">
                  <c:v>118.54021483630702</c:v>
                </c:pt>
                <c:pt idx="12">
                  <c:v>73.327524909966073</c:v>
                </c:pt>
                <c:pt idx="13">
                  <c:v>97.938979882955408</c:v>
                </c:pt>
                <c:pt idx="14">
                  <c:v>75.443371506015069</c:v>
                </c:pt>
                <c:pt idx="15">
                  <c:v>92.987744424620601</c:v>
                </c:pt>
              </c:numCache>
            </c:numRef>
          </c:val>
          <c:extLst>
            <c:ext xmlns:c16="http://schemas.microsoft.com/office/drawing/2014/chart" uri="{C3380CC4-5D6E-409C-BE32-E72D297353CC}">
              <c16:uniqueId val="{00000001-D604-49D7-A11B-E0573C856001}"/>
            </c:ext>
          </c:extLst>
        </c:ser>
        <c:ser>
          <c:idx val="4"/>
          <c:order val="4"/>
          <c:spPr>
            <a:pattFill prst="wdUpDiag">
              <a:fgClr>
                <a:srgbClr val="FFC000"/>
              </a:fgClr>
              <a:bgClr>
                <a:schemeClr val="accent1"/>
              </a:bgClr>
            </a:patt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Investitionen'!$J$13:$O$13</c:f>
              <c:numCache>
                <c:formatCode>General</c:formatCode>
                <c:ptCount val="6"/>
                <c:pt idx="5">
                  <c:v>85.381784697088122</c:v>
                </c:pt>
              </c:numCache>
            </c:numRef>
          </c:val>
          <c:extLst>
            <c:ext xmlns:c16="http://schemas.microsoft.com/office/drawing/2014/chart" uri="{C3380CC4-5D6E-409C-BE32-E72D297353CC}">
              <c16:uniqueId val="{00000002-D604-49D7-A11B-E0573C85600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Investitionen'!$J$15:$O$15</c:f>
              <c:numCache>
                <c:formatCode>General</c:formatCode>
                <c:ptCount val="6"/>
                <c:pt idx="0">
                  <c:v>84.705960892881507</c:v>
                </c:pt>
                <c:pt idx="1">
                  <c:v>84.705960892881507</c:v>
                </c:pt>
                <c:pt idx="2">
                  <c:v>84.705960892881507</c:v>
                </c:pt>
                <c:pt idx="3">
                  <c:v>84.705960892881507</c:v>
                </c:pt>
                <c:pt idx="4">
                  <c:v>84.705960892881507</c:v>
                </c:pt>
                <c:pt idx="5">
                  <c:v>84.705960892881507</c:v>
                </c:pt>
              </c:numCache>
            </c:numRef>
          </c:val>
          <c:smooth val="0"/>
          <c:extLst>
            <c:ext xmlns:c16="http://schemas.microsoft.com/office/drawing/2014/chart" uri="{C3380CC4-5D6E-409C-BE32-E72D297353CC}">
              <c16:uniqueId val="{00000003-D604-49D7-A11B-E0573C856001}"/>
            </c:ext>
          </c:extLst>
        </c:ser>
        <c:ser>
          <c:idx val="2"/>
          <c:order val="2"/>
          <c:tx>
            <c:v>Durchschnitt West</c:v>
          </c:tx>
          <c:spPr>
            <a:ln w="15875" cap="rnd">
              <a:solidFill>
                <a:schemeClr val="tx2">
                  <a:lumMod val="75000"/>
                  <a:lumOff val="25000"/>
                </a:schemeClr>
              </a:solidFill>
              <a:round/>
            </a:ln>
            <a:effectLst/>
          </c:spPr>
          <c:marker>
            <c:symbol val="none"/>
          </c:marker>
          <c:val>
            <c:numRef>
              <c:f>'Abb Investitionen'!$J$16:$Y$16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604-49D7-A11B-E0573C85600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Unternehmen'!$I$45</c:f>
          <c:strCache>
            <c:ptCount val="1"/>
            <c:pt idx="0">
              <c:v>durchschnittliche Unternehmensgröße, alle Wirtschaftsbereiche (ohne Staat), 2023</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Unternehmen'!$J$46:$N$46</c:f>
              <c:numCache>
                <c:formatCode>General</c:formatCode>
                <c:ptCount val="5"/>
                <c:pt idx="0">
                  <c:v>9.6926971701922771</c:v>
                </c:pt>
                <c:pt idx="1">
                  <c:v>10.601508239139319</c:v>
                </c:pt>
                <c:pt idx="2">
                  <c:v>11.393479987344795</c:v>
                </c:pt>
                <c:pt idx="3">
                  <c:v>12.211182745623098</c:v>
                </c:pt>
                <c:pt idx="4">
                  <c:v>11.504440497335702</c:v>
                </c:pt>
              </c:numCache>
            </c:numRef>
          </c:val>
          <c:extLst>
            <c:ext xmlns:c16="http://schemas.microsoft.com/office/drawing/2014/chart" uri="{C3380CC4-5D6E-409C-BE32-E72D297353CC}">
              <c16:uniqueId val="{00000000-A081-42A2-8D97-45341148119D}"/>
            </c:ext>
          </c:extLst>
        </c:ser>
        <c:ser>
          <c:idx val="3"/>
          <c:order val="3"/>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Unternehmen'!$J$48:$Y$48</c:f>
              <c:numCache>
                <c:formatCode>General</c:formatCode>
                <c:ptCount val="16"/>
                <c:pt idx="6" formatCode="0">
                  <c:v>11.957051233845062</c:v>
                </c:pt>
                <c:pt idx="7" formatCode="0">
                  <c:v>10.652437368699356</c:v>
                </c:pt>
                <c:pt idx="8" formatCode="0">
                  <c:v>15.002305652691849</c:v>
                </c:pt>
                <c:pt idx="9" formatCode="0">
                  <c:v>11.456545697866645</c:v>
                </c:pt>
                <c:pt idx="10" formatCode="0">
                  <c:v>11.362176199964836</c:v>
                </c:pt>
                <c:pt idx="11" formatCode="0">
                  <c:v>12.40289147036826</c:v>
                </c:pt>
                <c:pt idx="12" formatCode="0">
                  <c:v>11.725454640944912</c:v>
                </c:pt>
                <c:pt idx="13" formatCode="0">
                  <c:v>10.884735417673987</c:v>
                </c:pt>
                <c:pt idx="14" formatCode="0">
                  <c:v>12.124959845807902</c:v>
                </c:pt>
                <c:pt idx="15" formatCode="0">
                  <c:v>9.957231408337833</c:v>
                </c:pt>
              </c:numCache>
            </c:numRef>
          </c:val>
          <c:extLst>
            <c:ext xmlns:c16="http://schemas.microsoft.com/office/drawing/2014/chart" uri="{C3380CC4-5D6E-409C-BE32-E72D297353CC}">
              <c16:uniqueId val="{00000001-A081-42A2-8D97-45341148119D}"/>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Unternehmen'!$J$47:$O$47</c:f>
              <c:numCache>
                <c:formatCode>General</c:formatCode>
                <c:ptCount val="6"/>
                <c:pt idx="5">
                  <c:v>9.6678630827834109</c:v>
                </c:pt>
              </c:numCache>
            </c:numRef>
          </c:val>
          <c:extLst>
            <c:ext xmlns:c16="http://schemas.microsoft.com/office/drawing/2014/chart" uri="{C3380CC4-5D6E-409C-BE32-E72D297353CC}">
              <c16:uniqueId val="{00000002-A081-42A2-8D97-45341148119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Unternehmen'!$J$49:$O$49</c:f>
              <c:numCache>
                <c:formatCode>0.000</c:formatCode>
                <c:ptCount val="6"/>
                <c:pt idx="0">
                  <c:v>10.662553773770584</c:v>
                </c:pt>
                <c:pt idx="1">
                  <c:v>10.662553773770584</c:v>
                </c:pt>
                <c:pt idx="2" formatCode="General">
                  <c:v>10.662553773770584</c:v>
                </c:pt>
                <c:pt idx="3" formatCode="General">
                  <c:v>10.662553773770584</c:v>
                </c:pt>
                <c:pt idx="4" formatCode="General">
                  <c:v>10.662553773770584</c:v>
                </c:pt>
                <c:pt idx="5" formatCode="General">
                  <c:v>10.662553773770584</c:v>
                </c:pt>
              </c:numCache>
            </c:numRef>
          </c:val>
          <c:smooth val="0"/>
          <c:extLst>
            <c:ext xmlns:c16="http://schemas.microsoft.com/office/drawing/2014/chart" uri="{C3380CC4-5D6E-409C-BE32-E72D297353CC}">
              <c16:uniqueId val="{00000003-A081-42A2-8D97-45341148119D}"/>
            </c:ext>
          </c:extLst>
        </c:ser>
        <c:ser>
          <c:idx val="2"/>
          <c:order val="2"/>
          <c:tx>
            <c:v>Durchschnitt West</c:v>
          </c:tx>
          <c:spPr>
            <a:ln w="15875" cap="rnd">
              <a:solidFill>
                <a:srgbClr val="0E2841">
                  <a:lumMod val="75000"/>
                  <a:lumOff val="25000"/>
                </a:srgbClr>
              </a:solidFill>
              <a:round/>
            </a:ln>
            <a:effectLst/>
          </c:spPr>
          <c:marker>
            <c:symbol val="none"/>
          </c:marker>
          <c:val>
            <c:numRef>
              <c:f>'Abb Unternehmen'!$J$50:$Y$50</c:f>
              <c:numCache>
                <c:formatCode>General</c:formatCode>
                <c:ptCount val="16"/>
                <c:pt idx="6" formatCode="0.000">
                  <c:v>11.461502062383204</c:v>
                </c:pt>
                <c:pt idx="7" formatCode="0.000">
                  <c:v>11.461502062383204</c:v>
                </c:pt>
                <c:pt idx="8">
                  <c:v>11.461502062383204</c:v>
                </c:pt>
                <c:pt idx="9">
                  <c:v>11.461502062383204</c:v>
                </c:pt>
                <c:pt idx="10">
                  <c:v>11.461502062383204</c:v>
                </c:pt>
                <c:pt idx="11">
                  <c:v>11.461502062383204</c:v>
                </c:pt>
                <c:pt idx="12">
                  <c:v>11.461502062383204</c:v>
                </c:pt>
                <c:pt idx="13">
                  <c:v>11.461502062383204</c:v>
                </c:pt>
                <c:pt idx="14">
                  <c:v>11.461502062383204</c:v>
                </c:pt>
                <c:pt idx="15">
                  <c:v>11.461502062383204</c:v>
                </c:pt>
              </c:numCache>
            </c:numRef>
          </c:val>
          <c:smooth val="0"/>
          <c:extLst>
            <c:ext xmlns:c16="http://schemas.microsoft.com/office/drawing/2014/chart" uri="{C3380CC4-5D6E-409C-BE32-E72D297353CC}">
              <c16:uniqueId val="{00000004-A081-42A2-8D97-45341148119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Unternehmen'!$I$52</c:f>
          <c:strCache>
            <c:ptCount val="1"/>
            <c:pt idx="0">
              <c:v>durchnittliche Unternehmensgröße, Verarbeitendes Gewerbe,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Unternehmen'!$J$53:$N$53</c:f>
              <c:numCache>
                <c:formatCode>General</c:formatCode>
                <c:ptCount val="5"/>
                <c:pt idx="0">
                  <c:v>25.492632417363598</c:v>
                </c:pt>
                <c:pt idx="1">
                  <c:v>22.889456869009585</c:v>
                </c:pt>
                <c:pt idx="2">
                  <c:v>28.886236933797907</c:v>
                </c:pt>
                <c:pt idx="3">
                  <c:v>31.870853604599738</c:v>
                </c:pt>
                <c:pt idx="4">
                  <c:v>30.361624179514578</c:v>
                </c:pt>
              </c:numCache>
            </c:numRef>
          </c:val>
          <c:extLst>
            <c:ext xmlns:c16="http://schemas.microsoft.com/office/drawing/2014/chart" uri="{C3380CC4-5D6E-409C-BE32-E72D297353CC}">
              <c16:uniqueId val="{00000000-A776-4391-9220-1604522F99F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Unternehmen'!$J$54:$O$54</c:f>
              <c:numCache>
                <c:formatCode>General</c:formatCode>
                <c:ptCount val="6"/>
                <c:pt idx="5">
                  <c:v>22.722863741339491</c:v>
                </c:pt>
              </c:numCache>
            </c:numRef>
          </c:val>
          <c:extLst>
            <c:ext xmlns:c16="http://schemas.microsoft.com/office/drawing/2014/chart" uri="{C3380CC4-5D6E-409C-BE32-E72D297353CC}">
              <c16:uniqueId val="{00000001-A776-4391-9220-1604522F99F5}"/>
            </c:ext>
          </c:extLst>
        </c:ser>
        <c:ser>
          <c:idx val="3"/>
          <c:order val="2"/>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Unternehmen'!$J$55:$Y$55</c:f>
              <c:numCache>
                <c:formatCode>General</c:formatCode>
                <c:ptCount val="16"/>
                <c:pt idx="6">
                  <c:v>39.044418026585973</c:v>
                </c:pt>
                <c:pt idx="7">
                  <c:v>36.623250273007052</c:v>
                </c:pt>
                <c:pt idx="8">
                  <c:v>46.32508250825083</c:v>
                </c:pt>
                <c:pt idx="9">
                  <c:v>38.040830449826991</c:v>
                </c:pt>
                <c:pt idx="10">
                  <c:v>31.607665505226478</c:v>
                </c:pt>
                <c:pt idx="11">
                  <c:v>41.865226593625501</c:v>
                </c:pt>
                <c:pt idx="12">
                  <c:v>33.031335245156328</c:v>
                </c:pt>
                <c:pt idx="13">
                  <c:v>31.30237639989074</c:v>
                </c:pt>
                <c:pt idx="14">
                  <c:v>39.537069726390108</c:v>
                </c:pt>
                <c:pt idx="15">
                  <c:v>25.587130108031939</c:v>
                </c:pt>
              </c:numCache>
            </c:numRef>
          </c:val>
          <c:extLst>
            <c:ext xmlns:c16="http://schemas.microsoft.com/office/drawing/2014/chart" uri="{C3380CC4-5D6E-409C-BE32-E72D297353CC}">
              <c16:uniqueId val="{00000002-A776-4391-9220-1604522F99F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Unternehmen'!$J$56:$O$56</c:f>
              <c:numCache>
                <c:formatCode>General</c:formatCode>
                <c:ptCount val="6"/>
                <c:pt idx="0">
                  <c:v>27.701872110071047</c:v>
                </c:pt>
                <c:pt idx="1">
                  <c:v>27.701872110071047</c:v>
                </c:pt>
                <c:pt idx="2">
                  <c:v>27.701872110071047</c:v>
                </c:pt>
                <c:pt idx="3">
                  <c:v>27.701872110071047</c:v>
                </c:pt>
                <c:pt idx="4">
                  <c:v>27.701872110071047</c:v>
                </c:pt>
                <c:pt idx="5">
                  <c:v>27.701872110071047</c:v>
                </c:pt>
              </c:numCache>
            </c:numRef>
          </c:val>
          <c:smooth val="0"/>
          <c:extLst>
            <c:ext xmlns:c16="http://schemas.microsoft.com/office/drawing/2014/chart" uri="{C3380CC4-5D6E-409C-BE32-E72D297353CC}">
              <c16:uniqueId val="{00000003-A776-4391-9220-1604522F99F5}"/>
            </c:ext>
          </c:extLst>
        </c:ser>
        <c:ser>
          <c:idx val="2"/>
          <c:order val="4"/>
          <c:tx>
            <c:v>Durchschnitt West</c:v>
          </c:tx>
          <c:spPr>
            <a:ln w="15875" cap="rnd">
              <a:solidFill>
                <a:srgbClr val="0E2841">
                  <a:lumMod val="75000"/>
                  <a:lumOff val="25000"/>
                </a:srgbClr>
              </a:solidFill>
              <a:round/>
            </a:ln>
            <a:effectLst/>
          </c:spPr>
          <c:marker>
            <c:symbol val="none"/>
          </c:marker>
          <c:val>
            <c:numRef>
              <c:f>'Abb Unternehmen'!$J$57:$Y$57</c:f>
              <c:numCache>
                <c:formatCode>General</c:formatCode>
                <c:ptCount val="16"/>
                <c:pt idx="6">
                  <c:v>35.71308941364061</c:v>
                </c:pt>
                <c:pt idx="7">
                  <c:v>35.71308941364061</c:v>
                </c:pt>
                <c:pt idx="8">
                  <c:v>35.71308941364061</c:v>
                </c:pt>
                <c:pt idx="9">
                  <c:v>35.71308941364061</c:v>
                </c:pt>
                <c:pt idx="10">
                  <c:v>35.71308941364061</c:v>
                </c:pt>
                <c:pt idx="11">
                  <c:v>35.71308941364061</c:v>
                </c:pt>
                <c:pt idx="12">
                  <c:v>35.71308941364061</c:v>
                </c:pt>
                <c:pt idx="13">
                  <c:v>35.71308941364061</c:v>
                </c:pt>
                <c:pt idx="14">
                  <c:v>35.71308941364061</c:v>
                </c:pt>
                <c:pt idx="15">
                  <c:v>35.71308941364061</c:v>
                </c:pt>
              </c:numCache>
            </c:numRef>
          </c:val>
          <c:smooth val="0"/>
          <c:extLst>
            <c:ext xmlns:c16="http://schemas.microsoft.com/office/drawing/2014/chart" uri="{C3380CC4-5D6E-409C-BE32-E72D297353CC}">
              <c16:uniqueId val="{00000004-A776-4391-9220-1604522F99F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Unternehmen'!$I$59</c:f>
          <c:strCache>
            <c:ptCount val="1"/>
            <c:pt idx="0">
              <c:v>Unternehmensneugründungen je 1.000 Einwohner im erwerbsfähigen Alter (20-64 Jahre),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Unternehmen'!$J$60:$N$60</c:f>
              <c:numCache>
                <c:formatCode>General</c:formatCode>
                <c:ptCount val="5"/>
                <c:pt idx="0">
                  <c:v>9.8840724113610161</c:v>
                </c:pt>
                <c:pt idx="1">
                  <c:v>9.6527592239871076</c:v>
                </c:pt>
                <c:pt idx="2">
                  <c:v>9.8180493894739307</c:v>
                </c:pt>
                <c:pt idx="3">
                  <c:v>7.9964867782754459</c:v>
                </c:pt>
                <c:pt idx="4">
                  <c:v>7.9930882687826594</c:v>
                </c:pt>
              </c:numCache>
            </c:numRef>
          </c:val>
          <c:extLst>
            <c:ext xmlns:c16="http://schemas.microsoft.com/office/drawing/2014/chart" uri="{C3380CC4-5D6E-409C-BE32-E72D297353CC}">
              <c16:uniqueId val="{00000000-CE13-4D6A-995E-9E70BD286F2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Unternehmen'!$J$61:$O$61</c:f>
              <c:numCache>
                <c:formatCode>General</c:formatCode>
                <c:ptCount val="6"/>
                <c:pt idx="5">
                  <c:v>16.846311404406269</c:v>
                </c:pt>
              </c:numCache>
            </c:numRef>
          </c:val>
          <c:extLst>
            <c:ext xmlns:c16="http://schemas.microsoft.com/office/drawing/2014/chart" uri="{C3380CC4-5D6E-409C-BE32-E72D297353CC}">
              <c16:uniqueId val="{00000001-CE13-4D6A-995E-9E70BD286F2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Unternehmen'!$J$62:$Y$62</c:f>
              <c:numCache>
                <c:formatCode>General</c:formatCode>
                <c:ptCount val="16"/>
                <c:pt idx="6">
                  <c:v>11.529181008141828</c:v>
                </c:pt>
                <c:pt idx="7">
                  <c:v>12.08991636400847</c:v>
                </c:pt>
                <c:pt idx="8">
                  <c:v>12.957076420162521</c:v>
                </c:pt>
                <c:pt idx="9">
                  <c:v>16.127599910511332</c:v>
                </c:pt>
                <c:pt idx="10">
                  <c:v>13.419129717003255</c:v>
                </c:pt>
                <c:pt idx="11">
                  <c:v>11.754814346699993</c:v>
                </c:pt>
                <c:pt idx="12">
                  <c:v>12.624422265326691</c:v>
                </c:pt>
                <c:pt idx="13">
                  <c:v>11.936501023003979</c:v>
                </c:pt>
                <c:pt idx="14">
                  <c:v>10.999720810574257</c:v>
                </c:pt>
                <c:pt idx="15">
                  <c:v>12.535144069136122</c:v>
                </c:pt>
              </c:numCache>
            </c:numRef>
          </c:val>
          <c:extLst>
            <c:ext xmlns:c16="http://schemas.microsoft.com/office/drawing/2014/chart" uri="{C3380CC4-5D6E-409C-BE32-E72D297353CC}">
              <c16:uniqueId val="{00000002-CE13-4D6A-995E-9E70BD286F2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Unternehmen'!$J$63:$O$63</c:f>
              <c:numCache>
                <c:formatCode>General</c:formatCode>
                <c:ptCount val="6"/>
                <c:pt idx="0">
                  <c:v>11.10686244338426</c:v>
                </c:pt>
                <c:pt idx="1">
                  <c:v>11.10686244338426</c:v>
                </c:pt>
                <c:pt idx="2">
                  <c:v>11.10686244338426</c:v>
                </c:pt>
                <c:pt idx="3">
                  <c:v>11.10686244338426</c:v>
                </c:pt>
                <c:pt idx="4">
                  <c:v>11.10686244338426</c:v>
                </c:pt>
                <c:pt idx="5">
                  <c:v>11.10686244338426</c:v>
                </c:pt>
              </c:numCache>
            </c:numRef>
          </c:val>
          <c:smooth val="0"/>
          <c:extLst>
            <c:ext xmlns:c16="http://schemas.microsoft.com/office/drawing/2014/chart" uri="{C3380CC4-5D6E-409C-BE32-E72D297353CC}">
              <c16:uniqueId val="{00000003-CE13-4D6A-995E-9E70BD286F28}"/>
            </c:ext>
          </c:extLst>
        </c:ser>
        <c:ser>
          <c:idx val="2"/>
          <c:order val="4"/>
          <c:tx>
            <c:v>Durchschnitt West</c:v>
          </c:tx>
          <c:spPr>
            <a:ln w="15875" cap="rnd">
              <a:solidFill>
                <a:srgbClr val="0E2841">
                  <a:lumMod val="75000"/>
                  <a:lumOff val="25000"/>
                </a:srgbClr>
              </a:solidFill>
              <a:round/>
            </a:ln>
            <a:effectLst/>
          </c:spPr>
          <c:marker>
            <c:symbol val="none"/>
          </c:marker>
          <c:val>
            <c:numRef>
              <c:f>'Abb Unternehmen'!$J$64:$Y$64</c:f>
              <c:numCache>
                <c:formatCode>General</c:formatCode>
                <c:ptCount val="16"/>
                <c:pt idx="6">
                  <c:v>12.34577413355346</c:v>
                </c:pt>
                <c:pt idx="7">
                  <c:v>12.34577413355346</c:v>
                </c:pt>
                <c:pt idx="8">
                  <c:v>12.34577413355346</c:v>
                </c:pt>
                <c:pt idx="9">
                  <c:v>12.34577413355346</c:v>
                </c:pt>
                <c:pt idx="10">
                  <c:v>12.34577413355346</c:v>
                </c:pt>
                <c:pt idx="11">
                  <c:v>12.34577413355346</c:v>
                </c:pt>
                <c:pt idx="12">
                  <c:v>12.34577413355346</c:v>
                </c:pt>
                <c:pt idx="13">
                  <c:v>12.34577413355346</c:v>
                </c:pt>
                <c:pt idx="14">
                  <c:v>12.34577413355346</c:v>
                </c:pt>
                <c:pt idx="15">
                  <c:v>12.34577413355346</c:v>
                </c:pt>
              </c:numCache>
            </c:numRef>
          </c:val>
          <c:smooth val="0"/>
          <c:extLst>
            <c:ext xmlns:c16="http://schemas.microsoft.com/office/drawing/2014/chart" uri="{C3380CC4-5D6E-409C-BE32-E72D297353CC}">
              <c16:uniqueId val="{00000004-CE13-4D6A-995E-9E70BD286F2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Unternehmen'!$I$67</c:f>
          <c:strCache>
            <c:ptCount val="1"/>
            <c:pt idx="0">
              <c:v>Unternehmensneugründungen je 100 bestehende Unternehmen,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Unternehmen'!$J$68:$N$68</c:f>
              <c:numCache>
                <c:formatCode>General</c:formatCode>
                <c:ptCount val="5"/>
                <c:pt idx="0">
                  <c:v>14.517388802104744</c:v>
                </c:pt>
                <c:pt idx="1">
                  <c:v>14.209351106299478</c:v>
                </c:pt>
                <c:pt idx="2">
                  <c:v>14.12934168793997</c:v>
                </c:pt>
                <c:pt idx="3">
                  <c:v>13.662486938349009</c:v>
                </c:pt>
                <c:pt idx="4">
                  <c:v>12.389073488396921</c:v>
                </c:pt>
              </c:numCache>
            </c:numRef>
          </c:val>
          <c:extLst>
            <c:ext xmlns:c16="http://schemas.microsoft.com/office/drawing/2014/chart" uri="{C3380CC4-5D6E-409C-BE32-E72D297353CC}">
              <c16:uniqueId val="{00000000-11BD-458C-8625-084789CB21F6}"/>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Unternehmen'!$J$69:$O$69</c:f>
              <c:numCache>
                <c:formatCode>General</c:formatCode>
                <c:ptCount val="6"/>
                <c:pt idx="5">
                  <c:v>20.468771513604541</c:v>
                </c:pt>
              </c:numCache>
            </c:numRef>
          </c:val>
          <c:extLst>
            <c:ext xmlns:c16="http://schemas.microsoft.com/office/drawing/2014/chart" uri="{C3380CC4-5D6E-409C-BE32-E72D297353CC}">
              <c16:uniqueId val="{00000001-11BD-458C-8625-084789CB21F6}"/>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Unternehmen'!$J$70:$Y$70</c:f>
              <c:numCache>
                <c:formatCode>General</c:formatCode>
                <c:ptCount val="16"/>
                <c:pt idx="6">
                  <c:v>16.060312889832439</c:v>
                </c:pt>
                <c:pt idx="7">
                  <c:v>14.75300204641106</c:v>
                </c:pt>
                <c:pt idx="8">
                  <c:v>20.717403681913076</c:v>
                </c:pt>
                <c:pt idx="9">
                  <c:v>18.391173950299912</c:v>
                </c:pt>
                <c:pt idx="10">
                  <c:v>17.904496953399892</c:v>
                </c:pt>
                <c:pt idx="11">
                  <c:v>18.264910301177068</c:v>
                </c:pt>
                <c:pt idx="12">
                  <c:v>18.178650814443099</c:v>
                </c:pt>
                <c:pt idx="13">
                  <c:v>17.577111383108935</c:v>
                </c:pt>
                <c:pt idx="14">
                  <c:v>17.053934195501501</c:v>
                </c:pt>
                <c:pt idx="15">
                  <c:v>17.330468080981078</c:v>
                </c:pt>
              </c:numCache>
            </c:numRef>
          </c:val>
          <c:extLst>
            <c:ext xmlns:c16="http://schemas.microsoft.com/office/drawing/2014/chart" uri="{C3380CC4-5D6E-409C-BE32-E72D297353CC}">
              <c16:uniqueId val="{00000002-11BD-458C-8625-084789CB21F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Unternehmen'!$J$71:$O$71</c:f>
              <c:numCache>
                <c:formatCode>General</c:formatCode>
                <c:ptCount val="6"/>
                <c:pt idx="0">
                  <c:v>15.801148367247784</c:v>
                </c:pt>
                <c:pt idx="1">
                  <c:v>15.801148367247784</c:v>
                </c:pt>
                <c:pt idx="2">
                  <c:v>15.801148367247784</c:v>
                </c:pt>
                <c:pt idx="3">
                  <c:v>15.801148367247784</c:v>
                </c:pt>
                <c:pt idx="4">
                  <c:v>15.801148367247784</c:v>
                </c:pt>
                <c:pt idx="5">
                  <c:v>15.801148367247784</c:v>
                </c:pt>
              </c:numCache>
            </c:numRef>
          </c:val>
          <c:smooth val="0"/>
          <c:extLst>
            <c:ext xmlns:c16="http://schemas.microsoft.com/office/drawing/2014/chart" uri="{C3380CC4-5D6E-409C-BE32-E72D297353CC}">
              <c16:uniqueId val="{00000003-11BD-458C-8625-084789CB21F6}"/>
            </c:ext>
          </c:extLst>
        </c:ser>
        <c:ser>
          <c:idx val="2"/>
          <c:order val="4"/>
          <c:tx>
            <c:v>Durchschnitt West</c:v>
          </c:tx>
          <c:spPr>
            <a:ln w="15875" cap="rnd">
              <a:solidFill>
                <a:srgbClr val="0E2841">
                  <a:lumMod val="75000"/>
                  <a:lumOff val="25000"/>
                </a:srgbClr>
              </a:solidFill>
              <a:round/>
            </a:ln>
            <a:effectLst/>
          </c:spPr>
          <c:marker>
            <c:symbol val="none"/>
          </c:marker>
          <c:val>
            <c:numRef>
              <c:f>'Abb Unternehmen'!$J$72:$Y$72</c:f>
              <c:numCache>
                <c:formatCode>General</c:formatCode>
                <c:ptCount val="16"/>
                <c:pt idx="6">
                  <c:v>16.992453561572688</c:v>
                </c:pt>
                <c:pt idx="7">
                  <c:v>16.992453561572688</c:v>
                </c:pt>
                <c:pt idx="8">
                  <c:v>16.992453561572688</c:v>
                </c:pt>
                <c:pt idx="9">
                  <c:v>16.992453561572688</c:v>
                </c:pt>
                <c:pt idx="10">
                  <c:v>16.992453561572688</c:v>
                </c:pt>
                <c:pt idx="11">
                  <c:v>16.992453561572688</c:v>
                </c:pt>
                <c:pt idx="12">
                  <c:v>16.992453561572688</c:v>
                </c:pt>
                <c:pt idx="13">
                  <c:v>16.992453561572688</c:v>
                </c:pt>
                <c:pt idx="14">
                  <c:v>16.992453561572688</c:v>
                </c:pt>
                <c:pt idx="15">
                  <c:v>16.992453561572688</c:v>
                </c:pt>
              </c:numCache>
            </c:numRef>
          </c:val>
          <c:smooth val="0"/>
          <c:extLst>
            <c:ext xmlns:c16="http://schemas.microsoft.com/office/drawing/2014/chart" uri="{C3380CC4-5D6E-409C-BE32-E72D297353CC}">
              <c16:uniqueId val="{00000004-11BD-458C-8625-084789CB21F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Unternehmen'!$I$75</c:f>
          <c:strCache>
            <c:ptCount val="1"/>
            <c:pt idx="0">
              <c:v>Unternehmensaufgaben je 100 bestehende Unternehmen,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Unternehmen'!$J$76:$N$76</c:f>
              <c:numCache>
                <c:formatCode>General</c:formatCode>
                <c:ptCount val="5"/>
                <c:pt idx="0">
                  <c:v>12.868946805886704</c:v>
                </c:pt>
                <c:pt idx="1">
                  <c:v>13.771229447188579</c:v>
                </c:pt>
                <c:pt idx="2">
                  <c:v>13.201052061576545</c:v>
                </c:pt>
                <c:pt idx="3">
                  <c:v>12.301172646000232</c:v>
                </c:pt>
                <c:pt idx="4">
                  <c:v>13.028277086085646</c:v>
                </c:pt>
              </c:numCache>
            </c:numRef>
          </c:val>
          <c:extLst>
            <c:ext xmlns:c16="http://schemas.microsoft.com/office/drawing/2014/chart" uri="{C3380CC4-5D6E-409C-BE32-E72D297353CC}">
              <c16:uniqueId val="{00000000-0F27-4655-8A45-9CD7B2A6CCAF}"/>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Unternehmen'!$J$77:$O$77</c:f>
              <c:numCache>
                <c:formatCode>General</c:formatCode>
                <c:ptCount val="6"/>
                <c:pt idx="5">
                  <c:v>15.103212345234438</c:v>
                </c:pt>
              </c:numCache>
            </c:numRef>
          </c:val>
          <c:extLst>
            <c:ext xmlns:c16="http://schemas.microsoft.com/office/drawing/2014/chart" uri="{C3380CC4-5D6E-409C-BE32-E72D297353CC}">
              <c16:uniqueId val="{00000001-0F27-4655-8A45-9CD7B2A6CCAF}"/>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Unternehmen'!$J$78:$Y$78</c:f>
              <c:numCache>
                <c:formatCode>General</c:formatCode>
                <c:ptCount val="16"/>
                <c:pt idx="6">
                  <c:v>13.167534179881354</c:v>
                </c:pt>
                <c:pt idx="7">
                  <c:v>12.396463183906715</c:v>
                </c:pt>
                <c:pt idx="8">
                  <c:v>16.583791990890113</c:v>
                </c:pt>
                <c:pt idx="9">
                  <c:v>12.564267352185091</c:v>
                </c:pt>
                <c:pt idx="10">
                  <c:v>16.638656063163314</c:v>
                </c:pt>
                <c:pt idx="11">
                  <c:v>14.365832326294074</c:v>
                </c:pt>
                <c:pt idx="12">
                  <c:v>15.43809233145984</c:v>
                </c:pt>
                <c:pt idx="13">
                  <c:v>16.029987760097917</c:v>
                </c:pt>
                <c:pt idx="14">
                  <c:v>15.683671030618477</c:v>
                </c:pt>
                <c:pt idx="15">
                  <c:v>15.311596193307588</c:v>
                </c:pt>
              </c:numCache>
            </c:numRef>
          </c:val>
          <c:extLst>
            <c:ext xmlns:c16="http://schemas.microsoft.com/office/drawing/2014/chart" uri="{C3380CC4-5D6E-409C-BE32-E72D297353CC}">
              <c16:uniqueId val="{00000002-0F27-4655-8A45-9CD7B2A6CC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Unternehmen'!$J$79:$O$79</c:f>
              <c:numCache>
                <c:formatCode>General</c:formatCode>
                <c:ptCount val="6"/>
                <c:pt idx="0">
                  <c:v>13.644428369855593</c:v>
                </c:pt>
                <c:pt idx="1">
                  <c:v>13.644428369855593</c:v>
                </c:pt>
                <c:pt idx="2">
                  <c:v>13.644428369855593</c:v>
                </c:pt>
                <c:pt idx="3">
                  <c:v>13.644428369855593</c:v>
                </c:pt>
                <c:pt idx="4">
                  <c:v>13.644428369855593</c:v>
                </c:pt>
                <c:pt idx="5">
                  <c:v>13.644428369855593</c:v>
                </c:pt>
              </c:numCache>
            </c:numRef>
          </c:val>
          <c:smooth val="0"/>
          <c:extLst>
            <c:ext xmlns:c16="http://schemas.microsoft.com/office/drawing/2014/chart" uri="{C3380CC4-5D6E-409C-BE32-E72D297353CC}">
              <c16:uniqueId val="{00000003-0F27-4655-8A45-9CD7B2A6CCAF}"/>
            </c:ext>
          </c:extLst>
        </c:ser>
        <c:ser>
          <c:idx val="2"/>
          <c:order val="4"/>
          <c:tx>
            <c:v>Durchschnitt West</c:v>
          </c:tx>
          <c:spPr>
            <a:ln w="15875" cap="rnd">
              <a:solidFill>
                <a:srgbClr val="156082"/>
              </a:solidFill>
              <a:round/>
            </a:ln>
            <a:effectLst/>
          </c:spPr>
          <c:marker>
            <c:symbol val="none"/>
          </c:marker>
          <c:val>
            <c:numRef>
              <c:f>'Abb Unternehmen'!$J$80:$Y$80</c:f>
              <c:numCache>
                <c:formatCode>General</c:formatCode>
                <c:ptCount val="16"/>
                <c:pt idx="6">
                  <c:v>14.328956017389711</c:v>
                </c:pt>
                <c:pt idx="7">
                  <c:v>14.328956017389711</c:v>
                </c:pt>
                <c:pt idx="8">
                  <c:v>14.328956017389711</c:v>
                </c:pt>
                <c:pt idx="9">
                  <c:v>14.328956017389711</c:v>
                </c:pt>
                <c:pt idx="10">
                  <c:v>14.328956017389711</c:v>
                </c:pt>
                <c:pt idx="11">
                  <c:v>14.328956017389711</c:v>
                </c:pt>
                <c:pt idx="12">
                  <c:v>14.328956017389711</c:v>
                </c:pt>
                <c:pt idx="13">
                  <c:v>14.328956017389711</c:v>
                </c:pt>
                <c:pt idx="14">
                  <c:v>14.328956017389711</c:v>
                </c:pt>
                <c:pt idx="15">
                  <c:v>14.328956017389711</c:v>
                </c:pt>
              </c:numCache>
            </c:numRef>
          </c:val>
          <c:smooth val="0"/>
          <c:extLst>
            <c:ext xmlns:c16="http://schemas.microsoft.com/office/drawing/2014/chart" uri="{C3380CC4-5D6E-409C-BE32-E72D297353CC}">
              <c16:uniqueId val="{00000004-0F27-4655-8A45-9CD7B2A6CC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Unternehmen'!$I$83</c:f>
          <c:strCache>
            <c:ptCount val="1"/>
            <c:pt idx="0">
              <c:v>Saldo der Unternehmensneugründungen/-aufgaben je 1.000 Einwohner im erwerbsfähigen Alter (20-64 Jahre),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Unternehmen'!$J$84:$N$84</c:f>
              <c:numCache>
                <c:formatCode>General</c:formatCode>
                <c:ptCount val="5"/>
                <c:pt idx="0">
                  <c:v>1.1223313144430886</c:v>
                </c:pt>
                <c:pt idx="1">
                  <c:v>0.29762674273960249</c:v>
                </c:pt>
                <c:pt idx="2">
                  <c:v>0.64504020078668034</c:v>
                </c:pt>
                <c:pt idx="3">
                  <c:v>0.79676063288956533</c:v>
                </c:pt>
                <c:pt idx="4">
                  <c:v>-0.41239651882237116</c:v>
                </c:pt>
              </c:numCache>
            </c:numRef>
          </c:val>
          <c:extLst>
            <c:ext xmlns:c16="http://schemas.microsoft.com/office/drawing/2014/chart" uri="{C3380CC4-5D6E-409C-BE32-E72D297353CC}">
              <c16:uniqueId val="{00000000-7A18-40F4-AC40-51203B230BD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Unternehmen'!$J$85:$O$85</c:f>
              <c:numCache>
                <c:formatCode>General</c:formatCode>
                <c:ptCount val="6"/>
                <c:pt idx="5">
                  <c:v>4.4159895257540178</c:v>
                </c:pt>
              </c:numCache>
            </c:numRef>
          </c:val>
          <c:extLst>
            <c:ext xmlns:c16="http://schemas.microsoft.com/office/drawing/2014/chart" uri="{C3380CC4-5D6E-409C-BE32-E72D297353CC}">
              <c16:uniqueId val="{00000001-7A18-40F4-AC40-51203B230BD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Unternehmen'!$J$86:$Y$86</c:f>
              <c:numCache>
                <c:formatCode>General</c:formatCode>
                <c:ptCount val="16"/>
                <c:pt idx="6">
                  <c:v>2.0766326031318694</c:v>
                </c:pt>
                <c:pt idx="7">
                  <c:v>1.93115663283894</c:v>
                </c:pt>
                <c:pt idx="8">
                  <c:v>2.5852429867271867</c:v>
                </c:pt>
                <c:pt idx="9">
                  <c:v>5.1097346251125018</c:v>
                </c:pt>
                <c:pt idx="10">
                  <c:v>0.94872719135211048</c:v>
                </c:pt>
                <c:pt idx="11">
                  <c:v>2.5093437067195947</c:v>
                </c:pt>
                <c:pt idx="12">
                  <c:v>1.9032197650507368</c:v>
                </c:pt>
                <c:pt idx="13">
                  <c:v>1.0506415022511075</c:v>
                </c:pt>
                <c:pt idx="14">
                  <c:v>0.88381437842670774</c:v>
                </c:pt>
                <c:pt idx="15">
                  <c:v>1.4602519592005954</c:v>
                </c:pt>
              </c:numCache>
            </c:numRef>
          </c:val>
          <c:extLst>
            <c:ext xmlns:c16="http://schemas.microsoft.com/office/drawing/2014/chart" uri="{C3380CC4-5D6E-409C-BE32-E72D297353CC}">
              <c16:uniqueId val="{00000002-7A18-40F4-AC40-51203B230B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Unternehmen'!$J$87:$O$87</c:f>
              <c:numCache>
                <c:formatCode>General</c:formatCode>
                <c:ptCount val="6"/>
                <c:pt idx="0">
                  <c:v>1.5159905965811433</c:v>
                </c:pt>
                <c:pt idx="1">
                  <c:v>1.5159905965811433</c:v>
                </c:pt>
                <c:pt idx="2">
                  <c:v>1.5159905965811433</c:v>
                </c:pt>
                <c:pt idx="3">
                  <c:v>1.5159905965811433</c:v>
                </c:pt>
                <c:pt idx="4">
                  <c:v>1.5159905965811433</c:v>
                </c:pt>
                <c:pt idx="5">
                  <c:v>1.5159905965811433</c:v>
                </c:pt>
              </c:numCache>
            </c:numRef>
          </c:val>
          <c:smooth val="0"/>
          <c:extLst>
            <c:ext xmlns:c16="http://schemas.microsoft.com/office/drawing/2014/chart" uri="{C3380CC4-5D6E-409C-BE32-E72D297353CC}">
              <c16:uniqueId val="{00000003-7A18-40F4-AC40-51203B230BD8}"/>
            </c:ext>
          </c:extLst>
        </c:ser>
        <c:ser>
          <c:idx val="2"/>
          <c:order val="4"/>
          <c:tx>
            <c:v>Durchschnitt West</c:v>
          </c:tx>
          <c:spPr>
            <a:ln w="15875" cap="rnd">
              <a:solidFill>
                <a:srgbClr val="0E2841">
                  <a:lumMod val="75000"/>
                  <a:lumOff val="25000"/>
                </a:srgbClr>
              </a:solidFill>
              <a:round/>
            </a:ln>
            <a:effectLst/>
          </c:spPr>
          <c:marker>
            <c:symbol val="none"/>
          </c:marker>
          <c:val>
            <c:numRef>
              <c:f>'Abb Unternehmen'!$J$88:$Y$88</c:f>
              <c:numCache>
                <c:formatCode>General</c:formatCode>
                <c:ptCount val="16"/>
                <c:pt idx="6">
                  <c:v>1.9351495631048825</c:v>
                </c:pt>
                <c:pt idx="7">
                  <c:v>1.9351495631048825</c:v>
                </c:pt>
                <c:pt idx="8">
                  <c:v>1.9351495631048825</c:v>
                </c:pt>
                <c:pt idx="9">
                  <c:v>1.9351495631048825</c:v>
                </c:pt>
                <c:pt idx="10">
                  <c:v>1.9351495631048825</c:v>
                </c:pt>
                <c:pt idx="11">
                  <c:v>1.9351495631048825</c:v>
                </c:pt>
                <c:pt idx="12">
                  <c:v>1.9351495631048825</c:v>
                </c:pt>
                <c:pt idx="13">
                  <c:v>1.9351495631048825</c:v>
                </c:pt>
                <c:pt idx="14">
                  <c:v>1.9351495631048825</c:v>
                </c:pt>
                <c:pt idx="15">
                  <c:v>1.9351495631048825</c:v>
                </c:pt>
              </c:numCache>
            </c:numRef>
          </c:val>
          <c:smooth val="0"/>
          <c:extLst>
            <c:ext xmlns:c16="http://schemas.microsoft.com/office/drawing/2014/chart" uri="{C3380CC4-5D6E-409C-BE32-E72D297353CC}">
              <c16:uniqueId val="{00000004-7A18-40F4-AC40-51203B230B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Unternehmen'!$I$91</c:f>
          <c:strCache>
            <c:ptCount val="1"/>
            <c:pt idx="0">
              <c:v>Saldo der Unternehmensneugründungen/-aufgaben je 100 bestehende Unternehmen,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Unternehmen'!$J$92:$N$92</c:f>
              <c:numCache>
                <c:formatCode>General</c:formatCode>
                <c:ptCount val="5"/>
                <c:pt idx="0">
                  <c:v>1.6484419962180383</c:v>
                </c:pt>
                <c:pt idx="1">
                  <c:v>0.43812165911090056</c:v>
                </c:pt>
                <c:pt idx="2">
                  <c:v>0.92828962636342538</c:v>
                </c:pt>
                <c:pt idx="3">
                  <c:v>1.3613142923487751</c:v>
                </c:pt>
                <c:pt idx="4">
                  <c:v>-0.63920359768872514</c:v>
                </c:pt>
              </c:numCache>
            </c:numRef>
          </c:val>
          <c:extLst>
            <c:ext xmlns:c16="http://schemas.microsoft.com/office/drawing/2014/chart" uri="{C3380CC4-5D6E-409C-BE32-E72D297353CC}">
              <c16:uniqueId val="{00000000-A3FC-41EF-BBF2-2AA34AF1EA9F}"/>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Unternehmen'!$J$93:$O$93</c:f>
              <c:numCache>
                <c:formatCode>General</c:formatCode>
                <c:ptCount val="6"/>
                <c:pt idx="5">
                  <c:v>5.3655591683701029</c:v>
                </c:pt>
              </c:numCache>
            </c:numRef>
          </c:val>
          <c:extLst>
            <c:ext xmlns:c16="http://schemas.microsoft.com/office/drawing/2014/chart" uri="{C3380CC4-5D6E-409C-BE32-E72D297353CC}">
              <c16:uniqueId val="{00000001-A3FC-41EF-BBF2-2AA34AF1EA9F}"/>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Unternehmen'!$J$94:$Y$94</c:f>
              <c:numCache>
                <c:formatCode>General</c:formatCode>
                <c:ptCount val="16"/>
                <c:pt idx="6">
                  <c:v>2.8927787099510835</c:v>
                </c:pt>
                <c:pt idx="7">
                  <c:v>2.3565388625043435</c:v>
                </c:pt>
                <c:pt idx="8">
                  <c:v>4.1336116910229652</c:v>
                </c:pt>
                <c:pt idx="9">
                  <c:v>5.8269065981148245</c:v>
                </c:pt>
                <c:pt idx="10">
                  <c:v>1.2658408902365763</c:v>
                </c:pt>
                <c:pt idx="11">
                  <c:v>3.8990779748829945</c:v>
                </c:pt>
                <c:pt idx="12">
                  <c:v>2.7405584829832574</c:v>
                </c:pt>
                <c:pt idx="13">
                  <c:v>1.5471236230110159</c:v>
                </c:pt>
                <c:pt idx="14">
                  <c:v>1.370263164883023</c:v>
                </c:pt>
                <c:pt idx="15">
                  <c:v>2.0188718876734906</c:v>
                </c:pt>
              </c:numCache>
            </c:numRef>
          </c:val>
          <c:extLst>
            <c:ext xmlns:c16="http://schemas.microsoft.com/office/drawing/2014/chart" uri="{C3380CC4-5D6E-409C-BE32-E72D297353CC}">
              <c16:uniqueId val="{00000002-A3FC-41EF-BBF2-2AA34AF1EA9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Unternehmen'!$J$95:$O$95</c:f>
              <c:numCache>
                <c:formatCode>General</c:formatCode>
                <c:ptCount val="6"/>
                <c:pt idx="0">
                  <c:v>2.1567199973921909</c:v>
                </c:pt>
                <c:pt idx="1">
                  <c:v>2.1567199973921909</c:v>
                </c:pt>
                <c:pt idx="2">
                  <c:v>2.1567199973921909</c:v>
                </c:pt>
                <c:pt idx="3">
                  <c:v>2.1567199973921909</c:v>
                </c:pt>
                <c:pt idx="4">
                  <c:v>2.1567199973921909</c:v>
                </c:pt>
                <c:pt idx="5">
                  <c:v>2.1567199973921909</c:v>
                </c:pt>
              </c:numCache>
            </c:numRef>
          </c:val>
          <c:smooth val="0"/>
          <c:extLst>
            <c:ext xmlns:c16="http://schemas.microsoft.com/office/drawing/2014/chart" uri="{C3380CC4-5D6E-409C-BE32-E72D297353CC}">
              <c16:uniqueId val="{00000003-A3FC-41EF-BBF2-2AA34AF1EA9F}"/>
            </c:ext>
          </c:extLst>
        </c:ser>
        <c:ser>
          <c:idx val="2"/>
          <c:order val="4"/>
          <c:tx>
            <c:v>Durchschnitt West</c:v>
          </c:tx>
          <c:spPr>
            <a:ln w="15875" cap="rnd">
              <a:solidFill>
                <a:srgbClr val="0E2841">
                  <a:lumMod val="75000"/>
                  <a:lumOff val="25000"/>
                </a:srgbClr>
              </a:solidFill>
              <a:round/>
            </a:ln>
            <a:effectLst/>
          </c:spPr>
          <c:marker>
            <c:symbol val="none"/>
          </c:marker>
          <c:val>
            <c:numRef>
              <c:f>'Abb Unternehmen'!$J$96:$Y$96</c:f>
              <c:numCache>
                <c:formatCode>General</c:formatCode>
                <c:ptCount val="16"/>
                <c:pt idx="6">
                  <c:v>2.6634975441829796</c:v>
                </c:pt>
                <c:pt idx="7">
                  <c:v>2.6634975441829796</c:v>
                </c:pt>
                <c:pt idx="8">
                  <c:v>2.6634975441829796</c:v>
                </c:pt>
                <c:pt idx="9">
                  <c:v>2.6634975441829796</c:v>
                </c:pt>
                <c:pt idx="10">
                  <c:v>2.6634975441829796</c:v>
                </c:pt>
                <c:pt idx="11">
                  <c:v>2.6634975441829796</c:v>
                </c:pt>
                <c:pt idx="12">
                  <c:v>2.6634975441829796</c:v>
                </c:pt>
                <c:pt idx="13">
                  <c:v>2.6634975441829796</c:v>
                </c:pt>
                <c:pt idx="14">
                  <c:v>2.6634975441829796</c:v>
                </c:pt>
                <c:pt idx="15">
                  <c:v>2.6634975441829796</c:v>
                </c:pt>
              </c:numCache>
            </c:numRef>
          </c:val>
          <c:smooth val="0"/>
          <c:extLst>
            <c:ext xmlns:c16="http://schemas.microsoft.com/office/drawing/2014/chart" uri="{C3380CC4-5D6E-409C-BE32-E72D297353CC}">
              <c16:uniqueId val="{00000004-A3FC-41EF-BBF2-2AA34AF1EA9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Unternehmen'!$I$99</c:f>
          <c:strCache>
            <c:ptCount val="1"/>
            <c:pt idx="0">
              <c:v>Start-up-Neugründungen (Schätzung) je 100.000 Einwohner,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Unternehmen'!$J$100:$N$100</c:f>
              <c:numCache>
                <c:formatCode>General</c:formatCode>
                <c:ptCount val="5"/>
                <c:pt idx="0">
                  <c:v>2.85646535498821</c:v>
                </c:pt>
                <c:pt idx="1">
                  <c:v>1.0788041012324385</c:v>
                </c:pt>
                <c:pt idx="2">
                  <c:v>2.9640197640837869</c:v>
                </c:pt>
                <c:pt idx="3">
                  <c:v>1.5419955478383092</c:v>
                </c:pt>
                <c:pt idx="4">
                  <c:v>1.2810938073823268</c:v>
                </c:pt>
              </c:numCache>
            </c:numRef>
          </c:val>
          <c:extLst>
            <c:ext xmlns:c16="http://schemas.microsoft.com/office/drawing/2014/chart" uri="{C3380CC4-5D6E-409C-BE32-E72D297353CC}">
              <c16:uniqueId val="{00000000-6ABF-4636-AD8A-DF61AE629CF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Unternehmen'!$J$101:$O$101</c:f>
              <c:numCache>
                <c:formatCode>General</c:formatCode>
                <c:ptCount val="6"/>
                <c:pt idx="5">
                  <c:v>16.848933658480554</c:v>
                </c:pt>
              </c:numCache>
            </c:numRef>
          </c:val>
          <c:extLst>
            <c:ext xmlns:c16="http://schemas.microsoft.com/office/drawing/2014/chart" uri="{C3380CC4-5D6E-409C-BE32-E72D297353CC}">
              <c16:uniqueId val="{00000001-6ABF-4636-AD8A-DF61AE629CF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Unternehmen'!$J$102:$Y$102</c:f>
              <c:numCache>
                <c:formatCode>General</c:formatCode>
                <c:ptCount val="16"/>
                <c:pt idx="6">
                  <c:v>3.808398747179182</c:v>
                </c:pt>
                <c:pt idx="7">
                  <c:v>5.9412638332110896</c:v>
                </c:pt>
                <c:pt idx="8">
                  <c:v>2.6997533278012074</c:v>
                </c:pt>
                <c:pt idx="9">
                  <c:v>10.931133321594482</c:v>
                </c:pt>
                <c:pt idx="10">
                  <c:v>3.9367757010090578</c:v>
                </c:pt>
                <c:pt idx="11">
                  <c:v>2.0983444062634584</c:v>
                </c:pt>
                <c:pt idx="12">
                  <c:v>3.650285557179199</c:v>
                </c:pt>
                <c:pt idx="13">
                  <c:v>1.9140536603732259</c:v>
                </c:pt>
                <c:pt idx="14">
                  <c:v>2.1715655210671465</c:v>
                </c:pt>
                <c:pt idx="15">
                  <c:v>2.3677765901311072</c:v>
                </c:pt>
              </c:numCache>
            </c:numRef>
          </c:val>
          <c:extLst>
            <c:ext xmlns:c16="http://schemas.microsoft.com/office/drawing/2014/chart" uri="{C3380CC4-5D6E-409C-BE32-E72D297353CC}">
              <c16:uniqueId val="{00000002-6ABF-4636-AD8A-DF61AE629C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Unternehmen'!$J$103:$O$103</c:f>
              <c:numCache>
                <c:formatCode>General</c:formatCode>
                <c:ptCount val="6"/>
                <c:pt idx="0">
                  <c:v>5.5212377608940111</c:v>
                </c:pt>
                <c:pt idx="1">
                  <c:v>5.5212377608940111</c:v>
                </c:pt>
                <c:pt idx="2">
                  <c:v>5.5212377608940111</c:v>
                </c:pt>
                <c:pt idx="3">
                  <c:v>5.5212377608940111</c:v>
                </c:pt>
                <c:pt idx="4">
                  <c:v>5.5212377608940111</c:v>
                </c:pt>
                <c:pt idx="5">
                  <c:v>5.5212377608940111</c:v>
                </c:pt>
              </c:numCache>
            </c:numRef>
          </c:val>
          <c:smooth val="0"/>
          <c:extLst>
            <c:ext xmlns:c16="http://schemas.microsoft.com/office/drawing/2014/chart" uri="{C3380CC4-5D6E-409C-BE32-E72D297353CC}">
              <c16:uniqueId val="{00000003-6ABF-4636-AD8A-DF61AE629CF7}"/>
            </c:ext>
          </c:extLst>
        </c:ser>
        <c:ser>
          <c:idx val="2"/>
          <c:order val="4"/>
          <c:tx>
            <c:v>Durchschnitt West</c:v>
          </c:tx>
          <c:spPr>
            <a:ln w="15875" cap="rnd">
              <a:solidFill>
                <a:srgbClr val="0E2841">
                  <a:lumMod val="75000"/>
                  <a:lumOff val="25000"/>
                </a:srgbClr>
              </a:solidFill>
              <a:round/>
            </a:ln>
            <a:effectLst/>
          </c:spPr>
          <c:marker>
            <c:symbol val="none"/>
          </c:marker>
          <c:val>
            <c:numRef>
              <c:f>'Abb Unternehmen'!$J$104:$Y$104</c:f>
              <c:numCache>
                <c:formatCode>General</c:formatCode>
                <c:ptCount val="16"/>
                <c:pt idx="6">
                  <c:v>3.9738851516634228</c:v>
                </c:pt>
                <c:pt idx="7">
                  <c:v>3.9738851516634228</c:v>
                </c:pt>
                <c:pt idx="8">
                  <c:v>3.9738851516634228</c:v>
                </c:pt>
                <c:pt idx="9">
                  <c:v>3.9738851516634228</c:v>
                </c:pt>
                <c:pt idx="10">
                  <c:v>3.9738851516634228</c:v>
                </c:pt>
                <c:pt idx="11">
                  <c:v>3.9738851516634228</c:v>
                </c:pt>
                <c:pt idx="12">
                  <c:v>3.9738851516634228</c:v>
                </c:pt>
                <c:pt idx="13">
                  <c:v>3.9738851516634228</c:v>
                </c:pt>
                <c:pt idx="14">
                  <c:v>3.9738851516634228</c:v>
                </c:pt>
                <c:pt idx="15">
                  <c:v>3.9738851516634228</c:v>
                </c:pt>
              </c:numCache>
            </c:numRef>
          </c:val>
          <c:smooth val="0"/>
          <c:extLst>
            <c:ext xmlns:c16="http://schemas.microsoft.com/office/drawing/2014/chart" uri="{C3380CC4-5D6E-409C-BE32-E72D297353CC}">
              <c16:uniqueId val="{00000004-6ABF-4636-AD8A-DF61AE629C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Unternehmen'!$I$107</c:f>
          <c:strCache>
            <c:ptCount val="1"/>
            <c:pt idx="0">
              <c:v>Zahl der bestehenden Start-ups (geschätzt) je 100.000 Einwohner,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Unternehmen'!$J$108:$N$108</c:f>
              <c:numCache>
                <c:formatCode>General</c:formatCode>
                <c:ptCount val="5"/>
                <c:pt idx="0">
                  <c:v>16.209403568339667</c:v>
                </c:pt>
                <c:pt idx="1">
                  <c:v>8.788773297414</c:v>
                </c:pt>
                <c:pt idx="2">
                  <c:v>18.839468861013867</c:v>
                </c:pt>
                <c:pt idx="3">
                  <c:v>9.7357107280477351</c:v>
                </c:pt>
                <c:pt idx="4">
                  <c:v>13.208623508286976</c:v>
                </c:pt>
              </c:numCache>
            </c:numRef>
          </c:val>
          <c:extLst>
            <c:ext xmlns:c16="http://schemas.microsoft.com/office/drawing/2014/chart" uri="{C3380CC4-5D6E-409C-BE32-E72D297353CC}">
              <c16:uniqueId val="{00000000-1189-42DB-93A1-F2E1097AAB9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Unternehmen'!$J$109:$O$109</c:f>
              <c:numCache>
                <c:formatCode>General</c:formatCode>
                <c:ptCount val="6"/>
                <c:pt idx="5">
                  <c:v>117.06377837151939</c:v>
                </c:pt>
              </c:numCache>
            </c:numRef>
          </c:val>
          <c:extLst>
            <c:ext xmlns:c16="http://schemas.microsoft.com/office/drawing/2014/chart" uri="{C3380CC4-5D6E-409C-BE32-E72D297353CC}">
              <c16:uniqueId val="{00000001-1189-42DB-93A1-F2E1097AAB9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Unternehmen'!$J$110:$Y$110</c:f>
              <c:numCache>
                <c:formatCode>General</c:formatCode>
                <c:ptCount val="16"/>
                <c:pt idx="6">
                  <c:v>22.298229705564641</c:v>
                </c:pt>
                <c:pt idx="7">
                  <c:v>26.034949618221987</c:v>
                </c:pt>
                <c:pt idx="8">
                  <c:v>16.302806918060675</c:v>
                </c:pt>
                <c:pt idx="9">
                  <c:v>133.14144670724161</c:v>
                </c:pt>
                <c:pt idx="10">
                  <c:v>22.340974222528523</c:v>
                </c:pt>
                <c:pt idx="11">
                  <c:v>14.944631141262501</c:v>
                </c:pt>
                <c:pt idx="12">
                  <c:v>23.869393515949454</c:v>
                </c:pt>
                <c:pt idx="13">
                  <c:v>7.8061627958281141</c:v>
                </c:pt>
                <c:pt idx="14">
                  <c:v>52.399064939181422</c:v>
                </c:pt>
                <c:pt idx="15">
                  <c:v>19.427277113383671</c:v>
                </c:pt>
              </c:numCache>
            </c:numRef>
          </c:val>
          <c:extLst>
            <c:ext xmlns:c16="http://schemas.microsoft.com/office/drawing/2014/chart" uri="{C3380CC4-5D6E-409C-BE32-E72D297353CC}">
              <c16:uniqueId val="{00000002-1189-42DB-93A1-F2E1097AAB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Unternehmen'!$J$111:$O$111</c:f>
              <c:numCache>
                <c:formatCode>General</c:formatCode>
                <c:ptCount val="6"/>
                <c:pt idx="0">
                  <c:v>38.088753893856016</c:v>
                </c:pt>
                <c:pt idx="1">
                  <c:v>38.088753893856016</c:v>
                </c:pt>
                <c:pt idx="2">
                  <c:v>38.088753893856016</c:v>
                </c:pt>
                <c:pt idx="3">
                  <c:v>38.088753893856016</c:v>
                </c:pt>
                <c:pt idx="4">
                  <c:v>38.088753893856016</c:v>
                </c:pt>
              </c:numCache>
            </c:numRef>
          </c:val>
          <c:smooth val="0"/>
          <c:extLst>
            <c:ext xmlns:c16="http://schemas.microsoft.com/office/drawing/2014/chart" uri="{C3380CC4-5D6E-409C-BE32-E72D297353CC}">
              <c16:uniqueId val="{00000003-1189-42DB-93A1-F2E1097AAB93}"/>
            </c:ext>
          </c:extLst>
        </c:ser>
        <c:ser>
          <c:idx val="2"/>
          <c:order val="4"/>
          <c:tx>
            <c:v>Durchschnitt West</c:v>
          </c:tx>
          <c:spPr>
            <a:ln w="15875" cap="rnd">
              <a:solidFill>
                <a:srgbClr val="0E2841">
                  <a:lumMod val="75000"/>
                  <a:lumOff val="25000"/>
                </a:srgbClr>
              </a:solidFill>
              <a:round/>
            </a:ln>
            <a:effectLst/>
          </c:spPr>
          <c:marker>
            <c:symbol val="none"/>
          </c:marker>
          <c:val>
            <c:numRef>
              <c:f>'Abb Unternehmen'!$J$112:$Y$112</c:f>
              <c:numCache>
                <c:formatCode>General</c:formatCode>
                <c:ptCount val="16"/>
                <c:pt idx="6">
                  <c:v>25.024637750506532</c:v>
                </c:pt>
                <c:pt idx="7">
                  <c:v>25.024637750506532</c:v>
                </c:pt>
                <c:pt idx="8">
                  <c:v>25.024637750506532</c:v>
                </c:pt>
                <c:pt idx="9">
                  <c:v>25.024637750506532</c:v>
                </c:pt>
                <c:pt idx="10">
                  <c:v>25.024637750506532</c:v>
                </c:pt>
                <c:pt idx="11">
                  <c:v>25.024637750506532</c:v>
                </c:pt>
                <c:pt idx="12">
                  <c:v>25.024637750506532</c:v>
                </c:pt>
                <c:pt idx="13">
                  <c:v>25.024637750506532</c:v>
                </c:pt>
                <c:pt idx="14">
                  <c:v>25.024637750506532</c:v>
                </c:pt>
                <c:pt idx="15">
                  <c:v>25.024637750506532</c:v>
                </c:pt>
              </c:numCache>
            </c:numRef>
          </c:val>
          <c:smooth val="0"/>
          <c:extLst>
            <c:ext xmlns:c16="http://schemas.microsoft.com/office/drawing/2014/chart" uri="{C3380CC4-5D6E-409C-BE32-E72D297353CC}">
              <c16:uniqueId val="{00000004-1189-42DB-93A1-F2E1097AAB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Unternehmen'!$I$115</c:f>
          <c:strCache>
            <c:ptCount val="1"/>
            <c:pt idx="0">
              <c:v>Zu erwartende Unternehmensnachfolgen je 1.000 Unternehmen (Schätzung des IfM Bonn), 2022-2026</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Unternehmen'!$J$116:$N$116</c:f>
              <c:numCache>
                <c:formatCode>General</c:formatCode>
                <c:ptCount val="5"/>
                <c:pt idx="0">
                  <c:v>47</c:v>
                </c:pt>
                <c:pt idx="1">
                  <c:v>52</c:v>
                </c:pt>
                <c:pt idx="2">
                  <c:v>46</c:v>
                </c:pt>
                <c:pt idx="3">
                  <c:v>50</c:v>
                </c:pt>
                <c:pt idx="4">
                  <c:v>46</c:v>
                </c:pt>
              </c:numCache>
            </c:numRef>
          </c:val>
          <c:extLst>
            <c:ext xmlns:c16="http://schemas.microsoft.com/office/drawing/2014/chart" uri="{C3380CC4-5D6E-409C-BE32-E72D297353CC}">
              <c16:uniqueId val="{00000000-B6AC-4527-A331-28D9530A42C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Unternehmen'!$J$117:$O$117</c:f>
              <c:numCache>
                <c:formatCode>General</c:formatCode>
                <c:ptCount val="6"/>
                <c:pt idx="5">
                  <c:v>44</c:v>
                </c:pt>
              </c:numCache>
            </c:numRef>
          </c:val>
          <c:extLst>
            <c:ext xmlns:c16="http://schemas.microsoft.com/office/drawing/2014/chart" uri="{C3380CC4-5D6E-409C-BE32-E72D297353CC}">
              <c16:uniqueId val="{00000001-B6AC-4527-A331-28D9530A42C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Unternehmen'!$J$118:$Y$118</c:f>
              <c:numCache>
                <c:formatCode>General</c:formatCode>
                <c:ptCount val="16"/>
                <c:pt idx="6">
                  <c:v>54</c:v>
                </c:pt>
                <c:pt idx="7">
                  <c:v>51</c:v>
                </c:pt>
                <c:pt idx="8">
                  <c:v>59</c:v>
                </c:pt>
                <c:pt idx="9">
                  <c:v>54</c:v>
                </c:pt>
                <c:pt idx="10">
                  <c:v>53</c:v>
                </c:pt>
                <c:pt idx="11">
                  <c:v>56</c:v>
                </c:pt>
                <c:pt idx="12">
                  <c:v>54</c:v>
                </c:pt>
                <c:pt idx="13">
                  <c:v>51</c:v>
                </c:pt>
                <c:pt idx="14">
                  <c:v>54</c:v>
                </c:pt>
                <c:pt idx="15">
                  <c:v>52</c:v>
                </c:pt>
              </c:numCache>
            </c:numRef>
          </c:val>
          <c:extLst>
            <c:ext xmlns:c16="http://schemas.microsoft.com/office/drawing/2014/chart" uri="{C3380CC4-5D6E-409C-BE32-E72D297353CC}">
              <c16:uniqueId val="{00000002-B6AC-4527-A331-28D9530A42C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Unternehmen'!$J$119:$O$119</c:f>
              <c:numCache>
                <c:formatCode>General</c:formatCode>
                <c:ptCount val="6"/>
                <c:pt idx="0" formatCode="0">
                  <c:v>46.542531538202809</c:v>
                </c:pt>
                <c:pt idx="1">
                  <c:v>46.542531538202809</c:v>
                </c:pt>
                <c:pt idx="2">
                  <c:v>46.542531538202809</c:v>
                </c:pt>
                <c:pt idx="3">
                  <c:v>46.542531538202809</c:v>
                </c:pt>
                <c:pt idx="4">
                  <c:v>46.542531538202809</c:v>
                </c:pt>
              </c:numCache>
            </c:numRef>
          </c:val>
          <c:smooth val="0"/>
          <c:extLst>
            <c:ext xmlns:c16="http://schemas.microsoft.com/office/drawing/2014/chart" uri="{C3380CC4-5D6E-409C-BE32-E72D297353CC}">
              <c16:uniqueId val="{00000003-B6AC-4527-A331-28D9530A42C3}"/>
            </c:ext>
          </c:extLst>
        </c:ser>
        <c:ser>
          <c:idx val="2"/>
          <c:order val="4"/>
          <c:tx>
            <c:v>Durchschnitt West</c:v>
          </c:tx>
          <c:spPr>
            <a:ln w="15875" cap="rnd">
              <a:solidFill>
                <a:srgbClr val="0E2841">
                  <a:lumMod val="75000"/>
                  <a:lumOff val="25000"/>
                </a:srgbClr>
              </a:solidFill>
              <a:round/>
            </a:ln>
            <a:effectLst/>
          </c:spPr>
          <c:marker>
            <c:symbol val="none"/>
          </c:marker>
          <c:val>
            <c:numRef>
              <c:f>'Abb Unternehmen'!$J$120:$Y$120</c:f>
              <c:numCache>
                <c:formatCode>General</c:formatCode>
                <c:ptCount val="16"/>
                <c:pt idx="6" formatCode="0">
                  <c:v>56.278644370392172</c:v>
                </c:pt>
                <c:pt idx="7">
                  <c:v>56.278644370392172</c:v>
                </c:pt>
                <c:pt idx="8">
                  <c:v>56.278644370392172</c:v>
                </c:pt>
                <c:pt idx="9">
                  <c:v>56.278644370392172</c:v>
                </c:pt>
                <c:pt idx="10">
                  <c:v>56.278644370392172</c:v>
                </c:pt>
                <c:pt idx="11">
                  <c:v>56.278644370392172</c:v>
                </c:pt>
                <c:pt idx="12">
                  <c:v>56.278644370392172</c:v>
                </c:pt>
                <c:pt idx="13">
                  <c:v>56.278644370392172</c:v>
                </c:pt>
                <c:pt idx="14">
                  <c:v>56.278644370392172</c:v>
                </c:pt>
                <c:pt idx="15">
                  <c:v>56.278644370392172</c:v>
                </c:pt>
              </c:numCache>
            </c:numRef>
          </c:val>
          <c:smooth val="0"/>
          <c:extLst>
            <c:ext xmlns:c16="http://schemas.microsoft.com/office/drawing/2014/chart" uri="{C3380CC4-5D6E-409C-BE32-E72D297353CC}">
              <c16:uniqueId val="{00000004-B6AC-4527-A331-28D9530A42C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Investitionen'!$I$19</c:f>
          <c:strCache>
            <c:ptCount val="1"/>
            <c:pt idx="0">
              <c:v>Bruttoanlageinvestitionen, Gesamtwirtschaft, nominal,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Investitionen'!$J$20:$N$20</c:f>
              <c:numCache>
                <c:formatCode>0</c:formatCode>
                <c:ptCount val="5"/>
                <c:pt idx="0">
                  <c:v>23.48549556589909</c:v>
                </c:pt>
                <c:pt idx="1">
                  <c:v>22.046557720532565</c:v>
                </c:pt>
                <c:pt idx="2">
                  <c:v>20.628432755557206</c:v>
                </c:pt>
                <c:pt idx="3">
                  <c:v>19.808801265553836</c:v>
                </c:pt>
                <c:pt idx="4">
                  <c:v>19.035060431029294</c:v>
                </c:pt>
              </c:numCache>
            </c:numRef>
          </c:val>
          <c:extLst>
            <c:ext xmlns:c16="http://schemas.microsoft.com/office/drawing/2014/chart" uri="{C3380CC4-5D6E-409C-BE32-E72D297353CC}">
              <c16:uniqueId val="{00000000-A0F4-46D4-9835-ADAFFE925B99}"/>
            </c:ext>
          </c:extLst>
        </c:ser>
        <c:ser>
          <c:idx val="3"/>
          <c:order val="3"/>
          <c:spPr>
            <a:solidFill>
              <a:srgbClr val="156082"/>
            </a:solidFill>
            <a:ln>
              <a:solidFill>
                <a:srgbClr val="0E284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Investitionen'!$J$22:$Y$22</c:f>
              <c:numCache>
                <c:formatCode>General</c:formatCode>
                <c:ptCount val="16"/>
                <c:pt idx="6">
                  <c:v>22.223712770795167</c:v>
                </c:pt>
                <c:pt idx="7">
                  <c:v>24.331750038255631</c:v>
                </c:pt>
                <c:pt idx="8">
                  <c:v>14.532632426805373</c:v>
                </c:pt>
                <c:pt idx="9">
                  <c:v>17.675470055538366</c:v>
                </c:pt>
                <c:pt idx="10">
                  <c:v>19.931723548082537</c:v>
                </c:pt>
                <c:pt idx="11">
                  <c:v>26.70222340477056</c:v>
                </c:pt>
                <c:pt idx="12">
                  <c:v>16.771810086231788</c:v>
                </c:pt>
                <c:pt idx="13">
                  <c:v>22.391642010100927</c:v>
                </c:pt>
                <c:pt idx="14">
                  <c:v>18.948017597231217</c:v>
                </c:pt>
                <c:pt idx="15">
                  <c:v>22.097852676929289</c:v>
                </c:pt>
              </c:numCache>
            </c:numRef>
          </c:val>
          <c:extLst>
            <c:ext xmlns:c16="http://schemas.microsoft.com/office/drawing/2014/chart" uri="{C3380CC4-5D6E-409C-BE32-E72D297353CC}">
              <c16:uniqueId val="{00000001-A0F4-46D4-9835-ADAFFE925B99}"/>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Investitionen'!$J$21:$O$21</c:f>
              <c:numCache>
                <c:formatCode>General</c:formatCode>
                <c:ptCount val="6"/>
                <c:pt idx="5">
                  <c:v>28.962776798402007</c:v>
                </c:pt>
              </c:numCache>
            </c:numRef>
          </c:val>
          <c:extLst>
            <c:ext xmlns:c16="http://schemas.microsoft.com/office/drawing/2014/chart" uri="{C3380CC4-5D6E-409C-BE32-E72D297353CC}">
              <c16:uniqueId val="{00000002-A0F4-46D4-9835-ADAFFE925B9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Investitionen'!$J$23:$O$23</c:f>
              <c:numCache>
                <c:formatCode>General</c:formatCode>
                <c:ptCount val="6"/>
                <c:pt idx="0">
                  <c:v>20.706672409089087</c:v>
                </c:pt>
                <c:pt idx="1">
                  <c:v>20.706672409089087</c:v>
                </c:pt>
                <c:pt idx="2">
                  <c:v>20.706672409089087</c:v>
                </c:pt>
                <c:pt idx="3">
                  <c:v>20.706672409089087</c:v>
                </c:pt>
                <c:pt idx="4">
                  <c:v>20.706672409089087</c:v>
                </c:pt>
                <c:pt idx="5">
                  <c:v>20.706672409089087</c:v>
                </c:pt>
              </c:numCache>
            </c:numRef>
          </c:val>
          <c:smooth val="0"/>
          <c:extLst>
            <c:ext xmlns:c16="http://schemas.microsoft.com/office/drawing/2014/chart" uri="{C3380CC4-5D6E-409C-BE32-E72D297353CC}">
              <c16:uniqueId val="{00000003-A0F4-46D4-9835-ADAFFE925B99}"/>
            </c:ext>
          </c:extLst>
        </c:ser>
        <c:ser>
          <c:idx val="2"/>
          <c:order val="2"/>
          <c:tx>
            <c:v>Durchschnitt West</c:v>
          </c:tx>
          <c:spPr>
            <a:ln w="15875" cap="rnd">
              <a:solidFill>
                <a:srgbClr val="0E2841">
                  <a:lumMod val="75000"/>
                  <a:lumOff val="25000"/>
                </a:srgbClr>
              </a:solidFill>
              <a:round/>
            </a:ln>
            <a:effectLst/>
          </c:spPr>
          <c:marker>
            <c:symbol val="none"/>
          </c:marker>
          <c:val>
            <c:numRef>
              <c:f>'Abb Investitionen'!$J$24:$Y$24</c:f>
              <c:numCache>
                <c:formatCode>General</c:formatCode>
                <c:ptCount val="16"/>
                <c:pt idx="6">
                  <c:v>21.283202920443191</c:v>
                </c:pt>
                <c:pt idx="7">
                  <c:v>21.283202920443191</c:v>
                </c:pt>
                <c:pt idx="8">
                  <c:v>21.283202920443191</c:v>
                </c:pt>
                <c:pt idx="9">
                  <c:v>21.283202920443191</c:v>
                </c:pt>
                <c:pt idx="10">
                  <c:v>21.283202920443191</c:v>
                </c:pt>
                <c:pt idx="11">
                  <c:v>21.283202920443191</c:v>
                </c:pt>
                <c:pt idx="12">
                  <c:v>21.283202920443191</c:v>
                </c:pt>
                <c:pt idx="13">
                  <c:v>21.283202920443191</c:v>
                </c:pt>
                <c:pt idx="14">
                  <c:v>21.283202920443191</c:v>
                </c:pt>
                <c:pt idx="15">
                  <c:v>21.283202920443191</c:v>
                </c:pt>
              </c:numCache>
            </c:numRef>
          </c:val>
          <c:smooth val="0"/>
          <c:extLst>
            <c:ext xmlns:c16="http://schemas.microsoft.com/office/drawing/2014/chart" uri="{C3380CC4-5D6E-409C-BE32-E72D297353CC}">
              <c16:uniqueId val="{00000004-A0F4-46D4-9835-ADAFFE925B9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Unternehmen'!$I$123</c:f>
          <c:strCache>
            <c:ptCount val="1"/>
            <c:pt idx="0">
              <c:v>Selbständige 55-64 Jahre in % aller Selbständigen,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Unternehmen'!$J$124:$N$124</c:f>
              <c:numCache>
                <c:formatCode>General</c:formatCode>
                <c:ptCount val="5"/>
                <c:pt idx="0">
                  <c:v>38.461538461538467</c:v>
                </c:pt>
                <c:pt idx="1">
                  <c:v>37.878787878787875</c:v>
                </c:pt>
                <c:pt idx="2">
                  <c:v>32.038834951456316</c:v>
                </c:pt>
                <c:pt idx="3">
                  <c:v>42.352941176470587</c:v>
                </c:pt>
                <c:pt idx="4">
                  <c:v>38.775510204081634</c:v>
                </c:pt>
              </c:numCache>
            </c:numRef>
          </c:val>
          <c:extLst>
            <c:ext xmlns:c16="http://schemas.microsoft.com/office/drawing/2014/chart" uri="{C3380CC4-5D6E-409C-BE32-E72D297353CC}">
              <c16:uniqueId val="{00000000-6BCE-4757-BB14-7EB418EF3A8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Unternehmen'!$J$125:$O$125</c:f>
              <c:numCache>
                <c:formatCode>General</c:formatCode>
                <c:ptCount val="6"/>
                <c:pt idx="5">
                  <c:v>27.61904761904762</c:v>
                </c:pt>
              </c:numCache>
            </c:numRef>
          </c:val>
          <c:extLst>
            <c:ext xmlns:c16="http://schemas.microsoft.com/office/drawing/2014/chart" uri="{C3380CC4-5D6E-409C-BE32-E72D297353CC}">
              <c16:uniqueId val="{00000001-6BCE-4757-BB14-7EB418EF3A8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Unternehmen'!$J$126:$Y$126</c:f>
              <c:numCache>
                <c:formatCode>General</c:formatCode>
                <c:ptCount val="16"/>
                <c:pt idx="6">
                  <c:v>39.090909090909093</c:v>
                </c:pt>
                <c:pt idx="7">
                  <c:v>39.203084832904885</c:v>
                </c:pt>
                <c:pt idx="8">
                  <c:v>37.393162393162399</c:v>
                </c:pt>
                <c:pt idx="9">
                  <c:v>31.25</c:v>
                </c:pt>
                <c:pt idx="10">
                  <c:v>36.72316384180791</c:v>
                </c:pt>
                <c:pt idx="11">
                  <c:v>38.315217391304344</c:v>
                </c:pt>
                <c:pt idx="12">
                  <c:v>37.906976744186046</c:v>
                </c:pt>
                <c:pt idx="13">
                  <c:v>38.118811881188122</c:v>
                </c:pt>
                <c:pt idx="14">
                  <c:v>37.89357753783414</c:v>
                </c:pt>
                <c:pt idx="15">
                  <c:v>41.463414634146339</c:v>
                </c:pt>
              </c:numCache>
            </c:numRef>
          </c:val>
          <c:extLst>
            <c:ext xmlns:c16="http://schemas.microsoft.com/office/drawing/2014/chart" uri="{C3380CC4-5D6E-409C-BE32-E72D297353CC}">
              <c16:uniqueId val="{00000002-6BCE-4757-BB14-7EB418EF3A8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Unternehmen'!$J$127:$O$127</c:f>
              <c:numCache>
                <c:formatCode>General</c:formatCode>
                <c:ptCount val="6"/>
                <c:pt idx="0" formatCode="0">
                  <c:v>33.625410733844468</c:v>
                </c:pt>
                <c:pt idx="1">
                  <c:v>33.625410733844468</c:v>
                </c:pt>
                <c:pt idx="2">
                  <c:v>33.625410733844468</c:v>
                </c:pt>
                <c:pt idx="3">
                  <c:v>33.625410733844468</c:v>
                </c:pt>
                <c:pt idx="4">
                  <c:v>33.625410733844468</c:v>
                </c:pt>
                <c:pt idx="5">
                  <c:v>33.625410733844468</c:v>
                </c:pt>
              </c:numCache>
            </c:numRef>
          </c:val>
          <c:smooth val="0"/>
          <c:extLst>
            <c:ext xmlns:c16="http://schemas.microsoft.com/office/drawing/2014/chart" uri="{C3380CC4-5D6E-409C-BE32-E72D297353CC}">
              <c16:uniqueId val="{00000003-6BCE-4757-BB14-7EB418EF3A87}"/>
            </c:ext>
          </c:extLst>
        </c:ser>
        <c:ser>
          <c:idx val="2"/>
          <c:order val="4"/>
          <c:tx>
            <c:v>Durchschnitt West</c:v>
          </c:tx>
          <c:spPr>
            <a:ln w="15875" cap="rnd">
              <a:solidFill>
                <a:srgbClr val="0E2841">
                  <a:lumMod val="75000"/>
                  <a:lumOff val="25000"/>
                </a:srgbClr>
              </a:solidFill>
              <a:round/>
            </a:ln>
            <a:effectLst/>
          </c:spPr>
          <c:marker>
            <c:symbol val="none"/>
          </c:marker>
          <c:val>
            <c:numRef>
              <c:f>'Abb Unternehmen'!$J$128:$Y$128</c:f>
              <c:numCache>
                <c:formatCode>General</c:formatCode>
                <c:ptCount val="16"/>
                <c:pt idx="6">
                  <c:v>38.029386343993089</c:v>
                </c:pt>
                <c:pt idx="7">
                  <c:v>38.029386343993089</c:v>
                </c:pt>
                <c:pt idx="8">
                  <c:v>38.029386343993089</c:v>
                </c:pt>
                <c:pt idx="9">
                  <c:v>38.029386343993089</c:v>
                </c:pt>
                <c:pt idx="10">
                  <c:v>38.029386343993089</c:v>
                </c:pt>
                <c:pt idx="11">
                  <c:v>38.029386343993089</c:v>
                </c:pt>
                <c:pt idx="12">
                  <c:v>38.029386343993089</c:v>
                </c:pt>
                <c:pt idx="13">
                  <c:v>38.029386343993089</c:v>
                </c:pt>
                <c:pt idx="14">
                  <c:v>38.029386343993089</c:v>
                </c:pt>
                <c:pt idx="15">
                  <c:v>38.029386343993089</c:v>
                </c:pt>
              </c:numCache>
            </c:numRef>
          </c:val>
          <c:smooth val="0"/>
          <c:extLst>
            <c:ext xmlns:c16="http://schemas.microsoft.com/office/drawing/2014/chart" uri="{C3380CC4-5D6E-409C-BE32-E72D297353CC}">
              <c16:uniqueId val="{00000004-6BCE-4757-BB14-7EB418EF3A8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Unternehmen'!$I$139</c:f>
          <c:strCache>
            <c:ptCount val="1"/>
            <c:pt idx="0">
              <c:v>Saldo der Unternehmensneugründungen/-aufgaben je 1.000 Einwohner im erwerbsfähigen Alter (20-64 Jahre), ohne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w="6350">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Unternehmen'!$J$140:$N$140</c:f>
              <c:numCache>
                <c:formatCode>General</c:formatCode>
                <c:ptCount val="5"/>
                <c:pt idx="0">
                  <c:v>-0.44151562307580355</c:v>
                </c:pt>
                <c:pt idx="1">
                  <c:v>-1.0284785125557692</c:v>
                </c:pt>
                <c:pt idx="2">
                  <c:v>-0.88603438691392611</c:v>
                </c:pt>
                <c:pt idx="3">
                  <c:v>-0.77552500834560045</c:v>
                </c:pt>
                <c:pt idx="4">
                  <c:v>-1.3456696428379251</c:v>
                </c:pt>
              </c:numCache>
            </c:numRef>
          </c:val>
          <c:extLst>
            <c:ext xmlns:c16="http://schemas.microsoft.com/office/drawing/2014/chart" uri="{C3380CC4-5D6E-409C-BE32-E72D297353CC}">
              <c16:uniqueId val="{00000000-6BAB-4431-B18D-1AC44FD919E8}"/>
            </c:ext>
          </c:extLst>
        </c:ser>
        <c:ser>
          <c:idx val="4"/>
          <c:order val="1"/>
          <c:spPr>
            <a:pattFill prst="wdUpDiag">
              <a:fgClr>
                <a:srgbClr val="156082"/>
              </a:fgClr>
              <a:bgClr>
                <a:srgbClr val="FFC000"/>
              </a:bgClr>
            </a:pattFill>
            <a:ln w="6350">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Unternehmen'!$J$141:$O$141</c:f>
              <c:numCache>
                <c:formatCode>General</c:formatCode>
                <c:ptCount val="6"/>
                <c:pt idx="5">
                  <c:v>0.92530060828817418</c:v>
                </c:pt>
              </c:numCache>
            </c:numRef>
          </c:val>
          <c:extLst>
            <c:ext xmlns:c16="http://schemas.microsoft.com/office/drawing/2014/chart" uri="{C3380CC4-5D6E-409C-BE32-E72D297353CC}">
              <c16:uniqueId val="{00000001-6BAB-4431-B18D-1AC44FD919E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Unternehmen'!$J$142:$Y$142</c:f>
              <c:numCache>
                <c:formatCode>General</c:formatCode>
                <c:ptCount val="16"/>
                <c:pt idx="6">
                  <c:v>-0.26880422022625755</c:v>
                </c:pt>
                <c:pt idx="7">
                  <c:v>-0.67282924761907237</c:v>
                </c:pt>
                <c:pt idx="8">
                  <c:v>-2.1365644518406501E-2</c:v>
                </c:pt>
                <c:pt idx="9">
                  <c:v>2.2696648786011075</c:v>
                </c:pt>
                <c:pt idx="10">
                  <c:v>-1.319105998823471</c:v>
                </c:pt>
                <c:pt idx="11">
                  <c:v>7.2616281923906081E-2</c:v>
                </c:pt>
                <c:pt idx="12">
                  <c:v>-0.78373940950670185</c:v>
                </c:pt>
                <c:pt idx="13">
                  <c:v>-0.40770542472639892</c:v>
                </c:pt>
                <c:pt idx="14">
                  <c:v>-0.88724001555239262</c:v>
                </c:pt>
                <c:pt idx="15">
                  <c:v>-0.8595560752237198</c:v>
                </c:pt>
              </c:numCache>
            </c:numRef>
          </c:val>
          <c:extLst>
            <c:ext xmlns:c16="http://schemas.microsoft.com/office/drawing/2014/chart" uri="{C3380CC4-5D6E-409C-BE32-E72D297353CC}">
              <c16:uniqueId val="{00000002-6BAB-4431-B18D-1AC44FD919E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Unternehmen'!$J$143:$O$143</c:f>
              <c:numCache>
                <c:formatCode>General</c:formatCode>
                <c:ptCount val="6"/>
                <c:pt idx="0">
                  <c:v>-0.42084178285687851</c:v>
                </c:pt>
                <c:pt idx="1">
                  <c:v>-0.42084178285687851</c:v>
                </c:pt>
                <c:pt idx="2">
                  <c:v>-0.42084178285687851</c:v>
                </c:pt>
                <c:pt idx="3">
                  <c:v>-0.42084178285687851</c:v>
                </c:pt>
                <c:pt idx="4">
                  <c:v>-0.42084178285687851</c:v>
                </c:pt>
                <c:pt idx="5">
                  <c:v>-0.42084178285687851</c:v>
                </c:pt>
              </c:numCache>
            </c:numRef>
          </c:val>
          <c:smooth val="0"/>
          <c:extLst>
            <c:ext xmlns:c16="http://schemas.microsoft.com/office/drawing/2014/chart" uri="{C3380CC4-5D6E-409C-BE32-E72D297353CC}">
              <c16:uniqueId val="{00000003-6BAB-4431-B18D-1AC44FD919E8}"/>
            </c:ext>
          </c:extLst>
        </c:ser>
        <c:ser>
          <c:idx val="2"/>
          <c:order val="4"/>
          <c:tx>
            <c:v>Durchschnitt West</c:v>
          </c:tx>
          <c:spPr>
            <a:ln w="15875" cap="rnd">
              <a:solidFill>
                <a:schemeClr val="accent3"/>
              </a:solidFill>
              <a:round/>
            </a:ln>
            <a:effectLst/>
          </c:spPr>
          <c:marker>
            <c:symbol val="none"/>
          </c:marker>
          <c:val>
            <c:numRef>
              <c:f>'Abb Unternehmen'!$J$144:$Y$144</c:f>
              <c:numCache>
                <c:formatCode>General</c:formatCode>
                <c:ptCount val="16"/>
                <c:pt idx="6">
                  <c:v>-0.51039720064800154</c:v>
                </c:pt>
                <c:pt idx="7">
                  <c:v>-0.51039720064800154</c:v>
                </c:pt>
                <c:pt idx="8">
                  <c:v>-0.51039720064800154</c:v>
                </c:pt>
                <c:pt idx="9">
                  <c:v>-0.51039720064800154</c:v>
                </c:pt>
                <c:pt idx="10">
                  <c:v>-0.51039720064800154</c:v>
                </c:pt>
                <c:pt idx="11">
                  <c:v>-0.51039720064800154</c:v>
                </c:pt>
                <c:pt idx="12">
                  <c:v>-0.51039720064800154</c:v>
                </c:pt>
                <c:pt idx="13">
                  <c:v>-0.51039720064800154</c:v>
                </c:pt>
                <c:pt idx="14">
                  <c:v>-0.51039720064800154</c:v>
                </c:pt>
                <c:pt idx="15">
                  <c:v>-0.51039720064800154</c:v>
                </c:pt>
              </c:numCache>
            </c:numRef>
          </c:val>
          <c:smooth val="0"/>
          <c:extLst>
            <c:ext xmlns:c16="http://schemas.microsoft.com/office/drawing/2014/chart" uri="{C3380CC4-5D6E-409C-BE32-E72D297353CC}">
              <c16:uniqueId val="{00000004-6BAB-4431-B18D-1AC44FD919E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Staat'!$I$3</c:f>
          <c:strCache>
            <c:ptCount val="1"/>
            <c:pt idx="0">
              <c:v>Personal im öffentlichen Dienst (Vollzeitäquivalente) je 1.000 Einwohner, 2024 (Land + Kommunen)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Staat'!$J$4:$N$4</c:f>
              <c:numCache>
                <c:formatCode>General</c:formatCode>
                <c:ptCount val="5"/>
                <c:pt idx="0">
                  <c:v>43.86435154714772</c:v>
                </c:pt>
                <c:pt idx="1">
                  <c:v>46.452035417773239</c:v>
                </c:pt>
                <c:pt idx="2">
                  <c:v>47.152614413632911</c:v>
                </c:pt>
                <c:pt idx="3">
                  <c:v>48.502769050186814</c:v>
                </c:pt>
                <c:pt idx="4">
                  <c:v>46.166824984555703</c:v>
                </c:pt>
              </c:numCache>
            </c:numRef>
          </c:val>
          <c:extLst>
            <c:ext xmlns:c16="http://schemas.microsoft.com/office/drawing/2014/chart" uri="{C3380CC4-5D6E-409C-BE32-E72D297353CC}">
              <c16:uniqueId val="{00000000-21A5-426C-B997-F85E90DF3E65}"/>
            </c:ext>
          </c:extLst>
        </c:ser>
        <c:ser>
          <c:idx val="3"/>
          <c:order val="3"/>
          <c:spPr>
            <a:solidFill>
              <a:schemeClr val="accent1"/>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Staat'!$J$6:$Y$6</c:f>
              <c:numCache>
                <c:formatCode>General</c:formatCode>
                <c:ptCount val="16"/>
                <c:pt idx="6">
                  <c:v>47.008809769503785</c:v>
                </c:pt>
                <c:pt idx="7">
                  <c:v>47.318192974822594</c:v>
                </c:pt>
                <c:pt idx="8">
                  <c:v>49.874390424117038</c:v>
                </c:pt>
                <c:pt idx="9">
                  <c:v>51.855573343327514</c:v>
                </c:pt>
                <c:pt idx="10">
                  <c:v>45.472150101128911</c:v>
                </c:pt>
                <c:pt idx="11">
                  <c:v>42.741277132342582</c:v>
                </c:pt>
                <c:pt idx="12">
                  <c:v>44.335991144340667</c:v>
                </c:pt>
                <c:pt idx="13">
                  <c:v>44.580490317553618</c:v>
                </c:pt>
                <c:pt idx="14">
                  <c:v>45.208045847670597</c:v>
                </c:pt>
                <c:pt idx="15">
                  <c:v>44.34507299516973</c:v>
                </c:pt>
              </c:numCache>
            </c:numRef>
          </c:val>
          <c:extLst>
            <c:ext xmlns:c16="http://schemas.microsoft.com/office/drawing/2014/chart" uri="{C3380CC4-5D6E-409C-BE32-E72D297353CC}">
              <c16:uniqueId val="{00000001-21A5-426C-B997-F85E90DF3E6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1A5-426C-B997-F85E90DF3E65}"/>
              </c:ext>
            </c:extLst>
          </c:dPt>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Staat'!$J$5:$O$5</c:f>
              <c:numCache>
                <c:formatCode>General</c:formatCode>
                <c:ptCount val="6"/>
                <c:pt idx="5">
                  <c:v>56.834529045084643</c:v>
                </c:pt>
              </c:numCache>
            </c:numRef>
          </c:val>
          <c:extLst>
            <c:ext xmlns:c16="http://schemas.microsoft.com/office/drawing/2014/chart" uri="{C3380CC4-5D6E-409C-BE32-E72D297353CC}">
              <c16:uniqueId val="{00000004-21A5-426C-B997-F85E90DF3E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Staat'!$J$7:$O$7</c:f>
              <c:numCache>
                <c:formatCode>General</c:formatCode>
                <c:ptCount val="6"/>
                <c:pt idx="0">
                  <c:v>34.096282685385965</c:v>
                </c:pt>
                <c:pt idx="1">
                  <c:v>34.096282685385965</c:v>
                </c:pt>
                <c:pt idx="2">
                  <c:v>34.096282685385965</c:v>
                </c:pt>
                <c:pt idx="3">
                  <c:v>34.096282685385965</c:v>
                </c:pt>
                <c:pt idx="4">
                  <c:v>34.096282685385965</c:v>
                </c:pt>
                <c:pt idx="5">
                  <c:v>34.096282685385965</c:v>
                </c:pt>
              </c:numCache>
            </c:numRef>
          </c:val>
          <c:smooth val="0"/>
          <c:extLst>
            <c:ext xmlns:c16="http://schemas.microsoft.com/office/drawing/2014/chart" uri="{C3380CC4-5D6E-409C-BE32-E72D297353CC}">
              <c16:uniqueId val="{00000005-21A5-426C-B997-F85E90DF3E65}"/>
            </c:ext>
          </c:extLst>
        </c:ser>
        <c:ser>
          <c:idx val="2"/>
          <c:order val="2"/>
          <c:tx>
            <c:v>Durchschnitt West</c:v>
          </c:tx>
          <c:spPr>
            <a:ln w="15875" cap="rnd">
              <a:solidFill>
                <a:schemeClr val="tx2">
                  <a:lumMod val="75000"/>
                  <a:lumOff val="25000"/>
                </a:schemeClr>
              </a:solidFill>
              <a:round/>
            </a:ln>
            <a:effectLst/>
          </c:spPr>
          <c:marker>
            <c:symbol val="none"/>
          </c:marker>
          <c:val>
            <c:numRef>
              <c:f>'Abb Staat'!$J$8:$Y$8</c:f>
              <c:numCache>
                <c:formatCode>General</c:formatCode>
                <c:ptCount val="16"/>
                <c:pt idx="6">
                  <c:v>45.575819815176814</c:v>
                </c:pt>
                <c:pt idx="7">
                  <c:v>45.575819815176814</c:v>
                </c:pt>
                <c:pt idx="8">
                  <c:v>45.575819815176814</c:v>
                </c:pt>
                <c:pt idx="9">
                  <c:v>45.575819815176814</c:v>
                </c:pt>
                <c:pt idx="10">
                  <c:v>45.575819815176814</c:v>
                </c:pt>
                <c:pt idx="11">
                  <c:v>45.575819815176814</c:v>
                </c:pt>
                <c:pt idx="12">
                  <c:v>45.575819815176814</c:v>
                </c:pt>
                <c:pt idx="13">
                  <c:v>45.575819815176814</c:v>
                </c:pt>
                <c:pt idx="14">
                  <c:v>45.575819815176814</c:v>
                </c:pt>
                <c:pt idx="15">
                  <c:v>45.575819815176814</c:v>
                </c:pt>
              </c:numCache>
            </c:numRef>
          </c:val>
          <c:smooth val="0"/>
          <c:extLst>
            <c:ext xmlns:c16="http://schemas.microsoft.com/office/drawing/2014/chart" uri="{C3380CC4-5D6E-409C-BE32-E72D297353CC}">
              <c16:uniqueId val="{00000006-21A5-426C-B997-F85E90DF3E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Staat'!$I$11</c:f>
          <c:strCache>
            <c:ptCount val="1"/>
            <c:pt idx="0">
              <c:v>Bereinigte Ausgaben insg.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Staat'!$J$12:$N$12</c:f>
              <c:numCache>
                <c:formatCode>General</c:formatCode>
                <c:ptCount val="5"/>
                <c:pt idx="0">
                  <c:v>99.374370244312743</c:v>
                </c:pt>
                <c:pt idx="1">
                  <c:v>102.50328381813793</c:v>
                </c:pt>
                <c:pt idx="2">
                  <c:v>91.745869092330366</c:v>
                </c:pt>
                <c:pt idx="3">
                  <c:v>94.789971603218063</c:v>
                </c:pt>
                <c:pt idx="4">
                  <c:v>85.53746073421901</c:v>
                </c:pt>
              </c:numCache>
            </c:numRef>
          </c:val>
          <c:extLst>
            <c:ext xmlns:c16="http://schemas.microsoft.com/office/drawing/2014/chart" uri="{C3380CC4-5D6E-409C-BE32-E72D297353CC}">
              <c16:uniqueId val="{00000000-B41C-428E-886B-EA2F6715AFD5}"/>
            </c:ext>
          </c:extLst>
        </c:ser>
        <c:ser>
          <c:idx val="3"/>
          <c:order val="3"/>
          <c:spPr>
            <a:solidFill>
              <a:schemeClr val="accent1"/>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Staat'!$J$14:$Y$14</c:f>
              <c:numCache>
                <c:formatCode>General</c:formatCode>
                <c:ptCount val="16"/>
                <c:pt idx="6" formatCode="0">
                  <c:v>91.936321017309467</c:v>
                </c:pt>
                <c:pt idx="7" formatCode="0">
                  <c:v>95.892840932686454</c:v>
                </c:pt>
                <c:pt idx="8" formatCode="0">
                  <c:v>149.14299552652176</c:v>
                </c:pt>
                <c:pt idx="9" formatCode="0">
                  <c:v>169.83783568411593</c:v>
                </c:pt>
                <c:pt idx="10" formatCode="0">
                  <c:v>111.25729928895878</c:v>
                </c:pt>
                <c:pt idx="11" formatCode="0">
                  <c:v>92.582608250806913</c:v>
                </c:pt>
                <c:pt idx="12" formatCode="0">
                  <c:v>102.29073323141422</c:v>
                </c:pt>
                <c:pt idx="13" formatCode="0">
                  <c:v>85.730895343841098</c:v>
                </c:pt>
                <c:pt idx="14" formatCode="0">
                  <c:v>96.773708835918995</c:v>
                </c:pt>
                <c:pt idx="15" formatCode="0">
                  <c:v>96.696730685260874</c:v>
                </c:pt>
              </c:numCache>
            </c:numRef>
          </c:val>
          <c:extLst>
            <c:ext xmlns:c16="http://schemas.microsoft.com/office/drawing/2014/chart" uri="{C3380CC4-5D6E-409C-BE32-E72D297353CC}">
              <c16:uniqueId val="{00000001-B41C-428E-886B-EA2F6715AFD5}"/>
            </c:ext>
          </c:extLst>
        </c:ser>
        <c:ser>
          <c:idx val="4"/>
          <c:order val="4"/>
          <c:spPr>
            <a:pattFill prst="wdUpDiag">
              <a:fgClr>
                <a:srgbClr val="FFC000"/>
              </a:fgClr>
              <a:bgClr>
                <a:schemeClr val="accent1"/>
              </a:bgClr>
            </a:patt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Staat'!$J$13:$O$13</c:f>
              <c:numCache>
                <c:formatCode>General</c:formatCode>
                <c:ptCount val="6"/>
                <c:pt idx="5">
                  <c:v>131.8543272628273</c:v>
                </c:pt>
              </c:numCache>
            </c:numRef>
          </c:val>
          <c:extLst>
            <c:ext xmlns:c16="http://schemas.microsoft.com/office/drawing/2014/chart" uri="{C3380CC4-5D6E-409C-BE32-E72D297353CC}">
              <c16:uniqueId val="{00000002-B41C-428E-886B-EA2F6715AF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Staat'!$J$15:$O$15</c:f>
              <c:numCache>
                <c:formatCode>General</c:formatCode>
                <c:ptCount val="6"/>
                <c:pt idx="0">
                  <c:v>102.75285174975008</c:v>
                </c:pt>
                <c:pt idx="1">
                  <c:v>102.75285174975008</c:v>
                </c:pt>
                <c:pt idx="2">
                  <c:v>102.75285174975008</c:v>
                </c:pt>
                <c:pt idx="3">
                  <c:v>102.75285174975008</c:v>
                </c:pt>
                <c:pt idx="4">
                  <c:v>102.75285174975008</c:v>
                </c:pt>
                <c:pt idx="5">
                  <c:v>102.75285174975008</c:v>
                </c:pt>
              </c:numCache>
            </c:numRef>
          </c:val>
          <c:smooth val="0"/>
          <c:extLst>
            <c:ext xmlns:c16="http://schemas.microsoft.com/office/drawing/2014/chart" uri="{C3380CC4-5D6E-409C-BE32-E72D297353CC}">
              <c16:uniqueId val="{00000003-B41C-428E-886B-EA2F6715AFD5}"/>
            </c:ext>
          </c:extLst>
        </c:ser>
        <c:ser>
          <c:idx val="2"/>
          <c:order val="2"/>
          <c:tx>
            <c:v>Durchschnitt West</c:v>
          </c:tx>
          <c:spPr>
            <a:ln w="15875" cap="rnd">
              <a:solidFill>
                <a:schemeClr val="tx2">
                  <a:lumMod val="75000"/>
                  <a:lumOff val="25000"/>
                </a:schemeClr>
              </a:solidFill>
              <a:round/>
            </a:ln>
            <a:effectLst/>
          </c:spPr>
          <c:marker>
            <c:symbol val="none"/>
          </c:marker>
          <c:val>
            <c:numRef>
              <c:f>'Abb Staat'!$J$16:$Y$16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41C-428E-886B-EA2F6715AF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Staat'!$I$19</c:f>
          <c:strCache>
            <c:ptCount val="1"/>
            <c:pt idx="0">
              <c:v>Bereinigte Ausgaben der laufenden Rechnung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Staat'!$J$20:$N$20</c:f>
              <c:numCache>
                <c:formatCode>0</c:formatCode>
                <c:ptCount val="5"/>
                <c:pt idx="0">
                  <c:v>99.375922637382814</c:v>
                </c:pt>
                <c:pt idx="1">
                  <c:v>99.239411458321257</c:v>
                </c:pt>
                <c:pt idx="2">
                  <c:v>89.840265552838957</c:v>
                </c:pt>
                <c:pt idx="3">
                  <c:v>96.18995408142932</c:v>
                </c:pt>
                <c:pt idx="4">
                  <c:v>86.135458465562891</c:v>
                </c:pt>
              </c:numCache>
            </c:numRef>
          </c:val>
          <c:extLst>
            <c:ext xmlns:c16="http://schemas.microsoft.com/office/drawing/2014/chart" uri="{C3380CC4-5D6E-409C-BE32-E72D297353CC}">
              <c16:uniqueId val="{00000000-D321-45F6-A339-7DEAC352DF2D}"/>
            </c:ext>
          </c:extLst>
        </c:ser>
        <c:ser>
          <c:idx val="3"/>
          <c:order val="3"/>
          <c:spPr>
            <a:solidFill>
              <a:srgbClr val="156082"/>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Staat'!$J$22:$Y$22</c:f>
              <c:numCache>
                <c:formatCode>General</c:formatCode>
                <c:ptCount val="16"/>
                <c:pt idx="6" formatCode="0">
                  <c:v>89.968863229875069</c:v>
                </c:pt>
                <c:pt idx="7" formatCode="0">
                  <c:v>90.854144057760763</c:v>
                </c:pt>
                <c:pt idx="8" formatCode="0">
                  <c:v>139.84629060045734</c:v>
                </c:pt>
                <c:pt idx="9" formatCode="0">
                  <c:v>167.58517349872011</c:v>
                </c:pt>
                <c:pt idx="10" formatCode="0">
                  <c:v>109.94696164878629</c:v>
                </c:pt>
                <c:pt idx="11" formatCode="0">
                  <c:v>94.683870940501109</c:v>
                </c:pt>
                <c:pt idx="12" formatCode="0">
                  <c:v>106.28921119245263</c:v>
                </c:pt>
                <c:pt idx="13" formatCode="0">
                  <c:v>89.879772694864911</c:v>
                </c:pt>
                <c:pt idx="14" formatCode="0">
                  <c:v>95.929654022716988</c:v>
                </c:pt>
                <c:pt idx="15" formatCode="0">
                  <c:v>97.530278814958535</c:v>
                </c:pt>
              </c:numCache>
            </c:numRef>
          </c:val>
          <c:extLst>
            <c:ext xmlns:c16="http://schemas.microsoft.com/office/drawing/2014/chart" uri="{C3380CC4-5D6E-409C-BE32-E72D297353CC}">
              <c16:uniqueId val="{00000001-D321-45F6-A339-7DEAC352DF2D}"/>
            </c:ext>
          </c:extLst>
        </c:ser>
        <c:ser>
          <c:idx val="4"/>
          <c:order val="4"/>
          <c:spPr>
            <a:pattFill prst="wdUpDiag">
              <a:fgClr>
                <a:srgbClr val="FFC000"/>
              </a:fgClr>
              <a:bgClr>
                <a:srgbClr val="156082"/>
              </a:bgClr>
            </a:patt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Staat'!$J$21:$O$21</c:f>
              <c:numCache>
                <c:formatCode>General</c:formatCode>
                <c:ptCount val="6"/>
                <c:pt idx="5" formatCode="0">
                  <c:v>128.233252310701</c:v>
                </c:pt>
              </c:numCache>
            </c:numRef>
          </c:val>
          <c:extLst>
            <c:ext xmlns:c16="http://schemas.microsoft.com/office/drawing/2014/chart" uri="{C3380CC4-5D6E-409C-BE32-E72D297353CC}">
              <c16:uniqueId val="{00000002-D321-45F6-A339-7DEAC352DF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Staat'!$J$23:$O$23</c:f>
              <c:numCache>
                <c:formatCode>General</c:formatCode>
                <c:ptCount val="6"/>
                <c:pt idx="0">
                  <c:v>101.39266276269629</c:v>
                </c:pt>
                <c:pt idx="1">
                  <c:v>101.39266276269629</c:v>
                </c:pt>
                <c:pt idx="2">
                  <c:v>101.39266276269629</c:v>
                </c:pt>
                <c:pt idx="3">
                  <c:v>101.39266276269629</c:v>
                </c:pt>
                <c:pt idx="4">
                  <c:v>101.39266276269629</c:v>
                </c:pt>
                <c:pt idx="5">
                  <c:v>101.39266276269629</c:v>
                </c:pt>
              </c:numCache>
            </c:numRef>
          </c:val>
          <c:smooth val="0"/>
          <c:extLst>
            <c:ext xmlns:c16="http://schemas.microsoft.com/office/drawing/2014/chart" uri="{C3380CC4-5D6E-409C-BE32-E72D297353CC}">
              <c16:uniqueId val="{00000003-D321-45F6-A339-7DEAC352DF2D}"/>
            </c:ext>
          </c:extLst>
        </c:ser>
        <c:ser>
          <c:idx val="2"/>
          <c:order val="2"/>
          <c:tx>
            <c:v>Durchschnitt West</c:v>
          </c:tx>
          <c:spPr>
            <a:ln w="15875" cap="rnd">
              <a:solidFill>
                <a:srgbClr val="0E2841">
                  <a:lumMod val="75000"/>
                  <a:lumOff val="25000"/>
                </a:srgbClr>
              </a:solidFill>
              <a:round/>
            </a:ln>
            <a:effectLst/>
          </c:spPr>
          <c:marker>
            <c:symbol val="none"/>
          </c:marker>
          <c:val>
            <c:numRef>
              <c:f>'Abb Staat'!$J$24:$Y$24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21-45F6-A339-7DEAC352DF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Staat'!$I$27</c:f>
          <c:strCache>
            <c:ptCount val="1"/>
            <c:pt idx="0">
              <c:v>Personalausgaben Länder und Kommunen, Westdeutschland ohn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Staat'!$J$28:$N$28</c:f>
              <c:numCache>
                <c:formatCode>0</c:formatCode>
                <c:ptCount val="5"/>
                <c:pt idx="0">
                  <c:v>93.597399963486268</c:v>
                </c:pt>
                <c:pt idx="1">
                  <c:v>87.234035724266306</c:v>
                </c:pt>
                <c:pt idx="2">
                  <c:v>91.695732256937475</c:v>
                </c:pt>
                <c:pt idx="3">
                  <c:v>87.613215797413986</c:v>
                </c:pt>
                <c:pt idx="4">
                  <c:v>89.013536631168321</c:v>
                </c:pt>
              </c:numCache>
            </c:numRef>
          </c:val>
          <c:extLst>
            <c:ext xmlns:c16="http://schemas.microsoft.com/office/drawing/2014/chart" uri="{C3380CC4-5D6E-409C-BE32-E72D297353CC}">
              <c16:uniqueId val="{00000000-2ACA-4656-B4AB-EE298421E1DA}"/>
            </c:ext>
          </c:extLst>
        </c:ser>
        <c:ser>
          <c:idx val="3"/>
          <c:order val="3"/>
          <c:spPr>
            <a:solidFill>
              <a:srgbClr val="156082"/>
            </a:solidFill>
            <a:ln w="1587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Staat'!$J$30:$Y$30</c:f>
              <c:numCache>
                <c:formatCode>General</c:formatCode>
                <c:ptCount val="16"/>
                <c:pt idx="6">
                  <c:v>102.64930979399267</c:v>
                </c:pt>
                <c:pt idx="7">
                  <c:v>94.438779102793333</c:v>
                </c:pt>
                <c:pt idx="8">
                  <c:v>125.52954745708622</c:v>
                </c:pt>
                <c:pt idx="9">
                  <c:v>132.76789090265854</c:v>
                </c:pt>
                <c:pt idx="10">
                  <c:v>109.16097637497144</c:v>
                </c:pt>
                <c:pt idx="11">
                  <c:v>96.577897789394356</c:v>
                </c:pt>
                <c:pt idx="12">
                  <c:v>98.985956080673404</c:v>
                </c:pt>
                <c:pt idx="13">
                  <c:v>95.507844308110606</c:v>
                </c:pt>
                <c:pt idx="14">
                  <c:v>97.847647212553824</c:v>
                </c:pt>
                <c:pt idx="15">
                  <c:v>91.140004738414731</c:v>
                </c:pt>
              </c:numCache>
            </c:numRef>
          </c:val>
          <c:extLst>
            <c:ext xmlns:c16="http://schemas.microsoft.com/office/drawing/2014/chart" uri="{C3380CC4-5D6E-409C-BE32-E72D297353CC}">
              <c16:uniqueId val="{00000001-2ACA-4656-B4AB-EE298421E1D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Staat'!$J$29:$O$29</c:f>
              <c:numCache>
                <c:formatCode>General</c:formatCode>
                <c:ptCount val="6"/>
                <c:pt idx="5" formatCode="0">
                  <c:v>114.00856692156842</c:v>
                </c:pt>
              </c:numCache>
            </c:numRef>
          </c:val>
          <c:extLst>
            <c:ext xmlns:c16="http://schemas.microsoft.com/office/drawing/2014/chart" uri="{C3380CC4-5D6E-409C-BE32-E72D297353CC}">
              <c16:uniqueId val="{00000002-2ACA-4656-B4AB-EE298421E1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Staat'!$J$31:$O$31</c:f>
              <c:numCache>
                <c:formatCode>General</c:formatCode>
                <c:ptCount val="6"/>
                <c:pt idx="0">
                  <c:v>95.758260150368272</c:v>
                </c:pt>
                <c:pt idx="1">
                  <c:v>95.758260150368272</c:v>
                </c:pt>
                <c:pt idx="2">
                  <c:v>95.758260150368272</c:v>
                </c:pt>
                <c:pt idx="3">
                  <c:v>95.758260150368272</c:v>
                </c:pt>
                <c:pt idx="4">
                  <c:v>95.758260150368272</c:v>
                </c:pt>
                <c:pt idx="5">
                  <c:v>95.758260150368272</c:v>
                </c:pt>
              </c:numCache>
            </c:numRef>
          </c:val>
          <c:smooth val="0"/>
          <c:extLst>
            <c:ext xmlns:c16="http://schemas.microsoft.com/office/drawing/2014/chart" uri="{C3380CC4-5D6E-409C-BE32-E72D297353CC}">
              <c16:uniqueId val="{00000003-2ACA-4656-B4AB-EE298421E1DA}"/>
            </c:ext>
          </c:extLst>
        </c:ser>
        <c:ser>
          <c:idx val="2"/>
          <c:order val="2"/>
          <c:tx>
            <c:v>Durchschnitt West</c:v>
          </c:tx>
          <c:spPr>
            <a:ln w="15875" cap="rnd">
              <a:solidFill>
                <a:srgbClr val="0E2841">
                  <a:lumMod val="75000"/>
                  <a:lumOff val="25000"/>
                </a:srgbClr>
              </a:solidFill>
              <a:round/>
            </a:ln>
            <a:effectLst/>
          </c:spPr>
          <c:marker>
            <c:symbol val="none"/>
          </c:marker>
          <c:val>
            <c:numRef>
              <c:f>'Abb Staat'!$J$32:$Y$32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ACA-4656-B4AB-EE298421E1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Staat'!$I$35</c:f>
          <c:strCache>
            <c:ptCount val="1"/>
            <c:pt idx="0">
              <c:v>Bereinigte Ausgaben der Kapitalrechnung (Investitionen)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Staat'!$J$36:$N$36</c:f>
              <c:numCache>
                <c:formatCode>0</c:formatCode>
                <c:ptCount val="5"/>
                <c:pt idx="0">
                  <c:v>99.36528229913219</c:v>
                </c:pt>
                <c:pt idx="1">
                  <c:v>121.61048910891073</c:v>
                </c:pt>
                <c:pt idx="2">
                  <c:v>102.90156209067138</c:v>
                </c:pt>
                <c:pt idx="3">
                  <c:v>86.594261212089265</c:v>
                </c:pt>
                <c:pt idx="4">
                  <c:v>82.036691048223688</c:v>
                </c:pt>
              </c:numCache>
            </c:numRef>
          </c:val>
          <c:extLst>
            <c:ext xmlns:c16="http://schemas.microsoft.com/office/drawing/2014/chart" uri="{C3380CC4-5D6E-409C-BE32-E72D297353CC}">
              <c16:uniqueId val="{00000000-A5DA-4BFB-8A3D-9D2AAF4609A4}"/>
            </c:ext>
          </c:extLst>
        </c:ser>
        <c:ser>
          <c:idx val="3"/>
          <c:order val="3"/>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Staat'!$J$38:$Y$38</c:f>
              <c:numCache>
                <c:formatCode>General</c:formatCode>
                <c:ptCount val="16"/>
                <c:pt idx="6" formatCode="0">
                  <c:v>103.45411819230388</c:v>
                </c:pt>
                <c:pt idx="7" formatCode="0">
                  <c:v>125.39013891911527</c:v>
                </c:pt>
                <c:pt idx="8" formatCode="0">
                  <c:v>203.56732036746919</c:v>
                </c:pt>
                <c:pt idx="9" formatCode="0">
                  <c:v>183.02526278973221</c:v>
                </c:pt>
                <c:pt idx="10" formatCode="0">
                  <c:v>118.92821516154164</c:v>
                </c:pt>
                <c:pt idx="11" formatCode="0">
                  <c:v>80.281496823740028</c:v>
                </c:pt>
                <c:pt idx="12" formatCode="0">
                  <c:v>78.883035003753349</c:v>
                </c:pt>
                <c:pt idx="13" formatCode="0">
                  <c:v>61.442736208628077</c:v>
                </c:pt>
                <c:pt idx="14" formatCode="0">
                  <c:v>101.7149341090241</c:v>
                </c:pt>
                <c:pt idx="15" formatCode="0">
                  <c:v>91.817013135654435</c:v>
                </c:pt>
              </c:numCache>
            </c:numRef>
          </c:val>
          <c:extLst>
            <c:ext xmlns:c16="http://schemas.microsoft.com/office/drawing/2014/chart" uri="{C3380CC4-5D6E-409C-BE32-E72D297353CC}">
              <c16:uniqueId val="{00000001-A5DA-4BFB-8A3D-9D2AAF4609A4}"/>
            </c:ext>
          </c:extLst>
        </c:ser>
        <c:ser>
          <c:idx val="4"/>
          <c:order val="4"/>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Staat'!$J$37:$O$37</c:f>
              <c:numCache>
                <c:formatCode>General</c:formatCode>
                <c:ptCount val="6"/>
                <c:pt idx="5" formatCode="0">
                  <c:v>153.05265086621694</c:v>
                </c:pt>
              </c:numCache>
            </c:numRef>
          </c:val>
          <c:extLst>
            <c:ext xmlns:c16="http://schemas.microsoft.com/office/drawing/2014/chart" uri="{C3380CC4-5D6E-409C-BE32-E72D297353CC}">
              <c16:uniqueId val="{00000002-A5DA-4BFB-8A3D-9D2AAF4609A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Staat'!$J$39:$O$39</c:f>
              <c:numCache>
                <c:formatCode>0</c:formatCode>
                <c:ptCount val="6"/>
                <c:pt idx="0">
                  <c:v>110.715604990304</c:v>
                </c:pt>
                <c:pt idx="1">
                  <c:v>110.715604990304</c:v>
                </c:pt>
                <c:pt idx="2" formatCode="General">
                  <c:v>110.715604990304</c:v>
                </c:pt>
                <c:pt idx="3" formatCode="General">
                  <c:v>110.715604990304</c:v>
                </c:pt>
                <c:pt idx="4" formatCode="General">
                  <c:v>110.715604990304</c:v>
                </c:pt>
                <c:pt idx="5" formatCode="General">
                  <c:v>110.715604990304</c:v>
                </c:pt>
              </c:numCache>
            </c:numRef>
          </c:val>
          <c:smooth val="0"/>
          <c:extLst>
            <c:ext xmlns:c16="http://schemas.microsoft.com/office/drawing/2014/chart" uri="{C3380CC4-5D6E-409C-BE32-E72D297353CC}">
              <c16:uniqueId val="{00000003-A5DA-4BFB-8A3D-9D2AAF4609A4}"/>
            </c:ext>
          </c:extLst>
        </c:ser>
        <c:ser>
          <c:idx val="2"/>
          <c:order val="2"/>
          <c:tx>
            <c:v>Durchschnitt West</c:v>
          </c:tx>
          <c:spPr>
            <a:ln w="15875" cap="rnd">
              <a:solidFill>
                <a:schemeClr val="accent3"/>
              </a:solidFill>
              <a:round/>
            </a:ln>
            <a:effectLst/>
          </c:spPr>
          <c:marker>
            <c:symbol val="none"/>
          </c:marker>
          <c:val>
            <c:numRef>
              <c:f>'Abb Staat'!$J$40:$Y$40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5DA-4BFB-8A3D-9D2AAF4609A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Staat'!$I$45</c:f>
          <c:strCache>
            <c:ptCount val="1"/>
            <c:pt idx="0">
              <c:v>Bereinigte Einnahmen insg. je Einwohner, Länder und Kommunen, Westdeutschland ohne Berlin=100, 2024</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Staat'!$J$46:$N$46</c:f>
              <c:numCache>
                <c:formatCode>General</c:formatCode>
                <c:ptCount val="5"/>
                <c:pt idx="0">
                  <c:v>98.165708544156914</c:v>
                </c:pt>
                <c:pt idx="1">
                  <c:v>104.77258744350786</c:v>
                </c:pt>
                <c:pt idx="2">
                  <c:v>97.601670225983369</c:v>
                </c:pt>
                <c:pt idx="3">
                  <c:v>94.387550138393124</c:v>
                </c:pt>
                <c:pt idx="4">
                  <c:v>90.812547014034877</c:v>
                </c:pt>
              </c:numCache>
            </c:numRef>
          </c:val>
          <c:extLst>
            <c:ext xmlns:c16="http://schemas.microsoft.com/office/drawing/2014/chart" uri="{C3380CC4-5D6E-409C-BE32-E72D297353CC}">
              <c16:uniqueId val="{00000000-5E9A-4586-9F64-0B1D376306FF}"/>
            </c:ext>
          </c:extLst>
        </c:ser>
        <c:ser>
          <c:idx val="3"/>
          <c:order val="3"/>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Staat'!$J$48:$Y$48</c:f>
              <c:numCache>
                <c:formatCode>General</c:formatCode>
                <c:ptCount val="16"/>
                <c:pt idx="6" formatCode="0">
                  <c:v>93.089906051702755</c:v>
                </c:pt>
                <c:pt idx="7" formatCode="0">
                  <c:v>96.55662684691211</c:v>
                </c:pt>
                <c:pt idx="8" formatCode="0">
                  <c:v>136.82367072068649</c:v>
                </c:pt>
                <c:pt idx="9" formatCode="0">
                  <c:v>161.7642810457113</c:v>
                </c:pt>
                <c:pt idx="10" formatCode="0">
                  <c:v>106.43012579488584</c:v>
                </c:pt>
                <c:pt idx="11" formatCode="0">
                  <c:v>93.060156090666553</c:v>
                </c:pt>
                <c:pt idx="12" formatCode="0">
                  <c:v>102.84923657737556</c:v>
                </c:pt>
                <c:pt idx="13" formatCode="0">
                  <c:v>92.350833489667963</c:v>
                </c:pt>
                <c:pt idx="14" formatCode="0">
                  <c:v>92.293964035968273</c:v>
                </c:pt>
                <c:pt idx="15" formatCode="0">
                  <c:v>95.187941846731789</c:v>
                </c:pt>
              </c:numCache>
            </c:numRef>
          </c:val>
          <c:extLst>
            <c:ext xmlns:c16="http://schemas.microsoft.com/office/drawing/2014/chart" uri="{C3380CC4-5D6E-409C-BE32-E72D297353CC}">
              <c16:uniqueId val="{00000001-5E9A-4586-9F64-0B1D376306F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Staat'!$J$47:$O$47</c:f>
              <c:numCache>
                <c:formatCode>General</c:formatCode>
                <c:ptCount val="6"/>
                <c:pt idx="5">
                  <c:v>123.18010414176099</c:v>
                </c:pt>
              </c:numCache>
            </c:numRef>
          </c:val>
          <c:extLst>
            <c:ext xmlns:c16="http://schemas.microsoft.com/office/drawing/2014/chart" uri="{C3380CC4-5D6E-409C-BE32-E72D297353CC}">
              <c16:uniqueId val="{00000002-5E9A-4586-9F64-0B1D376306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Staat'!$J$49:$O$49</c:f>
              <c:numCache>
                <c:formatCode>0.000</c:formatCode>
                <c:ptCount val="6"/>
                <c:pt idx="0">
                  <c:v>102.91330587713668</c:v>
                </c:pt>
                <c:pt idx="1">
                  <c:v>102.91330587713668</c:v>
                </c:pt>
                <c:pt idx="2" formatCode="General">
                  <c:v>102.91330587713668</c:v>
                </c:pt>
                <c:pt idx="3" formatCode="General">
                  <c:v>102.91330587713668</c:v>
                </c:pt>
                <c:pt idx="4" formatCode="General">
                  <c:v>102.91330587713668</c:v>
                </c:pt>
                <c:pt idx="5" formatCode="General">
                  <c:v>102.91330587713668</c:v>
                </c:pt>
              </c:numCache>
            </c:numRef>
          </c:val>
          <c:smooth val="0"/>
          <c:extLst>
            <c:ext xmlns:c16="http://schemas.microsoft.com/office/drawing/2014/chart" uri="{C3380CC4-5D6E-409C-BE32-E72D297353CC}">
              <c16:uniqueId val="{00000003-5E9A-4586-9F64-0B1D376306FF}"/>
            </c:ext>
          </c:extLst>
        </c:ser>
        <c:ser>
          <c:idx val="2"/>
          <c:order val="2"/>
          <c:tx>
            <c:v>Durchschnitt West</c:v>
          </c:tx>
          <c:spPr>
            <a:ln w="15875" cap="rnd">
              <a:solidFill>
                <a:srgbClr val="0E2841">
                  <a:lumMod val="75000"/>
                  <a:lumOff val="25000"/>
                </a:srgbClr>
              </a:solidFill>
              <a:round/>
            </a:ln>
            <a:effectLst/>
          </c:spPr>
          <c:marker>
            <c:symbol val="none"/>
          </c:marker>
          <c:val>
            <c:numRef>
              <c:f>'Abb Staat'!$J$50:$Y$50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E9A-4586-9F64-0B1D376306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Staat'!$I$52</c:f>
          <c:strCache>
            <c:ptCount val="1"/>
            <c:pt idx="0">
              <c:v>Steuern und steuerähnliche Einnahmen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Staat'!$J$53:$N$53</c:f>
              <c:numCache>
                <c:formatCode>General</c:formatCode>
                <c:ptCount val="5"/>
                <c:pt idx="0">
                  <c:v>87.940084417466707</c:v>
                </c:pt>
                <c:pt idx="1">
                  <c:v>88.109716161103378</c:v>
                </c:pt>
                <c:pt idx="2">
                  <c:v>87.706111124214956</c:v>
                </c:pt>
                <c:pt idx="3">
                  <c:v>83.947592553114092</c:v>
                </c:pt>
                <c:pt idx="4">
                  <c:v>83.748216802256181</c:v>
                </c:pt>
              </c:numCache>
            </c:numRef>
          </c:val>
          <c:extLst>
            <c:ext xmlns:c16="http://schemas.microsoft.com/office/drawing/2014/chart" uri="{C3380CC4-5D6E-409C-BE32-E72D297353CC}">
              <c16:uniqueId val="{00000000-6202-453E-8AE7-F02E1D0E2A2B}"/>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Staat'!$J$54:$O$54</c:f>
              <c:numCache>
                <c:formatCode>General</c:formatCode>
                <c:ptCount val="6"/>
                <c:pt idx="5">
                  <c:v>120.77805046168774</c:v>
                </c:pt>
              </c:numCache>
            </c:numRef>
          </c:val>
          <c:extLst>
            <c:ext xmlns:c16="http://schemas.microsoft.com/office/drawing/2014/chart" uri="{C3380CC4-5D6E-409C-BE32-E72D297353CC}">
              <c16:uniqueId val="{00000001-6202-453E-8AE7-F02E1D0E2A2B}"/>
            </c:ext>
          </c:extLst>
        </c:ser>
        <c:ser>
          <c:idx val="3"/>
          <c:order val="2"/>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Staat'!$J$55:$Y$55</c:f>
              <c:numCache>
                <c:formatCode>General</c:formatCode>
                <c:ptCount val="16"/>
                <c:pt idx="6">
                  <c:v>99.40580247516516</c:v>
                </c:pt>
                <c:pt idx="7">
                  <c:v>101.93947436692335</c:v>
                </c:pt>
                <c:pt idx="8">
                  <c:v>122.37558347991427</c:v>
                </c:pt>
                <c:pt idx="9">
                  <c:v>135.45151911885566</c:v>
                </c:pt>
                <c:pt idx="10">
                  <c:v>104.88686907037517</c:v>
                </c:pt>
                <c:pt idx="11">
                  <c:v>93.502942745336398</c:v>
                </c:pt>
                <c:pt idx="12">
                  <c:v>98.756091535843765</c:v>
                </c:pt>
                <c:pt idx="13">
                  <c:v>94.880834221682491</c:v>
                </c:pt>
                <c:pt idx="14">
                  <c:v>82.637372861837051</c:v>
                </c:pt>
                <c:pt idx="15">
                  <c:v>93.900036826742252</c:v>
                </c:pt>
              </c:numCache>
            </c:numRef>
          </c:val>
          <c:extLst>
            <c:ext xmlns:c16="http://schemas.microsoft.com/office/drawing/2014/chart" uri="{C3380CC4-5D6E-409C-BE32-E72D297353CC}">
              <c16:uniqueId val="{00000002-6202-453E-8AE7-F02E1D0E2A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Staat'!$J$56:$O$56</c:f>
              <c:numCache>
                <c:formatCode>General</c:formatCode>
                <c:ptCount val="6"/>
                <c:pt idx="0">
                  <c:v>94.311058103867296</c:v>
                </c:pt>
                <c:pt idx="1">
                  <c:v>94.311058103867296</c:v>
                </c:pt>
                <c:pt idx="2">
                  <c:v>94.311058103867296</c:v>
                </c:pt>
                <c:pt idx="3">
                  <c:v>94.311058103867296</c:v>
                </c:pt>
                <c:pt idx="4">
                  <c:v>94.311058103867296</c:v>
                </c:pt>
                <c:pt idx="5">
                  <c:v>94.311058103867296</c:v>
                </c:pt>
              </c:numCache>
            </c:numRef>
          </c:val>
          <c:smooth val="0"/>
          <c:extLst>
            <c:ext xmlns:c16="http://schemas.microsoft.com/office/drawing/2014/chart" uri="{C3380CC4-5D6E-409C-BE32-E72D297353CC}">
              <c16:uniqueId val="{00000003-6202-453E-8AE7-F02E1D0E2A2B}"/>
            </c:ext>
          </c:extLst>
        </c:ser>
        <c:ser>
          <c:idx val="2"/>
          <c:order val="4"/>
          <c:tx>
            <c:v>Durchschnitt West</c:v>
          </c:tx>
          <c:spPr>
            <a:ln w="15875" cap="rnd">
              <a:solidFill>
                <a:srgbClr val="0E2841">
                  <a:lumMod val="75000"/>
                  <a:lumOff val="25000"/>
                </a:srgbClr>
              </a:solidFill>
              <a:round/>
            </a:ln>
            <a:effectLst/>
          </c:spPr>
          <c:marker>
            <c:symbol val="none"/>
          </c:marker>
          <c:val>
            <c:numRef>
              <c:f>'Abb Staat'!$J$57:$Y$57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202-453E-8AE7-F02E1D0E2A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Staat'!$I$59</c:f>
          <c:strCache>
            <c:ptCount val="1"/>
            <c:pt idx="0">
              <c:v>Öffentliche Ausgaben (Länder/Gemeinden) in % des BIP (Staatsquote), 2024,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Staat'!$J$60:$N$60</c:f>
              <c:numCache>
                <c:formatCode>General</c:formatCode>
                <c:ptCount val="5"/>
                <c:pt idx="0">
                  <c:v>24.11137079003721</c:v>
                </c:pt>
                <c:pt idx="1">
                  <c:v>25.549145816818374</c:v>
                </c:pt>
                <c:pt idx="2">
                  <c:v>21.932189352208407</c:v>
                </c:pt>
                <c:pt idx="3">
                  <c:v>24.553166316751259</c:v>
                </c:pt>
                <c:pt idx="4">
                  <c:v>22.315685682977428</c:v>
                </c:pt>
              </c:numCache>
            </c:numRef>
          </c:val>
          <c:extLst>
            <c:ext xmlns:c16="http://schemas.microsoft.com/office/drawing/2014/chart" uri="{C3380CC4-5D6E-409C-BE32-E72D297353CC}">
              <c16:uniqueId val="{00000000-3860-47AF-8588-84F54D90749A}"/>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Staat'!$J$61:$O$61</c:f>
              <c:numCache>
                <c:formatCode>General</c:formatCode>
                <c:ptCount val="6"/>
                <c:pt idx="5">
                  <c:v>22.365085830822608</c:v>
                </c:pt>
              </c:numCache>
            </c:numRef>
          </c:val>
          <c:extLst>
            <c:ext xmlns:c16="http://schemas.microsoft.com/office/drawing/2014/chart" uri="{C3380CC4-5D6E-409C-BE32-E72D297353CC}">
              <c16:uniqueId val="{00000001-3860-47AF-8588-84F54D90749A}"/>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Staat'!$J$62:$Y$62</c:f>
              <c:numCache>
                <c:formatCode>General</c:formatCode>
                <c:ptCount val="16"/>
                <c:pt idx="6">
                  <c:v>15.250444003777497</c:v>
                </c:pt>
                <c:pt idx="7">
                  <c:v>15.31533979272961</c:v>
                </c:pt>
                <c:pt idx="8">
                  <c:v>24.478388194969188</c:v>
                </c:pt>
                <c:pt idx="9">
                  <c:v>18.640285596846077</c:v>
                </c:pt>
                <c:pt idx="10">
                  <c:v>18.089990277724834</c:v>
                </c:pt>
                <c:pt idx="11">
                  <c:v>18.519123188681611</c:v>
                </c:pt>
                <c:pt idx="12">
                  <c:v>20.169164389667866</c:v>
                </c:pt>
                <c:pt idx="13">
                  <c:v>18.833892682174344</c:v>
                </c:pt>
                <c:pt idx="14">
                  <c:v>22.371237883540299</c:v>
                </c:pt>
                <c:pt idx="15">
                  <c:v>21.777469004905342</c:v>
                </c:pt>
              </c:numCache>
            </c:numRef>
          </c:val>
          <c:extLst>
            <c:ext xmlns:c16="http://schemas.microsoft.com/office/drawing/2014/chart" uri="{C3380CC4-5D6E-409C-BE32-E72D297353CC}">
              <c16:uniqueId val="{00000002-3860-47AF-8588-84F54D907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Staat'!$J$63:$O$63</c:f>
              <c:numCache>
                <c:formatCode>General</c:formatCode>
                <c:ptCount val="6"/>
                <c:pt idx="0">
                  <c:v>23.04583149639118</c:v>
                </c:pt>
                <c:pt idx="1">
                  <c:v>23.04583149639118</c:v>
                </c:pt>
                <c:pt idx="2">
                  <c:v>23.04583149639118</c:v>
                </c:pt>
                <c:pt idx="3">
                  <c:v>23.04583149639118</c:v>
                </c:pt>
                <c:pt idx="4">
                  <c:v>23.04583149639118</c:v>
                </c:pt>
                <c:pt idx="5">
                  <c:v>23.04583149639118</c:v>
                </c:pt>
              </c:numCache>
            </c:numRef>
          </c:val>
          <c:smooth val="0"/>
          <c:extLst>
            <c:ext xmlns:c16="http://schemas.microsoft.com/office/drawing/2014/chart" uri="{C3380CC4-5D6E-409C-BE32-E72D297353CC}">
              <c16:uniqueId val="{00000003-3860-47AF-8588-84F54D90749A}"/>
            </c:ext>
          </c:extLst>
        </c:ser>
        <c:ser>
          <c:idx val="2"/>
          <c:order val="4"/>
          <c:tx>
            <c:v>Durchschnitt West</c:v>
          </c:tx>
          <c:spPr>
            <a:ln w="15875" cap="rnd">
              <a:solidFill>
                <a:srgbClr val="0E2841">
                  <a:lumMod val="75000"/>
                  <a:lumOff val="25000"/>
                </a:srgbClr>
              </a:solidFill>
              <a:round/>
            </a:ln>
            <a:effectLst/>
          </c:spPr>
          <c:marker>
            <c:symbol val="none"/>
          </c:marker>
          <c:val>
            <c:numRef>
              <c:f>'Abb Staat'!$J$64:$Y$64</c:f>
              <c:numCache>
                <c:formatCode>General</c:formatCode>
                <c:ptCount val="16"/>
                <c:pt idx="6">
                  <c:v>17.83388360304664</c:v>
                </c:pt>
                <c:pt idx="7">
                  <c:v>17.83388360304664</c:v>
                </c:pt>
                <c:pt idx="8">
                  <c:v>17.83388360304664</c:v>
                </c:pt>
                <c:pt idx="9">
                  <c:v>17.83388360304664</c:v>
                </c:pt>
                <c:pt idx="10">
                  <c:v>17.83388360304664</c:v>
                </c:pt>
                <c:pt idx="11">
                  <c:v>17.83388360304664</c:v>
                </c:pt>
                <c:pt idx="12">
                  <c:v>17.83388360304664</c:v>
                </c:pt>
                <c:pt idx="13">
                  <c:v>17.83388360304664</c:v>
                </c:pt>
                <c:pt idx="14">
                  <c:v>17.83388360304664</c:v>
                </c:pt>
                <c:pt idx="15">
                  <c:v>17.83388360304664</c:v>
                </c:pt>
              </c:numCache>
            </c:numRef>
          </c:val>
          <c:smooth val="0"/>
          <c:extLst>
            <c:ext xmlns:c16="http://schemas.microsoft.com/office/drawing/2014/chart" uri="{C3380CC4-5D6E-409C-BE32-E72D297353CC}">
              <c16:uniqueId val="{00000004-3860-47AF-8588-84F54D907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Wirtschaftskraft'!$I$11</c:f>
          <c:strCache>
            <c:ptCount val="1"/>
            <c:pt idx="0">
              <c:v>BIP je Erwerbstätigen, nominal,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Wirtschaftskraft'!$J$12:$N$12</c:f>
              <c:numCache>
                <c:formatCode>General</c:formatCode>
                <c:ptCount val="5"/>
                <c:pt idx="0">
                  <c:v>91.868885526979327</c:v>
                </c:pt>
                <c:pt idx="1">
                  <c:v>85.436207766011094</c:v>
                </c:pt>
                <c:pt idx="2">
                  <c:v>82.659606656580948</c:v>
                </c:pt>
                <c:pt idx="3">
                  <c:v>83.811396873424101</c:v>
                </c:pt>
                <c:pt idx="4">
                  <c:v>81.009581442259204</c:v>
                </c:pt>
              </c:numCache>
            </c:numRef>
          </c:val>
          <c:extLst>
            <c:ext xmlns:c16="http://schemas.microsoft.com/office/drawing/2014/chart" uri="{C3380CC4-5D6E-409C-BE32-E72D297353CC}">
              <c16:uniqueId val="{00000000-A57E-4E8D-9FF3-831DF4D9EC7F}"/>
            </c:ext>
          </c:extLst>
        </c:ser>
        <c:ser>
          <c:idx val="3"/>
          <c:order val="3"/>
          <c:spPr>
            <a:solidFill>
              <a:schemeClr val="accent1"/>
            </a:solidFill>
            <a:ln>
              <a:solidFill>
                <a:schemeClr val="tx1"/>
              </a:solidFill>
            </a:ln>
            <a:effectLst/>
          </c:spPr>
          <c:invertIfNegative val="0"/>
          <c:val>
            <c:numRef>
              <c:f>'Abb Wirtschaftskraft'!$J$14:$Y$14</c:f>
              <c:numCache>
                <c:formatCode>General</c:formatCode>
                <c:ptCount val="16"/>
                <c:pt idx="6">
                  <c:v>104.91275844679777</c:v>
                </c:pt>
                <c:pt idx="7">
                  <c:v>105.56732223903178</c:v>
                </c:pt>
                <c:pt idx="8">
                  <c:v>97.218356026222892</c:v>
                </c:pt>
                <c:pt idx="9">
                  <c:v>123.9485627836611</c:v>
                </c:pt>
                <c:pt idx="10">
                  <c:v>106.50226928895611</c:v>
                </c:pt>
                <c:pt idx="11">
                  <c:v>94.994452849218362</c:v>
                </c:pt>
                <c:pt idx="12">
                  <c:v>93.218356026222892</c:v>
                </c:pt>
                <c:pt idx="13">
                  <c:v>90.812909732728187</c:v>
                </c:pt>
                <c:pt idx="14">
                  <c:v>84.337871911245585</c:v>
                </c:pt>
                <c:pt idx="15">
                  <c:v>89.517902168431675</c:v>
                </c:pt>
              </c:numCache>
            </c:numRef>
          </c:val>
          <c:extLst>
            <c:ext xmlns:c16="http://schemas.microsoft.com/office/drawing/2014/chart" uri="{C3380CC4-5D6E-409C-BE32-E72D297353CC}">
              <c16:uniqueId val="{00000001-A57E-4E8D-9FF3-831DF4D9EC7F}"/>
            </c:ext>
          </c:extLst>
        </c:ser>
        <c:ser>
          <c:idx val="4"/>
          <c:order val="4"/>
          <c:spPr>
            <a:pattFill prst="wdUpDiag">
              <a:fgClr>
                <a:srgbClr val="FFC000"/>
              </a:fgClr>
              <a:bgClr>
                <a:schemeClr val="accent1"/>
              </a:bgClr>
            </a:pattFill>
            <a:ln>
              <a:solidFill>
                <a:schemeClr val="tx1"/>
              </a:solidFill>
            </a:ln>
            <a:effectLst/>
          </c:spPr>
          <c:invertIfNegative val="0"/>
          <c:val>
            <c:numRef>
              <c:f>'Abb Wirtschaftskraft'!$J$13:$O$13</c:f>
              <c:numCache>
                <c:formatCode>General</c:formatCode>
                <c:ptCount val="6"/>
                <c:pt idx="5">
                  <c:v>100.35703479576399</c:v>
                </c:pt>
              </c:numCache>
            </c:numRef>
          </c:val>
          <c:extLst>
            <c:ext xmlns:c16="http://schemas.microsoft.com/office/drawing/2014/chart" uri="{C3380CC4-5D6E-409C-BE32-E72D297353CC}">
              <c16:uniqueId val="{00000004-A57E-4E8D-9FF3-831DF4D9EC7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Wirtschaftskraft'!$J$15:$O$15</c:f>
              <c:numCache>
                <c:formatCode>General</c:formatCode>
                <c:ptCount val="6"/>
                <c:pt idx="0">
                  <c:v>88.925869894099847</c:v>
                </c:pt>
                <c:pt idx="1">
                  <c:v>88.925869894099847</c:v>
                </c:pt>
                <c:pt idx="2">
                  <c:v>88.925869894099847</c:v>
                </c:pt>
                <c:pt idx="3">
                  <c:v>88.925869894099847</c:v>
                </c:pt>
                <c:pt idx="4">
                  <c:v>88.925869894099847</c:v>
                </c:pt>
                <c:pt idx="5">
                  <c:v>88.925869894099847</c:v>
                </c:pt>
              </c:numCache>
            </c:numRef>
          </c:val>
          <c:smooth val="0"/>
          <c:extLst>
            <c:ext xmlns:c16="http://schemas.microsoft.com/office/drawing/2014/chart" uri="{C3380CC4-5D6E-409C-BE32-E72D297353CC}">
              <c16:uniqueId val="{00000005-A57E-4E8D-9FF3-831DF4D9EC7F}"/>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A57E-4E8D-9FF3-831DF4D9EC7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Investitionen'!$I$27</c:f>
          <c:strCache>
            <c:ptCount val="1"/>
            <c:pt idx="0">
              <c:v>Bruttoanlagevermögen je Erwerbstätigen in Wiederbeschaffungspreisen (Kapitalintensität), Westdeutschland ohne Berlin=100, 2021</c:v>
            </c:pt>
          </c:strCache>
        </c:strRef>
      </c:tx>
      <c:layout>
        <c:manualLayout>
          <c:xMode val="edge"/>
          <c:yMode val="edge"/>
          <c:x val="0.11009513473572401"/>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8025974025974026"/>
          <c:w val="0.88043526450689269"/>
          <c:h val="0.48651736714728838"/>
        </c:manualLayout>
      </c:layout>
      <c:barChart>
        <c:barDir val="col"/>
        <c:grouping val="clustered"/>
        <c:varyColors val="0"/>
        <c:ser>
          <c:idx val="0"/>
          <c:order val="0"/>
          <c:spPr>
            <a:solidFill>
              <a:srgbClr val="FFC000"/>
            </a:solidFill>
            <a:ln>
              <a:solidFill>
                <a:schemeClr val="tx2"/>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Investitionen'!$J$28:$N$28</c:f>
              <c:numCache>
                <c:formatCode>0</c:formatCode>
                <c:ptCount val="5"/>
                <c:pt idx="0">
                  <c:v>99.42668812020014</c:v>
                </c:pt>
                <c:pt idx="1">
                  <c:v>100.26409721072022</c:v>
                </c:pt>
                <c:pt idx="2">
                  <c:v>82.876528794844148</c:v>
                </c:pt>
                <c:pt idx="3">
                  <c:v>91.238991985336014</c:v>
                </c:pt>
                <c:pt idx="4">
                  <c:v>89.183259983284756</c:v>
                </c:pt>
              </c:numCache>
            </c:numRef>
          </c:val>
          <c:extLst>
            <c:ext xmlns:c16="http://schemas.microsoft.com/office/drawing/2014/chart" uri="{C3380CC4-5D6E-409C-BE32-E72D297353CC}">
              <c16:uniqueId val="{00000000-B832-4AFF-9E1F-B0573756FED7}"/>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Investitionen'!$J$30:$Y$30</c:f>
              <c:numCache>
                <c:formatCode>General</c:formatCode>
                <c:ptCount val="16"/>
                <c:pt idx="6">
                  <c:v>108.19856593560375</c:v>
                </c:pt>
                <c:pt idx="7">
                  <c:v>116.56322499860985</c:v>
                </c:pt>
                <c:pt idx="8">
                  <c:v>81.853204349470431</c:v>
                </c:pt>
                <c:pt idx="9">
                  <c:v>82.228124477707254</c:v>
                </c:pt>
                <c:pt idx="10">
                  <c:v>96.820526840902403</c:v>
                </c:pt>
                <c:pt idx="11">
                  <c:v>102.52398974528163</c:v>
                </c:pt>
                <c:pt idx="12">
                  <c:v>82.433288181523807</c:v>
                </c:pt>
                <c:pt idx="13">
                  <c:v>109.73944347207893</c:v>
                </c:pt>
                <c:pt idx="14">
                  <c:v>100.50663593894052</c:v>
                </c:pt>
                <c:pt idx="15">
                  <c:v>101.3676349444294</c:v>
                </c:pt>
              </c:numCache>
            </c:numRef>
          </c:val>
          <c:extLst>
            <c:ext xmlns:c16="http://schemas.microsoft.com/office/drawing/2014/chart" uri="{C3380CC4-5D6E-409C-BE32-E72D297353CC}">
              <c16:uniqueId val="{00000001-B832-4AFF-9E1F-B0573756FED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Investitionen'!$J$29:$O$29</c:f>
              <c:numCache>
                <c:formatCode>General</c:formatCode>
                <c:ptCount val="6"/>
                <c:pt idx="5">
                  <c:v>82.763449820544764</c:v>
                </c:pt>
              </c:numCache>
            </c:numRef>
          </c:val>
          <c:extLst>
            <c:ext xmlns:c16="http://schemas.microsoft.com/office/drawing/2014/chart" uri="{C3380CC4-5D6E-409C-BE32-E72D297353CC}">
              <c16:uniqueId val="{00000002-B832-4AFF-9E1F-B0573756FE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Investitionen'!$J$31:$O$31</c:f>
              <c:numCache>
                <c:formatCode>General</c:formatCode>
                <c:ptCount val="6"/>
                <c:pt idx="0">
                  <c:v>88.648447348158271</c:v>
                </c:pt>
                <c:pt idx="1">
                  <c:v>88.648447348158271</c:v>
                </c:pt>
                <c:pt idx="2">
                  <c:v>88.648447348158271</c:v>
                </c:pt>
                <c:pt idx="3">
                  <c:v>88.648447348158271</c:v>
                </c:pt>
                <c:pt idx="4">
                  <c:v>88.648447348158271</c:v>
                </c:pt>
                <c:pt idx="5">
                  <c:v>88.648447348158271</c:v>
                </c:pt>
              </c:numCache>
            </c:numRef>
          </c:val>
          <c:smooth val="0"/>
          <c:extLst>
            <c:ext xmlns:c16="http://schemas.microsoft.com/office/drawing/2014/chart" uri="{C3380CC4-5D6E-409C-BE32-E72D297353CC}">
              <c16:uniqueId val="{00000003-B832-4AFF-9E1F-B0573756FED7}"/>
            </c:ext>
          </c:extLst>
        </c:ser>
        <c:ser>
          <c:idx val="2"/>
          <c:order val="2"/>
          <c:tx>
            <c:v>Durchschnitt West</c:v>
          </c:tx>
          <c:spPr>
            <a:ln w="15875" cap="rnd">
              <a:solidFill>
                <a:srgbClr val="0E2841">
                  <a:lumMod val="75000"/>
                  <a:lumOff val="25000"/>
                </a:srgbClr>
              </a:solidFill>
              <a:round/>
            </a:ln>
            <a:effectLst/>
          </c:spPr>
          <c:marker>
            <c:symbol val="none"/>
          </c:marker>
          <c:val>
            <c:numRef>
              <c:f>'Abb Investitionen'!$J$32:$Y$32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832-4AFF-9E1F-B0573756FE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Staat'!$I$67</c:f>
          <c:strCache>
            <c:ptCount val="1"/>
            <c:pt idx="0">
              <c:v>Öffentliche Investitionen in % des BIP (Investitionsquote), 2024,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Staat'!$J$68:$N$68</c:f>
              <c:numCache>
                <c:formatCode>General</c:formatCode>
                <c:ptCount val="5"/>
                <c:pt idx="0">
                  <c:v>3.5174541429278472</c:v>
                </c:pt>
                <c:pt idx="1">
                  <c:v>4.4223784247362472</c:v>
                </c:pt>
                <c:pt idx="2">
                  <c:v>3.5889193293688018</c:v>
                </c:pt>
                <c:pt idx="3">
                  <c:v>3.2725062527054196</c:v>
                </c:pt>
                <c:pt idx="4">
                  <c:v>3.1225419243087438</c:v>
                </c:pt>
              </c:numCache>
            </c:numRef>
          </c:val>
          <c:extLst>
            <c:ext xmlns:c16="http://schemas.microsoft.com/office/drawing/2014/chart" uri="{C3380CC4-5D6E-409C-BE32-E72D297353CC}">
              <c16:uniqueId val="{00000000-7CF9-4F91-A698-538A933330D6}"/>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Staat'!$J$69:$O$69</c:f>
              <c:numCache>
                <c:formatCode>General</c:formatCode>
                <c:ptCount val="6"/>
                <c:pt idx="5">
                  <c:v>3.7875929465915905</c:v>
                </c:pt>
              </c:numCache>
            </c:numRef>
          </c:val>
          <c:extLst>
            <c:ext xmlns:c16="http://schemas.microsoft.com/office/drawing/2014/chart" uri="{C3380CC4-5D6E-409C-BE32-E72D297353CC}">
              <c16:uniqueId val="{00000001-7CF9-4F91-A698-538A933330D6}"/>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Staat'!$J$70:$Y$70</c:f>
              <c:numCache>
                <c:formatCode>General</c:formatCode>
                <c:ptCount val="16"/>
                <c:pt idx="6">
                  <c:v>2.5037410607529589</c:v>
                </c:pt>
                <c:pt idx="7">
                  <c:v>2.9217973857141715</c:v>
                </c:pt>
                <c:pt idx="8">
                  <c:v>4.8745471700522707</c:v>
                </c:pt>
                <c:pt idx="9">
                  <c:v>2.93072733897603</c:v>
                </c:pt>
                <c:pt idx="10">
                  <c:v>2.8212461690876887</c:v>
                </c:pt>
                <c:pt idx="11">
                  <c:v>2.3428944919827965</c:v>
                </c:pt>
                <c:pt idx="12">
                  <c:v>2.2692455207246307</c:v>
                </c:pt>
                <c:pt idx="13">
                  <c:v>1.9693347349117998</c:v>
                </c:pt>
                <c:pt idx="14">
                  <c:v>3.4305488944618157</c:v>
                </c:pt>
                <c:pt idx="15">
                  <c:v>3.0169286233901285</c:v>
                </c:pt>
              </c:numCache>
            </c:numRef>
          </c:val>
          <c:extLst>
            <c:ext xmlns:c16="http://schemas.microsoft.com/office/drawing/2014/chart" uri="{C3380CC4-5D6E-409C-BE32-E72D297353CC}">
              <c16:uniqueId val="{00000002-7CF9-4F91-A698-538A933330D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Staat'!$J$71:$O$71</c:f>
              <c:numCache>
                <c:formatCode>General</c:formatCode>
                <c:ptCount val="6"/>
                <c:pt idx="0">
                  <c:v>3.6228770616695751</c:v>
                </c:pt>
                <c:pt idx="1">
                  <c:v>3.6228770616695751</c:v>
                </c:pt>
                <c:pt idx="2">
                  <c:v>3.6228770616695751</c:v>
                </c:pt>
                <c:pt idx="3">
                  <c:v>3.6228770616695751</c:v>
                </c:pt>
                <c:pt idx="4">
                  <c:v>3.6228770616695751</c:v>
                </c:pt>
                <c:pt idx="5">
                  <c:v>3.6228770616695751</c:v>
                </c:pt>
              </c:numCache>
            </c:numRef>
          </c:val>
          <c:smooth val="0"/>
          <c:extLst>
            <c:ext xmlns:c16="http://schemas.microsoft.com/office/drawing/2014/chart" uri="{C3380CC4-5D6E-409C-BE32-E72D297353CC}">
              <c16:uniqueId val="{00000003-7CF9-4F91-A698-538A933330D6}"/>
            </c:ext>
          </c:extLst>
        </c:ser>
        <c:ser>
          <c:idx val="2"/>
          <c:order val="4"/>
          <c:tx>
            <c:v>Durchschnitt West</c:v>
          </c:tx>
          <c:spPr>
            <a:ln w="15875" cap="rnd">
              <a:solidFill>
                <a:srgbClr val="0E2841">
                  <a:lumMod val="75000"/>
                  <a:lumOff val="25000"/>
                </a:srgbClr>
              </a:solidFill>
              <a:round/>
            </a:ln>
            <a:effectLst/>
          </c:spPr>
          <c:marker>
            <c:symbol val="none"/>
          </c:marker>
          <c:val>
            <c:numRef>
              <c:f>'Abb Staat'!$J$72:$Y$72</c:f>
              <c:numCache>
                <c:formatCode>General</c:formatCode>
                <c:ptCount val="16"/>
                <c:pt idx="6">
                  <c:v>2.601909513225332</c:v>
                </c:pt>
                <c:pt idx="7">
                  <c:v>2.601909513225332</c:v>
                </c:pt>
                <c:pt idx="8">
                  <c:v>2.601909513225332</c:v>
                </c:pt>
                <c:pt idx="9">
                  <c:v>2.601909513225332</c:v>
                </c:pt>
                <c:pt idx="10">
                  <c:v>2.601909513225332</c:v>
                </c:pt>
                <c:pt idx="11">
                  <c:v>2.601909513225332</c:v>
                </c:pt>
                <c:pt idx="12">
                  <c:v>2.601909513225332</c:v>
                </c:pt>
                <c:pt idx="13">
                  <c:v>2.601909513225332</c:v>
                </c:pt>
                <c:pt idx="14">
                  <c:v>2.601909513225332</c:v>
                </c:pt>
                <c:pt idx="15">
                  <c:v>2.601909513225332</c:v>
                </c:pt>
              </c:numCache>
            </c:numRef>
          </c:val>
          <c:smooth val="0"/>
          <c:extLst>
            <c:ext xmlns:c16="http://schemas.microsoft.com/office/drawing/2014/chart" uri="{C3380CC4-5D6E-409C-BE32-E72D297353CC}">
              <c16:uniqueId val="{00000004-7CF9-4F91-A698-538A933330D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Staat'!$I$75</c:f>
          <c:strCache>
            <c:ptCount val="1"/>
            <c:pt idx="0">
              <c:v>originäre Steuerkraft je Einwohner, Westdeutschland ohne Berlin=100, 2024,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Staat'!$J$76:$N$76</c:f>
              <c:numCache>
                <c:formatCode>General</c:formatCode>
                <c:ptCount val="5"/>
                <c:pt idx="0">
                  <c:v>69.931228356842695</c:v>
                </c:pt>
                <c:pt idx="1">
                  <c:v>57.517206184718397</c:v>
                </c:pt>
                <c:pt idx="2">
                  <c:v>60.478769957269229</c:v>
                </c:pt>
                <c:pt idx="3">
                  <c:v>59.819046242107412</c:v>
                </c:pt>
                <c:pt idx="4">
                  <c:v>53.502073537025076</c:v>
                </c:pt>
              </c:numCache>
            </c:numRef>
          </c:val>
          <c:extLst>
            <c:ext xmlns:c16="http://schemas.microsoft.com/office/drawing/2014/chart" uri="{C3380CC4-5D6E-409C-BE32-E72D297353CC}">
              <c16:uniqueId val="{00000000-A670-474A-AE7C-A0E4485EDD97}"/>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Staat'!$J$77:$O$77</c:f>
              <c:numCache>
                <c:formatCode>General</c:formatCode>
                <c:ptCount val="6"/>
                <c:pt idx="5">
                  <c:v>94.788074253663567</c:v>
                </c:pt>
              </c:numCache>
            </c:numRef>
          </c:val>
          <c:extLst>
            <c:ext xmlns:c16="http://schemas.microsoft.com/office/drawing/2014/chart" uri="{C3380CC4-5D6E-409C-BE32-E72D297353CC}">
              <c16:uniqueId val="{00000001-A670-474A-AE7C-A0E4485EDD97}"/>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Staat'!$J$78:$Y$78</c:f>
              <c:numCache>
                <c:formatCode>General</c:formatCode>
                <c:ptCount val="16"/>
                <c:pt idx="6">
                  <c:v>107.97069428863399</c:v>
                </c:pt>
                <c:pt idx="7">
                  <c:v>117.87842638144319</c:v>
                </c:pt>
                <c:pt idx="8">
                  <c:v>89.58194599044954</c:v>
                </c:pt>
                <c:pt idx="9">
                  <c:v>139.88063556377389</c:v>
                </c:pt>
                <c:pt idx="10">
                  <c:v>113.49059100125476</c:v>
                </c:pt>
                <c:pt idx="11">
                  <c:v>83.209334831887773</c:v>
                </c:pt>
                <c:pt idx="12">
                  <c:v>88.285456665933722</c:v>
                </c:pt>
                <c:pt idx="13">
                  <c:v>85.635518519946061</c:v>
                </c:pt>
                <c:pt idx="14">
                  <c:v>66.803266446383859</c:v>
                </c:pt>
                <c:pt idx="15">
                  <c:v>86.92492691364879</c:v>
                </c:pt>
              </c:numCache>
            </c:numRef>
          </c:val>
          <c:extLst>
            <c:ext xmlns:c16="http://schemas.microsoft.com/office/drawing/2014/chart" uri="{C3380CC4-5D6E-409C-BE32-E72D297353CC}">
              <c16:uniqueId val="{00000002-A670-474A-AE7C-A0E4485EDD9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Staat'!$J$79:$O$79</c:f>
              <c:numCache>
                <c:formatCode>General</c:formatCode>
                <c:ptCount val="6"/>
                <c:pt idx="0">
                  <c:v>68.516575097439571</c:v>
                </c:pt>
                <c:pt idx="1">
                  <c:v>68.516575097439571</c:v>
                </c:pt>
                <c:pt idx="2">
                  <c:v>68.516575097439571</c:v>
                </c:pt>
                <c:pt idx="3">
                  <c:v>68.516575097439571</c:v>
                </c:pt>
                <c:pt idx="4">
                  <c:v>68.516575097439571</c:v>
                </c:pt>
                <c:pt idx="5">
                  <c:v>68.516575097439571</c:v>
                </c:pt>
              </c:numCache>
            </c:numRef>
          </c:val>
          <c:smooth val="0"/>
          <c:extLst>
            <c:ext xmlns:c16="http://schemas.microsoft.com/office/drawing/2014/chart" uri="{C3380CC4-5D6E-409C-BE32-E72D297353CC}">
              <c16:uniqueId val="{00000003-A670-474A-AE7C-A0E4485EDD97}"/>
            </c:ext>
          </c:extLst>
        </c:ser>
        <c:ser>
          <c:idx val="2"/>
          <c:order val="4"/>
          <c:tx>
            <c:v>Durchschnitt West</c:v>
          </c:tx>
          <c:spPr>
            <a:ln w="15875" cap="rnd">
              <a:solidFill>
                <a:srgbClr val="156082"/>
              </a:solidFill>
              <a:round/>
            </a:ln>
            <a:effectLst/>
          </c:spPr>
          <c:marker>
            <c:symbol val="none"/>
          </c:marker>
          <c:val>
            <c:numRef>
              <c:f>'Abb Staat'!$J$80:$Y$80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670-474A-AE7C-A0E4485EDD9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Staat'!$I$83</c:f>
          <c:strCache>
            <c:ptCount val="1"/>
            <c:pt idx="0">
              <c:v>Öffentliche Verschuldung (Kern- und Extrahaushalte) in % des BIP, Land und Kommunen zusammen,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Staat'!$J$84:$N$84</c:f>
              <c:numCache>
                <c:formatCode>General</c:formatCode>
                <c:ptCount val="5"/>
                <c:pt idx="0">
                  <c:v>22.499039891674723</c:v>
                </c:pt>
                <c:pt idx="1">
                  <c:v>16.762240803435784</c:v>
                </c:pt>
                <c:pt idx="2">
                  <c:v>5.8954331639607513</c:v>
                </c:pt>
                <c:pt idx="3">
                  <c:v>31.936521955805482</c:v>
                </c:pt>
                <c:pt idx="4">
                  <c:v>21.617400058432708</c:v>
                </c:pt>
              </c:numCache>
            </c:numRef>
          </c:val>
          <c:extLst>
            <c:ext xmlns:c16="http://schemas.microsoft.com/office/drawing/2014/chart" uri="{C3380CC4-5D6E-409C-BE32-E72D297353CC}">
              <c16:uniqueId val="{00000000-CB03-4AAD-874D-FF507DC6A093}"/>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Staat'!$J$85:$O$85</c:f>
              <c:numCache>
                <c:formatCode>General</c:formatCode>
                <c:ptCount val="6"/>
                <c:pt idx="5">
                  <c:v>32.020780525654693</c:v>
                </c:pt>
              </c:numCache>
            </c:numRef>
          </c:val>
          <c:extLst>
            <c:ext xmlns:c16="http://schemas.microsoft.com/office/drawing/2014/chart" uri="{C3380CC4-5D6E-409C-BE32-E72D297353CC}">
              <c16:uniqueId val="{00000001-CB03-4AAD-874D-FF507DC6A093}"/>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Staat'!$J$86:$Y$86</c:f>
              <c:numCache>
                <c:formatCode>General</c:formatCode>
                <c:ptCount val="16"/>
                <c:pt idx="6">
                  <c:v>8.8766631004140724</c:v>
                </c:pt>
                <c:pt idx="7">
                  <c:v>4.96549559579858</c:v>
                </c:pt>
                <c:pt idx="8">
                  <c:v>57.788924692486852</c:v>
                </c:pt>
                <c:pt idx="9">
                  <c:v>20.04132371604436</c:v>
                </c:pt>
                <c:pt idx="10">
                  <c:v>17.080640533498482</c:v>
                </c:pt>
                <c:pt idx="11">
                  <c:v>19.71877571622711</c:v>
                </c:pt>
                <c:pt idx="12">
                  <c:v>27.166321089519172</c:v>
                </c:pt>
                <c:pt idx="13">
                  <c:v>21.539460398189995</c:v>
                </c:pt>
                <c:pt idx="14">
                  <c:v>39.68046602924386</c:v>
                </c:pt>
                <c:pt idx="15">
                  <c:v>30.288019322401187</c:v>
                </c:pt>
              </c:numCache>
            </c:numRef>
          </c:val>
          <c:extLst>
            <c:ext xmlns:c16="http://schemas.microsoft.com/office/drawing/2014/chart" uri="{C3380CC4-5D6E-409C-BE32-E72D297353CC}">
              <c16:uniqueId val="{00000002-CB03-4AAD-874D-FF507DC6A0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Staat'!$J$87:$O$87</c:f>
              <c:numCache>
                <c:formatCode>General</c:formatCode>
                <c:ptCount val="6"/>
                <c:pt idx="0">
                  <c:v>21.936563305414321</c:v>
                </c:pt>
                <c:pt idx="1">
                  <c:v>21.936563305414321</c:v>
                </c:pt>
                <c:pt idx="2">
                  <c:v>21.936563305414321</c:v>
                </c:pt>
                <c:pt idx="3">
                  <c:v>21.936563305414321</c:v>
                </c:pt>
                <c:pt idx="4">
                  <c:v>21.936563305414321</c:v>
                </c:pt>
                <c:pt idx="5">
                  <c:v>21.936563305414321</c:v>
                </c:pt>
              </c:numCache>
            </c:numRef>
          </c:val>
          <c:smooth val="0"/>
          <c:extLst>
            <c:ext xmlns:c16="http://schemas.microsoft.com/office/drawing/2014/chart" uri="{C3380CC4-5D6E-409C-BE32-E72D297353CC}">
              <c16:uniqueId val="{00000003-CB03-4AAD-874D-FF507DC6A093}"/>
            </c:ext>
          </c:extLst>
        </c:ser>
        <c:ser>
          <c:idx val="2"/>
          <c:order val="4"/>
          <c:tx>
            <c:v>Durchschnitt West</c:v>
          </c:tx>
          <c:spPr>
            <a:ln w="15875" cap="rnd">
              <a:solidFill>
                <a:srgbClr val="0E2841">
                  <a:lumMod val="75000"/>
                  <a:lumOff val="25000"/>
                </a:srgbClr>
              </a:solidFill>
              <a:round/>
            </a:ln>
            <a:effectLst/>
          </c:spPr>
          <c:marker>
            <c:symbol val="none"/>
          </c:marker>
          <c:val>
            <c:numRef>
              <c:f>'Abb Staat'!$J$88:$Y$88</c:f>
              <c:numCache>
                <c:formatCode>General</c:formatCode>
                <c:ptCount val="16"/>
                <c:pt idx="6">
                  <c:v>17.213978192176512</c:v>
                </c:pt>
                <c:pt idx="7">
                  <c:v>17.213978192176512</c:v>
                </c:pt>
                <c:pt idx="8">
                  <c:v>17.213978192176512</c:v>
                </c:pt>
                <c:pt idx="9">
                  <c:v>17.213978192176512</c:v>
                </c:pt>
                <c:pt idx="10">
                  <c:v>17.213978192176512</c:v>
                </c:pt>
                <c:pt idx="11">
                  <c:v>17.213978192176512</c:v>
                </c:pt>
                <c:pt idx="12">
                  <c:v>17.213978192176512</c:v>
                </c:pt>
                <c:pt idx="13">
                  <c:v>17.213978192176512</c:v>
                </c:pt>
                <c:pt idx="14">
                  <c:v>17.213978192176512</c:v>
                </c:pt>
                <c:pt idx="15">
                  <c:v>17.213978192176512</c:v>
                </c:pt>
              </c:numCache>
            </c:numRef>
          </c:val>
          <c:smooth val="0"/>
          <c:extLst>
            <c:ext xmlns:c16="http://schemas.microsoft.com/office/drawing/2014/chart" uri="{C3380CC4-5D6E-409C-BE32-E72D297353CC}">
              <c16:uniqueId val="{00000004-CB03-4AAD-874D-FF507DC6A0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Staat'!$I$91</c:f>
          <c:strCache>
            <c:ptCount val="1"/>
            <c:pt idx="0">
              <c:v>Öffentliche Verschuldung (Kern- und Extrahaushalte) je Einwohner, Land und Kommunen zusammen,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Staat'!$J$92:$N$92</c:f>
              <c:numCache>
                <c:formatCode>General</c:formatCode>
                <c:ptCount val="5"/>
                <c:pt idx="0">
                  <c:v>8924.3021029063148</c:v>
                </c:pt>
                <c:pt idx="1">
                  <c:v>6472.1900167468475</c:v>
                </c:pt>
                <c:pt idx="2">
                  <c:v>2373.4388260900923</c:v>
                </c:pt>
                <c:pt idx="3">
                  <c:v>11865.889376304856</c:v>
                </c:pt>
                <c:pt idx="4">
                  <c:v>7974.5717113610244</c:v>
                </c:pt>
              </c:numCache>
            </c:numRef>
          </c:val>
          <c:extLst>
            <c:ext xmlns:c16="http://schemas.microsoft.com/office/drawing/2014/chart" uri="{C3380CC4-5D6E-409C-BE32-E72D297353CC}">
              <c16:uniqueId val="{00000000-F15A-45CB-9AD5-01AC82BB8C35}"/>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Staat'!$J$93:$O$93</c:f>
              <c:numCache>
                <c:formatCode>General</c:formatCode>
                <c:ptCount val="6"/>
                <c:pt idx="5">
                  <c:v>18168.267769024256</c:v>
                </c:pt>
              </c:numCache>
            </c:numRef>
          </c:val>
          <c:extLst>
            <c:ext xmlns:c16="http://schemas.microsoft.com/office/drawing/2014/chart" uri="{C3380CC4-5D6E-409C-BE32-E72D297353CC}">
              <c16:uniqueId val="{00000001-F15A-45CB-9AD5-01AC82BB8C35}"/>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Staat'!$J$94:$Y$94</c:f>
              <c:numCache>
                <c:formatCode>General</c:formatCode>
                <c:ptCount val="16"/>
                <c:pt idx="6">
                  <c:v>5150.058474047587</c:v>
                </c:pt>
                <c:pt idx="7">
                  <c:v>2992.1264252505375</c:v>
                </c:pt>
                <c:pt idx="8">
                  <c:v>33886.167032317469</c:v>
                </c:pt>
                <c:pt idx="9">
                  <c:v>17573.816112490516</c:v>
                </c:pt>
                <c:pt idx="10">
                  <c:v>10110.022520907147</c:v>
                </c:pt>
                <c:pt idx="11">
                  <c:v>9487.3894497241672</c:v>
                </c:pt>
                <c:pt idx="12">
                  <c:v>13259.800975114427</c:v>
                </c:pt>
                <c:pt idx="13">
                  <c:v>9436.0422603665393</c:v>
                </c:pt>
                <c:pt idx="14">
                  <c:v>16519.691163899894</c:v>
                </c:pt>
                <c:pt idx="15">
                  <c:v>12942.943349253812</c:v>
                </c:pt>
              </c:numCache>
            </c:numRef>
          </c:val>
          <c:extLst>
            <c:ext xmlns:c16="http://schemas.microsoft.com/office/drawing/2014/chart" uri="{C3380CC4-5D6E-409C-BE32-E72D297353CC}">
              <c16:uniqueId val="{00000002-F15A-45CB-9AD5-01AC82BB8C3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rgbClr val="E97132"/>
              </a:solidFill>
              <a:round/>
            </a:ln>
            <a:effectLst/>
          </c:spPr>
          <c:marker>
            <c:symbol val="none"/>
          </c:marker>
          <c:val>
            <c:numRef>
              <c:f>'Abb Staat'!$J$95:$O$95</c:f>
              <c:numCache>
                <c:formatCode>General</c:formatCode>
                <c:ptCount val="6"/>
                <c:pt idx="0">
                  <c:v>9412.9961614665808</c:v>
                </c:pt>
                <c:pt idx="1">
                  <c:v>9412.9961614665808</c:v>
                </c:pt>
                <c:pt idx="2">
                  <c:v>9412.9961614665808</c:v>
                </c:pt>
                <c:pt idx="3">
                  <c:v>9412.9961614665808</c:v>
                </c:pt>
                <c:pt idx="4">
                  <c:v>9412.9961614665808</c:v>
                </c:pt>
                <c:pt idx="5">
                  <c:v>9412.9961614665808</c:v>
                </c:pt>
              </c:numCache>
            </c:numRef>
          </c:val>
          <c:smooth val="0"/>
          <c:extLst>
            <c:ext xmlns:c16="http://schemas.microsoft.com/office/drawing/2014/chart" uri="{C3380CC4-5D6E-409C-BE32-E72D297353CC}">
              <c16:uniqueId val="{00000003-F15A-45CB-9AD5-01AC82BB8C35}"/>
            </c:ext>
          </c:extLst>
        </c:ser>
        <c:ser>
          <c:idx val="2"/>
          <c:order val="4"/>
          <c:tx>
            <c:v>Durchschnitt West</c:v>
          </c:tx>
          <c:spPr>
            <a:ln w="19050" cap="rnd">
              <a:solidFill>
                <a:schemeClr val="accent3"/>
              </a:solidFill>
              <a:round/>
            </a:ln>
            <a:effectLst/>
          </c:spPr>
          <c:marker>
            <c:symbol val="none"/>
          </c:marker>
          <c:val>
            <c:numRef>
              <c:f>'Abb Staat'!$J$96:$Y$96</c:f>
              <c:numCache>
                <c:formatCode>General</c:formatCode>
                <c:ptCount val="16"/>
                <c:pt idx="6">
                  <c:v>9289.5165052998327</c:v>
                </c:pt>
                <c:pt idx="7">
                  <c:v>9289.5165052998327</c:v>
                </c:pt>
                <c:pt idx="8">
                  <c:v>9289.5165052998327</c:v>
                </c:pt>
                <c:pt idx="9">
                  <c:v>9289.5165052998327</c:v>
                </c:pt>
                <c:pt idx="10">
                  <c:v>9289.5165052998327</c:v>
                </c:pt>
                <c:pt idx="11">
                  <c:v>9289.5165052998327</c:v>
                </c:pt>
                <c:pt idx="12">
                  <c:v>9289.5165052998327</c:v>
                </c:pt>
                <c:pt idx="13">
                  <c:v>9289.5165052998327</c:v>
                </c:pt>
                <c:pt idx="14">
                  <c:v>9289.5165052998327</c:v>
                </c:pt>
                <c:pt idx="15">
                  <c:v>9289.5165052998327</c:v>
                </c:pt>
              </c:numCache>
            </c:numRef>
          </c:val>
          <c:smooth val="0"/>
          <c:extLst>
            <c:ext xmlns:c16="http://schemas.microsoft.com/office/drawing/2014/chart" uri="{C3380CC4-5D6E-409C-BE32-E72D297353CC}">
              <c16:uniqueId val="{00000004-F15A-45CB-9AD5-01AC82BB8C3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Staat'!$I$99</c:f>
          <c:strCache>
            <c:ptCount val="1"/>
            <c:pt idx="0">
              <c:v>Bauinvestitionen des Staates (VGR-Abgrenzung) je Einwohner, Westdeutschland=100,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Staat'!$J$100:$N$100</c:f>
              <c:numCache>
                <c:formatCode>General</c:formatCode>
                <c:ptCount val="5"/>
                <c:pt idx="0">
                  <c:v>85.93808550298337</c:v>
                </c:pt>
                <c:pt idx="1">
                  <c:v>127.09970912355864</c:v>
                </c:pt>
                <c:pt idx="2">
                  <c:v>91.539544011430863</c:v>
                </c:pt>
                <c:pt idx="3">
                  <c:v>95.529339946266006</c:v>
                </c:pt>
                <c:pt idx="4">
                  <c:v>97.122524592343851</c:v>
                </c:pt>
              </c:numCache>
            </c:numRef>
          </c:val>
          <c:extLst>
            <c:ext xmlns:c16="http://schemas.microsoft.com/office/drawing/2014/chart" uri="{C3380CC4-5D6E-409C-BE32-E72D297353CC}">
              <c16:uniqueId val="{00000000-2D99-48F7-B85A-E38CD541DDAE}"/>
            </c:ext>
          </c:extLst>
        </c:ser>
        <c:ser>
          <c:idx val="4"/>
          <c:order val="1"/>
          <c:spPr>
            <a:pattFill prst="wdUpDiag">
              <a:fgClr>
                <a:srgbClr val="156082"/>
              </a:fgClr>
              <a:bgClr>
                <a:srgbClr val="FFC000"/>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Staat'!$J$101:$O$101</c:f>
              <c:numCache>
                <c:formatCode>General</c:formatCode>
                <c:ptCount val="6"/>
                <c:pt idx="5">
                  <c:v>191.90408469792914</c:v>
                </c:pt>
              </c:numCache>
            </c:numRef>
          </c:val>
          <c:extLst>
            <c:ext xmlns:c16="http://schemas.microsoft.com/office/drawing/2014/chart" uri="{C3380CC4-5D6E-409C-BE32-E72D297353CC}">
              <c16:uniqueId val="{00000001-2D99-48F7-B85A-E38CD541DDAE}"/>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Staat'!$J$102:$Y$102</c:f>
              <c:numCache>
                <c:formatCode>General</c:formatCode>
                <c:ptCount val="16"/>
                <c:pt idx="6">
                  <c:v>115.87495581332898</c:v>
                </c:pt>
                <c:pt idx="7">
                  <c:v>149.46164603233876</c:v>
                </c:pt>
                <c:pt idx="8">
                  <c:v>48.223276732344374</c:v>
                </c:pt>
                <c:pt idx="9">
                  <c:v>58.78532755415624</c:v>
                </c:pt>
                <c:pt idx="10">
                  <c:v>104.03795639471949</c:v>
                </c:pt>
                <c:pt idx="11">
                  <c:v>83.796261667143796</c:v>
                </c:pt>
                <c:pt idx="12">
                  <c:v>67.392690449322998</c:v>
                </c:pt>
                <c:pt idx="13">
                  <c:v>91.593365904279651</c:v>
                </c:pt>
                <c:pt idx="14">
                  <c:v>64.554494014206341</c:v>
                </c:pt>
                <c:pt idx="15">
                  <c:v>115.55684044317489</c:v>
                </c:pt>
              </c:numCache>
            </c:numRef>
          </c:val>
          <c:extLst>
            <c:ext xmlns:c16="http://schemas.microsoft.com/office/drawing/2014/chart" uri="{C3380CC4-5D6E-409C-BE32-E72D297353CC}">
              <c16:uniqueId val="{00000002-2D99-48F7-B85A-E38CD541DDA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Staat'!$J$103:$O$103</c:f>
              <c:numCache>
                <c:formatCode>General</c:formatCode>
                <c:ptCount val="6"/>
                <c:pt idx="0">
                  <c:v>118.15524486031401</c:v>
                </c:pt>
                <c:pt idx="1">
                  <c:v>118.15524486031401</c:v>
                </c:pt>
                <c:pt idx="2">
                  <c:v>118.15524486031401</c:v>
                </c:pt>
                <c:pt idx="3">
                  <c:v>118.15524486031401</c:v>
                </c:pt>
                <c:pt idx="4">
                  <c:v>118.15524486031401</c:v>
                </c:pt>
                <c:pt idx="5">
                  <c:v>118.15524486031401</c:v>
                </c:pt>
              </c:numCache>
            </c:numRef>
          </c:val>
          <c:smooth val="0"/>
          <c:extLst>
            <c:ext xmlns:c16="http://schemas.microsoft.com/office/drawing/2014/chart" uri="{C3380CC4-5D6E-409C-BE32-E72D297353CC}">
              <c16:uniqueId val="{00000003-2D99-48F7-B85A-E38CD541DDAE}"/>
            </c:ext>
          </c:extLst>
        </c:ser>
        <c:ser>
          <c:idx val="2"/>
          <c:order val="4"/>
          <c:tx>
            <c:v>Durchschnitt West</c:v>
          </c:tx>
          <c:spPr>
            <a:ln w="15875" cap="rnd">
              <a:solidFill>
                <a:schemeClr val="accent3"/>
              </a:solidFill>
              <a:round/>
            </a:ln>
            <a:effectLst/>
          </c:spPr>
          <c:marker>
            <c:symbol val="none"/>
          </c:marker>
          <c:val>
            <c:numRef>
              <c:f>'Abb Staat'!$J$104:$Y$104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D99-48F7-B85A-E38CD541DDA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Staat'!$I$106</c:f>
          <c:strCache>
            <c:ptCount val="1"/>
            <c:pt idx="0">
              <c:v>Anteil öffentliche Dienstleister/Gesundheitswesen/Erziehung und Unterricht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Staat'!$J$107:$N$107</c:f>
              <c:numCache>
                <c:formatCode>General</c:formatCode>
                <c:ptCount val="5"/>
                <c:pt idx="0">
                  <c:v>30.185182601172805</c:v>
                </c:pt>
                <c:pt idx="1">
                  <c:v>32.903784180466481</c:v>
                </c:pt>
                <c:pt idx="2">
                  <c:v>28.130971450382201</c:v>
                </c:pt>
                <c:pt idx="3">
                  <c:v>30.433564991274913</c:v>
                </c:pt>
                <c:pt idx="4">
                  <c:v>29.057425847885369</c:v>
                </c:pt>
              </c:numCache>
            </c:numRef>
          </c:val>
          <c:extLst>
            <c:ext xmlns:c16="http://schemas.microsoft.com/office/drawing/2014/chart" uri="{C3380CC4-5D6E-409C-BE32-E72D297353CC}">
              <c16:uniqueId val="{00000000-7A9F-4635-B96C-AB641D555AEC}"/>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Staat'!$J$108:$O$108</c:f>
              <c:numCache>
                <c:formatCode>General</c:formatCode>
                <c:ptCount val="6"/>
                <c:pt idx="5">
                  <c:v>29.440073176392424</c:v>
                </c:pt>
              </c:numCache>
            </c:numRef>
          </c:val>
          <c:extLst>
            <c:ext xmlns:c16="http://schemas.microsoft.com/office/drawing/2014/chart" uri="{C3380CC4-5D6E-409C-BE32-E72D297353CC}">
              <c16:uniqueId val="{00000001-7A9F-4635-B96C-AB641D555AEC}"/>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Staat'!$J$109:$Y$109</c:f>
              <c:numCache>
                <c:formatCode>General</c:formatCode>
                <c:ptCount val="16"/>
                <c:pt idx="6">
                  <c:v>23.534076371114836</c:v>
                </c:pt>
                <c:pt idx="7">
                  <c:v>23.87167431202861</c:v>
                </c:pt>
                <c:pt idx="8">
                  <c:v>26.849341530416737</c:v>
                </c:pt>
                <c:pt idx="9">
                  <c:v>23.594162445142267</c:v>
                </c:pt>
                <c:pt idx="10">
                  <c:v>24.562419628306774</c:v>
                </c:pt>
                <c:pt idx="11">
                  <c:v>27.760169505125464</c:v>
                </c:pt>
                <c:pt idx="12">
                  <c:v>27.505662891676973</c:v>
                </c:pt>
                <c:pt idx="13">
                  <c:v>28.264131580339839</c:v>
                </c:pt>
                <c:pt idx="14">
                  <c:v>28.836734184458169</c:v>
                </c:pt>
                <c:pt idx="15">
                  <c:v>29.222622305699588</c:v>
                </c:pt>
              </c:numCache>
            </c:numRef>
          </c:val>
          <c:extLst>
            <c:ext xmlns:c16="http://schemas.microsoft.com/office/drawing/2014/chart" uri="{C3380CC4-5D6E-409C-BE32-E72D297353CC}">
              <c16:uniqueId val="{00000002-7A9F-4635-B96C-AB641D555AE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Staat'!$J$110:$O$110</c:f>
              <c:numCache>
                <c:formatCode>General</c:formatCode>
                <c:ptCount val="6"/>
                <c:pt idx="0">
                  <c:v>29.605555635841512</c:v>
                </c:pt>
                <c:pt idx="1">
                  <c:v>29.605555635841512</c:v>
                </c:pt>
                <c:pt idx="2">
                  <c:v>29.605555635841512</c:v>
                </c:pt>
                <c:pt idx="3">
                  <c:v>29.605555635841512</c:v>
                </c:pt>
                <c:pt idx="4">
                  <c:v>29.605555635841512</c:v>
                </c:pt>
                <c:pt idx="5">
                  <c:v>29.605555635841512</c:v>
                </c:pt>
              </c:numCache>
            </c:numRef>
          </c:val>
          <c:smooth val="0"/>
          <c:extLst>
            <c:ext xmlns:c16="http://schemas.microsoft.com/office/drawing/2014/chart" uri="{C3380CC4-5D6E-409C-BE32-E72D297353CC}">
              <c16:uniqueId val="{00000003-7A9F-4635-B96C-AB641D555AEC}"/>
            </c:ext>
          </c:extLst>
        </c:ser>
        <c:ser>
          <c:idx val="2"/>
          <c:order val="4"/>
          <c:tx>
            <c:v>Durchschnitt West</c:v>
          </c:tx>
          <c:spPr>
            <a:ln w="19050" cap="rnd">
              <a:solidFill>
                <a:schemeClr val="accent3"/>
              </a:solidFill>
              <a:round/>
            </a:ln>
            <a:effectLst/>
          </c:spPr>
          <c:marker>
            <c:symbol val="none"/>
          </c:marker>
          <c:val>
            <c:numRef>
              <c:f>'Abb Staat'!$J$111:$Y$111</c:f>
              <c:numCache>
                <c:formatCode>General</c:formatCode>
                <c:ptCount val="16"/>
                <c:pt idx="6">
                  <c:v>25.801640759962879</c:v>
                </c:pt>
                <c:pt idx="7">
                  <c:v>25.801640759962879</c:v>
                </c:pt>
                <c:pt idx="8">
                  <c:v>25.801640759962879</c:v>
                </c:pt>
                <c:pt idx="9">
                  <c:v>25.801640759962879</c:v>
                </c:pt>
                <c:pt idx="10">
                  <c:v>25.801640759962879</c:v>
                </c:pt>
                <c:pt idx="11">
                  <c:v>25.801640759962879</c:v>
                </c:pt>
                <c:pt idx="12">
                  <c:v>25.801640759962879</c:v>
                </c:pt>
                <c:pt idx="13">
                  <c:v>25.801640759962879</c:v>
                </c:pt>
                <c:pt idx="14">
                  <c:v>25.801640759962879</c:v>
                </c:pt>
                <c:pt idx="15">
                  <c:v>25.801640759962879</c:v>
                </c:pt>
              </c:numCache>
            </c:numRef>
          </c:val>
          <c:smooth val="0"/>
          <c:extLst>
            <c:ext xmlns:c16="http://schemas.microsoft.com/office/drawing/2014/chart" uri="{C3380CC4-5D6E-409C-BE32-E72D297353CC}">
              <c16:uniqueId val="{00000004-7A9F-4635-B96C-AB641D555AE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Sonstiges'!$I$3</c:f>
          <c:strCache>
            <c:ptCount val="1"/>
            <c:pt idx="0">
              <c:v>Anzahl der Stiftungen 2024 je 100.000 Einwohner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Sonstiges'!$J$4:$N$4</c:f>
              <c:numCache>
                <c:formatCode>General</c:formatCode>
                <c:ptCount val="5"/>
                <c:pt idx="0">
                  <c:v>116.21509731938335</c:v>
                </c:pt>
                <c:pt idx="1">
                  <c:v>121.20681372670339</c:v>
                </c:pt>
                <c:pt idx="2">
                  <c:v>164.99710020066414</c:v>
                </c:pt>
                <c:pt idx="3">
                  <c:v>160.2740826995576</c:v>
                </c:pt>
                <c:pt idx="4">
                  <c:v>217.78594725499556</c:v>
                </c:pt>
              </c:numCache>
            </c:numRef>
          </c:val>
          <c:extLst>
            <c:ext xmlns:c16="http://schemas.microsoft.com/office/drawing/2014/chart" uri="{C3380CC4-5D6E-409C-BE32-E72D297353CC}">
              <c16:uniqueId val="{00000000-C76E-4DFF-BE6B-A360D1F71A76}"/>
            </c:ext>
          </c:extLst>
        </c:ser>
        <c:ser>
          <c:idx val="3"/>
          <c:order val="3"/>
          <c:spPr>
            <a:solidFill>
              <a:schemeClr val="accent1"/>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Sonstiges'!$J$6:$Y$6</c:f>
              <c:numCache>
                <c:formatCode>General</c:formatCode>
                <c:ptCount val="16"/>
                <c:pt idx="6">
                  <c:v>338.12886073086202</c:v>
                </c:pt>
                <c:pt idx="7">
                  <c:v>344.51761743664815</c:v>
                </c:pt>
                <c:pt idx="8">
                  <c:v>497.32298143706447</c:v>
                </c:pt>
                <c:pt idx="9">
                  <c:v>819.02727990863093</c:v>
                </c:pt>
                <c:pt idx="10">
                  <c:v>457.59040638044553</c:v>
                </c:pt>
                <c:pt idx="11">
                  <c:v>327.61651057315777</c:v>
                </c:pt>
                <c:pt idx="12">
                  <c:v>283.25772119995423</c:v>
                </c:pt>
                <c:pt idx="13">
                  <c:v>362.21648383012314</c:v>
                </c:pt>
                <c:pt idx="14">
                  <c:v>185.57014452755615</c:v>
                </c:pt>
                <c:pt idx="15">
                  <c:v>275.00033825379859</c:v>
                </c:pt>
              </c:numCache>
            </c:numRef>
          </c:val>
          <c:extLst>
            <c:ext xmlns:c16="http://schemas.microsoft.com/office/drawing/2014/chart" uri="{C3380CC4-5D6E-409C-BE32-E72D297353CC}">
              <c16:uniqueId val="{00000001-C76E-4DFF-BE6B-A360D1F71A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6E-4DFF-BE6B-A360D1F71A76}"/>
              </c:ext>
            </c:extLst>
          </c:dPt>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Sonstiges'!$J$5:$O$5</c:f>
              <c:numCache>
                <c:formatCode>General</c:formatCode>
                <c:ptCount val="6"/>
                <c:pt idx="5">
                  <c:v>299.96001440461339</c:v>
                </c:pt>
              </c:numCache>
            </c:numRef>
          </c:val>
          <c:extLst>
            <c:ext xmlns:c16="http://schemas.microsoft.com/office/drawing/2014/chart" uri="{C3380CC4-5D6E-409C-BE32-E72D297353CC}">
              <c16:uniqueId val="{00000004-C76E-4DFF-BE6B-A360D1F71A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Sonstiges'!$J$7:$O$7</c:f>
              <c:numCache>
                <c:formatCode>General</c:formatCode>
                <c:ptCount val="6"/>
                <c:pt idx="0">
                  <c:v>190.04485431198734</c:v>
                </c:pt>
                <c:pt idx="1">
                  <c:v>190.04485431198734</c:v>
                </c:pt>
                <c:pt idx="2">
                  <c:v>190.04485431198734</c:v>
                </c:pt>
                <c:pt idx="3">
                  <c:v>190.04485431198734</c:v>
                </c:pt>
                <c:pt idx="4">
                  <c:v>190.04485431198734</c:v>
                </c:pt>
                <c:pt idx="5">
                  <c:v>190.04485431198734</c:v>
                </c:pt>
              </c:numCache>
            </c:numRef>
          </c:val>
          <c:smooth val="0"/>
          <c:extLst>
            <c:ext xmlns:c16="http://schemas.microsoft.com/office/drawing/2014/chart" uri="{C3380CC4-5D6E-409C-BE32-E72D297353CC}">
              <c16:uniqueId val="{00000005-C76E-4DFF-BE6B-A360D1F71A76}"/>
            </c:ext>
          </c:extLst>
        </c:ser>
        <c:ser>
          <c:idx val="2"/>
          <c:order val="2"/>
          <c:tx>
            <c:v>Durchschnitt West</c:v>
          </c:tx>
          <c:spPr>
            <a:ln w="15875" cap="rnd">
              <a:solidFill>
                <a:schemeClr val="tx2">
                  <a:lumMod val="75000"/>
                  <a:lumOff val="25000"/>
                </a:schemeClr>
              </a:solidFill>
              <a:round/>
            </a:ln>
            <a:effectLst/>
          </c:spPr>
          <c:marker>
            <c:symbol val="none"/>
          </c:marker>
          <c:val>
            <c:numRef>
              <c:f>'Abb Sonstiges'!$J$8:$Y$8</c:f>
              <c:numCache>
                <c:formatCode>General</c:formatCode>
                <c:ptCount val="16"/>
                <c:pt idx="6">
                  <c:v>345.90155972989686</c:v>
                </c:pt>
                <c:pt idx="7">
                  <c:v>345.90155972989686</c:v>
                </c:pt>
                <c:pt idx="8">
                  <c:v>345.90155972989686</c:v>
                </c:pt>
                <c:pt idx="9">
                  <c:v>345.90155972989686</c:v>
                </c:pt>
                <c:pt idx="10">
                  <c:v>345.90155972989686</c:v>
                </c:pt>
                <c:pt idx="11">
                  <c:v>345.90155972989686</c:v>
                </c:pt>
                <c:pt idx="12">
                  <c:v>345.90155972989686</c:v>
                </c:pt>
                <c:pt idx="13">
                  <c:v>345.90155972989686</c:v>
                </c:pt>
                <c:pt idx="14">
                  <c:v>345.90155972989686</c:v>
                </c:pt>
                <c:pt idx="15">
                  <c:v>345.90155972989686</c:v>
                </c:pt>
              </c:numCache>
            </c:numRef>
          </c:val>
          <c:smooth val="0"/>
          <c:extLst>
            <c:ext xmlns:c16="http://schemas.microsoft.com/office/drawing/2014/chart" uri="{C3380CC4-5D6E-409C-BE32-E72D297353CC}">
              <c16:uniqueId val="{00000006-C76E-4DFF-BE6B-A360D1F71A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Sonstiges'!$I$11</c:f>
          <c:strCache>
            <c:ptCount val="1"/>
            <c:pt idx="0">
              <c:v>Zweitstimmenanteile Bundestagswahl 2025: CDU/CSU</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Sonstiges'!$J$12:$N$12</c:f>
              <c:numCache>
                <c:formatCode>General</c:formatCode>
                <c:ptCount val="5"/>
                <c:pt idx="0">
                  <c:v>18.092704715122217</c:v>
                </c:pt>
                <c:pt idx="1">
                  <c:v>17.817128555229807</c:v>
                </c:pt>
                <c:pt idx="2">
                  <c:v>19.740524881186438</c:v>
                </c:pt>
                <c:pt idx="3">
                  <c:v>19.182576874099428</c:v>
                </c:pt>
                <c:pt idx="4">
                  <c:v>18.582724142097632</c:v>
                </c:pt>
              </c:numCache>
            </c:numRef>
          </c:val>
          <c:extLst>
            <c:ext xmlns:c16="http://schemas.microsoft.com/office/drawing/2014/chart" uri="{C3380CC4-5D6E-409C-BE32-E72D297353CC}">
              <c16:uniqueId val="{00000000-DC52-4525-93C9-C227AA0EC9D8}"/>
            </c:ext>
          </c:extLst>
        </c:ser>
        <c:ser>
          <c:idx val="3"/>
          <c:order val="3"/>
          <c:spPr>
            <a:solidFill>
              <a:schemeClr val="accent1"/>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Sonstiges'!$J$14:$Y$14</c:f>
              <c:numCache>
                <c:formatCode>General</c:formatCode>
                <c:ptCount val="16"/>
                <c:pt idx="6">
                  <c:v>31.604198930456356</c:v>
                </c:pt>
                <c:pt idx="7">
                  <c:v>37.180229837881178</c:v>
                </c:pt>
                <c:pt idx="8">
                  <c:v>20.551835431406783</c:v>
                </c:pt>
                <c:pt idx="9">
                  <c:v>20.747020906256573</c:v>
                </c:pt>
                <c:pt idx="10">
                  <c:v>28.871542216142942</c:v>
                </c:pt>
                <c:pt idx="11">
                  <c:v>28.122103882970155</c:v>
                </c:pt>
                <c:pt idx="12">
                  <c:v>30.121476697902573</c:v>
                </c:pt>
                <c:pt idx="13">
                  <c:v>30.641148456427313</c:v>
                </c:pt>
                <c:pt idx="14">
                  <c:v>26.864569142754235</c:v>
                </c:pt>
                <c:pt idx="15">
                  <c:v>27.575671341299625</c:v>
                </c:pt>
              </c:numCache>
            </c:numRef>
          </c:val>
          <c:extLst>
            <c:ext xmlns:c16="http://schemas.microsoft.com/office/drawing/2014/chart" uri="{C3380CC4-5D6E-409C-BE32-E72D297353CC}">
              <c16:uniqueId val="{00000001-DC52-4525-93C9-C227AA0EC9D8}"/>
            </c:ext>
          </c:extLst>
        </c:ser>
        <c:ser>
          <c:idx val="4"/>
          <c:order val="4"/>
          <c:spPr>
            <a:pattFill prst="wdUpDiag">
              <a:fgClr>
                <a:srgbClr val="FFC000"/>
              </a:fgClr>
              <a:bgClr>
                <a:schemeClr val="accent1"/>
              </a:bgClr>
            </a:patt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Sonstiges'!$J$13:$O$13</c:f>
              <c:numCache>
                <c:formatCode>General</c:formatCode>
                <c:ptCount val="6"/>
                <c:pt idx="5">
                  <c:v>18.265861619167257</c:v>
                </c:pt>
              </c:numCache>
            </c:numRef>
          </c:val>
          <c:extLst>
            <c:ext xmlns:c16="http://schemas.microsoft.com/office/drawing/2014/chart" uri="{C3380CC4-5D6E-409C-BE32-E72D297353CC}">
              <c16:uniqueId val="{00000002-DC52-4525-93C9-C227AA0EC9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Sonstiges'!$J$15:$O$15</c:f>
              <c:numCache>
                <c:formatCode>General</c:formatCode>
                <c:ptCount val="6"/>
                <c:pt idx="0">
                  <c:v>18.742173217422664</c:v>
                </c:pt>
                <c:pt idx="1">
                  <c:v>18.742173217422664</c:v>
                </c:pt>
                <c:pt idx="2">
                  <c:v>18.742173217422664</c:v>
                </c:pt>
                <c:pt idx="3">
                  <c:v>18.742173217422664</c:v>
                </c:pt>
                <c:pt idx="4">
                  <c:v>18.742173217422664</c:v>
                </c:pt>
                <c:pt idx="5">
                  <c:v>18.742173217422664</c:v>
                </c:pt>
              </c:numCache>
            </c:numRef>
          </c:val>
          <c:smooth val="0"/>
          <c:extLst>
            <c:ext xmlns:c16="http://schemas.microsoft.com/office/drawing/2014/chart" uri="{C3380CC4-5D6E-409C-BE32-E72D297353CC}">
              <c16:uniqueId val="{00000003-DC52-4525-93C9-C227AA0EC9D8}"/>
            </c:ext>
          </c:extLst>
        </c:ser>
        <c:ser>
          <c:idx val="2"/>
          <c:order val="2"/>
          <c:tx>
            <c:v>Durchschnitt West</c:v>
          </c:tx>
          <c:spPr>
            <a:ln w="15875" cap="rnd">
              <a:solidFill>
                <a:schemeClr val="tx2">
                  <a:lumMod val="75000"/>
                  <a:lumOff val="25000"/>
                </a:schemeClr>
              </a:solidFill>
              <a:round/>
            </a:ln>
            <a:effectLst/>
          </c:spPr>
          <c:marker>
            <c:symbol val="none"/>
          </c:marker>
          <c:val>
            <c:numRef>
              <c:f>'Abb Sonstiges'!$J$16:$Y$16</c:f>
              <c:numCache>
                <c:formatCode>General</c:formatCode>
                <c:ptCount val="16"/>
                <c:pt idx="6">
                  <c:v>30.940579419491073</c:v>
                </c:pt>
                <c:pt idx="7">
                  <c:v>30.940579419491073</c:v>
                </c:pt>
                <c:pt idx="8">
                  <c:v>30.940579419491073</c:v>
                </c:pt>
                <c:pt idx="9">
                  <c:v>30.940579419491073</c:v>
                </c:pt>
                <c:pt idx="10">
                  <c:v>30.940579419491073</c:v>
                </c:pt>
                <c:pt idx="11">
                  <c:v>30.940579419491073</c:v>
                </c:pt>
                <c:pt idx="12">
                  <c:v>30.940579419491073</c:v>
                </c:pt>
                <c:pt idx="13">
                  <c:v>30.940579419491073</c:v>
                </c:pt>
                <c:pt idx="14">
                  <c:v>30.940579419491073</c:v>
                </c:pt>
                <c:pt idx="15">
                  <c:v>30.940579419491073</c:v>
                </c:pt>
              </c:numCache>
            </c:numRef>
          </c:val>
          <c:smooth val="0"/>
          <c:extLst>
            <c:ext xmlns:c16="http://schemas.microsoft.com/office/drawing/2014/chart" uri="{C3380CC4-5D6E-409C-BE32-E72D297353CC}">
              <c16:uniqueId val="{00000004-DC52-4525-93C9-C227AA0EC9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Sonstiges'!$I$19</c:f>
          <c:strCache>
            <c:ptCount val="1"/>
            <c:pt idx="0">
              <c:v>Zweitstimmenanteile Bundestagswahl 2025: SPD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Sonstiges'!$J$20:$N$20</c:f>
              <c:numCache>
                <c:formatCode>General</c:formatCode>
                <c:ptCount val="5"/>
                <c:pt idx="0">
                  <c:v>14.812382158367013</c:v>
                </c:pt>
                <c:pt idx="1">
                  <c:v>12.405188975776554</c:v>
                </c:pt>
                <c:pt idx="2">
                  <c:v>8.4505902150241372</c:v>
                </c:pt>
                <c:pt idx="3">
                  <c:v>10.957124879145235</c:v>
                </c:pt>
                <c:pt idx="4">
                  <c:v>8.7538514983083608</c:v>
                </c:pt>
              </c:numCache>
            </c:numRef>
          </c:val>
          <c:extLst>
            <c:ext xmlns:c16="http://schemas.microsoft.com/office/drawing/2014/chart" uri="{C3380CC4-5D6E-409C-BE32-E72D297353CC}">
              <c16:uniqueId val="{00000000-4C95-4931-843C-0EDF8BCAECFE}"/>
            </c:ext>
          </c:extLst>
        </c:ser>
        <c:ser>
          <c:idx val="3"/>
          <c:order val="3"/>
          <c:spPr>
            <a:solidFill>
              <a:srgbClr val="156082"/>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Sonstiges'!$J$22:$Y$22</c:f>
              <c:numCache>
                <c:formatCode>General</c:formatCode>
                <c:ptCount val="16"/>
                <c:pt idx="6">
                  <c:v>14.153988709917703</c:v>
                </c:pt>
                <c:pt idx="7">
                  <c:v>11.548780276701589</c:v>
                </c:pt>
                <c:pt idx="8">
                  <c:v>23.145042727189193</c:v>
                </c:pt>
                <c:pt idx="9">
                  <c:v>22.736749488341847</c:v>
                </c:pt>
                <c:pt idx="10">
                  <c:v>18.361923507205304</c:v>
                </c:pt>
                <c:pt idx="11">
                  <c:v>22.999914661749482</c:v>
                </c:pt>
                <c:pt idx="12">
                  <c:v>20.030468926198356</c:v>
                </c:pt>
                <c:pt idx="13">
                  <c:v>18.639736895322915</c:v>
                </c:pt>
                <c:pt idx="14">
                  <c:v>21.866094847121087</c:v>
                </c:pt>
                <c:pt idx="15">
                  <c:v>18.752396935114536</c:v>
                </c:pt>
              </c:numCache>
            </c:numRef>
          </c:val>
          <c:extLst>
            <c:ext xmlns:c16="http://schemas.microsoft.com/office/drawing/2014/chart" uri="{C3380CC4-5D6E-409C-BE32-E72D297353CC}">
              <c16:uniqueId val="{00000001-4C95-4931-843C-0EDF8BCAECFE}"/>
            </c:ext>
          </c:extLst>
        </c:ser>
        <c:ser>
          <c:idx val="4"/>
          <c:order val="4"/>
          <c:spPr>
            <a:pattFill prst="wdUpDiag">
              <a:fgClr>
                <a:srgbClr val="FFC000"/>
              </a:fgClr>
              <a:bgClr>
                <a:srgbClr val="156082"/>
              </a:bgClr>
            </a:patt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Sonstiges'!$J$21:$O$21</c:f>
              <c:numCache>
                <c:formatCode>General</c:formatCode>
                <c:ptCount val="6"/>
                <c:pt idx="5">
                  <c:v>15.141164576336999</c:v>
                </c:pt>
              </c:numCache>
            </c:numRef>
          </c:val>
          <c:extLst>
            <c:ext xmlns:c16="http://schemas.microsoft.com/office/drawing/2014/chart" uri="{C3380CC4-5D6E-409C-BE32-E72D297353CC}">
              <c16:uniqueId val="{00000002-4C95-4931-843C-0EDF8BCAECF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Sonstiges'!$J$23:$O$23</c:f>
              <c:numCache>
                <c:formatCode>General</c:formatCode>
                <c:ptCount val="6"/>
                <c:pt idx="0">
                  <c:v>11.630119175234034</c:v>
                </c:pt>
                <c:pt idx="1">
                  <c:v>11.630119175234034</c:v>
                </c:pt>
                <c:pt idx="2">
                  <c:v>11.630119175234034</c:v>
                </c:pt>
                <c:pt idx="3">
                  <c:v>11.630119175234034</c:v>
                </c:pt>
                <c:pt idx="4">
                  <c:v>11.630119175234034</c:v>
                </c:pt>
                <c:pt idx="5">
                  <c:v>11.630119175234034</c:v>
                </c:pt>
              </c:numCache>
            </c:numRef>
          </c:val>
          <c:smooth val="0"/>
          <c:extLst>
            <c:ext xmlns:c16="http://schemas.microsoft.com/office/drawing/2014/chart" uri="{C3380CC4-5D6E-409C-BE32-E72D297353CC}">
              <c16:uniqueId val="{00000003-4C95-4931-843C-0EDF8BCAECFE}"/>
            </c:ext>
          </c:extLst>
        </c:ser>
        <c:ser>
          <c:idx val="2"/>
          <c:order val="2"/>
          <c:tx>
            <c:v>Durchschnitt West</c:v>
          </c:tx>
          <c:spPr>
            <a:ln w="15875" cap="rnd">
              <a:solidFill>
                <a:srgbClr val="0E2841">
                  <a:lumMod val="75000"/>
                  <a:lumOff val="25000"/>
                </a:srgbClr>
              </a:solidFill>
              <a:round/>
            </a:ln>
            <a:effectLst/>
          </c:spPr>
          <c:marker>
            <c:symbol val="none"/>
          </c:marker>
          <c:val>
            <c:numRef>
              <c:f>'Abb Sonstiges'!$J$24:$Y$24</c:f>
              <c:numCache>
                <c:formatCode>General</c:formatCode>
                <c:ptCount val="16"/>
                <c:pt idx="6">
                  <c:v>17.596972466400896</c:v>
                </c:pt>
                <c:pt idx="7">
                  <c:v>17.596972466400896</c:v>
                </c:pt>
                <c:pt idx="8">
                  <c:v>17.596972466400896</c:v>
                </c:pt>
                <c:pt idx="9">
                  <c:v>17.596972466400896</c:v>
                </c:pt>
                <c:pt idx="10">
                  <c:v>17.596972466400896</c:v>
                </c:pt>
                <c:pt idx="11">
                  <c:v>17.596972466400896</c:v>
                </c:pt>
                <c:pt idx="12">
                  <c:v>17.596972466400896</c:v>
                </c:pt>
                <c:pt idx="13">
                  <c:v>17.596972466400896</c:v>
                </c:pt>
                <c:pt idx="14">
                  <c:v>17.596972466400896</c:v>
                </c:pt>
                <c:pt idx="15">
                  <c:v>17.596972466400896</c:v>
                </c:pt>
              </c:numCache>
            </c:numRef>
          </c:val>
          <c:smooth val="0"/>
          <c:extLst>
            <c:ext xmlns:c16="http://schemas.microsoft.com/office/drawing/2014/chart" uri="{C3380CC4-5D6E-409C-BE32-E72D297353CC}">
              <c16:uniqueId val="{00000004-4C95-4931-843C-0EDF8BCAECF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Sonstiges'!$I$27</c:f>
          <c:strCache>
            <c:ptCount val="1"/>
            <c:pt idx="0">
              <c:v>Zweitstimmenanteile Bundestagswahl 2025: GRÜNE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Sonstiges'!$J$28:$N$28</c:f>
              <c:numCache>
                <c:formatCode>General</c:formatCode>
                <c:ptCount val="5"/>
                <c:pt idx="0">
                  <c:v>6.5923325996243634</c:v>
                </c:pt>
                <c:pt idx="1">
                  <c:v>5.3580835884148907</c:v>
                </c:pt>
                <c:pt idx="2">
                  <c:v>6.5096054907198555</c:v>
                </c:pt>
                <c:pt idx="3">
                  <c:v>4.417470682671464</c:v>
                </c:pt>
                <c:pt idx="4">
                  <c:v>4.2364215804736585</c:v>
                </c:pt>
              </c:numCache>
            </c:numRef>
          </c:val>
          <c:extLst>
            <c:ext xmlns:c16="http://schemas.microsoft.com/office/drawing/2014/chart" uri="{C3380CC4-5D6E-409C-BE32-E72D297353CC}">
              <c16:uniqueId val="{00000000-153C-42EA-BA9A-758FFC678F10}"/>
            </c:ext>
          </c:extLst>
        </c:ser>
        <c:ser>
          <c:idx val="3"/>
          <c:order val="3"/>
          <c:spPr>
            <a:solidFill>
              <a:srgbClr val="156082"/>
            </a:solidFill>
            <a:ln w="1587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Sonstiges'!$J$30:$Y$30</c:f>
              <c:numCache>
                <c:formatCode>General</c:formatCode>
                <c:ptCount val="16"/>
                <c:pt idx="6">
                  <c:v>13.633673585409003</c:v>
                </c:pt>
                <c:pt idx="7">
                  <c:v>12.00989105191711</c:v>
                </c:pt>
                <c:pt idx="8">
                  <c:v>15.586235413029495</c:v>
                </c:pt>
                <c:pt idx="9">
                  <c:v>19.291233909068303</c:v>
                </c:pt>
                <c:pt idx="10">
                  <c:v>12.609073752092389</c:v>
                </c:pt>
                <c:pt idx="11">
                  <c:v>11.501622224313586</c:v>
                </c:pt>
                <c:pt idx="12">
                  <c:v>12.358772936008606</c:v>
                </c:pt>
                <c:pt idx="13">
                  <c:v>10.34778222963811</c:v>
                </c:pt>
                <c:pt idx="14">
                  <c:v>7.2318386988659764</c:v>
                </c:pt>
                <c:pt idx="15">
                  <c:v>14.889481676910435</c:v>
                </c:pt>
              </c:numCache>
            </c:numRef>
          </c:val>
          <c:extLst>
            <c:ext xmlns:c16="http://schemas.microsoft.com/office/drawing/2014/chart" uri="{C3380CC4-5D6E-409C-BE32-E72D297353CC}">
              <c16:uniqueId val="{00000001-153C-42EA-BA9A-758FFC678F10}"/>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Sonstiges'!$J$29:$O$29</c:f>
              <c:numCache>
                <c:formatCode>General</c:formatCode>
                <c:ptCount val="6"/>
                <c:pt idx="5">
                  <c:v>16.826337384388978</c:v>
                </c:pt>
              </c:numCache>
            </c:numRef>
          </c:val>
          <c:extLst>
            <c:ext xmlns:c16="http://schemas.microsoft.com/office/drawing/2014/chart" uri="{C3380CC4-5D6E-409C-BE32-E72D297353CC}">
              <c16:uniqueId val="{00000002-153C-42EA-BA9A-758FFC678F1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Sonstiges'!$J$31:$O$31</c:f>
              <c:numCache>
                <c:formatCode>General</c:formatCode>
                <c:ptCount val="6"/>
                <c:pt idx="0">
                  <c:v>7.8564296733316459</c:v>
                </c:pt>
                <c:pt idx="1">
                  <c:v>7.8564296733316459</c:v>
                </c:pt>
                <c:pt idx="2">
                  <c:v>7.8564296733316459</c:v>
                </c:pt>
                <c:pt idx="3">
                  <c:v>7.8564296733316459</c:v>
                </c:pt>
                <c:pt idx="4">
                  <c:v>7.8564296733316459</c:v>
                </c:pt>
                <c:pt idx="5">
                  <c:v>7.8564296733316459</c:v>
                </c:pt>
              </c:numCache>
            </c:numRef>
          </c:val>
          <c:smooth val="0"/>
          <c:extLst>
            <c:ext xmlns:c16="http://schemas.microsoft.com/office/drawing/2014/chart" uri="{C3380CC4-5D6E-409C-BE32-E72D297353CC}">
              <c16:uniqueId val="{00000003-153C-42EA-BA9A-758FFC678F10}"/>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153C-42EA-BA9A-758FFC678F1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Investitionen'!$I$37</c:f>
          <c:strCache>
            <c:ptCount val="1"/>
            <c:pt idx="0">
              <c:v>Modernitätsgrad des Kapitalstocks (Nettoanlagevermögen in % des Bruttoanlagevermögens), zu Wiederbeschaffungspreisen, 2021</c:v>
            </c:pt>
          </c:strCache>
        </c:strRef>
      </c:tx>
      <c:layout>
        <c:manualLayout>
          <c:xMode val="edge"/>
          <c:yMode val="edge"/>
          <c:x val="0.10163483963331563"/>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7593073593073594"/>
          <c:w val="0.88043526450689269"/>
          <c:h val="0.49084637147629273"/>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Investitionen'!$J$38:$N$38</c:f>
              <c:numCache>
                <c:formatCode>0</c:formatCode>
                <c:ptCount val="5"/>
                <c:pt idx="0">
                  <c:v>60.166018124526801</c:v>
                </c:pt>
                <c:pt idx="1">
                  <c:v>57.853446400006511</c:v>
                </c:pt>
                <c:pt idx="2">
                  <c:v>57.405005167909643</c:v>
                </c:pt>
                <c:pt idx="3">
                  <c:v>56.037139198294504</c:v>
                </c:pt>
                <c:pt idx="4">
                  <c:v>56.967801222720738</c:v>
                </c:pt>
              </c:numCache>
            </c:numRef>
          </c:val>
          <c:extLst>
            <c:ext xmlns:c16="http://schemas.microsoft.com/office/drawing/2014/chart" uri="{C3380CC4-5D6E-409C-BE32-E72D297353CC}">
              <c16:uniqueId val="{00000000-A83A-4120-AE1C-6DF34AC1A43E}"/>
            </c:ext>
          </c:extLst>
        </c:ser>
        <c:ser>
          <c:idx val="3"/>
          <c:order val="3"/>
          <c:spPr>
            <a:solidFill>
              <a:srgbClr val="156082"/>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Investitionen'!$J$40:$Y$40</c:f>
              <c:numCache>
                <c:formatCode>General</c:formatCode>
                <c:ptCount val="16"/>
                <c:pt idx="6">
                  <c:v>54.797928539856912</c:v>
                </c:pt>
                <c:pt idx="7">
                  <c:v>56.032664594346073</c:v>
                </c:pt>
                <c:pt idx="8">
                  <c:v>49.102559892548449</c:v>
                </c:pt>
                <c:pt idx="9">
                  <c:v>53.92507852801004</c:v>
                </c:pt>
                <c:pt idx="10">
                  <c:v>53.259005089514211</c:v>
                </c:pt>
                <c:pt idx="11">
                  <c:v>53.60644391261232</c:v>
                </c:pt>
                <c:pt idx="12">
                  <c:v>52.063323517800256</c:v>
                </c:pt>
                <c:pt idx="13">
                  <c:v>54.222358412077618</c:v>
                </c:pt>
                <c:pt idx="14">
                  <c:v>50.559526949641864</c:v>
                </c:pt>
                <c:pt idx="15">
                  <c:v>53.538562110094112</c:v>
                </c:pt>
              </c:numCache>
            </c:numRef>
          </c:val>
          <c:extLst>
            <c:ext xmlns:c16="http://schemas.microsoft.com/office/drawing/2014/chart" uri="{C3380CC4-5D6E-409C-BE32-E72D297353CC}">
              <c16:uniqueId val="{00000001-A83A-4120-AE1C-6DF34AC1A43E}"/>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Investitionen'!$J$39:$O$39</c:f>
              <c:numCache>
                <c:formatCode>General</c:formatCode>
                <c:ptCount val="6"/>
                <c:pt idx="5">
                  <c:v>54.390153889524569</c:v>
                </c:pt>
              </c:numCache>
            </c:numRef>
          </c:val>
          <c:extLst>
            <c:ext xmlns:c16="http://schemas.microsoft.com/office/drawing/2014/chart" uri="{C3380CC4-5D6E-409C-BE32-E72D297353CC}">
              <c16:uniqueId val="{00000002-A83A-4120-AE1C-6DF34AC1A4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9050" cap="rnd">
              <a:solidFill>
                <a:schemeClr val="accent2"/>
              </a:solidFill>
              <a:round/>
            </a:ln>
            <a:effectLst/>
          </c:spPr>
          <c:marker>
            <c:symbol val="none"/>
          </c:marker>
          <c:val>
            <c:numRef>
              <c:f>'Abb Investitionen'!$J$41:$O$41</c:f>
              <c:numCache>
                <c:formatCode>General</c:formatCode>
                <c:ptCount val="6"/>
                <c:pt idx="0">
                  <c:v>56.928955454969476</c:v>
                </c:pt>
                <c:pt idx="1">
                  <c:v>56.928955454969476</c:v>
                </c:pt>
                <c:pt idx="2">
                  <c:v>56.928955454969476</c:v>
                </c:pt>
                <c:pt idx="3">
                  <c:v>56.928955454969476</c:v>
                </c:pt>
                <c:pt idx="4">
                  <c:v>56.928955454969476</c:v>
                </c:pt>
                <c:pt idx="5">
                  <c:v>56.928955454969476</c:v>
                </c:pt>
              </c:numCache>
            </c:numRef>
          </c:val>
          <c:smooth val="0"/>
          <c:extLst>
            <c:ext xmlns:c16="http://schemas.microsoft.com/office/drawing/2014/chart" uri="{C3380CC4-5D6E-409C-BE32-E72D297353CC}">
              <c16:uniqueId val="{00000003-A83A-4120-AE1C-6DF34AC1A43E}"/>
            </c:ext>
          </c:extLst>
        </c:ser>
        <c:ser>
          <c:idx val="2"/>
          <c:order val="2"/>
          <c:tx>
            <c:v>Durchschnitt West</c:v>
          </c:tx>
          <c:spPr>
            <a:ln w="19050" cap="rnd">
              <a:solidFill>
                <a:schemeClr val="accent3"/>
              </a:solidFill>
              <a:round/>
            </a:ln>
            <a:effectLst/>
          </c:spPr>
          <c:marker>
            <c:symbol val="none"/>
          </c:marker>
          <c:val>
            <c:numRef>
              <c:f>'Abb Investitionen'!$J$42:$Y$42</c:f>
              <c:numCache>
                <c:formatCode>General</c:formatCode>
                <c:ptCount val="16"/>
                <c:pt idx="6">
                  <c:v>54.006038184757202</c:v>
                </c:pt>
                <c:pt idx="7">
                  <c:v>54.006038184757202</c:v>
                </c:pt>
                <c:pt idx="8">
                  <c:v>54.006038184757202</c:v>
                </c:pt>
                <c:pt idx="9">
                  <c:v>54.006038184757202</c:v>
                </c:pt>
                <c:pt idx="10">
                  <c:v>54.006038184757202</c:v>
                </c:pt>
                <c:pt idx="11">
                  <c:v>54.006038184757202</c:v>
                </c:pt>
                <c:pt idx="12">
                  <c:v>54.006038184757202</c:v>
                </c:pt>
                <c:pt idx="13">
                  <c:v>54.006038184757202</c:v>
                </c:pt>
                <c:pt idx="14">
                  <c:v>54.006038184757202</c:v>
                </c:pt>
                <c:pt idx="15">
                  <c:v>54.006038184757202</c:v>
                </c:pt>
              </c:numCache>
            </c:numRef>
          </c:val>
          <c:smooth val="0"/>
          <c:extLst>
            <c:ext xmlns:c16="http://schemas.microsoft.com/office/drawing/2014/chart" uri="{C3380CC4-5D6E-409C-BE32-E72D297353CC}">
              <c16:uniqueId val="{00000004-A83A-4120-AE1C-6DF34AC1A4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Sonstiges'!$I$35</c:f>
          <c:strCache>
            <c:ptCount val="1"/>
            <c:pt idx="0">
              <c:v>Zweitstimmenanteile Bundestagswahl 2025: FDP</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Sonstiges'!$J$36:$N$36</c:f>
              <c:numCache>
                <c:formatCode>General</c:formatCode>
                <c:ptCount val="5"/>
                <c:pt idx="0">
                  <c:v>3.2456605748182827</c:v>
                </c:pt>
                <c:pt idx="1">
                  <c:v>3.1998292275484168</c:v>
                </c:pt>
                <c:pt idx="2">
                  <c:v>3.2470777234496637</c:v>
                </c:pt>
                <c:pt idx="3">
                  <c:v>3.0845351512581982</c:v>
                </c:pt>
                <c:pt idx="4">
                  <c:v>2.816275978733688</c:v>
                </c:pt>
              </c:numCache>
            </c:numRef>
          </c:val>
          <c:extLst>
            <c:ext xmlns:c16="http://schemas.microsoft.com/office/drawing/2014/chart" uri="{C3380CC4-5D6E-409C-BE32-E72D297353CC}">
              <c16:uniqueId val="{00000000-08F1-4E9D-A40C-A874F2237DA9}"/>
            </c:ext>
          </c:extLst>
        </c:ser>
        <c:ser>
          <c:idx val="3"/>
          <c:order val="3"/>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Sonstiges'!$J$38:$Y$38</c:f>
              <c:numCache>
                <c:formatCode>General</c:formatCode>
                <c:ptCount val="16"/>
                <c:pt idx="6">
                  <c:v>5.6305372064684107</c:v>
                </c:pt>
                <c:pt idx="7">
                  <c:v>4.1803153867246765</c:v>
                </c:pt>
                <c:pt idx="8">
                  <c:v>3.5304488652026094</c:v>
                </c:pt>
                <c:pt idx="9">
                  <c:v>4.5059390600791875</c:v>
                </c:pt>
                <c:pt idx="10">
                  <c:v>5.049745394508653</c:v>
                </c:pt>
                <c:pt idx="11">
                  <c:v>4.0907129651931591</c:v>
                </c:pt>
                <c:pt idx="12">
                  <c:v>4.3933128725133077</c:v>
                </c:pt>
                <c:pt idx="13">
                  <c:v>4.5943010637466477</c:v>
                </c:pt>
                <c:pt idx="14">
                  <c:v>4.2894803100764847</c:v>
                </c:pt>
                <c:pt idx="15">
                  <c:v>4.6886577429315341</c:v>
                </c:pt>
              </c:numCache>
            </c:numRef>
          </c:val>
          <c:extLst>
            <c:ext xmlns:c16="http://schemas.microsoft.com/office/drawing/2014/chart" uri="{C3380CC4-5D6E-409C-BE32-E72D297353CC}">
              <c16:uniqueId val="{00000001-08F1-4E9D-A40C-A874F2237DA9}"/>
            </c:ext>
          </c:extLst>
        </c:ser>
        <c:ser>
          <c:idx val="4"/>
          <c:order val="4"/>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Sonstiges'!$J$37:$O$37</c:f>
              <c:numCache>
                <c:formatCode>General</c:formatCode>
                <c:ptCount val="6"/>
                <c:pt idx="5">
                  <c:v>3.7996792052250461</c:v>
                </c:pt>
              </c:numCache>
            </c:numRef>
          </c:val>
          <c:extLst>
            <c:ext xmlns:c16="http://schemas.microsoft.com/office/drawing/2014/chart" uri="{C3380CC4-5D6E-409C-BE32-E72D297353CC}">
              <c16:uniqueId val="{00000002-08F1-4E9D-A40C-A874F2237D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Sonstiges'!$J$39:$O$39</c:f>
              <c:numCache>
                <c:formatCode>0</c:formatCode>
                <c:ptCount val="6"/>
                <c:pt idx="0" formatCode="General">
                  <c:v>3.2713336746133748</c:v>
                </c:pt>
                <c:pt idx="1">
                  <c:v>3.2713336746133748</c:v>
                </c:pt>
                <c:pt idx="2" formatCode="General">
                  <c:v>3.2713336746133748</c:v>
                </c:pt>
                <c:pt idx="3" formatCode="General">
                  <c:v>3.2713336746133748</c:v>
                </c:pt>
                <c:pt idx="4" formatCode="General">
                  <c:v>3.2713336746133748</c:v>
                </c:pt>
                <c:pt idx="5" formatCode="General">
                  <c:v>3.2713336746133748</c:v>
                </c:pt>
              </c:numCache>
            </c:numRef>
          </c:val>
          <c:smooth val="0"/>
          <c:extLst>
            <c:ext xmlns:c16="http://schemas.microsoft.com/office/drawing/2014/chart" uri="{C3380CC4-5D6E-409C-BE32-E72D297353CC}">
              <c16:uniqueId val="{00000003-08F1-4E9D-A40C-A874F2237DA9}"/>
            </c:ext>
          </c:extLst>
        </c:ser>
        <c:ser>
          <c:idx val="2"/>
          <c:order val="2"/>
          <c:tx>
            <c:v>Durchschnitt West</c:v>
          </c:tx>
          <c:spPr>
            <a:ln w="15875" cap="rnd">
              <a:solidFill>
                <a:schemeClr val="accent3"/>
              </a:solidFill>
              <a:round/>
            </a:ln>
            <a:effectLst/>
          </c:spPr>
          <c:marker>
            <c:symbol val="none"/>
          </c:marker>
          <c:val>
            <c:numRef>
              <c:f>'Abb Sonstiges'!$J$40:$Y$40</c:f>
              <c:numCache>
                <c:formatCode>General</c:formatCode>
                <c:ptCount val="16"/>
                <c:pt idx="6">
                  <c:v>4.589302527683321</c:v>
                </c:pt>
                <c:pt idx="7">
                  <c:v>4.589302527683321</c:v>
                </c:pt>
                <c:pt idx="8">
                  <c:v>4.589302527683321</c:v>
                </c:pt>
                <c:pt idx="9">
                  <c:v>4.589302527683321</c:v>
                </c:pt>
                <c:pt idx="10">
                  <c:v>4.589302527683321</c:v>
                </c:pt>
                <c:pt idx="11">
                  <c:v>4.589302527683321</c:v>
                </c:pt>
                <c:pt idx="12">
                  <c:v>4.589302527683321</c:v>
                </c:pt>
                <c:pt idx="13">
                  <c:v>4.589302527683321</c:v>
                </c:pt>
                <c:pt idx="14">
                  <c:v>4.589302527683321</c:v>
                </c:pt>
                <c:pt idx="15">
                  <c:v>4.589302527683321</c:v>
                </c:pt>
              </c:numCache>
            </c:numRef>
          </c:val>
          <c:smooth val="0"/>
          <c:extLst>
            <c:ext xmlns:c16="http://schemas.microsoft.com/office/drawing/2014/chart" uri="{C3380CC4-5D6E-409C-BE32-E72D297353CC}">
              <c16:uniqueId val="{00000004-08F1-4E9D-A40C-A874F2237D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Sonstiges'!$I$45</c:f>
          <c:strCache>
            <c:ptCount val="1"/>
            <c:pt idx="0">
              <c:v>Zweitstimmenanteile Bundestagswahl 2025: AfD</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Sonstiges'!$J$46:$N$46</c:f>
              <c:numCache>
                <c:formatCode>General</c:formatCode>
                <c:ptCount val="5"/>
                <c:pt idx="0">
                  <c:v>32.493331665996898</c:v>
                </c:pt>
                <c:pt idx="1">
                  <c:v>34.992783297200859</c:v>
                </c:pt>
                <c:pt idx="2">
                  <c:v>37.298079213191926</c:v>
                </c:pt>
                <c:pt idx="3">
                  <c:v>37.096524542209998</c:v>
                </c:pt>
                <c:pt idx="4">
                  <c:v>38.554781899468345</c:v>
                </c:pt>
              </c:numCache>
            </c:numRef>
          </c:val>
          <c:extLst>
            <c:ext xmlns:c16="http://schemas.microsoft.com/office/drawing/2014/chart" uri="{C3380CC4-5D6E-409C-BE32-E72D297353CC}">
              <c16:uniqueId val="{00000000-F502-4D4E-B1DF-B5FE423589C8}"/>
            </c:ext>
          </c:extLst>
        </c:ser>
        <c:ser>
          <c:idx val="3"/>
          <c:order val="3"/>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Sonstiges'!$J$48:$Y$48</c:f>
              <c:numCache>
                <c:formatCode>General</c:formatCode>
                <c:ptCount val="16"/>
                <c:pt idx="6">
                  <c:v>19.786305444505654</c:v>
                </c:pt>
                <c:pt idx="7">
                  <c:v>19.013054853868276</c:v>
                </c:pt>
                <c:pt idx="8">
                  <c:v>15.073968574841496</c:v>
                </c:pt>
                <c:pt idx="9">
                  <c:v>10.865132648572139</c:v>
                </c:pt>
                <c:pt idx="10">
                  <c:v>17.78295223961792</c:v>
                </c:pt>
                <c:pt idx="11">
                  <c:v>17.836093135135911</c:v>
                </c:pt>
                <c:pt idx="12">
                  <c:v>16.818890962246918</c:v>
                </c:pt>
                <c:pt idx="13">
                  <c:v>20.089568063913426</c:v>
                </c:pt>
                <c:pt idx="14">
                  <c:v>21.558953049991413</c:v>
                </c:pt>
                <c:pt idx="15">
                  <c:v>16.285329028380243</c:v>
                </c:pt>
              </c:numCache>
            </c:numRef>
          </c:val>
          <c:extLst>
            <c:ext xmlns:c16="http://schemas.microsoft.com/office/drawing/2014/chart" uri="{C3380CC4-5D6E-409C-BE32-E72D297353CC}">
              <c16:uniqueId val="{00000001-F502-4D4E-B1DF-B5FE423589C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Sonstiges'!$J$47:$O$47</c:f>
              <c:numCache>
                <c:formatCode>General</c:formatCode>
                <c:ptCount val="6"/>
                <c:pt idx="5">
                  <c:v>15.233904735134004</c:v>
                </c:pt>
              </c:numCache>
            </c:numRef>
          </c:val>
          <c:extLst>
            <c:ext xmlns:c16="http://schemas.microsoft.com/office/drawing/2014/chart" uri="{C3380CC4-5D6E-409C-BE32-E72D297353CC}">
              <c16:uniqueId val="{00000002-F502-4D4E-B1DF-B5FE423589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Sonstiges'!$J$49:$O$49</c:f>
              <c:numCache>
                <c:formatCode>0.000</c:formatCode>
                <c:ptCount val="6"/>
                <c:pt idx="0" formatCode="General">
                  <c:v>32.029666589976799</c:v>
                </c:pt>
                <c:pt idx="1">
                  <c:v>32.029666589976799</c:v>
                </c:pt>
                <c:pt idx="2" formatCode="General">
                  <c:v>32.029666589976799</c:v>
                </c:pt>
                <c:pt idx="3" formatCode="General">
                  <c:v>32.029666589976799</c:v>
                </c:pt>
                <c:pt idx="4" formatCode="General">
                  <c:v>32.029666589976799</c:v>
                </c:pt>
                <c:pt idx="5" formatCode="General">
                  <c:v>32.029666589976799</c:v>
                </c:pt>
              </c:numCache>
            </c:numRef>
          </c:val>
          <c:smooth val="0"/>
          <c:extLst>
            <c:ext xmlns:c16="http://schemas.microsoft.com/office/drawing/2014/chart" uri="{C3380CC4-5D6E-409C-BE32-E72D297353CC}">
              <c16:uniqueId val="{00000003-F502-4D4E-B1DF-B5FE423589C8}"/>
            </c:ext>
          </c:extLst>
        </c:ser>
        <c:ser>
          <c:idx val="2"/>
          <c:order val="2"/>
          <c:tx>
            <c:v>Durchschnitt West</c:v>
          </c:tx>
          <c:spPr>
            <a:ln w="15875" cap="rnd">
              <a:solidFill>
                <a:srgbClr val="0E2841">
                  <a:lumMod val="75000"/>
                  <a:lumOff val="25000"/>
                </a:srgbClr>
              </a:solidFill>
              <a:round/>
            </a:ln>
            <a:effectLst/>
          </c:spPr>
          <c:marker>
            <c:symbol val="none"/>
          </c:marker>
          <c:val>
            <c:numRef>
              <c:f>'Abb Sonstiges'!$J$50:$Y$50</c:f>
              <c:numCache>
                <c:formatCode>General</c:formatCode>
                <c:ptCount val="16"/>
                <c:pt idx="6">
                  <c:v>18.025273064401144</c:v>
                </c:pt>
                <c:pt idx="7">
                  <c:v>18.025273064401144</c:v>
                </c:pt>
                <c:pt idx="8">
                  <c:v>18.025273064401144</c:v>
                </c:pt>
                <c:pt idx="9">
                  <c:v>18.025273064401144</c:v>
                </c:pt>
                <c:pt idx="10">
                  <c:v>18.025273064401144</c:v>
                </c:pt>
                <c:pt idx="11">
                  <c:v>18.025273064401144</c:v>
                </c:pt>
                <c:pt idx="12">
                  <c:v>18.025273064401144</c:v>
                </c:pt>
                <c:pt idx="13">
                  <c:v>18.025273064401144</c:v>
                </c:pt>
                <c:pt idx="14">
                  <c:v>18.025273064401144</c:v>
                </c:pt>
                <c:pt idx="15">
                  <c:v>18.025273064401144</c:v>
                </c:pt>
              </c:numCache>
            </c:numRef>
          </c:val>
          <c:smooth val="0"/>
          <c:extLst>
            <c:ext xmlns:c16="http://schemas.microsoft.com/office/drawing/2014/chart" uri="{C3380CC4-5D6E-409C-BE32-E72D297353CC}">
              <c16:uniqueId val="{00000004-F502-4D4E-B1DF-B5FE423589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Sonstiges'!$I$52</c:f>
          <c:strCache>
            <c:ptCount val="1"/>
            <c:pt idx="0">
              <c:v>Zweitstimmenanteile Bundestagswahl 2025: BSW</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Sonstiges'!$J$53:$N$53</c:f>
              <c:numCache>
                <c:formatCode>General</c:formatCode>
                <c:ptCount val="5"/>
                <c:pt idx="0">
                  <c:v>10.708488482630765</c:v>
                </c:pt>
                <c:pt idx="1">
                  <c:v>10.562824482346006</c:v>
                </c:pt>
                <c:pt idx="2">
                  <c:v>9.0387426388519181</c:v>
                </c:pt>
                <c:pt idx="3">
                  <c:v>11.246951992337079</c:v>
                </c:pt>
                <c:pt idx="4">
                  <c:v>9.4218221362977275</c:v>
                </c:pt>
              </c:numCache>
            </c:numRef>
          </c:val>
          <c:extLst>
            <c:ext xmlns:c16="http://schemas.microsoft.com/office/drawing/2014/chart" uri="{C3380CC4-5D6E-409C-BE32-E72D297353CC}">
              <c16:uniqueId val="{00000000-B65E-44B9-A979-45E2715DD89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Sonstiges'!$J$54:$O$54</c:f>
              <c:numCache>
                <c:formatCode>General</c:formatCode>
                <c:ptCount val="6"/>
                <c:pt idx="5">
                  <c:v>6.6503619071849513</c:v>
                </c:pt>
              </c:numCache>
            </c:numRef>
          </c:val>
          <c:extLst>
            <c:ext xmlns:c16="http://schemas.microsoft.com/office/drawing/2014/chart" uri="{C3380CC4-5D6E-409C-BE32-E72D297353CC}">
              <c16:uniqueId val="{00000001-B65E-44B9-A979-45E2715DD891}"/>
            </c:ext>
          </c:extLst>
        </c:ser>
        <c:ser>
          <c:idx val="3"/>
          <c:order val="2"/>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Sonstiges'!$J$55:$Y$55</c:f>
              <c:numCache>
                <c:formatCode>General</c:formatCode>
                <c:ptCount val="16"/>
                <c:pt idx="6">
                  <c:v>4.0979382985632435</c:v>
                </c:pt>
                <c:pt idx="7">
                  <c:v>3.0922770969689868</c:v>
                </c:pt>
                <c:pt idx="8">
                  <c:v>4.3399108701644771</c:v>
                </c:pt>
                <c:pt idx="9">
                  <c:v>4.0090090090090094</c:v>
                </c:pt>
                <c:pt idx="10">
                  <c:v>4.4306158844559675</c:v>
                </c:pt>
                <c:pt idx="11">
                  <c:v>3.7759384416118884</c:v>
                </c:pt>
                <c:pt idx="12">
                  <c:v>4.1127255267698475</c:v>
                </c:pt>
                <c:pt idx="13">
                  <c:v>4.2339984804770303</c:v>
                </c:pt>
                <c:pt idx="14">
                  <c:v>6.1696816697041799</c:v>
                </c:pt>
                <c:pt idx="15">
                  <c:v>3.4455759426171739</c:v>
                </c:pt>
              </c:numCache>
            </c:numRef>
          </c:val>
          <c:extLst>
            <c:ext xmlns:c16="http://schemas.microsoft.com/office/drawing/2014/chart" uri="{C3380CC4-5D6E-409C-BE32-E72D297353CC}">
              <c16:uniqueId val="{00000002-B65E-44B9-A979-45E2715DD89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Sonstiges'!$J$56:$O$56</c:f>
              <c:numCache>
                <c:formatCode>General</c:formatCode>
                <c:ptCount val="6"/>
                <c:pt idx="0">
                  <c:v>9.3546334857451292</c:v>
                </c:pt>
                <c:pt idx="1">
                  <c:v>9.3546334857451292</c:v>
                </c:pt>
                <c:pt idx="2">
                  <c:v>9.3546334857451292</c:v>
                </c:pt>
                <c:pt idx="3">
                  <c:v>9.3546334857451292</c:v>
                </c:pt>
                <c:pt idx="4">
                  <c:v>9.3546334857451292</c:v>
                </c:pt>
                <c:pt idx="5">
                  <c:v>9.3546334857451292</c:v>
                </c:pt>
              </c:numCache>
            </c:numRef>
          </c:val>
          <c:smooth val="0"/>
          <c:extLst>
            <c:ext xmlns:c16="http://schemas.microsoft.com/office/drawing/2014/chart" uri="{C3380CC4-5D6E-409C-BE32-E72D297353CC}">
              <c16:uniqueId val="{00000003-B65E-44B9-A979-45E2715DD891}"/>
            </c:ext>
          </c:extLst>
        </c:ser>
        <c:ser>
          <c:idx val="2"/>
          <c:order val="4"/>
          <c:tx>
            <c:v>Durchschnitt West</c:v>
          </c:tx>
          <c:spPr>
            <a:ln w="15875" cap="rnd">
              <a:solidFill>
                <a:srgbClr val="0E2841">
                  <a:lumMod val="75000"/>
                  <a:lumOff val="25000"/>
                </a:srgbClr>
              </a:solidFill>
              <a:round/>
            </a:ln>
            <a:effectLst/>
          </c:spPr>
          <c:marker>
            <c:symbol val="none"/>
          </c:marker>
          <c:val>
            <c:numRef>
              <c:f>'Abb Sonstiges'!$J$57:$Y$57</c:f>
              <c:numCache>
                <c:formatCode>General</c:formatCode>
                <c:ptCount val="16"/>
                <c:pt idx="6">
                  <c:v>3.8984387009169126</c:v>
                </c:pt>
                <c:pt idx="7">
                  <c:v>3.8984387009169126</c:v>
                </c:pt>
                <c:pt idx="8">
                  <c:v>3.8984387009169126</c:v>
                </c:pt>
                <c:pt idx="9">
                  <c:v>3.8984387009169126</c:v>
                </c:pt>
                <c:pt idx="10">
                  <c:v>3.8984387009169126</c:v>
                </c:pt>
                <c:pt idx="11">
                  <c:v>3.8984387009169126</c:v>
                </c:pt>
                <c:pt idx="12">
                  <c:v>3.8984387009169126</c:v>
                </c:pt>
                <c:pt idx="13">
                  <c:v>3.8984387009169126</c:v>
                </c:pt>
                <c:pt idx="14">
                  <c:v>3.8984387009169126</c:v>
                </c:pt>
                <c:pt idx="15">
                  <c:v>3.8984387009169126</c:v>
                </c:pt>
              </c:numCache>
            </c:numRef>
          </c:val>
          <c:smooth val="0"/>
          <c:extLst>
            <c:ext xmlns:c16="http://schemas.microsoft.com/office/drawing/2014/chart" uri="{C3380CC4-5D6E-409C-BE32-E72D297353CC}">
              <c16:uniqueId val="{00000004-B65E-44B9-A979-45E2715DD89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Sonstiges'!$I$59</c:f>
          <c:strCache>
            <c:ptCount val="1"/>
            <c:pt idx="0">
              <c:v>Zweitstimmenanteile Bundestagswahl 2025: LINKE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Sonstiges'!$J$60:$N$60</c:f>
              <c:numCache>
                <c:formatCode>General</c:formatCode>
                <c:ptCount val="5"/>
                <c:pt idx="0">
                  <c:v>10.697501059284736</c:v>
                </c:pt>
                <c:pt idx="1">
                  <c:v>12.049935274890771</c:v>
                </c:pt>
                <c:pt idx="2">
                  <c:v>11.303905864478599</c:v>
                </c:pt>
                <c:pt idx="3">
                  <c:v>10.753139232915268</c:v>
                </c:pt>
                <c:pt idx="4">
                  <c:v>15.155872402126629</c:v>
                </c:pt>
              </c:numCache>
            </c:numRef>
          </c:val>
          <c:extLst>
            <c:ext xmlns:c16="http://schemas.microsoft.com/office/drawing/2014/chart" uri="{C3380CC4-5D6E-409C-BE32-E72D297353CC}">
              <c16:uniqueId val="{00000000-9D59-412E-BB9D-CCCAAFB71945}"/>
            </c:ext>
          </c:extLst>
        </c:ser>
        <c:ser>
          <c:idx val="4"/>
          <c:order val="1"/>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Sonstiges'!$J$61:$O$61</c:f>
              <c:numCache>
                <c:formatCode>General</c:formatCode>
                <c:ptCount val="6"/>
                <c:pt idx="5">
                  <c:v>19.86229522660042</c:v>
                </c:pt>
              </c:numCache>
            </c:numRef>
          </c:val>
          <c:extLst>
            <c:ext xmlns:c16="http://schemas.microsoft.com/office/drawing/2014/chart" uri="{C3380CC4-5D6E-409C-BE32-E72D297353CC}">
              <c16:uniqueId val="{00000001-9D59-412E-BB9D-CCCAAFB71945}"/>
            </c:ext>
          </c:extLst>
        </c:ser>
        <c:ser>
          <c:idx val="3"/>
          <c:order val="2"/>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Sonstiges'!$J$62:$Y$62</c:f>
              <c:numCache>
                <c:formatCode>General</c:formatCode>
                <c:ptCount val="16"/>
                <c:pt idx="6">
                  <c:v>6.7635296893006904</c:v>
                </c:pt>
                <c:pt idx="7">
                  <c:v>5.7317097952422298</c:v>
                </c:pt>
                <c:pt idx="8">
                  <c:v>14.776773408067628</c:v>
                </c:pt>
                <c:pt idx="9">
                  <c:v>14.452191044547732</c:v>
                </c:pt>
                <c:pt idx="10">
                  <c:v>8.6867472773102588</c:v>
                </c:pt>
                <c:pt idx="11">
                  <c:v>8.0855799093021883</c:v>
                </c:pt>
                <c:pt idx="12">
                  <c:v>8.3328124076702803</c:v>
                </c:pt>
                <c:pt idx="13">
                  <c:v>6.5206952421850515</c:v>
                </c:pt>
                <c:pt idx="14">
                  <c:v>7.3500599443409715</c:v>
                </c:pt>
                <c:pt idx="15">
                  <c:v>7.7887026896205063</c:v>
                </c:pt>
              </c:numCache>
            </c:numRef>
          </c:val>
          <c:extLst>
            <c:ext xmlns:c16="http://schemas.microsoft.com/office/drawing/2014/chart" uri="{C3380CC4-5D6E-409C-BE32-E72D297353CC}">
              <c16:uniqueId val="{00000002-9D59-412E-BB9D-CCCAAFB7194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Sonstiges'!$J$63:$O$63</c:f>
              <c:numCache>
                <c:formatCode>General</c:formatCode>
                <c:ptCount val="6"/>
                <c:pt idx="0">
                  <c:v>13.416955742774487</c:v>
                </c:pt>
                <c:pt idx="1">
                  <c:v>13.416955742774487</c:v>
                </c:pt>
                <c:pt idx="2">
                  <c:v>13.416955742774487</c:v>
                </c:pt>
                <c:pt idx="3">
                  <c:v>13.416955742774487</c:v>
                </c:pt>
                <c:pt idx="4">
                  <c:v>13.416955742774487</c:v>
                </c:pt>
                <c:pt idx="5">
                  <c:v>13.416955742774487</c:v>
                </c:pt>
              </c:numCache>
            </c:numRef>
          </c:val>
          <c:smooth val="0"/>
          <c:extLst>
            <c:ext xmlns:c16="http://schemas.microsoft.com/office/drawing/2014/chart" uri="{C3380CC4-5D6E-409C-BE32-E72D297353CC}">
              <c16:uniqueId val="{00000003-9D59-412E-BB9D-CCCAAFB71945}"/>
            </c:ext>
          </c:extLst>
        </c:ser>
        <c:ser>
          <c:idx val="2"/>
          <c:order val="4"/>
          <c:tx>
            <c:v>Durchschnitt West</c:v>
          </c:tx>
          <c:spPr>
            <a:ln w="15875" cap="rnd">
              <a:solidFill>
                <a:srgbClr val="0E2841">
                  <a:lumMod val="75000"/>
                  <a:lumOff val="25000"/>
                </a:srgbClr>
              </a:solidFill>
              <a:round/>
            </a:ln>
            <a:effectLst/>
          </c:spPr>
          <c:marker>
            <c:symbol val="none"/>
          </c:marker>
          <c:val>
            <c:numRef>
              <c:f>'Abb Sonstiges'!$J$64:$Y$64</c:f>
              <c:numCache>
                <c:formatCode>General</c:formatCode>
                <c:ptCount val="16"/>
                <c:pt idx="6">
                  <c:v>7.6257430907964103</c:v>
                </c:pt>
                <c:pt idx="7">
                  <c:v>7.6257430907964103</c:v>
                </c:pt>
                <c:pt idx="8">
                  <c:v>7.6257430907964103</c:v>
                </c:pt>
                <c:pt idx="9">
                  <c:v>7.6257430907964103</c:v>
                </c:pt>
                <c:pt idx="10">
                  <c:v>7.6257430907964103</c:v>
                </c:pt>
                <c:pt idx="11">
                  <c:v>7.6257430907964103</c:v>
                </c:pt>
                <c:pt idx="12">
                  <c:v>7.6257430907964103</c:v>
                </c:pt>
                <c:pt idx="13">
                  <c:v>7.6257430907964103</c:v>
                </c:pt>
                <c:pt idx="14">
                  <c:v>7.6257430907964103</c:v>
                </c:pt>
                <c:pt idx="15">
                  <c:v>7.6257430907964103</c:v>
                </c:pt>
              </c:numCache>
            </c:numRef>
          </c:val>
          <c:smooth val="0"/>
          <c:extLst>
            <c:ext xmlns:c16="http://schemas.microsoft.com/office/drawing/2014/chart" uri="{C3380CC4-5D6E-409C-BE32-E72D297353CC}">
              <c16:uniqueId val="{00000004-9D59-412E-BB9D-CCCAAFB7194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Zufriedenheit'!$I$3</c:f>
          <c:strCache>
            <c:ptCount val="1"/>
            <c:pt idx="0">
              <c:v>Zufriedenheitsindikatoren (1: positiv // 3: negativ) 2023: allgemeine Lebenszufriedenheit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Zufriedenheit'!$J$4:$N$4</c:f>
              <c:numCache>
                <c:formatCode>General</c:formatCode>
                <c:ptCount val="5"/>
                <c:pt idx="0">
                  <c:v>2.1414760307971554</c:v>
                </c:pt>
                <c:pt idx="1">
                  <c:v>2.4070258686291934</c:v>
                </c:pt>
                <c:pt idx="2">
                  <c:v>2.3432273692390719</c:v>
                </c:pt>
                <c:pt idx="3">
                  <c:v>2.3974022769632661</c:v>
                </c:pt>
                <c:pt idx="4">
                  <c:v>2.0805377096452728</c:v>
                </c:pt>
              </c:numCache>
            </c:numRef>
          </c:val>
          <c:extLst>
            <c:ext xmlns:c16="http://schemas.microsoft.com/office/drawing/2014/chart" uri="{C3380CC4-5D6E-409C-BE32-E72D297353CC}">
              <c16:uniqueId val="{00000000-68BB-4D04-A325-3933F8A223DA}"/>
            </c:ext>
          </c:extLst>
        </c:ser>
        <c:ser>
          <c:idx val="3"/>
          <c:order val="3"/>
          <c:spPr>
            <a:solidFill>
              <a:schemeClr val="accent1"/>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Zufriedenheit'!$J$6:$Y$6</c:f>
              <c:numCache>
                <c:formatCode>General</c:formatCode>
                <c:ptCount val="16"/>
                <c:pt idx="6">
                  <c:v>1.8093484936406785</c:v>
                </c:pt>
                <c:pt idx="7">
                  <c:v>1.7726626791897202</c:v>
                </c:pt>
                <c:pt idx="8">
                  <c:v>2</c:v>
                </c:pt>
                <c:pt idx="9">
                  <c:v>2</c:v>
                </c:pt>
                <c:pt idx="10">
                  <c:v>1.9299324111016054</c:v>
                </c:pt>
                <c:pt idx="11">
                  <c:v>1.70504636068131</c:v>
                </c:pt>
                <c:pt idx="12">
                  <c:v>1.9539088757808918</c:v>
                </c:pt>
                <c:pt idx="13">
                  <c:v>2.0149430648554936</c:v>
                </c:pt>
                <c:pt idx="14">
                  <c:v>1.9484455322880381</c:v>
                </c:pt>
                <c:pt idx="15">
                  <c:v>1.8400281755584111</c:v>
                </c:pt>
              </c:numCache>
            </c:numRef>
          </c:val>
          <c:extLst>
            <c:ext xmlns:c16="http://schemas.microsoft.com/office/drawing/2014/chart" uri="{C3380CC4-5D6E-409C-BE32-E72D297353CC}">
              <c16:uniqueId val="{00000001-68BB-4D04-A325-3933F8A223D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8BB-4D04-A325-3933F8A223DA}"/>
              </c:ext>
            </c:extLst>
          </c:dPt>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Zufriedenheit'!$J$5:$O$5</c:f>
              <c:numCache>
                <c:formatCode>General</c:formatCode>
                <c:ptCount val="6"/>
                <c:pt idx="5">
                  <c:v>3</c:v>
                </c:pt>
              </c:numCache>
            </c:numRef>
          </c:val>
          <c:extLst>
            <c:ext xmlns:c16="http://schemas.microsoft.com/office/drawing/2014/chart" uri="{C3380CC4-5D6E-409C-BE32-E72D297353CC}">
              <c16:uniqueId val="{00000004-68BB-4D04-A325-3933F8A223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Zufriedenheit'!$J$7:$O$7</c:f>
              <c:numCache>
                <c:formatCode>General</c:formatCode>
                <c:ptCount val="6"/>
                <c:pt idx="0">
                  <c:v>2.4425683236293758</c:v>
                </c:pt>
                <c:pt idx="1">
                  <c:v>2.4425683236293758</c:v>
                </c:pt>
                <c:pt idx="2">
                  <c:v>2.4425683236293758</c:v>
                </c:pt>
                <c:pt idx="3">
                  <c:v>2.4425683236293758</c:v>
                </c:pt>
                <c:pt idx="4">
                  <c:v>2.4425683236293758</c:v>
                </c:pt>
                <c:pt idx="5">
                  <c:v>2.4425683236293758</c:v>
                </c:pt>
              </c:numCache>
            </c:numRef>
          </c:val>
          <c:smooth val="0"/>
          <c:extLst>
            <c:ext xmlns:c16="http://schemas.microsoft.com/office/drawing/2014/chart" uri="{C3380CC4-5D6E-409C-BE32-E72D297353CC}">
              <c16:uniqueId val="{00000005-68BB-4D04-A325-3933F8A223DA}"/>
            </c:ext>
          </c:extLst>
        </c:ser>
        <c:ser>
          <c:idx val="2"/>
          <c:order val="2"/>
          <c:tx>
            <c:v>Durchschnitt West</c:v>
          </c:tx>
          <c:spPr>
            <a:ln w="15875" cap="rnd">
              <a:solidFill>
                <a:schemeClr val="tx2">
                  <a:lumMod val="75000"/>
                  <a:lumOff val="25000"/>
                </a:schemeClr>
              </a:solidFill>
              <a:round/>
            </a:ln>
            <a:effectLst/>
          </c:spPr>
          <c:marker>
            <c:symbol val="none"/>
          </c:marker>
          <c:val>
            <c:numRef>
              <c:f>'Abb Zufriedenheit'!$J$8:$Y$8</c:f>
              <c:numCache>
                <c:formatCode>General</c:formatCode>
                <c:ptCount val="16"/>
                <c:pt idx="6">
                  <c:v>1.8627028544700603</c:v>
                </c:pt>
                <c:pt idx="7">
                  <c:v>1.8627028544700603</c:v>
                </c:pt>
                <c:pt idx="8">
                  <c:v>1.8627028544700603</c:v>
                </c:pt>
                <c:pt idx="9">
                  <c:v>1.8627028544700603</c:v>
                </c:pt>
                <c:pt idx="10">
                  <c:v>1.8627028544700603</c:v>
                </c:pt>
                <c:pt idx="11">
                  <c:v>1.8627028544700603</c:v>
                </c:pt>
                <c:pt idx="12">
                  <c:v>1.8627028544700603</c:v>
                </c:pt>
                <c:pt idx="13">
                  <c:v>1.8627028544700603</c:v>
                </c:pt>
                <c:pt idx="14">
                  <c:v>1.8627028544700603</c:v>
                </c:pt>
                <c:pt idx="15">
                  <c:v>1.8627028544700603</c:v>
                </c:pt>
              </c:numCache>
            </c:numRef>
          </c:val>
          <c:smooth val="0"/>
          <c:extLst>
            <c:ext xmlns:c16="http://schemas.microsoft.com/office/drawing/2014/chart" uri="{C3380CC4-5D6E-409C-BE32-E72D297353CC}">
              <c16:uniqueId val="{00000006-68BB-4D04-A325-3933F8A223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Zufriedenheit'!$I$11</c:f>
          <c:strCache>
            <c:ptCount val="1"/>
            <c:pt idx="0">
              <c:v>Zufriedenheitsindikatoren (1: positiv // 3: negativ) 2023: regionale Lebensbedingungen im Vergleich</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Zufriedenheit'!$J$12:$N$12</c:f>
              <c:numCache>
                <c:formatCode>General</c:formatCode>
                <c:ptCount val="5"/>
                <c:pt idx="0">
                  <c:v>2.6981539447186642</c:v>
                </c:pt>
                <c:pt idx="1">
                  <c:v>2.9016817800209149</c:v>
                </c:pt>
                <c:pt idx="2">
                  <c:v>2.7099619583676797</c:v>
                </c:pt>
                <c:pt idx="3">
                  <c:v>3</c:v>
                </c:pt>
                <c:pt idx="4">
                  <c:v>2.6387153771671294</c:v>
                </c:pt>
              </c:numCache>
            </c:numRef>
          </c:val>
          <c:extLst>
            <c:ext xmlns:c16="http://schemas.microsoft.com/office/drawing/2014/chart" uri="{C3380CC4-5D6E-409C-BE32-E72D297353CC}">
              <c16:uniqueId val="{00000000-5E69-4354-BA11-9F62DB934EFA}"/>
            </c:ext>
          </c:extLst>
        </c:ser>
        <c:ser>
          <c:idx val="3"/>
          <c:order val="3"/>
          <c:spPr>
            <a:solidFill>
              <a:schemeClr val="accent1"/>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Zufriedenheit'!$J$14:$Y$14</c:f>
              <c:numCache>
                <c:formatCode>General</c:formatCode>
                <c:ptCount val="16"/>
                <c:pt idx="6">
                  <c:v>1.2735136155269391</c:v>
                </c:pt>
                <c:pt idx="7">
                  <c:v>1.3224536663842712</c:v>
                </c:pt>
                <c:pt idx="8">
                  <c:v>3</c:v>
                </c:pt>
                <c:pt idx="9">
                  <c:v>1</c:v>
                </c:pt>
                <c:pt idx="10">
                  <c:v>1.9132374221058077</c:v>
                </c:pt>
                <c:pt idx="11">
                  <c:v>2.1872166818325112</c:v>
                </c:pt>
                <c:pt idx="12">
                  <c:v>2.2674237574037588</c:v>
                </c:pt>
                <c:pt idx="13">
                  <c:v>2.1519958623111695</c:v>
                </c:pt>
                <c:pt idx="14">
                  <c:v>2.9125242351351135</c:v>
                </c:pt>
                <c:pt idx="15">
                  <c:v>1.5603446212029506</c:v>
                </c:pt>
              </c:numCache>
            </c:numRef>
          </c:val>
          <c:extLst>
            <c:ext xmlns:c16="http://schemas.microsoft.com/office/drawing/2014/chart" uri="{C3380CC4-5D6E-409C-BE32-E72D297353CC}">
              <c16:uniqueId val="{00000001-5E69-4354-BA11-9F62DB934EFA}"/>
            </c:ext>
          </c:extLst>
        </c:ser>
        <c:ser>
          <c:idx val="4"/>
          <c:order val="4"/>
          <c:spPr>
            <a:pattFill prst="wdUpDiag">
              <a:fgClr>
                <a:srgbClr val="FFC000"/>
              </a:fgClr>
              <a:bgClr>
                <a:schemeClr val="accent1"/>
              </a:bgClr>
            </a:patt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Zufriedenheit'!$J$13:$O$13</c:f>
              <c:numCache>
                <c:formatCode>General</c:formatCode>
                <c:ptCount val="6"/>
                <c:pt idx="5">
                  <c:v>3</c:v>
                </c:pt>
              </c:numCache>
            </c:numRef>
          </c:val>
          <c:extLst>
            <c:ext xmlns:c16="http://schemas.microsoft.com/office/drawing/2014/chart" uri="{C3380CC4-5D6E-409C-BE32-E72D297353CC}">
              <c16:uniqueId val="{00000002-5E69-4354-BA11-9F62DB934EF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Zufriedenheit'!$J$15:$O$15</c:f>
              <c:numCache>
                <c:formatCode>General</c:formatCode>
                <c:ptCount val="6"/>
                <c:pt idx="0">
                  <c:v>2.8234826310421788</c:v>
                </c:pt>
                <c:pt idx="1">
                  <c:v>2.8234826310421788</c:v>
                </c:pt>
                <c:pt idx="2">
                  <c:v>2.8234826310421788</c:v>
                </c:pt>
                <c:pt idx="3">
                  <c:v>2.8234826310421788</c:v>
                </c:pt>
                <c:pt idx="4">
                  <c:v>2.8234826310421788</c:v>
                </c:pt>
                <c:pt idx="5">
                  <c:v>2.8234826310421788</c:v>
                </c:pt>
              </c:numCache>
            </c:numRef>
          </c:val>
          <c:smooth val="0"/>
          <c:extLst>
            <c:ext xmlns:c16="http://schemas.microsoft.com/office/drawing/2014/chart" uri="{C3380CC4-5D6E-409C-BE32-E72D297353CC}">
              <c16:uniqueId val="{00000003-5E69-4354-BA11-9F62DB934EFA}"/>
            </c:ext>
          </c:extLst>
        </c:ser>
        <c:ser>
          <c:idx val="2"/>
          <c:order val="2"/>
          <c:tx>
            <c:v>Durchschnitt West</c:v>
          </c:tx>
          <c:spPr>
            <a:ln w="15875" cap="rnd">
              <a:solidFill>
                <a:schemeClr val="tx2">
                  <a:lumMod val="75000"/>
                  <a:lumOff val="25000"/>
                </a:schemeClr>
              </a:solidFill>
              <a:round/>
            </a:ln>
            <a:effectLst/>
          </c:spPr>
          <c:marker>
            <c:symbol val="none"/>
          </c:marker>
          <c:val>
            <c:numRef>
              <c:f>'Abb Zufriedenheit'!$J$16:$Y$16</c:f>
              <c:numCache>
                <c:formatCode>General</c:formatCode>
                <c:ptCount val="16"/>
                <c:pt idx="6">
                  <c:v>1.8171513679324813</c:v>
                </c:pt>
                <c:pt idx="7">
                  <c:v>1.8171513679324813</c:v>
                </c:pt>
                <c:pt idx="8">
                  <c:v>1.8171513679324813</c:v>
                </c:pt>
                <c:pt idx="9">
                  <c:v>1.8171513679324813</c:v>
                </c:pt>
                <c:pt idx="10">
                  <c:v>1.8171513679324813</c:v>
                </c:pt>
                <c:pt idx="11">
                  <c:v>1.8171513679324813</c:v>
                </c:pt>
                <c:pt idx="12">
                  <c:v>1.8171513679324813</c:v>
                </c:pt>
                <c:pt idx="13">
                  <c:v>1.8171513679324813</c:v>
                </c:pt>
                <c:pt idx="14">
                  <c:v>1.8171513679324813</c:v>
                </c:pt>
                <c:pt idx="15">
                  <c:v>1.8171513679324813</c:v>
                </c:pt>
              </c:numCache>
            </c:numRef>
          </c:val>
          <c:smooth val="0"/>
          <c:extLst>
            <c:ext xmlns:c16="http://schemas.microsoft.com/office/drawing/2014/chart" uri="{C3380CC4-5D6E-409C-BE32-E72D297353CC}">
              <c16:uniqueId val="{00000004-5E69-4354-BA11-9F62DB934EF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Zufriedenheit'!$I$19</c:f>
          <c:strCache>
            <c:ptCount val="1"/>
            <c:pt idx="0">
              <c:v>Zufriedenheitsindikatoren (1: positiv // 3: negativ) 2023: Bewertung der wirtschaftlichen Lage in der Region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Zufriedenheit'!$J$20:$N$20</c:f>
              <c:numCache>
                <c:formatCode>General</c:formatCode>
                <c:ptCount val="5"/>
                <c:pt idx="0">
                  <c:v>2.3798483692900749</c:v>
                </c:pt>
                <c:pt idx="1">
                  <c:v>3</c:v>
                </c:pt>
                <c:pt idx="2">
                  <c:v>2.4199239167353594</c:v>
                </c:pt>
                <c:pt idx="3">
                  <c:v>2.8898785937568792</c:v>
                </c:pt>
                <c:pt idx="4">
                  <c:v>2.6379520669451337</c:v>
                </c:pt>
              </c:numCache>
            </c:numRef>
          </c:val>
          <c:extLst>
            <c:ext xmlns:c16="http://schemas.microsoft.com/office/drawing/2014/chart" uri="{C3380CC4-5D6E-409C-BE32-E72D297353CC}">
              <c16:uniqueId val="{00000000-81F2-4136-8809-33728FCB9820}"/>
            </c:ext>
          </c:extLst>
        </c:ser>
        <c:ser>
          <c:idx val="3"/>
          <c:order val="3"/>
          <c:spPr>
            <a:solidFill>
              <a:srgbClr val="156082"/>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Zufriedenheit'!$J$22:$Y$22</c:f>
              <c:numCache>
                <c:formatCode>General</c:formatCode>
                <c:ptCount val="16"/>
                <c:pt idx="6">
                  <c:v>1.2683325896046127</c:v>
                </c:pt>
                <c:pt idx="7">
                  <c:v>1.3564446520604072</c:v>
                </c:pt>
                <c:pt idx="8">
                  <c:v>3</c:v>
                </c:pt>
                <c:pt idx="9">
                  <c:v>1</c:v>
                </c:pt>
                <c:pt idx="10">
                  <c:v>1.6213034376626081</c:v>
                </c:pt>
                <c:pt idx="11">
                  <c:v>2.0609263853958986</c:v>
                </c:pt>
                <c:pt idx="12">
                  <c:v>2.0517176017136931</c:v>
                </c:pt>
                <c:pt idx="13">
                  <c:v>2.2421295394617218</c:v>
                </c:pt>
                <c:pt idx="14">
                  <c:v>2.7693820744471171</c:v>
                </c:pt>
                <c:pt idx="15">
                  <c:v>2.1117999144212933</c:v>
                </c:pt>
              </c:numCache>
            </c:numRef>
          </c:val>
          <c:extLst>
            <c:ext xmlns:c16="http://schemas.microsoft.com/office/drawing/2014/chart" uri="{C3380CC4-5D6E-409C-BE32-E72D297353CC}">
              <c16:uniqueId val="{00000001-81F2-4136-8809-33728FCB9820}"/>
            </c:ext>
          </c:extLst>
        </c:ser>
        <c:ser>
          <c:idx val="4"/>
          <c:order val="4"/>
          <c:spPr>
            <a:pattFill prst="wdUpDiag">
              <a:fgClr>
                <a:srgbClr val="FFC000"/>
              </a:fgClr>
              <a:bgClr>
                <a:srgbClr val="156082"/>
              </a:bgClr>
            </a:patt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Zufriedenheit'!$J$21:$O$21</c:f>
              <c:numCache>
                <c:formatCode>General</c:formatCode>
                <c:ptCount val="6"/>
                <c:pt idx="5">
                  <c:v>3</c:v>
                </c:pt>
              </c:numCache>
            </c:numRef>
          </c:val>
          <c:extLst>
            <c:ext xmlns:c16="http://schemas.microsoft.com/office/drawing/2014/chart" uri="{C3380CC4-5D6E-409C-BE32-E72D297353CC}">
              <c16:uniqueId val="{00000002-81F2-4136-8809-33728FCB982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Zufriedenheit'!$J$23:$O$23</c:f>
              <c:numCache>
                <c:formatCode>General</c:formatCode>
                <c:ptCount val="6"/>
                <c:pt idx="0">
                  <c:v>2.6959688282070893</c:v>
                </c:pt>
                <c:pt idx="1">
                  <c:v>2.6959688282070893</c:v>
                </c:pt>
                <c:pt idx="2">
                  <c:v>2.6959688282070893</c:v>
                </c:pt>
                <c:pt idx="3">
                  <c:v>2.6959688282070893</c:v>
                </c:pt>
                <c:pt idx="4">
                  <c:v>2.6959688282070893</c:v>
                </c:pt>
                <c:pt idx="5">
                  <c:v>2.6959688282070893</c:v>
                </c:pt>
              </c:numCache>
            </c:numRef>
          </c:val>
          <c:smooth val="0"/>
          <c:extLst>
            <c:ext xmlns:c16="http://schemas.microsoft.com/office/drawing/2014/chart" uri="{C3380CC4-5D6E-409C-BE32-E72D297353CC}">
              <c16:uniqueId val="{00000003-81F2-4136-8809-33728FCB9820}"/>
            </c:ext>
          </c:extLst>
        </c:ser>
        <c:ser>
          <c:idx val="2"/>
          <c:order val="2"/>
          <c:tx>
            <c:v>Durchschnitt West</c:v>
          </c:tx>
          <c:spPr>
            <a:ln w="15875" cap="rnd">
              <a:solidFill>
                <a:srgbClr val="0E2841">
                  <a:lumMod val="75000"/>
                  <a:lumOff val="25000"/>
                </a:srgbClr>
              </a:solidFill>
              <a:round/>
            </a:ln>
            <a:effectLst/>
          </c:spPr>
          <c:marker>
            <c:symbol val="none"/>
          </c:marker>
          <c:val>
            <c:numRef>
              <c:f>'Abb Zufriedenheit'!$J$24:$Y$24</c:f>
              <c:numCache>
                <c:formatCode>General</c:formatCode>
                <c:ptCount val="16"/>
                <c:pt idx="6">
                  <c:v>1.7503459498405061</c:v>
                </c:pt>
                <c:pt idx="7">
                  <c:v>1.7503459498405061</c:v>
                </c:pt>
                <c:pt idx="8">
                  <c:v>1.7503459498405061</c:v>
                </c:pt>
                <c:pt idx="9">
                  <c:v>1.7503459498405061</c:v>
                </c:pt>
                <c:pt idx="10">
                  <c:v>1.7503459498405061</c:v>
                </c:pt>
                <c:pt idx="11">
                  <c:v>1.7503459498405061</c:v>
                </c:pt>
                <c:pt idx="12">
                  <c:v>1.7503459498405061</c:v>
                </c:pt>
                <c:pt idx="13">
                  <c:v>1.7503459498405061</c:v>
                </c:pt>
                <c:pt idx="14">
                  <c:v>1.7503459498405061</c:v>
                </c:pt>
                <c:pt idx="15">
                  <c:v>1.7503459498405061</c:v>
                </c:pt>
              </c:numCache>
            </c:numRef>
          </c:val>
          <c:smooth val="0"/>
          <c:extLst>
            <c:ext xmlns:c16="http://schemas.microsoft.com/office/drawing/2014/chart" uri="{C3380CC4-5D6E-409C-BE32-E72D297353CC}">
              <c16:uniqueId val="{00000004-81F2-4136-8809-33728FCB982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Zufriedenheit'!$I$27</c:f>
          <c:strCache>
            <c:ptCount val="1"/>
            <c:pt idx="0">
              <c:v>Zufriedenheitsindikatoren (1: positiv // 3: negativ) 2023: Beurteilung der eigenen wirtschaftlichen Lage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Zufriedenheit'!$J$28:$N$28</c:f>
              <c:numCache>
                <c:formatCode>General</c:formatCode>
                <c:ptCount val="5"/>
                <c:pt idx="0">
                  <c:v>2.3803224815593955</c:v>
                </c:pt>
                <c:pt idx="1">
                  <c:v>2.4990456984628073</c:v>
                </c:pt>
                <c:pt idx="2">
                  <c:v>2.5244612561979349</c:v>
                </c:pt>
                <c:pt idx="3">
                  <c:v>2.7063562167040902</c:v>
                </c:pt>
                <c:pt idx="4">
                  <c:v>2.4915435122164973</c:v>
                </c:pt>
              </c:numCache>
            </c:numRef>
          </c:val>
          <c:extLst>
            <c:ext xmlns:c16="http://schemas.microsoft.com/office/drawing/2014/chart" uri="{C3380CC4-5D6E-409C-BE32-E72D297353CC}">
              <c16:uniqueId val="{00000000-CCA9-4CD2-90CA-F902392710D5}"/>
            </c:ext>
          </c:extLst>
        </c:ser>
        <c:ser>
          <c:idx val="3"/>
          <c:order val="3"/>
          <c:spPr>
            <a:solidFill>
              <a:srgbClr val="156082"/>
            </a:solidFill>
            <a:ln w="1587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Zufriedenheit'!$J$30:$Y$30</c:f>
              <c:numCache>
                <c:formatCode>General</c:formatCode>
                <c:ptCount val="16"/>
                <c:pt idx="6">
                  <c:v>1.9921923476487884</c:v>
                </c:pt>
                <c:pt idx="7">
                  <c:v>1.8404893851624951</c:v>
                </c:pt>
                <c:pt idx="8">
                  <c:v>2</c:v>
                </c:pt>
                <c:pt idx="9">
                  <c:v>2</c:v>
                </c:pt>
                <c:pt idx="10">
                  <c:v>2.1556902650773768</c:v>
                </c:pt>
                <c:pt idx="11">
                  <c:v>1.9895329332425546</c:v>
                </c:pt>
                <c:pt idx="12">
                  <c:v>1.9594572352417112</c:v>
                </c:pt>
                <c:pt idx="13">
                  <c:v>1.9945672471456966</c:v>
                </c:pt>
                <c:pt idx="14">
                  <c:v>2.1688203422282646</c:v>
                </c:pt>
                <c:pt idx="15">
                  <c:v>1.8288783288616379</c:v>
                </c:pt>
              </c:numCache>
            </c:numRef>
          </c:val>
          <c:extLst>
            <c:ext xmlns:c16="http://schemas.microsoft.com/office/drawing/2014/chart" uri="{C3380CC4-5D6E-409C-BE32-E72D297353CC}">
              <c16:uniqueId val="{00000001-CCA9-4CD2-90CA-F902392710D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Zufriedenheit'!$J$29:$O$29</c:f>
              <c:numCache>
                <c:formatCode>General</c:formatCode>
                <c:ptCount val="6"/>
                <c:pt idx="5">
                  <c:v>3</c:v>
                </c:pt>
              </c:numCache>
            </c:numRef>
          </c:val>
          <c:extLst>
            <c:ext xmlns:c16="http://schemas.microsoft.com/office/drawing/2014/chart" uri="{C3380CC4-5D6E-409C-BE32-E72D297353CC}">
              <c16:uniqueId val="{00000002-CCA9-4CD2-90CA-F902392710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Zufriedenheit'!$J$31:$O$31</c:f>
              <c:numCache>
                <c:formatCode>General</c:formatCode>
                <c:ptCount val="6"/>
                <c:pt idx="0">
                  <c:v>2.628931237905908</c:v>
                </c:pt>
                <c:pt idx="1">
                  <c:v>2.628931237905908</c:v>
                </c:pt>
                <c:pt idx="2">
                  <c:v>2.628931237905908</c:v>
                </c:pt>
                <c:pt idx="3">
                  <c:v>2.628931237905908</c:v>
                </c:pt>
                <c:pt idx="4">
                  <c:v>2.628931237905908</c:v>
                </c:pt>
                <c:pt idx="5">
                  <c:v>2.628931237905908</c:v>
                </c:pt>
              </c:numCache>
            </c:numRef>
          </c:val>
          <c:smooth val="0"/>
          <c:extLst>
            <c:ext xmlns:c16="http://schemas.microsoft.com/office/drawing/2014/chart" uri="{C3380CC4-5D6E-409C-BE32-E72D297353CC}">
              <c16:uniqueId val="{00000003-CCA9-4CD2-90CA-F902392710D5}"/>
            </c:ext>
          </c:extLst>
        </c:ser>
        <c:ser>
          <c:idx val="2"/>
          <c:order val="2"/>
          <c:tx>
            <c:v>Durchschnitt West</c:v>
          </c:tx>
          <c:spPr>
            <a:ln w="15875" cap="rnd">
              <a:solidFill>
                <a:srgbClr val="0E2841">
                  <a:lumMod val="75000"/>
                  <a:lumOff val="25000"/>
                </a:srgbClr>
              </a:solidFill>
              <a:round/>
            </a:ln>
            <a:effectLst/>
          </c:spPr>
          <c:marker>
            <c:symbol val="none"/>
          </c:marker>
          <c:val>
            <c:numRef>
              <c:f>'Abb Zufriedenheit'!$J$32:$Y$32</c:f>
              <c:numCache>
                <c:formatCode>General</c:formatCode>
                <c:ptCount val="16"/>
                <c:pt idx="6">
                  <c:v>1.9646015597006743</c:v>
                </c:pt>
                <c:pt idx="7">
                  <c:v>1.9646015597006743</c:v>
                </c:pt>
                <c:pt idx="8">
                  <c:v>1.9646015597006743</c:v>
                </c:pt>
                <c:pt idx="9">
                  <c:v>1.9646015597006743</c:v>
                </c:pt>
                <c:pt idx="10">
                  <c:v>1.9646015597006743</c:v>
                </c:pt>
                <c:pt idx="11">
                  <c:v>1.9646015597006743</c:v>
                </c:pt>
                <c:pt idx="12">
                  <c:v>1.9646015597006743</c:v>
                </c:pt>
                <c:pt idx="13">
                  <c:v>1.9646015597006743</c:v>
                </c:pt>
                <c:pt idx="14">
                  <c:v>1.9646015597006743</c:v>
                </c:pt>
                <c:pt idx="15">
                  <c:v>1.9646015597006743</c:v>
                </c:pt>
              </c:numCache>
            </c:numRef>
          </c:val>
          <c:smooth val="0"/>
          <c:extLst>
            <c:ext xmlns:c16="http://schemas.microsoft.com/office/drawing/2014/chart" uri="{C3380CC4-5D6E-409C-BE32-E72D297353CC}">
              <c16:uniqueId val="{00000004-CCA9-4CD2-90CA-F902392710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Zufriedenheit'!$I$35</c:f>
          <c:strCache>
            <c:ptCount val="1"/>
            <c:pt idx="0">
              <c:v>Zufriedenheitsindikatoren (1: positiv // 3: negativ) 2023: künftige Perspektiven der Region allgemein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Zufriedenheit'!$J$36:$N$36</c:f>
              <c:numCache>
                <c:formatCode>General</c:formatCode>
                <c:ptCount val="5"/>
                <c:pt idx="0">
                  <c:v>2.186347425907369</c:v>
                </c:pt>
                <c:pt idx="1">
                  <c:v>2.9016817800209149</c:v>
                </c:pt>
                <c:pt idx="2">
                  <c:v>2.4303976532883138</c:v>
                </c:pt>
                <c:pt idx="3">
                  <c:v>2.564341823331719</c:v>
                </c:pt>
                <c:pt idx="4">
                  <c:v>2.2970760977885205</c:v>
                </c:pt>
              </c:numCache>
            </c:numRef>
          </c:val>
          <c:extLst>
            <c:ext xmlns:c16="http://schemas.microsoft.com/office/drawing/2014/chart" uri="{C3380CC4-5D6E-409C-BE32-E72D297353CC}">
              <c16:uniqueId val="{00000000-A7E0-4A7E-84E0-281DDFAD27D7}"/>
            </c:ext>
          </c:extLst>
        </c:ser>
        <c:ser>
          <c:idx val="3"/>
          <c:order val="3"/>
          <c:spPr>
            <a:solidFill>
              <a:srgbClr val="156082"/>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Zufriedenheit'!$J$38:$Y$38</c:f>
              <c:numCache>
                <c:formatCode>General</c:formatCode>
                <c:ptCount val="16"/>
                <c:pt idx="6">
                  <c:v>1.6560617712266938</c:v>
                </c:pt>
                <c:pt idx="7">
                  <c:v>1.7043065376252078</c:v>
                </c:pt>
                <c:pt idx="8">
                  <c:v>2.6684212732921502</c:v>
                </c:pt>
                <c:pt idx="9">
                  <c:v>1</c:v>
                </c:pt>
                <c:pt idx="10">
                  <c:v>1.6595129618459212</c:v>
                </c:pt>
                <c:pt idx="11">
                  <c:v>1.809919430099139</c:v>
                </c:pt>
                <c:pt idx="12">
                  <c:v>1.9922770345844643</c:v>
                </c:pt>
                <c:pt idx="13">
                  <c:v>2.0273041467202613</c:v>
                </c:pt>
                <c:pt idx="14">
                  <c:v>2.7793888723522362</c:v>
                </c:pt>
                <c:pt idx="15">
                  <c:v>1.5161579544193917</c:v>
                </c:pt>
              </c:numCache>
            </c:numRef>
          </c:val>
          <c:extLst>
            <c:ext xmlns:c16="http://schemas.microsoft.com/office/drawing/2014/chart" uri="{C3380CC4-5D6E-409C-BE32-E72D297353CC}">
              <c16:uniqueId val="{00000001-A7E0-4A7E-84E0-281DDFAD27D7}"/>
            </c:ext>
          </c:extLst>
        </c:ser>
        <c:ser>
          <c:idx val="4"/>
          <c:order val="4"/>
          <c:spPr>
            <a:pattFill prst="wdUpDiag">
              <a:fgClr>
                <a:srgbClr val="FFC000"/>
              </a:fgClr>
              <a:bgClr>
                <a:srgbClr val="156082"/>
              </a:bgClr>
            </a:patt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Zufriedenheit'!$J$37:$O$37</c:f>
              <c:numCache>
                <c:formatCode>General</c:formatCode>
                <c:ptCount val="6"/>
                <c:pt idx="5">
                  <c:v>3</c:v>
                </c:pt>
              </c:numCache>
            </c:numRef>
          </c:val>
          <c:extLst>
            <c:ext xmlns:c16="http://schemas.microsoft.com/office/drawing/2014/chart" uri="{C3380CC4-5D6E-409C-BE32-E72D297353CC}">
              <c16:uniqueId val="{00000002-A7E0-4A7E-84E0-281DDFAD27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Zufriedenheit'!$J$39:$O$39</c:f>
              <c:numCache>
                <c:formatCode>0</c:formatCode>
                <c:ptCount val="6"/>
                <c:pt idx="0" formatCode="General">
                  <c:v>2.5708467620590612</c:v>
                </c:pt>
                <c:pt idx="1">
                  <c:v>2.5708467620590612</c:v>
                </c:pt>
                <c:pt idx="2" formatCode="General">
                  <c:v>2.5708467620590612</c:v>
                </c:pt>
                <c:pt idx="3" formatCode="General">
                  <c:v>2.5708467620590612</c:v>
                </c:pt>
                <c:pt idx="4" formatCode="General">
                  <c:v>2.5708467620590612</c:v>
                </c:pt>
                <c:pt idx="5" formatCode="General">
                  <c:v>2.5708467620590612</c:v>
                </c:pt>
              </c:numCache>
            </c:numRef>
          </c:val>
          <c:smooth val="0"/>
          <c:extLst>
            <c:ext xmlns:c16="http://schemas.microsoft.com/office/drawing/2014/chart" uri="{C3380CC4-5D6E-409C-BE32-E72D297353CC}">
              <c16:uniqueId val="{00000003-A7E0-4A7E-84E0-281DDFAD27D7}"/>
            </c:ext>
          </c:extLst>
        </c:ser>
        <c:ser>
          <c:idx val="2"/>
          <c:order val="2"/>
          <c:tx>
            <c:v>Durchschnitt West</c:v>
          </c:tx>
          <c:spPr>
            <a:ln w="15875" cap="rnd">
              <a:solidFill>
                <a:schemeClr val="accent3"/>
              </a:solidFill>
              <a:round/>
            </a:ln>
            <a:effectLst/>
          </c:spPr>
          <c:marker>
            <c:symbol val="none"/>
          </c:marker>
          <c:val>
            <c:numRef>
              <c:f>'Abb Zufriedenheit'!$J$40:$Y$40</c:f>
              <c:numCache>
                <c:formatCode>General</c:formatCode>
                <c:ptCount val="16"/>
                <c:pt idx="6">
                  <c:v>1.7987152520329766</c:v>
                </c:pt>
                <c:pt idx="7">
                  <c:v>1.7987152520329766</c:v>
                </c:pt>
                <c:pt idx="8">
                  <c:v>1.7987152520329766</c:v>
                </c:pt>
                <c:pt idx="9">
                  <c:v>1.7987152520329766</c:v>
                </c:pt>
                <c:pt idx="10">
                  <c:v>1.7987152520329766</c:v>
                </c:pt>
                <c:pt idx="11">
                  <c:v>1.7987152520329766</c:v>
                </c:pt>
                <c:pt idx="12">
                  <c:v>1.7987152520329766</c:v>
                </c:pt>
                <c:pt idx="13">
                  <c:v>1.7987152520329766</c:v>
                </c:pt>
                <c:pt idx="14">
                  <c:v>1.7987152520329766</c:v>
                </c:pt>
                <c:pt idx="15">
                  <c:v>1.7987152520329766</c:v>
                </c:pt>
              </c:numCache>
            </c:numRef>
          </c:val>
          <c:smooth val="0"/>
          <c:extLst>
            <c:ext xmlns:c16="http://schemas.microsoft.com/office/drawing/2014/chart" uri="{C3380CC4-5D6E-409C-BE32-E72D297353CC}">
              <c16:uniqueId val="{00000004-A7E0-4A7E-84E0-281DDFAD27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Zufriedenheit'!$I$45</c:f>
          <c:strCache>
            <c:ptCount val="1"/>
            <c:pt idx="0">
              <c:v>Zufriedenheitsindikatoren (1: positiv // 3: negativ) 2023: künftige wirtschaftliche Perspektiven der Region</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Zufriedenheit'!$J$46:$N$46</c:f>
              <c:numCache>
                <c:formatCode>General</c:formatCode>
                <c:ptCount val="5"/>
                <c:pt idx="0">
                  <c:v>1.935954172246072</c:v>
                </c:pt>
                <c:pt idx="1">
                  <c:v>2.521767894227795</c:v>
                </c:pt>
                <c:pt idx="2">
                  <c:v>2.0053694038856409</c:v>
                </c:pt>
                <c:pt idx="3">
                  <c:v>2.1608371307180909</c:v>
                </c:pt>
                <c:pt idx="4">
                  <c:v>2.3618735967695956</c:v>
                </c:pt>
              </c:numCache>
            </c:numRef>
          </c:val>
          <c:extLst>
            <c:ext xmlns:c16="http://schemas.microsoft.com/office/drawing/2014/chart" uri="{C3380CC4-5D6E-409C-BE32-E72D297353CC}">
              <c16:uniqueId val="{00000000-BD11-4547-8ADD-3470EDD9A290}"/>
            </c:ext>
          </c:extLst>
        </c:ser>
        <c:ser>
          <c:idx val="3"/>
          <c:order val="3"/>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Zufriedenheit'!$J$48:$Y$48</c:f>
              <c:numCache>
                <c:formatCode>General</c:formatCode>
                <c:ptCount val="16"/>
                <c:pt idx="6">
                  <c:v>1.8199315475613047</c:v>
                </c:pt>
                <c:pt idx="7">
                  <c:v>1.7082026863739073</c:v>
                </c:pt>
                <c:pt idx="8">
                  <c:v>2.1657893633539249</c:v>
                </c:pt>
                <c:pt idx="9">
                  <c:v>1</c:v>
                </c:pt>
                <c:pt idx="10">
                  <c:v>1.6052216189158584</c:v>
                </c:pt>
                <c:pt idx="11">
                  <c:v>2.0883345599554812</c:v>
                </c:pt>
                <c:pt idx="12">
                  <c:v>2.173227866841132</c:v>
                </c:pt>
                <c:pt idx="13">
                  <c:v>2.1162611027304865</c:v>
                </c:pt>
                <c:pt idx="14">
                  <c:v>2.9125242351351135</c:v>
                </c:pt>
                <c:pt idx="15">
                  <c:v>1.6401101800558453</c:v>
                </c:pt>
              </c:numCache>
            </c:numRef>
          </c:val>
          <c:extLst>
            <c:ext xmlns:c16="http://schemas.microsoft.com/office/drawing/2014/chart" uri="{C3380CC4-5D6E-409C-BE32-E72D297353CC}">
              <c16:uniqueId val="{00000001-BD11-4547-8ADD-3470EDD9A290}"/>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Zufriedenheit'!$J$47:$O$47</c:f>
              <c:numCache>
                <c:formatCode>General</c:formatCode>
                <c:ptCount val="6"/>
                <c:pt idx="5">
                  <c:v>3</c:v>
                </c:pt>
              </c:numCache>
            </c:numRef>
          </c:val>
          <c:extLst>
            <c:ext xmlns:c16="http://schemas.microsoft.com/office/drawing/2014/chart" uri="{C3380CC4-5D6E-409C-BE32-E72D297353CC}">
              <c16:uniqueId val="{00000002-BD11-4547-8ADD-3470EDD9A29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Zufriedenheit'!$J$49:$O$49</c:f>
              <c:numCache>
                <c:formatCode>0.000</c:formatCode>
                <c:ptCount val="6"/>
                <c:pt idx="0" formatCode="General">
                  <c:v>2.3422356714436101</c:v>
                </c:pt>
                <c:pt idx="1">
                  <c:v>2.3422356714436101</c:v>
                </c:pt>
                <c:pt idx="2" formatCode="General">
                  <c:v>2.3422356714436101</c:v>
                </c:pt>
                <c:pt idx="3" formatCode="General">
                  <c:v>2.3422356714436101</c:v>
                </c:pt>
                <c:pt idx="4" formatCode="General">
                  <c:v>2.3422356714436101</c:v>
                </c:pt>
                <c:pt idx="5" formatCode="General">
                  <c:v>2.3422356714436101</c:v>
                </c:pt>
              </c:numCache>
            </c:numRef>
          </c:val>
          <c:smooth val="0"/>
          <c:extLst>
            <c:ext xmlns:c16="http://schemas.microsoft.com/office/drawing/2014/chart" uri="{C3380CC4-5D6E-409C-BE32-E72D297353CC}">
              <c16:uniqueId val="{00000003-BD11-4547-8ADD-3470EDD9A290}"/>
            </c:ext>
          </c:extLst>
        </c:ser>
        <c:ser>
          <c:idx val="2"/>
          <c:order val="2"/>
          <c:tx>
            <c:v>Durchschnitt West</c:v>
          </c:tx>
          <c:spPr>
            <a:ln w="15875" cap="rnd">
              <a:solidFill>
                <a:srgbClr val="0E2841">
                  <a:lumMod val="75000"/>
                  <a:lumOff val="25000"/>
                </a:srgbClr>
              </a:solidFill>
              <a:round/>
            </a:ln>
            <a:effectLst/>
          </c:spPr>
          <c:marker>
            <c:symbol val="none"/>
          </c:marker>
          <c:val>
            <c:numRef>
              <c:f>'Abb Zufriedenheit'!$J$50:$Y$50</c:f>
              <c:numCache>
                <c:formatCode>General</c:formatCode>
                <c:ptCount val="16"/>
                <c:pt idx="6">
                  <c:v>1.9107414337260333</c:v>
                </c:pt>
                <c:pt idx="7">
                  <c:v>1.9107414337260333</c:v>
                </c:pt>
                <c:pt idx="8">
                  <c:v>1.9107414337260333</c:v>
                </c:pt>
                <c:pt idx="9">
                  <c:v>1.9107414337260333</c:v>
                </c:pt>
                <c:pt idx="10">
                  <c:v>1.9107414337260333</c:v>
                </c:pt>
                <c:pt idx="11">
                  <c:v>1.9107414337260333</c:v>
                </c:pt>
                <c:pt idx="12">
                  <c:v>1.9107414337260333</c:v>
                </c:pt>
                <c:pt idx="13">
                  <c:v>1.9107414337260333</c:v>
                </c:pt>
                <c:pt idx="14">
                  <c:v>1.9107414337260333</c:v>
                </c:pt>
                <c:pt idx="15">
                  <c:v>1.9107414337260333</c:v>
                </c:pt>
              </c:numCache>
            </c:numRef>
          </c:val>
          <c:smooth val="0"/>
          <c:extLst>
            <c:ext xmlns:c16="http://schemas.microsoft.com/office/drawing/2014/chart" uri="{C3380CC4-5D6E-409C-BE32-E72D297353CC}">
              <c16:uniqueId val="{00000004-BD11-4547-8ADD-3470EDD9A29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1130458727771388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562770562770563"/>
          <c:w val="0.88043526450689269"/>
          <c:h val="0.5211494017793230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85.966504372924717</c:v>
                </c:pt>
                <c:pt idx="1">
                  <c:v>78.604856942052919</c:v>
                </c:pt>
                <c:pt idx="2">
                  <c:v>95.161333332221446</c:v>
                </c:pt>
                <c:pt idx="3">
                  <c:v>88.802276788928452</c:v>
                </c:pt>
                <c:pt idx="4">
                  <c:v>87.146053554014998</c:v>
                </c:pt>
              </c:numCache>
            </c:numRef>
          </c:val>
          <c:extLst>
            <c:ext xmlns:c16="http://schemas.microsoft.com/office/drawing/2014/chart" uri="{C3380CC4-5D6E-409C-BE32-E72D297353CC}">
              <c16:uniqueId val="{00000000-511A-4B23-B037-5E33E96C8D3E}"/>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97.129016766273452</c:v>
                </c:pt>
                <c:pt idx="7">
                  <c:v>89.628577899760316</c:v>
                </c:pt>
                <c:pt idx="8">
                  <c:v>120.078341852151</c:v>
                </c:pt>
                <c:pt idx="9">
                  <c:v>155.18222752312397</c:v>
                </c:pt>
                <c:pt idx="10">
                  <c:v>109.72327788578234</c:v>
                </c:pt>
                <c:pt idx="11">
                  <c:v>89.626249457978389</c:v>
                </c:pt>
                <c:pt idx="12">
                  <c:v>113.89223429235761</c:v>
                </c:pt>
                <c:pt idx="13">
                  <c:v>89.222046956928338</c:v>
                </c:pt>
                <c:pt idx="14">
                  <c:v>83.500359606347601</c:v>
                </c:pt>
                <c:pt idx="15">
                  <c:v>86.474817841267509</c:v>
                </c:pt>
              </c:numCache>
            </c:numRef>
          </c:val>
          <c:extLst>
            <c:ext xmlns:c16="http://schemas.microsoft.com/office/drawing/2014/chart" uri="{C3380CC4-5D6E-409C-BE32-E72D297353CC}">
              <c16:uniqueId val="{00000001-511A-4B23-B037-5E33E96C8D3E}"/>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117.54160627714928</c:v>
                </c:pt>
              </c:numCache>
            </c:numRef>
          </c:val>
          <c:extLst>
            <c:ext xmlns:c16="http://schemas.microsoft.com/office/drawing/2014/chart" uri="{C3380CC4-5D6E-409C-BE32-E72D297353CC}">
              <c16:uniqueId val="{00000002-511A-4B23-B037-5E33E96C8D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95.525096771928858</c:v>
                </c:pt>
                <c:pt idx="1">
                  <c:v>95.525096771928858</c:v>
                </c:pt>
                <c:pt idx="2">
                  <c:v>95.525096771928858</c:v>
                </c:pt>
                <c:pt idx="3">
                  <c:v>95.525096771928858</c:v>
                </c:pt>
                <c:pt idx="4">
                  <c:v>95.525096771928858</c:v>
                </c:pt>
                <c:pt idx="5">
                  <c:v>95.525096771928858</c:v>
                </c:pt>
              </c:numCache>
            </c:numRef>
          </c:val>
          <c:smooth val="0"/>
          <c:extLst>
            <c:ext xmlns:c16="http://schemas.microsoft.com/office/drawing/2014/chart" uri="{C3380CC4-5D6E-409C-BE32-E72D297353CC}">
              <c16:uniqueId val="{00000003-511A-4B23-B037-5E33E96C8D3E}"/>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11A-4B23-B037-5E33E96C8D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Zufriedenheit'!$I$52</c:f>
          <c:strCache>
            <c:ptCount val="1"/>
            <c:pt idx="0">
              <c:v>Zufriedenheitsindikatoren (1: positiv // 3: negativ) 2023: Mittelwert (ausgewählte Indikatoren gleich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Zufriedenheit'!$J$53:$N$53</c:f>
              <c:numCache>
                <c:formatCode>General</c:formatCode>
                <c:ptCount val="5"/>
                <c:pt idx="0">
                  <c:v>2.2870170707531217</c:v>
                </c:pt>
                <c:pt idx="1">
                  <c:v>2.7052005035602709</c:v>
                </c:pt>
                <c:pt idx="2">
                  <c:v>2.4055569262856671</c:v>
                </c:pt>
                <c:pt idx="3">
                  <c:v>2.6198026735790081</c:v>
                </c:pt>
                <c:pt idx="4">
                  <c:v>2.4179497267553582</c:v>
                </c:pt>
              </c:numCache>
            </c:numRef>
          </c:val>
          <c:extLst>
            <c:ext xmlns:c16="http://schemas.microsoft.com/office/drawing/2014/chart" uri="{C3380CC4-5D6E-409C-BE32-E72D297353CC}">
              <c16:uniqueId val="{00000000-7214-47CC-9D2B-51411DF3AB4E}"/>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Zufriedenheit'!$J$54:$O$54</c:f>
              <c:numCache>
                <c:formatCode>General</c:formatCode>
                <c:ptCount val="6"/>
                <c:pt idx="5">
                  <c:v>3</c:v>
                </c:pt>
              </c:numCache>
            </c:numRef>
          </c:val>
          <c:extLst>
            <c:ext xmlns:c16="http://schemas.microsoft.com/office/drawing/2014/chart" uri="{C3380CC4-5D6E-409C-BE32-E72D297353CC}">
              <c16:uniqueId val="{00000001-7214-47CC-9D2B-51411DF3AB4E}"/>
            </c:ext>
          </c:extLst>
        </c:ser>
        <c:ser>
          <c:idx val="3"/>
          <c:order val="2"/>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Zufriedenheit'!$J$55:$Y$55</c:f>
              <c:numCache>
                <c:formatCode>General</c:formatCode>
                <c:ptCount val="16"/>
                <c:pt idx="6">
                  <c:v>1.636563394201503</c:v>
                </c:pt>
                <c:pt idx="7">
                  <c:v>1.6174266011326681</c:v>
                </c:pt>
                <c:pt idx="8">
                  <c:v>2.4723684394410124</c:v>
                </c:pt>
                <c:pt idx="9">
                  <c:v>1.3333333333333333</c:v>
                </c:pt>
                <c:pt idx="10">
                  <c:v>1.8141496861181963</c:v>
                </c:pt>
                <c:pt idx="11">
                  <c:v>1.9734960585344823</c:v>
                </c:pt>
                <c:pt idx="12">
                  <c:v>2.0663353952609422</c:v>
                </c:pt>
                <c:pt idx="13">
                  <c:v>2.0912001605374715</c:v>
                </c:pt>
                <c:pt idx="14">
                  <c:v>2.5818475485976471</c:v>
                </c:pt>
                <c:pt idx="15">
                  <c:v>1.7495531957532551</c:v>
                </c:pt>
              </c:numCache>
            </c:numRef>
          </c:val>
          <c:extLst>
            <c:ext xmlns:c16="http://schemas.microsoft.com/office/drawing/2014/chart" uri="{C3380CC4-5D6E-409C-BE32-E72D297353CC}">
              <c16:uniqueId val="{00000002-7214-47CC-9D2B-51411DF3AB4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Zufriedenheit'!$J$56:$O$56</c:f>
              <c:numCache>
                <c:formatCode>General</c:formatCode>
                <c:ptCount val="6"/>
                <c:pt idx="0">
                  <c:v>2.5840055757145373</c:v>
                </c:pt>
                <c:pt idx="1">
                  <c:v>2.5840055757145373</c:v>
                </c:pt>
                <c:pt idx="2">
                  <c:v>2.5840055757145373</c:v>
                </c:pt>
                <c:pt idx="3">
                  <c:v>2.5840055757145373</c:v>
                </c:pt>
                <c:pt idx="4">
                  <c:v>2.5840055757145373</c:v>
                </c:pt>
                <c:pt idx="5">
                  <c:v>2.5840055757145373</c:v>
                </c:pt>
              </c:numCache>
            </c:numRef>
          </c:val>
          <c:smooth val="0"/>
          <c:extLst>
            <c:ext xmlns:c16="http://schemas.microsoft.com/office/drawing/2014/chart" uri="{C3380CC4-5D6E-409C-BE32-E72D297353CC}">
              <c16:uniqueId val="{00000003-7214-47CC-9D2B-51411DF3AB4E}"/>
            </c:ext>
          </c:extLst>
        </c:ser>
        <c:ser>
          <c:idx val="2"/>
          <c:order val="4"/>
          <c:tx>
            <c:v>Durchschnitt West</c:v>
          </c:tx>
          <c:spPr>
            <a:ln w="15875" cap="rnd">
              <a:solidFill>
                <a:srgbClr val="0E2841">
                  <a:lumMod val="75000"/>
                  <a:lumOff val="25000"/>
                </a:srgbClr>
              </a:solidFill>
              <a:round/>
            </a:ln>
            <a:effectLst/>
          </c:spPr>
          <c:marker>
            <c:symbol val="none"/>
          </c:marker>
          <c:val>
            <c:numRef>
              <c:f>'Abb Zufriedenheit'!$J$57:$Y$57</c:f>
              <c:numCache>
                <c:formatCode>General</c:formatCode>
                <c:ptCount val="16"/>
                <c:pt idx="6">
                  <c:v>1.8507097362837885</c:v>
                </c:pt>
                <c:pt idx="7">
                  <c:v>1.8507097362837885</c:v>
                </c:pt>
                <c:pt idx="8">
                  <c:v>1.8507097362837885</c:v>
                </c:pt>
                <c:pt idx="9">
                  <c:v>1.8507097362837885</c:v>
                </c:pt>
                <c:pt idx="10">
                  <c:v>1.8507097362837885</c:v>
                </c:pt>
                <c:pt idx="11">
                  <c:v>1.8507097362837885</c:v>
                </c:pt>
                <c:pt idx="12">
                  <c:v>1.8507097362837885</c:v>
                </c:pt>
                <c:pt idx="13">
                  <c:v>1.8507097362837885</c:v>
                </c:pt>
                <c:pt idx="14">
                  <c:v>1.8507097362837885</c:v>
                </c:pt>
                <c:pt idx="15">
                  <c:v>1.8507097362837885</c:v>
                </c:pt>
              </c:numCache>
            </c:numRef>
          </c:val>
          <c:smooth val="0"/>
          <c:extLst>
            <c:ext xmlns:c16="http://schemas.microsoft.com/office/drawing/2014/chart" uri="{C3380CC4-5D6E-409C-BE32-E72D297353CC}">
              <c16:uniqueId val="{00000004-7214-47CC-9D2B-51411DF3AB4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Binnendifferenzierung'!$I$3</c:f>
          <c:strCache>
            <c:ptCount val="1"/>
            <c:pt idx="0">
              <c:v>Bruttoinlandsprodukt je Arbeitsstunde der Erwerbstätigen, 2023, nominal: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Binnendifferenzierung'!$J$4:$N$4</c:f>
              <c:numCache>
                <c:formatCode>General</c:formatCode>
                <c:ptCount val="5"/>
                <c:pt idx="0">
                  <c:v>15.663101679301688</c:v>
                </c:pt>
                <c:pt idx="1">
                  <c:v>5.4260411820722121</c:v>
                </c:pt>
                <c:pt idx="2">
                  <c:v>7.443845348612915</c:v>
                </c:pt>
                <c:pt idx="3">
                  <c:v>9.3522366336072711</c:v>
                </c:pt>
                <c:pt idx="4">
                  <c:v>7.1664021724518205</c:v>
                </c:pt>
              </c:numCache>
            </c:numRef>
          </c:val>
          <c:extLst>
            <c:ext xmlns:c16="http://schemas.microsoft.com/office/drawing/2014/chart" uri="{C3380CC4-5D6E-409C-BE32-E72D297353CC}">
              <c16:uniqueId val="{00000000-DCFB-4BD9-ADB7-91A7352EB964}"/>
            </c:ext>
          </c:extLst>
        </c:ser>
        <c:ser>
          <c:idx val="3"/>
          <c:order val="3"/>
          <c:spPr>
            <a:solidFill>
              <a:schemeClr val="accent1"/>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Binnendifferenzierung'!$J$6:$Y$6</c:f>
              <c:numCache>
                <c:formatCode>General</c:formatCode>
                <c:ptCount val="16"/>
                <c:pt idx="6">
                  <c:v>17.319524901557646</c:v>
                </c:pt>
                <c:pt idx="7">
                  <c:v>20.224077148985504</c:v>
                </c:pt>
                <c:pt idx="8">
                  <c:v>3.5088120512782859</c:v>
                </c:pt>
                <c:pt idx="9">
                  <c:v>0</c:v>
                </c:pt>
                <c:pt idx="10">
                  <c:v>14.091841909913825</c:v>
                </c:pt>
                <c:pt idx="11">
                  <c:v>20.287070863144287</c:v>
                </c:pt>
                <c:pt idx="12">
                  <c:v>10.480581203276678</c:v>
                </c:pt>
                <c:pt idx="13">
                  <c:v>15.178574633553005</c:v>
                </c:pt>
                <c:pt idx="14">
                  <c:v>3.6118425498403202</c:v>
                </c:pt>
                <c:pt idx="15">
                  <c:v>5.7392905137415839</c:v>
                </c:pt>
              </c:numCache>
            </c:numRef>
          </c:val>
          <c:extLst>
            <c:ext xmlns:c16="http://schemas.microsoft.com/office/drawing/2014/chart" uri="{C3380CC4-5D6E-409C-BE32-E72D297353CC}">
              <c16:uniqueId val="{00000001-DCFB-4BD9-ADB7-91A7352EB964}"/>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CFB-4BD9-ADB7-91A7352EB964}"/>
              </c:ext>
            </c:extLst>
          </c:dPt>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Binnendifferenzierung'!$J$5:$O$5</c:f>
              <c:numCache>
                <c:formatCode>General</c:formatCode>
                <c:ptCount val="6"/>
                <c:pt idx="5">
                  <c:v>0</c:v>
                </c:pt>
              </c:numCache>
            </c:numRef>
          </c:val>
          <c:extLst>
            <c:ext xmlns:c16="http://schemas.microsoft.com/office/drawing/2014/chart" uri="{C3380CC4-5D6E-409C-BE32-E72D297353CC}">
              <c16:uniqueId val="{00000004-DCFB-4BD9-ADB7-91A7352EB96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Binnendifferenzierung'!$J$7:$O$7</c:f>
              <c:numCache>
                <c:formatCode>General</c:formatCode>
                <c:ptCount val="6"/>
                <c:pt idx="0">
                  <c:v>11.454475411438832</c:v>
                </c:pt>
                <c:pt idx="1">
                  <c:v>11.454475411438832</c:v>
                </c:pt>
                <c:pt idx="2">
                  <c:v>11.454475411438832</c:v>
                </c:pt>
                <c:pt idx="3">
                  <c:v>11.454475411438832</c:v>
                </c:pt>
                <c:pt idx="4">
                  <c:v>11.454475411438832</c:v>
                </c:pt>
                <c:pt idx="5">
                  <c:v>11.454475411438832</c:v>
                </c:pt>
              </c:numCache>
            </c:numRef>
          </c:val>
          <c:smooth val="0"/>
          <c:extLst>
            <c:ext xmlns:c16="http://schemas.microsoft.com/office/drawing/2014/chart" uri="{C3380CC4-5D6E-409C-BE32-E72D297353CC}">
              <c16:uniqueId val="{00000005-DCFB-4BD9-ADB7-91A7352EB964}"/>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Binnendifferenzierung'!$J$8:$Y$8</c:f>
              <c:numCache>
                <c:formatCode>General</c:formatCode>
                <c:ptCount val="16"/>
                <c:pt idx="6">
                  <c:v>17.07578685989462</c:v>
                </c:pt>
                <c:pt idx="7">
                  <c:v>17.07578685989462</c:v>
                </c:pt>
                <c:pt idx="8">
                  <c:v>17.07578685989462</c:v>
                </c:pt>
                <c:pt idx="9">
                  <c:v>17.07578685989462</c:v>
                </c:pt>
                <c:pt idx="10">
                  <c:v>17.07578685989462</c:v>
                </c:pt>
                <c:pt idx="11">
                  <c:v>17.07578685989462</c:v>
                </c:pt>
                <c:pt idx="12">
                  <c:v>17.07578685989462</c:v>
                </c:pt>
                <c:pt idx="13">
                  <c:v>17.07578685989462</c:v>
                </c:pt>
                <c:pt idx="14">
                  <c:v>17.07578685989462</c:v>
                </c:pt>
                <c:pt idx="15">
                  <c:v>17.07578685989462</c:v>
                </c:pt>
              </c:numCache>
            </c:numRef>
          </c:val>
          <c:smooth val="0"/>
          <c:extLst>
            <c:ext xmlns:c16="http://schemas.microsoft.com/office/drawing/2014/chart" uri="{C3380CC4-5D6E-409C-BE32-E72D297353CC}">
              <c16:uniqueId val="{00000006-DCFB-4BD9-ADB7-91A7352EB96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Binnendifferenzierung'!$I$11</c:f>
          <c:strCache>
            <c:ptCount val="1"/>
            <c:pt idx="0">
              <c:v>Verfügbares Einkommen, je Einwohner 2023: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Binnendifferenzierung'!$J$12:$N$12</c:f>
              <c:numCache>
                <c:formatCode>General</c:formatCode>
                <c:ptCount val="5"/>
                <c:pt idx="0">
                  <c:v>5.9797910805756729</c:v>
                </c:pt>
                <c:pt idx="1">
                  <c:v>4.530000015811356</c:v>
                </c:pt>
                <c:pt idx="2">
                  <c:v>4.54643331517984</c:v>
                </c:pt>
                <c:pt idx="3">
                  <c:v>4.2050440637525481</c:v>
                </c:pt>
                <c:pt idx="4">
                  <c:v>2.8177863480204204</c:v>
                </c:pt>
              </c:numCache>
            </c:numRef>
          </c:val>
          <c:extLst>
            <c:ext xmlns:c16="http://schemas.microsoft.com/office/drawing/2014/chart" uri="{C3380CC4-5D6E-409C-BE32-E72D297353CC}">
              <c16:uniqueId val="{00000000-5EDD-4BEF-B6AA-F7E63930EEB6}"/>
            </c:ext>
          </c:extLst>
        </c:ser>
        <c:ser>
          <c:idx val="3"/>
          <c:order val="3"/>
          <c:spPr>
            <a:solidFill>
              <a:schemeClr val="accent1"/>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Binnendifferenzierung'!$J$14:$Y$14</c:f>
              <c:numCache>
                <c:formatCode>General</c:formatCode>
                <c:ptCount val="16"/>
                <c:pt idx="6">
                  <c:v>5.9027395490827717</c:v>
                </c:pt>
                <c:pt idx="7">
                  <c:v>12.021539611257969</c:v>
                </c:pt>
                <c:pt idx="8">
                  <c:v>7.0469670943050229</c:v>
                </c:pt>
                <c:pt idx="9">
                  <c:v>0</c:v>
                </c:pt>
                <c:pt idx="10">
                  <c:v>10.710500202016462</c:v>
                </c:pt>
                <c:pt idx="11">
                  <c:v>5.9561439095344184</c:v>
                </c:pt>
                <c:pt idx="12">
                  <c:v>9.8980819344850488</c:v>
                </c:pt>
                <c:pt idx="13">
                  <c:v>11.832771441761093</c:v>
                </c:pt>
                <c:pt idx="14">
                  <c:v>5.9761358680138006</c:v>
                </c:pt>
                <c:pt idx="15">
                  <c:v>9.0633817475869556</c:v>
                </c:pt>
              </c:numCache>
            </c:numRef>
          </c:val>
          <c:extLst>
            <c:ext xmlns:c16="http://schemas.microsoft.com/office/drawing/2014/chart" uri="{C3380CC4-5D6E-409C-BE32-E72D297353CC}">
              <c16:uniqueId val="{00000001-5EDD-4BEF-B6AA-F7E63930EEB6}"/>
            </c:ext>
          </c:extLst>
        </c:ser>
        <c:ser>
          <c:idx val="4"/>
          <c:order val="4"/>
          <c:spPr>
            <a:pattFill prst="wdUpDiag">
              <a:fgClr>
                <a:srgbClr val="FFC000"/>
              </a:fgClr>
              <a:bgClr>
                <a:schemeClr val="accent1"/>
              </a:bgClr>
            </a:patt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Binnendifferenzierung'!$J$13:$O$13</c:f>
              <c:numCache>
                <c:formatCode>General</c:formatCode>
                <c:ptCount val="6"/>
                <c:pt idx="5">
                  <c:v>0</c:v>
                </c:pt>
              </c:numCache>
            </c:numRef>
          </c:val>
          <c:extLst>
            <c:ext xmlns:c16="http://schemas.microsoft.com/office/drawing/2014/chart" uri="{C3380CC4-5D6E-409C-BE32-E72D297353CC}">
              <c16:uniqueId val="{00000002-5EDD-4BEF-B6AA-F7E63930EE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Binnendifferenzierung'!$J$15:$O$15</c:f>
              <c:numCache>
                <c:formatCode>General</c:formatCode>
                <c:ptCount val="6"/>
                <c:pt idx="0">
                  <c:v>4.3727196165084425</c:v>
                </c:pt>
                <c:pt idx="1">
                  <c:v>4.3727196165084425</c:v>
                </c:pt>
                <c:pt idx="2">
                  <c:v>4.3727196165084425</c:v>
                </c:pt>
                <c:pt idx="3">
                  <c:v>4.3727196165084425</c:v>
                </c:pt>
                <c:pt idx="4">
                  <c:v>4.3727196165084425</c:v>
                </c:pt>
                <c:pt idx="5">
                  <c:v>4.3727196165084425</c:v>
                </c:pt>
              </c:numCache>
            </c:numRef>
          </c:val>
          <c:smooth val="0"/>
          <c:extLst>
            <c:ext xmlns:c16="http://schemas.microsoft.com/office/drawing/2014/chart" uri="{C3380CC4-5D6E-409C-BE32-E72D297353CC}">
              <c16:uniqueId val="{00000003-5EDD-4BEF-B6AA-F7E63930EEB6}"/>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Binnendifferenzierung'!$J$16:$Y$16</c:f>
              <c:numCache>
                <c:formatCode>General</c:formatCode>
                <c:ptCount val="16"/>
                <c:pt idx="6">
                  <c:v>10.923323680528876</c:v>
                </c:pt>
                <c:pt idx="7">
                  <c:v>10.923323680528876</c:v>
                </c:pt>
                <c:pt idx="8">
                  <c:v>10.923323680528876</c:v>
                </c:pt>
                <c:pt idx="9">
                  <c:v>10.923323680528876</c:v>
                </c:pt>
                <c:pt idx="10">
                  <c:v>10.923323680528876</c:v>
                </c:pt>
                <c:pt idx="11">
                  <c:v>10.923323680528876</c:v>
                </c:pt>
                <c:pt idx="12">
                  <c:v>10.923323680528876</c:v>
                </c:pt>
                <c:pt idx="13">
                  <c:v>10.923323680528876</c:v>
                </c:pt>
                <c:pt idx="14">
                  <c:v>10.923323680528876</c:v>
                </c:pt>
                <c:pt idx="15">
                  <c:v>10.923323680528876</c:v>
                </c:pt>
              </c:numCache>
            </c:numRef>
          </c:val>
          <c:smooth val="0"/>
          <c:extLst>
            <c:ext xmlns:c16="http://schemas.microsoft.com/office/drawing/2014/chart" uri="{C3380CC4-5D6E-409C-BE32-E72D297353CC}">
              <c16:uniqueId val="{00000004-5EDD-4BEF-B6AA-F7E63930EE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Binnendifferenzierung'!$I$19</c:f>
          <c:strCache>
            <c:ptCount val="1"/>
            <c:pt idx="0">
              <c:v>Verfügbares Einkommen, real, je Einwohner 2023 (Kaufkraft):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Binnendifferenzierung'!$J$20:$N$20</c:f>
              <c:numCache>
                <c:formatCode>General</c:formatCode>
                <c:ptCount val="5"/>
                <c:pt idx="0">
                  <c:v>4.3144946512479567</c:v>
                </c:pt>
                <c:pt idx="1">
                  <c:v>6.093076771253414</c:v>
                </c:pt>
                <c:pt idx="2">
                  <c:v>5.871762376025158</c:v>
                </c:pt>
                <c:pt idx="3">
                  <c:v>5.0633897336744438</c:v>
                </c:pt>
                <c:pt idx="4">
                  <c:v>4.3039574811243018</c:v>
                </c:pt>
              </c:numCache>
            </c:numRef>
          </c:val>
          <c:extLst>
            <c:ext xmlns:c16="http://schemas.microsoft.com/office/drawing/2014/chart" uri="{C3380CC4-5D6E-409C-BE32-E72D297353CC}">
              <c16:uniqueId val="{00000000-A606-403C-88AA-09949BA2ADF7}"/>
            </c:ext>
          </c:extLst>
        </c:ser>
        <c:ser>
          <c:idx val="3"/>
          <c:order val="3"/>
          <c:spPr>
            <a:solidFill>
              <a:srgbClr val="156082"/>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Binnendifferenzierung'!$J$22:$Y$22</c:f>
              <c:numCache>
                <c:formatCode>General</c:formatCode>
                <c:ptCount val="16"/>
                <c:pt idx="6">
                  <c:v>6.375628745215649</c:v>
                </c:pt>
                <c:pt idx="7">
                  <c:v>7.8120327022890681</c:v>
                </c:pt>
                <c:pt idx="8">
                  <c:v>4.5162687421259262</c:v>
                </c:pt>
                <c:pt idx="9">
                  <c:v>0</c:v>
                </c:pt>
                <c:pt idx="10">
                  <c:v>9.495150706808543</c:v>
                </c:pt>
                <c:pt idx="11">
                  <c:v>5.4604902762217602</c:v>
                </c:pt>
                <c:pt idx="12">
                  <c:v>9.4212887799116025</c:v>
                </c:pt>
                <c:pt idx="13">
                  <c:v>11.379588868615322</c:v>
                </c:pt>
                <c:pt idx="14">
                  <c:v>6.4588213173511377</c:v>
                </c:pt>
                <c:pt idx="15">
                  <c:v>8.904685460241808</c:v>
                </c:pt>
              </c:numCache>
            </c:numRef>
          </c:val>
          <c:extLst>
            <c:ext xmlns:c16="http://schemas.microsoft.com/office/drawing/2014/chart" uri="{C3380CC4-5D6E-409C-BE32-E72D297353CC}">
              <c16:uniqueId val="{00000001-A606-403C-88AA-09949BA2ADF7}"/>
            </c:ext>
          </c:extLst>
        </c:ser>
        <c:ser>
          <c:idx val="4"/>
          <c:order val="4"/>
          <c:spPr>
            <a:pattFill prst="wdUpDiag">
              <a:fgClr>
                <a:srgbClr val="FFC000"/>
              </a:fgClr>
              <a:bgClr>
                <a:srgbClr val="156082"/>
              </a:bgClr>
            </a:patt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Binnendifferenzierung'!$J$21:$O$21</c:f>
              <c:numCache>
                <c:formatCode>General</c:formatCode>
                <c:ptCount val="6"/>
                <c:pt idx="5">
                  <c:v>0</c:v>
                </c:pt>
              </c:numCache>
            </c:numRef>
          </c:val>
          <c:extLst>
            <c:ext xmlns:c16="http://schemas.microsoft.com/office/drawing/2014/chart" uri="{C3380CC4-5D6E-409C-BE32-E72D297353CC}">
              <c16:uniqueId val="{00000002-A606-403C-88AA-09949BA2AD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Binnendifferenzierung'!$J$23:$O$23</c:f>
              <c:numCache>
                <c:formatCode>General</c:formatCode>
                <c:ptCount val="6"/>
                <c:pt idx="0">
                  <c:v>6.1053535924776909</c:v>
                </c:pt>
                <c:pt idx="1">
                  <c:v>6.1053535924776909</c:v>
                </c:pt>
                <c:pt idx="2">
                  <c:v>6.1053535924776909</c:v>
                </c:pt>
                <c:pt idx="3">
                  <c:v>6.1053535924776909</c:v>
                </c:pt>
                <c:pt idx="4">
                  <c:v>6.1053535924776909</c:v>
                </c:pt>
                <c:pt idx="5">
                  <c:v>6.1053535924776909</c:v>
                </c:pt>
              </c:numCache>
            </c:numRef>
          </c:val>
          <c:smooth val="0"/>
          <c:extLst>
            <c:ext xmlns:c16="http://schemas.microsoft.com/office/drawing/2014/chart" uri="{C3380CC4-5D6E-409C-BE32-E72D297353CC}">
              <c16:uniqueId val="{00000003-A606-403C-88AA-09949BA2ADF7}"/>
            </c:ext>
          </c:extLst>
        </c:ser>
        <c:ser>
          <c:idx val="2"/>
          <c:order val="2"/>
          <c:tx>
            <c:v>Durchschnitt West</c:v>
          </c:tx>
          <c:spPr>
            <a:ln w="15875" cap="rnd">
              <a:solidFill>
                <a:srgbClr val="0E2841">
                  <a:lumMod val="75000"/>
                  <a:lumOff val="25000"/>
                </a:srgbClr>
              </a:solidFill>
              <a:round/>
            </a:ln>
            <a:effectLst/>
          </c:spPr>
          <c:marker>
            <c:symbol val="none"/>
          </c:marker>
          <c:val>
            <c:numRef>
              <c:f>'Abb Binnendifferenzierung'!$J$24:$Y$24</c:f>
              <c:numCache>
                <c:formatCode>General</c:formatCode>
                <c:ptCount val="16"/>
                <c:pt idx="6">
                  <c:v>8.77367871532031</c:v>
                </c:pt>
                <c:pt idx="7">
                  <c:v>8.77367871532031</c:v>
                </c:pt>
                <c:pt idx="8">
                  <c:v>8.77367871532031</c:v>
                </c:pt>
                <c:pt idx="9">
                  <c:v>8.77367871532031</c:v>
                </c:pt>
                <c:pt idx="10">
                  <c:v>8.77367871532031</c:v>
                </c:pt>
                <c:pt idx="11">
                  <c:v>8.77367871532031</c:v>
                </c:pt>
                <c:pt idx="12">
                  <c:v>8.77367871532031</c:v>
                </c:pt>
                <c:pt idx="13">
                  <c:v>8.77367871532031</c:v>
                </c:pt>
                <c:pt idx="14">
                  <c:v>8.77367871532031</c:v>
                </c:pt>
                <c:pt idx="15">
                  <c:v>8.77367871532031</c:v>
                </c:pt>
              </c:numCache>
            </c:numRef>
          </c:val>
          <c:smooth val="0"/>
          <c:extLst>
            <c:ext xmlns:c16="http://schemas.microsoft.com/office/drawing/2014/chart" uri="{C3380CC4-5D6E-409C-BE32-E72D297353CC}">
              <c16:uniqueId val="{00000004-A606-403C-88AA-09949BA2AD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Binnendifferenzierung'!$I$27</c:f>
          <c:strCache>
            <c:ptCount val="1"/>
            <c:pt idx="0">
              <c:v>Arbeitslosenquote 2025: Variationskoeffizient (gewichtet mit Einwohnerzahl)</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Binnendifferenzierung'!$J$28:$N$28</c:f>
              <c:numCache>
                <c:formatCode>General</c:formatCode>
                <c:ptCount val="5"/>
                <c:pt idx="0">
                  <c:v>27.979862609205469</c:v>
                </c:pt>
                <c:pt idx="1">
                  <c:v>18.917487181226459</c:v>
                </c:pt>
                <c:pt idx="2">
                  <c:v>20.700169019626532</c:v>
                </c:pt>
                <c:pt idx="3">
                  <c:v>19.582480664045512</c:v>
                </c:pt>
                <c:pt idx="4">
                  <c:v>22.312353333844921</c:v>
                </c:pt>
              </c:numCache>
            </c:numRef>
          </c:val>
          <c:extLst>
            <c:ext xmlns:c16="http://schemas.microsoft.com/office/drawing/2014/chart" uri="{C3380CC4-5D6E-409C-BE32-E72D297353CC}">
              <c16:uniqueId val="{00000000-F993-43D2-B3CA-5436E2E378E4}"/>
            </c:ext>
          </c:extLst>
        </c:ser>
        <c:ser>
          <c:idx val="3"/>
          <c:order val="3"/>
          <c:spPr>
            <a:solidFill>
              <a:srgbClr val="156082"/>
            </a:solidFill>
            <a:ln w="15875">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Binnendifferenzierung'!$J$30:$Y$30</c:f>
              <c:numCache>
                <c:formatCode>General</c:formatCode>
                <c:ptCount val="16"/>
                <c:pt idx="6">
                  <c:v>27.045274242151692</c:v>
                </c:pt>
                <c:pt idx="7">
                  <c:v>36.600678679071379</c:v>
                </c:pt>
                <c:pt idx="8">
                  <c:v>12.736006993698524</c:v>
                </c:pt>
                <c:pt idx="9">
                  <c:v>0</c:v>
                </c:pt>
                <c:pt idx="10">
                  <c:v>24.509989440064249</c:v>
                </c:pt>
                <c:pt idx="11">
                  <c:v>29.406856319142705</c:v>
                </c:pt>
                <c:pt idx="12">
                  <c:v>32.343149209237652</c:v>
                </c:pt>
                <c:pt idx="13">
                  <c:v>33.425571966896463</c:v>
                </c:pt>
                <c:pt idx="14">
                  <c:v>32.136763987494533</c:v>
                </c:pt>
                <c:pt idx="15">
                  <c:v>24.541525768436543</c:v>
                </c:pt>
              </c:numCache>
            </c:numRef>
          </c:val>
          <c:extLst>
            <c:ext xmlns:c16="http://schemas.microsoft.com/office/drawing/2014/chart" uri="{C3380CC4-5D6E-409C-BE32-E72D297353CC}">
              <c16:uniqueId val="{00000001-F993-43D2-B3CA-5436E2E378E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Binnendifferenzierung'!$J$29:$O$29</c:f>
              <c:numCache>
                <c:formatCode>General</c:formatCode>
                <c:ptCount val="6"/>
                <c:pt idx="5">
                  <c:v>0</c:v>
                </c:pt>
              </c:numCache>
            </c:numRef>
          </c:val>
          <c:extLst>
            <c:ext xmlns:c16="http://schemas.microsoft.com/office/drawing/2014/chart" uri="{C3380CC4-5D6E-409C-BE32-E72D297353CC}">
              <c16:uniqueId val="{00000002-F993-43D2-B3CA-5436E2E378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Binnendifferenzierung'!$J$31:$O$31</c:f>
              <c:numCache>
                <c:formatCode>General</c:formatCode>
                <c:ptCount val="6"/>
                <c:pt idx="0">
                  <c:v>26.098068670634223</c:v>
                </c:pt>
                <c:pt idx="1">
                  <c:v>26.098068670634223</c:v>
                </c:pt>
                <c:pt idx="2">
                  <c:v>26.098068670634223</c:v>
                </c:pt>
                <c:pt idx="3">
                  <c:v>26.098068670634223</c:v>
                </c:pt>
                <c:pt idx="4">
                  <c:v>26.098068670634223</c:v>
                </c:pt>
                <c:pt idx="5">
                  <c:v>26.098068670634223</c:v>
                </c:pt>
              </c:numCache>
            </c:numRef>
          </c:val>
          <c:smooth val="0"/>
          <c:extLst>
            <c:ext xmlns:c16="http://schemas.microsoft.com/office/drawing/2014/chart" uri="{C3380CC4-5D6E-409C-BE32-E72D297353CC}">
              <c16:uniqueId val="{00000003-F993-43D2-B3CA-5436E2E378E4}"/>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F993-43D2-B3CA-5436E2E378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Bruttoinlandsprodukt</a:t>
            </a:r>
            <a:r>
              <a:rPr lang="en-US" sz="1000" baseline="0"/>
              <a:t> </a:t>
            </a:r>
            <a:r>
              <a:rPr lang="en-US" sz="1000"/>
              <a:t>je Erwerbstätigenstunde, nominal, 2023,</a:t>
            </a:r>
            <a:r>
              <a:rPr lang="en-US" sz="1000" baseline="0"/>
              <a:t> D=100</a:t>
            </a:r>
            <a:endParaRPr lang="en-US" sz="1000"/>
          </a:p>
        </c:rich>
      </c:tx>
      <c:layout>
        <c:manualLayout>
          <c:xMode val="edge"/>
          <c:yMode val="edge"/>
          <c:x val="0.14749999999999999"/>
          <c:y val="1.2072434607645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strRef>
              <c:f>'[10]BIP je Stunde'!$AL$410:$AL$425</c:f>
              <c:strCache>
                <c:ptCount val="16"/>
                <c:pt idx="0">
                  <c:v>#BEZUG!</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strCache>
            </c:strRef>
          </c:cat>
          <c:val>
            <c:numRef>
              <c:f>'[11]BIP je Stunde'!$AM$410:$AM$425</c:f>
              <c:numCache>
                <c:formatCode>General</c:formatCode>
                <c:ptCount val="16"/>
                <c:pt idx="0">
                  <c:v>121.10670776456776</c:v>
                </c:pt>
                <c:pt idx="1">
                  <c:v>108.63055922501101</c:v>
                </c:pt>
                <c:pt idx="2">
                  <c:v>108.41039189784236</c:v>
                </c:pt>
                <c:pt idx="3">
                  <c:v>106.73712021136063</c:v>
                </c:pt>
                <c:pt idx="4">
                  <c:v>99.530309702040228</c:v>
                </c:pt>
                <c:pt idx="5">
                  <c:v>98.532217818875679</c:v>
                </c:pt>
                <c:pt idx="6">
                  <c:v>97.871715837369749</c:v>
                </c:pt>
                <c:pt idx="7">
                  <c:v>96.389255834434181</c:v>
                </c:pt>
                <c:pt idx="8">
                  <c:v>96.374578012622919</c:v>
                </c:pt>
                <c:pt idx="9">
                  <c:v>90.914428298840448</c:v>
                </c:pt>
                <c:pt idx="10">
                  <c:v>90.20989285190079</c:v>
                </c:pt>
                <c:pt idx="11">
                  <c:v>89.784236019374731</c:v>
                </c:pt>
                <c:pt idx="12">
                  <c:v>84.749743138118319</c:v>
                </c:pt>
                <c:pt idx="13">
                  <c:v>82.97372669895789</c:v>
                </c:pt>
                <c:pt idx="14">
                  <c:v>82.210479964773228</c:v>
                </c:pt>
                <c:pt idx="15">
                  <c:v>80.199618376632912</c:v>
                </c:pt>
              </c:numCache>
            </c:numRef>
          </c:val>
          <c:smooth val="0"/>
          <c:extLst>
            <c:ext xmlns:c16="http://schemas.microsoft.com/office/drawing/2014/chart" uri="{C3380CC4-5D6E-409C-BE32-E72D297353CC}">
              <c16:uniqueId val="{00000000-FA7F-4EF0-815E-2C9771F57801}"/>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'[11]BIP je Stunde'!$AK$7:$AK$407</c:f>
              <c:numCache>
                <c:formatCode>General</c:formatCode>
                <c:ptCount val="4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6</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11</c:v>
                </c:pt>
                <c:pt idx="155">
                  <c:v>11</c:v>
                </c:pt>
                <c:pt idx="156">
                  <c:v>11</c:v>
                </c:pt>
                <c:pt idx="157">
                  <c:v>11</c:v>
                </c:pt>
                <c:pt idx="158">
                  <c:v>11</c:v>
                </c:pt>
                <c:pt idx="159">
                  <c:v>5</c:v>
                </c:pt>
                <c:pt idx="160">
                  <c:v>5</c:v>
                </c:pt>
                <c:pt idx="161">
                  <c:v>1</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14</c:v>
                </c:pt>
                <c:pt idx="189">
                  <c:v>14</c:v>
                </c:pt>
                <c:pt idx="190">
                  <c:v>14</c:v>
                </c:pt>
                <c:pt idx="191">
                  <c:v>14</c:v>
                </c:pt>
                <c:pt idx="192">
                  <c:v>14</c:v>
                </c:pt>
                <c:pt idx="193">
                  <c:v>14</c:v>
                </c:pt>
                <c:pt idx="194">
                  <c:v>14</c:v>
                </c:pt>
                <c:pt idx="195">
                  <c:v>14</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12</c:v>
                </c:pt>
                <c:pt idx="331">
                  <c:v>12</c:v>
                </c:pt>
                <c:pt idx="332">
                  <c:v>12</c:v>
                </c:pt>
                <c:pt idx="333">
                  <c:v>12</c:v>
                </c:pt>
                <c:pt idx="334">
                  <c:v>12</c:v>
                </c:pt>
                <c:pt idx="335">
                  <c:v>12</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numCache>
            </c:numRef>
          </c:xVal>
          <c:yVal>
            <c:numRef>
              <c:f>'[11]BIP je Stunde'!$AL$7:$AL$407</c:f>
              <c:numCache>
                <c:formatCode>General</c:formatCode>
                <c:ptCount val="401"/>
                <c:pt idx="0">
                  <c:v>139.13107294877443</c:v>
                </c:pt>
                <c:pt idx="1">
                  <c:v>156.12799060619406</c:v>
                </c:pt>
                <c:pt idx="2">
                  <c:v>106.73712021136063</c:v>
                </c:pt>
                <c:pt idx="3">
                  <c:v>89.813591662997212</c:v>
                </c:pt>
                <c:pt idx="4">
                  <c:v>123.39644796712167</c:v>
                </c:pt>
                <c:pt idx="5">
                  <c:v>94.862762366064885</c:v>
                </c:pt>
                <c:pt idx="6">
                  <c:v>95.449875238514608</c:v>
                </c:pt>
                <c:pt idx="7">
                  <c:v>154.51343020695728</c:v>
                </c:pt>
                <c:pt idx="8">
                  <c:v>103.02363129311611</c:v>
                </c:pt>
                <c:pt idx="9">
                  <c:v>107.48568912373403</c:v>
                </c:pt>
                <c:pt idx="10">
                  <c:v>94.495816820783801</c:v>
                </c:pt>
                <c:pt idx="11">
                  <c:v>94.481138998972568</c:v>
                </c:pt>
                <c:pt idx="12">
                  <c:v>110.4946425950389</c:v>
                </c:pt>
                <c:pt idx="13">
                  <c:v>103.44928812564216</c:v>
                </c:pt>
                <c:pt idx="14">
                  <c:v>114.35490973139586</c:v>
                </c:pt>
                <c:pt idx="15">
                  <c:v>98.282694848084546</c:v>
                </c:pt>
                <c:pt idx="16">
                  <c:v>108.70394833406722</c:v>
                </c:pt>
                <c:pt idx="17">
                  <c:v>93.747247908410387</c:v>
                </c:pt>
                <c:pt idx="18">
                  <c:v>109.18831645383827</c:v>
                </c:pt>
                <c:pt idx="19">
                  <c:v>89.050344928812578</c:v>
                </c:pt>
                <c:pt idx="20">
                  <c:v>114.26684280052839</c:v>
                </c:pt>
                <c:pt idx="21">
                  <c:v>91.193306913254077</c:v>
                </c:pt>
                <c:pt idx="22">
                  <c:v>91.119917804197854</c:v>
                </c:pt>
                <c:pt idx="23">
                  <c:v>95.376486129458399</c:v>
                </c:pt>
                <c:pt idx="24">
                  <c:v>93.072068105093209</c:v>
                </c:pt>
                <c:pt idx="25">
                  <c:v>90.371348891824454</c:v>
                </c:pt>
                <c:pt idx="26">
                  <c:v>85.997357992073987</c:v>
                </c:pt>
                <c:pt idx="27">
                  <c:v>95.28841919859093</c:v>
                </c:pt>
                <c:pt idx="28">
                  <c:v>91.017173051519165</c:v>
                </c:pt>
                <c:pt idx="29">
                  <c:v>100.70453544693967</c:v>
                </c:pt>
                <c:pt idx="30">
                  <c:v>90.253926317334518</c:v>
                </c:pt>
                <c:pt idx="31">
                  <c:v>103.56671070013211</c:v>
                </c:pt>
                <c:pt idx="32">
                  <c:v>92.837222956113322</c:v>
                </c:pt>
                <c:pt idx="33">
                  <c:v>95.170996624100994</c:v>
                </c:pt>
                <c:pt idx="34">
                  <c:v>94.114193453691485</c:v>
                </c:pt>
                <c:pt idx="35">
                  <c:v>101.49713782474683</c:v>
                </c:pt>
                <c:pt idx="36">
                  <c:v>93.072068105093209</c:v>
                </c:pt>
                <c:pt idx="37">
                  <c:v>92.367532658153536</c:v>
                </c:pt>
                <c:pt idx="38">
                  <c:v>105.68031704095114</c:v>
                </c:pt>
                <c:pt idx="39">
                  <c:v>104.344635256128</c:v>
                </c:pt>
                <c:pt idx="40">
                  <c:v>118.59680023484516</c:v>
                </c:pt>
                <c:pt idx="41">
                  <c:v>113.31278438279762</c:v>
                </c:pt>
                <c:pt idx="42">
                  <c:v>97.357992073976234</c:v>
                </c:pt>
                <c:pt idx="43">
                  <c:v>94.143549097313965</c:v>
                </c:pt>
                <c:pt idx="44">
                  <c:v>191.7510641420813</c:v>
                </c:pt>
                <c:pt idx="45">
                  <c:v>130.77939233817702</c:v>
                </c:pt>
                <c:pt idx="46">
                  <c:v>87.347717598708357</c:v>
                </c:pt>
                <c:pt idx="47">
                  <c:v>117.89226478790546</c:v>
                </c:pt>
                <c:pt idx="48">
                  <c:v>88.991633641567603</c:v>
                </c:pt>
                <c:pt idx="49">
                  <c:v>89.784236019374731</c:v>
                </c:pt>
                <c:pt idx="50">
                  <c:v>96.521356230735378</c:v>
                </c:pt>
                <c:pt idx="51">
                  <c:v>107.76456773814766</c:v>
                </c:pt>
                <c:pt idx="52">
                  <c:v>113.15132834287394</c:v>
                </c:pt>
                <c:pt idx="53">
                  <c:v>97.211213855863804</c:v>
                </c:pt>
                <c:pt idx="54">
                  <c:v>108.19022457067371</c:v>
                </c:pt>
                <c:pt idx="55">
                  <c:v>103.30250990752971</c:v>
                </c:pt>
                <c:pt idx="56">
                  <c:v>83.854396007632488</c:v>
                </c:pt>
                <c:pt idx="57">
                  <c:v>102.33377366798769</c:v>
                </c:pt>
                <c:pt idx="58">
                  <c:v>95.156318802289746</c:v>
                </c:pt>
                <c:pt idx="59">
                  <c:v>91.031850873330413</c:v>
                </c:pt>
                <c:pt idx="60">
                  <c:v>168.36929399677086</c:v>
                </c:pt>
                <c:pt idx="61">
                  <c:v>101.46778218112431</c:v>
                </c:pt>
                <c:pt idx="62">
                  <c:v>121.12138558637899</c:v>
                </c:pt>
                <c:pt idx="63">
                  <c:v>94.070159988257757</c:v>
                </c:pt>
                <c:pt idx="64">
                  <c:v>105.12255981212388</c:v>
                </c:pt>
                <c:pt idx="65">
                  <c:v>103.21444297666227</c:v>
                </c:pt>
                <c:pt idx="66">
                  <c:v>101.51181564655805</c:v>
                </c:pt>
                <c:pt idx="67">
                  <c:v>101.80537208278292</c:v>
                </c:pt>
                <c:pt idx="68">
                  <c:v>85.336856010568042</c:v>
                </c:pt>
                <c:pt idx="69">
                  <c:v>86.334947893732576</c:v>
                </c:pt>
                <c:pt idx="70">
                  <c:v>99.295464553060341</c:v>
                </c:pt>
                <c:pt idx="71">
                  <c:v>88.565976809041544</c:v>
                </c:pt>
                <c:pt idx="72">
                  <c:v>99.236753265815352</c:v>
                </c:pt>
                <c:pt idx="73">
                  <c:v>114.66314398943199</c:v>
                </c:pt>
                <c:pt idx="74">
                  <c:v>93.042712461470728</c:v>
                </c:pt>
                <c:pt idx="75">
                  <c:v>85.601056803170422</c:v>
                </c:pt>
                <c:pt idx="76">
                  <c:v>100.26420079260238</c:v>
                </c:pt>
                <c:pt idx="77">
                  <c:v>98.590929106120655</c:v>
                </c:pt>
                <c:pt idx="78">
                  <c:v>118.68486716571263</c:v>
                </c:pt>
                <c:pt idx="79">
                  <c:v>100.02935564362249</c:v>
                </c:pt>
                <c:pt idx="80">
                  <c:v>109.34977249376195</c:v>
                </c:pt>
                <c:pt idx="81">
                  <c:v>85.234111257889339</c:v>
                </c:pt>
                <c:pt idx="82">
                  <c:v>94.774695435197415</c:v>
                </c:pt>
                <c:pt idx="83">
                  <c:v>90.400704535446948</c:v>
                </c:pt>
                <c:pt idx="84">
                  <c:v>102.96492000587114</c:v>
                </c:pt>
                <c:pt idx="85">
                  <c:v>98.840452076911802</c:v>
                </c:pt>
                <c:pt idx="86">
                  <c:v>98.40011742257451</c:v>
                </c:pt>
                <c:pt idx="87">
                  <c:v>93.306913254073095</c:v>
                </c:pt>
                <c:pt idx="88">
                  <c:v>107.07471011301924</c:v>
                </c:pt>
                <c:pt idx="89">
                  <c:v>84.793776603552047</c:v>
                </c:pt>
                <c:pt idx="90">
                  <c:v>97.651548510201096</c:v>
                </c:pt>
                <c:pt idx="91">
                  <c:v>127.79979451049464</c:v>
                </c:pt>
                <c:pt idx="92">
                  <c:v>80.434463525612799</c:v>
                </c:pt>
                <c:pt idx="93">
                  <c:v>94.701306326141193</c:v>
                </c:pt>
                <c:pt idx="94">
                  <c:v>93.394980184940565</c:v>
                </c:pt>
                <c:pt idx="95">
                  <c:v>87.421106707764579</c:v>
                </c:pt>
                <c:pt idx="96">
                  <c:v>111.06707764567739</c:v>
                </c:pt>
                <c:pt idx="97">
                  <c:v>92.807867312490828</c:v>
                </c:pt>
                <c:pt idx="98">
                  <c:v>89.299867899603711</c:v>
                </c:pt>
                <c:pt idx="99">
                  <c:v>93.835314839277856</c:v>
                </c:pt>
                <c:pt idx="100">
                  <c:v>84.881843534419502</c:v>
                </c:pt>
                <c:pt idx="101">
                  <c:v>89.549390870394845</c:v>
                </c:pt>
                <c:pt idx="102">
                  <c:v>89.065022750623811</c:v>
                </c:pt>
                <c:pt idx="103">
                  <c:v>131.04359313077941</c:v>
                </c:pt>
                <c:pt idx="104">
                  <c:v>102.96492000587114</c:v>
                </c:pt>
                <c:pt idx="105">
                  <c:v>102.24570673712022</c:v>
                </c:pt>
                <c:pt idx="106">
                  <c:v>87.289006311463382</c:v>
                </c:pt>
                <c:pt idx="107">
                  <c:v>91.310729487744027</c:v>
                </c:pt>
                <c:pt idx="108">
                  <c:v>98.444150888008224</c:v>
                </c:pt>
                <c:pt idx="109">
                  <c:v>98.341406135329521</c:v>
                </c:pt>
                <c:pt idx="110">
                  <c:v>96.712167914281537</c:v>
                </c:pt>
                <c:pt idx="111">
                  <c:v>91.105239982386621</c:v>
                </c:pt>
                <c:pt idx="112">
                  <c:v>95.934243358285627</c:v>
                </c:pt>
                <c:pt idx="113">
                  <c:v>92.778511668868347</c:v>
                </c:pt>
                <c:pt idx="114">
                  <c:v>111.63951269631586</c:v>
                </c:pt>
                <c:pt idx="115">
                  <c:v>100.76324673418466</c:v>
                </c:pt>
                <c:pt idx="116">
                  <c:v>87.729340965800688</c:v>
                </c:pt>
                <c:pt idx="117">
                  <c:v>110.83223249669751</c:v>
                </c:pt>
                <c:pt idx="118">
                  <c:v>89.740202553941003</c:v>
                </c:pt>
                <c:pt idx="119">
                  <c:v>103.4639659474534</c:v>
                </c:pt>
                <c:pt idx="120">
                  <c:v>95.890209892851914</c:v>
                </c:pt>
                <c:pt idx="121">
                  <c:v>96.286511081755464</c:v>
                </c:pt>
                <c:pt idx="122">
                  <c:v>104.60883604873037</c:v>
                </c:pt>
                <c:pt idx="123">
                  <c:v>103.27315426390724</c:v>
                </c:pt>
                <c:pt idx="124">
                  <c:v>96.712167914281537</c:v>
                </c:pt>
                <c:pt idx="125">
                  <c:v>107.77924555995892</c:v>
                </c:pt>
                <c:pt idx="126">
                  <c:v>94.349038602671371</c:v>
                </c:pt>
                <c:pt idx="127">
                  <c:v>87.289006311463382</c:v>
                </c:pt>
                <c:pt idx="128">
                  <c:v>96.447967121679142</c:v>
                </c:pt>
                <c:pt idx="129">
                  <c:v>90.415382357258196</c:v>
                </c:pt>
                <c:pt idx="130">
                  <c:v>95.787465140173211</c:v>
                </c:pt>
                <c:pt idx="131">
                  <c:v>92.411566123587264</c:v>
                </c:pt>
                <c:pt idx="132">
                  <c:v>99.016585938646699</c:v>
                </c:pt>
                <c:pt idx="133">
                  <c:v>99.442242771172758</c:v>
                </c:pt>
                <c:pt idx="134">
                  <c:v>95.449875238514608</c:v>
                </c:pt>
                <c:pt idx="135">
                  <c:v>94.334360780860109</c:v>
                </c:pt>
                <c:pt idx="136">
                  <c:v>97.768971084691032</c:v>
                </c:pt>
                <c:pt idx="137">
                  <c:v>104.06575664171439</c:v>
                </c:pt>
                <c:pt idx="138">
                  <c:v>102.86217525319243</c:v>
                </c:pt>
                <c:pt idx="139">
                  <c:v>88.184353441949213</c:v>
                </c:pt>
                <c:pt idx="140">
                  <c:v>98.532217818875679</c:v>
                </c:pt>
                <c:pt idx="141">
                  <c:v>81.124321150741238</c:v>
                </c:pt>
                <c:pt idx="142">
                  <c:v>78.100689857625142</c:v>
                </c:pt>
                <c:pt idx="143">
                  <c:v>76.045794804051098</c:v>
                </c:pt>
                <c:pt idx="144">
                  <c:v>87.377073242330852</c:v>
                </c:pt>
                <c:pt idx="145">
                  <c:v>80.449141347424046</c:v>
                </c:pt>
                <c:pt idx="146">
                  <c:v>107.08938793483047</c:v>
                </c:pt>
                <c:pt idx="147">
                  <c:v>81.32981065609863</c:v>
                </c:pt>
                <c:pt idx="148">
                  <c:v>80.24365184206664</c:v>
                </c:pt>
                <c:pt idx="149">
                  <c:v>81.814178775869678</c:v>
                </c:pt>
                <c:pt idx="150">
                  <c:v>92.044620578306194</c:v>
                </c:pt>
                <c:pt idx="151">
                  <c:v>86.525759577278734</c:v>
                </c:pt>
                <c:pt idx="152">
                  <c:v>93.028034639659481</c:v>
                </c:pt>
                <c:pt idx="153">
                  <c:v>78.482313224717458</c:v>
                </c:pt>
                <c:pt idx="154">
                  <c:v>88.551298987230297</c:v>
                </c:pt>
                <c:pt idx="155">
                  <c:v>85.821224130339061</c:v>
                </c:pt>
                <c:pt idx="156">
                  <c:v>148.21664464993395</c:v>
                </c:pt>
                <c:pt idx="157">
                  <c:v>94.994862762366068</c:v>
                </c:pt>
                <c:pt idx="158">
                  <c:v>98.488184353441937</c:v>
                </c:pt>
                <c:pt idx="159">
                  <c:v>100.92470277410834</c:v>
                </c:pt>
                <c:pt idx="160">
                  <c:v>90.782327902539279</c:v>
                </c:pt>
                <c:pt idx="161">
                  <c:v>121.10670776456776</c:v>
                </c:pt>
                <c:pt idx="162">
                  <c:v>115.63188022897404</c:v>
                </c:pt>
                <c:pt idx="163">
                  <c:v>121.91398796418613</c:v>
                </c:pt>
                <c:pt idx="164">
                  <c:v>101.93747247908411</c:v>
                </c:pt>
                <c:pt idx="165">
                  <c:v>110.78819903126377</c:v>
                </c:pt>
                <c:pt idx="166">
                  <c:v>95.934243358285627</c:v>
                </c:pt>
                <c:pt idx="167">
                  <c:v>98.429473066196977</c:v>
                </c:pt>
                <c:pt idx="168">
                  <c:v>123.86613826508146</c:v>
                </c:pt>
                <c:pt idx="169">
                  <c:v>141.4061353295171</c:v>
                </c:pt>
                <c:pt idx="170">
                  <c:v>96.917657419638942</c:v>
                </c:pt>
                <c:pt idx="171">
                  <c:v>131.39586085424924</c:v>
                </c:pt>
                <c:pt idx="172">
                  <c:v>84.705709672684577</c:v>
                </c:pt>
                <c:pt idx="173">
                  <c:v>102.55394099515634</c:v>
                </c:pt>
                <c:pt idx="174">
                  <c:v>90.75297225891677</c:v>
                </c:pt>
                <c:pt idx="175">
                  <c:v>96.60942316160282</c:v>
                </c:pt>
                <c:pt idx="176">
                  <c:v>93.057390283281961</c:v>
                </c:pt>
                <c:pt idx="177">
                  <c:v>92.837222956113322</c:v>
                </c:pt>
                <c:pt idx="178">
                  <c:v>88.80082195802143</c:v>
                </c:pt>
                <c:pt idx="179">
                  <c:v>100.92470277410834</c:v>
                </c:pt>
                <c:pt idx="180">
                  <c:v>87.274328489652149</c:v>
                </c:pt>
                <c:pt idx="181">
                  <c:v>93.218846323205639</c:v>
                </c:pt>
                <c:pt idx="182">
                  <c:v>86.657859973579917</c:v>
                </c:pt>
                <c:pt idx="183">
                  <c:v>88.654043739909</c:v>
                </c:pt>
                <c:pt idx="184">
                  <c:v>97.622192866578615</c:v>
                </c:pt>
                <c:pt idx="185">
                  <c:v>96.286511081755464</c:v>
                </c:pt>
                <c:pt idx="186">
                  <c:v>91.501541171290185</c:v>
                </c:pt>
                <c:pt idx="187">
                  <c:v>92.969323352414506</c:v>
                </c:pt>
                <c:pt idx="188">
                  <c:v>90.60619404080434</c:v>
                </c:pt>
                <c:pt idx="189">
                  <c:v>79.759283722295621</c:v>
                </c:pt>
                <c:pt idx="190">
                  <c:v>83.135182738881554</c:v>
                </c:pt>
                <c:pt idx="191">
                  <c:v>82.606781153676806</c:v>
                </c:pt>
                <c:pt idx="192">
                  <c:v>78.027300748568919</c:v>
                </c:pt>
                <c:pt idx="193">
                  <c:v>88.316453838250411</c:v>
                </c:pt>
                <c:pt idx="194">
                  <c:v>77.440187876119182</c:v>
                </c:pt>
                <c:pt idx="195">
                  <c:v>83.825040364009979</c:v>
                </c:pt>
                <c:pt idx="196">
                  <c:v>137.88345809481874</c:v>
                </c:pt>
                <c:pt idx="197">
                  <c:v>107.51504476735654</c:v>
                </c:pt>
                <c:pt idx="198">
                  <c:v>184.07456333480113</c:v>
                </c:pt>
                <c:pt idx="199">
                  <c:v>90.297959782768245</c:v>
                </c:pt>
                <c:pt idx="200">
                  <c:v>85.850579773961556</c:v>
                </c:pt>
                <c:pt idx="201">
                  <c:v>85.689123734037878</c:v>
                </c:pt>
                <c:pt idx="202">
                  <c:v>79.656538969616918</c:v>
                </c:pt>
                <c:pt idx="203">
                  <c:v>89.725524732129756</c:v>
                </c:pt>
                <c:pt idx="204">
                  <c:v>93.571114046675476</c:v>
                </c:pt>
                <c:pt idx="205">
                  <c:v>88.947600176133861</c:v>
                </c:pt>
                <c:pt idx="206">
                  <c:v>90.75297225891677</c:v>
                </c:pt>
                <c:pt idx="207">
                  <c:v>91.736386320270086</c:v>
                </c:pt>
                <c:pt idx="208">
                  <c:v>85.762512843094086</c:v>
                </c:pt>
                <c:pt idx="209">
                  <c:v>96.227799794510503</c:v>
                </c:pt>
                <c:pt idx="210">
                  <c:v>87.509173638632035</c:v>
                </c:pt>
                <c:pt idx="211">
                  <c:v>82.694848084544262</c:v>
                </c:pt>
                <c:pt idx="212">
                  <c:v>100.73389109056217</c:v>
                </c:pt>
                <c:pt idx="213">
                  <c:v>90.09247027741084</c:v>
                </c:pt>
                <c:pt idx="214">
                  <c:v>90.488771466314404</c:v>
                </c:pt>
                <c:pt idx="215">
                  <c:v>85.850579773961556</c:v>
                </c:pt>
                <c:pt idx="216">
                  <c:v>85.057977396154413</c:v>
                </c:pt>
                <c:pt idx="217">
                  <c:v>85.571701159547914</c:v>
                </c:pt>
                <c:pt idx="218">
                  <c:v>84.17730808747983</c:v>
                </c:pt>
                <c:pt idx="219">
                  <c:v>90.914428298840448</c:v>
                </c:pt>
                <c:pt idx="220">
                  <c:v>88.433876412740346</c:v>
                </c:pt>
                <c:pt idx="221">
                  <c:v>96.169088507265528</c:v>
                </c:pt>
                <c:pt idx="222">
                  <c:v>88.404520769117866</c:v>
                </c:pt>
                <c:pt idx="223">
                  <c:v>83.296638778805232</c:v>
                </c:pt>
                <c:pt idx="224">
                  <c:v>81.47658887421106</c:v>
                </c:pt>
                <c:pt idx="225">
                  <c:v>104.15382357258183</c:v>
                </c:pt>
                <c:pt idx="226">
                  <c:v>90.430060179069429</c:v>
                </c:pt>
                <c:pt idx="227">
                  <c:v>86.525759577278734</c:v>
                </c:pt>
                <c:pt idx="228">
                  <c:v>88.066930867459263</c:v>
                </c:pt>
                <c:pt idx="229">
                  <c:v>86.188169675620145</c:v>
                </c:pt>
                <c:pt idx="230">
                  <c:v>85.219433436078091</c:v>
                </c:pt>
                <c:pt idx="231">
                  <c:v>86.760604726258634</c:v>
                </c:pt>
                <c:pt idx="232">
                  <c:v>96.947013063261409</c:v>
                </c:pt>
                <c:pt idx="233">
                  <c:v>83.97181858212241</c:v>
                </c:pt>
                <c:pt idx="234">
                  <c:v>88.859533245266405</c:v>
                </c:pt>
                <c:pt idx="235">
                  <c:v>91.692352854836344</c:v>
                </c:pt>
                <c:pt idx="236">
                  <c:v>87.098194627917223</c:v>
                </c:pt>
                <c:pt idx="237">
                  <c:v>87.714663143989441</c:v>
                </c:pt>
                <c:pt idx="238">
                  <c:v>90.063114633788359</c:v>
                </c:pt>
                <c:pt idx="239">
                  <c:v>100.8072801996184</c:v>
                </c:pt>
                <c:pt idx="240">
                  <c:v>87.641274034933218</c:v>
                </c:pt>
                <c:pt idx="241">
                  <c:v>116.64464993394981</c:v>
                </c:pt>
                <c:pt idx="242">
                  <c:v>95.670042565683261</c:v>
                </c:pt>
                <c:pt idx="243">
                  <c:v>100.8072801996184</c:v>
                </c:pt>
                <c:pt idx="244">
                  <c:v>96.521356230735378</c:v>
                </c:pt>
                <c:pt idx="245">
                  <c:v>85.512989872302953</c:v>
                </c:pt>
                <c:pt idx="246">
                  <c:v>106.94260971671805</c:v>
                </c:pt>
                <c:pt idx="247">
                  <c:v>87.846763540290624</c:v>
                </c:pt>
                <c:pt idx="248">
                  <c:v>86.980772053427273</c:v>
                </c:pt>
                <c:pt idx="249">
                  <c:v>84.779098781740785</c:v>
                </c:pt>
                <c:pt idx="250">
                  <c:v>90.312637604579493</c:v>
                </c:pt>
                <c:pt idx="251">
                  <c:v>87.509173638632035</c:v>
                </c:pt>
                <c:pt idx="252">
                  <c:v>112.09452517246442</c:v>
                </c:pt>
                <c:pt idx="253">
                  <c:v>110.37722002054898</c:v>
                </c:pt>
                <c:pt idx="254">
                  <c:v>84.925876999853216</c:v>
                </c:pt>
                <c:pt idx="255">
                  <c:v>89.6374578012623</c:v>
                </c:pt>
                <c:pt idx="256">
                  <c:v>116.18963745780127</c:v>
                </c:pt>
                <c:pt idx="257">
                  <c:v>106.458241596947</c:v>
                </c:pt>
                <c:pt idx="258">
                  <c:v>118.25921033318656</c:v>
                </c:pt>
                <c:pt idx="259">
                  <c:v>88.786144136210197</c:v>
                </c:pt>
                <c:pt idx="260">
                  <c:v>111.11111111111111</c:v>
                </c:pt>
                <c:pt idx="261">
                  <c:v>88.976955819756355</c:v>
                </c:pt>
                <c:pt idx="262">
                  <c:v>85.175399970644364</c:v>
                </c:pt>
                <c:pt idx="263">
                  <c:v>88.8888888888889</c:v>
                </c:pt>
                <c:pt idx="264">
                  <c:v>90.283281960956998</c:v>
                </c:pt>
                <c:pt idx="265">
                  <c:v>92.499633054454733</c:v>
                </c:pt>
                <c:pt idx="266">
                  <c:v>95.537942169382077</c:v>
                </c:pt>
                <c:pt idx="267">
                  <c:v>84.925876999853216</c:v>
                </c:pt>
                <c:pt idx="268">
                  <c:v>98.517539997064446</c:v>
                </c:pt>
                <c:pt idx="269">
                  <c:v>97.299280786731273</c:v>
                </c:pt>
                <c:pt idx="270">
                  <c:v>90.870394833406721</c:v>
                </c:pt>
                <c:pt idx="271">
                  <c:v>87.054161162483496</c:v>
                </c:pt>
                <c:pt idx="272">
                  <c:v>85.821224130339061</c:v>
                </c:pt>
                <c:pt idx="273">
                  <c:v>88.639365918097752</c:v>
                </c:pt>
                <c:pt idx="274">
                  <c:v>87.846763540290624</c:v>
                </c:pt>
                <c:pt idx="275">
                  <c:v>89.857625128430939</c:v>
                </c:pt>
                <c:pt idx="276">
                  <c:v>98.282694848084546</c:v>
                </c:pt>
                <c:pt idx="277">
                  <c:v>87.259650667840901</c:v>
                </c:pt>
                <c:pt idx="278">
                  <c:v>81.916923528548367</c:v>
                </c:pt>
                <c:pt idx="279">
                  <c:v>86.775282548069868</c:v>
                </c:pt>
                <c:pt idx="280">
                  <c:v>93.350946719506837</c:v>
                </c:pt>
                <c:pt idx="281">
                  <c:v>91.031850873330413</c:v>
                </c:pt>
                <c:pt idx="282">
                  <c:v>89.578746514017325</c:v>
                </c:pt>
                <c:pt idx="283">
                  <c:v>93.805959195655362</c:v>
                </c:pt>
                <c:pt idx="284">
                  <c:v>87.714663143989441</c:v>
                </c:pt>
                <c:pt idx="285">
                  <c:v>88.125642154704238</c:v>
                </c:pt>
                <c:pt idx="286">
                  <c:v>90.371348891824454</c:v>
                </c:pt>
                <c:pt idx="287">
                  <c:v>84.83781006898576</c:v>
                </c:pt>
                <c:pt idx="288">
                  <c:v>84.89652135623075</c:v>
                </c:pt>
                <c:pt idx="289">
                  <c:v>88.565976809041544</c:v>
                </c:pt>
                <c:pt idx="290">
                  <c:v>100.22016732716865</c:v>
                </c:pt>
                <c:pt idx="291">
                  <c:v>89.211800968736242</c:v>
                </c:pt>
                <c:pt idx="292">
                  <c:v>94.848084544253638</c:v>
                </c:pt>
                <c:pt idx="293">
                  <c:v>89.446646117716128</c:v>
                </c:pt>
                <c:pt idx="294">
                  <c:v>97.079113459562606</c:v>
                </c:pt>
                <c:pt idx="295">
                  <c:v>87.421106707764579</c:v>
                </c:pt>
                <c:pt idx="296">
                  <c:v>88.595332452664039</c:v>
                </c:pt>
                <c:pt idx="297">
                  <c:v>87.920152649346832</c:v>
                </c:pt>
                <c:pt idx="298">
                  <c:v>83.942462938499929</c:v>
                </c:pt>
                <c:pt idx="299">
                  <c:v>94.011448701012768</c:v>
                </c:pt>
                <c:pt idx="300">
                  <c:v>93.468369293996773</c:v>
                </c:pt>
                <c:pt idx="301">
                  <c:v>88.859533245266405</c:v>
                </c:pt>
                <c:pt idx="302">
                  <c:v>98.752385146044332</c:v>
                </c:pt>
                <c:pt idx="303">
                  <c:v>88.610010274475272</c:v>
                </c:pt>
                <c:pt idx="304">
                  <c:v>90.430060179069429</c:v>
                </c:pt>
                <c:pt idx="305">
                  <c:v>86.056069279318962</c:v>
                </c:pt>
                <c:pt idx="306">
                  <c:v>85.43960076324673</c:v>
                </c:pt>
                <c:pt idx="307">
                  <c:v>100.4696902979598</c:v>
                </c:pt>
                <c:pt idx="308">
                  <c:v>88.257742551005435</c:v>
                </c:pt>
                <c:pt idx="309">
                  <c:v>86.584470864523709</c:v>
                </c:pt>
                <c:pt idx="310">
                  <c:v>91.633641567591368</c:v>
                </c:pt>
                <c:pt idx="311">
                  <c:v>90.75297225891677</c:v>
                </c:pt>
                <c:pt idx="312">
                  <c:v>84.309408483781013</c:v>
                </c:pt>
                <c:pt idx="313">
                  <c:v>118.18582122413035</c:v>
                </c:pt>
                <c:pt idx="314">
                  <c:v>129.37032144429767</c:v>
                </c:pt>
                <c:pt idx="315">
                  <c:v>83.546161749596365</c:v>
                </c:pt>
                <c:pt idx="316">
                  <c:v>79.172170849845884</c:v>
                </c:pt>
                <c:pt idx="317">
                  <c:v>85.821224130339061</c:v>
                </c:pt>
                <c:pt idx="318">
                  <c:v>91.398796418611497</c:v>
                </c:pt>
                <c:pt idx="319">
                  <c:v>102.87685307500367</c:v>
                </c:pt>
                <c:pt idx="320">
                  <c:v>97.710259797446056</c:v>
                </c:pt>
                <c:pt idx="321">
                  <c:v>84.602964920005874</c:v>
                </c:pt>
                <c:pt idx="322">
                  <c:v>92.925289886980778</c:v>
                </c:pt>
                <c:pt idx="323">
                  <c:v>101.84940554821664</c:v>
                </c:pt>
                <c:pt idx="324">
                  <c:v>91.428152062233963</c:v>
                </c:pt>
                <c:pt idx="325">
                  <c:v>95.890209892851914</c:v>
                </c:pt>
                <c:pt idx="326">
                  <c:v>87.127550271539718</c:v>
                </c:pt>
                <c:pt idx="327">
                  <c:v>93.791281373844129</c:v>
                </c:pt>
                <c:pt idx="328">
                  <c:v>134.58094818728901</c:v>
                </c:pt>
                <c:pt idx="329">
                  <c:v>91.354762953177755</c:v>
                </c:pt>
                <c:pt idx="330">
                  <c:v>90.312637604579493</c:v>
                </c:pt>
                <c:pt idx="331">
                  <c:v>89.622779979451067</c:v>
                </c:pt>
                <c:pt idx="332">
                  <c:v>82.782915015411717</c:v>
                </c:pt>
                <c:pt idx="333">
                  <c:v>93.629825333920451</c:v>
                </c:pt>
                <c:pt idx="334">
                  <c:v>86.892705122559818</c:v>
                </c:pt>
                <c:pt idx="335">
                  <c:v>94.20226038455894</c:v>
                </c:pt>
                <c:pt idx="336">
                  <c:v>88.433876412740346</c:v>
                </c:pt>
                <c:pt idx="337">
                  <c:v>77.924555995890216</c:v>
                </c:pt>
                <c:pt idx="338">
                  <c:v>89.255834434169984</c:v>
                </c:pt>
                <c:pt idx="339">
                  <c:v>78.247468075737572</c:v>
                </c:pt>
                <c:pt idx="340">
                  <c:v>72.508439747541459</c:v>
                </c:pt>
                <c:pt idx="341">
                  <c:v>79.744605900484373</c:v>
                </c:pt>
                <c:pt idx="342">
                  <c:v>70.24805518861001</c:v>
                </c:pt>
                <c:pt idx="343">
                  <c:v>79.069426097167181</c:v>
                </c:pt>
                <c:pt idx="344">
                  <c:v>73.477175987083527</c:v>
                </c:pt>
                <c:pt idx="345">
                  <c:v>82.592103331865559</c:v>
                </c:pt>
                <c:pt idx="346">
                  <c:v>86.100102744752689</c:v>
                </c:pt>
                <c:pt idx="347">
                  <c:v>90.811683546161746</c:v>
                </c:pt>
                <c:pt idx="348">
                  <c:v>83.781006898576251</c:v>
                </c:pt>
                <c:pt idx="349">
                  <c:v>75.737560546014976</c:v>
                </c:pt>
                <c:pt idx="350">
                  <c:v>78.805225304564814</c:v>
                </c:pt>
                <c:pt idx="351">
                  <c:v>79.392338177014537</c:v>
                </c:pt>
                <c:pt idx="352">
                  <c:v>83.502128284162637</c:v>
                </c:pt>
                <c:pt idx="353">
                  <c:v>91.707030676647577</c:v>
                </c:pt>
                <c:pt idx="354">
                  <c:v>83.72229561133129</c:v>
                </c:pt>
                <c:pt idx="355">
                  <c:v>88.19903126376046</c:v>
                </c:pt>
                <c:pt idx="356">
                  <c:v>87.714663143989441</c:v>
                </c:pt>
                <c:pt idx="357">
                  <c:v>76.089828269484812</c:v>
                </c:pt>
                <c:pt idx="358">
                  <c:v>80.948187289006313</c:v>
                </c:pt>
                <c:pt idx="359">
                  <c:v>103.83091149273447</c:v>
                </c:pt>
                <c:pt idx="360">
                  <c:v>88.16967562013798</c:v>
                </c:pt>
                <c:pt idx="361">
                  <c:v>94.495816820783801</c:v>
                </c:pt>
                <c:pt idx="362">
                  <c:v>78.130045501247608</c:v>
                </c:pt>
                <c:pt idx="363">
                  <c:v>88.19903126376046</c:v>
                </c:pt>
                <c:pt idx="364">
                  <c:v>89.182445325113761</c:v>
                </c:pt>
                <c:pt idx="365">
                  <c:v>99.941288712755039</c:v>
                </c:pt>
                <c:pt idx="366">
                  <c:v>87.171583736973432</c:v>
                </c:pt>
                <c:pt idx="367">
                  <c:v>105.7096726845736</c:v>
                </c:pt>
                <c:pt idx="368">
                  <c:v>87.039483340672234</c:v>
                </c:pt>
                <c:pt idx="369">
                  <c:v>87.068838984294743</c:v>
                </c:pt>
                <c:pt idx="370">
                  <c:v>81.755467488624703</c:v>
                </c:pt>
                <c:pt idx="371">
                  <c:v>92.661089094378397</c:v>
                </c:pt>
                <c:pt idx="372">
                  <c:v>84.573609276383394</c:v>
                </c:pt>
                <c:pt idx="373">
                  <c:v>91.56025245853516</c:v>
                </c:pt>
                <c:pt idx="374">
                  <c:v>90.400704535446948</c:v>
                </c:pt>
                <c:pt idx="375">
                  <c:v>90.92910612065171</c:v>
                </c:pt>
                <c:pt idx="376">
                  <c:v>89.226478790547489</c:v>
                </c:pt>
                <c:pt idx="377">
                  <c:v>92.147365330984883</c:v>
                </c:pt>
                <c:pt idx="378">
                  <c:v>80.199618376632912</c:v>
                </c:pt>
                <c:pt idx="379">
                  <c:v>74.607368266549244</c:v>
                </c:pt>
                <c:pt idx="380">
                  <c:v>91.618963745780135</c:v>
                </c:pt>
                <c:pt idx="381">
                  <c:v>72.713929252898865</c:v>
                </c:pt>
                <c:pt idx="382">
                  <c:v>75.458681931601348</c:v>
                </c:pt>
                <c:pt idx="383">
                  <c:v>75.311903713488931</c:v>
                </c:pt>
                <c:pt idx="384">
                  <c:v>76.412740349332168</c:v>
                </c:pt>
                <c:pt idx="385">
                  <c:v>76.01643916042859</c:v>
                </c:pt>
                <c:pt idx="386">
                  <c:v>84.059885512989879</c:v>
                </c:pt>
                <c:pt idx="387">
                  <c:v>76.324673418464712</c:v>
                </c:pt>
                <c:pt idx="388">
                  <c:v>77.983267283135191</c:v>
                </c:pt>
                <c:pt idx="389">
                  <c:v>83.502128284162637</c:v>
                </c:pt>
                <c:pt idx="390">
                  <c:v>76.530162923822104</c:v>
                </c:pt>
                <c:pt idx="391">
                  <c:v>80.566563921913996</c:v>
                </c:pt>
                <c:pt idx="392">
                  <c:v>99.618376632907683</c:v>
                </c:pt>
                <c:pt idx="393">
                  <c:v>73.447820343461032</c:v>
                </c:pt>
                <c:pt idx="394">
                  <c:v>81.227065903419941</c:v>
                </c:pt>
                <c:pt idx="395">
                  <c:v>79.700572435050645</c:v>
                </c:pt>
                <c:pt idx="396">
                  <c:v>83.384705709672687</c:v>
                </c:pt>
                <c:pt idx="397">
                  <c:v>76.544840745633351</c:v>
                </c:pt>
                <c:pt idx="398">
                  <c:v>75.194481138998967</c:v>
                </c:pt>
                <c:pt idx="399">
                  <c:v>82.900337589901667</c:v>
                </c:pt>
              </c:numCache>
            </c:numRef>
          </c:yVal>
          <c:smooth val="0"/>
          <c:extLst>
            <c:ext xmlns:c16="http://schemas.microsoft.com/office/drawing/2014/chart" uri="{C3380CC4-5D6E-409C-BE32-E72D297353CC}">
              <c16:uniqueId val="{00000001-FA7F-4EF0-815E-2C9771F57801}"/>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Binnendifferenzierung'!$I$35</c:f>
          <c:strCache>
            <c:ptCount val="1"/>
            <c:pt idx="0">
              <c:v>Bruttoinlandsprodukt je Erwerbstätigen, 2023, nominal: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Binnendifferenzierung'!$J$36:$N$36</c:f>
              <c:numCache>
                <c:formatCode>General</c:formatCode>
                <c:ptCount val="5"/>
                <c:pt idx="0">
                  <c:v>16.112040228947958</c:v>
                </c:pt>
                <c:pt idx="1">
                  <c:v>5.2179889658558167</c:v>
                </c:pt>
                <c:pt idx="2">
                  <c:v>7.3322128746504749</c:v>
                </c:pt>
                <c:pt idx="3">
                  <c:v>10.099120632412188</c:v>
                </c:pt>
                <c:pt idx="4">
                  <c:v>7.0367675302514154</c:v>
                </c:pt>
              </c:numCache>
            </c:numRef>
          </c:val>
          <c:extLst>
            <c:ext xmlns:c16="http://schemas.microsoft.com/office/drawing/2014/chart" uri="{C3380CC4-5D6E-409C-BE32-E72D297353CC}">
              <c16:uniqueId val="{00000000-7CA5-4647-9DC4-11CB50A01B56}"/>
            </c:ext>
          </c:extLst>
        </c:ser>
        <c:ser>
          <c:idx val="3"/>
          <c:order val="3"/>
          <c:spPr>
            <a:solidFill>
              <a:srgbClr val="156082"/>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Binnendifferenzierung'!$J$38:$Y$38</c:f>
              <c:numCache>
                <c:formatCode>General</c:formatCode>
                <c:ptCount val="16"/>
                <c:pt idx="6">
                  <c:v>18.716604603780915</c:v>
                </c:pt>
                <c:pt idx="7">
                  <c:v>21.94971448916888</c:v>
                </c:pt>
                <c:pt idx="8">
                  <c:v>3.7151380012054673</c:v>
                </c:pt>
                <c:pt idx="9">
                  <c:v>0</c:v>
                </c:pt>
                <c:pt idx="10">
                  <c:v>16.515744593234636</c:v>
                </c:pt>
                <c:pt idx="11">
                  <c:v>21.733086887812021</c:v>
                </c:pt>
                <c:pt idx="12">
                  <c:v>11.943733139950018</c:v>
                </c:pt>
                <c:pt idx="13">
                  <c:v>16.028934621279291</c:v>
                </c:pt>
                <c:pt idx="14">
                  <c:v>3.4881636102650915</c:v>
                </c:pt>
                <c:pt idx="15">
                  <c:v>6.0085783526584811</c:v>
                </c:pt>
              </c:numCache>
            </c:numRef>
          </c:val>
          <c:extLst>
            <c:ext xmlns:c16="http://schemas.microsoft.com/office/drawing/2014/chart" uri="{C3380CC4-5D6E-409C-BE32-E72D297353CC}">
              <c16:uniqueId val="{00000001-7CA5-4647-9DC4-11CB50A01B5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Binnendifferenzierung'!$J$29:$O$29</c:f>
              <c:numCache>
                <c:formatCode>General</c:formatCode>
                <c:ptCount val="6"/>
                <c:pt idx="5">
                  <c:v>0</c:v>
                </c:pt>
              </c:numCache>
            </c:numRef>
          </c:val>
          <c:extLst>
            <c:ext xmlns:c16="http://schemas.microsoft.com/office/drawing/2014/chart" uri="{C3380CC4-5D6E-409C-BE32-E72D297353CC}">
              <c16:uniqueId val="{00000002-7CA5-4647-9DC4-11CB50A01B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Binnendifferenzierung'!$J$39:$O$39</c:f>
              <c:numCache>
                <c:formatCode>0</c:formatCode>
                <c:ptCount val="6"/>
                <c:pt idx="0" formatCode="General">
                  <c:v>11.210557898509894</c:v>
                </c:pt>
                <c:pt idx="1">
                  <c:v>11.210557898509894</c:v>
                </c:pt>
                <c:pt idx="2" formatCode="General">
                  <c:v>11.210557898509894</c:v>
                </c:pt>
                <c:pt idx="3" formatCode="General">
                  <c:v>11.210557898509894</c:v>
                </c:pt>
                <c:pt idx="4" formatCode="General">
                  <c:v>11.210557898509894</c:v>
                </c:pt>
                <c:pt idx="5" formatCode="General">
                  <c:v>11.210557898509894</c:v>
                </c:pt>
              </c:numCache>
            </c:numRef>
          </c:val>
          <c:smooth val="0"/>
          <c:extLst>
            <c:ext xmlns:c16="http://schemas.microsoft.com/office/drawing/2014/chart" uri="{C3380CC4-5D6E-409C-BE32-E72D297353CC}">
              <c16:uniqueId val="{00000003-7CA5-4647-9DC4-11CB50A01B56}"/>
            </c:ext>
          </c:extLst>
        </c:ser>
        <c:ser>
          <c:idx val="2"/>
          <c:order val="2"/>
          <c:tx>
            <c:v>Durchschnitt West</c:v>
          </c:tx>
          <c:spPr>
            <a:ln w="15875" cap="rnd">
              <a:solidFill>
                <a:schemeClr val="accent3"/>
              </a:solidFill>
              <a:round/>
            </a:ln>
            <a:effectLst/>
          </c:spPr>
          <c:marker>
            <c:symbol val="none"/>
          </c:marker>
          <c:val>
            <c:numRef>
              <c:f>'Abb Sonstiges'!$J$40:$Y$40</c:f>
              <c:numCache>
                <c:formatCode>General</c:formatCode>
                <c:ptCount val="16"/>
                <c:pt idx="6">
                  <c:v>4.589302527683321</c:v>
                </c:pt>
                <c:pt idx="7">
                  <c:v>4.589302527683321</c:v>
                </c:pt>
                <c:pt idx="8">
                  <c:v>4.589302527683321</c:v>
                </c:pt>
                <c:pt idx="9">
                  <c:v>4.589302527683321</c:v>
                </c:pt>
                <c:pt idx="10">
                  <c:v>4.589302527683321</c:v>
                </c:pt>
                <c:pt idx="11">
                  <c:v>4.589302527683321</c:v>
                </c:pt>
                <c:pt idx="12">
                  <c:v>4.589302527683321</c:v>
                </c:pt>
                <c:pt idx="13">
                  <c:v>4.589302527683321</c:v>
                </c:pt>
                <c:pt idx="14">
                  <c:v>4.589302527683321</c:v>
                </c:pt>
                <c:pt idx="15">
                  <c:v>4.589302527683321</c:v>
                </c:pt>
              </c:numCache>
            </c:numRef>
          </c:val>
          <c:smooth val="0"/>
          <c:extLst>
            <c:ext xmlns:c16="http://schemas.microsoft.com/office/drawing/2014/chart" uri="{C3380CC4-5D6E-409C-BE32-E72D297353CC}">
              <c16:uniqueId val="{00000004-7CA5-4647-9DC4-11CB50A01B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Bruttoinlandsprodukt</a:t>
            </a:r>
            <a:r>
              <a:rPr lang="en-US" sz="1000" baseline="0"/>
              <a:t> </a:t>
            </a:r>
            <a:r>
              <a:rPr lang="en-US" sz="1000"/>
              <a:t>je Erwerbstätigen, nominal, 2023,</a:t>
            </a:r>
            <a:r>
              <a:rPr lang="en-US" sz="1000" baseline="0"/>
              <a:t> D=100</a:t>
            </a:r>
            <a:endParaRPr lang="en-US" sz="1000"/>
          </a:p>
        </c:rich>
      </c:tx>
      <c:layout>
        <c:manualLayout>
          <c:xMode val="edge"/>
          <c:yMode val="edge"/>
          <c:x val="0.14749999999999999"/>
          <c:y val="1.2072434607645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numRef>
              <c:f>'[11]BIP je ET'!$AL$410:$AL$425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'[11]BIP je ET'!$AM$410:$AM$425</c:f>
              <c:numCache>
                <c:formatCode>General</c:formatCode>
                <c:ptCount val="16"/>
                <c:pt idx="0">
                  <c:v>125.1407088206842</c:v>
                </c:pt>
                <c:pt idx="1">
                  <c:v>108.16221088734498</c:v>
                </c:pt>
                <c:pt idx="2">
                  <c:v>108.11384223023481</c:v>
                </c:pt>
                <c:pt idx="3">
                  <c:v>108.03689209392313</c:v>
                </c:pt>
                <c:pt idx="4">
                  <c:v>99.797731070266465</c:v>
                </c:pt>
                <c:pt idx="5">
                  <c:v>99.318441649810921</c:v>
                </c:pt>
                <c:pt idx="6">
                  <c:v>96.163486061032458</c:v>
                </c:pt>
                <c:pt idx="7">
                  <c:v>95.698487380177639</c:v>
                </c:pt>
                <c:pt idx="8">
                  <c:v>95.20930437076774</c:v>
                </c:pt>
                <c:pt idx="9">
                  <c:v>92.510553161551314</c:v>
                </c:pt>
                <c:pt idx="10">
                  <c:v>91.088074927447011</c:v>
                </c:pt>
                <c:pt idx="11">
                  <c:v>87.820991997185828</c:v>
                </c:pt>
                <c:pt idx="12">
                  <c:v>86.898689649107368</c:v>
                </c:pt>
                <c:pt idx="13">
                  <c:v>85.312417553425377</c:v>
                </c:pt>
                <c:pt idx="14">
                  <c:v>83.687670389587538</c:v>
                </c:pt>
                <c:pt idx="15">
                  <c:v>82.266291443144851</c:v>
                </c:pt>
              </c:numCache>
            </c:numRef>
          </c:val>
          <c:smooth val="0"/>
          <c:extLst>
            <c:ext xmlns:c16="http://schemas.microsoft.com/office/drawing/2014/chart" uri="{C3380CC4-5D6E-409C-BE32-E72D297353CC}">
              <c16:uniqueId val="{00000000-F060-4ECD-A495-3EF517846D6A}"/>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'[11]BIP je ET'!$AK$7:$AK$407</c:f>
              <c:numCache>
                <c:formatCode>General</c:formatCode>
                <c:ptCount val="4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6</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5</c:v>
                </c:pt>
                <c:pt idx="160">
                  <c:v>5</c:v>
                </c:pt>
                <c:pt idx="161">
                  <c:v>1</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14</c:v>
                </c:pt>
                <c:pt idx="189">
                  <c:v>14</c:v>
                </c:pt>
                <c:pt idx="190">
                  <c:v>14</c:v>
                </c:pt>
                <c:pt idx="191">
                  <c:v>14</c:v>
                </c:pt>
                <c:pt idx="192">
                  <c:v>14</c:v>
                </c:pt>
                <c:pt idx="193">
                  <c:v>14</c:v>
                </c:pt>
                <c:pt idx="194">
                  <c:v>14</c:v>
                </c:pt>
                <c:pt idx="195">
                  <c:v>14</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12</c:v>
                </c:pt>
                <c:pt idx="331">
                  <c:v>12</c:v>
                </c:pt>
                <c:pt idx="332">
                  <c:v>12</c:v>
                </c:pt>
                <c:pt idx="333">
                  <c:v>12</c:v>
                </c:pt>
                <c:pt idx="334">
                  <c:v>12</c:v>
                </c:pt>
                <c:pt idx="335">
                  <c:v>12</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11</c:v>
                </c:pt>
                <c:pt idx="364">
                  <c:v>11</c:v>
                </c:pt>
                <c:pt idx="365">
                  <c:v>11</c:v>
                </c:pt>
                <c:pt idx="366">
                  <c:v>11</c:v>
                </c:pt>
                <c:pt idx="367">
                  <c:v>11</c:v>
                </c:pt>
                <c:pt idx="368">
                  <c:v>11</c:v>
                </c:pt>
                <c:pt idx="369">
                  <c:v>11</c:v>
                </c:pt>
                <c:pt idx="370">
                  <c:v>11</c:v>
                </c:pt>
                <c:pt idx="371">
                  <c:v>11</c:v>
                </c:pt>
                <c:pt idx="372">
                  <c:v>11</c:v>
                </c:pt>
                <c:pt idx="373">
                  <c:v>11</c:v>
                </c:pt>
                <c:pt idx="374">
                  <c:v>11</c:v>
                </c:pt>
                <c:pt idx="375">
                  <c:v>11</c:v>
                </c:pt>
                <c:pt idx="376">
                  <c:v>11</c:v>
                </c:pt>
                <c:pt idx="377">
                  <c:v>11</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numCache>
            </c:numRef>
          </c:xVal>
          <c:yVal>
            <c:numRef>
              <c:f>'[11]BIP je ET'!$AL$7:$AL$407</c:f>
              <c:numCache>
                <c:formatCode>General</c:formatCode>
                <c:ptCount val="401"/>
                <c:pt idx="0">
                  <c:v>143.07448773194972</c:v>
                </c:pt>
                <c:pt idx="1">
                  <c:v>158.08196288804854</c:v>
                </c:pt>
                <c:pt idx="2">
                  <c:v>107.63455280977927</c:v>
                </c:pt>
                <c:pt idx="3">
                  <c:v>88.988435493800026</c:v>
                </c:pt>
                <c:pt idx="4">
                  <c:v>124.40418608741535</c:v>
                </c:pt>
                <c:pt idx="5">
                  <c:v>93.73625890423007</c:v>
                </c:pt>
                <c:pt idx="6">
                  <c:v>96.160188198047663</c:v>
                </c:pt>
                <c:pt idx="7">
                  <c:v>157.84781461612874</c:v>
                </c:pt>
                <c:pt idx="8">
                  <c:v>105.76356520974409</c:v>
                </c:pt>
                <c:pt idx="9">
                  <c:v>107.54551050919004</c:v>
                </c:pt>
                <c:pt idx="10">
                  <c:v>93.651613754287226</c:v>
                </c:pt>
                <c:pt idx="11">
                  <c:v>93.891258464514991</c:v>
                </c:pt>
                <c:pt idx="12">
                  <c:v>110.0529856652889</c:v>
                </c:pt>
                <c:pt idx="13">
                  <c:v>102.51517016973001</c:v>
                </c:pt>
                <c:pt idx="14">
                  <c:v>116.23977662474717</c:v>
                </c:pt>
                <c:pt idx="15">
                  <c:v>97.24408583238062</c:v>
                </c:pt>
                <c:pt idx="16">
                  <c:v>108.7426347726673</c:v>
                </c:pt>
                <c:pt idx="17">
                  <c:v>91.956512180107282</c:v>
                </c:pt>
                <c:pt idx="18">
                  <c:v>110.57514730454665</c:v>
                </c:pt>
                <c:pt idx="19">
                  <c:v>87.48680854806085</c:v>
                </c:pt>
                <c:pt idx="20">
                  <c:v>112.3570926039926</c:v>
                </c:pt>
                <c:pt idx="21">
                  <c:v>91.141940022865185</c:v>
                </c:pt>
                <c:pt idx="22">
                  <c:v>90.134992524843909</c:v>
                </c:pt>
                <c:pt idx="23">
                  <c:v>94.75090141588251</c:v>
                </c:pt>
                <c:pt idx="24">
                  <c:v>93.215196552633898</c:v>
                </c:pt>
                <c:pt idx="25">
                  <c:v>86.665640664849178</c:v>
                </c:pt>
                <c:pt idx="26">
                  <c:v>84.480256793597746</c:v>
                </c:pt>
                <c:pt idx="27">
                  <c:v>93.133849265675835</c:v>
                </c:pt>
                <c:pt idx="28">
                  <c:v>90.879210271743915</c:v>
                </c:pt>
                <c:pt idx="29">
                  <c:v>101.2586843725266</c:v>
                </c:pt>
                <c:pt idx="30">
                  <c:v>90.66374989007123</c:v>
                </c:pt>
                <c:pt idx="31">
                  <c:v>103.40229531263741</c:v>
                </c:pt>
                <c:pt idx="32">
                  <c:v>89.498504968780239</c:v>
                </c:pt>
                <c:pt idx="33">
                  <c:v>92.605091900448514</c:v>
                </c:pt>
                <c:pt idx="34">
                  <c:v>90.92318177820772</c:v>
                </c:pt>
                <c:pt idx="35">
                  <c:v>100.52655878990416</c:v>
                </c:pt>
                <c:pt idx="36">
                  <c:v>88.17056547357312</c:v>
                </c:pt>
                <c:pt idx="37">
                  <c:v>91.681690264708465</c:v>
                </c:pt>
                <c:pt idx="38">
                  <c:v>103.95523700641985</c:v>
                </c:pt>
                <c:pt idx="39">
                  <c:v>103.87388971946179</c:v>
                </c:pt>
                <c:pt idx="40">
                  <c:v>118.20420367601794</c:v>
                </c:pt>
                <c:pt idx="41">
                  <c:v>112.88804854454312</c:v>
                </c:pt>
                <c:pt idx="42">
                  <c:v>95.965614281945307</c:v>
                </c:pt>
                <c:pt idx="43">
                  <c:v>93.221792278603459</c:v>
                </c:pt>
                <c:pt idx="44">
                  <c:v>193.8681734236215</c:v>
                </c:pt>
                <c:pt idx="45">
                  <c:v>134.36263301380706</c:v>
                </c:pt>
                <c:pt idx="46">
                  <c:v>84.656142819452995</c:v>
                </c:pt>
                <c:pt idx="47">
                  <c:v>114.82389411661245</c:v>
                </c:pt>
                <c:pt idx="48">
                  <c:v>88.257409198839156</c:v>
                </c:pt>
                <c:pt idx="49">
                  <c:v>89.194002286518341</c:v>
                </c:pt>
                <c:pt idx="50">
                  <c:v>96.4317122504617</c:v>
                </c:pt>
                <c:pt idx="51">
                  <c:v>108.07976431272535</c:v>
                </c:pt>
                <c:pt idx="52">
                  <c:v>111.43808811889895</c:v>
                </c:pt>
                <c:pt idx="53">
                  <c:v>97.891566265060234</c:v>
                </c:pt>
                <c:pt idx="54">
                  <c:v>110.36958051182833</c:v>
                </c:pt>
                <c:pt idx="55">
                  <c:v>101.77974672412277</c:v>
                </c:pt>
                <c:pt idx="56">
                  <c:v>83.227068859379131</c:v>
                </c:pt>
                <c:pt idx="57">
                  <c:v>100.3275877231554</c:v>
                </c:pt>
                <c:pt idx="58">
                  <c:v>95.905153460557557</c:v>
                </c:pt>
                <c:pt idx="59">
                  <c:v>90.590097616744345</c:v>
                </c:pt>
                <c:pt idx="60">
                  <c:v>174.85599331633102</c:v>
                </c:pt>
                <c:pt idx="61">
                  <c:v>101.25978366018819</c:v>
                </c:pt>
                <c:pt idx="62">
                  <c:v>121.80107290475772</c:v>
                </c:pt>
                <c:pt idx="63">
                  <c:v>92.639169817957963</c:v>
                </c:pt>
                <c:pt idx="64">
                  <c:v>104.40154779702753</c:v>
                </c:pt>
                <c:pt idx="65">
                  <c:v>102.30850408935011</c:v>
                </c:pt>
                <c:pt idx="66">
                  <c:v>98.334579192683137</c:v>
                </c:pt>
                <c:pt idx="67">
                  <c:v>98.488479465306483</c:v>
                </c:pt>
                <c:pt idx="68">
                  <c:v>82.161859115293296</c:v>
                </c:pt>
                <c:pt idx="69">
                  <c:v>84.353838712514289</c:v>
                </c:pt>
                <c:pt idx="70">
                  <c:v>98.847946530648144</c:v>
                </c:pt>
                <c:pt idx="71">
                  <c:v>86.218230586579892</c:v>
                </c:pt>
                <c:pt idx="72">
                  <c:v>97.96521853838712</c:v>
                </c:pt>
                <c:pt idx="73">
                  <c:v>114.78651833611819</c:v>
                </c:pt>
                <c:pt idx="74">
                  <c:v>91.875164893149247</c:v>
                </c:pt>
                <c:pt idx="75">
                  <c:v>84.085612523085047</c:v>
                </c:pt>
                <c:pt idx="76">
                  <c:v>99.074399788936773</c:v>
                </c:pt>
                <c:pt idx="77">
                  <c:v>97.912452730630548</c:v>
                </c:pt>
                <c:pt idx="78">
                  <c:v>119.41012224078797</c:v>
                </c:pt>
                <c:pt idx="79">
                  <c:v>97.609049336030253</c:v>
                </c:pt>
                <c:pt idx="80">
                  <c:v>106.77161199542698</c:v>
                </c:pt>
                <c:pt idx="81">
                  <c:v>82.162958402954885</c:v>
                </c:pt>
                <c:pt idx="82">
                  <c:v>94.222144050655174</c:v>
                </c:pt>
                <c:pt idx="83">
                  <c:v>89.34350540849529</c:v>
                </c:pt>
                <c:pt idx="84">
                  <c:v>101.71488875208865</c:v>
                </c:pt>
                <c:pt idx="85">
                  <c:v>99.228300061560105</c:v>
                </c:pt>
                <c:pt idx="86">
                  <c:v>96.630683317210455</c:v>
                </c:pt>
                <c:pt idx="87">
                  <c:v>93.426259783660186</c:v>
                </c:pt>
                <c:pt idx="88">
                  <c:v>107.78295664409463</c:v>
                </c:pt>
                <c:pt idx="89">
                  <c:v>82.204731334095499</c:v>
                </c:pt>
                <c:pt idx="90">
                  <c:v>95.510509190044843</c:v>
                </c:pt>
                <c:pt idx="91">
                  <c:v>127.12602233752528</c:v>
                </c:pt>
                <c:pt idx="92">
                  <c:v>78.489139037903442</c:v>
                </c:pt>
                <c:pt idx="93">
                  <c:v>92.569914695277461</c:v>
                </c:pt>
                <c:pt idx="94">
                  <c:v>91.373889719461786</c:v>
                </c:pt>
                <c:pt idx="95">
                  <c:v>87.352695453346229</c:v>
                </c:pt>
                <c:pt idx="96">
                  <c:v>107.54111335854365</c:v>
                </c:pt>
                <c:pt idx="97">
                  <c:v>94.205654735731244</c:v>
                </c:pt>
                <c:pt idx="98">
                  <c:v>87.87045994195762</c:v>
                </c:pt>
                <c:pt idx="99">
                  <c:v>93.592252220561079</c:v>
                </c:pt>
                <c:pt idx="100">
                  <c:v>82.557602673467585</c:v>
                </c:pt>
                <c:pt idx="101">
                  <c:v>89.488611379825883</c:v>
                </c:pt>
                <c:pt idx="102">
                  <c:v>86.264400668366903</c:v>
                </c:pt>
                <c:pt idx="103">
                  <c:v>129.04647788233225</c:v>
                </c:pt>
                <c:pt idx="104">
                  <c:v>102.48988655351332</c:v>
                </c:pt>
                <c:pt idx="105">
                  <c:v>103.14176413683933</c:v>
                </c:pt>
                <c:pt idx="106">
                  <c:v>86.57330050127517</c:v>
                </c:pt>
                <c:pt idx="107">
                  <c:v>90.100914607334445</c:v>
                </c:pt>
                <c:pt idx="108">
                  <c:v>97.471638378330837</c:v>
                </c:pt>
                <c:pt idx="109">
                  <c:v>95.609445079588426</c:v>
                </c:pt>
                <c:pt idx="110">
                  <c:v>93.411969044059447</c:v>
                </c:pt>
                <c:pt idx="111">
                  <c:v>88.925776097089084</c:v>
                </c:pt>
                <c:pt idx="112">
                  <c:v>94.579412540673644</c:v>
                </c:pt>
                <c:pt idx="113">
                  <c:v>90.437296631782601</c:v>
                </c:pt>
                <c:pt idx="114">
                  <c:v>109.64514994283705</c:v>
                </c:pt>
                <c:pt idx="115">
                  <c:v>100.72552985665288</c:v>
                </c:pt>
                <c:pt idx="116">
                  <c:v>83.788804854454312</c:v>
                </c:pt>
                <c:pt idx="117">
                  <c:v>107.93136047840999</c:v>
                </c:pt>
                <c:pt idx="118">
                  <c:v>87.509893588954355</c:v>
                </c:pt>
                <c:pt idx="119">
                  <c:v>101.14545774338228</c:v>
                </c:pt>
                <c:pt idx="120">
                  <c:v>90.937472517808459</c:v>
                </c:pt>
                <c:pt idx="121">
                  <c:v>95.580863600386948</c:v>
                </c:pt>
                <c:pt idx="122">
                  <c:v>100.53205522821212</c:v>
                </c:pt>
                <c:pt idx="123">
                  <c:v>99.849397590361448</c:v>
                </c:pt>
                <c:pt idx="124">
                  <c:v>94.236434790255913</c:v>
                </c:pt>
                <c:pt idx="125">
                  <c:v>104.18059097704688</c:v>
                </c:pt>
                <c:pt idx="126">
                  <c:v>91.699278867293998</c:v>
                </c:pt>
                <c:pt idx="127">
                  <c:v>85.013411309471465</c:v>
                </c:pt>
                <c:pt idx="128">
                  <c:v>94.208952598716039</c:v>
                </c:pt>
                <c:pt idx="129">
                  <c:v>89.975595813912591</c:v>
                </c:pt>
                <c:pt idx="130">
                  <c:v>93.42955764664498</c:v>
                </c:pt>
                <c:pt idx="131">
                  <c:v>91.610236566704771</c:v>
                </c:pt>
                <c:pt idx="132">
                  <c:v>97.60465218538387</c:v>
                </c:pt>
                <c:pt idx="133">
                  <c:v>98.868832996218444</c:v>
                </c:pt>
                <c:pt idx="134">
                  <c:v>94.673951279570829</c:v>
                </c:pt>
                <c:pt idx="135">
                  <c:v>93.380089701873175</c:v>
                </c:pt>
                <c:pt idx="136">
                  <c:v>98.055360126637936</c:v>
                </c:pt>
                <c:pt idx="137">
                  <c:v>104.15530736083018</c:v>
                </c:pt>
                <c:pt idx="138">
                  <c:v>101.97871779087151</c:v>
                </c:pt>
                <c:pt idx="139">
                  <c:v>88.295884266994989</c:v>
                </c:pt>
                <c:pt idx="140">
                  <c:v>99.318441649810921</c:v>
                </c:pt>
                <c:pt idx="141">
                  <c:v>82.67522645325829</c:v>
                </c:pt>
                <c:pt idx="142">
                  <c:v>79.391654208073163</c:v>
                </c:pt>
                <c:pt idx="143">
                  <c:v>77.406340691232074</c:v>
                </c:pt>
                <c:pt idx="144">
                  <c:v>88.822443056899118</c:v>
                </c:pt>
                <c:pt idx="145">
                  <c:v>82.138774074399791</c:v>
                </c:pt>
                <c:pt idx="146">
                  <c:v>111.85142027965878</c:v>
                </c:pt>
                <c:pt idx="147">
                  <c:v>83.538167267610589</c:v>
                </c:pt>
                <c:pt idx="148">
                  <c:v>81.752924105179844</c:v>
                </c:pt>
                <c:pt idx="149">
                  <c:v>84.597880573388437</c:v>
                </c:pt>
                <c:pt idx="150">
                  <c:v>93.461436988831238</c:v>
                </c:pt>
                <c:pt idx="151">
                  <c:v>88.652053469351856</c:v>
                </c:pt>
                <c:pt idx="152">
                  <c:v>96.835150822267167</c:v>
                </c:pt>
                <c:pt idx="153">
                  <c:v>80.353530911969045</c:v>
                </c:pt>
                <c:pt idx="154">
                  <c:v>89.032407000263831</c:v>
                </c:pt>
                <c:pt idx="155">
                  <c:v>88.339855773458794</c:v>
                </c:pt>
                <c:pt idx="156">
                  <c:v>152.38325565033858</c:v>
                </c:pt>
                <c:pt idx="157">
                  <c:v>99.607554304810492</c:v>
                </c:pt>
                <c:pt idx="158">
                  <c:v>100.55074311845924</c:v>
                </c:pt>
                <c:pt idx="159">
                  <c:v>101.2828687010817</c:v>
                </c:pt>
                <c:pt idx="160">
                  <c:v>90.539530384310964</c:v>
                </c:pt>
                <c:pt idx="161">
                  <c:v>125.1407088206842</c:v>
                </c:pt>
                <c:pt idx="162">
                  <c:v>117.41161727200773</c:v>
                </c:pt>
                <c:pt idx="163">
                  <c:v>128.74967021370151</c:v>
                </c:pt>
                <c:pt idx="164">
                  <c:v>103.39240172368305</c:v>
                </c:pt>
                <c:pt idx="165">
                  <c:v>114.2995339020315</c:v>
                </c:pt>
                <c:pt idx="166">
                  <c:v>94.791575059361534</c:v>
                </c:pt>
                <c:pt idx="167">
                  <c:v>96.860434438483864</c:v>
                </c:pt>
                <c:pt idx="168">
                  <c:v>127.52836162166916</c:v>
                </c:pt>
                <c:pt idx="169">
                  <c:v>144.3089877759212</c:v>
                </c:pt>
                <c:pt idx="170">
                  <c:v>96.629584029548852</c:v>
                </c:pt>
                <c:pt idx="171">
                  <c:v>136.42379737929821</c:v>
                </c:pt>
                <c:pt idx="172">
                  <c:v>83.617315979245447</c:v>
                </c:pt>
                <c:pt idx="173">
                  <c:v>104.33449124967021</c:v>
                </c:pt>
                <c:pt idx="174">
                  <c:v>88.314572157242111</c:v>
                </c:pt>
                <c:pt idx="175">
                  <c:v>96.153592472078103</c:v>
                </c:pt>
                <c:pt idx="176">
                  <c:v>90.651657725793683</c:v>
                </c:pt>
                <c:pt idx="177">
                  <c:v>91.764136839328117</c:v>
                </c:pt>
                <c:pt idx="178">
                  <c:v>87.172412276844597</c:v>
                </c:pt>
                <c:pt idx="179">
                  <c:v>97.50351772051711</c:v>
                </c:pt>
                <c:pt idx="180">
                  <c:v>84.742986544719017</c:v>
                </c:pt>
                <c:pt idx="181">
                  <c:v>92.503957435581739</c:v>
                </c:pt>
                <c:pt idx="182">
                  <c:v>86.912980388708121</c:v>
                </c:pt>
                <c:pt idx="183">
                  <c:v>89.435845572069297</c:v>
                </c:pt>
                <c:pt idx="184">
                  <c:v>96.912100958578833</c:v>
                </c:pt>
                <c:pt idx="185">
                  <c:v>94.577213965350452</c:v>
                </c:pt>
                <c:pt idx="186">
                  <c:v>91.420059801248783</c:v>
                </c:pt>
                <c:pt idx="187">
                  <c:v>90.003078005452466</c:v>
                </c:pt>
                <c:pt idx="188">
                  <c:v>92.63477266731158</c:v>
                </c:pt>
                <c:pt idx="189">
                  <c:v>82.098100430920766</c:v>
                </c:pt>
                <c:pt idx="190">
                  <c:v>85.503693606542967</c:v>
                </c:pt>
                <c:pt idx="191">
                  <c:v>85.217878814528177</c:v>
                </c:pt>
                <c:pt idx="192">
                  <c:v>81.060372878374807</c:v>
                </c:pt>
                <c:pt idx="193">
                  <c:v>90.288892797467241</c:v>
                </c:pt>
                <c:pt idx="194">
                  <c:v>79.028889279746721</c:v>
                </c:pt>
                <c:pt idx="195">
                  <c:v>86.616172720077387</c:v>
                </c:pt>
                <c:pt idx="196">
                  <c:v>136.70521502066663</c:v>
                </c:pt>
                <c:pt idx="197">
                  <c:v>109.57589482015652</c:v>
                </c:pt>
                <c:pt idx="198">
                  <c:v>192.55782253099991</c:v>
                </c:pt>
                <c:pt idx="199">
                  <c:v>87.442837041597045</c:v>
                </c:pt>
                <c:pt idx="200">
                  <c:v>83.848166388180459</c:v>
                </c:pt>
                <c:pt idx="201">
                  <c:v>85.594934482455358</c:v>
                </c:pt>
                <c:pt idx="202">
                  <c:v>78.222012136135788</c:v>
                </c:pt>
                <c:pt idx="203">
                  <c:v>87.327411837129546</c:v>
                </c:pt>
                <c:pt idx="204">
                  <c:v>89.35669686043444</c:v>
                </c:pt>
                <c:pt idx="205">
                  <c:v>86.606279131123031</c:v>
                </c:pt>
                <c:pt idx="206">
                  <c:v>89.917333567848033</c:v>
                </c:pt>
                <c:pt idx="207">
                  <c:v>90.436197344121013</c:v>
                </c:pt>
                <c:pt idx="208">
                  <c:v>83.40955061120394</c:v>
                </c:pt>
                <c:pt idx="209">
                  <c:v>95.048808372174832</c:v>
                </c:pt>
                <c:pt idx="210">
                  <c:v>87.509893588954355</c:v>
                </c:pt>
                <c:pt idx="211">
                  <c:v>80.604168498812768</c:v>
                </c:pt>
                <c:pt idx="212">
                  <c:v>101.37630815231731</c:v>
                </c:pt>
                <c:pt idx="213">
                  <c:v>90.10751033330402</c:v>
                </c:pt>
                <c:pt idx="214">
                  <c:v>88.699322838800455</c:v>
                </c:pt>
                <c:pt idx="215">
                  <c:v>84.932064022513416</c:v>
                </c:pt>
                <c:pt idx="216">
                  <c:v>82.570794125406735</c:v>
                </c:pt>
                <c:pt idx="217">
                  <c:v>83.90203148359862</c:v>
                </c:pt>
                <c:pt idx="218">
                  <c:v>81.268138246416328</c:v>
                </c:pt>
                <c:pt idx="219">
                  <c:v>90.625274821915397</c:v>
                </c:pt>
                <c:pt idx="220">
                  <c:v>88.415706622108871</c:v>
                </c:pt>
                <c:pt idx="221">
                  <c:v>94.315583501890771</c:v>
                </c:pt>
                <c:pt idx="222">
                  <c:v>87.943012927622902</c:v>
                </c:pt>
                <c:pt idx="223">
                  <c:v>83.749230498636891</c:v>
                </c:pt>
                <c:pt idx="224">
                  <c:v>78.265983642599593</c:v>
                </c:pt>
                <c:pt idx="225">
                  <c:v>106.70345616040807</c:v>
                </c:pt>
                <c:pt idx="226">
                  <c:v>88.732301468648316</c:v>
                </c:pt>
                <c:pt idx="227">
                  <c:v>84.136179755518427</c:v>
                </c:pt>
                <c:pt idx="228">
                  <c:v>90.017368745053204</c:v>
                </c:pt>
                <c:pt idx="229">
                  <c:v>86.317166476123475</c:v>
                </c:pt>
                <c:pt idx="230">
                  <c:v>82.745580863600381</c:v>
                </c:pt>
                <c:pt idx="231">
                  <c:v>88.925776097089084</c:v>
                </c:pt>
                <c:pt idx="232">
                  <c:v>96.683449124967026</c:v>
                </c:pt>
                <c:pt idx="233">
                  <c:v>81.478102189781026</c:v>
                </c:pt>
                <c:pt idx="234">
                  <c:v>86.528229707149762</c:v>
                </c:pt>
                <c:pt idx="235">
                  <c:v>88.509146073344468</c:v>
                </c:pt>
                <c:pt idx="236">
                  <c:v>86.855817430305166</c:v>
                </c:pt>
                <c:pt idx="237">
                  <c:v>87.049292058745934</c:v>
                </c:pt>
                <c:pt idx="238">
                  <c:v>91.173819365051443</c:v>
                </c:pt>
                <c:pt idx="239">
                  <c:v>101.44996042564418</c:v>
                </c:pt>
                <c:pt idx="240">
                  <c:v>86.919576114677682</c:v>
                </c:pt>
                <c:pt idx="241">
                  <c:v>120.63033154515874</c:v>
                </c:pt>
                <c:pt idx="242">
                  <c:v>95.791926831413249</c:v>
                </c:pt>
                <c:pt idx="243">
                  <c:v>99.49432767566617</c:v>
                </c:pt>
                <c:pt idx="244">
                  <c:v>95.988699322838798</c:v>
                </c:pt>
                <c:pt idx="245">
                  <c:v>85.059581391258462</c:v>
                </c:pt>
                <c:pt idx="246">
                  <c:v>105.53271480080907</c:v>
                </c:pt>
                <c:pt idx="247">
                  <c:v>85.280538211239119</c:v>
                </c:pt>
                <c:pt idx="248">
                  <c:v>86.19624483334799</c:v>
                </c:pt>
                <c:pt idx="249">
                  <c:v>83.891038606982676</c:v>
                </c:pt>
                <c:pt idx="250">
                  <c:v>88.528933251253179</c:v>
                </c:pt>
                <c:pt idx="251">
                  <c:v>85.443232785155217</c:v>
                </c:pt>
                <c:pt idx="252">
                  <c:v>112.58574443760443</c:v>
                </c:pt>
                <c:pt idx="253">
                  <c:v>109.15816550875033</c:v>
                </c:pt>
                <c:pt idx="254">
                  <c:v>81.835370679799496</c:v>
                </c:pt>
                <c:pt idx="255">
                  <c:v>85.637806701257588</c:v>
                </c:pt>
                <c:pt idx="256">
                  <c:v>115.61757980828422</c:v>
                </c:pt>
                <c:pt idx="257">
                  <c:v>107.51912760531175</c:v>
                </c:pt>
                <c:pt idx="258">
                  <c:v>118.17782077213965</c:v>
                </c:pt>
                <c:pt idx="259">
                  <c:v>85.766423357664237</c:v>
                </c:pt>
                <c:pt idx="260">
                  <c:v>109.65064638114501</c:v>
                </c:pt>
                <c:pt idx="261">
                  <c:v>87.169114413859816</c:v>
                </c:pt>
                <c:pt idx="262">
                  <c:v>82.350936593087681</c:v>
                </c:pt>
                <c:pt idx="263">
                  <c:v>87.827587723155403</c:v>
                </c:pt>
                <c:pt idx="264">
                  <c:v>87.055887784715509</c:v>
                </c:pt>
                <c:pt idx="265">
                  <c:v>89.547972913552016</c:v>
                </c:pt>
                <c:pt idx="266">
                  <c:v>92.746900008794299</c:v>
                </c:pt>
                <c:pt idx="267">
                  <c:v>81.417641368393276</c:v>
                </c:pt>
                <c:pt idx="268">
                  <c:v>96.298698443408668</c:v>
                </c:pt>
                <c:pt idx="269">
                  <c:v>95.341218890159169</c:v>
                </c:pt>
                <c:pt idx="270">
                  <c:v>89.112654999560277</c:v>
                </c:pt>
                <c:pt idx="271">
                  <c:v>84.075718934130677</c:v>
                </c:pt>
                <c:pt idx="272">
                  <c:v>82.15306481400053</c:v>
                </c:pt>
                <c:pt idx="273">
                  <c:v>86.112698971066749</c:v>
                </c:pt>
                <c:pt idx="274">
                  <c:v>85.760926919356265</c:v>
                </c:pt>
                <c:pt idx="275">
                  <c:v>88.301380705302961</c:v>
                </c:pt>
                <c:pt idx="276">
                  <c:v>99.090889103860704</c:v>
                </c:pt>
                <c:pt idx="277">
                  <c:v>87.0317034561604</c:v>
                </c:pt>
                <c:pt idx="278">
                  <c:v>79.855553601266379</c:v>
                </c:pt>
                <c:pt idx="279">
                  <c:v>85.319013279394952</c:v>
                </c:pt>
                <c:pt idx="280">
                  <c:v>92.883211678832112</c:v>
                </c:pt>
                <c:pt idx="281">
                  <c:v>88.579500483686573</c:v>
                </c:pt>
                <c:pt idx="282">
                  <c:v>87.347199015038257</c:v>
                </c:pt>
                <c:pt idx="283">
                  <c:v>93.562571453698013</c:v>
                </c:pt>
                <c:pt idx="284">
                  <c:v>87.078972825609</c:v>
                </c:pt>
                <c:pt idx="285">
                  <c:v>85.840075630991123</c:v>
                </c:pt>
                <c:pt idx="286">
                  <c:v>88.460777416234279</c:v>
                </c:pt>
                <c:pt idx="287">
                  <c:v>83.042388532231115</c:v>
                </c:pt>
                <c:pt idx="288">
                  <c:v>83.684372526602758</c:v>
                </c:pt>
                <c:pt idx="289">
                  <c:v>87.872658517280797</c:v>
                </c:pt>
                <c:pt idx="290">
                  <c:v>99.063406912320815</c:v>
                </c:pt>
                <c:pt idx="291">
                  <c:v>87.607730190836335</c:v>
                </c:pt>
                <c:pt idx="292">
                  <c:v>93.265763785067278</c:v>
                </c:pt>
                <c:pt idx="293">
                  <c:v>87.934218626330136</c:v>
                </c:pt>
                <c:pt idx="294">
                  <c:v>98.441210095857883</c:v>
                </c:pt>
                <c:pt idx="295">
                  <c:v>86.052238149678999</c:v>
                </c:pt>
                <c:pt idx="296">
                  <c:v>85.944507958842678</c:v>
                </c:pt>
                <c:pt idx="297">
                  <c:v>85.519083633805295</c:v>
                </c:pt>
                <c:pt idx="298">
                  <c:v>82.354234456072462</c:v>
                </c:pt>
                <c:pt idx="299">
                  <c:v>92.32147568375693</c:v>
                </c:pt>
                <c:pt idx="300">
                  <c:v>91.693782428986012</c:v>
                </c:pt>
                <c:pt idx="301">
                  <c:v>86.723902910913736</c:v>
                </c:pt>
                <c:pt idx="302">
                  <c:v>95.921642775481487</c:v>
                </c:pt>
                <c:pt idx="303">
                  <c:v>86.58649195321432</c:v>
                </c:pt>
                <c:pt idx="304">
                  <c:v>89.552370064198399</c:v>
                </c:pt>
                <c:pt idx="305">
                  <c:v>83.478805733884442</c:v>
                </c:pt>
                <c:pt idx="306">
                  <c:v>84.937560460821388</c:v>
                </c:pt>
                <c:pt idx="307">
                  <c:v>97.65521941781725</c:v>
                </c:pt>
                <c:pt idx="308">
                  <c:v>86.443584557206933</c:v>
                </c:pt>
                <c:pt idx="309">
                  <c:v>80.012751736874506</c:v>
                </c:pt>
                <c:pt idx="310">
                  <c:v>93.0052326092692</c:v>
                </c:pt>
                <c:pt idx="311">
                  <c:v>89.181910122240794</c:v>
                </c:pt>
                <c:pt idx="312">
                  <c:v>81.600123120218086</c:v>
                </c:pt>
                <c:pt idx="313">
                  <c:v>120.6358279834667</c:v>
                </c:pt>
                <c:pt idx="314">
                  <c:v>128.18573564330313</c:v>
                </c:pt>
                <c:pt idx="315">
                  <c:v>80.156758420543483</c:v>
                </c:pt>
                <c:pt idx="316">
                  <c:v>78.615557118986899</c:v>
                </c:pt>
                <c:pt idx="317">
                  <c:v>85.179403746372344</c:v>
                </c:pt>
                <c:pt idx="318">
                  <c:v>91.625626593967112</c:v>
                </c:pt>
                <c:pt idx="319">
                  <c:v>103.19343065693431</c:v>
                </c:pt>
                <c:pt idx="320">
                  <c:v>94.651965526338927</c:v>
                </c:pt>
                <c:pt idx="321">
                  <c:v>80.731685867557829</c:v>
                </c:pt>
                <c:pt idx="322">
                  <c:v>89.956907923665469</c:v>
                </c:pt>
                <c:pt idx="323">
                  <c:v>102.73282912672587</c:v>
                </c:pt>
                <c:pt idx="324">
                  <c:v>88.314572157242111</c:v>
                </c:pt>
                <c:pt idx="325">
                  <c:v>88.6685427842758</c:v>
                </c:pt>
                <c:pt idx="326">
                  <c:v>85.045290651657723</c:v>
                </c:pt>
                <c:pt idx="327">
                  <c:v>91.363996130507431</c:v>
                </c:pt>
                <c:pt idx="328">
                  <c:v>131.38356345088383</c:v>
                </c:pt>
                <c:pt idx="329">
                  <c:v>86.022557382815933</c:v>
                </c:pt>
                <c:pt idx="330">
                  <c:v>88.892797467241223</c:v>
                </c:pt>
                <c:pt idx="331">
                  <c:v>86.421598803975016</c:v>
                </c:pt>
                <c:pt idx="332">
                  <c:v>80.183141324421769</c:v>
                </c:pt>
                <c:pt idx="333">
                  <c:v>91.144138598188377</c:v>
                </c:pt>
                <c:pt idx="334">
                  <c:v>86.156670477530568</c:v>
                </c:pt>
                <c:pt idx="335">
                  <c:v>89.948113622372702</c:v>
                </c:pt>
                <c:pt idx="336">
                  <c:v>89.834886993228395</c:v>
                </c:pt>
                <c:pt idx="337">
                  <c:v>78.881584733092964</c:v>
                </c:pt>
                <c:pt idx="338">
                  <c:v>90.161375428722195</c:v>
                </c:pt>
                <c:pt idx="339">
                  <c:v>80.318353706797993</c:v>
                </c:pt>
                <c:pt idx="340">
                  <c:v>74.24478937648405</c:v>
                </c:pt>
                <c:pt idx="341">
                  <c:v>80.756969483774512</c:v>
                </c:pt>
                <c:pt idx="342">
                  <c:v>71.274514114853574</c:v>
                </c:pt>
                <c:pt idx="343">
                  <c:v>80.846011784363739</c:v>
                </c:pt>
                <c:pt idx="344">
                  <c:v>75.09783660188198</c:v>
                </c:pt>
                <c:pt idx="345">
                  <c:v>84.788057338844425</c:v>
                </c:pt>
                <c:pt idx="346">
                  <c:v>87.14273150998153</c:v>
                </c:pt>
                <c:pt idx="347">
                  <c:v>92.72931140620878</c:v>
                </c:pt>
                <c:pt idx="348">
                  <c:v>86.692023568727464</c:v>
                </c:pt>
                <c:pt idx="349">
                  <c:v>78.058218274558087</c:v>
                </c:pt>
                <c:pt idx="350">
                  <c:v>79.454313604784105</c:v>
                </c:pt>
                <c:pt idx="351">
                  <c:v>80.872394688242025</c:v>
                </c:pt>
                <c:pt idx="352">
                  <c:v>85.073872130859201</c:v>
                </c:pt>
                <c:pt idx="353">
                  <c:v>95.02682261894293</c:v>
                </c:pt>
                <c:pt idx="354">
                  <c:v>86.699718582358628</c:v>
                </c:pt>
                <c:pt idx="355">
                  <c:v>91.508002814176422</c:v>
                </c:pt>
                <c:pt idx="356">
                  <c:v>90.639565561516136</c:v>
                </c:pt>
                <c:pt idx="357">
                  <c:v>78.125274821915397</c:v>
                </c:pt>
                <c:pt idx="358">
                  <c:v>82.353135168410873</c:v>
                </c:pt>
                <c:pt idx="359">
                  <c:v>108.06437428546303</c:v>
                </c:pt>
                <c:pt idx="360">
                  <c:v>90.415310878550699</c:v>
                </c:pt>
                <c:pt idx="361">
                  <c:v>97.101178436373232</c:v>
                </c:pt>
                <c:pt idx="362">
                  <c:v>79.231158209480256</c:v>
                </c:pt>
                <c:pt idx="363">
                  <c:v>86.956951895171926</c:v>
                </c:pt>
                <c:pt idx="364">
                  <c:v>88.49045818309736</c:v>
                </c:pt>
                <c:pt idx="365">
                  <c:v>100.06375868437252</c:v>
                </c:pt>
                <c:pt idx="366">
                  <c:v>87.858367777680073</c:v>
                </c:pt>
                <c:pt idx="367">
                  <c:v>105.9724298654472</c:v>
                </c:pt>
                <c:pt idx="368">
                  <c:v>86.321563626769844</c:v>
                </c:pt>
                <c:pt idx="369">
                  <c:v>90.102013894996048</c:v>
                </c:pt>
                <c:pt idx="370">
                  <c:v>81.804590625274827</c:v>
                </c:pt>
                <c:pt idx="371">
                  <c:v>92.855729487292237</c:v>
                </c:pt>
                <c:pt idx="372">
                  <c:v>81.221968164629317</c:v>
                </c:pt>
                <c:pt idx="373">
                  <c:v>91.075982763169463</c:v>
                </c:pt>
                <c:pt idx="374">
                  <c:v>90.155878990414209</c:v>
                </c:pt>
                <c:pt idx="375">
                  <c:v>92.543531791399175</c:v>
                </c:pt>
                <c:pt idx="376">
                  <c:v>89.28854102541554</c:v>
                </c:pt>
                <c:pt idx="377">
                  <c:v>93.310834579192687</c:v>
                </c:pt>
                <c:pt idx="378">
                  <c:v>82.664233576642332</c:v>
                </c:pt>
                <c:pt idx="379">
                  <c:v>77.046873625890427</c:v>
                </c:pt>
                <c:pt idx="380">
                  <c:v>91.623428018643921</c:v>
                </c:pt>
                <c:pt idx="381">
                  <c:v>74.010641104564243</c:v>
                </c:pt>
                <c:pt idx="382">
                  <c:v>75.770600650778292</c:v>
                </c:pt>
                <c:pt idx="383">
                  <c:v>76.559889191803705</c:v>
                </c:pt>
                <c:pt idx="384">
                  <c:v>78.070310438835634</c:v>
                </c:pt>
                <c:pt idx="385">
                  <c:v>77.593219593703282</c:v>
                </c:pt>
                <c:pt idx="386">
                  <c:v>85.853267082930259</c:v>
                </c:pt>
                <c:pt idx="387">
                  <c:v>77.741623428018642</c:v>
                </c:pt>
                <c:pt idx="388">
                  <c:v>81.140620877671267</c:v>
                </c:pt>
                <c:pt idx="389">
                  <c:v>86.893193210799396</c:v>
                </c:pt>
                <c:pt idx="390">
                  <c:v>79.392753495734766</c:v>
                </c:pt>
                <c:pt idx="391">
                  <c:v>83.176501626945736</c:v>
                </c:pt>
                <c:pt idx="392">
                  <c:v>103.02414035704864</c:v>
                </c:pt>
                <c:pt idx="393">
                  <c:v>76.102585524580064</c:v>
                </c:pt>
                <c:pt idx="394">
                  <c:v>82.541113358543654</c:v>
                </c:pt>
                <c:pt idx="395">
                  <c:v>82.656538563011168</c:v>
                </c:pt>
                <c:pt idx="396">
                  <c:v>86.236918476827015</c:v>
                </c:pt>
                <c:pt idx="397">
                  <c:v>79.270732565297692</c:v>
                </c:pt>
                <c:pt idx="398">
                  <c:v>76.839108257848906</c:v>
                </c:pt>
                <c:pt idx="399">
                  <c:v>85.293729663178269</c:v>
                </c:pt>
              </c:numCache>
            </c:numRef>
          </c:yVal>
          <c:smooth val="0"/>
          <c:extLst>
            <c:ext xmlns:c16="http://schemas.microsoft.com/office/drawing/2014/chart" uri="{C3380CC4-5D6E-409C-BE32-E72D297353CC}">
              <c16:uniqueId val="{00000001-F060-4ECD-A495-3EF517846D6A}"/>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Arbeitslosenquote 2025</a:t>
            </a:r>
          </a:p>
          <a:p>
            <a:pPr>
              <a:defRPr/>
            </a:pPr>
            <a:endParaRPr lang="en-US"/>
          </a:p>
        </c:rich>
      </c:tx>
      <c:layout>
        <c:manualLayout>
          <c:xMode val="edge"/>
          <c:yMode val="edge"/>
          <c:x val="0.38638888888888889"/>
          <c:y val="1.16868055555555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chemeClr val="accent2"/>
              </a:solidFill>
              <a:round/>
            </a:ln>
            <a:effectLst/>
          </c:spPr>
          <c:marker>
            <c:symbol val="none"/>
          </c:marker>
          <c:cat>
            <c:numRef>
              <c:f>[11]ALQ!$I$11:$I$26</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[11]ALQ!$J$11:$J$26</c:f>
              <c:numCache>
                <c:formatCode>General</c:formatCode>
                <c:ptCount val="16"/>
                <c:pt idx="0">
                  <c:v>11.5</c:v>
                </c:pt>
                <c:pt idx="1">
                  <c:v>10.25</c:v>
                </c:pt>
                <c:pt idx="2">
                  <c:v>8.3000000000000007</c:v>
                </c:pt>
                <c:pt idx="3">
                  <c:v>8.0299999999999994</c:v>
                </c:pt>
                <c:pt idx="4">
                  <c:v>7.98</c:v>
                </c:pt>
                <c:pt idx="5">
                  <c:v>7.8</c:v>
                </c:pt>
                <c:pt idx="6">
                  <c:v>7.4</c:v>
                </c:pt>
                <c:pt idx="7">
                  <c:v>6.9</c:v>
                </c:pt>
                <c:pt idx="8">
                  <c:v>6.39</c:v>
                </c:pt>
                <c:pt idx="9">
                  <c:v>6.38</c:v>
                </c:pt>
                <c:pt idx="10">
                  <c:v>6.1</c:v>
                </c:pt>
                <c:pt idx="11">
                  <c:v>5.9</c:v>
                </c:pt>
                <c:pt idx="12">
                  <c:v>5.8</c:v>
                </c:pt>
                <c:pt idx="13">
                  <c:v>5.5</c:v>
                </c:pt>
                <c:pt idx="14">
                  <c:v>4.5999999999999996</c:v>
                </c:pt>
                <c:pt idx="15">
                  <c:v>4</c:v>
                </c:pt>
              </c:numCache>
            </c:numRef>
          </c:val>
          <c:smooth val="0"/>
          <c:extLst>
            <c:ext xmlns:c16="http://schemas.microsoft.com/office/drawing/2014/chart" uri="{C3380CC4-5D6E-409C-BE32-E72D297353CC}">
              <c16:uniqueId val="{00000000-5B07-4851-B260-2B872ACA9619}"/>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[11]ALQ!$D$11:$D$410</c:f>
              <c:numCache>
                <c:formatCode>General</c:formatCode>
                <c:ptCount val="400"/>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2</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c:v>
                </c:pt>
                <c:pt idx="160">
                  <c:v>1</c:v>
                </c:pt>
                <c:pt idx="161">
                  <c:v>3</c:v>
                </c:pt>
                <c:pt idx="162">
                  <c:v>13</c:v>
                </c:pt>
                <c:pt idx="163">
                  <c:v>13</c:v>
                </c:pt>
                <c:pt idx="164">
                  <c:v>13</c:v>
                </c:pt>
                <c:pt idx="165">
                  <c:v>13</c:v>
                </c:pt>
                <c:pt idx="166">
                  <c:v>13</c:v>
                </c:pt>
                <c:pt idx="167">
                  <c:v>13</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13</c:v>
                </c:pt>
                <c:pt idx="183">
                  <c:v>13</c:v>
                </c:pt>
                <c:pt idx="184">
                  <c:v>13</c:v>
                </c:pt>
                <c:pt idx="185">
                  <c:v>13</c:v>
                </c:pt>
                <c:pt idx="186">
                  <c:v>13</c:v>
                </c:pt>
                <c:pt idx="187">
                  <c:v>13</c:v>
                </c:pt>
                <c:pt idx="188">
                  <c:v>4</c:v>
                </c:pt>
                <c:pt idx="189">
                  <c:v>4</c:v>
                </c:pt>
                <c:pt idx="190">
                  <c:v>4</c:v>
                </c:pt>
                <c:pt idx="191">
                  <c:v>4</c:v>
                </c:pt>
                <c:pt idx="192">
                  <c:v>4</c:v>
                </c:pt>
                <c:pt idx="193">
                  <c:v>4</c:v>
                </c:pt>
                <c:pt idx="194">
                  <c:v>4</c:v>
                </c:pt>
                <c:pt idx="195">
                  <c:v>4</c:v>
                </c:pt>
                <c:pt idx="196">
                  <c:v>11</c:v>
                </c:pt>
                <c:pt idx="197">
                  <c:v>11</c:v>
                </c:pt>
                <c:pt idx="198">
                  <c:v>11</c:v>
                </c:pt>
                <c:pt idx="199">
                  <c:v>11</c:v>
                </c:pt>
                <c:pt idx="200">
                  <c:v>11</c:v>
                </c:pt>
                <c:pt idx="201">
                  <c:v>11</c:v>
                </c:pt>
                <c:pt idx="202">
                  <c:v>11</c:v>
                </c:pt>
                <c:pt idx="203">
                  <c:v>11</c:v>
                </c:pt>
                <c:pt idx="204">
                  <c:v>11</c:v>
                </c:pt>
                <c:pt idx="205">
                  <c:v>11</c:v>
                </c:pt>
                <c:pt idx="206">
                  <c:v>11</c:v>
                </c:pt>
                <c:pt idx="207">
                  <c:v>11</c:v>
                </c:pt>
                <c:pt idx="208">
                  <c:v>11</c:v>
                </c:pt>
                <c:pt idx="209">
                  <c:v>11</c:v>
                </c:pt>
                <c:pt idx="210">
                  <c:v>11</c:v>
                </c:pt>
                <c:pt idx="211">
                  <c:v>11</c:v>
                </c:pt>
                <c:pt idx="212">
                  <c:v>11</c:v>
                </c:pt>
                <c:pt idx="213">
                  <c:v>11</c:v>
                </c:pt>
                <c:pt idx="214">
                  <c:v>11</c:v>
                </c:pt>
                <c:pt idx="215">
                  <c:v>11</c:v>
                </c:pt>
                <c:pt idx="216">
                  <c:v>11</c:v>
                </c:pt>
                <c:pt idx="217">
                  <c:v>11</c:v>
                </c:pt>
                <c:pt idx="218">
                  <c:v>11</c:v>
                </c:pt>
                <c:pt idx="219">
                  <c:v>11</c:v>
                </c:pt>
                <c:pt idx="220">
                  <c:v>11</c:v>
                </c:pt>
                <c:pt idx="221">
                  <c:v>11</c:v>
                </c:pt>
                <c:pt idx="222">
                  <c:v>11</c:v>
                </c:pt>
                <c:pt idx="223">
                  <c:v>11</c:v>
                </c:pt>
                <c:pt idx="224">
                  <c:v>11</c:v>
                </c:pt>
                <c:pt idx="225">
                  <c:v>11</c:v>
                </c:pt>
                <c:pt idx="226">
                  <c:v>11</c:v>
                </c:pt>
                <c:pt idx="227">
                  <c:v>11</c:v>
                </c:pt>
                <c:pt idx="228">
                  <c:v>11</c:v>
                </c:pt>
                <c:pt idx="229">
                  <c:v>11</c:v>
                </c:pt>
                <c:pt idx="230">
                  <c:v>11</c:v>
                </c:pt>
                <c:pt idx="231">
                  <c:v>11</c:v>
                </c:pt>
                <c:pt idx="232">
                  <c:v>11</c:v>
                </c:pt>
                <c:pt idx="233">
                  <c:v>11</c:v>
                </c:pt>
                <c:pt idx="234">
                  <c:v>11</c:v>
                </c:pt>
                <c:pt idx="235">
                  <c:v>11</c:v>
                </c:pt>
                <c:pt idx="236">
                  <c:v>11</c:v>
                </c:pt>
                <c:pt idx="237">
                  <c:v>11</c:v>
                </c:pt>
                <c:pt idx="238">
                  <c:v>11</c:v>
                </c:pt>
                <c:pt idx="239">
                  <c:v>11</c:v>
                </c:pt>
                <c:pt idx="240">
                  <c:v>11</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14</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7</c:v>
                </c:pt>
                <c:pt idx="331">
                  <c:v>7</c:v>
                </c:pt>
                <c:pt idx="332">
                  <c:v>7</c:v>
                </c:pt>
                <c:pt idx="333">
                  <c:v>7</c:v>
                </c:pt>
                <c:pt idx="334">
                  <c:v>7</c:v>
                </c:pt>
                <c:pt idx="335">
                  <c:v>7</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numCache>
            </c:numRef>
          </c:xVal>
          <c:yVal>
            <c:numRef>
              <c:f>[11]ALQ!$B$11:$B$410</c:f>
              <c:numCache>
                <c:formatCode>General</c:formatCode>
                <c:ptCount val="400"/>
                <c:pt idx="0">
                  <c:v>6.6583333333333341</c:v>
                </c:pt>
                <c:pt idx="1">
                  <c:v>4.2333333333333334</c:v>
                </c:pt>
                <c:pt idx="2">
                  <c:v>4.5166666666666675</c:v>
                </c:pt>
                <c:pt idx="3">
                  <c:v>5.2916666666666661</c:v>
                </c:pt>
                <c:pt idx="4">
                  <c:v>4.1666666666666679</c:v>
                </c:pt>
                <c:pt idx="5">
                  <c:v>4.5750000000000002</c:v>
                </c:pt>
                <c:pt idx="6">
                  <c:v>6.666666666666667</c:v>
                </c:pt>
                <c:pt idx="7">
                  <c:v>4.1250000000000009</c:v>
                </c:pt>
                <c:pt idx="8">
                  <c:v>3.6500000000000004</c:v>
                </c:pt>
                <c:pt idx="9">
                  <c:v>3.9416666666666651</c:v>
                </c:pt>
                <c:pt idx="10">
                  <c:v>3.6333333333333333</c:v>
                </c:pt>
                <c:pt idx="11">
                  <c:v>5.083333333333333</c:v>
                </c:pt>
                <c:pt idx="12">
                  <c:v>3.9416666666666664</c:v>
                </c:pt>
                <c:pt idx="13">
                  <c:v>7.0583333333333327</c:v>
                </c:pt>
                <c:pt idx="14">
                  <c:v>5.1333333333333337</c:v>
                </c:pt>
                <c:pt idx="15">
                  <c:v>4.125</c:v>
                </c:pt>
                <c:pt idx="16">
                  <c:v>3.8249999999999997</c:v>
                </c:pt>
                <c:pt idx="17">
                  <c:v>5.0916666666666668</c:v>
                </c:pt>
                <c:pt idx="18">
                  <c:v>7.8583333333333334</c:v>
                </c:pt>
                <c:pt idx="19">
                  <c:v>4.0749999999999993</c:v>
                </c:pt>
                <c:pt idx="20">
                  <c:v>4.5583333333333345</c:v>
                </c:pt>
                <c:pt idx="21">
                  <c:v>7.3750000000000009</c:v>
                </c:pt>
                <c:pt idx="22">
                  <c:v>4.2</c:v>
                </c:pt>
                <c:pt idx="23">
                  <c:v>3.6750000000000007</c:v>
                </c:pt>
                <c:pt idx="24">
                  <c:v>4.3916666666666666</c:v>
                </c:pt>
                <c:pt idx="25">
                  <c:v>5.6166666666666671</c:v>
                </c:pt>
                <c:pt idx="26">
                  <c:v>3.7166666666666668</c:v>
                </c:pt>
                <c:pt idx="27">
                  <c:v>3.2666666666666671</c:v>
                </c:pt>
                <c:pt idx="28">
                  <c:v>4.05</c:v>
                </c:pt>
                <c:pt idx="29">
                  <c:v>3.5083333333333324</c:v>
                </c:pt>
                <c:pt idx="30">
                  <c:v>4.9416666666666664</c:v>
                </c:pt>
                <c:pt idx="31">
                  <c:v>5.2749999999999995</c:v>
                </c:pt>
                <c:pt idx="32">
                  <c:v>4.3916666666666666</c:v>
                </c:pt>
                <c:pt idx="33">
                  <c:v>5.4416666666666664</c:v>
                </c:pt>
                <c:pt idx="34">
                  <c:v>4.6999999999999993</c:v>
                </c:pt>
                <c:pt idx="35">
                  <c:v>4.7500000000000009</c:v>
                </c:pt>
                <c:pt idx="36">
                  <c:v>3.6416666666666671</c:v>
                </c:pt>
                <c:pt idx="37">
                  <c:v>4.6333333333333337</c:v>
                </c:pt>
                <c:pt idx="38">
                  <c:v>4.25</c:v>
                </c:pt>
                <c:pt idx="39">
                  <c:v>3.0666666666666664</c:v>
                </c:pt>
                <c:pt idx="40">
                  <c:v>2.7416666666666667</c:v>
                </c:pt>
                <c:pt idx="41">
                  <c:v>3.7916666666666661</c:v>
                </c:pt>
                <c:pt idx="42">
                  <c:v>3.1500000000000004</c:v>
                </c:pt>
                <c:pt idx="43">
                  <c:v>3.6833333333333336</c:v>
                </c:pt>
                <c:pt idx="44">
                  <c:v>4.5750000000000002</c:v>
                </c:pt>
                <c:pt idx="45">
                  <c:v>5.3666666666666671</c:v>
                </c:pt>
                <c:pt idx="46">
                  <c:v>5.1666666666666661</c:v>
                </c:pt>
                <c:pt idx="47">
                  <c:v>3.7000000000000006</c:v>
                </c:pt>
                <c:pt idx="48">
                  <c:v>3.7999999999999994</c:v>
                </c:pt>
                <c:pt idx="49">
                  <c:v>2.3833333333333329</c:v>
                </c:pt>
                <c:pt idx="50">
                  <c:v>3.2333333333333338</c:v>
                </c:pt>
                <c:pt idx="51">
                  <c:v>2.9833333333333329</c:v>
                </c:pt>
                <c:pt idx="52">
                  <c:v>2.7083333333333335</c:v>
                </c:pt>
                <c:pt idx="53">
                  <c:v>2.8166666666666669</c:v>
                </c:pt>
                <c:pt idx="54">
                  <c:v>3.3333333333333339</c:v>
                </c:pt>
                <c:pt idx="55">
                  <c:v>3.7166666666666668</c:v>
                </c:pt>
                <c:pt idx="56">
                  <c:v>3.5666666666666669</c:v>
                </c:pt>
                <c:pt idx="57">
                  <c:v>3.1666666666666665</c:v>
                </c:pt>
                <c:pt idx="58">
                  <c:v>2.9749999999999996</c:v>
                </c:pt>
                <c:pt idx="59">
                  <c:v>3.8000000000000003</c:v>
                </c:pt>
                <c:pt idx="60">
                  <c:v>3.5083333333333333</c:v>
                </c:pt>
                <c:pt idx="61">
                  <c:v>3.0500000000000003</c:v>
                </c:pt>
                <c:pt idx="62">
                  <c:v>2.6666666666666665</c:v>
                </c:pt>
                <c:pt idx="63">
                  <c:v>3.1333333333333333</c:v>
                </c:pt>
                <c:pt idx="64">
                  <c:v>3.7333333333333338</c:v>
                </c:pt>
                <c:pt idx="65">
                  <c:v>3.3000000000000007</c:v>
                </c:pt>
                <c:pt idx="66">
                  <c:v>3.1916666666666669</c:v>
                </c:pt>
                <c:pt idx="67">
                  <c:v>6.291666666666667</c:v>
                </c:pt>
                <c:pt idx="68">
                  <c:v>6.3166666666666664</c:v>
                </c:pt>
                <c:pt idx="69">
                  <c:v>6.375</c:v>
                </c:pt>
                <c:pt idx="70">
                  <c:v>3.8000000000000003</c:v>
                </c:pt>
                <c:pt idx="71">
                  <c:v>3.5833333333333335</c:v>
                </c:pt>
                <c:pt idx="72">
                  <c:v>3.3583333333333329</c:v>
                </c:pt>
                <c:pt idx="73">
                  <c:v>3.524999999999999</c:v>
                </c:pt>
                <c:pt idx="74">
                  <c:v>3.65</c:v>
                </c:pt>
                <c:pt idx="75">
                  <c:v>4.1083333333333334</c:v>
                </c:pt>
                <c:pt idx="76">
                  <c:v>3.8666666666666671</c:v>
                </c:pt>
                <c:pt idx="77">
                  <c:v>3.3916666666666671</c:v>
                </c:pt>
                <c:pt idx="78">
                  <c:v>3.8750000000000004</c:v>
                </c:pt>
                <c:pt idx="79">
                  <c:v>5.916666666666667</c:v>
                </c:pt>
                <c:pt idx="80">
                  <c:v>5</c:v>
                </c:pt>
                <c:pt idx="81">
                  <c:v>6.5333333333333341</c:v>
                </c:pt>
                <c:pt idx="82">
                  <c:v>3.5916666666666668</c:v>
                </c:pt>
                <c:pt idx="83">
                  <c:v>3.4000000000000004</c:v>
                </c:pt>
                <c:pt idx="84">
                  <c:v>2.7833333333333332</c:v>
                </c:pt>
                <c:pt idx="85">
                  <c:v>3.6750000000000003</c:v>
                </c:pt>
                <c:pt idx="86">
                  <c:v>3.1250000000000004</c:v>
                </c:pt>
                <c:pt idx="87">
                  <c:v>3.6416666666666662</c:v>
                </c:pt>
                <c:pt idx="88">
                  <c:v>3.8833333333333333</c:v>
                </c:pt>
                <c:pt idx="89">
                  <c:v>5.0333333333333332</c:v>
                </c:pt>
                <c:pt idx="90">
                  <c:v>5.4249999999999998</c:v>
                </c:pt>
                <c:pt idx="91">
                  <c:v>7.375</c:v>
                </c:pt>
                <c:pt idx="92">
                  <c:v>7.6416666666666666</c:v>
                </c:pt>
                <c:pt idx="93">
                  <c:v>2.7000000000000006</c:v>
                </c:pt>
                <c:pt idx="94">
                  <c:v>3.4</c:v>
                </c:pt>
                <c:pt idx="95">
                  <c:v>4.583333333333333</c:v>
                </c:pt>
                <c:pt idx="96">
                  <c:v>3.3083333333333336</c:v>
                </c:pt>
                <c:pt idx="97">
                  <c:v>4.3833333333333337</c:v>
                </c:pt>
                <c:pt idx="98">
                  <c:v>4.2250000000000005</c:v>
                </c:pt>
                <c:pt idx="99">
                  <c:v>4.3666666666666671</c:v>
                </c:pt>
                <c:pt idx="100">
                  <c:v>4.4750000000000005</c:v>
                </c:pt>
                <c:pt idx="101">
                  <c:v>5.6166666666666663</c:v>
                </c:pt>
                <c:pt idx="102">
                  <c:v>5.1583333333333332</c:v>
                </c:pt>
                <c:pt idx="103">
                  <c:v>4.6333333333333337</c:v>
                </c:pt>
                <c:pt idx="104">
                  <c:v>5.8166666666666673</c:v>
                </c:pt>
                <c:pt idx="105">
                  <c:v>7.3249999999999993</c:v>
                </c:pt>
                <c:pt idx="106">
                  <c:v>4.6250000000000009</c:v>
                </c:pt>
                <c:pt idx="107">
                  <c:v>2.9</c:v>
                </c:pt>
                <c:pt idx="108">
                  <c:v>3.0416666666666665</c:v>
                </c:pt>
                <c:pt idx="109">
                  <c:v>3.1166666666666667</c:v>
                </c:pt>
                <c:pt idx="110">
                  <c:v>3</c:v>
                </c:pt>
                <c:pt idx="111">
                  <c:v>2.9166666666666665</c:v>
                </c:pt>
                <c:pt idx="112">
                  <c:v>2.4583333333333335</c:v>
                </c:pt>
                <c:pt idx="113">
                  <c:v>3.6333333333333333</c:v>
                </c:pt>
                <c:pt idx="114">
                  <c:v>7.458333333333333</c:v>
                </c:pt>
                <c:pt idx="115">
                  <c:v>7.1833333333333336</c:v>
                </c:pt>
                <c:pt idx="116">
                  <c:v>4.8166666666666673</c:v>
                </c:pt>
                <c:pt idx="117">
                  <c:v>4.25</c:v>
                </c:pt>
                <c:pt idx="118">
                  <c:v>3.6583333333333332</c:v>
                </c:pt>
                <c:pt idx="119">
                  <c:v>3.7083333333333335</c:v>
                </c:pt>
                <c:pt idx="120">
                  <c:v>3.2833333333333332</c:v>
                </c:pt>
                <c:pt idx="121">
                  <c:v>3.0500000000000003</c:v>
                </c:pt>
                <c:pt idx="122">
                  <c:v>4.541666666666667</c:v>
                </c:pt>
                <c:pt idx="123">
                  <c:v>2.6333333333333333</c:v>
                </c:pt>
                <c:pt idx="124">
                  <c:v>2.8499999999999996</c:v>
                </c:pt>
                <c:pt idx="125">
                  <c:v>2.9333333333333336</c:v>
                </c:pt>
                <c:pt idx="126">
                  <c:v>6.7166666666666677</c:v>
                </c:pt>
                <c:pt idx="127">
                  <c:v>4.6833333333333327</c:v>
                </c:pt>
                <c:pt idx="128">
                  <c:v>4.0333333333333332</c:v>
                </c:pt>
                <c:pt idx="129">
                  <c:v>3.7833333333333332</c:v>
                </c:pt>
                <c:pt idx="130">
                  <c:v>3.0333333333333332</c:v>
                </c:pt>
                <c:pt idx="131">
                  <c:v>3.4</c:v>
                </c:pt>
                <c:pt idx="132">
                  <c:v>3.0750000000000006</c:v>
                </c:pt>
                <c:pt idx="133">
                  <c:v>2.6416666666666671</c:v>
                </c:pt>
                <c:pt idx="134">
                  <c:v>3.1333333333333333</c:v>
                </c:pt>
                <c:pt idx="135">
                  <c:v>3.125</c:v>
                </c:pt>
                <c:pt idx="136">
                  <c:v>2.7749999999999999</c:v>
                </c:pt>
                <c:pt idx="137">
                  <c:v>2.4333333333333331</c:v>
                </c:pt>
                <c:pt idx="138">
                  <c:v>2.4416666666666669</c:v>
                </c:pt>
                <c:pt idx="139">
                  <c:v>2.8083333333333331</c:v>
                </c:pt>
                <c:pt idx="140">
                  <c:v>10.249999999999998</c:v>
                </c:pt>
                <c:pt idx="141">
                  <c:v>9.0833333333333321</c:v>
                </c:pt>
                <c:pt idx="142">
                  <c:v>8.2666666666666675</c:v>
                </c:pt>
                <c:pt idx="143">
                  <c:v>9.4166666666666661</c:v>
                </c:pt>
                <c:pt idx="144">
                  <c:v>6.1083333333333334</c:v>
                </c:pt>
                <c:pt idx="145">
                  <c:v>5.6000000000000014</c:v>
                </c:pt>
                <c:pt idx="146">
                  <c:v>3.9499999999999993</c:v>
                </c:pt>
                <c:pt idx="147">
                  <c:v>6.4916666666666663</c:v>
                </c:pt>
                <c:pt idx="148">
                  <c:v>6.6750000000000007</c:v>
                </c:pt>
                <c:pt idx="149">
                  <c:v>5.8833333333333329</c:v>
                </c:pt>
                <c:pt idx="150">
                  <c:v>5.3</c:v>
                </c:pt>
                <c:pt idx="151">
                  <c:v>7.1916666666666673</c:v>
                </c:pt>
                <c:pt idx="152">
                  <c:v>6.6000000000000014</c:v>
                </c:pt>
                <c:pt idx="153">
                  <c:v>7.0249999999999995</c:v>
                </c:pt>
                <c:pt idx="154">
                  <c:v>4.8166666666666664</c:v>
                </c:pt>
                <c:pt idx="155">
                  <c:v>8.4500000000000011</c:v>
                </c:pt>
                <c:pt idx="156">
                  <c:v>6.3166666666666673</c:v>
                </c:pt>
                <c:pt idx="157">
                  <c:v>5.291666666666667</c:v>
                </c:pt>
                <c:pt idx="158">
                  <c:v>11.516666666666666</c:v>
                </c:pt>
                <c:pt idx="159">
                  <c:v>10.950000000000001</c:v>
                </c:pt>
                <c:pt idx="160">
                  <c:v>14.533333333333333</c:v>
                </c:pt>
                <c:pt idx="161">
                  <c:v>8.3333333333333339</c:v>
                </c:pt>
                <c:pt idx="162">
                  <c:v>6.2833333333333323</c:v>
                </c:pt>
                <c:pt idx="163">
                  <c:v>6.9416666666666664</c:v>
                </c:pt>
                <c:pt idx="164">
                  <c:v>9.5500000000000025</c:v>
                </c:pt>
                <c:pt idx="165">
                  <c:v>8.1583333333333332</c:v>
                </c:pt>
                <c:pt idx="166">
                  <c:v>4.625</c:v>
                </c:pt>
                <c:pt idx="167">
                  <c:v>5.1833333333333345</c:v>
                </c:pt>
                <c:pt idx="168">
                  <c:v>6.8166666666666664</c:v>
                </c:pt>
                <c:pt idx="169">
                  <c:v>4.625</c:v>
                </c:pt>
                <c:pt idx="170">
                  <c:v>6.166666666666667</c:v>
                </c:pt>
                <c:pt idx="171">
                  <c:v>5.3666666666666671</c:v>
                </c:pt>
                <c:pt idx="172">
                  <c:v>4.7</c:v>
                </c:pt>
                <c:pt idx="173">
                  <c:v>5.4416666666666664</c:v>
                </c:pt>
                <c:pt idx="174">
                  <c:v>5.05</c:v>
                </c:pt>
                <c:pt idx="175">
                  <c:v>4.5583333333333336</c:v>
                </c:pt>
                <c:pt idx="176">
                  <c:v>6.1833333333333327</c:v>
                </c:pt>
                <c:pt idx="177">
                  <c:v>6.0249999999999995</c:v>
                </c:pt>
                <c:pt idx="178">
                  <c:v>5.4916666666666663</c:v>
                </c:pt>
                <c:pt idx="179">
                  <c:v>4.6833333333333327</c:v>
                </c:pt>
                <c:pt idx="180">
                  <c:v>4.3250000000000002</c:v>
                </c:pt>
                <c:pt idx="181">
                  <c:v>8.9833333333333325</c:v>
                </c:pt>
                <c:pt idx="182">
                  <c:v>3.8166666666666664</c:v>
                </c:pt>
                <c:pt idx="183">
                  <c:v>4.3333333333333321</c:v>
                </c:pt>
                <c:pt idx="184">
                  <c:v>4.6583333333333332</c:v>
                </c:pt>
                <c:pt idx="185">
                  <c:v>4.5750000000000002</c:v>
                </c:pt>
                <c:pt idx="186">
                  <c:v>4.708333333333333</c:v>
                </c:pt>
                <c:pt idx="187">
                  <c:v>5.375</c:v>
                </c:pt>
                <c:pt idx="188">
                  <c:v>7.7333333333333334</c:v>
                </c:pt>
                <c:pt idx="189">
                  <c:v>10.65</c:v>
                </c:pt>
                <c:pt idx="190">
                  <c:v>9.1666666666666661</c:v>
                </c:pt>
                <c:pt idx="191">
                  <c:v>5.9749999999999988</c:v>
                </c:pt>
                <c:pt idx="192">
                  <c:v>9.2083333333333339</c:v>
                </c:pt>
                <c:pt idx="193">
                  <c:v>6.7166666666666677</c:v>
                </c:pt>
                <c:pt idx="194">
                  <c:v>9.283333333333335</c:v>
                </c:pt>
                <c:pt idx="195">
                  <c:v>6.2416666666666671</c:v>
                </c:pt>
                <c:pt idx="196">
                  <c:v>6.3416666666666677</c:v>
                </c:pt>
                <c:pt idx="197">
                  <c:v>10.125</c:v>
                </c:pt>
                <c:pt idx="198">
                  <c:v>6.5916666666666677</c:v>
                </c:pt>
                <c:pt idx="199">
                  <c:v>4.6916666666666673</c:v>
                </c:pt>
                <c:pt idx="200">
                  <c:v>7.1749999999999998</c:v>
                </c:pt>
                <c:pt idx="201">
                  <c:v>7.1916666666666664</c:v>
                </c:pt>
                <c:pt idx="202">
                  <c:v>6.4916666666666671</c:v>
                </c:pt>
                <c:pt idx="203">
                  <c:v>6.0166666666666657</c:v>
                </c:pt>
                <c:pt idx="204">
                  <c:v>5.4749999999999988</c:v>
                </c:pt>
                <c:pt idx="205">
                  <c:v>6.6916666666666655</c:v>
                </c:pt>
                <c:pt idx="206">
                  <c:v>4.3916666666666657</c:v>
                </c:pt>
                <c:pt idx="207">
                  <c:v>6.9750000000000005</c:v>
                </c:pt>
                <c:pt idx="208">
                  <c:v>7.4666666666666659</c:v>
                </c:pt>
                <c:pt idx="209">
                  <c:v>7.2250000000000005</c:v>
                </c:pt>
                <c:pt idx="210">
                  <c:v>6.0083333333333329</c:v>
                </c:pt>
                <c:pt idx="211">
                  <c:v>6.2749999999999995</c:v>
                </c:pt>
                <c:pt idx="212">
                  <c:v>8.125</c:v>
                </c:pt>
                <c:pt idx="213">
                  <c:v>6.1333333333333329</c:v>
                </c:pt>
                <c:pt idx="214">
                  <c:v>5.8833333333333337</c:v>
                </c:pt>
                <c:pt idx="215">
                  <c:v>4.7583333333333329</c:v>
                </c:pt>
                <c:pt idx="216">
                  <c:v>7.7499999999999991</c:v>
                </c:pt>
                <c:pt idx="217">
                  <c:v>6.1333333333333329</c:v>
                </c:pt>
                <c:pt idx="218">
                  <c:v>3.6333333333333342</c:v>
                </c:pt>
                <c:pt idx="219">
                  <c:v>3.9833333333333325</c:v>
                </c:pt>
                <c:pt idx="220">
                  <c:v>6.541666666666667</c:v>
                </c:pt>
                <c:pt idx="221">
                  <c:v>5.9583333333333348</c:v>
                </c:pt>
                <c:pt idx="222">
                  <c:v>5.1499999999999995</c:v>
                </c:pt>
                <c:pt idx="223">
                  <c:v>4.1166666666666663</c:v>
                </c:pt>
                <c:pt idx="224">
                  <c:v>10.791666666666666</c:v>
                </c:pt>
                <c:pt idx="225">
                  <c:v>9.0250000000000004</c:v>
                </c:pt>
                <c:pt idx="226">
                  <c:v>6.875</c:v>
                </c:pt>
                <c:pt idx="227">
                  <c:v>8.1</c:v>
                </c:pt>
                <c:pt idx="228">
                  <c:v>11.066666666666668</c:v>
                </c:pt>
                <c:pt idx="229">
                  <c:v>4.083333333333333</c:v>
                </c:pt>
                <c:pt idx="230">
                  <c:v>6.5</c:v>
                </c:pt>
                <c:pt idx="231">
                  <c:v>4.416666666666667</c:v>
                </c:pt>
                <c:pt idx="232">
                  <c:v>3.5333333333333328</c:v>
                </c:pt>
                <c:pt idx="233">
                  <c:v>4.6250000000000009</c:v>
                </c:pt>
                <c:pt idx="234">
                  <c:v>3.6166666666666667</c:v>
                </c:pt>
                <c:pt idx="235">
                  <c:v>6.1833333333333336</c:v>
                </c:pt>
                <c:pt idx="236">
                  <c:v>3.8000000000000003</c:v>
                </c:pt>
                <c:pt idx="237">
                  <c:v>3.7999999999999989</c:v>
                </c:pt>
                <c:pt idx="238">
                  <c:v>3.7916666666666665</c:v>
                </c:pt>
                <c:pt idx="239">
                  <c:v>6.6916666666666664</c:v>
                </c:pt>
                <c:pt idx="240">
                  <c:v>5.55</c:v>
                </c:pt>
                <c:pt idx="241">
                  <c:v>7.9833333333333343</c:v>
                </c:pt>
                <c:pt idx="242">
                  <c:v>13.233333333333333</c:v>
                </c:pt>
                <c:pt idx="243">
                  <c:v>11.408333333333333</c:v>
                </c:pt>
                <c:pt idx="244">
                  <c:v>11.033333333333333</c:v>
                </c:pt>
                <c:pt idx="245">
                  <c:v>10.858333333333334</c:v>
                </c:pt>
                <c:pt idx="246">
                  <c:v>8.0916666666666668</c:v>
                </c:pt>
                <c:pt idx="247">
                  <c:v>11.391666666666666</c:v>
                </c:pt>
                <c:pt idx="248">
                  <c:v>8.3583333333333325</c:v>
                </c:pt>
                <c:pt idx="249">
                  <c:v>8.4583333333333339</c:v>
                </c:pt>
                <c:pt idx="250">
                  <c:v>10.691666666666668</c:v>
                </c:pt>
                <c:pt idx="251">
                  <c:v>6.2833333333333323</c:v>
                </c:pt>
                <c:pt idx="252">
                  <c:v>7.174999999999998</c:v>
                </c:pt>
                <c:pt idx="253">
                  <c:v>6.3500000000000005</c:v>
                </c:pt>
                <c:pt idx="254">
                  <c:v>5.916666666666667</c:v>
                </c:pt>
                <c:pt idx="255">
                  <c:v>7.3416666666666659</c:v>
                </c:pt>
                <c:pt idx="256">
                  <c:v>7.4333333333333336</c:v>
                </c:pt>
                <c:pt idx="257">
                  <c:v>9.0833333333333339</c:v>
                </c:pt>
                <c:pt idx="258">
                  <c:v>7.6500000000000012</c:v>
                </c:pt>
                <c:pt idx="259">
                  <c:v>7.6333333333333329</c:v>
                </c:pt>
                <c:pt idx="260">
                  <c:v>6.5</c:v>
                </c:pt>
                <c:pt idx="261">
                  <c:v>5.8916666666666666</c:v>
                </c:pt>
                <c:pt idx="262">
                  <c:v>6.1250000000000009</c:v>
                </c:pt>
                <c:pt idx="263">
                  <c:v>5.6499999999999995</c:v>
                </c:pt>
                <c:pt idx="264">
                  <c:v>6.1833333333333336</c:v>
                </c:pt>
                <c:pt idx="265">
                  <c:v>5.8416666666666659</c:v>
                </c:pt>
                <c:pt idx="266">
                  <c:v>7.7666666666666657</c:v>
                </c:pt>
                <c:pt idx="267">
                  <c:v>8.2333333333333325</c:v>
                </c:pt>
                <c:pt idx="268">
                  <c:v>15.224999999999996</c:v>
                </c:pt>
                <c:pt idx="269">
                  <c:v>5.2750000000000004</c:v>
                </c:pt>
                <c:pt idx="270">
                  <c:v>4.5583333333333327</c:v>
                </c:pt>
                <c:pt idx="271">
                  <c:v>4.2</c:v>
                </c:pt>
                <c:pt idx="272">
                  <c:v>8.6666666666666661</c:v>
                </c:pt>
                <c:pt idx="273">
                  <c:v>5.2416666666666671</c:v>
                </c:pt>
                <c:pt idx="274">
                  <c:v>5.7083333333333321</c:v>
                </c:pt>
                <c:pt idx="275">
                  <c:v>9.0916666666666668</c:v>
                </c:pt>
                <c:pt idx="276">
                  <c:v>5.0750000000000002</c:v>
                </c:pt>
                <c:pt idx="277">
                  <c:v>6.3916666666666666</c:v>
                </c:pt>
                <c:pt idx="278">
                  <c:v>4.6083333333333325</c:v>
                </c:pt>
                <c:pt idx="279">
                  <c:v>6.0666666666666655</c:v>
                </c:pt>
                <c:pt idx="280">
                  <c:v>6.4166666666666679</c:v>
                </c:pt>
                <c:pt idx="281">
                  <c:v>6.0083333333333337</c:v>
                </c:pt>
                <c:pt idx="282">
                  <c:v>9.0416666666666661</c:v>
                </c:pt>
                <c:pt idx="283">
                  <c:v>11.983333333333334</c:v>
                </c:pt>
                <c:pt idx="284">
                  <c:v>12.316666666666665</c:v>
                </c:pt>
                <c:pt idx="285">
                  <c:v>8.7333333333333325</c:v>
                </c:pt>
                <c:pt idx="286">
                  <c:v>12.191666666666668</c:v>
                </c:pt>
                <c:pt idx="287">
                  <c:v>7.299999999999998</c:v>
                </c:pt>
                <c:pt idx="288">
                  <c:v>4.9416666666666655</c:v>
                </c:pt>
                <c:pt idx="289">
                  <c:v>8.3166666666666664</c:v>
                </c:pt>
                <c:pt idx="290">
                  <c:v>4.583333333333333</c:v>
                </c:pt>
                <c:pt idx="291">
                  <c:v>6.0250000000000012</c:v>
                </c:pt>
                <c:pt idx="292">
                  <c:v>5.9916666666666663</c:v>
                </c:pt>
                <c:pt idx="293">
                  <c:v>7.5083333333333355</c:v>
                </c:pt>
                <c:pt idx="294">
                  <c:v>6.7333333333333334</c:v>
                </c:pt>
                <c:pt idx="295">
                  <c:v>4.1166666666666663</c:v>
                </c:pt>
                <c:pt idx="296">
                  <c:v>5.9250000000000007</c:v>
                </c:pt>
                <c:pt idx="297">
                  <c:v>6.8166666666666673</c:v>
                </c:pt>
                <c:pt idx="298">
                  <c:v>6.9166666666666679</c:v>
                </c:pt>
                <c:pt idx="299">
                  <c:v>4.0750000000000002</c:v>
                </c:pt>
                <c:pt idx="300">
                  <c:v>5.4249999999999998</c:v>
                </c:pt>
                <c:pt idx="301">
                  <c:v>4.4333333333333327</c:v>
                </c:pt>
                <c:pt idx="302">
                  <c:v>3.9</c:v>
                </c:pt>
                <c:pt idx="303">
                  <c:v>3.8583333333333338</c:v>
                </c:pt>
                <c:pt idx="304">
                  <c:v>4.1333333333333329</c:v>
                </c:pt>
                <c:pt idx="305">
                  <c:v>7.383333333333332</c:v>
                </c:pt>
                <c:pt idx="306">
                  <c:v>4.0583333333333327</c:v>
                </c:pt>
                <c:pt idx="307">
                  <c:v>3.3749999999999996</c:v>
                </c:pt>
                <c:pt idx="308">
                  <c:v>4.5166666666666657</c:v>
                </c:pt>
                <c:pt idx="309">
                  <c:v>3.3583333333333329</c:v>
                </c:pt>
                <c:pt idx="310">
                  <c:v>8.1749999999999989</c:v>
                </c:pt>
                <c:pt idx="311">
                  <c:v>9.5250000000000004</c:v>
                </c:pt>
                <c:pt idx="312">
                  <c:v>6.3166666666666664</c:v>
                </c:pt>
                <c:pt idx="313">
                  <c:v>9.5416666666666661</c:v>
                </c:pt>
                <c:pt idx="314">
                  <c:v>5.8249999999999993</c:v>
                </c:pt>
                <c:pt idx="315">
                  <c:v>6.75</c:v>
                </c:pt>
                <c:pt idx="316">
                  <c:v>12.341666666666669</c:v>
                </c:pt>
                <c:pt idx="317">
                  <c:v>6.0916666666666677</c:v>
                </c:pt>
                <c:pt idx="318">
                  <c:v>8.7666666666666675</c:v>
                </c:pt>
                <c:pt idx="319">
                  <c:v>7.5666666666666664</c:v>
                </c:pt>
                <c:pt idx="320">
                  <c:v>4.6499999999999995</c:v>
                </c:pt>
                <c:pt idx="321">
                  <c:v>4.6666666666666661</c:v>
                </c:pt>
                <c:pt idx="322">
                  <c:v>5.8083333333333336</c:v>
                </c:pt>
                <c:pt idx="323">
                  <c:v>4.8833333333333329</c:v>
                </c:pt>
                <c:pt idx="324">
                  <c:v>5.416666666666667</c:v>
                </c:pt>
                <c:pt idx="325">
                  <c:v>5.0749999999999993</c:v>
                </c:pt>
                <c:pt idx="326">
                  <c:v>4.666666666666667</c:v>
                </c:pt>
                <c:pt idx="327">
                  <c:v>4.3</c:v>
                </c:pt>
                <c:pt idx="328">
                  <c:v>5.0166666666666666</c:v>
                </c:pt>
                <c:pt idx="329">
                  <c:v>4.583333333333333</c:v>
                </c:pt>
                <c:pt idx="330">
                  <c:v>10.091666666666667</c:v>
                </c:pt>
                <c:pt idx="331">
                  <c:v>4.625</c:v>
                </c:pt>
                <c:pt idx="332">
                  <c:v>8.2333333333333325</c:v>
                </c:pt>
                <c:pt idx="333">
                  <c:v>6.6416666666666666</c:v>
                </c:pt>
                <c:pt idx="334">
                  <c:v>5.375</c:v>
                </c:pt>
                <c:pt idx="335">
                  <c:v>4.2250000000000005</c:v>
                </c:pt>
                <c:pt idx="336">
                  <c:v>7.0166666666666666</c:v>
                </c:pt>
                <c:pt idx="337">
                  <c:v>6.1416666666666666</c:v>
                </c:pt>
                <c:pt idx="338">
                  <c:v>8.9</c:v>
                </c:pt>
                <c:pt idx="339">
                  <c:v>5.791666666666667</c:v>
                </c:pt>
                <c:pt idx="340">
                  <c:v>5.458333333333333</c:v>
                </c:pt>
                <c:pt idx="341">
                  <c:v>9.5333333333333332</c:v>
                </c:pt>
                <c:pt idx="342">
                  <c:v>5.5916666666666659</c:v>
                </c:pt>
                <c:pt idx="343">
                  <c:v>5.8083333333333327</c:v>
                </c:pt>
                <c:pt idx="344">
                  <c:v>6.1916666666666664</c:v>
                </c:pt>
                <c:pt idx="345">
                  <c:v>6.0666666666666673</c:v>
                </c:pt>
                <c:pt idx="346">
                  <c:v>8.5333333333333332</c:v>
                </c:pt>
                <c:pt idx="347">
                  <c:v>6.0416666666666679</c:v>
                </c:pt>
                <c:pt idx="348">
                  <c:v>6.833333333333333</c:v>
                </c:pt>
                <c:pt idx="349">
                  <c:v>9.3500000000000014</c:v>
                </c:pt>
                <c:pt idx="350">
                  <c:v>9.9083333333333332</c:v>
                </c:pt>
                <c:pt idx="351">
                  <c:v>9.2000000000000011</c:v>
                </c:pt>
                <c:pt idx="352">
                  <c:v>7.4666666666666677</c:v>
                </c:pt>
                <c:pt idx="353">
                  <c:v>7.3499999999999988</c:v>
                </c:pt>
                <c:pt idx="354">
                  <c:v>7.3666666666666671</c:v>
                </c:pt>
                <c:pt idx="355">
                  <c:v>5.666666666666667</c:v>
                </c:pt>
                <c:pt idx="356">
                  <c:v>7.3333333333333321</c:v>
                </c:pt>
                <c:pt idx="357">
                  <c:v>5.9916666666666663</c:v>
                </c:pt>
                <c:pt idx="358">
                  <c:v>10.216666666666667</c:v>
                </c:pt>
                <c:pt idx="359">
                  <c:v>6.8666666666666671</c:v>
                </c:pt>
                <c:pt idx="360">
                  <c:v>8.9333333333333336</c:v>
                </c:pt>
                <c:pt idx="361">
                  <c:v>9.4833333333333343</c:v>
                </c:pt>
                <c:pt idx="362">
                  <c:v>7.0166666666666657</c:v>
                </c:pt>
                <c:pt idx="363">
                  <c:v>8.6083333333333325</c:v>
                </c:pt>
                <c:pt idx="364">
                  <c:v>8.1583333333333332</c:v>
                </c:pt>
                <c:pt idx="365">
                  <c:v>8.408333333333335</c:v>
                </c:pt>
                <c:pt idx="366">
                  <c:v>8.4583333333333339</c:v>
                </c:pt>
                <c:pt idx="367">
                  <c:v>6.4583333333333321</c:v>
                </c:pt>
                <c:pt idx="368">
                  <c:v>5.3083333333333327</c:v>
                </c:pt>
                <c:pt idx="369">
                  <c:v>5.0583333333333336</c:v>
                </c:pt>
                <c:pt idx="370">
                  <c:v>4.958333333333333</c:v>
                </c:pt>
                <c:pt idx="371">
                  <c:v>5.583333333333333</c:v>
                </c:pt>
                <c:pt idx="372">
                  <c:v>4.3999999999999995</c:v>
                </c:pt>
                <c:pt idx="373">
                  <c:v>4.6750000000000016</c:v>
                </c:pt>
                <c:pt idx="374">
                  <c:v>5.7416666666666671</c:v>
                </c:pt>
                <c:pt idx="375">
                  <c:v>5.1166666666666663</c:v>
                </c:pt>
                <c:pt idx="376">
                  <c:v>5.8666666666666671</c:v>
                </c:pt>
                <c:pt idx="377">
                  <c:v>4.4666666666666659</c:v>
                </c:pt>
                <c:pt idx="378">
                  <c:v>6.3250000000000002</c:v>
                </c:pt>
                <c:pt idx="379">
                  <c:v>10.333333333333334</c:v>
                </c:pt>
                <c:pt idx="380">
                  <c:v>6.1416666666666657</c:v>
                </c:pt>
                <c:pt idx="381">
                  <c:v>7.2249999999999979</c:v>
                </c:pt>
                <c:pt idx="382">
                  <c:v>6.333333333333333</c:v>
                </c:pt>
                <c:pt idx="383">
                  <c:v>4.3666666666666663</c:v>
                </c:pt>
                <c:pt idx="384">
                  <c:v>8.2000000000000011</c:v>
                </c:pt>
                <c:pt idx="385">
                  <c:v>6.0083333333333329</c:v>
                </c:pt>
                <c:pt idx="386">
                  <c:v>7.3666666666666671</c:v>
                </c:pt>
                <c:pt idx="387">
                  <c:v>8.3333333333333339</c:v>
                </c:pt>
                <c:pt idx="388">
                  <c:v>5.05</c:v>
                </c:pt>
                <c:pt idx="389">
                  <c:v>6.583333333333333</c:v>
                </c:pt>
                <c:pt idx="390">
                  <c:v>6.2333333333333343</c:v>
                </c:pt>
                <c:pt idx="391">
                  <c:v>4.6166666666666663</c:v>
                </c:pt>
                <c:pt idx="392">
                  <c:v>6.4416666666666664</c:v>
                </c:pt>
                <c:pt idx="393">
                  <c:v>4.6833333333333327</c:v>
                </c:pt>
                <c:pt idx="394">
                  <c:v>5.3583333333333334</c:v>
                </c:pt>
                <c:pt idx="395">
                  <c:v>6.25</c:v>
                </c:pt>
                <c:pt idx="396">
                  <c:v>5.0333333333333332</c:v>
                </c:pt>
                <c:pt idx="397">
                  <c:v>5.7500000000000009</c:v>
                </c:pt>
                <c:pt idx="398">
                  <c:v>6.0083333333333337</c:v>
                </c:pt>
                <c:pt idx="399">
                  <c:v>9.3166666666666682</c:v>
                </c:pt>
              </c:numCache>
            </c:numRef>
          </c:yVal>
          <c:smooth val="0"/>
          <c:extLst>
            <c:ext xmlns:c16="http://schemas.microsoft.com/office/drawing/2014/chart" uri="{C3380CC4-5D6E-409C-BE32-E72D297353CC}">
              <c16:uniqueId val="{00000001-5B07-4851-B260-2B872ACA9619}"/>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Verfügbare Einkommen je Einwohner, real, 2023,</a:t>
            </a:r>
            <a:r>
              <a:rPr lang="en-US" sz="1000" baseline="0"/>
              <a:t> D=100</a:t>
            </a:r>
            <a:endParaRPr lang="en-US" sz="1000"/>
          </a:p>
        </c:rich>
      </c:tx>
      <c:layout>
        <c:manualLayout>
          <c:xMode val="edge"/>
          <c:yMode val="edge"/>
          <c:x val="0.19187510936132984"/>
          <c:y val="2.414473351430642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6535211267605635"/>
          <c:w val="0.89030796150481195"/>
          <c:h val="0.6575855130784708"/>
        </c:manualLayout>
      </c:layout>
      <c:lineChart>
        <c:grouping val="standard"/>
        <c:varyColors val="0"/>
        <c:ser>
          <c:idx val="1"/>
          <c:order val="1"/>
          <c:tx>
            <c:v>Landesdurchschnitt</c:v>
          </c:tx>
          <c:spPr>
            <a:ln w="19050" cap="rnd">
              <a:solidFill>
                <a:schemeClr val="accent2"/>
              </a:solidFill>
              <a:round/>
            </a:ln>
            <a:effectLst/>
          </c:spPr>
          <c:marker>
            <c:symbol val="none"/>
          </c:marker>
          <c:cat>
            <c:numRef>
              <c:f>'[11]verf Eink real'!$I$410:$I$425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'[11]verf Eink real'!$J$410:$J$425</c:f>
              <c:numCache>
                <c:formatCode>General</c:formatCode>
                <c:ptCount val="16"/>
                <c:pt idx="0">
                  <c:v>105.71947460463483</c:v>
                </c:pt>
                <c:pt idx="1">
                  <c:v>102.94941241006488</c:v>
                </c:pt>
                <c:pt idx="2">
                  <c:v>102.51528651267834</c:v>
                </c:pt>
                <c:pt idx="3">
                  <c:v>100.7705213208426</c:v>
                </c:pt>
                <c:pt idx="4">
                  <c:v>99.830771740174171</c:v>
                </c:pt>
                <c:pt idx="5">
                  <c:v>98.919438640583067</c:v>
                </c:pt>
                <c:pt idx="6">
                  <c:v>98.178134253093603</c:v>
                </c:pt>
                <c:pt idx="7">
                  <c:v>96.309549738028522</c:v>
                </c:pt>
                <c:pt idx="8">
                  <c:v>96.091160166267599</c:v>
                </c:pt>
                <c:pt idx="9">
                  <c:v>95.555787202599333</c:v>
                </c:pt>
                <c:pt idx="10">
                  <c:v>95.324785569136054</c:v>
                </c:pt>
                <c:pt idx="11">
                  <c:v>94.630851130467448</c:v>
                </c:pt>
                <c:pt idx="12">
                  <c:v>93.598895288441483</c:v>
                </c:pt>
                <c:pt idx="13">
                  <c:v>92.901826414543493</c:v>
                </c:pt>
                <c:pt idx="14">
                  <c:v>92.699891227305159</c:v>
                </c:pt>
                <c:pt idx="15">
                  <c:v>87.055489408152681</c:v>
                </c:pt>
              </c:numCache>
            </c:numRef>
          </c:val>
          <c:smooth val="0"/>
          <c:extLst>
            <c:ext xmlns:c16="http://schemas.microsoft.com/office/drawing/2014/chart" uri="{C3380CC4-5D6E-409C-BE32-E72D297353CC}">
              <c16:uniqueId val="{00000000-EE16-4796-AA00-4EF6CF85C106}"/>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4"/>
            <c:spPr>
              <a:solidFill>
                <a:schemeClr val="accent1"/>
              </a:solidFill>
              <a:ln w="3175">
                <a:solidFill>
                  <a:schemeClr val="accent1"/>
                </a:solidFill>
              </a:ln>
              <a:effectLst/>
            </c:spPr>
          </c:marker>
          <c:xVal>
            <c:numRef>
              <c:f>'[11]verf Eink real'!$I$2:$I$401</c:f>
              <c:numCache>
                <c:formatCode>General</c:formatCode>
                <c:ptCount val="4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16</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15</c:v>
                </c:pt>
                <c:pt idx="160">
                  <c:v>15</c:v>
                </c:pt>
                <c:pt idx="161">
                  <c:v>13</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14</c:v>
                </c:pt>
                <c:pt idx="189">
                  <c:v>14</c:v>
                </c:pt>
                <c:pt idx="190">
                  <c:v>14</c:v>
                </c:pt>
                <c:pt idx="191">
                  <c:v>14</c:v>
                </c:pt>
                <c:pt idx="192">
                  <c:v>14</c:v>
                </c:pt>
                <c:pt idx="193">
                  <c:v>14</c:v>
                </c:pt>
                <c:pt idx="194">
                  <c:v>14</c:v>
                </c:pt>
                <c:pt idx="195">
                  <c:v>14</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11</c:v>
                </c:pt>
                <c:pt idx="331">
                  <c:v>11</c:v>
                </c:pt>
                <c:pt idx="332">
                  <c:v>11</c:v>
                </c:pt>
                <c:pt idx="333">
                  <c:v>11</c:v>
                </c:pt>
                <c:pt idx="334">
                  <c:v>11</c:v>
                </c:pt>
                <c:pt idx="335">
                  <c:v>11</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10</c:v>
                </c:pt>
                <c:pt idx="350">
                  <c:v>10</c:v>
                </c:pt>
                <c:pt idx="351">
                  <c:v>10</c:v>
                </c:pt>
                <c:pt idx="352">
                  <c:v>10</c:v>
                </c:pt>
                <c:pt idx="353">
                  <c:v>10</c:v>
                </c:pt>
                <c:pt idx="354">
                  <c:v>10</c:v>
                </c:pt>
                <c:pt idx="355">
                  <c:v>10</c:v>
                </c:pt>
                <c:pt idx="356">
                  <c:v>10</c:v>
                </c:pt>
                <c:pt idx="357">
                  <c:v>10</c:v>
                </c:pt>
                <c:pt idx="358">
                  <c:v>10</c:v>
                </c:pt>
                <c:pt idx="359">
                  <c:v>10</c:v>
                </c:pt>
                <c:pt idx="360">
                  <c:v>10</c:v>
                </c:pt>
                <c:pt idx="361">
                  <c:v>10</c:v>
                </c:pt>
                <c:pt idx="362">
                  <c:v>10</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8</c:v>
                </c:pt>
                <c:pt idx="379">
                  <c:v>8</c:v>
                </c:pt>
                <c:pt idx="380">
                  <c:v>8</c:v>
                </c:pt>
                <c:pt idx="381">
                  <c:v>8</c:v>
                </c:pt>
                <c:pt idx="382">
                  <c:v>8</c:v>
                </c:pt>
                <c:pt idx="383">
                  <c:v>8</c:v>
                </c:pt>
                <c:pt idx="384">
                  <c:v>8</c:v>
                </c:pt>
                <c:pt idx="385">
                  <c:v>8</c:v>
                </c:pt>
                <c:pt idx="386">
                  <c:v>8</c:v>
                </c:pt>
                <c:pt idx="387">
                  <c:v>8</c:v>
                </c:pt>
                <c:pt idx="388">
                  <c:v>8</c:v>
                </c:pt>
                <c:pt idx="389">
                  <c:v>8</c:v>
                </c:pt>
                <c:pt idx="390">
                  <c:v>8</c:v>
                </c:pt>
                <c:pt idx="391">
                  <c:v>8</c:v>
                </c:pt>
                <c:pt idx="392">
                  <c:v>8</c:v>
                </c:pt>
                <c:pt idx="393">
                  <c:v>8</c:v>
                </c:pt>
                <c:pt idx="394">
                  <c:v>8</c:v>
                </c:pt>
                <c:pt idx="395">
                  <c:v>8</c:v>
                </c:pt>
                <c:pt idx="396">
                  <c:v>8</c:v>
                </c:pt>
                <c:pt idx="397">
                  <c:v>8</c:v>
                </c:pt>
                <c:pt idx="398">
                  <c:v>8</c:v>
                </c:pt>
                <c:pt idx="399">
                  <c:v>8</c:v>
                </c:pt>
              </c:numCache>
            </c:numRef>
          </c:xVal>
          <c:yVal>
            <c:numRef>
              <c:f>'[11]verf Eink real'!$J$2:$J$401</c:f>
              <c:numCache>
                <c:formatCode>General</c:formatCode>
                <c:ptCount val="400"/>
                <c:pt idx="0">
                  <c:v>110.32751084394769</c:v>
                </c:pt>
                <c:pt idx="1">
                  <c:v>109.30668929531633</c:v>
                </c:pt>
                <c:pt idx="2">
                  <c:v>109.22268201784445</c:v>
                </c:pt>
                <c:pt idx="3">
                  <c:v>109.64006254001939</c:v>
                </c:pt>
                <c:pt idx="4">
                  <c:v>103.35053261470964</c:v>
                </c:pt>
                <c:pt idx="5">
                  <c:v>103.36284788901075</c:v>
                </c:pt>
                <c:pt idx="6">
                  <c:v>92.57287648190308</c:v>
                </c:pt>
                <c:pt idx="7">
                  <c:v>105.92789126868203</c:v>
                </c:pt>
                <c:pt idx="8">
                  <c:v>105.25638423154673</c:v>
                </c:pt>
                <c:pt idx="9">
                  <c:v>104.88287914074044</c:v>
                </c:pt>
                <c:pt idx="10">
                  <c:v>105.88623333722791</c:v>
                </c:pt>
                <c:pt idx="11">
                  <c:v>100.2725296464223</c:v>
                </c:pt>
                <c:pt idx="12">
                  <c:v>107.21555787109519</c:v>
                </c:pt>
                <c:pt idx="13">
                  <c:v>119.48898736351303</c:v>
                </c:pt>
                <c:pt idx="14">
                  <c:v>95.381521137363833</c:v>
                </c:pt>
                <c:pt idx="15">
                  <c:v>104.30710705095562</c:v>
                </c:pt>
                <c:pt idx="16">
                  <c:v>101.13956568823106</c:v>
                </c:pt>
                <c:pt idx="17">
                  <c:v>90.880450721853592</c:v>
                </c:pt>
                <c:pt idx="18">
                  <c:v>93.057812596838872</c:v>
                </c:pt>
                <c:pt idx="19">
                  <c:v>101.98298853669721</c:v>
                </c:pt>
                <c:pt idx="20">
                  <c:v>108.66589527160208</c:v>
                </c:pt>
                <c:pt idx="21">
                  <c:v>92.194752634666699</c:v>
                </c:pt>
                <c:pt idx="22">
                  <c:v>103.24223136242293</c:v>
                </c:pt>
                <c:pt idx="23">
                  <c:v>108.14729324933448</c:v>
                </c:pt>
                <c:pt idx="24">
                  <c:v>107.34740264911258</c:v>
                </c:pt>
                <c:pt idx="25">
                  <c:v>86.89600282469695</c:v>
                </c:pt>
                <c:pt idx="26">
                  <c:v>103.2439083292094</c:v>
                </c:pt>
                <c:pt idx="27">
                  <c:v>100.15263123908353</c:v>
                </c:pt>
                <c:pt idx="28">
                  <c:v>103.16033971943774</c:v>
                </c:pt>
                <c:pt idx="29">
                  <c:v>110.25435651147744</c:v>
                </c:pt>
                <c:pt idx="30">
                  <c:v>103.97446510517845</c:v>
                </c:pt>
                <c:pt idx="31">
                  <c:v>112.32576873241695</c:v>
                </c:pt>
                <c:pt idx="32">
                  <c:v>102.00829681261237</c:v>
                </c:pt>
                <c:pt idx="33">
                  <c:v>108.40946136007015</c:v>
                </c:pt>
                <c:pt idx="34">
                  <c:v>106.4686102801697</c:v>
                </c:pt>
                <c:pt idx="35">
                  <c:v>101.67319737080295</c:v>
                </c:pt>
                <c:pt idx="36">
                  <c:v>96.541040763699399</c:v>
                </c:pt>
                <c:pt idx="37">
                  <c:v>111.51928315882083</c:v>
                </c:pt>
                <c:pt idx="38">
                  <c:v>110.39328055068943</c:v>
                </c:pt>
                <c:pt idx="39">
                  <c:v>102.54013636103359</c:v>
                </c:pt>
                <c:pt idx="40">
                  <c:v>105.3038739357527</c:v>
                </c:pt>
                <c:pt idx="41">
                  <c:v>109.40076396323433</c:v>
                </c:pt>
                <c:pt idx="42">
                  <c:v>104.36861154120859</c:v>
                </c:pt>
                <c:pt idx="43">
                  <c:v>103.43377754294491</c:v>
                </c:pt>
                <c:pt idx="44">
                  <c:v>94.082583098085095</c:v>
                </c:pt>
                <c:pt idx="45">
                  <c:v>109.76912503792353</c:v>
                </c:pt>
                <c:pt idx="46">
                  <c:v>94.045864687976788</c:v>
                </c:pt>
                <c:pt idx="47">
                  <c:v>106.61163834415348</c:v>
                </c:pt>
                <c:pt idx="48">
                  <c:v>100.56011132893525</c:v>
                </c:pt>
                <c:pt idx="49">
                  <c:v>108.26532918978322</c:v>
                </c:pt>
                <c:pt idx="50">
                  <c:v>103.39767659323364</c:v>
                </c:pt>
                <c:pt idx="51">
                  <c:v>109.71886532277526</c:v>
                </c:pt>
                <c:pt idx="52">
                  <c:v>105.39008659731664</c:v>
                </c:pt>
                <c:pt idx="53">
                  <c:v>104.53760309175017</c:v>
                </c:pt>
                <c:pt idx="54">
                  <c:v>99.208894072889564</c:v>
                </c:pt>
                <c:pt idx="55">
                  <c:v>104.8574364433123</c:v>
                </c:pt>
                <c:pt idx="56">
                  <c:v>107.60563086774026</c:v>
                </c:pt>
                <c:pt idx="57">
                  <c:v>109.00217519120876</c:v>
                </c:pt>
                <c:pt idx="58">
                  <c:v>136.21782848368397</c:v>
                </c:pt>
                <c:pt idx="59">
                  <c:v>106.71902424823325</c:v>
                </c:pt>
                <c:pt idx="60">
                  <c:v>118.86230312367512</c:v>
                </c:pt>
                <c:pt idx="61">
                  <c:v>102.74173445567504</c:v>
                </c:pt>
                <c:pt idx="62">
                  <c:v>109.94803124908414</c:v>
                </c:pt>
                <c:pt idx="63">
                  <c:v>109.52464180215173</c:v>
                </c:pt>
                <c:pt idx="64">
                  <c:v>136.21907316774065</c:v>
                </c:pt>
                <c:pt idx="65">
                  <c:v>108.13924183450729</c:v>
                </c:pt>
                <c:pt idx="66">
                  <c:v>107.24226991141803</c:v>
                </c:pt>
                <c:pt idx="67">
                  <c:v>105.14593057894311</c:v>
                </c:pt>
                <c:pt idx="68">
                  <c:v>90.612224796651276</c:v>
                </c:pt>
                <c:pt idx="69">
                  <c:v>98.224635568108937</c:v>
                </c:pt>
                <c:pt idx="70">
                  <c:v>107.8714290496672</c:v>
                </c:pt>
                <c:pt idx="71">
                  <c:v>105.11740824851967</c:v>
                </c:pt>
                <c:pt idx="72">
                  <c:v>106.27360717740322</c:v>
                </c:pt>
                <c:pt idx="73">
                  <c:v>108.77818322961339</c:v>
                </c:pt>
                <c:pt idx="74">
                  <c:v>103.30735732889931</c:v>
                </c:pt>
                <c:pt idx="75">
                  <c:v>106.93621201670382</c:v>
                </c:pt>
                <c:pt idx="76">
                  <c:v>110.09405185752752</c:v>
                </c:pt>
                <c:pt idx="77">
                  <c:v>109.48893401928457</c:v>
                </c:pt>
                <c:pt idx="78">
                  <c:v>110.12534248364607</c:v>
                </c:pt>
                <c:pt idx="79">
                  <c:v>97.571209264472486</c:v>
                </c:pt>
                <c:pt idx="80">
                  <c:v>93.937704710036712</c:v>
                </c:pt>
                <c:pt idx="81">
                  <c:v>100.10386193173029</c:v>
                </c:pt>
                <c:pt idx="82">
                  <c:v>107.98165681195971</c:v>
                </c:pt>
                <c:pt idx="83">
                  <c:v>110.25257549127214</c:v>
                </c:pt>
                <c:pt idx="84">
                  <c:v>107.23630199349776</c:v>
                </c:pt>
                <c:pt idx="85">
                  <c:v>106.25774112621575</c:v>
                </c:pt>
                <c:pt idx="86">
                  <c:v>106.27843037639499</c:v>
                </c:pt>
                <c:pt idx="87">
                  <c:v>103.4113555592689</c:v>
                </c:pt>
                <c:pt idx="88">
                  <c:v>111.64152352251386</c:v>
                </c:pt>
                <c:pt idx="89">
                  <c:v>93.183317420796911</c:v>
                </c:pt>
                <c:pt idx="90">
                  <c:v>92.62221509932921</c:v>
                </c:pt>
                <c:pt idx="91">
                  <c:v>111.43812095455779</c:v>
                </c:pt>
                <c:pt idx="92">
                  <c:v>96.144676689743591</c:v>
                </c:pt>
                <c:pt idx="93">
                  <c:v>106.02356738886223</c:v>
                </c:pt>
                <c:pt idx="94">
                  <c:v>106.87481585278546</c:v>
                </c:pt>
                <c:pt idx="95">
                  <c:v>115.51506179906139</c:v>
                </c:pt>
                <c:pt idx="96">
                  <c:v>109.69963532770599</c:v>
                </c:pt>
                <c:pt idx="97">
                  <c:v>107.23221123519487</c:v>
                </c:pt>
                <c:pt idx="98">
                  <c:v>108.86295120788989</c:v>
                </c:pt>
                <c:pt idx="99">
                  <c:v>110.39085252417524</c:v>
                </c:pt>
                <c:pt idx="100">
                  <c:v>105.37120575494102</c:v>
                </c:pt>
                <c:pt idx="101">
                  <c:v>120.11965671714708</c:v>
                </c:pt>
                <c:pt idx="102">
                  <c:v>95.31534145540472</c:v>
                </c:pt>
                <c:pt idx="103">
                  <c:v>98.381250648589926</c:v>
                </c:pt>
                <c:pt idx="104">
                  <c:v>96.13860014746632</c:v>
                </c:pt>
                <c:pt idx="105">
                  <c:v>92.184689037422558</c:v>
                </c:pt>
                <c:pt idx="106">
                  <c:v>113.20315617276987</c:v>
                </c:pt>
                <c:pt idx="107">
                  <c:v>110.4861464608025</c:v>
                </c:pt>
                <c:pt idx="108">
                  <c:v>116.82383409296226</c:v>
                </c:pt>
                <c:pt idx="109">
                  <c:v>111.21468349777474</c:v>
                </c:pt>
                <c:pt idx="110">
                  <c:v>111.81583661533266</c:v>
                </c:pt>
                <c:pt idx="111">
                  <c:v>107.23275418528782</c:v>
                </c:pt>
                <c:pt idx="112">
                  <c:v>111.97313836621585</c:v>
                </c:pt>
                <c:pt idx="113">
                  <c:v>104.61870942473715</c:v>
                </c:pt>
                <c:pt idx="114">
                  <c:v>98.943671318446576</c:v>
                </c:pt>
                <c:pt idx="115">
                  <c:v>96.718083992901171</c:v>
                </c:pt>
                <c:pt idx="116">
                  <c:v>95.840698043820822</c:v>
                </c:pt>
                <c:pt idx="117">
                  <c:v>107.08682624709868</c:v>
                </c:pt>
                <c:pt idx="118">
                  <c:v>110.31460636489436</c:v>
                </c:pt>
                <c:pt idx="119">
                  <c:v>109.93851502241445</c:v>
                </c:pt>
                <c:pt idx="120">
                  <c:v>106.53239933826096</c:v>
                </c:pt>
                <c:pt idx="121">
                  <c:v>109.4901885175496</c:v>
                </c:pt>
                <c:pt idx="122">
                  <c:v>105.48508472094184</c:v>
                </c:pt>
                <c:pt idx="123">
                  <c:v>109.0061816321179</c:v>
                </c:pt>
                <c:pt idx="124">
                  <c:v>105.42065618146277</c:v>
                </c:pt>
                <c:pt idx="125">
                  <c:v>106.17345158249118</c:v>
                </c:pt>
                <c:pt idx="126">
                  <c:v>84.835990838533462</c:v>
                </c:pt>
                <c:pt idx="127">
                  <c:v>100.28822894011125</c:v>
                </c:pt>
                <c:pt idx="128">
                  <c:v>96.420110025808995</c:v>
                </c:pt>
                <c:pt idx="129">
                  <c:v>106.62587746930178</c:v>
                </c:pt>
                <c:pt idx="130">
                  <c:v>116.38145237523514</c:v>
                </c:pt>
                <c:pt idx="131">
                  <c:v>108.72543317488552</c:v>
                </c:pt>
                <c:pt idx="132">
                  <c:v>110.29047267243755</c:v>
                </c:pt>
                <c:pt idx="133">
                  <c:v>112.83201221120187</c:v>
                </c:pt>
                <c:pt idx="134">
                  <c:v>103.28687501623406</c:v>
                </c:pt>
                <c:pt idx="135">
                  <c:v>105.04508292815996</c:v>
                </c:pt>
                <c:pt idx="136">
                  <c:v>107.35751223158465</c:v>
                </c:pt>
                <c:pt idx="137">
                  <c:v>112.03267252847901</c:v>
                </c:pt>
                <c:pt idx="138">
                  <c:v>119.59303519303892</c:v>
                </c:pt>
                <c:pt idx="139">
                  <c:v>110.5405619676872</c:v>
                </c:pt>
                <c:pt idx="140">
                  <c:v>87.864639191930948</c:v>
                </c:pt>
                <c:pt idx="141">
                  <c:v>87.608505190654611</c:v>
                </c:pt>
                <c:pt idx="142">
                  <c:v>91.805398549944556</c:v>
                </c:pt>
                <c:pt idx="143">
                  <c:v>86.199180975025385</c:v>
                </c:pt>
                <c:pt idx="144">
                  <c:v>87.207473312126268</c:v>
                </c:pt>
                <c:pt idx="145">
                  <c:v>96.930996261375697</c:v>
                </c:pt>
                <c:pt idx="146">
                  <c:v>94.382270496979999</c:v>
                </c:pt>
                <c:pt idx="147">
                  <c:v>95.526719478749399</c:v>
                </c:pt>
                <c:pt idx="148">
                  <c:v>94.921720906483557</c:v>
                </c:pt>
                <c:pt idx="149">
                  <c:v>96.646078194047618</c:v>
                </c:pt>
                <c:pt idx="150">
                  <c:v>96.847308737706399</c:v>
                </c:pt>
                <c:pt idx="151">
                  <c:v>97.708301959384428</c:v>
                </c:pt>
                <c:pt idx="152">
                  <c:v>96.126937829580712</c:v>
                </c:pt>
                <c:pt idx="153">
                  <c:v>94.993289326101475</c:v>
                </c:pt>
                <c:pt idx="154">
                  <c:v>102.78476601733486</c:v>
                </c:pt>
                <c:pt idx="155">
                  <c:v>98.053623321113164</c:v>
                </c:pt>
                <c:pt idx="156">
                  <c:v>102.57132929646744</c:v>
                </c:pt>
                <c:pt idx="157">
                  <c:v>95.372170530055897</c:v>
                </c:pt>
                <c:pt idx="158">
                  <c:v>92.694734487867052</c:v>
                </c:pt>
                <c:pt idx="159">
                  <c:v>93.800655784242238</c:v>
                </c:pt>
                <c:pt idx="160">
                  <c:v>82.667623647288494</c:v>
                </c:pt>
                <c:pt idx="161">
                  <c:v>95.43515953432582</c:v>
                </c:pt>
                <c:pt idx="162">
                  <c:v>90.75918858472096</c:v>
                </c:pt>
                <c:pt idx="163">
                  <c:v>84.859801469008062</c:v>
                </c:pt>
                <c:pt idx="164">
                  <c:v>73.783603171788727</c:v>
                </c:pt>
                <c:pt idx="165">
                  <c:v>94.502478334857358</c:v>
                </c:pt>
                <c:pt idx="166">
                  <c:v>104.24675041222847</c:v>
                </c:pt>
                <c:pt idx="167">
                  <c:v>104.15560664647887</c:v>
                </c:pt>
                <c:pt idx="168">
                  <c:v>86.809644682049097</c:v>
                </c:pt>
                <c:pt idx="169">
                  <c:v>127.16312933199137</c:v>
                </c:pt>
                <c:pt idx="170">
                  <c:v>101.93382402458289</c:v>
                </c:pt>
                <c:pt idx="171">
                  <c:v>109.66968487391968</c:v>
                </c:pt>
                <c:pt idx="172">
                  <c:v>99.094013668637231</c:v>
                </c:pt>
                <c:pt idx="173">
                  <c:v>97.628222479191379</c:v>
                </c:pt>
                <c:pt idx="174">
                  <c:v>108.28652576684119</c:v>
                </c:pt>
                <c:pt idx="175">
                  <c:v>103.12294401526883</c:v>
                </c:pt>
                <c:pt idx="176">
                  <c:v>88.834069480921741</c:v>
                </c:pt>
                <c:pt idx="177">
                  <c:v>99.330794769743463</c:v>
                </c:pt>
                <c:pt idx="178">
                  <c:v>103.09370665231302</c:v>
                </c:pt>
                <c:pt idx="179">
                  <c:v>91.435647206964816</c:v>
                </c:pt>
                <c:pt idx="180">
                  <c:v>103.41416134986845</c:v>
                </c:pt>
                <c:pt idx="181">
                  <c:v>85.840754997094407</c:v>
                </c:pt>
                <c:pt idx="182">
                  <c:v>102.76507514815714</c:v>
                </c:pt>
                <c:pt idx="183">
                  <c:v>100.71157940424831</c:v>
                </c:pt>
                <c:pt idx="184">
                  <c:v>103.05330550089681</c:v>
                </c:pt>
                <c:pt idx="185">
                  <c:v>103.21248365406335</c:v>
                </c:pt>
                <c:pt idx="186">
                  <c:v>103.50112945359309</c:v>
                </c:pt>
                <c:pt idx="187">
                  <c:v>99.207088074470335</c:v>
                </c:pt>
                <c:pt idx="188">
                  <c:v>85.627584535177775</c:v>
                </c:pt>
                <c:pt idx="189">
                  <c:v>90.319750267880195</c:v>
                </c:pt>
                <c:pt idx="190">
                  <c:v>98.136024344776501</c:v>
                </c:pt>
                <c:pt idx="191">
                  <c:v>101.83663980083595</c:v>
                </c:pt>
                <c:pt idx="192">
                  <c:v>94.887864571076435</c:v>
                </c:pt>
                <c:pt idx="193">
                  <c:v>95.60815386027059</c:v>
                </c:pt>
                <c:pt idx="194">
                  <c:v>89.987926421933977</c:v>
                </c:pt>
                <c:pt idx="195">
                  <c:v>103.45296038122227</c:v>
                </c:pt>
                <c:pt idx="196">
                  <c:v>97.445307750819566</c:v>
                </c:pt>
                <c:pt idx="197">
                  <c:v>88.607308802212842</c:v>
                </c:pt>
                <c:pt idx="198">
                  <c:v>102.44694399345508</c:v>
                </c:pt>
                <c:pt idx="199">
                  <c:v>106.14728138061777</c:v>
                </c:pt>
                <c:pt idx="200">
                  <c:v>100.12055485068522</c:v>
                </c:pt>
                <c:pt idx="201">
                  <c:v>107.92456298360898</c:v>
                </c:pt>
                <c:pt idx="202">
                  <c:v>107.08841597783885</c:v>
                </c:pt>
                <c:pt idx="203">
                  <c:v>100.32084075476028</c:v>
                </c:pt>
                <c:pt idx="204">
                  <c:v>102.31007622098882</c:v>
                </c:pt>
                <c:pt idx="205">
                  <c:v>93.962710597278672</c:v>
                </c:pt>
                <c:pt idx="206">
                  <c:v>107.52110008565307</c:v>
                </c:pt>
                <c:pt idx="207">
                  <c:v>101.91555951101445</c:v>
                </c:pt>
                <c:pt idx="208">
                  <c:v>98.899472134452111</c:v>
                </c:pt>
                <c:pt idx="209">
                  <c:v>101.95858376627176</c:v>
                </c:pt>
                <c:pt idx="210">
                  <c:v>101.41588559168039</c:v>
                </c:pt>
                <c:pt idx="211">
                  <c:v>102.27549370217713</c:v>
                </c:pt>
                <c:pt idx="212">
                  <c:v>92.58470583445191</c:v>
                </c:pt>
                <c:pt idx="213">
                  <c:v>95.273389519288827</c:v>
                </c:pt>
                <c:pt idx="214">
                  <c:v>103.24099186172948</c:v>
                </c:pt>
                <c:pt idx="215">
                  <c:v>108.70702446923805</c:v>
                </c:pt>
                <c:pt idx="216">
                  <c:v>101.45444492620999</c:v>
                </c:pt>
                <c:pt idx="217">
                  <c:v>92.367923884488164</c:v>
                </c:pt>
                <c:pt idx="218">
                  <c:v>103.19543401570677</c:v>
                </c:pt>
                <c:pt idx="219">
                  <c:v>105.99696256308565</c:v>
                </c:pt>
                <c:pt idx="220">
                  <c:v>97.151128018419413</c:v>
                </c:pt>
                <c:pt idx="221">
                  <c:v>101.42798982792675</c:v>
                </c:pt>
                <c:pt idx="222">
                  <c:v>101.26966247681395</c:v>
                </c:pt>
                <c:pt idx="223">
                  <c:v>103.91638547827836</c:v>
                </c:pt>
                <c:pt idx="224">
                  <c:v>85.708622738269128</c:v>
                </c:pt>
                <c:pt idx="225">
                  <c:v>85.032375963850555</c:v>
                </c:pt>
                <c:pt idx="226">
                  <c:v>87.229328781359328</c:v>
                </c:pt>
                <c:pt idx="227">
                  <c:v>92.478122879225268</c:v>
                </c:pt>
                <c:pt idx="228">
                  <c:v>85.10882868871218</c:v>
                </c:pt>
                <c:pt idx="229">
                  <c:v>101.36883735909161</c:v>
                </c:pt>
                <c:pt idx="230">
                  <c:v>96.68752299023069</c:v>
                </c:pt>
                <c:pt idx="231">
                  <c:v>100.75224824899209</c:v>
                </c:pt>
                <c:pt idx="232">
                  <c:v>103.96908261772779</c:v>
                </c:pt>
                <c:pt idx="233">
                  <c:v>99.369659378730262</c:v>
                </c:pt>
                <c:pt idx="234">
                  <c:v>98.318643520882375</c:v>
                </c:pt>
                <c:pt idx="235">
                  <c:v>93.517217352627753</c:v>
                </c:pt>
                <c:pt idx="236">
                  <c:v>106.73869149658874</c:v>
                </c:pt>
                <c:pt idx="237">
                  <c:v>105.58769046758019</c:v>
                </c:pt>
                <c:pt idx="238">
                  <c:v>106.49094253939862</c:v>
                </c:pt>
                <c:pt idx="239">
                  <c:v>103.52003890293655</c:v>
                </c:pt>
                <c:pt idx="240">
                  <c:v>101.78730540733633</c:v>
                </c:pt>
                <c:pt idx="241">
                  <c:v>104.77100258323296</c:v>
                </c:pt>
                <c:pt idx="242">
                  <c:v>77.89391673053548</c:v>
                </c:pt>
                <c:pt idx="243">
                  <c:v>92.211054328785607</c:v>
                </c:pt>
                <c:pt idx="244">
                  <c:v>94.265992215853828</c:v>
                </c:pt>
                <c:pt idx="245">
                  <c:v>93.732347566655378</c:v>
                </c:pt>
                <c:pt idx="246">
                  <c:v>101.3806110886734</c:v>
                </c:pt>
                <c:pt idx="247">
                  <c:v>86.196165195364927</c:v>
                </c:pt>
                <c:pt idx="248">
                  <c:v>97.041082551358343</c:v>
                </c:pt>
                <c:pt idx="249">
                  <c:v>100.63462521793794</c:v>
                </c:pt>
                <c:pt idx="250">
                  <c:v>91.530445389557798</c:v>
                </c:pt>
                <c:pt idx="251">
                  <c:v>96.166404811899028</c:v>
                </c:pt>
                <c:pt idx="252">
                  <c:v>107.91374195441136</c:v>
                </c:pt>
                <c:pt idx="253">
                  <c:v>106.68218564987599</c:v>
                </c:pt>
                <c:pt idx="254">
                  <c:v>105.50706984179021</c:v>
                </c:pt>
                <c:pt idx="255">
                  <c:v>101.03453144291508</c:v>
                </c:pt>
                <c:pt idx="256">
                  <c:v>93.702375422790894</c:v>
                </c:pt>
                <c:pt idx="257">
                  <c:v>90.830803655748227</c:v>
                </c:pt>
                <c:pt idx="258">
                  <c:v>93.203333454970704</c:v>
                </c:pt>
                <c:pt idx="259">
                  <c:v>97.879681277684512</c:v>
                </c:pt>
                <c:pt idx="260">
                  <c:v>97.384244246184821</c:v>
                </c:pt>
                <c:pt idx="261">
                  <c:v>99.431903494540791</c:v>
                </c:pt>
                <c:pt idx="262">
                  <c:v>95.315954684270906</c:v>
                </c:pt>
                <c:pt idx="263">
                  <c:v>103.15253175771109</c:v>
                </c:pt>
                <c:pt idx="264">
                  <c:v>112.6149067656587</c:v>
                </c:pt>
                <c:pt idx="265">
                  <c:v>103.82604049953824</c:v>
                </c:pt>
                <c:pt idx="266">
                  <c:v>89.674149235212525</c:v>
                </c:pt>
                <c:pt idx="267">
                  <c:v>94.26838265124249</c:v>
                </c:pt>
                <c:pt idx="268">
                  <c:v>75.557163069322783</c:v>
                </c:pt>
                <c:pt idx="269">
                  <c:v>94.737557889680232</c:v>
                </c:pt>
                <c:pt idx="270">
                  <c:v>106.87876991001153</c:v>
                </c:pt>
                <c:pt idx="271">
                  <c:v>111.3954857035805</c:v>
                </c:pt>
                <c:pt idx="272">
                  <c:v>94.213715511472373</c:v>
                </c:pt>
                <c:pt idx="273">
                  <c:v>104.42645063800364</c:v>
                </c:pt>
                <c:pt idx="274">
                  <c:v>109.85012618527159</c:v>
                </c:pt>
                <c:pt idx="275">
                  <c:v>97.170308950732988</c:v>
                </c:pt>
                <c:pt idx="276">
                  <c:v>112.87120212059722</c:v>
                </c:pt>
                <c:pt idx="277">
                  <c:v>107.56423814652601</c:v>
                </c:pt>
                <c:pt idx="278">
                  <c:v>107.80594120164966</c:v>
                </c:pt>
                <c:pt idx="279">
                  <c:v>101.64697263630147</c:v>
                </c:pt>
                <c:pt idx="280">
                  <c:v>105.80195900324713</c:v>
                </c:pt>
                <c:pt idx="281">
                  <c:v>100.34057960037583</c:v>
                </c:pt>
                <c:pt idx="282">
                  <c:v>88.686566281713326</c:v>
                </c:pt>
                <c:pt idx="283">
                  <c:v>86.653751184409074</c:v>
                </c:pt>
                <c:pt idx="284">
                  <c:v>87.274878912133786</c:v>
                </c:pt>
                <c:pt idx="285">
                  <c:v>86.814545198132748</c:v>
                </c:pt>
                <c:pt idx="286">
                  <c:v>81.828953096689844</c:v>
                </c:pt>
                <c:pt idx="287">
                  <c:v>109.6579164057502</c:v>
                </c:pt>
                <c:pt idx="288">
                  <c:v>114.15778060426661</c:v>
                </c:pt>
                <c:pt idx="289">
                  <c:v>105.81496066330209</c:v>
                </c:pt>
                <c:pt idx="290">
                  <c:v>116.42900846048228</c:v>
                </c:pt>
                <c:pt idx="291">
                  <c:v>106.40325706116288</c:v>
                </c:pt>
                <c:pt idx="292">
                  <c:v>104.87665157266774</c:v>
                </c:pt>
                <c:pt idx="293">
                  <c:v>98.200330222498607</c:v>
                </c:pt>
                <c:pt idx="294">
                  <c:v>92.107555632550373</c:v>
                </c:pt>
                <c:pt idx="295">
                  <c:v>108.15736155316789</c:v>
                </c:pt>
                <c:pt idx="296">
                  <c:v>102.28987669123759</c:v>
                </c:pt>
                <c:pt idx="297">
                  <c:v>98.705005618558744</c:v>
                </c:pt>
                <c:pt idx="298">
                  <c:v>98.168246699780497</c:v>
                </c:pt>
                <c:pt idx="299">
                  <c:v>104.1387181451455</c:v>
                </c:pt>
                <c:pt idx="300">
                  <c:v>104.28355267131317</c:v>
                </c:pt>
                <c:pt idx="301">
                  <c:v>101.47807863618132</c:v>
                </c:pt>
                <c:pt idx="302">
                  <c:v>109.95042530173744</c:v>
                </c:pt>
                <c:pt idx="303">
                  <c:v>105.07028768561777</c:v>
                </c:pt>
                <c:pt idx="304">
                  <c:v>110.80982794638842</c:v>
                </c:pt>
                <c:pt idx="305">
                  <c:v>89.361317926218334</c:v>
                </c:pt>
                <c:pt idx="306">
                  <c:v>105.68415269061002</c:v>
                </c:pt>
                <c:pt idx="307">
                  <c:v>99.523064687599145</c:v>
                </c:pt>
                <c:pt idx="308">
                  <c:v>105.73619583111417</c:v>
                </c:pt>
                <c:pt idx="309">
                  <c:v>104.57811512106672</c:v>
                </c:pt>
                <c:pt idx="310">
                  <c:v>94.077143788486168</c:v>
                </c:pt>
                <c:pt idx="311">
                  <c:v>85.62233257102973</c:v>
                </c:pt>
                <c:pt idx="312">
                  <c:v>93.708977207842651</c:v>
                </c:pt>
                <c:pt idx="313">
                  <c:v>84.818921250716897</c:v>
                </c:pt>
                <c:pt idx="314">
                  <c:v>87.237138417005923</c:v>
                </c:pt>
                <c:pt idx="315">
                  <c:v>114.60464310451657</c:v>
                </c:pt>
                <c:pt idx="316">
                  <c:v>90.863014869834331</c:v>
                </c:pt>
                <c:pt idx="317">
                  <c:v>105.56602465581271</c:v>
                </c:pt>
                <c:pt idx="318">
                  <c:v>90.019260483939405</c:v>
                </c:pt>
                <c:pt idx="319">
                  <c:v>93.940639041259104</c:v>
                </c:pt>
                <c:pt idx="320">
                  <c:v>103.15969769792946</c:v>
                </c:pt>
                <c:pt idx="321">
                  <c:v>118.92851038821189</c:v>
                </c:pt>
                <c:pt idx="322">
                  <c:v>102.14794941792211</c:v>
                </c:pt>
                <c:pt idx="323">
                  <c:v>100.5567975552989</c:v>
                </c:pt>
                <c:pt idx="324">
                  <c:v>96.713633897856965</c:v>
                </c:pt>
                <c:pt idx="325">
                  <c:v>97.922672413229222</c:v>
                </c:pt>
                <c:pt idx="326">
                  <c:v>109.22078670636719</c:v>
                </c:pt>
                <c:pt idx="327">
                  <c:v>117.71287848252356</c:v>
                </c:pt>
                <c:pt idx="328">
                  <c:v>109.06185771404611</c:v>
                </c:pt>
                <c:pt idx="329">
                  <c:v>108.55925677445568</c:v>
                </c:pt>
                <c:pt idx="330">
                  <c:v>89.549268138382061</c:v>
                </c:pt>
                <c:pt idx="331">
                  <c:v>87.127892945333045</c:v>
                </c:pt>
                <c:pt idx="332">
                  <c:v>95.93462047014998</c:v>
                </c:pt>
                <c:pt idx="333">
                  <c:v>98.058744818256244</c:v>
                </c:pt>
                <c:pt idx="334">
                  <c:v>105.93139657966046</c:v>
                </c:pt>
                <c:pt idx="335">
                  <c:v>106.35930774559222</c:v>
                </c:pt>
                <c:pt idx="336">
                  <c:v>90.788743238756126</c:v>
                </c:pt>
                <c:pt idx="337">
                  <c:v>101.89190841583569</c:v>
                </c:pt>
                <c:pt idx="338">
                  <c:v>96.902841821498427</c:v>
                </c:pt>
                <c:pt idx="339">
                  <c:v>103.27819479282195</c:v>
                </c:pt>
                <c:pt idx="340">
                  <c:v>100.52963943391147</c:v>
                </c:pt>
                <c:pt idx="341">
                  <c:v>96.25583500381893</c:v>
                </c:pt>
                <c:pt idx="342">
                  <c:v>100.46928203692093</c:v>
                </c:pt>
                <c:pt idx="343">
                  <c:v>101.31154807173847</c:v>
                </c:pt>
                <c:pt idx="344">
                  <c:v>101.39845630826609</c:v>
                </c:pt>
                <c:pt idx="345">
                  <c:v>103.0765825604657</c:v>
                </c:pt>
                <c:pt idx="346">
                  <c:v>86.210992676206132</c:v>
                </c:pt>
                <c:pt idx="347">
                  <c:v>107.15364396785662</c:v>
                </c:pt>
                <c:pt idx="348">
                  <c:v>100.40091030492971</c:v>
                </c:pt>
                <c:pt idx="349">
                  <c:v>96.642029806967471</c:v>
                </c:pt>
                <c:pt idx="350">
                  <c:v>84.436617506242044</c:v>
                </c:pt>
                <c:pt idx="351">
                  <c:v>89.973166314571728</c:v>
                </c:pt>
                <c:pt idx="352">
                  <c:v>102.25166191293059</c:v>
                </c:pt>
                <c:pt idx="353">
                  <c:v>98.414656163936115</c:v>
                </c:pt>
                <c:pt idx="354">
                  <c:v>102.37577631062334</c:v>
                </c:pt>
                <c:pt idx="355">
                  <c:v>102.81260939299925</c:v>
                </c:pt>
                <c:pt idx="356">
                  <c:v>98.278341459774666</c:v>
                </c:pt>
                <c:pt idx="357">
                  <c:v>99.042685987479189</c:v>
                </c:pt>
                <c:pt idx="358">
                  <c:v>95.282066522721351</c:v>
                </c:pt>
                <c:pt idx="359">
                  <c:v>100.96197504791749</c:v>
                </c:pt>
                <c:pt idx="360">
                  <c:v>96.378914211071049</c:v>
                </c:pt>
                <c:pt idx="361">
                  <c:v>97.534137710844476</c:v>
                </c:pt>
                <c:pt idx="362">
                  <c:v>101.75428816762657</c:v>
                </c:pt>
                <c:pt idx="363">
                  <c:v>83.571426314742979</c:v>
                </c:pt>
                <c:pt idx="364">
                  <c:v>85.885800926617861</c:v>
                </c:pt>
                <c:pt idx="365">
                  <c:v>88.698110278703908</c:v>
                </c:pt>
                <c:pt idx="366">
                  <c:v>89.179965931907475</c:v>
                </c:pt>
                <c:pt idx="367">
                  <c:v>109.06519360128964</c:v>
                </c:pt>
                <c:pt idx="368">
                  <c:v>105.29550076005553</c:v>
                </c:pt>
                <c:pt idx="369">
                  <c:v>121.16696865897725</c:v>
                </c:pt>
                <c:pt idx="370">
                  <c:v>105.65369170957044</c:v>
                </c:pt>
                <c:pt idx="371">
                  <c:v>104.96876904517735</c:v>
                </c:pt>
                <c:pt idx="372">
                  <c:v>105.70453607146185</c:v>
                </c:pt>
                <c:pt idx="373">
                  <c:v>108.62014091520125</c:v>
                </c:pt>
                <c:pt idx="374">
                  <c:v>103.02661401308053</c:v>
                </c:pt>
                <c:pt idx="375">
                  <c:v>99.92620575927252</c:v>
                </c:pt>
                <c:pt idx="376">
                  <c:v>102.92691410643329</c:v>
                </c:pt>
                <c:pt idx="377">
                  <c:v>110.15992669426589</c:v>
                </c:pt>
                <c:pt idx="378">
                  <c:v>88.92440413771709</c:v>
                </c:pt>
                <c:pt idx="379">
                  <c:v>95.738662195987416</c:v>
                </c:pt>
                <c:pt idx="380">
                  <c:v>85.853752302403166</c:v>
                </c:pt>
                <c:pt idx="381">
                  <c:v>91.891684554483305</c:v>
                </c:pt>
                <c:pt idx="382">
                  <c:v>94.859963203113267</c:v>
                </c:pt>
                <c:pt idx="383">
                  <c:v>94.136435890677191</c:v>
                </c:pt>
                <c:pt idx="384">
                  <c:v>96.462111610466678</c:v>
                </c:pt>
                <c:pt idx="385">
                  <c:v>92.550743237255858</c:v>
                </c:pt>
                <c:pt idx="386">
                  <c:v>96.696637294810856</c:v>
                </c:pt>
                <c:pt idx="387">
                  <c:v>97.64003274784848</c:v>
                </c:pt>
                <c:pt idx="388">
                  <c:v>101.45836358827178</c:v>
                </c:pt>
                <c:pt idx="389">
                  <c:v>97.889198933907778</c:v>
                </c:pt>
                <c:pt idx="390">
                  <c:v>100.76106039114843</c:v>
                </c:pt>
                <c:pt idx="391">
                  <c:v>99.933355406933075</c:v>
                </c:pt>
                <c:pt idx="392">
                  <c:v>99.315802417141882</c:v>
                </c:pt>
                <c:pt idx="393">
                  <c:v>97.373319612793793</c:v>
                </c:pt>
                <c:pt idx="394">
                  <c:v>100.59901416592855</c:v>
                </c:pt>
                <c:pt idx="395">
                  <c:v>100.51455970867363</c:v>
                </c:pt>
                <c:pt idx="396">
                  <c:v>99.969064052078963</c:v>
                </c:pt>
                <c:pt idx="397">
                  <c:v>95.717447482426863</c:v>
                </c:pt>
                <c:pt idx="398">
                  <c:v>101.74355090598881</c:v>
                </c:pt>
                <c:pt idx="399">
                  <c:v>100.48384135511377</c:v>
                </c:pt>
              </c:numCache>
            </c:numRef>
          </c:yVal>
          <c:smooth val="0"/>
          <c:extLst>
            <c:ext xmlns:c16="http://schemas.microsoft.com/office/drawing/2014/chart" uri="{C3380CC4-5D6E-409C-BE32-E72D297353CC}">
              <c16:uniqueId val="{00000001-EE16-4796-AA00-4EF6CF85C106}"/>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ax val="16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-2.2443049323463669</c:v>
                </c:pt>
                <c:pt idx="1">
                  <c:v>-1.7656219540367033</c:v>
                </c:pt>
                <c:pt idx="2">
                  <c:v>-1.6146009035310129</c:v>
                </c:pt>
                <c:pt idx="3">
                  <c:v>-1.2687887660223112</c:v>
                </c:pt>
                <c:pt idx="4">
                  <c:v>-1.0950793581218363</c:v>
                </c:pt>
              </c:numCache>
            </c:numRef>
          </c:val>
          <c:extLst>
            <c:ext xmlns:c16="http://schemas.microsoft.com/office/drawing/2014/chart" uri="{C3380CC4-5D6E-409C-BE32-E72D297353CC}">
              <c16:uniqueId val="{00000000-D956-4DFF-8135-483A20E152DA}"/>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-0.25756034754137147</c:v>
                </c:pt>
              </c:numCache>
            </c:numRef>
          </c:val>
          <c:extLst>
            <c:ext xmlns:c16="http://schemas.microsoft.com/office/drawing/2014/chart" uri="{C3380CC4-5D6E-409C-BE32-E72D297353CC}">
              <c16:uniqueId val="{00000001-D956-4DFF-8135-483A20E152DA}"/>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-1.284823344159804</c:v>
                </c:pt>
                <c:pt idx="7">
                  <c:v>-1.6870887574294073</c:v>
                </c:pt>
                <c:pt idx="8">
                  <c:v>0.45126242392554161</c:v>
                </c:pt>
                <c:pt idx="9">
                  <c:v>-2.3143116014183249</c:v>
                </c:pt>
                <c:pt idx="10">
                  <c:v>-1.2021952843730759</c:v>
                </c:pt>
                <c:pt idx="11">
                  <c:v>-2.2707320579885106</c:v>
                </c:pt>
                <c:pt idx="12">
                  <c:v>-0.64021319974850144</c:v>
                </c:pt>
                <c:pt idx="13">
                  <c:v>3.6799998486179106</c:v>
                </c:pt>
                <c:pt idx="14">
                  <c:v>-1.9317788275486834</c:v>
                </c:pt>
                <c:pt idx="15">
                  <c:v>-2.0397804994545083</c:v>
                </c:pt>
              </c:numCache>
            </c:numRef>
          </c:val>
          <c:extLst>
            <c:ext xmlns:c16="http://schemas.microsoft.com/office/drawing/2014/chart" uri="{C3380CC4-5D6E-409C-BE32-E72D297353CC}">
              <c16:uniqueId val="{00000002-D956-4DFF-8135-483A20E152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-1.2100889350798383</c:v>
                </c:pt>
                <c:pt idx="1">
                  <c:v>-1.2100889350798383</c:v>
                </c:pt>
                <c:pt idx="2">
                  <c:v>-1.2100889350798383</c:v>
                </c:pt>
                <c:pt idx="3">
                  <c:v>-1.2100889350798383</c:v>
                </c:pt>
                <c:pt idx="4">
                  <c:v>-1.2100889350798383</c:v>
                </c:pt>
                <c:pt idx="5">
                  <c:v>-1.2100889350798383</c:v>
                </c:pt>
              </c:numCache>
            </c:numRef>
          </c:val>
          <c:smooth val="0"/>
          <c:extLst>
            <c:ext xmlns:c16="http://schemas.microsoft.com/office/drawing/2014/chart" uri="{C3380CC4-5D6E-409C-BE32-E72D297353CC}">
              <c16:uniqueId val="{00000003-D956-4DFF-8135-483A20E152DA}"/>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-1.1606162828081636</c:v>
                </c:pt>
                <c:pt idx="7">
                  <c:v>-1.1606162828081636</c:v>
                </c:pt>
                <c:pt idx="8">
                  <c:v>-1.1606162828081636</c:v>
                </c:pt>
                <c:pt idx="9">
                  <c:v>-1.1606162828081636</c:v>
                </c:pt>
                <c:pt idx="10">
                  <c:v>-1.1606162828081636</c:v>
                </c:pt>
                <c:pt idx="11">
                  <c:v>-1.1606162828081636</c:v>
                </c:pt>
                <c:pt idx="12">
                  <c:v>-1.1606162828081636</c:v>
                </c:pt>
                <c:pt idx="13">
                  <c:v>-1.1606162828081636</c:v>
                </c:pt>
                <c:pt idx="14">
                  <c:v>-1.1606162828081636</c:v>
                </c:pt>
                <c:pt idx="15">
                  <c:v>-1.1606162828081636</c:v>
                </c:pt>
              </c:numCache>
            </c:numRef>
          </c:val>
          <c:smooth val="0"/>
          <c:extLst>
            <c:ext xmlns:c16="http://schemas.microsoft.com/office/drawing/2014/chart" uri="{C3380CC4-5D6E-409C-BE32-E72D297353CC}">
              <c16:uniqueId val="{00000004-D956-4DFF-8135-483A20E152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Verfügbare Einkommen je Einwohner 2023,</a:t>
            </a:r>
            <a:r>
              <a:rPr lang="en-US" sz="1000" baseline="0"/>
              <a:t> D=100</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numRef>
              <c:f>'[11]verf Eink nom'!$AL$410:$AL$425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'[11]verf Eink nom'!$AM$410:$AM$425</c:f>
              <c:numCache>
                <c:formatCode>General</c:formatCode>
                <c:ptCount val="16"/>
                <c:pt idx="0">
                  <c:v>110.79987289158584</c:v>
                </c:pt>
                <c:pt idx="1">
                  <c:v>106.29081976564036</c:v>
                </c:pt>
                <c:pt idx="2">
                  <c:v>104.10641407641185</c:v>
                </c:pt>
                <c:pt idx="3">
                  <c:v>103.31469009758261</c:v>
                </c:pt>
                <c:pt idx="4">
                  <c:v>101.31485934789295</c:v>
                </c:pt>
                <c:pt idx="5">
                  <c:v>98.42871897841944</c:v>
                </c:pt>
                <c:pt idx="6">
                  <c:v>97.548458585132153</c:v>
                </c:pt>
                <c:pt idx="7">
                  <c:v>96.7810790569647</c:v>
                </c:pt>
                <c:pt idx="8">
                  <c:v>92.927732544798616</c:v>
                </c:pt>
                <c:pt idx="9">
                  <c:v>92.116481006157386</c:v>
                </c:pt>
                <c:pt idx="10">
                  <c:v>91.972120923451413</c:v>
                </c:pt>
                <c:pt idx="11">
                  <c:v>91.550004570767612</c:v>
                </c:pt>
                <c:pt idx="12">
                  <c:v>90.489418499960621</c:v>
                </c:pt>
                <c:pt idx="13">
                  <c:v>90.454098130184164</c:v>
                </c:pt>
                <c:pt idx="14">
                  <c:v>88.994166365246727</c:v>
                </c:pt>
                <c:pt idx="15">
                  <c:v>88.199210963903766</c:v>
                </c:pt>
              </c:numCache>
            </c:numRef>
          </c:val>
          <c:smooth val="0"/>
          <c:extLst>
            <c:ext xmlns:c16="http://schemas.microsoft.com/office/drawing/2014/chart" uri="{C3380CC4-5D6E-409C-BE32-E72D297353CC}">
              <c16:uniqueId val="{00000000-D2E4-4862-B096-5B9B26FC1FFB}"/>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'[11]verf Eink nom'!$AK$7:$AK$407</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10</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12</c:v>
                </c:pt>
                <c:pt idx="160">
                  <c:v>12</c:v>
                </c:pt>
                <c:pt idx="161">
                  <c:v>3</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15</c:v>
                </c:pt>
                <c:pt idx="189">
                  <c:v>15</c:v>
                </c:pt>
                <c:pt idx="190">
                  <c:v>15</c:v>
                </c:pt>
                <c:pt idx="191">
                  <c:v>15</c:v>
                </c:pt>
                <c:pt idx="192">
                  <c:v>15</c:v>
                </c:pt>
                <c:pt idx="193">
                  <c:v>15</c:v>
                </c:pt>
                <c:pt idx="194">
                  <c:v>15</c:v>
                </c:pt>
                <c:pt idx="195">
                  <c:v>15</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11</c:v>
                </c:pt>
                <c:pt idx="331">
                  <c:v>11</c:v>
                </c:pt>
                <c:pt idx="332">
                  <c:v>11</c:v>
                </c:pt>
                <c:pt idx="333">
                  <c:v>11</c:v>
                </c:pt>
                <c:pt idx="334">
                  <c:v>11</c:v>
                </c:pt>
                <c:pt idx="335">
                  <c:v>11</c:v>
                </c:pt>
                <c:pt idx="336">
                  <c:v>13</c:v>
                </c:pt>
                <c:pt idx="337">
                  <c:v>13</c:v>
                </c:pt>
                <c:pt idx="338">
                  <c:v>13</c:v>
                </c:pt>
                <c:pt idx="339">
                  <c:v>13</c:v>
                </c:pt>
                <c:pt idx="340">
                  <c:v>13</c:v>
                </c:pt>
                <c:pt idx="341">
                  <c:v>13</c:v>
                </c:pt>
                <c:pt idx="342">
                  <c:v>13</c:v>
                </c:pt>
                <c:pt idx="343">
                  <c:v>13</c:v>
                </c:pt>
                <c:pt idx="344">
                  <c:v>13</c:v>
                </c:pt>
                <c:pt idx="345">
                  <c:v>13</c:v>
                </c:pt>
                <c:pt idx="346">
                  <c:v>13</c:v>
                </c:pt>
                <c:pt idx="347">
                  <c:v>13</c:v>
                </c:pt>
                <c:pt idx="348">
                  <c:v>13</c:v>
                </c:pt>
                <c:pt idx="349">
                  <c:v>16</c:v>
                </c:pt>
                <c:pt idx="350">
                  <c:v>16</c:v>
                </c:pt>
                <c:pt idx="351">
                  <c:v>16</c:v>
                </c:pt>
                <c:pt idx="352">
                  <c:v>16</c:v>
                </c:pt>
                <c:pt idx="353">
                  <c:v>16</c:v>
                </c:pt>
                <c:pt idx="354">
                  <c:v>16</c:v>
                </c:pt>
                <c:pt idx="355">
                  <c:v>16</c:v>
                </c:pt>
                <c:pt idx="356">
                  <c:v>16</c:v>
                </c:pt>
                <c:pt idx="357">
                  <c:v>16</c:v>
                </c:pt>
                <c:pt idx="358">
                  <c:v>16</c:v>
                </c:pt>
                <c:pt idx="359">
                  <c:v>16</c:v>
                </c:pt>
                <c:pt idx="360">
                  <c:v>16</c:v>
                </c:pt>
                <c:pt idx="361">
                  <c:v>16</c:v>
                </c:pt>
                <c:pt idx="362">
                  <c:v>16</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14</c:v>
                </c:pt>
                <c:pt idx="379">
                  <c:v>14</c:v>
                </c:pt>
                <c:pt idx="380">
                  <c:v>14</c:v>
                </c:pt>
                <c:pt idx="381">
                  <c:v>14</c:v>
                </c:pt>
                <c:pt idx="382">
                  <c:v>14</c:v>
                </c:pt>
                <c:pt idx="383">
                  <c:v>14</c:v>
                </c:pt>
                <c:pt idx="384">
                  <c:v>14</c:v>
                </c:pt>
                <c:pt idx="385">
                  <c:v>14</c:v>
                </c:pt>
                <c:pt idx="386">
                  <c:v>14</c:v>
                </c:pt>
                <c:pt idx="387">
                  <c:v>14</c:v>
                </c:pt>
                <c:pt idx="388">
                  <c:v>14</c:v>
                </c:pt>
                <c:pt idx="389">
                  <c:v>14</c:v>
                </c:pt>
                <c:pt idx="390">
                  <c:v>14</c:v>
                </c:pt>
                <c:pt idx="391">
                  <c:v>14</c:v>
                </c:pt>
                <c:pt idx="392">
                  <c:v>14</c:v>
                </c:pt>
                <c:pt idx="393">
                  <c:v>14</c:v>
                </c:pt>
                <c:pt idx="394">
                  <c:v>14</c:v>
                </c:pt>
                <c:pt idx="395">
                  <c:v>14</c:v>
                </c:pt>
                <c:pt idx="396">
                  <c:v>14</c:v>
                </c:pt>
                <c:pt idx="397">
                  <c:v>14</c:v>
                </c:pt>
                <c:pt idx="398">
                  <c:v>14</c:v>
                </c:pt>
                <c:pt idx="399">
                  <c:v>14</c:v>
                </c:pt>
              </c:numCache>
            </c:numRef>
          </c:xVal>
          <c:yVal>
            <c:numRef>
              <c:f>'[11]verf Eink nom'!$AL$7:$AL$407</c:f>
              <c:numCache>
                <c:formatCode>General</c:formatCode>
                <c:ptCount val="401"/>
                <c:pt idx="0">
                  <c:v>110.32751084394769</c:v>
                </c:pt>
                <c:pt idx="1">
                  <c:v>109.30668929531633</c:v>
                </c:pt>
                <c:pt idx="2">
                  <c:v>109.22268201784445</c:v>
                </c:pt>
                <c:pt idx="3">
                  <c:v>105.53179884064004</c:v>
                </c:pt>
                <c:pt idx="4">
                  <c:v>111.65652276980317</c:v>
                </c:pt>
                <c:pt idx="5">
                  <c:v>107.89662180493322</c:v>
                </c:pt>
                <c:pt idx="6">
                  <c:v>142.85697079425771</c:v>
                </c:pt>
                <c:pt idx="7">
                  <c:v>106.33378604835406</c:v>
                </c:pt>
                <c:pt idx="8">
                  <c:v>106.22312119724131</c:v>
                </c:pt>
                <c:pt idx="9">
                  <c:v>103.37650917980528</c:v>
                </c:pt>
                <c:pt idx="10">
                  <c:v>101.26169515661604</c:v>
                </c:pt>
                <c:pt idx="11">
                  <c:v>99.215575801385143</c:v>
                </c:pt>
                <c:pt idx="12">
                  <c:v>107.06080996045866</c:v>
                </c:pt>
                <c:pt idx="13">
                  <c:v>123.52190498207965</c:v>
                </c:pt>
                <c:pt idx="14">
                  <c:v>100.05218735461443</c:v>
                </c:pt>
                <c:pt idx="15">
                  <c:v>105.75835874555779</c:v>
                </c:pt>
                <c:pt idx="16">
                  <c:v>100.18675207678443</c:v>
                </c:pt>
                <c:pt idx="17">
                  <c:v>108.12621751387776</c:v>
                </c:pt>
                <c:pt idx="18">
                  <c:v>94.379227639720227</c:v>
                </c:pt>
                <c:pt idx="19">
                  <c:v>98.795564132808593</c:v>
                </c:pt>
                <c:pt idx="20">
                  <c:v>110.18147533112295</c:v>
                </c:pt>
                <c:pt idx="21">
                  <c:v>94.275047107144658</c:v>
                </c:pt>
                <c:pt idx="22">
                  <c:v>102.57504212796991</c:v>
                </c:pt>
                <c:pt idx="23">
                  <c:v>108.8480741786834</c:v>
                </c:pt>
                <c:pt idx="24">
                  <c:v>107.22365750805496</c:v>
                </c:pt>
                <c:pt idx="25">
                  <c:v>95.452370405701885</c:v>
                </c:pt>
                <c:pt idx="26">
                  <c:v>107.16512209521474</c:v>
                </c:pt>
                <c:pt idx="27">
                  <c:v>101.76715754337093</c:v>
                </c:pt>
                <c:pt idx="28">
                  <c:v>99.721336266521504</c:v>
                </c:pt>
                <c:pt idx="29">
                  <c:v>105.7447311822276</c:v>
                </c:pt>
                <c:pt idx="30">
                  <c:v>101.90296154962711</c:v>
                </c:pt>
                <c:pt idx="31">
                  <c:v>111.17835984605054</c:v>
                </c:pt>
                <c:pt idx="32">
                  <c:v>104.50132921112083</c:v>
                </c:pt>
                <c:pt idx="33">
                  <c:v>111.90113292519155</c:v>
                </c:pt>
                <c:pt idx="34">
                  <c:v>103.22336215812737</c:v>
                </c:pt>
                <c:pt idx="35">
                  <c:v>105.48331587300541</c:v>
                </c:pt>
                <c:pt idx="36">
                  <c:v>103.40150068044989</c:v>
                </c:pt>
                <c:pt idx="37">
                  <c:v>107.63989049861311</c:v>
                </c:pt>
                <c:pt idx="38">
                  <c:v>115.89363305294391</c:v>
                </c:pt>
                <c:pt idx="39">
                  <c:v>103.78415367969387</c:v>
                </c:pt>
                <c:pt idx="40">
                  <c:v>106.99572349459091</c:v>
                </c:pt>
                <c:pt idx="41">
                  <c:v>114.06766637113665</c:v>
                </c:pt>
                <c:pt idx="42">
                  <c:v>105.91386504371607</c:v>
                </c:pt>
                <c:pt idx="43">
                  <c:v>100.37725178873683</c:v>
                </c:pt>
                <c:pt idx="44">
                  <c:v>100.67276565768557</c:v>
                </c:pt>
                <c:pt idx="45">
                  <c:v>134.2257495109458</c:v>
                </c:pt>
                <c:pt idx="46">
                  <c:v>99.181361014439403</c:v>
                </c:pt>
                <c:pt idx="47">
                  <c:v>102.87268232956981</c:v>
                </c:pt>
                <c:pt idx="48">
                  <c:v>102.77013532310804</c:v>
                </c:pt>
                <c:pt idx="49">
                  <c:v>116.25249143783812</c:v>
                </c:pt>
                <c:pt idx="50">
                  <c:v>113.2487262493765</c:v>
                </c:pt>
                <c:pt idx="51">
                  <c:v>123.1727240061152</c:v>
                </c:pt>
                <c:pt idx="52">
                  <c:v>105.15350349000036</c:v>
                </c:pt>
                <c:pt idx="53">
                  <c:v>111.76684059034621</c:v>
                </c:pt>
                <c:pt idx="54">
                  <c:v>106.84785139332173</c:v>
                </c:pt>
                <c:pt idx="55">
                  <c:v>115.56181449096444</c:v>
                </c:pt>
                <c:pt idx="56">
                  <c:v>113.92054786937193</c:v>
                </c:pt>
                <c:pt idx="57">
                  <c:v>115.13783137806095</c:v>
                </c:pt>
                <c:pt idx="58">
                  <c:v>143.21818970097428</c:v>
                </c:pt>
                <c:pt idx="59">
                  <c:v>105.89120593153802</c:v>
                </c:pt>
                <c:pt idx="60">
                  <c:v>137.38836570693906</c:v>
                </c:pt>
                <c:pt idx="61">
                  <c:v>102.5732060824926</c:v>
                </c:pt>
                <c:pt idx="62">
                  <c:v>109.48551231916139</c:v>
                </c:pt>
                <c:pt idx="63">
                  <c:v>116.28511762456806</c:v>
                </c:pt>
                <c:pt idx="64">
                  <c:v>156.47240398571736</c:v>
                </c:pt>
                <c:pt idx="65">
                  <c:v>110.25815221980424</c:v>
                </c:pt>
                <c:pt idx="66">
                  <c:v>112.12634092738121</c:v>
                </c:pt>
                <c:pt idx="67">
                  <c:v>110.42067738589483</c:v>
                </c:pt>
                <c:pt idx="68">
                  <c:v>92.821044000706806</c:v>
                </c:pt>
                <c:pt idx="69">
                  <c:v>96.548793280757067</c:v>
                </c:pt>
                <c:pt idx="70">
                  <c:v>110.7875731976585</c:v>
                </c:pt>
                <c:pt idx="71">
                  <c:v>96.911383244242927</c:v>
                </c:pt>
                <c:pt idx="72">
                  <c:v>103.39014336507628</c:v>
                </c:pt>
                <c:pt idx="73">
                  <c:v>107.68594822233833</c:v>
                </c:pt>
                <c:pt idx="74">
                  <c:v>98.010881963027913</c:v>
                </c:pt>
                <c:pt idx="75">
                  <c:v>97.608128921498306</c:v>
                </c:pt>
                <c:pt idx="76">
                  <c:v>103.2573170144482</c:v>
                </c:pt>
                <c:pt idx="77">
                  <c:v>103.19335694465626</c:v>
                </c:pt>
                <c:pt idx="78">
                  <c:v>103.95759213447981</c:v>
                </c:pt>
                <c:pt idx="79">
                  <c:v>95.348409655964772</c:v>
                </c:pt>
                <c:pt idx="80">
                  <c:v>103.22551118763708</c:v>
                </c:pt>
                <c:pt idx="81">
                  <c:v>95.343340357499656</c:v>
                </c:pt>
                <c:pt idx="82">
                  <c:v>100.92736480139708</c:v>
                </c:pt>
                <c:pt idx="83">
                  <c:v>101.48252197824792</c:v>
                </c:pt>
                <c:pt idx="84">
                  <c:v>107.75506276393084</c:v>
                </c:pt>
                <c:pt idx="85">
                  <c:v>98.468587372342895</c:v>
                </c:pt>
                <c:pt idx="86">
                  <c:v>105.82497091118796</c:v>
                </c:pt>
                <c:pt idx="87">
                  <c:v>98.971913892323911</c:v>
                </c:pt>
                <c:pt idx="88">
                  <c:v>109.41181756148673</c:v>
                </c:pt>
                <c:pt idx="89">
                  <c:v>97.541248046678973</c:v>
                </c:pt>
                <c:pt idx="90">
                  <c:v>95.781092340929987</c:v>
                </c:pt>
                <c:pt idx="91">
                  <c:v>107.88020983508753</c:v>
                </c:pt>
                <c:pt idx="92">
                  <c:v>89.635292913826447</c:v>
                </c:pt>
                <c:pt idx="93">
                  <c:v>102.06092655541508</c:v>
                </c:pt>
                <c:pt idx="94">
                  <c:v>101.27267984680937</c:v>
                </c:pt>
                <c:pt idx="95">
                  <c:v>103.31546286044812</c:v>
                </c:pt>
                <c:pt idx="96">
                  <c:v>108.21950983653875</c:v>
                </c:pt>
                <c:pt idx="97">
                  <c:v>97.248874396458234</c:v>
                </c:pt>
                <c:pt idx="98">
                  <c:v>105.34082809808342</c:v>
                </c:pt>
                <c:pt idx="99">
                  <c:v>104.20158169091944</c:v>
                </c:pt>
                <c:pt idx="100">
                  <c:v>98.342568630330035</c:v>
                </c:pt>
                <c:pt idx="101">
                  <c:v>116.62810334108464</c:v>
                </c:pt>
                <c:pt idx="102">
                  <c:v>94.941156784614449</c:v>
                </c:pt>
                <c:pt idx="103">
                  <c:v>105.84159780098166</c:v>
                </c:pt>
                <c:pt idx="104">
                  <c:v>114.00654363273969</c:v>
                </c:pt>
                <c:pt idx="105">
                  <c:v>95.603835570375722</c:v>
                </c:pt>
                <c:pt idx="106">
                  <c:v>114.21828075755273</c:v>
                </c:pt>
                <c:pt idx="107">
                  <c:v>104.86999300169863</c:v>
                </c:pt>
                <c:pt idx="108">
                  <c:v>130.51999235378952</c:v>
                </c:pt>
                <c:pt idx="109">
                  <c:v>114.20300359150886</c:v>
                </c:pt>
                <c:pt idx="110">
                  <c:v>113.92387632256784</c:v>
                </c:pt>
                <c:pt idx="111">
                  <c:v>102.21149495974448</c:v>
                </c:pt>
                <c:pt idx="112">
                  <c:v>110.96447807843597</c:v>
                </c:pt>
                <c:pt idx="113">
                  <c:v>98.931052737085963</c:v>
                </c:pt>
                <c:pt idx="114">
                  <c:v>104.87838974289963</c:v>
                </c:pt>
                <c:pt idx="115">
                  <c:v>91.641906638978625</c:v>
                </c:pt>
                <c:pt idx="116">
                  <c:v>102.94810826453957</c:v>
                </c:pt>
                <c:pt idx="117">
                  <c:v>107.82978412822439</c:v>
                </c:pt>
                <c:pt idx="118">
                  <c:v>102.7092411778258</c:v>
                </c:pt>
                <c:pt idx="119">
                  <c:v>125.64094434757661</c:v>
                </c:pt>
                <c:pt idx="120">
                  <c:v>101.86580705677947</c:v>
                </c:pt>
                <c:pt idx="121">
                  <c:v>104.35461611722971</c:v>
                </c:pt>
                <c:pt idx="122">
                  <c:v>103.53979563089695</c:v>
                </c:pt>
                <c:pt idx="123">
                  <c:v>103.71138732238579</c:v>
                </c:pt>
                <c:pt idx="124">
                  <c:v>101.34345234313228</c:v>
                </c:pt>
                <c:pt idx="125">
                  <c:v>106.8498018875211</c:v>
                </c:pt>
                <c:pt idx="126">
                  <c:v>89.724676080858984</c:v>
                </c:pt>
                <c:pt idx="127">
                  <c:v>98.58187413891045</c:v>
                </c:pt>
                <c:pt idx="128">
                  <c:v>99.08183986287959</c:v>
                </c:pt>
                <c:pt idx="129">
                  <c:v>107.35427784518978</c:v>
                </c:pt>
                <c:pt idx="130">
                  <c:v>112.61397754412307</c:v>
                </c:pt>
                <c:pt idx="131">
                  <c:v>109.50295208902713</c:v>
                </c:pt>
                <c:pt idx="132">
                  <c:v>107.47000252775551</c:v>
                </c:pt>
                <c:pt idx="133">
                  <c:v>108.05103455800821</c:v>
                </c:pt>
                <c:pt idx="134">
                  <c:v>106.28910674366723</c:v>
                </c:pt>
                <c:pt idx="135">
                  <c:v>110.02656213348656</c:v>
                </c:pt>
                <c:pt idx="136">
                  <c:v>107.21688572660481</c:v>
                </c:pt>
                <c:pt idx="137">
                  <c:v>111.48703227021615</c:v>
                </c:pt>
                <c:pt idx="138">
                  <c:v>114.50894458072263</c:v>
                </c:pt>
                <c:pt idx="139">
                  <c:v>109.74828563085899</c:v>
                </c:pt>
                <c:pt idx="140">
                  <c:v>92.116481006157386</c:v>
                </c:pt>
                <c:pt idx="141">
                  <c:v>81.812572363500976</c:v>
                </c:pt>
                <c:pt idx="142">
                  <c:v>85.90459910161394</c:v>
                </c:pt>
                <c:pt idx="143">
                  <c:v>78.924592445935261</c:v>
                </c:pt>
                <c:pt idx="144">
                  <c:v>95.990334995459008</c:v>
                </c:pt>
                <c:pt idx="145">
                  <c:v>95.518062591786872</c:v>
                </c:pt>
                <c:pt idx="146">
                  <c:v>95.188970322439204</c:v>
                </c:pt>
                <c:pt idx="147">
                  <c:v>86.815086389908615</c:v>
                </c:pt>
                <c:pt idx="148">
                  <c:v>93.542246698292203</c:v>
                </c:pt>
                <c:pt idx="149">
                  <c:v>93.748039138703433</c:v>
                </c:pt>
                <c:pt idx="150">
                  <c:v>98.29042811516203</c:v>
                </c:pt>
                <c:pt idx="151">
                  <c:v>88.354205431118729</c:v>
                </c:pt>
                <c:pt idx="152">
                  <c:v>92.538347672637784</c:v>
                </c:pt>
                <c:pt idx="153">
                  <c:v>88.143499889598615</c:v>
                </c:pt>
                <c:pt idx="154">
                  <c:v>103.98326558235624</c:v>
                </c:pt>
                <c:pt idx="155">
                  <c:v>88.344914139940954</c:v>
                </c:pt>
                <c:pt idx="156">
                  <c:v>93.251311465620347</c:v>
                </c:pt>
                <c:pt idx="157">
                  <c:v>91.669105959297056</c:v>
                </c:pt>
                <c:pt idx="158">
                  <c:v>85.69879248299732</c:v>
                </c:pt>
                <c:pt idx="159">
                  <c:v>94.440613115991496</c:v>
                </c:pt>
                <c:pt idx="160">
                  <c:v>77.151039309518481</c:v>
                </c:pt>
                <c:pt idx="161">
                  <c:v>104.10641407641185</c:v>
                </c:pt>
                <c:pt idx="162">
                  <c:v>96.058817408769158</c:v>
                </c:pt>
                <c:pt idx="163">
                  <c:v>103.47828000784619</c:v>
                </c:pt>
                <c:pt idx="164">
                  <c:v>80.21504374676401</c:v>
                </c:pt>
                <c:pt idx="165">
                  <c:v>118.78252093388055</c:v>
                </c:pt>
                <c:pt idx="166">
                  <c:v>104.71828999524462</c:v>
                </c:pt>
                <c:pt idx="167">
                  <c:v>105.96780075649797</c:v>
                </c:pt>
                <c:pt idx="168">
                  <c:v>91.716873560056584</c:v>
                </c:pt>
                <c:pt idx="169">
                  <c:v>136.06862755207158</c:v>
                </c:pt>
                <c:pt idx="170">
                  <c:v>102.49223628872556</c:v>
                </c:pt>
                <c:pt idx="171">
                  <c:v>118.46892407985905</c:v>
                </c:pt>
                <c:pt idx="172">
                  <c:v>95.293361164434131</c:v>
                </c:pt>
                <c:pt idx="173">
                  <c:v>103.80963339815021</c:v>
                </c:pt>
                <c:pt idx="174">
                  <c:v>109.66657317616406</c:v>
                </c:pt>
                <c:pt idx="175">
                  <c:v>104.43540451723851</c:v>
                </c:pt>
                <c:pt idx="176">
                  <c:v>89.425797213069728</c:v>
                </c:pt>
                <c:pt idx="177">
                  <c:v>94.264255579173692</c:v>
                </c:pt>
                <c:pt idx="178">
                  <c:v>97.237489806548922</c:v>
                </c:pt>
                <c:pt idx="179">
                  <c:v>91.373164037174178</c:v>
                </c:pt>
                <c:pt idx="180">
                  <c:v>94.728852112018842</c:v>
                </c:pt>
                <c:pt idx="181">
                  <c:v>85.477649235891334</c:v>
                </c:pt>
                <c:pt idx="182">
                  <c:v>98.52941218620272</c:v>
                </c:pt>
                <c:pt idx="183">
                  <c:v>94.069540574130471</c:v>
                </c:pt>
                <c:pt idx="184">
                  <c:v>96.001407507076834</c:v>
                </c:pt>
                <c:pt idx="185">
                  <c:v>94.198176725375362</c:v>
                </c:pt>
                <c:pt idx="186">
                  <c:v>95.080625641321177</c:v>
                </c:pt>
                <c:pt idx="187">
                  <c:v>89.9689382816034</c:v>
                </c:pt>
                <c:pt idx="188">
                  <c:v>84.278309441338052</c:v>
                </c:pt>
                <c:pt idx="189">
                  <c:v>85.540603354515682</c:v>
                </c:pt>
                <c:pt idx="190">
                  <c:v>88.12485859409145</c:v>
                </c:pt>
                <c:pt idx="191">
                  <c:v>94.15553087321419</c:v>
                </c:pt>
                <c:pt idx="192">
                  <c:v>88.610739376331722</c:v>
                </c:pt>
                <c:pt idx="193">
                  <c:v>89.321550317824403</c:v>
                </c:pt>
                <c:pt idx="194">
                  <c:v>84.698833978053571</c:v>
                </c:pt>
                <c:pt idx="195">
                  <c:v>95.863766745341977</c:v>
                </c:pt>
                <c:pt idx="196">
                  <c:v>97.663834486797057</c:v>
                </c:pt>
                <c:pt idx="197">
                  <c:v>83.269852628144605</c:v>
                </c:pt>
                <c:pt idx="198">
                  <c:v>99.281586293714327</c:v>
                </c:pt>
                <c:pt idx="199">
                  <c:v>100.69745924629831</c:v>
                </c:pt>
                <c:pt idx="200">
                  <c:v>94.927093439745875</c:v>
                </c:pt>
                <c:pt idx="201">
                  <c:v>98.924490643466186</c:v>
                </c:pt>
                <c:pt idx="202">
                  <c:v>95.772205141890893</c:v>
                </c:pt>
                <c:pt idx="203">
                  <c:v>95.340266710792207</c:v>
                </c:pt>
                <c:pt idx="204">
                  <c:v>97.506459655138471</c:v>
                </c:pt>
                <c:pt idx="205">
                  <c:v>91.993237105219322</c:v>
                </c:pt>
                <c:pt idx="206">
                  <c:v>104.53145888093842</c:v>
                </c:pt>
                <c:pt idx="207">
                  <c:v>95.858001290353229</c:v>
                </c:pt>
                <c:pt idx="208">
                  <c:v>93.572305500996421</c:v>
                </c:pt>
                <c:pt idx="209">
                  <c:v>94.949530651477573</c:v>
                </c:pt>
                <c:pt idx="210">
                  <c:v>92.600363611861383</c:v>
                </c:pt>
                <c:pt idx="211">
                  <c:v>96.749774398777589</c:v>
                </c:pt>
                <c:pt idx="212">
                  <c:v>94.24134168339063</c:v>
                </c:pt>
                <c:pt idx="213">
                  <c:v>90.971823540487136</c:v>
                </c:pt>
                <c:pt idx="214">
                  <c:v>98.911249405401733</c:v>
                </c:pt>
                <c:pt idx="215">
                  <c:v>113.11377113760157</c:v>
                </c:pt>
                <c:pt idx="216">
                  <c:v>89.008127477755878</c:v>
                </c:pt>
                <c:pt idx="217">
                  <c:v>95.628847206659984</c:v>
                </c:pt>
                <c:pt idx="218">
                  <c:v>101.92641286199775</c:v>
                </c:pt>
                <c:pt idx="219">
                  <c:v>102.83404439040629</c:v>
                </c:pt>
                <c:pt idx="220">
                  <c:v>92.09413599519894</c:v>
                </c:pt>
                <c:pt idx="221">
                  <c:v>102.08351344112295</c:v>
                </c:pt>
                <c:pt idx="222">
                  <c:v>93.805175043134398</c:v>
                </c:pt>
                <c:pt idx="223">
                  <c:v>103.48430355317481</c:v>
                </c:pt>
                <c:pt idx="224">
                  <c:v>83.191095582871498</c:v>
                </c:pt>
                <c:pt idx="225">
                  <c:v>81.519001099596863</c:v>
                </c:pt>
                <c:pt idx="226">
                  <c:v>92.538509004824263</c:v>
                </c:pt>
                <c:pt idx="227">
                  <c:v>99.252149578521369</c:v>
                </c:pt>
                <c:pt idx="228">
                  <c:v>80.003989198745245</c:v>
                </c:pt>
                <c:pt idx="229">
                  <c:v>99.774971582706314</c:v>
                </c:pt>
                <c:pt idx="230">
                  <c:v>92.533854003234566</c:v>
                </c:pt>
                <c:pt idx="231">
                  <c:v>95.411915957456074</c:v>
                </c:pt>
                <c:pt idx="232">
                  <c:v>99.325187953969134</c:v>
                </c:pt>
                <c:pt idx="233">
                  <c:v>95.155964646499712</c:v>
                </c:pt>
                <c:pt idx="234">
                  <c:v>94.390342831271965</c:v>
                </c:pt>
                <c:pt idx="235">
                  <c:v>88.733222253131601</c:v>
                </c:pt>
                <c:pt idx="236">
                  <c:v>104.38269891089342</c:v>
                </c:pt>
                <c:pt idx="237">
                  <c:v>102.70067937840504</c:v>
                </c:pt>
                <c:pt idx="238">
                  <c:v>106.53783994662203</c:v>
                </c:pt>
                <c:pt idx="239">
                  <c:v>95.969949347285606</c:v>
                </c:pt>
                <c:pt idx="240">
                  <c:v>93.374726859144886</c:v>
                </c:pt>
                <c:pt idx="241">
                  <c:v>114.03599931617848</c:v>
                </c:pt>
                <c:pt idx="242">
                  <c:v>74.165964215450245</c:v>
                </c:pt>
                <c:pt idx="243">
                  <c:v>90.931052019026438</c:v>
                </c:pt>
                <c:pt idx="244">
                  <c:v>93.802903267762545</c:v>
                </c:pt>
                <c:pt idx="245">
                  <c:v>89.562526355999921</c:v>
                </c:pt>
                <c:pt idx="246">
                  <c:v>100.5121212256541</c:v>
                </c:pt>
                <c:pt idx="247">
                  <c:v>81.336562041932737</c:v>
                </c:pt>
                <c:pt idx="248">
                  <c:v>94.410528091969283</c:v>
                </c:pt>
                <c:pt idx="249">
                  <c:v>100.58217134354808</c:v>
                </c:pt>
                <c:pt idx="250">
                  <c:v>88.934578973021587</c:v>
                </c:pt>
                <c:pt idx="251">
                  <c:v>91.124532545691352</c:v>
                </c:pt>
                <c:pt idx="252">
                  <c:v>108.94384294816253</c:v>
                </c:pt>
                <c:pt idx="253">
                  <c:v>110.14080836704979</c:v>
                </c:pt>
                <c:pt idx="254">
                  <c:v>102.96228200886897</c:v>
                </c:pt>
                <c:pt idx="255">
                  <c:v>97.23765175579679</c:v>
                </c:pt>
                <c:pt idx="256">
                  <c:v>102.20494502884682</c:v>
                </c:pt>
                <c:pt idx="257">
                  <c:v>101.09755037885175</c:v>
                </c:pt>
                <c:pt idx="258">
                  <c:v>93.873524030757409</c:v>
                </c:pt>
                <c:pt idx="259">
                  <c:v>94.239346410960209</c:v>
                </c:pt>
                <c:pt idx="260">
                  <c:v>99.145001971850135</c:v>
                </c:pt>
                <c:pt idx="261">
                  <c:v>95.718612094194782</c:v>
                </c:pt>
                <c:pt idx="262">
                  <c:v>91.108086850797136</c:v>
                </c:pt>
                <c:pt idx="263">
                  <c:v>102.87756970086987</c:v>
                </c:pt>
                <c:pt idx="264">
                  <c:v>114.55099870233201</c:v>
                </c:pt>
                <c:pt idx="265">
                  <c:v>105.77939343976593</c:v>
                </c:pt>
                <c:pt idx="266">
                  <c:v>89.895445233722057</c:v>
                </c:pt>
                <c:pt idx="267">
                  <c:v>91.762804900095603</c:v>
                </c:pt>
                <c:pt idx="268">
                  <c:v>70.777631070626313</c:v>
                </c:pt>
                <c:pt idx="269">
                  <c:v>102.47604264383806</c:v>
                </c:pt>
                <c:pt idx="270">
                  <c:v>102.95309013141009</c:v>
                </c:pt>
                <c:pt idx="271">
                  <c:v>108.45802347605193</c:v>
                </c:pt>
                <c:pt idx="272">
                  <c:v>90.279130582995919</c:v>
                </c:pt>
                <c:pt idx="273">
                  <c:v>99.383885642794894</c:v>
                </c:pt>
                <c:pt idx="274">
                  <c:v>105.57006719654858</c:v>
                </c:pt>
                <c:pt idx="275">
                  <c:v>95.114236145090331</c:v>
                </c:pt>
                <c:pt idx="276">
                  <c:v>108.33929260367286</c:v>
                </c:pt>
                <c:pt idx="277">
                  <c:v>101.41012054170709</c:v>
                </c:pt>
                <c:pt idx="278">
                  <c:v>98.280634201323636</c:v>
                </c:pt>
                <c:pt idx="279">
                  <c:v>98.983750793280961</c:v>
                </c:pt>
                <c:pt idx="280">
                  <c:v>99.730882396578451</c:v>
                </c:pt>
                <c:pt idx="281">
                  <c:v>96.263902795545832</c:v>
                </c:pt>
                <c:pt idx="282">
                  <c:v>87.290727002496482</c:v>
                </c:pt>
                <c:pt idx="283">
                  <c:v>85.056355223174123</c:v>
                </c:pt>
                <c:pt idx="284">
                  <c:v>84.197763087326365</c:v>
                </c:pt>
                <c:pt idx="285">
                  <c:v>81.694195989394771</c:v>
                </c:pt>
                <c:pt idx="286">
                  <c:v>77.068246952121825</c:v>
                </c:pt>
                <c:pt idx="287">
                  <c:v>106.20810992656405</c:v>
                </c:pt>
                <c:pt idx="288">
                  <c:v>107.66116304811648</c:v>
                </c:pt>
                <c:pt idx="289">
                  <c:v>103.85912558890411</c:v>
                </c:pt>
                <c:pt idx="290">
                  <c:v>116.80000127378992</c:v>
                </c:pt>
                <c:pt idx="291">
                  <c:v>100.71351973969634</c:v>
                </c:pt>
                <c:pt idx="292">
                  <c:v>102.26493409073069</c:v>
                </c:pt>
                <c:pt idx="293">
                  <c:v>93.845096832027636</c:v>
                </c:pt>
                <c:pt idx="294">
                  <c:v>93.052753087906297</c:v>
                </c:pt>
                <c:pt idx="295">
                  <c:v>100.71374489577079</c:v>
                </c:pt>
                <c:pt idx="296">
                  <c:v>92.190435489084777</c:v>
                </c:pt>
                <c:pt idx="297">
                  <c:v>92.060422169818992</c:v>
                </c:pt>
                <c:pt idx="298">
                  <c:v>89.18140251255447</c:v>
                </c:pt>
                <c:pt idx="299">
                  <c:v>94.828691368876008</c:v>
                </c:pt>
                <c:pt idx="300">
                  <c:v>125.80474717029244</c:v>
                </c:pt>
                <c:pt idx="301">
                  <c:v>93.878607074634473</c:v>
                </c:pt>
                <c:pt idx="302">
                  <c:v>101.01379634297378</c:v>
                </c:pt>
                <c:pt idx="303">
                  <c:v>92.862097633340014</c:v>
                </c:pt>
                <c:pt idx="304">
                  <c:v>100.12486115813932</c:v>
                </c:pt>
                <c:pt idx="305">
                  <c:v>91.828055523506606</c:v>
                </c:pt>
                <c:pt idx="306">
                  <c:v>94.657064030493103</c:v>
                </c:pt>
                <c:pt idx="307">
                  <c:v>94.88731024635878</c:v>
                </c:pt>
                <c:pt idx="308">
                  <c:v>94.254998182181566</c:v>
                </c:pt>
                <c:pt idx="309">
                  <c:v>100.63700856839519</c:v>
                </c:pt>
                <c:pt idx="310">
                  <c:v>89.543648274257691</c:v>
                </c:pt>
                <c:pt idx="311">
                  <c:v>79.542359097492621</c:v>
                </c:pt>
                <c:pt idx="312">
                  <c:v>92.129881544174395</c:v>
                </c:pt>
                <c:pt idx="313">
                  <c:v>81.830991141436797</c:v>
                </c:pt>
                <c:pt idx="314">
                  <c:v>95.433004918592019</c:v>
                </c:pt>
                <c:pt idx="315">
                  <c:v>110.79883886843491</c:v>
                </c:pt>
                <c:pt idx="316">
                  <c:v>80.878292275137426</c:v>
                </c:pt>
                <c:pt idx="317">
                  <c:v>102.12095364144102</c:v>
                </c:pt>
                <c:pt idx="318">
                  <c:v>86.650099162455021</c:v>
                </c:pt>
                <c:pt idx="319">
                  <c:v>86.377907574062277</c:v>
                </c:pt>
                <c:pt idx="320">
                  <c:v>97.20598337335899</c:v>
                </c:pt>
                <c:pt idx="321">
                  <c:v>111.48227409450197</c:v>
                </c:pt>
                <c:pt idx="322">
                  <c:v>92.003421810654089</c:v>
                </c:pt>
                <c:pt idx="323">
                  <c:v>96.593578302077191</c:v>
                </c:pt>
                <c:pt idx="324">
                  <c:v>89.372131489622532</c:v>
                </c:pt>
                <c:pt idx="325">
                  <c:v>88.384277770118445</c:v>
                </c:pt>
                <c:pt idx="326">
                  <c:v>101.07803286188421</c:v>
                </c:pt>
                <c:pt idx="327">
                  <c:v>112.30744002674609</c:v>
                </c:pt>
                <c:pt idx="328">
                  <c:v>127.25853597502916</c:v>
                </c:pt>
                <c:pt idx="329">
                  <c:v>97.52200249558274</c:v>
                </c:pt>
                <c:pt idx="330">
                  <c:v>87.981690398242662</c:v>
                </c:pt>
                <c:pt idx="331">
                  <c:v>83.398256932880287</c:v>
                </c:pt>
                <c:pt idx="332">
                  <c:v>90.8767553753339</c:v>
                </c:pt>
                <c:pt idx="333">
                  <c:v>94.320687736837485</c:v>
                </c:pt>
                <c:pt idx="334">
                  <c:v>100.54910014371504</c:v>
                </c:pt>
                <c:pt idx="335">
                  <c:v>99.814204920868846</c:v>
                </c:pt>
                <c:pt idx="336">
                  <c:v>90.253784903436667</c:v>
                </c:pt>
                <c:pt idx="337">
                  <c:v>93.311520468230341</c:v>
                </c:pt>
                <c:pt idx="338">
                  <c:v>85.768474887628628</c:v>
                </c:pt>
                <c:pt idx="339">
                  <c:v>96.060447414942715</c:v>
                </c:pt>
                <c:pt idx="340">
                  <c:v>93.71350802108816</c:v>
                </c:pt>
                <c:pt idx="341">
                  <c:v>87.530700196777389</c:v>
                </c:pt>
                <c:pt idx="342">
                  <c:v>90.915585120997477</c:v>
                </c:pt>
                <c:pt idx="343">
                  <c:v>91.738365627493309</c:v>
                </c:pt>
                <c:pt idx="344">
                  <c:v>90.99933046480389</c:v>
                </c:pt>
                <c:pt idx="345">
                  <c:v>92.911935785617175</c:v>
                </c:pt>
                <c:pt idx="346">
                  <c:v>83.237846575198233</c:v>
                </c:pt>
                <c:pt idx="347">
                  <c:v>97.736393189220436</c:v>
                </c:pt>
                <c:pt idx="348">
                  <c:v>91.895924359083011</c:v>
                </c:pt>
                <c:pt idx="349">
                  <c:v>88.618653053646838</c:v>
                </c:pt>
                <c:pt idx="350">
                  <c:v>80.324271813297827</c:v>
                </c:pt>
                <c:pt idx="351">
                  <c:v>85.265169221233307</c:v>
                </c:pt>
                <c:pt idx="352">
                  <c:v>90.779695268100667</c:v>
                </c:pt>
                <c:pt idx="353">
                  <c:v>89.315520231656123</c:v>
                </c:pt>
                <c:pt idx="354">
                  <c:v>92.618604946118381</c:v>
                </c:pt>
                <c:pt idx="355">
                  <c:v>93.37147731389814</c:v>
                </c:pt>
                <c:pt idx="356">
                  <c:v>88.531592138154437</c:v>
                </c:pt>
                <c:pt idx="357">
                  <c:v>89.520477419346619</c:v>
                </c:pt>
                <c:pt idx="358">
                  <c:v>86.714690464529028</c:v>
                </c:pt>
                <c:pt idx="359">
                  <c:v>92.150621529121679</c:v>
                </c:pt>
                <c:pt idx="360">
                  <c:v>86.29429517329325</c:v>
                </c:pt>
                <c:pt idx="361">
                  <c:v>87.704948720543015</c:v>
                </c:pt>
                <c:pt idx="362">
                  <c:v>91.808374802152386</c:v>
                </c:pt>
                <c:pt idx="363">
                  <c:v>83.349030636123999</c:v>
                </c:pt>
                <c:pt idx="364">
                  <c:v>88.070144925719461</c:v>
                </c:pt>
                <c:pt idx="365">
                  <c:v>90.056807588859471</c:v>
                </c:pt>
                <c:pt idx="366">
                  <c:v>86.469446645477305</c:v>
                </c:pt>
                <c:pt idx="367">
                  <c:v>102.42292306102523</c:v>
                </c:pt>
                <c:pt idx="368">
                  <c:v>104.79896709111731</c:v>
                </c:pt>
                <c:pt idx="369">
                  <c:v>116.96380917953009</c:v>
                </c:pt>
                <c:pt idx="370">
                  <c:v>107.10834266231689</c:v>
                </c:pt>
                <c:pt idx="371">
                  <c:v>110.21923612695102</c:v>
                </c:pt>
                <c:pt idx="372">
                  <c:v>105.86897805543794</c:v>
                </c:pt>
                <c:pt idx="373">
                  <c:v>109.01412468972023</c:v>
                </c:pt>
                <c:pt idx="374">
                  <c:v>98.725788454440462</c:v>
                </c:pt>
                <c:pt idx="375">
                  <c:v>105.08544250913046</c:v>
                </c:pt>
                <c:pt idx="376">
                  <c:v>101.96547487168108</c:v>
                </c:pt>
                <c:pt idx="377">
                  <c:v>115.67444089435857</c:v>
                </c:pt>
                <c:pt idx="378">
                  <c:v>88.837340081540844</c:v>
                </c:pt>
                <c:pt idx="379">
                  <c:v>86.377056094474909</c:v>
                </c:pt>
                <c:pt idx="380">
                  <c:v>91.241389006045267</c:v>
                </c:pt>
                <c:pt idx="381">
                  <c:v>88.513988471812183</c:v>
                </c:pt>
                <c:pt idx="382">
                  <c:v>93.473218051455092</c:v>
                </c:pt>
                <c:pt idx="383">
                  <c:v>86.37354140306482</c:v>
                </c:pt>
                <c:pt idx="384">
                  <c:v>86.686348938563199</c:v>
                </c:pt>
                <c:pt idx="385">
                  <c:v>85.540559538872486</c:v>
                </c:pt>
                <c:pt idx="386">
                  <c:v>89.39266132433572</c:v>
                </c:pt>
                <c:pt idx="387">
                  <c:v>88.91817798397301</c:v>
                </c:pt>
                <c:pt idx="388">
                  <c:v>93.859834106565444</c:v>
                </c:pt>
                <c:pt idx="389">
                  <c:v>92.96007310558133</c:v>
                </c:pt>
                <c:pt idx="390">
                  <c:v>93.501335582735834</c:v>
                </c:pt>
                <c:pt idx="391">
                  <c:v>90.886405173625747</c:v>
                </c:pt>
                <c:pt idx="392">
                  <c:v>92.808941374947281</c:v>
                </c:pt>
                <c:pt idx="393">
                  <c:v>89.983129481231543</c:v>
                </c:pt>
                <c:pt idx="394">
                  <c:v>92.714044706874731</c:v>
                </c:pt>
                <c:pt idx="395">
                  <c:v>93.466188668634899</c:v>
                </c:pt>
                <c:pt idx="396">
                  <c:v>93.747363981442433</c:v>
                </c:pt>
                <c:pt idx="397">
                  <c:v>88.767046253338961</c:v>
                </c:pt>
                <c:pt idx="398">
                  <c:v>91.736960494868541</c:v>
                </c:pt>
                <c:pt idx="399">
                  <c:v>91.262477154505845</c:v>
                </c:pt>
              </c:numCache>
            </c:numRef>
          </c:yVal>
          <c:smooth val="0"/>
          <c:extLst>
            <c:ext xmlns:c16="http://schemas.microsoft.com/office/drawing/2014/chart" uri="{C3380CC4-5D6E-409C-BE32-E72D297353CC}">
              <c16:uniqueId val="{00000001-D2E4-4862-B096-5B9B26FC1FFB}"/>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ax val="16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EU-Vergleichsdaten'!$T$1</c:f>
          <c:strCache>
            <c:ptCount val="1"/>
            <c:pt idx="0">
              <c:v>BIP in KKS je Einwohner, EU27=100,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1">
                <a:lumMod val="40000"/>
                <a:lumOff val="60000"/>
              </a:schemeClr>
            </a:solidFill>
            <a:ln>
              <a:solidFill>
                <a:schemeClr val="accent1">
                  <a:lumMod val="20000"/>
                  <a:lumOff val="80000"/>
                </a:schemeClr>
              </a:solidFill>
            </a:ln>
            <a:effectLst/>
          </c:spPr>
          <c:invertIfNegative val="0"/>
          <c:cat>
            <c:strRef>
              <c:f>'Abb EU-Vergleichsdaten'!$Y$3:$Y$94</c:f>
              <c:strCache>
                <c:ptCount val="58"/>
                <c:pt idx="2">
                  <c:v>HH</c:v>
                </c:pt>
                <c:pt idx="6">
                  <c:v>BY</c:v>
                </c:pt>
                <c:pt idx="7">
                  <c:v>HE</c:v>
                </c:pt>
                <c:pt idx="8">
                  <c:v>HB</c:v>
                </c:pt>
                <c:pt idx="9">
                  <c:v>BW</c:v>
                </c:pt>
                <c:pt idx="12">
                  <c:v>BE</c:v>
                </c:pt>
                <c:pt idx="27">
                  <c:v>NW</c:v>
                </c:pt>
                <c:pt idx="29">
                  <c:v>NI</c:v>
                </c:pt>
                <c:pt idx="33">
                  <c:v>RP</c:v>
                </c:pt>
                <c:pt idx="36">
                  <c:v>SH</c:v>
                </c:pt>
                <c:pt idx="41">
                  <c:v>SL</c:v>
                </c:pt>
                <c:pt idx="45">
                  <c:v>SN</c:v>
                </c:pt>
                <c:pt idx="47">
                  <c:v>MV</c:v>
                </c:pt>
                <c:pt idx="52">
                  <c:v>BB</c:v>
                </c:pt>
                <c:pt idx="55">
                  <c:v>ST</c:v>
                </c:pt>
                <c:pt idx="57">
                  <c:v>TH</c:v>
                </c:pt>
              </c:strCache>
            </c:strRef>
          </c:cat>
          <c:val>
            <c:numRef>
              <c:f>'Abb EU-Vergleichsdaten'!$Z$3:$Z$94</c:f>
              <c:numCache>
                <c:formatCode>General</c:formatCode>
                <c:ptCount val="92"/>
                <c:pt idx="0">
                  <c:v>244.86209338847115</c:v>
                </c:pt>
                <c:pt idx="1">
                  <c:v>221.8044842781955</c:v>
                </c:pt>
                <c:pt idx="2">
                  <c:v>196.24059350375938</c:v>
                </c:pt>
                <c:pt idx="3">
                  <c:v>190.47617147619044</c:v>
                </c:pt>
                <c:pt idx="4">
                  <c:v>160.40096350626567</c:v>
                </c:pt>
                <c:pt idx="5">
                  <c:v>149.62399115037596</c:v>
                </c:pt>
                <c:pt idx="6">
                  <c:v>135.33834186466166</c:v>
                </c:pt>
                <c:pt idx="7">
                  <c:v>132.58144463408522</c:v>
                </c:pt>
                <c:pt idx="8">
                  <c:v>132.08019350125312</c:v>
                </c:pt>
                <c:pt idx="9">
                  <c:v>130.82706466917296</c:v>
                </c:pt>
                <c:pt idx="10">
                  <c:v>130.32574453634086</c:v>
                </c:pt>
                <c:pt idx="11">
                  <c:v>129.57384283709274</c:v>
                </c:pt>
                <c:pt idx="12">
                  <c:v>126.81703760651629</c:v>
                </c:pt>
                <c:pt idx="13">
                  <c:v>126.56634304010026</c:v>
                </c:pt>
                <c:pt idx="14">
                  <c:v>126.31576447368421</c:v>
                </c:pt>
                <c:pt idx="15">
                  <c:v>125.06262264160401</c:v>
                </c:pt>
                <c:pt idx="16">
                  <c:v>123.55881724310778</c:v>
                </c:pt>
                <c:pt idx="17">
                  <c:v>122.30570141102757</c:v>
                </c:pt>
                <c:pt idx="18">
                  <c:v>120.80195101253133</c:v>
                </c:pt>
                <c:pt idx="19">
                  <c:v>119.54885218045114</c:v>
                </c:pt>
                <c:pt idx="20">
                  <c:v>116.79190894987468</c:v>
                </c:pt>
                <c:pt idx="21">
                  <c:v>114.53625485213034</c:v>
                </c:pt>
                <c:pt idx="22">
                  <c:v>114.28565728571428</c:v>
                </c:pt>
                <c:pt idx="23">
                  <c:v>113.78439315288222</c:v>
                </c:pt>
                <c:pt idx="24">
                  <c:v>111.27810448872179</c:v>
                </c:pt>
                <c:pt idx="25">
                  <c:v>110.77687035588973</c:v>
                </c:pt>
                <c:pt idx="26">
                  <c:v>109.77437009022556</c:v>
                </c:pt>
                <c:pt idx="27">
                  <c:v>109.02254439097744</c:v>
                </c:pt>
                <c:pt idx="28">
                  <c:v>109.02252339097744</c:v>
                </c:pt>
                <c:pt idx="29">
                  <c:v>107.51878599248121</c:v>
                </c:pt>
                <c:pt idx="30">
                  <c:v>104.76184676190478</c:v>
                </c:pt>
                <c:pt idx="31">
                  <c:v>104.00995806265664</c:v>
                </c:pt>
                <c:pt idx="32">
                  <c:v>102.25554909774435</c:v>
                </c:pt>
                <c:pt idx="33">
                  <c:v>100.50124013283209</c:v>
                </c:pt>
                <c:pt idx="34">
                  <c:v>100.50116013283208</c:v>
                </c:pt>
                <c:pt idx="35">
                  <c:v>98.99743473433584</c:v>
                </c:pt>
                <c:pt idx="36">
                  <c:v>96.74183763659147</c:v>
                </c:pt>
                <c:pt idx="37">
                  <c:v>96.741805636591465</c:v>
                </c:pt>
                <c:pt idx="38">
                  <c:v>96.491178070175437</c:v>
                </c:pt>
                <c:pt idx="39">
                  <c:v>95.739320370927317</c:v>
                </c:pt>
                <c:pt idx="40">
                  <c:v>94.987374671679191</c:v>
                </c:pt>
                <c:pt idx="41">
                  <c:v>94.736828105263157</c:v>
                </c:pt>
                <c:pt idx="42">
                  <c:v>94.486179538847125</c:v>
                </c:pt>
                <c:pt idx="43">
                  <c:v>90.726793042606516</c:v>
                </c:pt>
                <c:pt idx="44">
                  <c:v>90.476102476190476</c:v>
                </c:pt>
                <c:pt idx="45">
                  <c:v>89.974922343358386</c:v>
                </c:pt>
                <c:pt idx="46">
                  <c:v>88.471094944862159</c:v>
                </c:pt>
                <c:pt idx="47">
                  <c:v>87.719288245614024</c:v>
                </c:pt>
                <c:pt idx="48">
                  <c:v>87.468610679197994</c:v>
                </c:pt>
                <c:pt idx="49">
                  <c:v>86.716770979949871</c:v>
                </c:pt>
                <c:pt idx="50">
                  <c:v>86.716746979949875</c:v>
                </c:pt>
                <c:pt idx="51">
                  <c:v>86.46611441353383</c:v>
                </c:pt>
                <c:pt idx="52">
                  <c:v>85.964906280701754</c:v>
                </c:pt>
                <c:pt idx="53">
                  <c:v>84.461106882205513</c:v>
                </c:pt>
                <c:pt idx="54">
                  <c:v>83.95986774937343</c:v>
                </c:pt>
                <c:pt idx="55">
                  <c:v>83.458630616541356</c:v>
                </c:pt>
                <c:pt idx="56">
                  <c:v>83.458599616541363</c:v>
                </c:pt>
                <c:pt idx="57">
                  <c:v>83.208002050125316</c:v>
                </c:pt>
                <c:pt idx="58">
                  <c:v>82.957345483709261</c:v>
                </c:pt>
                <c:pt idx="59">
                  <c:v>82.456059350877197</c:v>
                </c:pt>
                <c:pt idx="60">
                  <c:v>81.954864218045117</c:v>
                </c:pt>
                <c:pt idx="61">
                  <c:v>81.704220651629072</c:v>
                </c:pt>
                <c:pt idx="62">
                  <c:v>81.704216651629068</c:v>
                </c:pt>
                <c:pt idx="63">
                  <c:v>81.453592085213046</c:v>
                </c:pt>
                <c:pt idx="64">
                  <c:v>79.197968987468656</c:v>
                </c:pt>
                <c:pt idx="65">
                  <c:v>78.947327421052634</c:v>
                </c:pt>
                <c:pt idx="66">
                  <c:v>78.696665854636578</c:v>
                </c:pt>
                <c:pt idx="67">
                  <c:v>78.446080288220557</c:v>
                </c:pt>
                <c:pt idx="68">
                  <c:v>77.944809155388484</c:v>
                </c:pt>
                <c:pt idx="69">
                  <c:v>75.939806624060139</c:v>
                </c:pt>
                <c:pt idx="70">
                  <c:v>74.937269358395994</c:v>
                </c:pt>
                <c:pt idx="71">
                  <c:v>74.686627791979944</c:v>
                </c:pt>
                <c:pt idx="72">
                  <c:v>74.436015225563921</c:v>
                </c:pt>
                <c:pt idx="73">
                  <c:v>72.681622260651622</c:v>
                </c:pt>
                <c:pt idx="74">
                  <c:v>72.431039694235594</c:v>
                </c:pt>
                <c:pt idx="75">
                  <c:v>71.177860862155384</c:v>
                </c:pt>
                <c:pt idx="76">
                  <c:v>69.674107463659141</c:v>
                </c:pt>
                <c:pt idx="77">
                  <c:v>69.423521897243106</c:v>
                </c:pt>
                <c:pt idx="78">
                  <c:v>68.922218764411042</c:v>
                </c:pt>
                <c:pt idx="79">
                  <c:v>68.42099263157894</c:v>
                </c:pt>
                <c:pt idx="80">
                  <c:v>66.415963100250622</c:v>
                </c:pt>
                <c:pt idx="81">
                  <c:v>65.664105401002502</c:v>
                </c:pt>
                <c:pt idx="82">
                  <c:v>64.160345002506261</c:v>
                </c:pt>
                <c:pt idx="83">
                  <c:v>61.403444771929827</c:v>
                </c:pt>
                <c:pt idx="84">
                  <c:v>59.398467240601505</c:v>
                </c:pt>
                <c:pt idx="85">
                  <c:v>57.644058275689225</c:v>
                </c:pt>
                <c:pt idx="86">
                  <c:v>57.393404709273184</c:v>
                </c:pt>
                <c:pt idx="87">
                  <c:v>54.887187045112782</c:v>
                </c:pt>
                <c:pt idx="88">
                  <c:v>52.882120513784464</c:v>
                </c:pt>
                <c:pt idx="89">
                  <c:v>51.127789548872173</c:v>
                </c:pt>
                <c:pt idx="90">
                  <c:v>50.125248283208016</c:v>
                </c:pt>
                <c:pt idx="91">
                  <c:v>48.872158451127817</c:v>
                </c:pt>
              </c:numCache>
            </c:numRef>
          </c:val>
          <c:extLst>
            <c:ext xmlns:c16="http://schemas.microsoft.com/office/drawing/2014/chart" uri="{C3380CC4-5D6E-409C-BE32-E72D297353CC}">
              <c16:uniqueId val="{00000000-3049-4C75-BC37-169D7E9D7D49}"/>
            </c:ext>
          </c:extLst>
        </c:ser>
        <c:ser>
          <c:idx val="1"/>
          <c:order val="1"/>
          <c:spPr>
            <a:solidFill>
              <a:schemeClr val="accent1"/>
            </a:solidFill>
            <a:ln>
              <a:noFill/>
            </a:ln>
            <a:effectLst/>
          </c:spPr>
          <c:invertIfNegative val="0"/>
          <c:cat>
            <c:strRef>
              <c:f>'Abb EU-Vergleichsdaten'!$Y$3:$Y$94</c:f>
              <c:strCache>
                <c:ptCount val="58"/>
                <c:pt idx="2">
                  <c:v>HH</c:v>
                </c:pt>
                <c:pt idx="6">
                  <c:v>BY</c:v>
                </c:pt>
                <c:pt idx="7">
                  <c:v>HE</c:v>
                </c:pt>
                <c:pt idx="8">
                  <c:v>HB</c:v>
                </c:pt>
                <c:pt idx="9">
                  <c:v>BW</c:v>
                </c:pt>
                <c:pt idx="12">
                  <c:v>BE</c:v>
                </c:pt>
                <c:pt idx="27">
                  <c:v>NW</c:v>
                </c:pt>
                <c:pt idx="29">
                  <c:v>NI</c:v>
                </c:pt>
                <c:pt idx="33">
                  <c:v>RP</c:v>
                </c:pt>
                <c:pt idx="36">
                  <c:v>SH</c:v>
                </c:pt>
                <c:pt idx="41">
                  <c:v>SL</c:v>
                </c:pt>
                <c:pt idx="45">
                  <c:v>SN</c:v>
                </c:pt>
                <c:pt idx="47">
                  <c:v>MV</c:v>
                </c:pt>
                <c:pt idx="52">
                  <c:v>BB</c:v>
                </c:pt>
                <c:pt idx="55">
                  <c:v>ST</c:v>
                </c:pt>
                <c:pt idx="57">
                  <c:v>TH</c:v>
                </c:pt>
              </c:strCache>
            </c:strRef>
          </c:cat>
          <c:val>
            <c:numRef>
              <c:f>'Abb EU-Vergleichsdaten'!$AA$3:$AA$94</c:f>
              <c:numCache>
                <c:formatCode>General</c:formatCode>
                <c:ptCount val="92"/>
                <c:pt idx="0">
                  <c:v>0</c:v>
                </c:pt>
                <c:pt idx="1">
                  <c:v>0</c:v>
                </c:pt>
                <c:pt idx="2">
                  <c:v>196.24059350375938</c:v>
                </c:pt>
                <c:pt idx="3">
                  <c:v>0</c:v>
                </c:pt>
                <c:pt idx="4">
                  <c:v>0</c:v>
                </c:pt>
                <c:pt idx="5">
                  <c:v>0</c:v>
                </c:pt>
                <c:pt idx="6">
                  <c:v>135.33834186466166</c:v>
                </c:pt>
                <c:pt idx="7">
                  <c:v>132.58144463408522</c:v>
                </c:pt>
                <c:pt idx="8">
                  <c:v>132.08019350125312</c:v>
                </c:pt>
                <c:pt idx="9">
                  <c:v>130.82706466917296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109.02254439097744</c:v>
                </c:pt>
                <c:pt idx="28">
                  <c:v>0</c:v>
                </c:pt>
                <c:pt idx="29">
                  <c:v>107.51878599248121</c:v>
                </c:pt>
                <c:pt idx="30">
                  <c:v>0</c:v>
                </c:pt>
                <c:pt idx="31">
                  <c:v>0</c:v>
                </c:pt>
                <c:pt idx="32">
                  <c:v>0</c:v>
                </c:pt>
                <c:pt idx="33">
                  <c:v>100.50124013283209</c:v>
                </c:pt>
                <c:pt idx="34">
                  <c:v>0</c:v>
                </c:pt>
                <c:pt idx="35">
                  <c:v>0</c:v>
                </c:pt>
                <c:pt idx="36">
                  <c:v>96.74183763659147</c:v>
                </c:pt>
                <c:pt idx="37">
                  <c:v>0</c:v>
                </c:pt>
                <c:pt idx="38">
                  <c:v>0</c:v>
                </c:pt>
                <c:pt idx="39">
                  <c:v>0</c:v>
                </c:pt>
                <c:pt idx="40">
                  <c:v>0</c:v>
                </c:pt>
                <c:pt idx="41">
                  <c:v>94.736828105263157</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3049-4C75-BC37-169D7E9D7D49}"/>
            </c:ext>
          </c:extLst>
        </c:ser>
        <c:ser>
          <c:idx val="2"/>
          <c:order val="2"/>
          <c:spPr>
            <a:solidFill>
              <a:srgbClr val="FFC000"/>
            </a:solidFill>
            <a:ln>
              <a:noFill/>
            </a:ln>
            <a:effectLst/>
          </c:spPr>
          <c:invertIfNegative val="0"/>
          <c:dPt>
            <c:idx val="1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2-8AE1-41A0-9513-C71EC9AF4B1B}"/>
              </c:ext>
            </c:extLst>
          </c:dPt>
          <c:dPt>
            <c:idx val="14"/>
            <c:invertIfNegative val="0"/>
            <c:bubble3D val="0"/>
            <c:spPr>
              <a:solidFill>
                <a:srgbClr val="FFC000"/>
              </a:solidFill>
              <a:ln>
                <a:noFill/>
              </a:ln>
              <a:effectLst/>
            </c:spPr>
            <c:extLst>
              <c:ext xmlns:c16="http://schemas.microsoft.com/office/drawing/2014/chart" uri="{C3380CC4-5D6E-409C-BE32-E72D297353CC}">
                <c16:uniqueId val="{00000003-3049-4C75-BC37-169D7E9D7D49}"/>
              </c:ext>
            </c:extLst>
          </c:dPt>
          <c:cat>
            <c:strRef>
              <c:f>'Abb EU-Vergleichsdaten'!$Y$3:$Y$94</c:f>
              <c:strCache>
                <c:ptCount val="58"/>
                <c:pt idx="2">
                  <c:v>HH</c:v>
                </c:pt>
                <c:pt idx="6">
                  <c:v>BY</c:v>
                </c:pt>
                <c:pt idx="7">
                  <c:v>HE</c:v>
                </c:pt>
                <c:pt idx="8">
                  <c:v>HB</c:v>
                </c:pt>
                <c:pt idx="9">
                  <c:v>BW</c:v>
                </c:pt>
                <c:pt idx="12">
                  <c:v>BE</c:v>
                </c:pt>
                <c:pt idx="27">
                  <c:v>NW</c:v>
                </c:pt>
                <c:pt idx="29">
                  <c:v>NI</c:v>
                </c:pt>
                <c:pt idx="33">
                  <c:v>RP</c:v>
                </c:pt>
                <c:pt idx="36">
                  <c:v>SH</c:v>
                </c:pt>
                <c:pt idx="41">
                  <c:v>SL</c:v>
                </c:pt>
                <c:pt idx="45">
                  <c:v>SN</c:v>
                </c:pt>
                <c:pt idx="47">
                  <c:v>MV</c:v>
                </c:pt>
                <c:pt idx="52">
                  <c:v>BB</c:v>
                </c:pt>
                <c:pt idx="55">
                  <c:v>ST</c:v>
                </c:pt>
                <c:pt idx="57">
                  <c:v>TH</c:v>
                </c:pt>
              </c:strCache>
            </c:strRef>
          </c:cat>
          <c:val>
            <c:numRef>
              <c:f>'Abb EU-Vergleichsdaten'!$AB$3:$AB$94</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126.81703760651629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89.974922343358386</c:v>
                </c:pt>
                <c:pt idx="46">
                  <c:v>0</c:v>
                </c:pt>
                <c:pt idx="47">
                  <c:v>87.719288245614024</c:v>
                </c:pt>
                <c:pt idx="48">
                  <c:v>0</c:v>
                </c:pt>
                <c:pt idx="49">
                  <c:v>0</c:v>
                </c:pt>
                <c:pt idx="50">
                  <c:v>0</c:v>
                </c:pt>
                <c:pt idx="51">
                  <c:v>0</c:v>
                </c:pt>
                <c:pt idx="52">
                  <c:v>85.964906280701754</c:v>
                </c:pt>
                <c:pt idx="53">
                  <c:v>0</c:v>
                </c:pt>
                <c:pt idx="54">
                  <c:v>0</c:v>
                </c:pt>
                <c:pt idx="55">
                  <c:v>83.458630616541356</c:v>
                </c:pt>
                <c:pt idx="56">
                  <c:v>0</c:v>
                </c:pt>
                <c:pt idx="57">
                  <c:v>83.208002050125316</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3049-4C75-BC37-169D7E9D7D49}"/>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EU-Vergleichsdaten'!$T$97</c:f>
          <c:strCache>
            <c:ptCount val="1"/>
            <c:pt idx="0">
              <c:v>Wirtschaftswachstum,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1">
                <a:lumMod val="40000"/>
                <a:lumOff val="60000"/>
              </a:schemeClr>
            </a:solidFill>
            <a:ln>
              <a:noFill/>
            </a:ln>
            <a:effectLst/>
          </c:spPr>
          <c:invertIfNegative val="0"/>
          <c:cat>
            <c:strRef>
              <c:f>'Abb EU-Vergleichsdaten'!$Y$99:$Y$190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EU-Vergleichsdaten'!$Z$99:$Z$190</c:f>
              <c:numCache>
                <c:formatCode>General</c:formatCode>
                <c:ptCount val="92"/>
                <c:pt idx="0">
                  <c:v>7.1812434999745713</c:v>
                </c:pt>
                <c:pt idx="1">
                  <c:v>6.3454026812459334</c:v>
                </c:pt>
                <c:pt idx="2">
                  <c:v>5.0534795296709998</c:v>
                </c:pt>
                <c:pt idx="3">
                  <c:v>4.3941501954243112</c:v>
                </c:pt>
                <c:pt idx="4">
                  <c:v>4.3376181651990011</c:v>
                </c:pt>
                <c:pt idx="5">
                  <c:v>3.5792218105666795</c:v>
                </c:pt>
                <c:pt idx="6">
                  <c:v>3.4344396316124586</c:v>
                </c:pt>
                <c:pt idx="7">
                  <c:v>3.0244656141195478</c:v>
                </c:pt>
                <c:pt idx="8">
                  <c:v>2.980515507576845</c:v>
                </c:pt>
                <c:pt idx="9">
                  <c:v>2.7798120414504397</c:v>
                </c:pt>
                <c:pt idx="10">
                  <c:v>2.6559290625298422</c:v>
                </c:pt>
                <c:pt idx="11">
                  <c:v>2.6428575572831514</c:v>
                </c:pt>
                <c:pt idx="12">
                  <c:v>2.3918883031582676</c:v>
                </c:pt>
                <c:pt idx="13">
                  <c:v>2.3457414278960109</c:v>
                </c:pt>
                <c:pt idx="14">
                  <c:v>2.2982540952138573</c:v>
                </c:pt>
                <c:pt idx="15">
                  <c:v>2.2927481634381661</c:v>
                </c:pt>
                <c:pt idx="16">
                  <c:v>2.2723549349690177</c:v>
                </c:pt>
                <c:pt idx="17">
                  <c:v>2.2471488085889857</c:v>
                </c:pt>
                <c:pt idx="18">
                  <c:v>2.2030205206186309</c:v>
                </c:pt>
                <c:pt idx="19">
                  <c:v>2.1699191032135512</c:v>
                </c:pt>
                <c:pt idx="20">
                  <c:v>2.1636353381941431</c:v>
                </c:pt>
                <c:pt idx="21">
                  <c:v>2.1428155801752182</c:v>
                </c:pt>
                <c:pt idx="22">
                  <c:v>2.137605999563005</c:v>
                </c:pt>
                <c:pt idx="23">
                  <c:v>2.0887364097230976</c:v>
                </c:pt>
                <c:pt idx="24">
                  <c:v>1.9955705893920617</c:v>
                </c:pt>
                <c:pt idx="25">
                  <c:v>1.916656809879985</c:v>
                </c:pt>
                <c:pt idx="26">
                  <c:v>1.8480849608364118</c:v>
                </c:pt>
                <c:pt idx="27">
                  <c:v>1.8243951098570002</c:v>
                </c:pt>
                <c:pt idx="28">
                  <c:v>1.8169376576733054</c:v>
                </c:pt>
                <c:pt idx="29">
                  <c:v>1.7768067284234028</c:v>
                </c:pt>
                <c:pt idx="30">
                  <c:v>1.7701368603094731</c:v>
                </c:pt>
                <c:pt idx="31">
                  <c:v>1.7195812554355485</c:v>
                </c:pt>
                <c:pt idx="32">
                  <c:v>1.5863310301751326</c:v>
                </c:pt>
                <c:pt idx="33">
                  <c:v>1.5257110432060978</c:v>
                </c:pt>
                <c:pt idx="34">
                  <c:v>1.5110151710988009</c:v>
                </c:pt>
                <c:pt idx="35">
                  <c:v>1.4132849770605571</c:v>
                </c:pt>
                <c:pt idx="36">
                  <c:v>1.403913095240449</c:v>
                </c:pt>
                <c:pt idx="37">
                  <c:v>1.3253847355255877</c:v>
                </c:pt>
                <c:pt idx="38">
                  <c:v>1.209847799347618</c:v>
                </c:pt>
                <c:pt idx="39">
                  <c:v>1.2074271489526152</c:v>
                </c:pt>
                <c:pt idx="40">
                  <c:v>1.2023680403231984</c:v>
                </c:pt>
                <c:pt idx="41">
                  <c:v>1.1435173464198203</c:v>
                </c:pt>
                <c:pt idx="42">
                  <c:v>1.0821874610988882</c:v>
                </c:pt>
                <c:pt idx="43">
                  <c:v>1.0676483759340927</c:v>
                </c:pt>
                <c:pt idx="44">
                  <c:v>1.0667430624636796</c:v>
                </c:pt>
                <c:pt idx="45">
                  <c:v>0.97915699524174271</c:v>
                </c:pt>
                <c:pt idx="46">
                  <c:v>0.97870868270368316</c:v>
                </c:pt>
                <c:pt idx="47">
                  <c:v>0.89652834923673519</c:v>
                </c:pt>
                <c:pt idx="48">
                  <c:v>0.88270007803771833</c:v>
                </c:pt>
                <c:pt idx="49">
                  <c:v>0.86854071491716978</c:v>
                </c:pt>
                <c:pt idx="50">
                  <c:v>0.83995577903064578</c:v>
                </c:pt>
                <c:pt idx="51">
                  <c:v>0.77503806870860259</c:v>
                </c:pt>
                <c:pt idx="52">
                  <c:v>0.74211393393936131</c:v>
                </c:pt>
                <c:pt idx="53">
                  <c:v>0.6854140743997903</c:v>
                </c:pt>
                <c:pt idx="54">
                  <c:v>0.66953950312428334</c:v>
                </c:pt>
                <c:pt idx="55">
                  <c:v>0.64068904412975058</c:v>
                </c:pt>
                <c:pt idx="56">
                  <c:v>0.56591155104418844</c:v>
                </c:pt>
                <c:pt idx="57">
                  <c:v>0.55296547341421753</c:v>
                </c:pt>
                <c:pt idx="58">
                  <c:v>0.54391305542665891</c:v>
                </c:pt>
                <c:pt idx="59">
                  <c:v>0.54342127364789861</c:v>
                </c:pt>
                <c:pt idx="60">
                  <c:v>0.50309500273687857</c:v>
                </c:pt>
                <c:pt idx="61">
                  <c:v>0.48123894040990783</c:v>
                </c:pt>
                <c:pt idx="62">
                  <c:v>0.45513389688219069</c:v>
                </c:pt>
                <c:pt idx="63">
                  <c:v>0.45231464660833942</c:v>
                </c:pt>
                <c:pt idx="64">
                  <c:v>0.41518384401338604</c:v>
                </c:pt>
                <c:pt idx="65">
                  <c:v>0.38830282176090813</c:v>
                </c:pt>
                <c:pt idx="66">
                  <c:v>0.33193113244263101</c:v>
                </c:pt>
                <c:pt idx="67">
                  <c:v>0.30320168370354633</c:v>
                </c:pt>
                <c:pt idx="68">
                  <c:v>0.26983077566555447</c:v>
                </c:pt>
                <c:pt idx="69">
                  <c:v>0.26514140777902612</c:v>
                </c:pt>
                <c:pt idx="70">
                  <c:v>0.25577330035096241</c:v>
                </c:pt>
                <c:pt idx="71">
                  <c:v>0.2551816238959147</c:v>
                </c:pt>
                <c:pt idx="72">
                  <c:v>0.21568098431185326</c:v>
                </c:pt>
                <c:pt idx="73">
                  <c:v>0.19358974852923569</c:v>
                </c:pt>
                <c:pt idx="74">
                  <c:v>0.18844725022654854</c:v>
                </c:pt>
                <c:pt idx="75">
                  <c:v>0.18586240792731512</c:v>
                </c:pt>
                <c:pt idx="76">
                  <c:v>0.10940023887460969</c:v>
                </c:pt>
                <c:pt idx="77">
                  <c:v>7.0341267210150091E-2</c:v>
                </c:pt>
                <c:pt idx="78">
                  <c:v>2.3477566532440781E-2</c:v>
                </c:pt>
                <c:pt idx="79">
                  <c:v>2.3468964038821472E-2</c:v>
                </c:pt>
                <c:pt idx="80">
                  <c:v>-9.2E-5</c:v>
                </c:pt>
                <c:pt idx="81">
                  <c:v>-0.1151832330090468</c:v>
                </c:pt>
                <c:pt idx="82">
                  <c:v>-0.14456386126287488</c:v>
                </c:pt>
                <c:pt idx="83">
                  <c:v>-0.14473128216297265</c:v>
                </c:pt>
                <c:pt idx="84">
                  <c:v>-0.14501193240189572</c:v>
                </c:pt>
                <c:pt idx="85">
                  <c:v>-0.26759065655830017</c:v>
                </c:pt>
                <c:pt idx="86">
                  <c:v>-0.32477592611625611</c:v>
                </c:pt>
                <c:pt idx="87">
                  <c:v>-0.34095838185762933</c:v>
                </c:pt>
                <c:pt idx="88">
                  <c:v>-0.40725885883901247</c:v>
                </c:pt>
                <c:pt idx="89">
                  <c:v>-0.40976638949958988</c:v>
                </c:pt>
                <c:pt idx="90">
                  <c:v>-0.58715249907040168</c:v>
                </c:pt>
                <c:pt idx="91">
                  <c:v>-1.0544717835608848</c:v>
                </c:pt>
              </c:numCache>
            </c:numRef>
          </c:val>
          <c:extLst>
            <c:ext xmlns:c16="http://schemas.microsoft.com/office/drawing/2014/chart" uri="{C3380CC4-5D6E-409C-BE32-E72D297353CC}">
              <c16:uniqueId val="{00000000-CDBC-4BE5-BC59-2E8119344BD6}"/>
            </c:ext>
          </c:extLst>
        </c:ser>
        <c:ser>
          <c:idx val="1"/>
          <c:order val="1"/>
          <c:spPr>
            <a:solidFill>
              <a:schemeClr val="accent1"/>
            </a:solidFill>
            <a:ln>
              <a:noFill/>
            </a:ln>
            <a:effectLst/>
          </c:spPr>
          <c:invertIfNegative val="0"/>
          <c:cat>
            <c:strRef>
              <c:f>'Abb EU-Vergleichsdaten'!$Y$99:$Y$190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EU-Vergleichsdaten'!$AA$99:$AA$190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0.50309500273687857</c:v>
                </c:pt>
                <c:pt idx="61">
                  <c:v>0</c:v>
                </c:pt>
                <c:pt idx="62">
                  <c:v>0</c:v>
                </c:pt>
                <c:pt idx="63">
                  <c:v>0</c:v>
                </c:pt>
                <c:pt idx="64">
                  <c:v>0</c:v>
                </c:pt>
                <c:pt idx="65">
                  <c:v>0</c:v>
                </c:pt>
                <c:pt idx="66">
                  <c:v>0</c:v>
                </c:pt>
                <c:pt idx="67">
                  <c:v>0</c:v>
                </c:pt>
                <c:pt idx="68">
                  <c:v>0.26983077566555447</c:v>
                </c:pt>
                <c:pt idx="69">
                  <c:v>0.26514140777902612</c:v>
                </c:pt>
                <c:pt idx="70">
                  <c:v>0.25577330035096241</c:v>
                </c:pt>
                <c:pt idx="71">
                  <c:v>0</c:v>
                </c:pt>
                <c:pt idx="72">
                  <c:v>0</c:v>
                </c:pt>
                <c:pt idx="73">
                  <c:v>0</c:v>
                </c:pt>
                <c:pt idx="74">
                  <c:v>0</c:v>
                </c:pt>
                <c:pt idx="75">
                  <c:v>0.18586240792731512</c:v>
                </c:pt>
                <c:pt idx="76">
                  <c:v>0</c:v>
                </c:pt>
                <c:pt idx="77">
                  <c:v>7.0341267210150091E-2</c:v>
                </c:pt>
                <c:pt idx="78">
                  <c:v>0</c:v>
                </c:pt>
                <c:pt idx="79">
                  <c:v>0</c:v>
                </c:pt>
                <c:pt idx="80">
                  <c:v>0</c:v>
                </c:pt>
                <c:pt idx="81">
                  <c:v>0</c:v>
                </c:pt>
                <c:pt idx="82">
                  <c:v>0</c:v>
                </c:pt>
                <c:pt idx="83">
                  <c:v>0</c:v>
                </c:pt>
                <c:pt idx="84">
                  <c:v>0</c:v>
                </c:pt>
                <c:pt idx="85">
                  <c:v>0</c:v>
                </c:pt>
                <c:pt idx="86">
                  <c:v>-0.32477592611625611</c:v>
                </c:pt>
                <c:pt idx="87">
                  <c:v>0</c:v>
                </c:pt>
                <c:pt idx="88">
                  <c:v>-0.40725885883901247</c:v>
                </c:pt>
                <c:pt idx="89">
                  <c:v>-0.40976638949958988</c:v>
                </c:pt>
                <c:pt idx="90">
                  <c:v>-0.58715249907040168</c:v>
                </c:pt>
                <c:pt idx="91">
                  <c:v>0</c:v>
                </c:pt>
              </c:numCache>
            </c:numRef>
          </c:val>
          <c:extLst>
            <c:ext xmlns:c16="http://schemas.microsoft.com/office/drawing/2014/chart" uri="{C3380CC4-5D6E-409C-BE32-E72D297353CC}">
              <c16:uniqueId val="{00000001-CDBC-4BE5-BC59-2E8119344BD6}"/>
            </c:ext>
          </c:extLst>
        </c:ser>
        <c:ser>
          <c:idx val="2"/>
          <c:order val="2"/>
          <c:spPr>
            <a:solidFill>
              <a:srgbClr val="FFC000"/>
            </a:solidFill>
            <a:ln>
              <a:noFill/>
            </a:ln>
            <a:effectLst/>
          </c:spPr>
          <c:invertIfNegative val="0"/>
          <c:dPt>
            <c:idx val="31"/>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DBC-4BE5-BC59-2E8119344BD6}"/>
              </c:ext>
            </c:extLst>
          </c:dPt>
          <c:cat>
            <c:strRef>
              <c:f>'Abb EU-Vergleichsdaten'!$Y$99:$Y$190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EU-Vergleichsdaten'!$AB$99:$AB$190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1.7195812554355485</c:v>
                </c:pt>
                <c:pt idx="32">
                  <c:v>0</c:v>
                </c:pt>
                <c:pt idx="33">
                  <c:v>0</c:v>
                </c:pt>
                <c:pt idx="34">
                  <c:v>0</c:v>
                </c:pt>
                <c:pt idx="35">
                  <c:v>0</c:v>
                </c:pt>
                <c:pt idx="36">
                  <c:v>0</c:v>
                </c:pt>
                <c:pt idx="37">
                  <c:v>0</c:v>
                </c:pt>
                <c:pt idx="38">
                  <c:v>0</c:v>
                </c:pt>
                <c:pt idx="39">
                  <c:v>0</c:v>
                </c:pt>
                <c:pt idx="40">
                  <c:v>0</c:v>
                </c:pt>
                <c:pt idx="41">
                  <c:v>0</c:v>
                </c:pt>
                <c:pt idx="42">
                  <c:v>0</c:v>
                </c:pt>
                <c:pt idx="43">
                  <c:v>0</c:v>
                </c:pt>
                <c:pt idx="44">
                  <c:v>1.0667430624636796</c:v>
                </c:pt>
                <c:pt idx="45">
                  <c:v>0</c:v>
                </c:pt>
                <c:pt idx="46">
                  <c:v>0</c:v>
                </c:pt>
                <c:pt idx="47">
                  <c:v>0.89652834923673519</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0.19358974852923569</c:v>
                </c:pt>
                <c:pt idx="74">
                  <c:v>0</c:v>
                </c:pt>
                <c:pt idx="75">
                  <c:v>0</c:v>
                </c:pt>
                <c:pt idx="76">
                  <c:v>0</c:v>
                </c:pt>
                <c:pt idx="77">
                  <c:v>0</c:v>
                </c:pt>
                <c:pt idx="78">
                  <c:v>0</c:v>
                </c:pt>
                <c:pt idx="79">
                  <c:v>2.3468964038821472E-2</c:v>
                </c:pt>
                <c:pt idx="80">
                  <c:v>0</c:v>
                </c:pt>
                <c:pt idx="81">
                  <c:v>0</c:v>
                </c:pt>
                <c:pt idx="82">
                  <c:v>-0.14456386126287488</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DBC-4BE5-BC59-2E8119344BD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EU-Vergleichsdaten'!$T$193</c:f>
          <c:strCache>
            <c:ptCount val="1"/>
            <c:pt idx="0">
              <c:v>Veränderung reales BIP je Einwohner,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EU-Vergleichsdaten'!$Y$195:$Y$285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EU-Vergleichsdaten'!$Z$195:$Z$286</c:f>
              <c:numCache>
                <c:formatCode>General</c:formatCode>
                <c:ptCount val="92"/>
                <c:pt idx="0">
                  <c:v>6.2989547144692333</c:v>
                </c:pt>
                <c:pt idx="1">
                  <c:v>4.8753388991127169</c:v>
                </c:pt>
                <c:pt idx="2">
                  <c:v>4.6569282330036446</c:v>
                </c:pt>
                <c:pt idx="3">
                  <c:v>3.9652349582179207</c:v>
                </c:pt>
                <c:pt idx="4">
                  <c:v>3.9427963214383515</c:v>
                </c:pt>
                <c:pt idx="5">
                  <c:v>3.7266593564874411</c:v>
                </c:pt>
                <c:pt idx="6">
                  <c:v>3.169017575312103</c:v>
                </c:pt>
                <c:pt idx="7">
                  <c:v>3.0989719525735726</c:v>
                </c:pt>
                <c:pt idx="8">
                  <c:v>2.8542547524079733</c:v>
                </c:pt>
                <c:pt idx="9">
                  <c:v>2.8496178997244108</c:v>
                </c:pt>
                <c:pt idx="10">
                  <c:v>2.7707368178698597</c:v>
                </c:pt>
                <c:pt idx="11">
                  <c:v>2.6873964913566355</c:v>
                </c:pt>
                <c:pt idx="12">
                  <c:v>2.6463571702895532</c:v>
                </c:pt>
                <c:pt idx="13">
                  <c:v>2.6134625688533237</c:v>
                </c:pt>
                <c:pt idx="14">
                  <c:v>2.5064929316582458</c:v>
                </c:pt>
                <c:pt idx="15">
                  <c:v>2.4104556258771508</c:v>
                </c:pt>
                <c:pt idx="16">
                  <c:v>2.2848448423332255</c:v>
                </c:pt>
                <c:pt idx="17">
                  <c:v>2.2499258319323792</c:v>
                </c:pt>
                <c:pt idx="18">
                  <c:v>2.0139510119843256</c:v>
                </c:pt>
                <c:pt idx="19">
                  <c:v>1.9843581166660813</c:v>
                </c:pt>
                <c:pt idx="20">
                  <c:v>1.7930401614117337</c:v>
                </c:pt>
                <c:pt idx="21">
                  <c:v>1.7879951654638331</c:v>
                </c:pt>
                <c:pt idx="22">
                  <c:v>1.7794815947634155</c:v>
                </c:pt>
                <c:pt idx="23">
                  <c:v>1.7772856897512195</c:v>
                </c:pt>
                <c:pt idx="24">
                  <c:v>1.7496500847523646</c:v>
                </c:pt>
                <c:pt idx="25">
                  <c:v>1.7244592008203736</c:v>
                </c:pt>
                <c:pt idx="26">
                  <c:v>1.6667209931267011</c:v>
                </c:pt>
                <c:pt idx="27">
                  <c:v>1.6636160123371042</c:v>
                </c:pt>
                <c:pt idx="28">
                  <c:v>1.5799233359737259</c:v>
                </c:pt>
                <c:pt idx="29">
                  <c:v>1.5551783167298021</c:v>
                </c:pt>
                <c:pt idx="30">
                  <c:v>1.4971029504706419</c:v>
                </c:pt>
                <c:pt idx="31">
                  <c:v>1.4613258270834546</c:v>
                </c:pt>
                <c:pt idx="32">
                  <c:v>1.3279123525579524</c:v>
                </c:pt>
                <c:pt idx="33">
                  <c:v>1.2899671889887665</c:v>
                </c:pt>
                <c:pt idx="34">
                  <c:v>1.2883536814948688</c:v>
                </c:pt>
                <c:pt idx="35">
                  <c:v>1.1901378262592786</c:v>
                </c:pt>
                <c:pt idx="36">
                  <c:v>1.1336217998262677</c:v>
                </c:pt>
                <c:pt idx="37">
                  <c:v>1.1085698513185018</c:v>
                </c:pt>
                <c:pt idx="38">
                  <c:v>0.96631283406962587</c:v>
                </c:pt>
                <c:pt idx="39">
                  <c:v>0.95831313504488091</c:v>
                </c:pt>
                <c:pt idx="40">
                  <c:v>0.9473561201475037</c:v>
                </c:pt>
                <c:pt idx="41">
                  <c:v>0.86751514541416785</c:v>
                </c:pt>
                <c:pt idx="42">
                  <c:v>0.84720337453676031</c:v>
                </c:pt>
                <c:pt idx="43">
                  <c:v>0.83412759672482595</c:v>
                </c:pt>
                <c:pt idx="44">
                  <c:v>0.79320836108877912</c:v>
                </c:pt>
                <c:pt idx="45">
                  <c:v>0.76567061424247695</c:v>
                </c:pt>
                <c:pt idx="46">
                  <c:v>0.75492154384198096</c:v>
                </c:pt>
                <c:pt idx="47">
                  <c:v>0.70019605661793183</c:v>
                </c:pt>
                <c:pt idx="48">
                  <c:v>0.61480576715721902</c:v>
                </c:pt>
                <c:pt idx="49">
                  <c:v>0.60912875141799228</c:v>
                </c:pt>
                <c:pt idx="50">
                  <c:v>0.56930177942410531</c:v>
                </c:pt>
                <c:pt idx="51">
                  <c:v>0.51120625317902935</c:v>
                </c:pt>
                <c:pt idx="52">
                  <c:v>0.36101337955061397</c:v>
                </c:pt>
                <c:pt idx="53">
                  <c:v>0.35844933029085119</c:v>
                </c:pt>
                <c:pt idx="54">
                  <c:v>0.35436833553666375</c:v>
                </c:pt>
                <c:pt idx="55">
                  <c:v>0.29925069265269461</c:v>
                </c:pt>
                <c:pt idx="56">
                  <c:v>0.27141568941514665</c:v>
                </c:pt>
                <c:pt idx="57">
                  <c:v>0.25584502371659368</c:v>
                </c:pt>
                <c:pt idx="58">
                  <c:v>0.25237138472982312</c:v>
                </c:pt>
                <c:pt idx="59">
                  <c:v>0.16415195278247813</c:v>
                </c:pt>
                <c:pt idx="60">
                  <c:v>0.11778208926333378</c:v>
                </c:pt>
                <c:pt idx="61">
                  <c:v>6.0706123053385096E-2</c:v>
                </c:pt>
                <c:pt idx="62">
                  <c:v>4.3623925168191788E-2</c:v>
                </c:pt>
                <c:pt idx="63">
                  <c:v>3.2775584416091753E-3</c:v>
                </c:pt>
                <c:pt idx="64">
                  <c:v>-1.8557282269575551E-2</c:v>
                </c:pt>
                <c:pt idx="65">
                  <c:v>-5.5229638078065697E-2</c:v>
                </c:pt>
                <c:pt idx="66">
                  <c:v>-6.6935547315941632E-2</c:v>
                </c:pt>
                <c:pt idx="67">
                  <c:v>-7.1135615022904997E-2</c:v>
                </c:pt>
                <c:pt idx="68">
                  <c:v>-0.10793164896049998</c:v>
                </c:pt>
                <c:pt idx="69">
                  <c:v>-0.12725652825697192</c:v>
                </c:pt>
                <c:pt idx="70">
                  <c:v>-0.1664172770159934</c:v>
                </c:pt>
                <c:pt idx="71">
                  <c:v>-0.19790739054878639</c:v>
                </c:pt>
                <c:pt idx="72">
                  <c:v>-0.20345695183242213</c:v>
                </c:pt>
                <c:pt idx="73">
                  <c:v>-0.21537140107863742</c:v>
                </c:pt>
                <c:pt idx="74">
                  <c:v>-0.21949583443770712</c:v>
                </c:pt>
                <c:pt idx="75">
                  <c:v>-0.22575749711843929</c:v>
                </c:pt>
                <c:pt idx="76">
                  <c:v>-0.22737921626633245</c:v>
                </c:pt>
                <c:pt idx="77">
                  <c:v>-0.23524857695583282</c:v>
                </c:pt>
                <c:pt idx="78">
                  <c:v>-0.25315985756133313</c:v>
                </c:pt>
                <c:pt idx="79">
                  <c:v>-0.26491042061557513</c:v>
                </c:pt>
                <c:pt idx="80">
                  <c:v>-0.34414861859399459</c:v>
                </c:pt>
                <c:pt idx="81">
                  <c:v>-0.36474930760345897</c:v>
                </c:pt>
                <c:pt idx="82">
                  <c:v>-0.43062983622185758</c:v>
                </c:pt>
                <c:pt idx="83">
                  <c:v>-0.46096242857081154</c:v>
                </c:pt>
                <c:pt idx="84">
                  <c:v>-0.50691220022959993</c:v>
                </c:pt>
                <c:pt idx="85">
                  <c:v>-0.5725966337590781</c:v>
                </c:pt>
                <c:pt idx="86">
                  <c:v>-0.70844599396828578</c:v>
                </c:pt>
                <c:pt idx="87">
                  <c:v>-0.7168435653642411</c:v>
                </c:pt>
                <c:pt idx="88">
                  <c:v>-0.82736503947043238</c:v>
                </c:pt>
                <c:pt idx="89">
                  <c:v>-0.86770880130256656</c:v>
                </c:pt>
                <c:pt idx="90">
                  <c:v>-0.91164530078131156</c:v>
                </c:pt>
                <c:pt idx="91">
                  <c:v>-0.99161156201512302</c:v>
                </c:pt>
              </c:numCache>
            </c:numRef>
          </c:val>
          <c:extLst>
            <c:ext xmlns:c16="http://schemas.microsoft.com/office/drawing/2014/chart" uri="{C3380CC4-5D6E-409C-BE32-E72D297353CC}">
              <c16:uniqueId val="{00000000-CB37-429F-97E9-2182AB7CAF1B}"/>
            </c:ext>
          </c:extLst>
        </c:ser>
        <c:ser>
          <c:idx val="1"/>
          <c:order val="1"/>
          <c:spPr>
            <a:solidFill>
              <a:schemeClr val="accent1"/>
            </a:solidFill>
            <a:ln>
              <a:noFill/>
            </a:ln>
            <a:effectLst/>
          </c:spPr>
          <c:invertIfNegative val="0"/>
          <c:cat>
            <c:strRef>
              <c:f>'Abb EU-Vergleichsdaten'!$Y$195:$Y$285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EU-Vergleichsdaten'!$AA$195:$AA$286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4.3623925168191788E-2</c:v>
                </c:pt>
                <c:pt idx="63">
                  <c:v>0</c:v>
                </c:pt>
                <c:pt idx="64">
                  <c:v>0</c:v>
                </c:pt>
                <c:pt idx="65">
                  <c:v>0</c:v>
                </c:pt>
                <c:pt idx="66">
                  <c:v>-6.6935547315941632E-2</c:v>
                </c:pt>
                <c:pt idx="67">
                  <c:v>0</c:v>
                </c:pt>
                <c:pt idx="68">
                  <c:v>0</c:v>
                </c:pt>
                <c:pt idx="69">
                  <c:v>0</c:v>
                </c:pt>
                <c:pt idx="70">
                  <c:v>0</c:v>
                </c:pt>
                <c:pt idx="71">
                  <c:v>0</c:v>
                </c:pt>
                <c:pt idx="72">
                  <c:v>-0.20345695183242213</c:v>
                </c:pt>
                <c:pt idx="73">
                  <c:v>0</c:v>
                </c:pt>
                <c:pt idx="74">
                  <c:v>0</c:v>
                </c:pt>
                <c:pt idx="75">
                  <c:v>0</c:v>
                </c:pt>
                <c:pt idx="76">
                  <c:v>0</c:v>
                </c:pt>
                <c:pt idx="77">
                  <c:v>0</c:v>
                </c:pt>
                <c:pt idx="78">
                  <c:v>-0.25315985756133313</c:v>
                </c:pt>
                <c:pt idx="79">
                  <c:v>0</c:v>
                </c:pt>
                <c:pt idx="80">
                  <c:v>0</c:v>
                </c:pt>
                <c:pt idx="81">
                  <c:v>0</c:v>
                </c:pt>
                <c:pt idx="82">
                  <c:v>-0.43062983622185758</c:v>
                </c:pt>
                <c:pt idx="83">
                  <c:v>0</c:v>
                </c:pt>
                <c:pt idx="84">
                  <c:v>0</c:v>
                </c:pt>
                <c:pt idx="85">
                  <c:v>-0.5725966337590781</c:v>
                </c:pt>
                <c:pt idx="86">
                  <c:v>-0.70844599396828578</c:v>
                </c:pt>
                <c:pt idx="87">
                  <c:v>-0.7168435653642411</c:v>
                </c:pt>
                <c:pt idx="88">
                  <c:v>-0.82736503947043238</c:v>
                </c:pt>
                <c:pt idx="89">
                  <c:v>0</c:v>
                </c:pt>
                <c:pt idx="90">
                  <c:v>-0.91164530078131156</c:v>
                </c:pt>
                <c:pt idx="91">
                  <c:v>0</c:v>
                </c:pt>
              </c:numCache>
            </c:numRef>
          </c:val>
          <c:extLst>
            <c:ext xmlns:c16="http://schemas.microsoft.com/office/drawing/2014/chart" uri="{C3380CC4-5D6E-409C-BE32-E72D297353CC}">
              <c16:uniqueId val="{00000001-CB37-429F-97E9-2182AB7CAF1B}"/>
            </c:ext>
          </c:extLst>
        </c:ser>
        <c:ser>
          <c:idx val="2"/>
          <c:order val="2"/>
          <c:spPr>
            <a:solidFill>
              <a:srgbClr val="FFC000"/>
            </a:solidFill>
            <a:ln>
              <a:noFill/>
            </a:ln>
            <a:effectLst/>
          </c:spPr>
          <c:invertIfNegative val="0"/>
          <c:dPt>
            <c:idx val="3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B37-429F-97E9-2182AB7CAF1B}"/>
              </c:ext>
            </c:extLst>
          </c:dPt>
          <c:cat>
            <c:strRef>
              <c:f>'Abb EU-Vergleichsdaten'!$Y$195:$Y$285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EU-Vergleichsdaten'!$AB$195:$AB$286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0.95831313504488091</c:v>
                </c:pt>
                <c:pt idx="40">
                  <c:v>0</c:v>
                </c:pt>
                <c:pt idx="41">
                  <c:v>0</c:v>
                </c:pt>
                <c:pt idx="42">
                  <c:v>0</c:v>
                </c:pt>
                <c:pt idx="43">
                  <c:v>0</c:v>
                </c:pt>
                <c:pt idx="44">
                  <c:v>0</c:v>
                </c:pt>
                <c:pt idx="45">
                  <c:v>0</c:v>
                </c:pt>
                <c:pt idx="46">
                  <c:v>0.75492154384198096</c:v>
                </c:pt>
                <c:pt idx="47">
                  <c:v>0</c:v>
                </c:pt>
                <c:pt idx="48">
                  <c:v>0</c:v>
                </c:pt>
                <c:pt idx="49">
                  <c:v>0</c:v>
                </c:pt>
                <c:pt idx="50">
                  <c:v>0</c:v>
                </c:pt>
                <c:pt idx="51">
                  <c:v>0</c:v>
                </c:pt>
                <c:pt idx="52">
                  <c:v>0</c:v>
                </c:pt>
                <c:pt idx="53">
                  <c:v>0</c:v>
                </c:pt>
                <c:pt idx="54">
                  <c:v>0.35436833553666375</c:v>
                </c:pt>
                <c:pt idx="55">
                  <c:v>0.29925069265269461</c:v>
                </c:pt>
                <c:pt idx="56">
                  <c:v>0</c:v>
                </c:pt>
                <c:pt idx="57">
                  <c:v>0</c:v>
                </c:pt>
                <c:pt idx="58">
                  <c:v>0</c:v>
                </c:pt>
                <c:pt idx="59">
                  <c:v>0</c:v>
                </c:pt>
                <c:pt idx="60">
                  <c:v>0</c:v>
                </c:pt>
                <c:pt idx="61">
                  <c:v>6.0706123053385096E-2</c:v>
                </c:pt>
                <c:pt idx="62">
                  <c:v>0</c:v>
                </c:pt>
                <c:pt idx="63">
                  <c:v>0</c:v>
                </c:pt>
                <c:pt idx="64">
                  <c:v>0</c:v>
                </c:pt>
                <c:pt idx="65">
                  <c:v>-5.5229638078065697E-2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B37-429F-97E9-2182AB7CAF1B}"/>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EU-Vergleichsdaten'!$T$289</c:f>
          <c:strCache>
            <c:ptCount val="1"/>
            <c:pt idx="0">
              <c:v>Verfügbares Einkommen in KKS je Einwohner,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EU-Vergleichsdaten'!$Y$291:$Y$382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EU-Vergleichsdaten'!$Z$291:$Z$382</c:f>
              <c:numCache>
                <c:formatCode>General</c:formatCode>
                <c:ptCount val="92"/>
                <c:pt idx="0">
                  <c:v>152.60108906936415</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122.54327460115607</c:v>
                </c:pt>
                <c:pt idx="10">
                  <c:v>121.96527391907514</c:v>
                </c:pt>
                <c:pt idx="11">
                  <c:v>121.96525891907515</c:v>
                </c:pt>
                <c:pt idx="12">
                  <c:v>120.23120287283237</c:v>
                </c:pt>
                <c:pt idx="13">
                  <c:v>120.23117487283237</c:v>
                </c:pt>
                <c:pt idx="14">
                  <c:v>119.65310319075144</c:v>
                </c:pt>
                <c:pt idx="15">
                  <c:v>119.07506750867051</c:v>
                </c:pt>
                <c:pt idx="16">
                  <c:v>118.4970918265896</c:v>
                </c:pt>
                <c:pt idx="17">
                  <c:v>117.91901314450868</c:v>
                </c:pt>
                <c:pt idx="18">
                  <c:v>117.34101546242775</c:v>
                </c:pt>
                <c:pt idx="19">
                  <c:v>116.76299678034681</c:v>
                </c:pt>
                <c:pt idx="20">
                  <c:v>116.76299578034681</c:v>
                </c:pt>
                <c:pt idx="21">
                  <c:v>114.45084805202312</c:v>
                </c:pt>
                <c:pt idx="22">
                  <c:v>112.71672500578035</c:v>
                </c:pt>
                <c:pt idx="23">
                  <c:v>112.13871432369943</c:v>
                </c:pt>
                <c:pt idx="24">
                  <c:v>112.13870632369942</c:v>
                </c:pt>
                <c:pt idx="25">
                  <c:v>110.40460427745664</c:v>
                </c:pt>
                <c:pt idx="26">
                  <c:v>109.82649259537573</c:v>
                </c:pt>
                <c:pt idx="27">
                  <c:v>109.2484589132948</c:v>
                </c:pt>
                <c:pt idx="28">
                  <c:v>108.09242254913296</c:v>
                </c:pt>
                <c:pt idx="29">
                  <c:v>107.51437686705202</c:v>
                </c:pt>
                <c:pt idx="30">
                  <c:v>106.9363521849711</c:v>
                </c:pt>
                <c:pt idx="31">
                  <c:v>106.35833650289017</c:v>
                </c:pt>
                <c:pt idx="32">
                  <c:v>105.78030082080926</c:v>
                </c:pt>
                <c:pt idx="33">
                  <c:v>105.78029282080925</c:v>
                </c:pt>
                <c:pt idx="34">
                  <c:v>105.20225613872833</c:v>
                </c:pt>
                <c:pt idx="35">
                  <c:v>104.62422545664739</c:v>
                </c:pt>
                <c:pt idx="36">
                  <c:v>104.62422245664739</c:v>
                </c:pt>
                <c:pt idx="37">
                  <c:v>103.46813309248556</c:v>
                </c:pt>
                <c:pt idx="38">
                  <c:v>102.3120897283237</c:v>
                </c:pt>
                <c:pt idx="39">
                  <c:v>102.3120877283237</c:v>
                </c:pt>
                <c:pt idx="40">
                  <c:v>101.73405704624277</c:v>
                </c:pt>
                <c:pt idx="41">
                  <c:v>101.73401904624276</c:v>
                </c:pt>
                <c:pt idx="42">
                  <c:v>101.15604536416187</c:v>
                </c:pt>
                <c:pt idx="43">
                  <c:v>101.15601936416186</c:v>
                </c:pt>
                <c:pt idx="44">
                  <c:v>101.15599636416187</c:v>
                </c:pt>
                <c:pt idx="45">
                  <c:v>101.15597436416186</c:v>
                </c:pt>
                <c:pt idx="46">
                  <c:v>100.57800868208092</c:v>
                </c:pt>
                <c:pt idx="47">
                  <c:v>99.999947000000006</c:v>
                </c:pt>
                <c:pt idx="48">
                  <c:v>99.999902000000006</c:v>
                </c:pt>
                <c:pt idx="49">
                  <c:v>98.843889635838153</c:v>
                </c:pt>
                <c:pt idx="50">
                  <c:v>98.26582395375722</c:v>
                </c:pt>
                <c:pt idx="51">
                  <c:v>96.531759907514441</c:v>
                </c:pt>
                <c:pt idx="52">
                  <c:v>95.953686225433515</c:v>
                </c:pt>
                <c:pt idx="53">
                  <c:v>95.375623543352603</c:v>
                </c:pt>
                <c:pt idx="54">
                  <c:v>93.641588497109822</c:v>
                </c:pt>
                <c:pt idx="55">
                  <c:v>93.641570497109811</c:v>
                </c:pt>
                <c:pt idx="56">
                  <c:v>92.485512132947974</c:v>
                </c:pt>
                <c:pt idx="57">
                  <c:v>90.173342404624279</c:v>
                </c:pt>
                <c:pt idx="58">
                  <c:v>86.705162312138725</c:v>
                </c:pt>
                <c:pt idx="59">
                  <c:v>85.549041947976889</c:v>
                </c:pt>
                <c:pt idx="60">
                  <c:v>83.814962901734091</c:v>
                </c:pt>
                <c:pt idx="61">
                  <c:v>83.814942901734099</c:v>
                </c:pt>
                <c:pt idx="62">
                  <c:v>83.814935901734088</c:v>
                </c:pt>
                <c:pt idx="63">
                  <c:v>83.236965219653186</c:v>
                </c:pt>
                <c:pt idx="64">
                  <c:v>82.080845855491333</c:v>
                </c:pt>
                <c:pt idx="65">
                  <c:v>82.080837855491339</c:v>
                </c:pt>
                <c:pt idx="66">
                  <c:v>80.924812491329476</c:v>
                </c:pt>
                <c:pt idx="67">
                  <c:v>80.346787809248553</c:v>
                </c:pt>
                <c:pt idx="68">
                  <c:v>79.768705127167635</c:v>
                </c:pt>
                <c:pt idx="69">
                  <c:v>79.768698127167625</c:v>
                </c:pt>
                <c:pt idx="70">
                  <c:v>78.612655763005776</c:v>
                </c:pt>
                <c:pt idx="71">
                  <c:v>78.034602080924856</c:v>
                </c:pt>
                <c:pt idx="72">
                  <c:v>77.456587398843922</c:v>
                </c:pt>
                <c:pt idx="73">
                  <c:v>76.878570716763008</c:v>
                </c:pt>
                <c:pt idx="74">
                  <c:v>75.144425670520221</c:v>
                </c:pt>
                <c:pt idx="75">
                  <c:v>74.566442988439306</c:v>
                </c:pt>
                <c:pt idx="76">
                  <c:v>74.566416988439315</c:v>
                </c:pt>
                <c:pt idx="77">
                  <c:v>72.832335942196522</c:v>
                </c:pt>
                <c:pt idx="78">
                  <c:v>72.254253260115604</c:v>
                </c:pt>
                <c:pt idx="79">
                  <c:v>67.051995121387279</c:v>
                </c:pt>
                <c:pt idx="80">
                  <c:v>66.473953439306356</c:v>
                </c:pt>
                <c:pt idx="81">
                  <c:v>65.895864757225425</c:v>
                </c:pt>
                <c:pt idx="82">
                  <c:v>65.317850075144506</c:v>
                </c:pt>
                <c:pt idx="83">
                  <c:v>65.317825075144498</c:v>
                </c:pt>
                <c:pt idx="84">
                  <c:v>64.739848393063596</c:v>
                </c:pt>
                <c:pt idx="85">
                  <c:v>64.739819393063584</c:v>
                </c:pt>
                <c:pt idx="86">
                  <c:v>64.739800393063589</c:v>
                </c:pt>
                <c:pt idx="87">
                  <c:v>64.739792393063595</c:v>
                </c:pt>
                <c:pt idx="88">
                  <c:v>62.427687664739885</c:v>
                </c:pt>
                <c:pt idx="89">
                  <c:v>57.225363526011556</c:v>
                </c:pt>
                <c:pt idx="90">
                  <c:v>53.75713543352601</c:v>
                </c:pt>
                <c:pt idx="91">
                  <c:v>45.664712884393062</c:v>
                </c:pt>
              </c:numCache>
            </c:numRef>
          </c:val>
          <c:extLst>
            <c:ext xmlns:c16="http://schemas.microsoft.com/office/drawing/2014/chart" uri="{C3380CC4-5D6E-409C-BE32-E72D297353CC}">
              <c16:uniqueId val="{00000000-647B-4858-AF53-EFD3BB933D66}"/>
            </c:ext>
          </c:extLst>
        </c:ser>
        <c:ser>
          <c:idx val="1"/>
          <c:order val="1"/>
          <c:spPr>
            <a:solidFill>
              <a:schemeClr val="accent1"/>
            </a:solidFill>
            <a:ln>
              <a:noFill/>
            </a:ln>
            <a:effectLst/>
          </c:spPr>
          <c:invertIfNegative val="0"/>
          <c:cat>
            <c:strRef>
              <c:f>'Abb EU-Vergleichsdaten'!$Y$291:$Y$382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EU-Vergleichsdaten'!$AA$291:$AA$382</c:f>
              <c:numCache>
                <c:formatCode>General</c:formatCode>
                <c:ptCount val="92"/>
                <c:pt idx="0">
                  <c:v>0</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0</c:v>
                </c:pt>
                <c:pt idx="10">
                  <c:v>0</c:v>
                </c:pt>
                <c:pt idx="11">
                  <c:v>0</c:v>
                </c:pt>
                <c:pt idx="12">
                  <c:v>120.23120287283237</c:v>
                </c:pt>
                <c:pt idx="13">
                  <c:v>0</c:v>
                </c:pt>
                <c:pt idx="14">
                  <c:v>0</c:v>
                </c:pt>
                <c:pt idx="15">
                  <c:v>0</c:v>
                </c:pt>
                <c:pt idx="16">
                  <c:v>118.4970918265896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647B-4858-AF53-EFD3BB933D66}"/>
            </c:ext>
          </c:extLst>
        </c:ser>
        <c:ser>
          <c:idx val="2"/>
          <c:order val="2"/>
          <c:spPr>
            <a:solidFill>
              <a:srgbClr val="FFC000"/>
            </a:solidFill>
            <a:ln>
              <a:noFill/>
            </a:ln>
            <a:effectLst/>
          </c:spPr>
          <c:invertIfNegative val="0"/>
          <c:dPt>
            <c:idx val="1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647B-4858-AF53-EFD3BB933D66}"/>
              </c:ext>
            </c:extLst>
          </c:dPt>
          <c:cat>
            <c:strRef>
              <c:f>'Abb EU-Vergleichsdaten'!$Y$291:$Y$382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EU-Vergleichsdaten'!$AB$291:$AB$382</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116.76299678034681</c:v>
                </c:pt>
                <c:pt idx="20">
                  <c:v>116.76299578034681</c:v>
                </c:pt>
                <c:pt idx="21">
                  <c:v>114.45084805202312</c:v>
                </c:pt>
                <c:pt idx="22">
                  <c:v>0</c:v>
                </c:pt>
                <c:pt idx="23">
                  <c:v>112.13871432369943</c:v>
                </c:pt>
                <c:pt idx="24">
                  <c:v>112.13870632369942</c:v>
                </c:pt>
                <c:pt idx="25">
                  <c:v>110.40460427745664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647B-4858-AF53-EFD3BB933D6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EU-Vergleichsdaten'!$T$385</c:f>
          <c:strCache>
            <c:ptCount val="1"/>
            <c:pt idx="0">
              <c:v>BIP (in KKS) je Erwerbstätigenstunde,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EU-Vergleichsdaten'!$Y$387:$Y$478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EU-Vergleichsdaten'!$Z$387:$Z$478</c:f>
              <c:numCache>
                <c:formatCode>General</c:formatCode>
                <c:ptCount val="92"/>
                <c:pt idx="0">
                  <c:v>220.67208549668783</c:v>
                </c:pt>
                <c:pt idx="1">
                  <c:v>173.3898318930776</c:v>
                </c:pt>
                <c:pt idx="2">
                  <c:v>166.78135200844164</c:v>
                </c:pt>
                <c:pt idx="3">
                  <c:v>157.77988180629561</c:v>
                </c:pt>
                <c:pt idx="4">
                  <c:v>149.50602708403832</c:v>
                </c:pt>
                <c:pt idx="5">
                  <c:v>139.94227882208079</c:v>
                </c:pt>
                <c:pt idx="6">
                  <c:v>134.96551749575283</c:v>
                </c:pt>
                <c:pt idx="7">
                  <c:v>133.05813763994405</c:v>
                </c:pt>
                <c:pt idx="8">
                  <c:v>132.69529155158304</c:v>
                </c:pt>
                <c:pt idx="9">
                  <c:v>131.82688644030694</c:v>
                </c:pt>
                <c:pt idx="10">
                  <c:v>131.77812357567112</c:v>
                </c:pt>
                <c:pt idx="11">
                  <c:v>124.67839177598411</c:v>
                </c:pt>
                <c:pt idx="12">
                  <c:v>124.2660612654109</c:v>
                </c:pt>
                <c:pt idx="13">
                  <c:v>123.92659192878213</c:v>
                </c:pt>
                <c:pt idx="14">
                  <c:v>121.35889192854785</c:v>
                </c:pt>
                <c:pt idx="15">
                  <c:v>120.44913826265616</c:v>
                </c:pt>
                <c:pt idx="16">
                  <c:v>120.41338407572599</c:v>
                </c:pt>
                <c:pt idx="17">
                  <c:v>120.29809536158042</c:v>
                </c:pt>
                <c:pt idx="18">
                  <c:v>120.00649094428626</c:v>
                </c:pt>
                <c:pt idx="19">
                  <c:v>119.5402619435487</c:v>
                </c:pt>
                <c:pt idx="20">
                  <c:v>119.39825058359638</c:v>
                </c:pt>
                <c:pt idx="21">
                  <c:v>118.60601926556464</c:v>
                </c:pt>
                <c:pt idx="22">
                  <c:v>117.06263949075688</c:v>
                </c:pt>
                <c:pt idx="23">
                  <c:v>115.91780361722979</c:v>
                </c:pt>
                <c:pt idx="24">
                  <c:v>113.31703654956958</c:v>
                </c:pt>
                <c:pt idx="25">
                  <c:v>111.9107579338026</c:v>
                </c:pt>
                <c:pt idx="26">
                  <c:v>110.68465138661352</c:v>
                </c:pt>
                <c:pt idx="27">
                  <c:v>109.60022929144657</c:v>
                </c:pt>
                <c:pt idx="28">
                  <c:v>108.60807333116905</c:v>
                </c:pt>
                <c:pt idx="29">
                  <c:v>108.17373966461257</c:v>
                </c:pt>
                <c:pt idx="30">
                  <c:v>108.0764513107454</c:v>
                </c:pt>
                <c:pt idx="31">
                  <c:v>107.72556349831061</c:v>
                </c:pt>
                <c:pt idx="32">
                  <c:v>107.32749246997263</c:v>
                </c:pt>
                <c:pt idx="33">
                  <c:v>107.28474773934622</c:v>
                </c:pt>
                <c:pt idx="34">
                  <c:v>106.89384298462012</c:v>
                </c:pt>
                <c:pt idx="35">
                  <c:v>106.69385322182727</c:v>
                </c:pt>
                <c:pt idx="36">
                  <c:v>106.23568358076994</c:v>
                </c:pt>
                <c:pt idx="37">
                  <c:v>104.990827228166</c:v>
                </c:pt>
                <c:pt idx="38">
                  <c:v>104.74660711618665</c:v>
                </c:pt>
                <c:pt idx="39">
                  <c:v>103.94539794069705</c:v>
                </c:pt>
                <c:pt idx="40">
                  <c:v>103.74905418039548</c:v>
                </c:pt>
                <c:pt idx="41">
                  <c:v>103.25619589829681</c:v>
                </c:pt>
                <c:pt idx="42">
                  <c:v>101.85251212325525</c:v>
                </c:pt>
                <c:pt idx="43">
                  <c:v>101.47103336281482</c:v>
                </c:pt>
                <c:pt idx="44">
                  <c:v>101.13281241705359</c:v>
                </c:pt>
                <c:pt idx="45">
                  <c:v>100.43945993375517</c:v>
                </c:pt>
                <c:pt idx="46">
                  <c:v>99.990768923876459</c:v>
                </c:pt>
                <c:pt idx="47">
                  <c:v>98.998208034680175</c:v>
                </c:pt>
                <c:pt idx="48">
                  <c:v>98.989883665491888</c:v>
                </c:pt>
                <c:pt idx="49">
                  <c:v>97.778734876800542</c:v>
                </c:pt>
                <c:pt idx="50">
                  <c:v>95.847380210563188</c:v>
                </c:pt>
                <c:pt idx="51">
                  <c:v>95.411090425456408</c:v>
                </c:pt>
                <c:pt idx="52">
                  <c:v>95.365233482845539</c:v>
                </c:pt>
                <c:pt idx="53">
                  <c:v>92.192352618287018</c:v>
                </c:pt>
                <c:pt idx="54">
                  <c:v>92.106458753850788</c:v>
                </c:pt>
                <c:pt idx="55">
                  <c:v>90.449173336184288</c:v>
                </c:pt>
                <c:pt idx="56">
                  <c:v>89.686679103965091</c:v>
                </c:pt>
                <c:pt idx="57">
                  <c:v>86.600705261518826</c:v>
                </c:pt>
                <c:pt idx="58">
                  <c:v>82.982414380587301</c:v>
                </c:pt>
                <c:pt idx="59">
                  <c:v>82.407854663153515</c:v>
                </c:pt>
                <c:pt idx="60">
                  <c:v>82.143212319412797</c:v>
                </c:pt>
                <c:pt idx="61">
                  <c:v>80.875649148225961</c:v>
                </c:pt>
                <c:pt idx="62">
                  <c:v>78.382208425937222</c:v>
                </c:pt>
                <c:pt idx="63">
                  <c:v>78.25327512890064</c:v>
                </c:pt>
                <c:pt idx="64">
                  <c:v>77.964770165861168</c:v>
                </c:pt>
                <c:pt idx="65">
                  <c:v>77.366541076994864</c:v>
                </c:pt>
                <c:pt idx="66">
                  <c:v>76.930177011405362</c:v>
                </c:pt>
                <c:pt idx="67">
                  <c:v>76.606669091699061</c:v>
                </c:pt>
                <c:pt idx="68">
                  <c:v>76.265515422637179</c:v>
                </c:pt>
                <c:pt idx="69">
                  <c:v>71.688775546265646</c:v>
                </c:pt>
                <c:pt idx="70">
                  <c:v>71.632819050408472</c:v>
                </c:pt>
                <c:pt idx="71">
                  <c:v>69.396220021136216</c:v>
                </c:pt>
                <c:pt idx="72">
                  <c:v>66.883299230528081</c:v>
                </c:pt>
                <c:pt idx="73">
                  <c:v>66.526857968984231</c:v>
                </c:pt>
                <c:pt idx="74">
                  <c:v>66.313475135738159</c:v>
                </c:pt>
                <c:pt idx="75">
                  <c:v>66.01292476966988</c:v>
                </c:pt>
                <c:pt idx="76">
                  <c:v>65.363810237575493</c:v>
                </c:pt>
                <c:pt idx="77">
                  <c:v>64.625637425165777</c:v>
                </c:pt>
                <c:pt idx="78">
                  <c:v>63.710347855203892</c:v>
                </c:pt>
                <c:pt idx="79">
                  <c:v>63.683036418012826</c:v>
                </c:pt>
                <c:pt idx="80">
                  <c:v>62.779563021326759</c:v>
                </c:pt>
                <c:pt idx="81">
                  <c:v>59.541121776675503</c:v>
                </c:pt>
                <c:pt idx="82">
                  <c:v>59.451059284423508</c:v>
                </c:pt>
                <c:pt idx="83">
                  <c:v>57.515823407795168</c:v>
                </c:pt>
                <c:pt idx="84">
                  <c:v>55.954310985058441</c:v>
                </c:pt>
                <c:pt idx="85">
                  <c:v>55.391659172551201</c:v>
                </c:pt>
                <c:pt idx="86">
                  <c:v>48.720320573298977</c:v>
                </c:pt>
                <c:pt idx="87">
                  <c:v>47.821956858751598</c:v>
                </c:pt>
                <c:pt idx="88">
                  <c:v>47.167587088917657</c:v>
                </c:pt>
                <c:pt idx="89">
                  <c:v>46.992088579009859</c:v>
                </c:pt>
                <c:pt idx="90">
                  <c:v>44.17959044409551</c:v>
                </c:pt>
                <c:pt idx="91">
                  <c:v>43.07197885060706</c:v>
                </c:pt>
              </c:numCache>
            </c:numRef>
          </c:val>
          <c:extLst>
            <c:ext xmlns:c16="http://schemas.microsoft.com/office/drawing/2014/chart" uri="{C3380CC4-5D6E-409C-BE32-E72D297353CC}">
              <c16:uniqueId val="{00000000-76E8-4D51-9387-088EAE5F0337}"/>
            </c:ext>
          </c:extLst>
        </c:ser>
        <c:ser>
          <c:idx val="1"/>
          <c:order val="1"/>
          <c:spPr>
            <a:solidFill>
              <a:schemeClr val="accent1"/>
            </a:solidFill>
            <a:ln>
              <a:noFill/>
            </a:ln>
            <a:effectLst/>
          </c:spPr>
          <c:invertIfNegative val="0"/>
          <c:cat>
            <c:strRef>
              <c:f>'Abb EU-Vergleichsdaten'!$Y$387:$Y$478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EU-Vergleichsdaten'!$AA$387:$AA$478</c:f>
              <c:numCache>
                <c:formatCode>General</c:formatCode>
                <c:ptCount val="92"/>
                <c:pt idx="0">
                  <c:v>0</c:v>
                </c:pt>
                <c:pt idx="1">
                  <c:v>0</c:v>
                </c:pt>
                <c:pt idx="2">
                  <c:v>0</c:v>
                </c:pt>
                <c:pt idx="3">
                  <c:v>157.77988180629561</c:v>
                </c:pt>
                <c:pt idx="4">
                  <c:v>0</c:v>
                </c:pt>
                <c:pt idx="5">
                  <c:v>0</c:v>
                </c:pt>
                <c:pt idx="6">
                  <c:v>134.96551749575283</c:v>
                </c:pt>
                <c:pt idx="7">
                  <c:v>0</c:v>
                </c:pt>
                <c:pt idx="8">
                  <c:v>132.69529155158304</c:v>
                </c:pt>
                <c:pt idx="9">
                  <c:v>0</c:v>
                </c:pt>
                <c:pt idx="10">
                  <c:v>131.77812357567112</c:v>
                </c:pt>
                <c:pt idx="11">
                  <c:v>124.67839177598411</c:v>
                </c:pt>
                <c:pt idx="12">
                  <c:v>0</c:v>
                </c:pt>
                <c:pt idx="13">
                  <c:v>123.92659192878213</c:v>
                </c:pt>
                <c:pt idx="14">
                  <c:v>0</c:v>
                </c:pt>
                <c:pt idx="15">
                  <c:v>0</c:v>
                </c:pt>
                <c:pt idx="16">
                  <c:v>120.41338407572599</c:v>
                </c:pt>
                <c:pt idx="17">
                  <c:v>0</c:v>
                </c:pt>
                <c:pt idx="18">
                  <c:v>0</c:v>
                </c:pt>
                <c:pt idx="19">
                  <c:v>0</c:v>
                </c:pt>
                <c:pt idx="20">
                  <c:v>0</c:v>
                </c:pt>
                <c:pt idx="21">
                  <c:v>118.60601926556464</c:v>
                </c:pt>
                <c:pt idx="22">
                  <c:v>0</c:v>
                </c:pt>
                <c:pt idx="23">
                  <c:v>0</c:v>
                </c:pt>
                <c:pt idx="24">
                  <c:v>113.31703654956958</c:v>
                </c:pt>
                <c:pt idx="25">
                  <c:v>0</c:v>
                </c:pt>
                <c:pt idx="26">
                  <c:v>110.68465138661352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76E8-4D51-9387-088EAE5F0337}"/>
            </c:ext>
          </c:extLst>
        </c:ser>
        <c:ser>
          <c:idx val="2"/>
          <c:order val="2"/>
          <c:spPr>
            <a:solidFill>
              <a:srgbClr val="FFC000"/>
            </a:solidFill>
            <a:ln>
              <a:noFill/>
            </a:ln>
            <a:effectLst/>
          </c:spPr>
          <c:invertIfNegative val="0"/>
          <c:dPt>
            <c:idx val="15"/>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6E8-4D51-9387-088EAE5F0337}"/>
              </c:ext>
            </c:extLst>
          </c:dPt>
          <c:cat>
            <c:strRef>
              <c:f>'Abb EU-Vergleichsdaten'!$Y$387:$Y$478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EU-Vergleichsdaten'!$AB$387:$AB$478</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120.44913826265616</c:v>
                </c:pt>
                <c:pt idx="16">
                  <c:v>0</c:v>
                </c:pt>
                <c:pt idx="17">
                  <c:v>0</c:v>
                </c:pt>
                <c:pt idx="18">
                  <c:v>0</c:v>
                </c:pt>
                <c:pt idx="19">
                  <c:v>0</c:v>
                </c:pt>
                <c:pt idx="20">
                  <c:v>0</c:v>
                </c:pt>
                <c:pt idx="21">
                  <c:v>0</c:v>
                </c:pt>
                <c:pt idx="22">
                  <c:v>0</c:v>
                </c:pt>
                <c:pt idx="23">
                  <c:v>0</c:v>
                </c:pt>
                <c:pt idx="24">
                  <c:v>0</c:v>
                </c:pt>
                <c:pt idx="25">
                  <c:v>0</c:v>
                </c:pt>
                <c:pt idx="26">
                  <c:v>0</c:v>
                </c:pt>
                <c:pt idx="27">
                  <c:v>109.60022929144657</c:v>
                </c:pt>
                <c:pt idx="28">
                  <c:v>0</c:v>
                </c:pt>
                <c:pt idx="29">
                  <c:v>0</c:v>
                </c:pt>
                <c:pt idx="30">
                  <c:v>0</c:v>
                </c:pt>
                <c:pt idx="31">
                  <c:v>0</c:v>
                </c:pt>
                <c:pt idx="32">
                  <c:v>0</c:v>
                </c:pt>
                <c:pt idx="33">
                  <c:v>0</c:v>
                </c:pt>
                <c:pt idx="34">
                  <c:v>0</c:v>
                </c:pt>
                <c:pt idx="35">
                  <c:v>0</c:v>
                </c:pt>
                <c:pt idx="36">
                  <c:v>106.23568358076994</c:v>
                </c:pt>
                <c:pt idx="37">
                  <c:v>0</c:v>
                </c:pt>
                <c:pt idx="38">
                  <c:v>0</c:v>
                </c:pt>
                <c:pt idx="39">
                  <c:v>0</c:v>
                </c:pt>
                <c:pt idx="40">
                  <c:v>0</c:v>
                </c:pt>
                <c:pt idx="41">
                  <c:v>0</c:v>
                </c:pt>
                <c:pt idx="42">
                  <c:v>101.85251212325525</c:v>
                </c:pt>
                <c:pt idx="43">
                  <c:v>101.47103336281482</c:v>
                </c:pt>
                <c:pt idx="44">
                  <c:v>0</c:v>
                </c:pt>
                <c:pt idx="45">
                  <c:v>0</c:v>
                </c:pt>
                <c:pt idx="46">
                  <c:v>0</c:v>
                </c:pt>
                <c:pt idx="47">
                  <c:v>98.998208034680175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76E8-4D51-9387-088EAE5F033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EU-Vergleichsdaten'!$T$481</c:f>
          <c:strCache>
            <c:ptCount val="1"/>
            <c:pt idx="0">
              <c:v>Arbeitslosenquote 20-64 Jahre,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EU-Vergleichsdaten'!$Y$483:$Y$573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EU-Vergleichsdaten'!$Z$483:$Z$573</c:f>
              <c:numCache>
                <c:formatCode>General</c:formatCode>
                <c:ptCount val="91"/>
                <c:pt idx="0">
                  <c:v>2.0999920000000003</c:v>
                </c:pt>
                <c:pt idx="1">
                  <c:v>2.2999149999999999</c:v>
                </c:pt>
                <c:pt idx="2">
                  <c:v>2.3999199999999998</c:v>
                </c:pt>
                <c:pt idx="3">
                  <c:v>2.399921</c:v>
                </c:pt>
                <c:pt idx="4">
                  <c:v>2.4999709999999999</c:v>
                </c:pt>
                <c:pt idx="5">
                  <c:v>2.5999180000000002</c:v>
                </c:pt>
                <c:pt idx="6">
                  <c:v>2.5999250000000003</c:v>
                </c:pt>
                <c:pt idx="7">
                  <c:v>2.5999319999999999</c:v>
                </c:pt>
                <c:pt idx="8">
                  <c:v>2.599993</c:v>
                </c:pt>
                <c:pt idx="9">
                  <c:v>2.6999850000000003</c:v>
                </c:pt>
                <c:pt idx="10">
                  <c:v>2.7999269999999998</c:v>
                </c:pt>
                <c:pt idx="11">
                  <c:v>2.7999869999999998</c:v>
                </c:pt>
                <c:pt idx="12">
                  <c:v>2.8999189999999997</c:v>
                </c:pt>
                <c:pt idx="13">
                  <c:v>2.9999220000000002</c:v>
                </c:pt>
                <c:pt idx="14">
                  <c:v>2.9999259999999999</c:v>
                </c:pt>
                <c:pt idx="15">
                  <c:v>2.9999750000000001</c:v>
                </c:pt>
                <c:pt idx="16">
                  <c:v>2.999978</c:v>
                </c:pt>
                <c:pt idx="17">
                  <c:v>2.9999790000000002</c:v>
                </c:pt>
                <c:pt idx="18">
                  <c:v>2.9999829999999998</c:v>
                </c:pt>
                <c:pt idx="19">
                  <c:v>3.09999</c:v>
                </c:pt>
                <c:pt idx="20">
                  <c:v>3.1999280000000003</c:v>
                </c:pt>
                <c:pt idx="21">
                  <c:v>3.199929</c:v>
                </c:pt>
                <c:pt idx="22">
                  <c:v>3.2999309999999999</c:v>
                </c:pt>
                <c:pt idx="23">
                  <c:v>3.2999719999999999</c:v>
                </c:pt>
                <c:pt idx="24">
                  <c:v>3.299982</c:v>
                </c:pt>
                <c:pt idx="25">
                  <c:v>3.2999839999999998</c:v>
                </c:pt>
                <c:pt idx="26">
                  <c:v>3.3999069999999998</c:v>
                </c:pt>
                <c:pt idx="27">
                  <c:v>3.3999109999999999</c:v>
                </c:pt>
                <c:pt idx="28">
                  <c:v>3.3999809999999999</c:v>
                </c:pt>
                <c:pt idx="29">
                  <c:v>3.5999159999999999</c:v>
                </c:pt>
                <c:pt idx="30">
                  <c:v>3.59998</c:v>
                </c:pt>
                <c:pt idx="31">
                  <c:v>3.8999169999999999</c:v>
                </c:pt>
                <c:pt idx="32">
                  <c:v>3.8999679999999999</c:v>
                </c:pt>
                <c:pt idx="33">
                  <c:v>4.0999229999999995</c:v>
                </c:pt>
                <c:pt idx="34">
                  <c:v>4.0999879999999997</c:v>
                </c:pt>
                <c:pt idx="35">
                  <c:v>4.299938</c:v>
                </c:pt>
                <c:pt idx="36">
                  <c:v>4.2999890000000001</c:v>
                </c:pt>
                <c:pt idx="37">
                  <c:v>4.3999860000000002</c:v>
                </c:pt>
                <c:pt idx="38">
                  <c:v>4.599933</c:v>
                </c:pt>
                <c:pt idx="39">
                  <c:v>4.5999409999999994</c:v>
                </c:pt>
                <c:pt idx="40">
                  <c:v>4.6999700000000004</c:v>
                </c:pt>
                <c:pt idx="41">
                  <c:v>4.8999090000000001</c:v>
                </c:pt>
                <c:pt idx="42">
                  <c:v>4.9999909999999996</c:v>
                </c:pt>
                <c:pt idx="43">
                  <c:v>5.0999489999999996</c:v>
                </c:pt>
                <c:pt idx="44">
                  <c:v>5.1999550000000001</c:v>
                </c:pt>
                <c:pt idx="45">
                  <c:v>5.3999010000000007</c:v>
                </c:pt>
                <c:pt idx="46">
                  <c:v>5.3999730000000001</c:v>
                </c:pt>
                <c:pt idx="47">
                  <c:v>5.5999499999999998</c:v>
                </c:pt>
                <c:pt idx="48">
                  <c:v>5.6999060000000004</c:v>
                </c:pt>
                <c:pt idx="49">
                  <c:v>5.6999300000000002</c:v>
                </c:pt>
                <c:pt idx="50">
                  <c:v>5.6999440000000003</c:v>
                </c:pt>
                <c:pt idx="51">
                  <c:v>5.7999359999999998</c:v>
                </c:pt>
                <c:pt idx="52">
                  <c:v>5.7999419999999997</c:v>
                </c:pt>
                <c:pt idx="53">
                  <c:v>5.8999120000000005</c:v>
                </c:pt>
                <c:pt idx="54">
                  <c:v>5.899953</c:v>
                </c:pt>
                <c:pt idx="55">
                  <c:v>5.9999079999999996</c:v>
                </c:pt>
                <c:pt idx="56">
                  <c:v>6.0999459999999992</c:v>
                </c:pt>
                <c:pt idx="57">
                  <c:v>6.0999539999999994</c:v>
                </c:pt>
                <c:pt idx="58">
                  <c:v>6.1999370000000003</c:v>
                </c:pt>
                <c:pt idx="59">
                  <c:v>6.1999690000000003</c:v>
                </c:pt>
                <c:pt idx="60">
                  <c:v>6.2999510000000001</c:v>
                </c:pt>
                <c:pt idx="61">
                  <c:v>6.3999130000000006</c:v>
                </c:pt>
                <c:pt idx="62">
                  <c:v>6.3999140000000008</c:v>
                </c:pt>
                <c:pt idx="63">
                  <c:v>6.5999029999999994</c:v>
                </c:pt>
                <c:pt idx="64">
                  <c:v>6.5999049999999997</c:v>
                </c:pt>
                <c:pt idx="65">
                  <c:v>6.6999240000000002</c:v>
                </c:pt>
                <c:pt idx="66">
                  <c:v>6.699935</c:v>
                </c:pt>
                <c:pt idx="67">
                  <c:v>6.6999450000000005</c:v>
                </c:pt>
                <c:pt idx="68">
                  <c:v>6.7999099999999997</c:v>
                </c:pt>
                <c:pt idx="69">
                  <c:v>6.7999479999999997</c:v>
                </c:pt>
                <c:pt idx="70">
                  <c:v>6.899902</c:v>
                </c:pt>
                <c:pt idx="71">
                  <c:v>6.9999339999999997</c:v>
                </c:pt>
                <c:pt idx="72">
                  <c:v>7.2999469999999995</c:v>
                </c:pt>
                <c:pt idx="73">
                  <c:v>7.3999560000000004</c:v>
                </c:pt>
                <c:pt idx="74">
                  <c:v>7.8999740000000003</c:v>
                </c:pt>
                <c:pt idx="75">
                  <c:v>8.1999619999999993</c:v>
                </c:pt>
                <c:pt idx="76">
                  <c:v>8.9999520000000004</c:v>
                </c:pt>
                <c:pt idx="77">
                  <c:v>9.2999670000000005</c:v>
                </c:pt>
                <c:pt idx="78">
                  <c:v>9.5999660000000002</c:v>
                </c:pt>
                <c:pt idx="79">
                  <c:v>9.6999610000000001</c:v>
                </c:pt>
                <c:pt idx="80">
                  <c:v>9.8999629999999996</c:v>
                </c:pt>
                <c:pt idx="81">
                  <c:v>10.299959000000001</c:v>
                </c:pt>
                <c:pt idx="82">
                  <c:v>10.399976000000001</c:v>
                </c:pt>
                <c:pt idx="83">
                  <c:v>10.999964</c:v>
                </c:pt>
                <c:pt idx="84">
                  <c:v>12.29996</c:v>
                </c:pt>
                <c:pt idx="85">
                  <c:v>13.699964999999999</c:v>
                </c:pt>
                <c:pt idx="86">
                  <c:v>13.899940000000001</c:v>
                </c:pt>
                <c:pt idx="87">
                  <c:v>14.099938999999999</c:v>
                </c:pt>
                <c:pt idx="88">
                  <c:v>15.899957000000001</c:v>
                </c:pt>
                <c:pt idx="89">
                  <c:v>16.299942999999999</c:v>
                </c:pt>
                <c:pt idx="90">
                  <c:v>17.099958000000001</c:v>
                </c:pt>
              </c:numCache>
            </c:numRef>
          </c:val>
          <c:extLst>
            <c:ext xmlns:c16="http://schemas.microsoft.com/office/drawing/2014/chart" uri="{C3380CC4-5D6E-409C-BE32-E72D297353CC}">
              <c16:uniqueId val="{00000000-7701-4601-BBFC-4B51D8DC7B97}"/>
            </c:ext>
          </c:extLst>
        </c:ser>
        <c:ser>
          <c:idx val="1"/>
          <c:order val="1"/>
          <c:spPr>
            <a:solidFill>
              <a:schemeClr val="accent1"/>
            </a:solidFill>
            <a:ln>
              <a:noFill/>
            </a:ln>
            <a:effectLst/>
          </c:spPr>
          <c:invertIfNegative val="0"/>
          <c:cat>
            <c:strRef>
              <c:f>'Abb EU-Vergleichsdaten'!$Y$483:$Y$573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EU-Vergleichsdaten'!$AA$483:$AA$573</c:f>
              <c:numCache>
                <c:formatCode>General</c:formatCode>
                <c:ptCount val="91"/>
                <c:pt idx="0">
                  <c:v>2.0999920000000003</c:v>
                </c:pt>
                <c:pt idx="1">
                  <c:v>0</c:v>
                </c:pt>
                <c:pt idx="2">
                  <c:v>0</c:v>
                </c:pt>
                <c:pt idx="3">
                  <c:v>0</c:v>
                </c:pt>
                <c:pt idx="4">
                  <c:v>0</c:v>
                </c:pt>
                <c:pt idx="5">
                  <c:v>0</c:v>
                </c:pt>
                <c:pt idx="6">
                  <c:v>0</c:v>
                </c:pt>
                <c:pt idx="7">
                  <c:v>0</c:v>
                </c:pt>
                <c:pt idx="8">
                  <c:v>2.599993</c:v>
                </c:pt>
                <c:pt idx="9">
                  <c:v>2.6999850000000003</c:v>
                </c:pt>
                <c:pt idx="10">
                  <c:v>0</c:v>
                </c:pt>
                <c:pt idx="11">
                  <c:v>2.7999869999999998</c:v>
                </c:pt>
                <c:pt idx="12">
                  <c:v>0</c:v>
                </c:pt>
                <c:pt idx="13">
                  <c:v>0</c:v>
                </c:pt>
                <c:pt idx="14">
                  <c:v>0</c:v>
                </c:pt>
                <c:pt idx="15">
                  <c:v>0</c:v>
                </c:pt>
                <c:pt idx="16">
                  <c:v>0</c:v>
                </c:pt>
                <c:pt idx="17">
                  <c:v>2.9999790000000002</c:v>
                </c:pt>
                <c:pt idx="18">
                  <c:v>2.9999829999999998</c:v>
                </c:pt>
                <c:pt idx="19">
                  <c:v>0</c:v>
                </c:pt>
                <c:pt idx="20">
                  <c:v>0</c:v>
                </c:pt>
                <c:pt idx="21">
                  <c:v>0</c:v>
                </c:pt>
                <c:pt idx="22">
                  <c:v>0</c:v>
                </c:pt>
                <c:pt idx="23">
                  <c:v>0</c:v>
                </c:pt>
                <c:pt idx="24">
                  <c:v>3.299982</c:v>
                </c:pt>
                <c:pt idx="25">
                  <c:v>3.2999839999999998</c:v>
                </c:pt>
                <c:pt idx="26">
                  <c:v>0</c:v>
                </c:pt>
                <c:pt idx="27">
                  <c:v>0</c:v>
                </c:pt>
                <c:pt idx="28">
                  <c:v>0</c:v>
                </c:pt>
                <c:pt idx="29">
                  <c:v>0</c:v>
                </c:pt>
                <c:pt idx="30">
                  <c:v>0</c:v>
                </c:pt>
                <c:pt idx="31">
                  <c:v>0</c:v>
                </c:pt>
                <c:pt idx="32">
                  <c:v>0</c:v>
                </c:pt>
                <c:pt idx="33">
                  <c:v>0</c:v>
                </c:pt>
                <c:pt idx="34">
                  <c:v>4.0999879999999997</c:v>
                </c:pt>
                <c:pt idx="35">
                  <c:v>0</c:v>
                </c:pt>
                <c:pt idx="36">
                  <c:v>4.2999890000000001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1-7701-4601-BBFC-4B51D8DC7B97}"/>
            </c:ext>
          </c:extLst>
        </c:ser>
        <c:ser>
          <c:idx val="2"/>
          <c:order val="2"/>
          <c:spPr>
            <a:solidFill>
              <a:srgbClr val="FFC000"/>
            </a:solidFill>
            <a:ln>
              <a:noFill/>
            </a:ln>
            <a:effectLst/>
          </c:spPr>
          <c:invertIfNegative val="0"/>
          <c:dPt>
            <c:idx val="4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701-4601-BBFC-4B51D8DC7B97}"/>
              </c:ext>
            </c:extLst>
          </c:dPt>
          <c:cat>
            <c:strRef>
              <c:f>'Abb EU-Vergleichsdaten'!$Y$483:$Y$573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EU-Vergleichsdaten'!$AB$483:$AB$573</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2.999978</c:v>
                </c:pt>
                <c:pt idx="17">
                  <c:v>0</c:v>
                </c:pt>
                <c:pt idx="18">
                  <c:v>0</c:v>
                </c:pt>
                <c:pt idx="19">
                  <c:v>3.09999</c:v>
                </c:pt>
                <c:pt idx="20">
                  <c:v>0</c:v>
                </c:pt>
                <c:pt idx="21">
                  <c:v>0</c:v>
                </c:pt>
                <c:pt idx="22">
                  <c:v>0</c:v>
                </c:pt>
                <c:pt idx="23">
                  <c:v>0</c:v>
                </c:pt>
                <c:pt idx="24">
                  <c:v>0</c:v>
                </c:pt>
                <c:pt idx="25">
                  <c:v>0</c:v>
                </c:pt>
                <c:pt idx="26">
                  <c:v>0</c:v>
                </c:pt>
                <c:pt idx="27">
                  <c:v>0</c:v>
                </c:pt>
                <c:pt idx="28">
                  <c:v>3.3999809999999999</c:v>
                </c:pt>
                <c:pt idx="29">
                  <c:v>0</c:v>
                </c:pt>
                <c:pt idx="30">
                  <c:v>3.59998</c:v>
                </c:pt>
                <c:pt idx="31">
                  <c:v>0</c:v>
                </c:pt>
                <c:pt idx="32">
                  <c:v>0</c:v>
                </c:pt>
                <c:pt idx="33">
                  <c:v>0</c:v>
                </c:pt>
                <c:pt idx="34">
                  <c:v>0</c:v>
                </c:pt>
                <c:pt idx="35">
                  <c:v>0</c:v>
                </c:pt>
                <c:pt idx="36">
                  <c:v>0</c:v>
                </c:pt>
                <c:pt idx="37">
                  <c:v>4.3999860000000002</c:v>
                </c:pt>
                <c:pt idx="38">
                  <c:v>0</c:v>
                </c:pt>
                <c:pt idx="39">
                  <c:v>0</c:v>
                </c:pt>
                <c:pt idx="40">
                  <c:v>0</c:v>
                </c:pt>
                <c:pt idx="41">
                  <c:v>0</c:v>
                </c:pt>
                <c:pt idx="42">
                  <c:v>4.9999909999999996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4-7701-4601-BBFC-4B51D8DC7B9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EU-Vergleichsdaten'!$T$577</c:f>
          <c:strCache>
            <c:ptCount val="1"/>
            <c:pt idx="0">
              <c:v>FuE-Ausgaben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EU-Vergleichsdaten'!$Y$579:$Y$670</c:f>
              <c:strCache>
                <c:ptCount val="58"/>
                <c:pt idx="0">
                  <c:v>BW</c:v>
                </c:pt>
                <c:pt idx="4">
                  <c:v>RP</c:v>
                </c:pt>
                <c:pt idx="7">
                  <c:v>BY</c:v>
                </c:pt>
                <c:pt idx="11">
                  <c:v>BE</c:v>
                </c:pt>
                <c:pt idx="14">
                  <c:v>HE</c:v>
                </c:pt>
                <c:pt idx="16">
                  <c:v>HB</c:v>
                </c:pt>
                <c:pt idx="19">
                  <c:v>NI</c:v>
                </c:pt>
                <c:pt idx="20">
                  <c:v>HH</c:v>
                </c:pt>
                <c:pt idx="21">
                  <c:v>TH</c:v>
                </c:pt>
                <c:pt idx="23">
                  <c:v>NW</c:v>
                </c:pt>
                <c:pt idx="24">
                  <c:v>SN</c:v>
                </c:pt>
                <c:pt idx="39">
                  <c:v>SL</c:v>
                </c:pt>
                <c:pt idx="44">
                  <c:v>SH</c:v>
                </c:pt>
                <c:pt idx="50">
                  <c:v>BB</c:v>
                </c:pt>
                <c:pt idx="52">
                  <c:v>ST</c:v>
                </c:pt>
                <c:pt idx="57">
                  <c:v>MV</c:v>
                </c:pt>
              </c:strCache>
            </c:strRef>
          </c:cat>
          <c:val>
            <c:numRef>
              <c:f>'Abb EU-Vergleichsdaten'!$Z$579:$Z$670</c:f>
              <c:numCache>
                <c:formatCode>General</c:formatCode>
                <c:ptCount val="92"/>
                <c:pt idx="0">
                  <c:v>5.7999929999999997</c:v>
                </c:pt>
                <c:pt idx="1">
                  <c:v>4.7299230000000003</c:v>
                </c:pt>
                <c:pt idx="2">
                  <c:v>4.1999019999999998</c:v>
                </c:pt>
                <c:pt idx="3">
                  <c:v>3.7699030000000002</c:v>
                </c:pt>
                <c:pt idx="4">
                  <c:v>3.6299829999999997</c:v>
                </c:pt>
                <c:pt idx="5">
                  <c:v>3.5199750000000001</c:v>
                </c:pt>
                <c:pt idx="6">
                  <c:v>3.4199250000000001</c:v>
                </c:pt>
                <c:pt idx="7">
                  <c:v>3.3899920000000003</c:v>
                </c:pt>
                <c:pt idx="8">
                  <c:v>3.319947</c:v>
                </c:pt>
                <c:pt idx="9">
                  <c:v>3.2399740000000001</c:v>
                </c:pt>
                <c:pt idx="10">
                  <c:v>3.0999050000000001</c:v>
                </c:pt>
                <c:pt idx="11">
                  <c:v>3.0699909999999999</c:v>
                </c:pt>
                <c:pt idx="12">
                  <c:v>3.0699699999999996</c:v>
                </c:pt>
                <c:pt idx="13">
                  <c:v>3.0099239999999998</c:v>
                </c:pt>
                <c:pt idx="14">
                  <c:v>2.9899870000000002</c:v>
                </c:pt>
                <c:pt idx="15">
                  <c:v>2.9499460000000002</c:v>
                </c:pt>
                <c:pt idx="16">
                  <c:v>2.8499889999999999</c:v>
                </c:pt>
                <c:pt idx="17">
                  <c:v>2.819922</c:v>
                </c:pt>
                <c:pt idx="18">
                  <c:v>2.7999559999999999</c:v>
                </c:pt>
                <c:pt idx="19">
                  <c:v>2.7399850000000003</c:v>
                </c:pt>
                <c:pt idx="20">
                  <c:v>2.6599880000000002</c:v>
                </c:pt>
                <c:pt idx="21">
                  <c:v>2.5799780000000001</c:v>
                </c:pt>
                <c:pt idx="22">
                  <c:v>2.4499760000000004</c:v>
                </c:pt>
                <c:pt idx="23">
                  <c:v>2.269984</c:v>
                </c:pt>
                <c:pt idx="24">
                  <c:v>2.249981</c:v>
                </c:pt>
                <c:pt idx="25">
                  <c:v>2.2499449999999999</c:v>
                </c:pt>
                <c:pt idx="26">
                  <c:v>2.2199150000000003</c:v>
                </c:pt>
                <c:pt idx="27">
                  <c:v>2.1299069999999998</c:v>
                </c:pt>
                <c:pt idx="28">
                  <c:v>2.0899269999999999</c:v>
                </c:pt>
                <c:pt idx="29">
                  <c:v>2.0599609999999999</c:v>
                </c:pt>
                <c:pt idx="30">
                  <c:v>2.0299259999999997</c:v>
                </c:pt>
                <c:pt idx="31">
                  <c:v>1.8499620000000001</c:v>
                </c:pt>
                <c:pt idx="32">
                  <c:v>1.8399690000000002</c:v>
                </c:pt>
                <c:pt idx="33">
                  <c:v>1.829971</c:v>
                </c:pt>
                <c:pt idx="34">
                  <c:v>1.8099320000000001</c:v>
                </c:pt>
                <c:pt idx="35">
                  <c:v>1.779949</c:v>
                </c:pt>
                <c:pt idx="36">
                  <c:v>1.759914</c:v>
                </c:pt>
                <c:pt idx="37">
                  <c:v>1.7499670000000001</c:v>
                </c:pt>
                <c:pt idx="38">
                  <c:v>1.699921</c:v>
                </c:pt>
                <c:pt idx="39">
                  <c:v>1.6399819999999998</c:v>
                </c:pt>
                <c:pt idx="40">
                  <c:v>1.6099540000000001</c:v>
                </c:pt>
                <c:pt idx="41">
                  <c:v>1.5899380000000001</c:v>
                </c:pt>
                <c:pt idx="42">
                  <c:v>1.5699590000000001</c:v>
                </c:pt>
                <c:pt idx="43">
                  <c:v>1.5699180000000001</c:v>
                </c:pt>
                <c:pt idx="44">
                  <c:v>1.549979</c:v>
                </c:pt>
                <c:pt idx="45">
                  <c:v>1.539968</c:v>
                </c:pt>
                <c:pt idx="46">
                  <c:v>1.5399370000000001</c:v>
                </c:pt>
                <c:pt idx="47">
                  <c:v>1.4999279999999999</c:v>
                </c:pt>
                <c:pt idx="48">
                  <c:v>1.499919</c:v>
                </c:pt>
                <c:pt idx="49">
                  <c:v>1.469948</c:v>
                </c:pt>
                <c:pt idx="50">
                  <c:v>1.4399899999999999</c:v>
                </c:pt>
                <c:pt idx="51">
                  <c:v>1.4299649999999999</c:v>
                </c:pt>
                <c:pt idx="52">
                  <c:v>1.41998</c:v>
                </c:pt>
                <c:pt idx="53">
                  <c:v>1.4199009999999999</c:v>
                </c:pt>
                <c:pt idx="54">
                  <c:v>1.4099409999999999</c:v>
                </c:pt>
                <c:pt idx="55">
                  <c:v>1.389942</c:v>
                </c:pt>
                <c:pt idx="56">
                  <c:v>1.369955</c:v>
                </c:pt>
                <c:pt idx="57">
                  <c:v>1.3299860000000001</c:v>
                </c:pt>
                <c:pt idx="58">
                  <c:v>1.32995</c:v>
                </c:pt>
                <c:pt idx="59">
                  <c:v>1.2699510000000001</c:v>
                </c:pt>
                <c:pt idx="60">
                  <c:v>1.2499530000000001</c:v>
                </c:pt>
                <c:pt idx="61">
                  <c:v>1.209916</c:v>
                </c:pt>
                <c:pt idx="62">
                  <c:v>1.1499629999999998</c:v>
                </c:pt>
                <c:pt idx="63">
                  <c:v>1.129964</c:v>
                </c:pt>
                <c:pt idx="64">
                  <c:v>1.119958</c:v>
                </c:pt>
                <c:pt idx="65">
                  <c:v>1.099966</c:v>
                </c:pt>
                <c:pt idx="66">
                  <c:v>1.0699720000000001</c:v>
                </c:pt>
                <c:pt idx="67">
                  <c:v>1.059933</c:v>
                </c:pt>
                <c:pt idx="68">
                  <c:v>1.0499340000000001</c:v>
                </c:pt>
                <c:pt idx="69">
                  <c:v>1.039952</c:v>
                </c:pt>
                <c:pt idx="70">
                  <c:v>1.039906</c:v>
                </c:pt>
                <c:pt idx="71">
                  <c:v>0.98995999999999995</c:v>
                </c:pt>
                <c:pt idx="72">
                  <c:v>0.98994000000000004</c:v>
                </c:pt>
                <c:pt idx="73">
                  <c:v>0.96992</c:v>
                </c:pt>
                <c:pt idx="74">
                  <c:v>0.94992999999999994</c:v>
                </c:pt>
                <c:pt idx="75">
                  <c:v>0.93993099999999996</c:v>
                </c:pt>
                <c:pt idx="76">
                  <c:v>0.91993900000000006</c:v>
                </c:pt>
                <c:pt idx="77">
                  <c:v>0.88991699999999996</c:v>
                </c:pt>
                <c:pt idx="78">
                  <c:v>0.82993499999999998</c:v>
                </c:pt>
                <c:pt idx="79">
                  <c:v>0.71990799999999999</c:v>
                </c:pt>
                <c:pt idx="80">
                  <c:v>0.6799360000000001</c:v>
                </c:pt>
                <c:pt idx="81">
                  <c:v>0.6799090000000001</c:v>
                </c:pt>
                <c:pt idx="82">
                  <c:v>0.57992899999999992</c:v>
                </c:pt>
                <c:pt idx="83">
                  <c:v>0.56995699999999994</c:v>
                </c:pt>
                <c:pt idx="84">
                  <c:v>0.53994300000000006</c:v>
                </c:pt>
                <c:pt idx="85">
                  <c:v>0.51990400000000003</c:v>
                </c:pt>
                <c:pt idx="86">
                  <c:v>0.48991299999999999</c:v>
                </c:pt>
                <c:pt idx="87">
                  <c:v>0.47991200000000001</c:v>
                </c:pt>
                <c:pt idx="88">
                  <c:v>0.38994400000000001</c:v>
                </c:pt>
                <c:pt idx="89">
                  <c:v>0.35991099999999998</c:v>
                </c:pt>
                <c:pt idx="90">
                  <c:v>0.309973</c:v>
                </c:pt>
                <c:pt idx="91">
                  <c:v>0.18991</c:v>
                </c:pt>
              </c:numCache>
            </c:numRef>
          </c:val>
          <c:extLst>
            <c:ext xmlns:c16="http://schemas.microsoft.com/office/drawing/2014/chart" uri="{C3380CC4-5D6E-409C-BE32-E72D297353CC}">
              <c16:uniqueId val="{00000000-F574-49EA-97E9-71E48612F5B1}"/>
            </c:ext>
          </c:extLst>
        </c:ser>
        <c:ser>
          <c:idx val="1"/>
          <c:order val="1"/>
          <c:spPr>
            <a:solidFill>
              <a:schemeClr val="accent1"/>
            </a:solidFill>
            <a:ln>
              <a:noFill/>
            </a:ln>
            <a:effectLst/>
          </c:spPr>
          <c:invertIfNegative val="0"/>
          <c:cat>
            <c:strRef>
              <c:f>'Abb EU-Vergleichsdaten'!$Y$579:$Y$670</c:f>
              <c:strCache>
                <c:ptCount val="58"/>
                <c:pt idx="0">
                  <c:v>BW</c:v>
                </c:pt>
                <c:pt idx="4">
                  <c:v>RP</c:v>
                </c:pt>
                <c:pt idx="7">
                  <c:v>BY</c:v>
                </c:pt>
                <c:pt idx="11">
                  <c:v>BE</c:v>
                </c:pt>
                <c:pt idx="14">
                  <c:v>HE</c:v>
                </c:pt>
                <c:pt idx="16">
                  <c:v>HB</c:v>
                </c:pt>
                <c:pt idx="19">
                  <c:v>NI</c:v>
                </c:pt>
                <c:pt idx="20">
                  <c:v>HH</c:v>
                </c:pt>
                <c:pt idx="21">
                  <c:v>TH</c:v>
                </c:pt>
                <c:pt idx="23">
                  <c:v>NW</c:v>
                </c:pt>
                <c:pt idx="24">
                  <c:v>SN</c:v>
                </c:pt>
                <c:pt idx="39">
                  <c:v>SL</c:v>
                </c:pt>
                <c:pt idx="44">
                  <c:v>SH</c:v>
                </c:pt>
                <c:pt idx="50">
                  <c:v>BB</c:v>
                </c:pt>
                <c:pt idx="52">
                  <c:v>ST</c:v>
                </c:pt>
                <c:pt idx="57">
                  <c:v>MV</c:v>
                </c:pt>
              </c:strCache>
            </c:strRef>
          </c:cat>
          <c:val>
            <c:numRef>
              <c:f>'Abb EU-Vergleichsdaten'!$AA$579:$AA$670</c:f>
              <c:numCache>
                <c:formatCode>General</c:formatCode>
                <c:ptCount val="92"/>
                <c:pt idx="0">
                  <c:v>5.7999929999999997</c:v>
                </c:pt>
                <c:pt idx="1">
                  <c:v>0</c:v>
                </c:pt>
                <c:pt idx="2">
                  <c:v>0</c:v>
                </c:pt>
                <c:pt idx="3">
                  <c:v>0</c:v>
                </c:pt>
                <c:pt idx="4">
                  <c:v>3.6299829999999997</c:v>
                </c:pt>
                <c:pt idx="5">
                  <c:v>0</c:v>
                </c:pt>
                <c:pt idx="6">
                  <c:v>0</c:v>
                </c:pt>
                <c:pt idx="7">
                  <c:v>3.3899920000000003</c:v>
                </c:pt>
                <c:pt idx="8">
                  <c:v>0</c:v>
                </c:pt>
                <c:pt idx="9">
                  <c:v>0</c:v>
                </c:pt>
                <c:pt idx="10">
                  <c:v>0</c:v>
                </c:pt>
                <c:pt idx="11">
                  <c:v>0</c:v>
                </c:pt>
                <c:pt idx="12">
                  <c:v>0</c:v>
                </c:pt>
                <c:pt idx="13">
                  <c:v>0</c:v>
                </c:pt>
                <c:pt idx="14">
                  <c:v>2.9899870000000002</c:v>
                </c:pt>
                <c:pt idx="15">
                  <c:v>0</c:v>
                </c:pt>
                <c:pt idx="16">
                  <c:v>2.8499889999999999</c:v>
                </c:pt>
                <c:pt idx="17">
                  <c:v>0</c:v>
                </c:pt>
                <c:pt idx="18">
                  <c:v>0</c:v>
                </c:pt>
                <c:pt idx="19">
                  <c:v>2.7399850000000003</c:v>
                </c:pt>
                <c:pt idx="20">
                  <c:v>2.6599880000000002</c:v>
                </c:pt>
                <c:pt idx="21">
                  <c:v>0</c:v>
                </c:pt>
                <c:pt idx="22">
                  <c:v>0</c:v>
                </c:pt>
                <c:pt idx="23">
                  <c:v>2.269984</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1.6399819999999998</c:v>
                </c:pt>
                <c:pt idx="40">
                  <c:v>0</c:v>
                </c:pt>
                <c:pt idx="41">
                  <c:v>0</c:v>
                </c:pt>
                <c:pt idx="42">
                  <c:v>0</c:v>
                </c:pt>
                <c:pt idx="43">
                  <c:v>0</c:v>
                </c:pt>
                <c:pt idx="44">
                  <c:v>1.549979</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F574-49EA-97E9-71E48612F5B1}"/>
            </c:ext>
          </c:extLst>
        </c:ser>
        <c:ser>
          <c:idx val="2"/>
          <c:order val="2"/>
          <c:spPr>
            <a:solidFill>
              <a:srgbClr val="FFC000"/>
            </a:solidFill>
            <a:ln>
              <a:noFill/>
            </a:ln>
            <a:effectLst/>
          </c:spPr>
          <c:invertIfNegative val="0"/>
          <c:dPt>
            <c:idx val="8"/>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F574-49EA-97E9-71E48612F5B1}"/>
              </c:ext>
            </c:extLst>
          </c:dPt>
          <c:cat>
            <c:strRef>
              <c:f>'Abb EU-Vergleichsdaten'!$Y$579:$Y$670</c:f>
              <c:strCache>
                <c:ptCount val="58"/>
                <c:pt idx="0">
                  <c:v>BW</c:v>
                </c:pt>
                <c:pt idx="4">
                  <c:v>RP</c:v>
                </c:pt>
                <c:pt idx="7">
                  <c:v>BY</c:v>
                </c:pt>
                <c:pt idx="11">
                  <c:v>BE</c:v>
                </c:pt>
                <c:pt idx="14">
                  <c:v>HE</c:v>
                </c:pt>
                <c:pt idx="16">
                  <c:v>HB</c:v>
                </c:pt>
                <c:pt idx="19">
                  <c:v>NI</c:v>
                </c:pt>
                <c:pt idx="20">
                  <c:v>HH</c:v>
                </c:pt>
                <c:pt idx="21">
                  <c:v>TH</c:v>
                </c:pt>
                <c:pt idx="23">
                  <c:v>NW</c:v>
                </c:pt>
                <c:pt idx="24">
                  <c:v>SN</c:v>
                </c:pt>
                <c:pt idx="39">
                  <c:v>SL</c:v>
                </c:pt>
                <c:pt idx="44">
                  <c:v>SH</c:v>
                </c:pt>
                <c:pt idx="50">
                  <c:v>BB</c:v>
                </c:pt>
                <c:pt idx="52">
                  <c:v>ST</c:v>
                </c:pt>
                <c:pt idx="57">
                  <c:v>MV</c:v>
                </c:pt>
              </c:strCache>
            </c:strRef>
          </c:cat>
          <c:val>
            <c:numRef>
              <c:f>'Abb EU-Vergleichsdaten'!$AB$579:$AB$670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3.0699909999999999</c:v>
                </c:pt>
                <c:pt idx="12">
                  <c:v>0</c:v>
                </c:pt>
                <c:pt idx="13">
                  <c:v>0</c:v>
                </c:pt>
                <c:pt idx="14">
                  <c:v>0</c:v>
                </c:pt>
                <c:pt idx="15">
                  <c:v>0</c:v>
                </c:pt>
                <c:pt idx="16">
                  <c:v>0</c:v>
                </c:pt>
                <c:pt idx="17">
                  <c:v>0</c:v>
                </c:pt>
                <c:pt idx="18">
                  <c:v>0</c:v>
                </c:pt>
                <c:pt idx="19">
                  <c:v>0</c:v>
                </c:pt>
                <c:pt idx="20">
                  <c:v>0</c:v>
                </c:pt>
                <c:pt idx="21">
                  <c:v>2.5799780000000001</c:v>
                </c:pt>
                <c:pt idx="22">
                  <c:v>0</c:v>
                </c:pt>
                <c:pt idx="23">
                  <c:v>0</c:v>
                </c:pt>
                <c:pt idx="24">
                  <c:v>2.249981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1.4399899999999999</c:v>
                </c:pt>
                <c:pt idx="51">
                  <c:v>0</c:v>
                </c:pt>
                <c:pt idx="52">
                  <c:v>1.41998</c:v>
                </c:pt>
                <c:pt idx="53">
                  <c:v>0</c:v>
                </c:pt>
                <c:pt idx="54">
                  <c:v>0</c:v>
                </c:pt>
                <c:pt idx="55">
                  <c:v>0</c:v>
                </c:pt>
                <c:pt idx="56">
                  <c:v>0</c:v>
                </c:pt>
                <c:pt idx="57">
                  <c:v>1.3299860000000001</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F574-49EA-97E9-71E48612F5B1}"/>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EU-Vergleichsdaten'!$T$673</c:f>
          <c:strCache>
            <c:ptCount val="1"/>
            <c:pt idx="0">
              <c:v>Beschäftigte in High-Tech-Sektoren , in % aller Beschäftigten,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EU-Vergleichsdaten'!$Y$675:$Y$766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EU-Vergleichsdaten'!$Z$675:$Z$766</c:f>
              <c:numCache>
                <c:formatCode>General</c:formatCode>
                <c:ptCount val="92"/>
                <c:pt idx="0">
                  <c:v>11.083353593670177</c:v>
                </c:pt>
                <c:pt idx="1">
                  <c:v>10.116145115300307</c:v>
                </c:pt>
                <c:pt idx="2">
                  <c:v>9.8620564026966981</c:v>
                </c:pt>
                <c:pt idx="3">
                  <c:v>9.2366826846658299</c:v>
                </c:pt>
                <c:pt idx="4">
                  <c:v>8.8541276666666686</c:v>
                </c:pt>
                <c:pt idx="5">
                  <c:v>8.6662631650981954</c:v>
                </c:pt>
                <c:pt idx="6">
                  <c:v>7.6883409092383665</c:v>
                </c:pt>
                <c:pt idx="7">
                  <c:v>7.6671719999999999</c:v>
                </c:pt>
                <c:pt idx="8">
                  <c:v>7.5887391681623093</c:v>
                </c:pt>
                <c:pt idx="9">
                  <c:v>7.3078709945463567</c:v>
                </c:pt>
                <c:pt idx="10">
                  <c:v>7.2602083369991108</c:v>
                </c:pt>
                <c:pt idx="11">
                  <c:v>6.7603703859533848</c:v>
                </c:pt>
                <c:pt idx="12">
                  <c:v>6.6622410957784588</c:v>
                </c:pt>
                <c:pt idx="13">
                  <c:v>6.6418241388491257</c:v>
                </c:pt>
                <c:pt idx="14">
                  <c:v>6.3630718488273335</c:v>
                </c:pt>
                <c:pt idx="15">
                  <c:v>6.360661991951079</c:v>
                </c:pt>
                <c:pt idx="16">
                  <c:v>6.2576903021076786</c:v>
                </c:pt>
                <c:pt idx="17">
                  <c:v>6.254299129304286</c:v>
                </c:pt>
                <c:pt idx="18">
                  <c:v>6.1812907822403513</c:v>
                </c:pt>
                <c:pt idx="19">
                  <c:v>6.0944761564784669</c:v>
                </c:pt>
                <c:pt idx="20">
                  <c:v>5.9429489130745292</c:v>
                </c:pt>
                <c:pt idx="21">
                  <c:v>5.7955147076370057</c:v>
                </c:pt>
                <c:pt idx="22">
                  <c:v>5.7946269595477284</c:v>
                </c:pt>
                <c:pt idx="23">
                  <c:v>5.6684787568152313</c:v>
                </c:pt>
                <c:pt idx="24">
                  <c:v>5.6669195207867036</c:v>
                </c:pt>
                <c:pt idx="25">
                  <c:v>5.5722495364527713</c:v>
                </c:pt>
                <c:pt idx="26">
                  <c:v>5.5504250843400964</c:v>
                </c:pt>
                <c:pt idx="27">
                  <c:v>5.5259238896582534</c:v>
                </c:pt>
                <c:pt idx="28">
                  <c:v>5.515422701147056</c:v>
                </c:pt>
                <c:pt idx="29">
                  <c:v>5.4764181485148518</c:v>
                </c:pt>
                <c:pt idx="30">
                  <c:v>5.4711136200607902</c:v>
                </c:pt>
                <c:pt idx="31">
                  <c:v>5.4638535257731959</c:v>
                </c:pt>
                <c:pt idx="32">
                  <c:v>5.4516882836302827</c:v>
                </c:pt>
                <c:pt idx="33">
                  <c:v>5.3683716961902928</c:v>
                </c:pt>
                <c:pt idx="34">
                  <c:v>5.3442094177253345</c:v>
                </c:pt>
                <c:pt idx="35">
                  <c:v>5.2904497917702908</c:v>
                </c:pt>
                <c:pt idx="36">
                  <c:v>5.281207371217806</c:v>
                </c:pt>
                <c:pt idx="37">
                  <c:v>5.2515180675627446</c:v>
                </c:pt>
                <c:pt idx="38">
                  <c:v>5.2223613351147433</c:v>
                </c:pt>
                <c:pt idx="39">
                  <c:v>5.2056771675872051</c:v>
                </c:pt>
                <c:pt idx="40">
                  <c:v>5.1180071400570757</c:v>
                </c:pt>
                <c:pt idx="41">
                  <c:v>5.074294526241931</c:v>
                </c:pt>
                <c:pt idx="42">
                  <c:v>5.0394717530864197</c:v>
                </c:pt>
                <c:pt idx="43">
                  <c:v>4.9938110357055514</c:v>
                </c:pt>
                <c:pt idx="44">
                  <c:v>4.9714226600380789</c:v>
                </c:pt>
                <c:pt idx="45">
                  <c:v>4.9538751971927892</c:v>
                </c:pt>
                <c:pt idx="46">
                  <c:v>4.9446495182932901</c:v>
                </c:pt>
                <c:pt idx="47">
                  <c:v>4.925228546619012</c:v>
                </c:pt>
                <c:pt idx="48">
                  <c:v>4.8609419652904435</c:v>
                </c:pt>
                <c:pt idx="49">
                  <c:v>4.7747701708363115</c:v>
                </c:pt>
                <c:pt idx="50">
                  <c:v>4.7126283888566451</c:v>
                </c:pt>
                <c:pt idx="51">
                  <c:v>4.5287732881518101</c:v>
                </c:pt>
                <c:pt idx="52">
                  <c:v>4.1831119237294292</c:v>
                </c:pt>
                <c:pt idx="53">
                  <c:v>4.0926642317880795</c:v>
                </c:pt>
                <c:pt idx="54">
                  <c:v>4.0873270055692767</c:v>
                </c:pt>
                <c:pt idx="55">
                  <c:v>4.0820442048135916</c:v>
                </c:pt>
                <c:pt idx="56">
                  <c:v>4.0336721069418386</c:v>
                </c:pt>
                <c:pt idx="57">
                  <c:v>3.887537822014052</c:v>
                </c:pt>
                <c:pt idx="58">
                  <c:v>3.7604042333138743</c:v>
                </c:pt>
                <c:pt idx="59">
                  <c:v>3.7142552950643006</c:v>
                </c:pt>
                <c:pt idx="60">
                  <c:v>3.7053908430835225</c:v>
                </c:pt>
                <c:pt idx="61">
                  <c:v>3.6667725645088276</c:v>
                </c:pt>
                <c:pt idx="62">
                  <c:v>3.5260514143195008</c:v>
                </c:pt>
                <c:pt idx="63">
                  <c:v>3.5050728617039733</c:v>
                </c:pt>
                <c:pt idx="64">
                  <c:v>3.5008221703204043</c:v>
                </c:pt>
                <c:pt idx="65">
                  <c:v>3.4852078417626431</c:v>
                </c:pt>
                <c:pt idx="66">
                  <c:v>3.4231430893668584</c:v>
                </c:pt>
                <c:pt idx="67">
                  <c:v>3.4080544687774847</c:v>
                </c:pt>
                <c:pt idx="68">
                  <c:v>3.2954225459383215</c:v>
                </c:pt>
                <c:pt idx="69">
                  <c:v>3.2087065823093379</c:v>
                </c:pt>
                <c:pt idx="70">
                  <c:v>3.1236921847554151</c:v>
                </c:pt>
                <c:pt idx="71">
                  <c:v>3.1064731959690177</c:v>
                </c:pt>
                <c:pt idx="72">
                  <c:v>3.0555155555555555</c:v>
                </c:pt>
                <c:pt idx="73">
                  <c:v>3.0256724374971435</c:v>
                </c:pt>
                <c:pt idx="74">
                  <c:v>2.9744644231723751</c:v>
                </c:pt>
                <c:pt idx="75">
                  <c:v>2.9639624957319941</c:v>
                </c:pt>
                <c:pt idx="76">
                  <c:v>2.8552491578947365</c:v>
                </c:pt>
                <c:pt idx="77">
                  <c:v>2.5708946907460919</c:v>
                </c:pt>
                <c:pt idx="78">
                  <c:v>2.5400906446470115</c:v>
                </c:pt>
                <c:pt idx="79">
                  <c:v>2.3621564942533957</c:v>
                </c:pt>
                <c:pt idx="80">
                  <c:v>2.2874256724823105</c:v>
                </c:pt>
                <c:pt idx="81">
                  <c:v>2.1646339920751392</c:v>
                </c:pt>
                <c:pt idx="82">
                  <c:v>2.1440984127456817</c:v>
                </c:pt>
                <c:pt idx="83">
                  <c:v>2.0799729235668791</c:v>
                </c:pt>
                <c:pt idx="84">
                  <c:v>1.5070778404681737</c:v>
                </c:pt>
                <c:pt idx="85">
                  <c:v>1.4006451171477079</c:v>
                </c:pt>
                <c:pt idx="86">
                  <c:v>1.1962174604370761</c:v>
                </c:pt>
                <c:pt idx="87">
                  <c:v>1.1801903712876076</c:v>
                </c:pt>
                <c:pt idx="88">
                  <c:v>-5.5999999999999999E-5</c:v>
                </c:pt>
                <c:pt idx="89">
                  <c:v>-8.7000000000000001E-5</c:v>
                </c:pt>
                <c:pt idx="90">
                  <c:v>-8.7999999999999998E-5</c:v>
                </c:pt>
                <c:pt idx="91">
                  <c:v>-9.6000000000000002E-5</c:v>
                </c:pt>
              </c:numCache>
            </c:numRef>
          </c:val>
          <c:extLst>
            <c:ext xmlns:c16="http://schemas.microsoft.com/office/drawing/2014/chart" uri="{C3380CC4-5D6E-409C-BE32-E72D297353CC}">
              <c16:uniqueId val="{00000000-982D-433D-BCF9-A30ECD438394}"/>
            </c:ext>
          </c:extLst>
        </c:ser>
        <c:ser>
          <c:idx val="1"/>
          <c:order val="1"/>
          <c:spPr>
            <a:solidFill>
              <a:schemeClr val="accent1"/>
            </a:solidFill>
            <a:ln>
              <a:noFill/>
            </a:ln>
            <a:effectLst/>
          </c:spPr>
          <c:invertIfNegative val="0"/>
          <c:cat>
            <c:strRef>
              <c:f>'Abb EU-Vergleichsdaten'!$Y$675:$Y$766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EU-Vergleichsdaten'!$AA$675:$AA$766</c:f>
              <c:numCache>
                <c:formatCode>General</c:formatCode>
                <c:ptCount val="92"/>
                <c:pt idx="0">
                  <c:v>0</c:v>
                </c:pt>
                <c:pt idx="1">
                  <c:v>0</c:v>
                </c:pt>
                <c:pt idx="2">
                  <c:v>0</c:v>
                </c:pt>
                <c:pt idx="3">
                  <c:v>0</c:v>
                </c:pt>
                <c:pt idx="4">
                  <c:v>0</c:v>
                </c:pt>
                <c:pt idx="5">
                  <c:v>0</c:v>
                </c:pt>
                <c:pt idx="6">
                  <c:v>0</c:v>
                </c:pt>
                <c:pt idx="7">
                  <c:v>0</c:v>
                </c:pt>
                <c:pt idx="8">
                  <c:v>0</c:v>
                </c:pt>
                <c:pt idx="9">
                  <c:v>7.3078709945463567</c:v>
                </c:pt>
                <c:pt idx="10">
                  <c:v>7.2602083369991108</c:v>
                </c:pt>
                <c:pt idx="11">
                  <c:v>0</c:v>
                </c:pt>
                <c:pt idx="12">
                  <c:v>6.6622410957784588</c:v>
                </c:pt>
                <c:pt idx="13">
                  <c:v>0</c:v>
                </c:pt>
                <c:pt idx="14">
                  <c:v>0</c:v>
                </c:pt>
                <c:pt idx="15">
                  <c:v>0</c:v>
                </c:pt>
                <c:pt idx="16">
                  <c:v>0</c:v>
                </c:pt>
                <c:pt idx="17">
                  <c:v>0</c:v>
                </c:pt>
                <c:pt idx="18">
                  <c:v>0</c:v>
                </c:pt>
                <c:pt idx="19">
                  <c:v>6.0944761564784669</c:v>
                </c:pt>
                <c:pt idx="20">
                  <c:v>0</c:v>
                </c:pt>
                <c:pt idx="21">
                  <c:v>0</c:v>
                </c:pt>
                <c:pt idx="22">
                  <c:v>0</c:v>
                </c:pt>
                <c:pt idx="23">
                  <c:v>0</c:v>
                </c:pt>
                <c:pt idx="24">
                  <c:v>5.6669195207867036</c:v>
                </c:pt>
                <c:pt idx="25">
                  <c:v>0</c:v>
                </c:pt>
                <c:pt idx="26">
                  <c:v>0</c:v>
                </c:pt>
                <c:pt idx="27">
                  <c:v>0</c:v>
                </c:pt>
                <c:pt idx="28">
                  <c:v>0</c:v>
                </c:pt>
                <c:pt idx="29">
                  <c:v>0</c:v>
                </c:pt>
                <c:pt idx="30">
                  <c:v>5.4711136200607902</c:v>
                </c:pt>
                <c:pt idx="31">
                  <c:v>0</c:v>
                </c:pt>
                <c:pt idx="32">
                  <c:v>0</c:v>
                </c:pt>
                <c:pt idx="33">
                  <c:v>0</c:v>
                </c:pt>
                <c:pt idx="34">
                  <c:v>0</c:v>
                </c:pt>
                <c:pt idx="35">
                  <c:v>0</c:v>
                </c:pt>
                <c:pt idx="36">
                  <c:v>0</c:v>
                </c:pt>
                <c:pt idx="37">
                  <c:v>0</c:v>
                </c:pt>
                <c:pt idx="38">
                  <c:v>0</c:v>
                </c:pt>
                <c:pt idx="39">
                  <c:v>0</c:v>
                </c:pt>
                <c:pt idx="40">
                  <c:v>5.1180071400570757</c:v>
                </c:pt>
                <c:pt idx="41">
                  <c:v>0</c:v>
                </c:pt>
                <c:pt idx="42">
                  <c:v>0</c:v>
                </c:pt>
                <c:pt idx="43">
                  <c:v>0</c:v>
                </c:pt>
                <c:pt idx="44">
                  <c:v>4.9714226600380789</c:v>
                </c:pt>
                <c:pt idx="45">
                  <c:v>0</c:v>
                </c:pt>
                <c:pt idx="46">
                  <c:v>0</c:v>
                </c:pt>
                <c:pt idx="47">
                  <c:v>0</c:v>
                </c:pt>
                <c:pt idx="48">
                  <c:v>0</c:v>
                </c:pt>
                <c:pt idx="49">
                  <c:v>0</c:v>
                </c:pt>
                <c:pt idx="50">
                  <c:v>0</c:v>
                </c:pt>
                <c:pt idx="51">
                  <c:v>0</c:v>
                </c:pt>
                <c:pt idx="52">
                  <c:v>4.1831119237294292</c:v>
                </c:pt>
                <c:pt idx="53">
                  <c:v>0</c:v>
                </c:pt>
                <c:pt idx="54">
                  <c:v>0</c:v>
                </c:pt>
                <c:pt idx="55">
                  <c:v>0</c:v>
                </c:pt>
                <c:pt idx="56">
                  <c:v>0</c:v>
                </c:pt>
                <c:pt idx="57">
                  <c:v>0</c:v>
                </c:pt>
                <c:pt idx="58">
                  <c:v>0</c:v>
                </c:pt>
                <c:pt idx="59">
                  <c:v>0</c:v>
                </c:pt>
                <c:pt idx="60">
                  <c:v>0</c:v>
                </c:pt>
                <c:pt idx="61">
                  <c:v>0</c:v>
                </c:pt>
                <c:pt idx="62">
                  <c:v>0</c:v>
                </c:pt>
                <c:pt idx="63">
                  <c:v>0</c:v>
                </c:pt>
                <c:pt idx="64">
                  <c:v>3.5008221703204043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982D-433D-BCF9-A30ECD438394}"/>
            </c:ext>
          </c:extLst>
        </c:ser>
        <c:ser>
          <c:idx val="2"/>
          <c:order val="2"/>
          <c:spPr>
            <a:solidFill>
              <a:srgbClr val="FFC000"/>
            </a:solidFill>
            <a:ln>
              <a:noFill/>
            </a:ln>
            <a:effectLst/>
          </c:spPr>
          <c:invertIfNegative val="0"/>
          <c:dPt>
            <c:idx val="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982D-433D-BCF9-A30ECD438394}"/>
              </c:ext>
            </c:extLst>
          </c:dPt>
          <c:cat>
            <c:strRef>
              <c:f>'Abb EU-Vergleichsdaten'!$Y$675:$Y$766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EU-Vergleichsdaten'!$AB$675:$AB$766</c:f>
              <c:numCache>
                <c:formatCode>General</c:formatCode>
                <c:ptCount val="92"/>
                <c:pt idx="0">
                  <c:v>0</c:v>
                </c:pt>
                <c:pt idx="1">
                  <c:v>0</c:v>
                </c:pt>
                <c:pt idx="2">
                  <c:v>9.8620564026966981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5.9429489130745292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4.9446495182932901</c:v>
                </c:pt>
                <c:pt idx="47">
                  <c:v>0</c:v>
                </c:pt>
                <c:pt idx="48">
                  <c:v>0</c:v>
                </c:pt>
                <c:pt idx="49">
                  <c:v>0</c:v>
                </c:pt>
                <c:pt idx="50">
                  <c:v>0</c:v>
                </c:pt>
                <c:pt idx="51">
                  <c:v>4.5287732881518101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3.4852078417626431</c:v>
                </c:pt>
                <c:pt idx="66">
                  <c:v>0</c:v>
                </c:pt>
                <c:pt idx="67">
                  <c:v>0</c:v>
                </c:pt>
                <c:pt idx="68">
                  <c:v>0</c:v>
                </c:pt>
                <c:pt idx="69">
                  <c:v>0</c:v>
                </c:pt>
                <c:pt idx="70">
                  <c:v>0</c:v>
                </c:pt>
                <c:pt idx="71">
                  <c:v>0</c:v>
                </c:pt>
                <c:pt idx="72">
                  <c:v>0</c:v>
                </c:pt>
                <c:pt idx="73">
                  <c:v>0</c:v>
                </c:pt>
                <c:pt idx="74">
                  <c:v>0</c:v>
                </c:pt>
                <c:pt idx="75">
                  <c:v>0</c:v>
                </c:pt>
                <c:pt idx="76">
                  <c:v>2.8552491578947365</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982D-433D-BCF9-A30ECD438394}"/>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Staat'!$I$99</c:f>
          <c:strCache>
            <c:ptCount val="1"/>
            <c:pt idx="0">
              <c:v>Bauinvestitionen des Staates (VGR-Abgrenzung) je Einwohner, Westdeutschland=100,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Staat'!$J$100:$N$100</c:f>
              <c:numCache>
                <c:formatCode>General</c:formatCode>
                <c:ptCount val="5"/>
                <c:pt idx="0">
                  <c:v>85.93808550298337</c:v>
                </c:pt>
                <c:pt idx="1">
                  <c:v>127.09970912355864</c:v>
                </c:pt>
                <c:pt idx="2">
                  <c:v>91.539544011430863</c:v>
                </c:pt>
                <c:pt idx="3">
                  <c:v>95.529339946266006</c:v>
                </c:pt>
                <c:pt idx="4">
                  <c:v>97.122524592343851</c:v>
                </c:pt>
              </c:numCache>
            </c:numRef>
          </c:val>
          <c:extLst>
            <c:ext xmlns:c16="http://schemas.microsoft.com/office/drawing/2014/chart" uri="{C3380CC4-5D6E-409C-BE32-E72D297353CC}">
              <c16:uniqueId val="{00000000-E340-47F5-B5A5-28DA3D7D412A}"/>
            </c:ext>
          </c:extLst>
        </c:ser>
        <c:ser>
          <c:idx val="4"/>
          <c:order val="1"/>
          <c:spPr>
            <a:pattFill prst="wdUpDiag">
              <a:fgClr>
                <a:srgbClr val="156082"/>
              </a:fgClr>
              <a:bgClr>
                <a:srgbClr val="FFC000"/>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Staat'!$J$101:$O$101</c:f>
              <c:numCache>
                <c:formatCode>General</c:formatCode>
                <c:ptCount val="6"/>
                <c:pt idx="5">
                  <c:v>191.90408469792914</c:v>
                </c:pt>
              </c:numCache>
            </c:numRef>
          </c:val>
          <c:extLst>
            <c:ext xmlns:c16="http://schemas.microsoft.com/office/drawing/2014/chart" uri="{C3380CC4-5D6E-409C-BE32-E72D297353CC}">
              <c16:uniqueId val="{00000001-E340-47F5-B5A5-28DA3D7D412A}"/>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Staat'!$J$102:$Y$102</c:f>
              <c:numCache>
                <c:formatCode>General</c:formatCode>
                <c:ptCount val="16"/>
                <c:pt idx="6">
                  <c:v>115.87495581332898</c:v>
                </c:pt>
                <c:pt idx="7">
                  <c:v>149.46164603233876</c:v>
                </c:pt>
                <c:pt idx="8">
                  <c:v>48.223276732344374</c:v>
                </c:pt>
                <c:pt idx="9">
                  <c:v>58.78532755415624</c:v>
                </c:pt>
                <c:pt idx="10">
                  <c:v>104.03795639471949</c:v>
                </c:pt>
                <c:pt idx="11">
                  <c:v>83.796261667143796</c:v>
                </c:pt>
                <c:pt idx="12">
                  <c:v>67.392690449322998</c:v>
                </c:pt>
                <c:pt idx="13">
                  <c:v>91.593365904279651</c:v>
                </c:pt>
                <c:pt idx="14">
                  <c:v>64.554494014206341</c:v>
                </c:pt>
                <c:pt idx="15">
                  <c:v>115.55684044317489</c:v>
                </c:pt>
              </c:numCache>
            </c:numRef>
          </c:val>
          <c:extLst>
            <c:ext xmlns:c16="http://schemas.microsoft.com/office/drawing/2014/chart" uri="{C3380CC4-5D6E-409C-BE32-E72D297353CC}">
              <c16:uniqueId val="{00000002-E340-47F5-B5A5-28DA3D7D41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Staat'!$J$103:$O$103</c:f>
              <c:numCache>
                <c:formatCode>General</c:formatCode>
                <c:ptCount val="6"/>
                <c:pt idx="0">
                  <c:v>118.15524486031401</c:v>
                </c:pt>
                <c:pt idx="1">
                  <c:v>118.15524486031401</c:v>
                </c:pt>
                <c:pt idx="2">
                  <c:v>118.15524486031401</c:v>
                </c:pt>
                <c:pt idx="3">
                  <c:v>118.15524486031401</c:v>
                </c:pt>
                <c:pt idx="4">
                  <c:v>118.15524486031401</c:v>
                </c:pt>
                <c:pt idx="5">
                  <c:v>118.15524486031401</c:v>
                </c:pt>
              </c:numCache>
            </c:numRef>
          </c:val>
          <c:smooth val="0"/>
          <c:extLst>
            <c:ext xmlns:c16="http://schemas.microsoft.com/office/drawing/2014/chart" uri="{C3380CC4-5D6E-409C-BE32-E72D297353CC}">
              <c16:uniqueId val="{00000003-E340-47F5-B5A5-28DA3D7D412A}"/>
            </c:ext>
          </c:extLst>
        </c:ser>
        <c:ser>
          <c:idx val="2"/>
          <c:order val="4"/>
          <c:tx>
            <c:v>Durchschnitt West</c:v>
          </c:tx>
          <c:spPr>
            <a:ln w="15875" cap="rnd">
              <a:solidFill>
                <a:schemeClr val="accent3"/>
              </a:solidFill>
              <a:round/>
            </a:ln>
            <a:effectLst/>
          </c:spPr>
          <c:marker>
            <c:symbol val="none"/>
          </c:marker>
          <c:val>
            <c:numRef>
              <c:f>'Abb Staat'!$J$104:$Y$104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340-47F5-B5A5-28DA3D7D41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Investitionen'!$I$52</c:f>
          <c:strCache>
            <c:ptCount val="1"/>
            <c:pt idx="0">
              <c:v>Bruttoanlageinvestitionen, Unternehmen ohne Staat/sonstige Dienste und ohne Wohnungswesen, nominal, je Einwohner, Westdeutschland ohne Berlin=100, Summe 2019-2023 je Einwohner 2023</c:v>
            </c:pt>
          </c:strCache>
        </c:strRef>
      </c:tx>
      <c:layout>
        <c:manualLayout>
          <c:xMode val="edge"/>
          <c:yMode val="edge"/>
          <c:x val="0.1130458727771388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Investitionen'!$J$53:$N$53</c:f>
              <c:numCache>
                <c:formatCode>General</c:formatCode>
                <c:ptCount val="5"/>
                <c:pt idx="0">
                  <c:v>61.108266815666354</c:v>
                </c:pt>
                <c:pt idx="1">
                  <c:v>62.826707268793868</c:v>
                </c:pt>
                <c:pt idx="2">
                  <c:v>66.824459891551953</c:v>
                </c:pt>
                <c:pt idx="3">
                  <c:v>63.553889786971951</c:v>
                </c:pt>
                <c:pt idx="4">
                  <c:v>57.158105691849151</c:v>
                </c:pt>
              </c:numCache>
            </c:numRef>
          </c:val>
          <c:extLst>
            <c:ext xmlns:c16="http://schemas.microsoft.com/office/drawing/2014/chart" uri="{C3380CC4-5D6E-409C-BE32-E72D297353CC}">
              <c16:uniqueId val="{00000000-5CC9-4BEA-9676-F19A6C245305}"/>
            </c:ext>
          </c:extLst>
        </c:ser>
        <c:ser>
          <c:idx val="3"/>
          <c:order val="3"/>
          <c:spPr>
            <a:solidFill>
              <a:srgbClr val="156082"/>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Investitionen'!$J$55:$Y$55</c:f>
              <c:numCache>
                <c:formatCode>General</c:formatCode>
                <c:ptCount val="16"/>
                <c:pt idx="6">
                  <c:v>118.34382864412711</c:v>
                </c:pt>
                <c:pt idx="7">
                  <c:v>108.88201463543672</c:v>
                </c:pt>
                <c:pt idx="8">
                  <c:v>85.973935980628653</c:v>
                </c:pt>
                <c:pt idx="9">
                  <c:v>148.85156049187631</c:v>
                </c:pt>
                <c:pt idx="10">
                  <c:v>101.83768292896391</c:v>
                </c:pt>
                <c:pt idx="11">
                  <c:v>143.34406085714966</c:v>
                </c:pt>
                <c:pt idx="12">
                  <c:v>70.866350447041796</c:v>
                </c:pt>
                <c:pt idx="13">
                  <c:v>78.705834862131255</c:v>
                </c:pt>
                <c:pt idx="14">
                  <c:v>66.277175404864522</c:v>
                </c:pt>
                <c:pt idx="15">
                  <c:v>61.164491320515488</c:v>
                </c:pt>
              </c:numCache>
            </c:numRef>
          </c:val>
          <c:extLst>
            <c:ext xmlns:c16="http://schemas.microsoft.com/office/drawing/2014/chart" uri="{C3380CC4-5D6E-409C-BE32-E72D297353CC}">
              <c16:uniqueId val="{00000001-5CC9-4BEA-9676-F19A6C245305}"/>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Investitionen'!$J$54:$O$54</c:f>
              <c:numCache>
                <c:formatCode>General</c:formatCode>
                <c:ptCount val="6"/>
                <c:pt idx="5">
                  <c:v>77.647400617993327</c:v>
                </c:pt>
              </c:numCache>
            </c:numRef>
          </c:val>
          <c:extLst>
            <c:ext xmlns:c16="http://schemas.microsoft.com/office/drawing/2014/chart" uri="{C3380CC4-5D6E-409C-BE32-E72D297353CC}">
              <c16:uniqueId val="{00000002-5CC9-4BEA-9676-F19A6C24530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Investitionen'!$J$56:$O$56</c:f>
              <c:numCache>
                <c:formatCode>General</c:formatCode>
                <c:ptCount val="6"/>
                <c:pt idx="0">
                  <c:v>66.272142453146628</c:v>
                </c:pt>
                <c:pt idx="1">
                  <c:v>66.272142453146628</c:v>
                </c:pt>
                <c:pt idx="2">
                  <c:v>66.272142453146628</c:v>
                </c:pt>
                <c:pt idx="3">
                  <c:v>66.272142453146628</c:v>
                </c:pt>
                <c:pt idx="4">
                  <c:v>66.272142453146628</c:v>
                </c:pt>
                <c:pt idx="5">
                  <c:v>66.272142453146628</c:v>
                </c:pt>
              </c:numCache>
            </c:numRef>
          </c:val>
          <c:smooth val="0"/>
          <c:extLst>
            <c:ext xmlns:c16="http://schemas.microsoft.com/office/drawing/2014/chart" uri="{C3380CC4-5D6E-409C-BE32-E72D297353CC}">
              <c16:uniqueId val="{00000003-5CC9-4BEA-9676-F19A6C245305}"/>
            </c:ext>
          </c:extLst>
        </c:ser>
        <c:ser>
          <c:idx val="2"/>
          <c:order val="2"/>
          <c:tx>
            <c:v>Durchschnitt West</c:v>
          </c:tx>
          <c:spPr>
            <a:ln w="15875" cap="rnd">
              <a:solidFill>
                <a:srgbClr val="156082"/>
              </a:solidFill>
              <a:round/>
            </a:ln>
            <a:effectLst/>
          </c:spPr>
          <c:marker>
            <c:symbol val="none"/>
          </c:marker>
          <c:val>
            <c:numRef>
              <c:f>'Abb Investitionen'!$J$57:$Y$57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CC9-4BEA-9676-F19A6C24530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Arbeitsangebot'!$I$3</c:f>
          <c:strCache>
            <c:ptCount val="1"/>
            <c:pt idx="0">
              <c:v>Erwerbspersonen (20-64 Jahre) am Wohnort in Relation zur erwerbsfähigen Bevölkerung (20-64 Jahre) (Erwerbsbeteiligungsquote), 2024</c:v>
            </c:pt>
          </c:strCache>
        </c:strRef>
      </c:tx>
      <c:layout>
        <c:manualLayout>
          <c:xMode val="edge"/>
          <c:yMode val="edge"/>
          <c:x val="0.14964070473595489"/>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Arbeitsangebot'!$J$4:$N$4</c:f>
              <c:numCache>
                <c:formatCode>General</c:formatCode>
                <c:ptCount val="5"/>
                <c:pt idx="0">
                  <c:v>80.599999999999994</c:v>
                </c:pt>
                <c:pt idx="1">
                  <c:v>79.2</c:v>
                </c:pt>
                <c:pt idx="2">
                  <c:v>81.5</c:v>
                </c:pt>
                <c:pt idx="3">
                  <c:v>79.5</c:v>
                </c:pt>
                <c:pt idx="4">
                  <c:v>80.2</c:v>
                </c:pt>
              </c:numCache>
            </c:numRef>
          </c:val>
          <c:extLst>
            <c:ext xmlns:c16="http://schemas.microsoft.com/office/drawing/2014/chart" uri="{C3380CC4-5D6E-409C-BE32-E72D297353CC}">
              <c16:uniqueId val="{00000000-C738-4DA8-A39B-26AA0F8C6E2D}"/>
            </c:ext>
          </c:extLst>
        </c:ser>
        <c:ser>
          <c:idx val="3"/>
          <c:order val="3"/>
          <c:spPr>
            <a:solidFill>
              <a:schemeClr val="accent1"/>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Arbeitsangebot'!$J$6:$Y$6</c:f>
              <c:numCache>
                <c:formatCode>General</c:formatCode>
                <c:ptCount val="16"/>
                <c:pt idx="6">
                  <c:v>82.3</c:v>
                </c:pt>
                <c:pt idx="7">
                  <c:v>82.9</c:v>
                </c:pt>
                <c:pt idx="8">
                  <c:v>75.3</c:v>
                </c:pt>
                <c:pt idx="9">
                  <c:v>79.400000000000006</c:v>
                </c:pt>
                <c:pt idx="10">
                  <c:v>79</c:v>
                </c:pt>
                <c:pt idx="11">
                  <c:v>80</c:v>
                </c:pt>
                <c:pt idx="12">
                  <c:v>78.2</c:v>
                </c:pt>
                <c:pt idx="13">
                  <c:v>80.8</c:v>
                </c:pt>
                <c:pt idx="14">
                  <c:v>76.900000000000006</c:v>
                </c:pt>
                <c:pt idx="15">
                  <c:v>79.400000000000006</c:v>
                </c:pt>
              </c:numCache>
            </c:numRef>
          </c:val>
          <c:extLst>
            <c:ext xmlns:c16="http://schemas.microsoft.com/office/drawing/2014/chart" uri="{C3380CC4-5D6E-409C-BE32-E72D297353CC}">
              <c16:uniqueId val="{00000001-C738-4DA8-A39B-26AA0F8C6E2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38-4DA8-A39B-26AA0F8C6E2D}"/>
              </c:ext>
            </c:extLst>
          </c:dPt>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Arbeitsangebot'!$J$5:$O$5</c:f>
              <c:numCache>
                <c:formatCode>General</c:formatCode>
                <c:ptCount val="6"/>
                <c:pt idx="5">
                  <c:v>78.2</c:v>
                </c:pt>
              </c:numCache>
            </c:numRef>
          </c:val>
          <c:extLst>
            <c:ext xmlns:c16="http://schemas.microsoft.com/office/drawing/2014/chart" uri="{C3380CC4-5D6E-409C-BE32-E72D297353CC}">
              <c16:uniqueId val="{00000004-C738-4DA8-A39B-26AA0F8C6E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Arbeitsangebot'!$J$7:$O$7</c:f>
              <c:numCache>
                <c:formatCode>General</c:formatCode>
                <c:ptCount val="6"/>
                <c:pt idx="0">
                  <c:v>79.900000000000006</c:v>
                </c:pt>
                <c:pt idx="1">
                  <c:v>79.900000000000006</c:v>
                </c:pt>
                <c:pt idx="2">
                  <c:v>79.900000000000006</c:v>
                </c:pt>
                <c:pt idx="3">
                  <c:v>79.900000000000006</c:v>
                </c:pt>
                <c:pt idx="4">
                  <c:v>79.900000000000006</c:v>
                </c:pt>
                <c:pt idx="5">
                  <c:v>79.900000000000006</c:v>
                </c:pt>
              </c:numCache>
            </c:numRef>
          </c:val>
          <c:smooth val="0"/>
          <c:extLst>
            <c:ext xmlns:c16="http://schemas.microsoft.com/office/drawing/2014/chart" uri="{C3380CC4-5D6E-409C-BE32-E72D297353CC}">
              <c16:uniqueId val="{00000005-C738-4DA8-A39B-26AA0F8C6E2D}"/>
            </c:ext>
          </c:extLst>
        </c:ser>
        <c:ser>
          <c:idx val="2"/>
          <c:order val="2"/>
          <c:tx>
            <c:v>Durchschnitt West</c:v>
          </c:tx>
          <c:spPr>
            <a:ln w="15875" cap="rnd">
              <a:solidFill>
                <a:schemeClr val="tx2">
                  <a:lumMod val="75000"/>
                  <a:lumOff val="25000"/>
                </a:schemeClr>
              </a:solidFill>
              <a:round/>
            </a:ln>
            <a:effectLst/>
          </c:spPr>
          <c:marker>
            <c:symbol val="none"/>
          </c:marker>
          <c:val>
            <c:numRef>
              <c:f>'Abb Arbeitsangebot'!$J$8:$Y$8</c:f>
              <c:numCache>
                <c:formatCode>General</c:formatCode>
                <c:ptCount val="16"/>
                <c:pt idx="6">
                  <c:v>80.3</c:v>
                </c:pt>
                <c:pt idx="7">
                  <c:v>80.3</c:v>
                </c:pt>
                <c:pt idx="8">
                  <c:v>80.3</c:v>
                </c:pt>
                <c:pt idx="9">
                  <c:v>80.3</c:v>
                </c:pt>
                <c:pt idx="10">
                  <c:v>80.3</c:v>
                </c:pt>
                <c:pt idx="11">
                  <c:v>80.3</c:v>
                </c:pt>
                <c:pt idx="12">
                  <c:v>80.3</c:v>
                </c:pt>
                <c:pt idx="13">
                  <c:v>80.3</c:v>
                </c:pt>
                <c:pt idx="14">
                  <c:v>80.3</c:v>
                </c:pt>
                <c:pt idx="15">
                  <c:v>80.3</c:v>
                </c:pt>
              </c:numCache>
            </c:numRef>
          </c:val>
          <c:smooth val="0"/>
          <c:extLst>
            <c:ext xmlns:c16="http://schemas.microsoft.com/office/drawing/2014/chart" uri="{C3380CC4-5D6E-409C-BE32-E72D297353CC}">
              <c16:uniqueId val="{00000006-C738-4DA8-A39B-26AA0F8C6E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Arbeitsangebot'!$I$11</c:f>
          <c:strCache>
            <c:ptCount val="1"/>
            <c:pt idx="0">
              <c:v>Veränderungsrate der Erwerbspersonen am Wohnort,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Arbeitsangebot'!$J$12:$N$12</c:f>
              <c:numCache>
                <c:formatCode>General</c:formatCode>
                <c:ptCount val="5"/>
                <c:pt idx="0">
                  <c:v>0.39091227364001213</c:v>
                </c:pt>
                <c:pt idx="1">
                  <c:v>-7.4998033591711533E-2</c:v>
                </c:pt>
                <c:pt idx="2">
                  <c:v>0.20527345485348292</c:v>
                </c:pt>
                <c:pt idx="3">
                  <c:v>-0.29308870374073592</c:v>
                </c:pt>
                <c:pt idx="4">
                  <c:v>-0.45457372149124353</c:v>
                </c:pt>
              </c:numCache>
            </c:numRef>
          </c:val>
          <c:extLst>
            <c:ext xmlns:c16="http://schemas.microsoft.com/office/drawing/2014/chart" uri="{C3380CC4-5D6E-409C-BE32-E72D297353CC}">
              <c16:uniqueId val="{00000000-1A6C-413F-B774-14C3F27AB819}"/>
            </c:ext>
          </c:extLst>
        </c:ser>
        <c:ser>
          <c:idx val="3"/>
          <c:order val="3"/>
          <c:spPr>
            <a:solidFill>
              <a:schemeClr val="accent1"/>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Arbeitsangebot'!$J$14:$Y$14</c:f>
              <c:numCache>
                <c:formatCode>General</c:formatCode>
                <c:ptCount val="16"/>
                <c:pt idx="6">
                  <c:v>0.42379152953000698</c:v>
                </c:pt>
                <c:pt idx="7">
                  <c:v>0.53949576636749441</c:v>
                </c:pt>
                <c:pt idx="8">
                  <c:v>0.66317445669112374</c:v>
                </c:pt>
                <c:pt idx="9">
                  <c:v>1.0083564904243048</c:v>
                </c:pt>
                <c:pt idx="10">
                  <c:v>0.62900312664089597</c:v>
                </c:pt>
                <c:pt idx="11">
                  <c:v>0.57315546439318155</c:v>
                </c:pt>
                <c:pt idx="12">
                  <c:v>0.55581913493352886</c:v>
                </c:pt>
                <c:pt idx="13">
                  <c:v>0.39235813325835522</c:v>
                </c:pt>
                <c:pt idx="14">
                  <c:v>-0.12334946574382855</c:v>
                </c:pt>
                <c:pt idx="15">
                  <c:v>0.75910471414206881</c:v>
                </c:pt>
              </c:numCache>
            </c:numRef>
          </c:val>
          <c:extLst>
            <c:ext xmlns:c16="http://schemas.microsoft.com/office/drawing/2014/chart" uri="{C3380CC4-5D6E-409C-BE32-E72D297353CC}">
              <c16:uniqueId val="{00000001-1A6C-413F-B774-14C3F27AB819}"/>
            </c:ext>
          </c:extLst>
        </c:ser>
        <c:ser>
          <c:idx val="4"/>
          <c:order val="4"/>
          <c:spPr>
            <a:pattFill prst="wdUpDiag">
              <a:fgClr>
                <a:srgbClr val="FFC000"/>
              </a:fgClr>
              <a:bgClr>
                <a:schemeClr val="accent1"/>
              </a:bgClr>
            </a:patt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Arbeitsangebot'!$J$13:$O$13</c:f>
              <c:numCache>
                <c:formatCode>General</c:formatCode>
                <c:ptCount val="6"/>
                <c:pt idx="5">
                  <c:v>1.2534711334066628</c:v>
                </c:pt>
              </c:numCache>
            </c:numRef>
          </c:val>
          <c:extLst>
            <c:ext xmlns:c16="http://schemas.microsoft.com/office/drawing/2014/chart" uri="{C3380CC4-5D6E-409C-BE32-E72D297353CC}">
              <c16:uniqueId val="{00000002-1A6C-413F-B774-14C3F27AB81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Arbeitsangebot'!$J$15:$O$15</c:f>
              <c:numCache>
                <c:formatCode>General</c:formatCode>
                <c:ptCount val="6"/>
                <c:pt idx="0">
                  <c:v>0.30488882133654727</c:v>
                </c:pt>
                <c:pt idx="1">
                  <c:v>0.30488882133654727</c:v>
                </c:pt>
                <c:pt idx="2">
                  <c:v>0.30488882133654727</c:v>
                </c:pt>
                <c:pt idx="3">
                  <c:v>0.30488882133654727</c:v>
                </c:pt>
                <c:pt idx="4">
                  <c:v>0.30488882133654727</c:v>
                </c:pt>
                <c:pt idx="5">
                  <c:v>0.30488882133654727</c:v>
                </c:pt>
              </c:numCache>
            </c:numRef>
          </c:val>
          <c:smooth val="0"/>
          <c:extLst>
            <c:ext xmlns:c16="http://schemas.microsoft.com/office/drawing/2014/chart" uri="{C3380CC4-5D6E-409C-BE32-E72D297353CC}">
              <c16:uniqueId val="{00000003-1A6C-413F-B774-14C3F27AB819}"/>
            </c:ext>
          </c:extLst>
        </c:ser>
        <c:ser>
          <c:idx val="2"/>
          <c:order val="2"/>
          <c:tx>
            <c:v>Durchschnitt West</c:v>
          </c:tx>
          <c:spPr>
            <a:ln w="15875" cap="rnd">
              <a:solidFill>
                <a:schemeClr val="tx2">
                  <a:lumMod val="75000"/>
                  <a:lumOff val="25000"/>
                </a:schemeClr>
              </a:solidFill>
              <a:round/>
            </a:ln>
            <a:effectLst/>
          </c:spPr>
          <c:marker>
            <c:symbol val="none"/>
          </c:marker>
          <c:val>
            <c:numRef>
              <c:f>'Abb Arbeitsangebot'!$J$16:$Y$16</c:f>
              <c:numCache>
                <c:formatCode>General</c:formatCode>
                <c:ptCount val="16"/>
                <c:pt idx="6">
                  <c:v>0.54268088402645276</c:v>
                </c:pt>
                <c:pt idx="7">
                  <c:v>0.54268088402645276</c:v>
                </c:pt>
                <c:pt idx="8">
                  <c:v>0.54268088402645276</c:v>
                </c:pt>
                <c:pt idx="9">
                  <c:v>0.54268088402645276</c:v>
                </c:pt>
                <c:pt idx="10">
                  <c:v>0.54268088402645276</c:v>
                </c:pt>
                <c:pt idx="11">
                  <c:v>0.54268088402645276</c:v>
                </c:pt>
                <c:pt idx="12">
                  <c:v>0.54268088402645276</c:v>
                </c:pt>
                <c:pt idx="13">
                  <c:v>0.54268088402645276</c:v>
                </c:pt>
                <c:pt idx="14">
                  <c:v>0.54268088402645276</c:v>
                </c:pt>
                <c:pt idx="15">
                  <c:v>0.54268088402645276</c:v>
                </c:pt>
              </c:numCache>
            </c:numRef>
          </c:val>
          <c:smooth val="0"/>
          <c:extLst>
            <c:ext xmlns:c16="http://schemas.microsoft.com/office/drawing/2014/chart" uri="{C3380CC4-5D6E-409C-BE32-E72D297353CC}">
              <c16:uniqueId val="{00000004-1A6C-413F-B774-14C3F27AB81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Arbeitsnachfrage'!$I$3</c:f>
          <c:strCache>
            <c:ptCount val="1"/>
            <c:pt idx="0">
              <c:v>Erwerbstätige (Inländer) in % der erwerbsfähigen Bevölkerung (20 bis 64 Jahre),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Arbeitsnachfrage'!$J$4:$N$4</c:f>
              <c:numCache>
                <c:formatCode>General</c:formatCode>
                <c:ptCount val="5"/>
                <c:pt idx="0">
                  <c:v>91.68887072758416</c:v>
                </c:pt>
                <c:pt idx="1">
                  <c:v>91.446448732644427</c:v>
                </c:pt>
                <c:pt idx="2">
                  <c:v>93.036701443591014</c:v>
                </c:pt>
                <c:pt idx="3">
                  <c:v>90.228045124852713</c:v>
                </c:pt>
                <c:pt idx="4">
                  <c:v>91.821075011827347</c:v>
                </c:pt>
              </c:numCache>
            </c:numRef>
          </c:val>
          <c:extLst>
            <c:ext xmlns:c16="http://schemas.microsoft.com/office/drawing/2014/chart" uri="{C3380CC4-5D6E-409C-BE32-E72D297353CC}">
              <c16:uniqueId val="{00000000-2E88-4DBE-92C8-DA9C083124F7}"/>
            </c:ext>
          </c:extLst>
        </c:ser>
        <c:ser>
          <c:idx val="3"/>
          <c:order val="3"/>
          <c:spPr>
            <a:solidFill>
              <a:schemeClr val="accent1"/>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Arbeitsnachfrage'!$J$6:$Y$6</c:f>
              <c:numCache>
                <c:formatCode>General</c:formatCode>
                <c:ptCount val="16"/>
                <c:pt idx="6">
                  <c:v>94.846534090585223</c:v>
                </c:pt>
                <c:pt idx="7">
                  <c:v>98.528629004724678</c:v>
                </c:pt>
                <c:pt idx="8">
                  <c:v>83.861579111046737</c:v>
                </c:pt>
                <c:pt idx="9">
                  <c:v>92.016210428162282</c:v>
                </c:pt>
                <c:pt idx="10">
                  <c:v>92.709808740350255</c:v>
                </c:pt>
                <c:pt idx="11">
                  <c:v>94.777331731907992</c:v>
                </c:pt>
                <c:pt idx="12">
                  <c:v>91.371860951105333</c:v>
                </c:pt>
                <c:pt idx="13">
                  <c:v>93.839242706914661</c:v>
                </c:pt>
                <c:pt idx="14">
                  <c:v>87.776984171843665</c:v>
                </c:pt>
                <c:pt idx="15">
                  <c:v>94.416888202490597</c:v>
                </c:pt>
              </c:numCache>
            </c:numRef>
          </c:val>
          <c:extLst>
            <c:ext xmlns:c16="http://schemas.microsoft.com/office/drawing/2014/chart" uri="{C3380CC4-5D6E-409C-BE32-E72D297353CC}">
              <c16:uniqueId val="{00000001-2E88-4DBE-92C8-DA9C083124F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E88-4DBE-92C8-DA9C083124F7}"/>
              </c:ext>
            </c:extLst>
          </c:dPt>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Arbeitsnachfrage'!$J$5:$O$5</c:f>
              <c:numCache>
                <c:formatCode>General</c:formatCode>
                <c:ptCount val="6"/>
                <c:pt idx="5">
                  <c:v>86.280206564752831</c:v>
                </c:pt>
              </c:numCache>
            </c:numRef>
          </c:val>
          <c:extLst>
            <c:ext xmlns:c16="http://schemas.microsoft.com/office/drawing/2014/chart" uri="{C3380CC4-5D6E-409C-BE32-E72D297353CC}">
              <c16:uniqueId val="{00000004-2E88-4DBE-92C8-DA9C083124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Arbeitsnachfrage'!$J$7:$O$7</c:f>
              <c:numCache>
                <c:formatCode>General</c:formatCode>
                <c:ptCount val="6"/>
                <c:pt idx="0">
                  <c:v>90.469242952332223</c:v>
                </c:pt>
                <c:pt idx="1">
                  <c:v>90.469242952332223</c:v>
                </c:pt>
                <c:pt idx="2">
                  <c:v>90.469242952332223</c:v>
                </c:pt>
                <c:pt idx="3">
                  <c:v>90.469242952332223</c:v>
                </c:pt>
                <c:pt idx="4">
                  <c:v>90.469242952332223</c:v>
                </c:pt>
                <c:pt idx="5">
                  <c:v>90.469242952332223</c:v>
                </c:pt>
              </c:numCache>
            </c:numRef>
          </c:val>
          <c:smooth val="0"/>
          <c:extLst>
            <c:ext xmlns:c16="http://schemas.microsoft.com/office/drawing/2014/chart" uri="{C3380CC4-5D6E-409C-BE32-E72D297353CC}">
              <c16:uniqueId val="{00000005-2E88-4DBE-92C8-DA9C083124F7}"/>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Arbeitsnachfrage'!$J$8:$Y$8</c:f>
              <c:numCache>
                <c:formatCode>General</c:formatCode>
                <c:ptCount val="16"/>
                <c:pt idx="6">
                  <c:v>94.05772502136584</c:v>
                </c:pt>
                <c:pt idx="7">
                  <c:v>94.05772502136584</c:v>
                </c:pt>
                <c:pt idx="8">
                  <c:v>94.05772502136584</c:v>
                </c:pt>
                <c:pt idx="9">
                  <c:v>94.05772502136584</c:v>
                </c:pt>
                <c:pt idx="10">
                  <c:v>94.05772502136584</c:v>
                </c:pt>
                <c:pt idx="11">
                  <c:v>94.05772502136584</c:v>
                </c:pt>
                <c:pt idx="12">
                  <c:v>94.05772502136584</c:v>
                </c:pt>
                <c:pt idx="13">
                  <c:v>94.05772502136584</c:v>
                </c:pt>
                <c:pt idx="14">
                  <c:v>94.05772502136584</c:v>
                </c:pt>
                <c:pt idx="15">
                  <c:v>94.05772502136584</c:v>
                </c:pt>
              </c:numCache>
            </c:numRef>
          </c:val>
          <c:smooth val="0"/>
          <c:extLst>
            <c:ext xmlns:c16="http://schemas.microsoft.com/office/drawing/2014/chart" uri="{C3380CC4-5D6E-409C-BE32-E72D297353CC}">
              <c16:uniqueId val="{00000006-2E88-4DBE-92C8-DA9C083124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0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Arbeitsnachfrage'!$I$11</c:f>
          <c:strCache>
            <c:ptCount val="1"/>
            <c:pt idx="0">
              <c:v>Erwerbstätige (Inland) je 100 erwerbsfähige Einwohner am Wohnort (20-64 Jahre),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Arbeitsnachfrage'!$J$12:$N$12</c:f>
              <c:numCache>
                <c:formatCode>General</c:formatCode>
                <c:ptCount val="5"/>
                <c:pt idx="0">
                  <c:v>80.403505859045211</c:v>
                </c:pt>
                <c:pt idx="1">
                  <c:v>85.989517999828166</c:v>
                </c:pt>
                <c:pt idx="2">
                  <c:v>92.587537181801807</c:v>
                </c:pt>
                <c:pt idx="3">
                  <c:v>84.715945882644704</c:v>
                </c:pt>
                <c:pt idx="4">
                  <c:v>87.803094769781339</c:v>
                </c:pt>
              </c:numCache>
            </c:numRef>
          </c:val>
          <c:extLst>
            <c:ext xmlns:c16="http://schemas.microsoft.com/office/drawing/2014/chart" uri="{C3380CC4-5D6E-409C-BE32-E72D297353CC}">
              <c16:uniqueId val="{00000000-A3F3-485E-B0F1-CFB02D53E66B}"/>
            </c:ext>
          </c:extLst>
        </c:ser>
        <c:ser>
          <c:idx val="3"/>
          <c:order val="3"/>
          <c:spPr>
            <a:solidFill>
              <a:schemeClr val="accent1"/>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Arbeitsnachfrage'!$J$14:$Y$14</c:f>
              <c:numCache>
                <c:formatCode>General</c:formatCode>
                <c:ptCount val="16"/>
                <c:pt idx="6">
                  <c:v>96.179473416708532</c:v>
                </c:pt>
                <c:pt idx="7">
                  <c:v>99.007788489144517</c:v>
                </c:pt>
                <c:pt idx="8">
                  <c:v>107.36762067924215</c:v>
                </c:pt>
                <c:pt idx="9">
                  <c:v>116.06125182582122</c:v>
                </c:pt>
                <c:pt idx="10">
                  <c:v>96.57069874684683</c:v>
                </c:pt>
                <c:pt idx="11">
                  <c:v>90.701028572797469</c:v>
                </c:pt>
                <c:pt idx="12">
                  <c:v>92.952608760651827</c:v>
                </c:pt>
                <c:pt idx="13">
                  <c:v>85.732892481131103</c:v>
                </c:pt>
                <c:pt idx="14">
                  <c:v>90.995194675986511</c:v>
                </c:pt>
                <c:pt idx="15">
                  <c:v>86.61815408514363</c:v>
                </c:pt>
              </c:numCache>
            </c:numRef>
          </c:val>
          <c:extLst>
            <c:ext xmlns:c16="http://schemas.microsoft.com/office/drawing/2014/chart" uri="{C3380CC4-5D6E-409C-BE32-E72D297353CC}">
              <c16:uniqueId val="{00000001-A3F3-485E-B0F1-CFB02D53E66B}"/>
            </c:ext>
          </c:extLst>
        </c:ser>
        <c:ser>
          <c:idx val="4"/>
          <c:order val="4"/>
          <c:spPr>
            <a:pattFill prst="wdUpDiag">
              <a:fgClr>
                <a:srgbClr val="FFC000"/>
              </a:fgClr>
              <a:bgClr>
                <a:schemeClr val="accent1"/>
              </a:bgClr>
            </a:patt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Arbeitsnachfrage'!$J$13:$O$13</c:f>
              <c:numCache>
                <c:formatCode>General</c:formatCode>
                <c:ptCount val="6"/>
                <c:pt idx="5">
                  <c:v>93.722297436721192</c:v>
                </c:pt>
              </c:numCache>
            </c:numRef>
          </c:val>
          <c:extLst>
            <c:ext xmlns:c16="http://schemas.microsoft.com/office/drawing/2014/chart" uri="{C3380CC4-5D6E-409C-BE32-E72D297353CC}">
              <c16:uniqueId val="{00000002-A3F3-485E-B0F1-CFB02D53E66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Arbeitsnachfrage'!$J$15:$O$15</c:f>
              <c:numCache>
                <c:formatCode>General</c:formatCode>
                <c:ptCount val="6"/>
                <c:pt idx="0">
                  <c:v>88.760122959942422</c:v>
                </c:pt>
                <c:pt idx="1">
                  <c:v>88.760122959942422</c:v>
                </c:pt>
                <c:pt idx="2">
                  <c:v>88.760122959942422</c:v>
                </c:pt>
                <c:pt idx="3">
                  <c:v>88.760122959942422</c:v>
                </c:pt>
                <c:pt idx="4">
                  <c:v>88.760122959942422</c:v>
                </c:pt>
                <c:pt idx="5">
                  <c:v>88.760122959942422</c:v>
                </c:pt>
              </c:numCache>
            </c:numRef>
          </c:val>
          <c:smooth val="0"/>
          <c:extLst>
            <c:ext xmlns:c16="http://schemas.microsoft.com/office/drawing/2014/chart" uri="{C3380CC4-5D6E-409C-BE32-E72D297353CC}">
              <c16:uniqueId val="{00000003-A3F3-485E-B0F1-CFB02D53E66B}"/>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Arbeitsnachfrage'!$J$16:$Y$16</c:f>
              <c:numCache>
                <c:formatCode>General</c:formatCode>
                <c:ptCount val="16"/>
                <c:pt idx="6">
                  <c:v>94.875398644255242</c:v>
                </c:pt>
                <c:pt idx="7">
                  <c:v>94.875398644255242</c:v>
                </c:pt>
                <c:pt idx="8">
                  <c:v>94.875398644255242</c:v>
                </c:pt>
                <c:pt idx="9">
                  <c:v>94.875398644255242</c:v>
                </c:pt>
                <c:pt idx="10">
                  <c:v>94.875398644255242</c:v>
                </c:pt>
                <c:pt idx="11">
                  <c:v>94.875398644255242</c:v>
                </c:pt>
                <c:pt idx="12">
                  <c:v>94.875398644255242</c:v>
                </c:pt>
                <c:pt idx="13">
                  <c:v>94.875398644255242</c:v>
                </c:pt>
                <c:pt idx="14">
                  <c:v>94.875398644255242</c:v>
                </c:pt>
                <c:pt idx="15">
                  <c:v>94.875398644255242</c:v>
                </c:pt>
              </c:numCache>
            </c:numRef>
          </c:val>
          <c:smooth val="0"/>
          <c:extLst>
            <c:ext xmlns:c16="http://schemas.microsoft.com/office/drawing/2014/chart" uri="{C3380CC4-5D6E-409C-BE32-E72D297353CC}">
              <c16:uniqueId val="{00000004-A3F3-485E-B0F1-CFB02D53E66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Wirtschaftskraft'!$I$19</c:f>
          <c:strCache>
            <c:ptCount val="1"/>
            <c:pt idx="0">
              <c:v>BIP je Erwerbstätigenstunde, nominal,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Wirtschaftskraft'!$J$20:$N$20</c:f>
              <c:numCache>
                <c:formatCode>General</c:formatCode>
                <c:ptCount val="5"/>
                <c:pt idx="0">
                  <c:v>89.312977099236633</c:v>
                </c:pt>
                <c:pt idx="1">
                  <c:v>83.808758537565282</c:v>
                </c:pt>
                <c:pt idx="2">
                  <c:v>81.357975090397744</c:v>
                </c:pt>
                <c:pt idx="3">
                  <c:v>81.866880942815058</c:v>
                </c:pt>
                <c:pt idx="4">
                  <c:v>78.920583902504347</c:v>
                </c:pt>
              </c:numCache>
            </c:numRef>
          </c:val>
          <c:extLst>
            <c:ext xmlns:c16="http://schemas.microsoft.com/office/drawing/2014/chart" uri="{C3380CC4-5D6E-409C-BE32-E72D297353CC}">
              <c16:uniqueId val="{00000000-323A-49F8-A182-D37FEC12AFB0}"/>
            </c:ext>
          </c:extLst>
        </c:ser>
        <c:ser>
          <c:idx val="3"/>
          <c:order val="3"/>
          <c:spPr>
            <a:solidFill>
              <a:srgbClr val="156082"/>
            </a:solidFill>
            <a:ln>
              <a:solidFill>
                <a:srgbClr val="0E2841"/>
              </a:solidFill>
            </a:ln>
            <a:effectLst/>
          </c:spPr>
          <c:invertIfNegative val="0"/>
          <c:val>
            <c:numRef>
              <c:f>'Abb Wirtschaftskraft'!$J$22:$Y$22</c:f>
              <c:numCache>
                <c:formatCode>General</c:formatCode>
                <c:ptCount val="16"/>
                <c:pt idx="6">
                  <c:v>104.99531270925407</c:v>
                </c:pt>
                <c:pt idx="7">
                  <c:v>105.86580956207312</c:v>
                </c:pt>
                <c:pt idx="8">
                  <c:v>96.852819070577183</c:v>
                </c:pt>
                <c:pt idx="9">
                  <c:v>119.92768179991964</c:v>
                </c:pt>
                <c:pt idx="10">
                  <c:v>105.00870496852819</c:v>
                </c:pt>
                <c:pt idx="11">
                  <c:v>95.419847328244273</c:v>
                </c:pt>
                <c:pt idx="12">
                  <c:v>93.558323289138883</c:v>
                </c:pt>
                <c:pt idx="13">
                  <c:v>91.616445694388631</c:v>
                </c:pt>
                <c:pt idx="14">
                  <c:v>85.268514798446489</c:v>
                </c:pt>
                <c:pt idx="15">
                  <c:v>89.219231284317672</c:v>
                </c:pt>
              </c:numCache>
            </c:numRef>
          </c:val>
          <c:extLst>
            <c:ext xmlns:c16="http://schemas.microsoft.com/office/drawing/2014/chart" uri="{C3380CC4-5D6E-409C-BE32-E72D297353CC}">
              <c16:uniqueId val="{00000001-323A-49F8-A182-D37FEC12AFB0}"/>
            </c:ext>
          </c:extLst>
        </c:ser>
        <c:ser>
          <c:idx val="4"/>
          <c:order val="4"/>
          <c:spPr>
            <a:pattFill prst="wdUpDiag">
              <a:fgClr>
                <a:srgbClr val="FFC000"/>
              </a:fgClr>
              <a:bgClr>
                <a:srgbClr val="156082"/>
              </a:bgClr>
            </a:pattFill>
            <a:ln>
              <a:solidFill>
                <a:srgbClr val="0E2841"/>
              </a:solidFill>
            </a:ln>
            <a:effectLst/>
          </c:spPr>
          <c:invertIfNegative val="0"/>
          <c:val>
            <c:numRef>
              <c:f>'Abb Wirtschaftskraft'!$J$21:$O$21</c:f>
              <c:numCache>
                <c:formatCode>General</c:formatCode>
                <c:ptCount val="6"/>
                <c:pt idx="5">
                  <c:v>99.250033480648185</c:v>
                </c:pt>
              </c:numCache>
            </c:numRef>
          </c:val>
          <c:extLst>
            <c:ext xmlns:c16="http://schemas.microsoft.com/office/drawing/2014/chart" uri="{C3380CC4-5D6E-409C-BE32-E72D297353CC}">
              <c16:uniqueId val="{00000002-323A-49F8-A182-D37FEC12AFB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Wirtschaftskraft'!$J$23:$O$23</c:f>
              <c:numCache>
                <c:formatCode>General</c:formatCode>
                <c:ptCount val="6"/>
                <c:pt idx="0">
                  <c:v>87.263961430293278</c:v>
                </c:pt>
                <c:pt idx="1">
                  <c:v>87.263961430293278</c:v>
                </c:pt>
                <c:pt idx="2">
                  <c:v>87.263961430293278</c:v>
                </c:pt>
                <c:pt idx="3">
                  <c:v>87.263961430293278</c:v>
                </c:pt>
                <c:pt idx="4">
                  <c:v>87.263961430293278</c:v>
                </c:pt>
                <c:pt idx="5">
                  <c:v>87.263961430293278</c:v>
                </c:pt>
              </c:numCache>
            </c:numRef>
          </c:val>
          <c:smooth val="0"/>
          <c:extLst>
            <c:ext xmlns:c16="http://schemas.microsoft.com/office/drawing/2014/chart" uri="{C3380CC4-5D6E-409C-BE32-E72D297353CC}">
              <c16:uniqueId val="{00000003-323A-49F8-A182-D37FEC12AFB0}"/>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323A-49F8-A182-D37FEC12AFB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Arbeitsnachfrage'!$I$19</c:f>
          <c:strCache>
            <c:ptCount val="1"/>
            <c:pt idx="0">
              <c:v>Erwerbstätige (Inland): Veränderungsrate gegenüber Vorjahr,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Arbeitsnachfrage'!$J$20:$N$20</c:f>
              <c:numCache>
                <c:formatCode>General</c:formatCode>
                <c:ptCount val="5"/>
                <c:pt idx="0">
                  <c:v>0.19188768964073688</c:v>
                </c:pt>
                <c:pt idx="1">
                  <c:v>-0.24038501976674809</c:v>
                </c:pt>
                <c:pt idx="2">
                  <c:v>-0.12217857594255577</c:v>
                </c:pt>
                <c:pt idx="3">
                  <c:v>-0.38773887524116901</c:v>
                </c:pt>
                <c:pt idx="4">
                  <c:v>-0.65522416118820104</c:v>
                </c:pt>
              </c:numCache>
            </c:numRef>
          </c:val>
          <c:extLst>
            <c:ext xmlns:c16="http://schemas.microsoft.com/office/drawing/2014/chart" uri="{C3380CC4-5D6E-409C-BE32-E72D297353CC}">
              <c16:uniqueId val="{00000000-9D29-4C27-8829-4F2C7BC08DAE}"/>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Arbeitsnachfrage'!$J$22:$Y$22</c:f>
              <c:numCache>
                <c:formatCode>General</c:formatCode>
                <c:ptCount val="16"/>
                <c:pt idx="6">
                  <c:v>0.18372158563278163</c:v>
                </c:pt>
                <c:pt idx="7">
                  <c:v>0.30466329713081564</c:v>
                </c:pt>
                <c:pt idx="8">
                  <c:v>0.27617281483259148</c:v>
                </c:pt>
                <c:pt idx="9">
                  <c:v>0.89978826428189507</c:v>
                </c:pt>
                <c:pt idx="10">
                  <c:v>0.42749391373413914</c:v>
                </c:pt>
                <c:pt idx="11">
                  <c:v>0.2276026506508515</c:v>
                </c:pt>
                <c:pt idx="12">
                  <c:v>0.30846891165982981</c:v>
                </c:pt>
                <c:pt idx="13">
                  <c:v>5.8715365836278011E-2</c:v>
                </c:pt>
                <c:pt idx="14">
                  <c:v>-0.62262403171156677</c:v>
                </c:pt>
                <c:pt idx="15">
                  <c:v>0.42550987131859586</c:v>
                </c:pt>
              </c:numCache>
            </c:numRef>
          </c:val>
          <c:extLst>
            <c:ext xmlns:c16="http://schemas.microsoft.com/office/drawing/2014/chart" uri="{C3380CC4-5D6E-409C-BE32-E72D297353CC}">
              <c16:uniqueId val="{00000001-9D29-4C27-8829-4F2C7BC08DAE}"/>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Arbeitsnachfrage'!$J$21:$O$21</c:f>
              <c:numCache>
                <c:formatCode>General</c:formatCode>
                <c:ptCount val="6"/>
                <c:pt idx="5">
                  <c:v>0.95853144371480425</c:v>
                </c:pt>
              </c:numCache>
            </c:numRef>
          </c:val>
          <c:extLst>
            <c:ext xmlns:c16="http://schemas.microsoft.com/office/drawing/2014/chart" uri="{C3380CC4-5D6E-409C-BE32-E72D297353CC}">
              <c16:uniqueId val="{00000002-9D29-4C27-8829-4F2C7BC08DA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Arbeitsnachfrage'!$J$23:$O$23</c:f>
              <c:numCache>
                <c:formatCode>General</c:formatCode>
                <c:ptCount val="6"/>
                <c:pt idx="0">
                  <c:v>9.3669350372294957E-2</c:v>
                </c:pt>
                <c:pt idx="1">
                  <c:v>9.3669350372294957E-2</c:v>
                </c:pt>
                <c:pt idx="2">
                  <c:v>9.3669350372294957E-2</c:v>
                </c:pt>
                <c:pt idx="3">
                  <c:v>9.3669350372294957E-2</c:v>
                </c:pt>
                <c:pt idx="4">
                  <c:v>9.3669350372294957E-2</c:v>
                </c:pt>
                <c:pt idx="5">
                  <c:v>9.3669350372294957E-2</c:v>
                </c:pt>
              </c:numCache>
            </c:numRef>
          </c:val>
          <c:smooth val="0"/>
          <c:extLst>
            <c:ext xmlns:c16="http://schemas.microsoft.com/office/drawing/2014/chart" uri="{C3380CC4-5D6E-409C-BE32-E72D297353CC}">
              <c16:uniqueId val="{00000003-9D29-4C27-8829-4F2C7BC08DAE}"/>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Arbeitsnachfrage'!$J$24:$Y$24</c:f>
              <c:numCache>
                <c:formatCode>General</c:formatCode>
                <c:ptCount val="16"/>
                <c:pt idx="6">
                  <c:v>0.28703658074364569</c:v>
                </c:pt>
                <c:pt idx="7">
                  <c:v>0.28703658074364569</c:v>
                </c:pt>
                <c:pt idx="8">
                  <c:v>0.28703658074364569</c:v>
                </c:pt>
                <c:pt idx="9">
                  <c:v>0.28703658074364569</c:v>
                </c:pt>
                <c:pt idx="10">
                  <c:v>0.28703658074364569</c:v>
                </c:pt>
                <c:pt idx="11">
                  <c:v>0.28703658074364569</c:v>
                </c:pt>
                <c:pt idx="12">
                  <c:v>0.28703658074364569</c:v>
                </c:pt>
                <c:pt idx="13">
                  <c:v>0.28703658074364569</c:v>
                </c:pt>
                <c:pt idx="14">
                  <c:v>0.28703658074364569</c:v>
                </c:pt>
                <c:pt idx="15">
                  <c:v>0.28703658074364569</c:v>
                </c:pt>
              </c:numCache>
            </c:numRef>
          </c:val>
          <c:smooth val="0"/>
          <c:extLst>
            <c:ext xmlns:c16="http://schemas.microsoft.com/office/drawing/2014/chart" uri="{C3380CC4-5D6E-409C-BE32-E72D297353CC}">
              <c16:uniqueId val="{00000004-9D29-4C27-8829-4F2C7BC08DA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Arbeitsnachfrage'!$I$27</c:f>
          <c:strCache>
            <c:ptCount val="1"/>
            <c:pt idx="0">
              <c:v>Arbeitsstunden je Erwerbstätigen pro Jahr,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Arbeitsnachfrage'!$J$28:$N$28</c:f>
              <c:numCache>
                <c:formatCode>0</c:formatCode>
                <c:ptCount val="5"/>
                <c:pt idx="0">
                  <c:v>1365.7998563239764</c:v>
                </c:pt>
                <c:pt idx="1">
                  <c:v>1353.7323613420301</c:v>
                </c:pt>
                <c:pt idx="2">
                  <c:v>1349.0058466977598</c:v>
                </c:pt>
                <c:pt idx="3">
                  <c:v>1359.2866653791814</c:v>
                </c:pt>
                <c:pt idx="4">
                  <c:v>1363.0193475385277</c:v>
                </c:pt>
              </c:numCache>
            </c:numRef>
          </c:val>
          <c:extLst>
            <c:ext xmlns:c16="http://schemas.microsoft.com/office/drawing/2014/chart" uri="{C3380CC4-5D6E-409C-BE32-E72D297353CC}">
              <c16:uniqueId val="{00000000-50B1-4A91-8FF5-75B0F4D5D49A}"/>
            </c:ext>
          </c:extLst>
        </c:ser>
        <c:ser>
          <c:idx val="3"/>
          <c:order val="3"/>
          <c:spPr>
            <a:solidFill>
              <a:srgbClr val="156082"/>
            </a:solidFill>
            <a:ln w="15875">
              <a:solidFill>
                <a:sysClr val="windowText" lastClr="000000"/>
              </a:solidFill>
            </a:ln>
            <a:effectLst/>
          </c:spPr>
          <c:invertIfNegative val="0"/>
          <c:val>
            <c:numRef>
              <c:f>'Abb Arbeitsnachfrage'!$J$30:$Y$30</c:f>
              <c:numCache>
                <c:formatCode>General</c:formatCode>
                <c:ptCount val="16"/>
                <c:pt idx="6" formatCode="0">
                  <c:v>1326.7923755129866</c:v>
                </c:pt>
                <c:pt idx="7" formatCode="0">
                  <c:v>1324.0558346497887</c:v>
                </c:pt>
                <c:pt idx="8" formatCode="0">
                  <c:v>1332.917987965443</c:v>
                </c:pt>
                <c:pt idx="9" formatCode="0">
                  <c:v>1372.3934126004135</c:v>
                </c:pt>
                <c:pt idx="10" formatCode="0">
                  <c:v>1346.650941715973</c:v>
                </c:pt>
                <c:pt idx="11" formatCode="0">
                  <c:v>1321.9198159448872</c:v>
                </c:pt>
                <c:pt idx="12" formatCode="0">
                  <c:v>1323.0195443764997</c:v>
                </c:pt>
                <c:pt idx="13" formatCode="0">
                  <c:v>1316.2068417515095</c:v>
                </c:pt>
                <c:pt idx="14" formatCode="0">
                  <c:v>1313.301013559972</c:v>
                </c:pt>
                <c:pt idx="15" formatCode="0">
                  <c:v>1332.3412678286072</c:v>
                </c:pt>
              </c:numCache>
            </c:numRef>
          </c:val>
          <c:extLst>
            <c:ext xmlns:c16="http://schemas.microsoft.com/office/drawing/2014/chart" uri="{C3380CC4-5D6E-409C-BE32-E72D297353CC}">
              <c16:uniqueId val="{00000001-50B1-4A91-8FF5-75B0F4D5D49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Arbeitsnachfrage'!$J$29:$O$29</c:f>
              <c:numCache>
                <c:formatCode>General</c:formatCode>
                <c:ptCount val="6"/>
                <c:pt idx="5" formatCode="0">
                  <c:v>1342.5988139139472</c:v>
                </c:pt>
              </c:numCache>
            </c:numRef>
          </c:val>
          <c:extLst>
            <c:ext xmlns:c16="http://schemas.microsoft.com/office/drawing/2014/chart" uri="{C3380CC4-5D6E-409C-BE32-E72D297353CC}">
              <c16:uniqueId val="{00000002-50B1-4A91-8FF5-75B0F4D5D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Arbeitsnachfrage'!$J$31:$O$31</c:f>
              <c:numCache>
                <c:formatCode>General</c:formatCode>
                <c:ptCount val="6"/>
                <c:pt idx="0" formatCode="0">
                  <c:v>1353.0514521528432</c:v>
                </c:pt>
                <c:pt idx="1">
                  <c:v>1353.0514521528432</c:v>
                </c:pt>
                <c:pt idx="2">
                  <c:v>1353.0514521528432</c:v>
                </c:pt>
                <c:pt idx="3">
                  <c:v>1353.0514521528432</c:v>
                </c:pt>
                <c:pt idx="4">
                  <c:v>1353.0514521528432</c:v>
                </c:pt>
                <c:pt idx="5">
                  <c:v>1353.0514521528432</c:v>
                </c:pt>
              </c:numCache>
            </c:numRef>
          </c:val>
          <c:smooth val="0"/>
          <c:extLst>
            <c:ext xmlns:c16="http://schemas.microsoft.com/office/drawing/2014/chart" uri="{C3380CC4-5D6E-409C-BE32-E72D297353CC}">
              <c16:uniqueId val="{00000003-50B1-4A91-8FF5-75B0F4D5D49A}"/>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Arbeitsnachfrage'!$J$32:$Y$32</c:f>
              <c:numCache>
                <c:formatCode>General</c:formatCode>
                <c:ptCount val="16"/>
                <c:pt idx="6" formatCode="0">
                  <c:v>1327.7756325955672</c:v>
                </c:pt>
                <c:pt idx="7">
                  <c:v>1327.7756325955672</c:v>
                </c:pt>
                <c:pt idx="8">
                  <c:v>1327.7756325955672</c:v>
                </c:pt>
                <c:pt idx="9">
                  <c:v>1327.7756325955672</c:v>
                </c:pt>
                <c:pt idx="10">
                  <c:v>1327.7756325955672</c:v>
                </c:pt>
                <c:pt idx="11">
                  <c:v>1327.7756325955672</c:v>
                </c:pt>
                <c:pt idx="12">
                  <c:v>1327.7756325955672</c:v>
                </c:pt>
                <c:pt idx="13">
                  <c:v>1327.7756325955672</c:v>
                </c:pt>
                <c:pt idx="14">
                  <c:v>1327.7756325955672</c:v>
                </c:pt>
                <c:pt idx="15">
                  <c:v>1327.7756325955672</c:v>
                </c:pt>
              </c:numCache>
            </c:numRef>
          </c:val>
          <c:smooth val="0"/>
          <c:extLst>
            <c:ext xmlns:c16="http://schemas.microsoft.com/office/drawing/2014/chart" uri="{C3380CC4-5D6E-409C-BE32-E72D297353CC}">
              <c16:uniqueId val="{00000004-50B1-4A91-8FF5-75B0F4D5D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Arbeitsnachfrage'!$I$53</c:f>
          <c:strCache>
            <c:ptCount val="1"/>
            <c:pt idx="0">
              <c:v>Auspendler in % der SV-Beschäftigten am Wohnort,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Arbeitsnachfrage'!$J$54:$N$54</c:f>
              <c:numCache>
                <c:formatCode>0</c:formatCode>
                <c:ptCount val="5"/>
                <c:pt idx="0">
                  <c:v>31.616265503964598</c:v>
                </c:pt>
                <c:pt idx="1">
                  <c:v>12.535025760882199</c:v>
                </c:pt>
                <c:pt idx="2">
                  <c:v>9.5699367874956831</c:v>
                </c:pt>
                <c:pt idx="3">
                  <c:v>17.166960934755682</c:v>
                </c:pt>
                <c:pt idx="4">
                  <c:v>14.944268676779663</c:v>
                </c:pt>
              </c:numCache>
            </c:numRef>
          </c:val>
          <c:extLst>
            <c:ext xmlns:c16="http://schemas.microsoft.com/office/drawing/2014/chart" uri="{C3380CC4-5D6E-409C-BE32-E72D297353CC}">
              <c16:uniqueId val="{00000000-B3E0-4438-8517-023BF2D26052}"/>
            </c:ext>
          </c:extLst>
        </c:ser>
        <c:ser>
          <c:idx val="3"/>
          <c:order val="3"/>
          <c:spPr>
            <a:solidFill>
              <a:srgbClr val="156082"/>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Arbeitsnachfrage'!$J$56:$Y$56</c:f>
              <c:numCache>
                <c:formatCode>General</c:formatCode>
                <c:ptCount val="16"/>
                <c:pt idx="6">
                  <c:v>6.8396570680382265</c:v>
                </c:pt>
                <c:pt idx="7">
                  <c:v>6.1770573396291297</c:v>
                </c:pt>
                <c:pt idx="8">
                  <c:v>23.114510545974063</c:v>
                </c:pt>
                <c:pt idx="9">
                  <c:v>18.26104429898006</c:v>
                </c:pt>
                <c:pt idx="10">
                  <c:v>11.442588132320132</c:v>
                </c:pt>
                <c:pt idx="11">
                  <c:v>14.665222158266323</c:v>
                </c:pt>
                <c:pt idx="12">
                  <c:v>5.6811639966443384</c:v>
                </c:pt>
                <c:pt idx="13">
                  <c:v>21.685969679012889</c:v>
                </c:pt>
                <c:pt idx="14">
                  <c:v>10.109291087744978</c:v>
                </c:pt>
                <c:pt idx="15">
                  <c:v>22.285422877765573</c:v>
                </c:pt>
              </c:numCache>
            </c:numRef>
          </c:val>
          <c:extLst>
            <c:ext xmlns:c16="http://schemas.microsoft.com/office/drawing/2014/chart" uri="{C3380CC4-5D6E-409C-BE32-E72D297353CC}">
              <c16:uniqueId val="{00000001-B3E0-4438-8517-023BF2D26052}"/>
            </c:ext>
          </c:extLst>
        </c:ser>
        <c:ser>
          <c:idx val="4"/>
          <c:order val="4"/>
          <c:spPr>
            <a:pattFill prst="wdUpDiag">
              <a:fgClr>
                <a:srgbClr val="FFC000"/>
              </a:fgClr>
              <a:bgClr>
                <a:srgbClr val="156082"/>
              </a:bgClr>
            </a:patt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Arbeitsnachfrage'!$J$55:$O$55</c:f>
              <c:numCache>
                <c:formatCode>General</c:formatCode>
                <c:ptCount val="6"/>
                <c:pt idx="5">
                  <c:v>14.917456677573012</c:v>
                </c:pt>
              </c:numCache>
            </c:numRef>
          </c:val>
          <c:extLst>
            <c:ext xmlns:c16="http://schemas.microsoft.com/office/drawing/2014/chart" uri="{C3380CC4-5D6E-409C-BE32-E72D297353CC}">
              <c16:uniqueId val="{00000002-B3E0-4438-8517-023BF2D260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Ostdeutschland</c:v>
          </c:tx>
          <c:spPr>
            <a:ln w="15875" cap="rnd">
              <a:solidFill>
                <a:srgbClr val="E97132"/>
              </a:solidFill>
              <a:round/>
            </a:ln>
            <a:effectLst/>
          </c:spPr>
          <c:marker>
            <c:symbol val="none"/>
          </c:marker>
          <c:val>
            <c:numRef>
              <c:f>'Abb Arbeitsnachfrage'!$J$57:$O$57</c:f>
              <c:numCache>
                <c:formatCode>General</c:formatCode>
                <c:ptCount val="6"/>
                <c:pt idx="0">
                  <c:v>7.0299000116469212</c:v>
                </c:pt>
                <c:pt idx="1">
                  <c:v>7.0299000116469212</c:v>
                </c:pt>
                <c:pt idx="2">
                  <c:v>7.0299000116469212</c:v>
                </c:pt>
                <c:pt idx="3">
                  <c:v>7.0299000116469212</c:v>
                </c:pt>
                <c:pt idx="4">
                  <c:v>7.0299000116469212</c:v>
                </c:pt>
                <c:pt idx="5">
                  <c:v>7.0299000116469212</c:v>
                </c:pt>
              </c:numCache>
            </c:numRef>
          </c:val>
          <c:smooth val="0"/>
          <c:extLst>
            <c:ext xmlns:c16="http://schemas.microsoft.com/office/drawing/2014/chart" uri="{C3380CC4-5D6E-409C-BE32-E72D297353CC}">
              <c16:uniqueId val="{00000003-B3E0-4438-8517-023BF2D26052}"/>
            </c:ext>
          </c:extLst>
        </c:ser>
        <c:ser>
          <c:idx val="2"/>
          <c:order val="2"/>
          <c:tx>
            <c:v>Westdeutschland</c:v>
          </c:tx>
          <c:spPr>
            <a:ln w="15875" cap="rnd">
              <a:solidFill>
                <a:srgbClr val="156082"/>
              </a:solidFill>
              <a:round/>
            </a:ln>
            <a:effectLst/>
          </c:spPr>
          <c:marker>
            <c:symbol val="none"/>
          </c:marker>
          <c:val>
            <c:numRef>
              <c:f>'Abb Arbeitsnachfrage'!$J$58:$Y$58</c:f>
              <c:numCache>
                <c:formatCode>General</c:formatCode>
                <c:ptCount val="16"/>
                <c:pt idx="6">
                  <c:v>0.85711651137972877</c:v>
                </c:pt>
                <c:pt idx="7">
                  <c:v>0.85711651137972877</c:v>
                </c:pt>
                <c:pt idx="8">
                  <c:v>0.85711651137972877</c:v>
                </c:pt>
                <c:pt idx="9">
                  <c:v>0.85711651137972877</c:v>
                </c:pt>
                <c:pt idx="10">
                  <c:v>0.85711651137972877</c:v>
                </c:pt>
                <c:pt idx="11">
                  <c:v>0.85711651137972877</c:v>
                </c:pt>
                <c:pt idx="12">
                  <c:v>0.85711651137972877</c:v>
                </c:pt>
                <c:pt idx="13">
                  <c:v>0.85711651137972877</c:v>
                </c:pt>
                <c:pt idx="14">
                  <c:v>0.85711651137972877</c:v>
                </c:pt>
                <c:pt idx="15">
                  <c:v>0.85711651137972877</c:v>
                </c:pt>
              </c:numCache>
            </c:numRef>
          </c:val>
          <c:smooth val="0"/>
          <c:extLst>
            <c:ext xmlns:c16="http://schemas.microsoft.com/office/drawing/2014/chart" uri="{C3380CC4-5D6E-409C-BE32-E72D297353CC}">
              <c16:uniqueId val="{00000004-B3E0-4438-8517-023BF2D260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Arbeitsnachfrage'!$I$61</c:f>
          <c:strCache>
            <c:ptCount val="1"/>
            <c:pt idx="0">
              <c:v>Einpendler in % der SV-Beschäftigten am Arbeitsort,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Arbeitsnachfrage'!$J$62:$N$62</c:f>
              <c:numCache>
                <c:formatCode>0</c:formatCode>
                <c:ptCount val="5"/>
                <c:pt idx="0">
                  <c:v>20.258132278330976</c:v>
                </c:pt>
                <c:pt idx="1">
                  <c:v>6.1158244445907135</c:v>
                </c:pt>
                <c:pt idx="2">
                  <c:v>8.8815881858044534</c:v>
                </c:pt>
                <c:pt idx="3">
                  <c:v>9.6068245049851306</c:v>
                </c:pt>
                <c:pt idx="4">
                  <c:v>9.3534082185138789</c:v>
                </c:pt>
              </c:numCache>
            </c:numRef>
          </c:val>
          <c:extLst>
            <c:ext xmlns:c16="http://schemas.microsoft.com/office/drawing/2014/chart" uri="{C3380CC4-5D6E-409C-BE32-E72D297353CC}">
              <c16:uniqueId val="{00000000-8150-4CB7-88E0-09FCD195E68B}"/>
            </c:ext>
          </c:extLst>
        </c:ser>
        <c:ser>
          <c:idx val="3"/>
          <c:order val="3"/>
          <c:spPr>
            <a:solidFill>
              <a:srgbClr val="156082"/>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Arbeitsnachfrage'!$J$64:$Y$64</c:f>
              <c:numCache>
                <c:formatCode>General</c:formatCode>
                <c:ptCount val="16"/>
                <c:pt idx="6" formatCode="0">
                  <c:v>9.3936022970382105</c:v>
                </c:pt>
                <c:pt idx="7" formatCode="0">
                  <c:v>7.4802292119371439</c:v>
                </c:pt>
                <c:pt idx="8" formatCode="0">
                  <c:v>41.378211903844871</c:v>
                </c:pt>
                <c:pt idx="9" formatCode="0">
                  <c:v>37.428621481393129</c:v>
                </c:pt>
                <c:pt idx="10" formatCode="0">
                  <c:v>16.142744844152311</c:v>
                </c:pt>
                <c:pt idx="11" formatCode="0">
                  <c:v>10.209242918413382</c:v>
                </c:pt>
                <c:pt idx="12" formatCode="0">
                  <c:v>6.8522362941761772</c:v>
                </c:pt>
                <c:pt idx="13" formatCode="0">
                  <c:v>13.782249516278286</c:v>
                </c:pt>
                <c:pt idx="14" formatCode="0">
                  <c:v>14.371817573783598</c:v>
                </c:pt>
                <c:pt idx="15" formatCode="0">
                  <c:v>13.882595904763164</c:v>
                </c:pt>
              </c:numCache>
            </c:numRef>
          </c:val>
          <c:extLst>
            <c:ext xmlns:c16="http://schemas.microsoft.com/office/drawing/2014/chart" uri="{C3380CC4-5D6E-409C-BE32-E72D297353CC}">
              <c16:uniqueId val="{00000001-8150-4CB7-88E0-09FCD195E68B}"/>
            </c:ext>
          </c:extLst>
        </c:ser>
        <c:ser>
          <c:idx val="4"/>
          <c:order val="4"/>
          <c:spPr>
            <a:pattFill prst="wdUpDiag">
              <a:fgClr>
                <a:srgbClr val="FFC000"/>
              </a:fgClr>
              <a:bgClr>
                <a:srgbClr val="156082"/>
              </a:bgClr>
            </a:patt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Arbeitsnachfrage'!$J$63:$O$63</c:f>
              <c:numCache>
                <c:formatCode>General</c:formatCode>
                <c:ptCount val="6"/>
                <c:pt idx="5" formatCode="0">
                  <c:v>24.196117981948266</c:v>
                </c:pt>
              </c:numCache>
            </c:numRef>
          </c:val>
          <c:extLst>
            <c:ext xmlns:c16="http://schemas.microsoft.com/office/drawing/2014/chart" uri="{C3380CC4-5D6E-409C-BE32-E72D297353CC}">
              <c16:uniqueId val="{00000002-8150-4CB7-88E0-09FCD195E68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Ostdeutschland</c:v>
          </c:tx>
          <c:spPr>
            <a:ln w="15875" cap="rnd">
              <a:solidFill>
                <a:schemeClr val="accent2"/>
              </a:solidFill>
              <a:round/>
            </a:ln>
            <a:effectLst/>
          </c:spPr>
          <c:marker>
            <c:symbol val="none"/>
          </c:marker>
          <c:val>
            <c:numRef>
              <c:f>'Abb Arbeitsnachfrage'!$J$65:$O$65</c:f>
              <c:numCache>
                <c:formatCode>General</c:formatCode>
                <c:ptCount val="6"/>
                <c:pt idx="0" formatCode="0">
                  <c:v>4.9634296332317476</c:v>
                </c:pt>
                <c:pt idx="1">
                  <c:v>4.9634296332317476</c:v>
                </c:pt>
                <c:pt idx="2">
                  <c:v>4.9634296332317476</c:v>
                </c:pt>
                <c:pt idx="3">
                  <c:v>4.9634296332317476</c:v>
                </c:pt>
                <c:pt idx="4">
                  <c:v>4.9634296332317476</c:v>
                </c:pt>
                <c:pt idx="5">
                  <c:v>4.9634296332317476</c:v>
                </c:pt>
              </c:numCache>
            </c:numRef>
          </c:val>
          <c:smooth val="0"/>
          <c:extLst>
            <c:ext xmlns:c16="http://schemas.microsoft.com/office/drawing/2014/chart" uri="{C3380CC4-5D6E-409C-BE32-E72D297353CC}">
              <c16:uniqueId val="{00000003-8150-4CB7-88E0-09FCD195E68B}"/>
            </c:ext>
          </c:extLst>
        </c:ser>
        <c:ser>
          <c:idx val="2"/>
          <c:order val="2"/>
          <c:tx>
            <c:v>Westdeutschland</c:v>
          </c:tx>
          <c:spPr>
            <a:ln w="15875" cap="rnd">
              <a:solidFill>
                <a:srgbClr val="156082"/>
              </a:solidFill>
              <a:round/>
            </a:ln>
            <a:effectLst/>
          </c:spPr>
          <c:marker>
            <c:symbol val="none"/>
          </c:marker>
          <c:val>
            <c:numRef>
              <c:f>'Abb Arbeitsnachfrage'!$J$66:$Y$66</c:f>
              <c:numCache>
                <c:formatCode>General</c:formatCode>
                <c:ptCount val="16"/>
                <c:pt idx="6" formatCode="0">
                  <c:v>2.1808558174984447</c:v>
                </c:pt>
                <c:pt idx="7">
                  <c:v>2.1808558174984447</c:v>
                </c:pt>
                <c:pt idx="8">
                  <c:v>2.1808558174984447</c:v>
                </c:pt>
                <c:pt idx="9">
                  <c:v>2.1808558174984447</c:v>
                </c:pt>
                <c:pt idx="10">
                  <c:v>2.1808558174984447</c:v>
                </c:pt>
                <c:pt idx="11">
                  <c:v>2.1808558174984447</c:v>
                </c:pt>
                <c:pt idx="12">
                  <c:v>2.1808558174984447</c:v>
                </c:pt>
                <c:pt idx="13">
                  <c:v>2.1808558174984447</c:v>
                </c:pt>
                <c:pt idx="14">
                  <c:v>2.1808558174984447</c:v>
                </c:pt>
                <c:pt idx="15">
                  <c:v>2.1808558174984447</c:v>
                </c:pt>
              </c:numCache>
            </c:numRef>
          </c:val>
          <c:smooth val="0"/>
          <c:extLst>
            <c:ext xmlns:c16="http://schemas.microsoft.com/office/drawing/2014/chart" uri="{C3380CC4-5D6E-409C-BE32-E72D297353CC}">
              <c16:uniqueId val="{00000004-8150-4CB7-88E0-09FCD195E68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Arbeitsnachfrage'!$I$45</c:f>
          <c:strCache>
            <c:ptCount val="1"/>
            <c:pt idx="0">
              <c:v>Pendlersaldo der Erwerbstätigen je 100 Erwerbstätige am Arbeitsort,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Arbeitsnachfrage'!$J$46:$N$46</c:f>
              <c:numCache>
                <c:formatCode>0</c:formatCode>
                <c:ptCount val="5"/>
                <c:pt idx="0">
                  <c:v>-14.279484970156583</c:v>
                </c:pt>
                <c:pt idx="1">
                  <c:v>-5.7963211129191858</c:v>
                </c:pt>
                <c:pt idx="2">
                  <c:v>-0.60343587416100386</c:v>
                </c:pt>
                <c:pt idx="3">
                  <c:v>-7.3928674696846164</c:v>
                </c:pt>
                <c:pt idx="4">
                  <c:v>-5.0351642096202589</c:v>
                </c:pt>
              </c:numCache>
            </c:numRef>
          </c:val>
          <c:extLst>
            <c:ext xmlns:c16="http://schemas.microsoft.com/office/drawing/2014/chart" uri="{C3380CC4-5D6E-409C-BE32-E72D297353CC}">
              <c16:uniqueId val="{00000000-B4F7-4F32-AA0B-E88CD73DE911}"/>
            </c:ext>
          </c:extLst>
        </c:ser>
        <c:ser>
          <c:idx val="3"/>
          <c:order val="3"/>
          <c:spPr>
            <a:solidFill>
              <a:srgbClr val="156082"/>
            </a:solid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Arbeitsnachfrage'!$J$48:$Y$48</c:f>
              <c:numCache>
                <c:formatCode>General</c:formatCode>
                <c:ptCount val="16"/>
                <c:pt idx="6">
                  <c:v>1.4343531747460705</c:v>
                </c:pt>
                <c:pt idx="7">
                  <c:v>1.0826167963991358</c:v>
                </c:pt>
                <c:pt idx="8">
                  <c:v>20.652112875365855</c:v>
                </c:pt>
                <c:pt idx="9">
                  <c:v>20.678034970563424</c:v>
                </c:pt>
                <c:pt idx="10">
                  <c:v>4.2722112285014804</c:v>
                </c:pt>
                <c:pt idx="11">
                  <c:v>-4.111910576511896</c:v>
                </c:pt>
                <c:pt idx="12">
                  <c:v>0.82976351129209636</c:v>
                </c:pt>
                <c:pt idx="13">
                  <c:v>-9.6104115502224854</c:v>
                </c:pt>
                <c:pt idx="14">
                  <c:v>1.5994592944330059</c:v>
                </c:pt>
                <c:pt idx="15">
                  <c:v>-9.4039327950036302</c:v>
                </c:pt>
              </c:numCache>
            </c:numRef>
          </c:val>
          <c:extLst>
            <c:ext xmlns:c16="http://schemas.microsoft.com/office/drawing/2014/chart" uri="{C3380CC4-5D6E-409C-BE32-E72D297353CC}">
              <c16:uniqueId val="{00000001-B4F7-4F32-AA0B-E88CD73DE911}"/>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Arbeitsnachfrage'!$J$47:$O$47</c:f>
              <c:numCache>
                <c:formatCode>General</c:formatCode>
                <c:ptCount val="6"/>
                <c:pt idx="5">
                  <c:v>9.9127617261983225</c:v>
                </c:pt>
              </c:numCache>
            </c:numRef>
          </c:val>
          <c:extLst>
            <c:ext xmlns:c16="http://schemas.microsoft.com/office/drawing/2014/chart" uri="{C3380CC4-5D6E-409C-BE32-E72D297353CC}">
              <c16:uniqueId val="{00000002-B4F7-4F32-AA0B-E88CD73DE91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Arbeitsnachfrage'!$J$49:$O$49</c:f>
              <c:numCache>
                <c:formatCode>General</c:formatCode>
                <c:ptCount val="6"/>
                <c:pt idx="0">
                  <c:v>-1.5457686701387801</c:v>
                </c:pt>
                <c:pt idx="1">
                  <c:v>-1.5457686701387801</c:v>
                </c:pt>
                <c:pt idx="2">
                  <c:v>-1.5457686701387801</c:v>
                </c:pt>
                <c:pt idx="3">
                  <c:v>-1.5457686701387801</c:v>
                </c:pt>
                <c:pt idx="4">
                  <c:v>-1.5457686701387801</c:v>
                </c:pt>
                <c:pt idx="5">
                  <c:v>-1.5457686701387801</c:v>
                </c:pt>
              </c:numCache>
            </c:numRef>
          </c:val>
          <c:smooth val="0"/>
          <c:extLst>
            <c:ext xmlns:c16="http://schemas.microsoft.com/office/drawing/2014/chart" uri="{C3380CC4-5D6E-409C-BE32-E72D297353CC}">
              <c16:uniqueId val="{00000003-B4F7-4F32-AA0B-E88CD73DE911}"/>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Arbeitsnachfrage'!$J$50:$Y$50</c:f>
              <c:numCache>
                <c:formatCode>General</c:formatCode>
                <c:ptCount val="16"/>
                <c:pt idx="6">
                  <c:v>0.74881796824694202</c:v>
                </c:pt>
                <c:pt idx="7">
                  <c:v>0.74881796824694202</c:v>
                </c:pt>
                <c:pt idx="8">
                  <c:v>0.74881796824694202</c:v>
                </c:pt>
                <c:pt idx="9">
                  <c:v>0.74881796824694202</c:v>
                </c:pt>
                <c:pt idx="10">
                  <c:v>0.74881796824694202</c:v>
                </c:pt>
                <c:pt idx="11">
                  <c:v>0.74881796824694202</c:v>
                </c:pt>
                <c:pt idx="12">
                  <c:v>0.74881796824694202</c:v>
                </c:pt>
                <c:pt idx="13">
                  <c:v>0.74881796824694202</c:v>
                </c:pt>
                <c:pt idx="14">
                  <c:v>0.74881796824694202</c:v>
                </c:pt>
                <c:pt idx="15">
                  <c:v>0.74881796824694202</c:v>
                </c:pt>
              </c:numCache>
            </c:numRef>
          </c:val>
          <c:smooth val="0"/>
          <c:extLst>
            <c:ext xmlns:c16="http://schemas.microsoft.com/office/drawing/2014/chart" uri="{C3380CC4-5D6E-409C-BE32-E72D297353CC}">
              <c16:uniqueId val="{00000004-B4F7-4F32-AA0B-E88CD73DE91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Arbeitslosigkeit'!$I$3</c:f>
          <c:strCache>
            <c:ptCount val="1"/>
            <c:pt idx="0">
              <c:v>Arbeitslosenquote (in % aller zivilen Erwerbspersonen),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Arbeitslosigkeit'!$J$4:$N$4</c:f>
              <c:numCache>
                <c:formatCode>General</c:formatCode>
                <c:ptCount val="5"/>
                <c:pt idx="0">
                  <c:v>6.4</c:v>
                </c:pt>
                <c:pt idx="1">
                  <c:v>8</c:v>
                </c:pt>
                <c:pt idx="2">
                  <c:v>6.9</c:v>
                </c:pt>
                <c:pt idx="3">
                  <c:v>8</c:v>
                </c:pt>
                <c:pt idx="4">
                  <c:v>6.4</c:v>
                </c:pt>
              </c:numCache>
            </c:numRef>
          </c:val>
          <c:extLst>
            <c:ext xmlns:c16="http://schemas.microsoft.com/office/drawing/2014/chart" uri="{C3380CC4-5D6E-409C-BE32-E72D297353CC}">
              <c16:uniqueId val="{00000000-D0F4-4B28-83C0-D32E25C4D230}"/>
            </c:ext>
          </c:extLst>
        </c:ser>
        <c:ser>
          <c:idx val="3"/>
          <c:order val="3"/>
          <c:spPr>
            <a:solidFill>
              <a:schemeClr val="accent1"/>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Arbeitslosigkeit'!$J$6:$Y$6</c:f>
              <c:numCache>
                <c:formatCode>General</c:formatCode>
                <c:ptCount val="16"/>
                <c:pt idx="6">
                  <c:v>4.5999999999999996</c:v>
                </c:pt>
                <c:pt idx="7">
                  <c:v>4</c:v>
                </c:pt>
                <c:pt idx="8">
                  <c:v>11.5</c:v>
                </c:pt>
                <c:pt idx="9">
                  <c:v>8.3000000000000007</c:v>
                </c:pt>
                <c:pt idx="10">
                  <c:v>5.8</c:v>
                </c:pt>
                <c:pt idx="11">
                  <c:v>6.1</c:v>
                </c:pt>
                <c:pt idx="12">
                  <c:v>7.8</c:v>
                </c:pt>
                <c:pt idx="13">
                  <c:v>5.5</c:v>
                </c:pt>
                <c:pt idx="14">
                  <c:v>7.4</c:v>
                </c:pt>
                <c:pt idx="15">
                  <c:v>5.9</c:v>
                </c:pt>
              </c:numCache>
            </c:numRef>
          </c:val>
          <c:extLst>
            <c:ext xmlns:c16="http://schemas.microsoft.com/office/drawing/2014/chart" uri="{C3380CC4-5D6E-409C-BE32-E72D297353CC}">
              <c16:uniqueId val="{00000001-D0F4-4B28-83C0-D32E25C4D2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0F4-4B28-83C0-D32E25C4D230}"/>
              </c:ext>
            </c:extLst>
          </c:dPt>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Arbeitslosigkeit'!$J$5:$O$5</c:f>
              <c:numCache>
                <c:formatCode>General</c:formatCode>
                <c:ptCount val="6"/>
                <c:pt idx="5">
                  <c:v>10.3</c:v>
                </c:pt>
              </c:numCache>
            </c:numRef>
          </c:val>
          <c:extLst>
            <c:ext xmlns:c16="http://schemas.microsoft.com/office/drawing/2014/chart" uri="{C3380CC4-5D6E-409C-BE32-E72D297353CC}">
              <c16:uniqueId val="{00000004-D0F4-4B28-83C0-D32E25C4D2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Arbeitslosigkeit'!$J$7:$O$7</c:f>
              <c:numCache>
                <c:formatCode>General</c:formatCode>
                <c:ptCount val="6"/>
                <c:pt idx="0">
                  <c:v>7.8</c:v>
                </c:pt>
                <c:pt idx="1">
                  <c:v>7.8</c:v>
                </c:pt>
                <c:pt idx="2">
                  <c:v>7.8</c:v>
                </c:pt>
                <c:pt idx="3">
                  <c:v>7.8</c:v>
                </c:pt>
                <c:pt idx="4">
                  <c:v>7.8</c:v>
                </c:pt>
                <c:pt idx="5">
                  <c:v>7.8</c:v>
                </c:pt>
              </c:numCache>
            </c:numRef>
          </c:val>
          <c:smooth val="0"/>
          <c:extLst>
            <c:ext xmlns:c16="http://schemas.microsoft.com/office/drawing/2014/chart" uri="{C3380CC4-5D6E-409C-BE32-E72D297353CC}">
              <c16:uniqueId val="{00000005-D0F4-4B28-83C0-D32E25C4D230}"/>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Arbeitslosigkeit'!$J$8:$Y$8</c:f>
              <c:numCache>
                <c:formatCode>General</c:formatCode>
                <c:ptCount val="16"/>
                <c:pt idx="6">
                  <c:v>5.9</c:v>
                </c:pt>
                <c:pt idx="7">
                  <c:v>5.9</c:v>
                </c:pt>
                <c:pt idx="8">
                  <c:v>5.9</c:v>
                </c:pt>
                <c:pt idx="9">
                  <c:v>5.9</c:v>
                </c:pt>
                <c:pt idx="10">
                  <c:v>5.9</c:v>
                </c:pt>
                <c:pt idx="11">
                  <c:v>5.9</c:v>
                </c:pt>
                <c:pt idx="12">
                  <c:v>5.9</c:v>
                </c:pt>
                <c:pt idx="13">
                  <c:v>5.9</c:v>
                </c:pt>
                <c:pt idx="14">
                  <c:v>5.9</c:v>
                </c:pt>
                <c:pt idx="15">
                  <c:v>5.9</c:v>
                </c:pt>
              </c:numCache>
            </c:numRef>
          </c:val>
          <c:smooth val="0"/>
          <c:extLst>
            <c:ext xmlns:c16="http://schemas.microsoft.com/office/drawing/2014/chart" uri="{C3380CC4-5D6E-409C-BE32-E72D297353CC}">
              <c16:uniqueId val="{00000006-D0F4-4B28-83C0-D32E25C4D2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Arbeitslosigkeit'!$I$11</c:f>
          <c:strCache>
            <c:ptCount val="1"/>
            <c:pt idx="0">
              <c:v>durchschnittliche Veränderung der Zahl der Arbeitslosen gegenüber Vorjahr in %,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Arbeitslosigkeit'!$J$12:$N$12</c:f>
              <c:numCache>
                <c:formatCode>General</c:formatCode>
                <c:ptCount val="5"/>
                <c:pt idx="0">
                  <c:v>1.9655882730498035</c:v>
                </c:pt>
                <c:pt idx="1">
                  <c:v>1.933162742097025</c:v>
                </c:pt>
                <c:pt idx="2">
                  <c:v>4.2237260318940457</c:v>
                </c:pt>
                <c:pt idx="3">
                  <c:v>1.5829786964763457</c:v>
                </c:pt>
                <c:pt idx="4">
                  <c:v>2.9732203086765452</c:v>
                </c:pt>
              </c:numCache>
            </c:numRef>
          </c:val>
          <c:extLst>
            <c:ext xmlns:c16="http://schemas.microsoft.com/office/drawing/2014/chart" uri="{C3380CC4-5D6E-409C-BE32-E72D297353CC}">
              <c16:uniqueId val="{00000000-43FA-4108-B5F5-6D461A9851DE}"/>
            </c:ext>
          </c:extLst>
        </c:ser>
        <c:ser>
          <c:idx val="3"/>
          <c:order val="3"/>
          <c:spPr>
            <a:solidFill>
              <a:schemeClr val="accent1"/>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Arbeitslosigkeit'!$J$14:$Y$14</c:f>
              <c:numCache>
                <c:formatCode>General</c:formatCode>
                <c:ptCount val="16"/>
                <c:pt idx="6">
                  <c:v>6.8877476384604677</c:v>
                </c:pt>
                <c:pt idx="7">
                  <c:v>6.8417016652094986</c:v>
                </c:pt>
                <c:pt idx="8">
                  <c:v>3.2653135253597725</c:v>
                </c:pt>
                <c:pt idx="9">
                  <c:v>6.3621022160365186</c:v>
                </c:pt>
                <c:pt idx="10">
                  <c:v>5.4469139706008889</c:v>
                </c:pt>
                <c:pt idx="11">
                  <c:v>3.832669215805808</c:v>
                </c:pt>
                <c:pt idx="12">
                  <c:v>3.5494295742993813</c:v>
                </c:pt>
                <c:pt idx="13">
                  <c:v>4.3370488902225048</c:v>
                </c:pt>
                <c:pt idx="14">
                  <c:v>3.0261396859949485</c:v>
                </c:pt>
                <c:pt idx="15">
                  <c:v>3.1342069328621562</c:v>
                </c:pt>
              </c:numCache>
            </c:numRef>
          </c:val>
          <c:extLst>
            <c:ext xmlns:c16="http://schemas.microsoft.com/office/drawing/2014/chart" uri="{C3380CC4-5D6E-409C-BE32-E72D297353CC}">
              <c16:uniqueId val="{00000001-43FA-4108-B5F5-6D461A9851DE}"/>
            </c:ext>
          </c:extLst>
        </c:ser>
        <c:ser>
          <c:idx val="4"/>
          <c:order val="4"/>
          <c:spPr>
            <a:pattFill prst="wdUpDiag">
              <a:fgClr>
                <a:srgbClr val="FFC000"/>
              </a:fgClr>
              <a:bgClr>
                <a:schemeClr val="accent1"/>
              </a:bgClr>
            </a:patt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Arbeitslosigkeit'!$J$13:$O$13</c:f>
              <c:numCache>
                <c:formatCode>General</c:formatCode>
                <c:ptCount val="6"/>
                <c:pt idx="5">
                  <c:v>6.154413505160349</c:v>
                </c:pt>
              </c:numCache>
            </c:numRef>
          </c:val>
          <c:extLst>
            <c:ext xmlns:c16="http://schemas.microsoft.com/office/drawing/2014/chart" uri="{C3380CC4-5D6E-409C-BE32-E72D297353CC}">
              <c16:uniqueId val="{00000002-43FA-4108-B5F5-6D461A9851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Arbeitslosigkeit'!$J$15:$O$15</c:f>
              <c:numCache>
                <c:formatCode>General</c:formatCode>
                <c:ptCount val="6"/>
                <c:pt idx="0">
                  <c:v>3.7506864100939481</c:v>
                </c:pt>
                <c:pt idx="1">
                  <c:v>3.7506864100939481</c:v>
                </c:pt>
                <c:pt idx="2">
                  <c:v>3.7506864100939481</c:v>
                </c:pt>
                <c:pt idx="3">
                  <c:v>3.7506864100939481</c:v>
                </c:pt>
                <c:pt idx="4">
                  <c:v>3.7506864100939481</c:v>
                </c:pt>
                <c:pt idx="5">
                  <c:v>3.7506864100939481</c:v>
                </c:pt>
              </c:numCache>
            </c:numRef>
          </c:val>
          <c:smooth val="0"/>
          <c:extLst>
            <c:ext xmlns:c16="http://schemas.microsoft.com/office/drawing/2014/chart" uri="{C3380CC4-5D6E-409C-BE32-E72D297353CC}">
              <c16:uniqueId val="{00000003-43FA-4108-B5F5-6D461A9851DE}"/>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Arbeitslosigkeit'!$J$16:$Y$16</c:f>
              <c:numCache>
                <c:formatCode>General</c:formatCode>
                <c:ptCount val="16"/>
                <c:pt idx="6">
                  <c:v>4.7019792783116401</c:v>
                </c:pt>
                <c:pt idx="7">
                  <c:v>4.7019792783116401</c:v>
                </c:pt>
                <c:pt idx="8">
                  <c:v>4.7019792783116401</c:v>
                </c:pt>
                <c:pt idx="9">
                  <c:v>4.7019792783116401</c:v>
                </c:pt>
                <c:pt idx="10">
                  <c:v>4.7019792783116401</c:v>
                </c:pt>
                <c:pt idx="11">
                  <c:v>4.7019792783116401</c:v>
                </c:pt>
                <c:pt idx="12">
                  <c:v>4.7019792783116401</c:v>
                </c:pt>
                <c:pt idx="13">
                  <c:v>4.7019792783116401</c:v>
                </c:pt>
                <c:pt idx="14">
                  <c:v>4.7019792783116401</c:v>
                </c:pt>
                <c:pt idx="15">
                  <c:v>4.7019792783116401</c:v>
                </c:pt>
              </c:numCache>
            </c:numRef>
          </c:val>
          <c:smooth val="0"/>
          <c:extLst>
            <c:ext xmlns:c16="http://schemas.microsoft.com/office/drawing/2014/chart" uri="{C3380CC4-5D6E-409C-BE32-E72D297353CC}">
              <c16:uniqueId val="{00000004-43FA-4108-B5F5-6D461A9851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Arbeitslosigkeit'!$I$19</c:f>
          <c:strCache>
            <c:ptCount val="1"/>
            <c:pt idx="0">
              <c:v>Veränderung der Arbeitslosenquote in Prozentpunkten,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Arbeitslosigkeit'!$J$20:$N$20</c:f>
              <c:numCache>
                <c:formatCode>General</c:formatCode>
                <c:ptCount val="5"/>
                <c:pt idx="0">
                  <c:v>0.60000000000000053</c:v>
                </c:pt>
                <c:pt idx="1">
                  <c:v>0.90000000000000036</c:v>
                </c:pt>
                <c:pt idx="2">
                  <c:v>1.4000000000000004</c:v>
                </c:pt>
                <c:pt idx="3">
                  <c:v>0.90000000000000036</c:v>
                </c:pt>
                <c:pt idx="4">
                  <c:v>1.1000000000000005</c:v>
                </c:pt>
              </c:numCache>
            </c:numRef>
          </c:val>
          <c:extLst>
            <c:ext xmlns:c16="http://schemas.microsoft.com/office/drawing/2014/chart" uri="{C3380CC4-5D6E-409C-BE32-E72D297353CC}">
              <c16:uniqueId val="{00000000-5F64-409B-B3BF-BFEBECB5415B}"/>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Arbeitslosigkeit'!$J$22:$Y$22</c:f>
              <c:numCache>
                <c:formatCode>General</c:formatCode>
                <c:ptCount val="16"/>
                <c:pt idx="6">
                  <c:v>1.3999999999999995</c:v>
                </c:pt>
                <c:pt idx="7">
                  <c:v>1.2000000000000002</c:v>
                </c:pt>
                <c:pt idx="8">
                  <c:v>1.5999999999999996</c:v>
                </c:pt>
                <c:pt idx="9">
                  <c:v>2.2000000000000011</c:v>
                </c:pt>
                <c:pt idx="10">
                  <c:v>1.3999999999999995</c:v>
                </c:pt>
                <c:pt idx="11">
                  <c:v>1.0999999999999996</c:v>
                </c:pt>
                <c:pt idx="12">
                  <c:v>1.2999999999999998</c:v>
                </c:pt>
                <c:pt idx="13">
                  <c:v>1.2000000000000002</c:v>
                </c:pt>
                <c:pt idx="14">
                  <c:v>1.2000000000000002</c:v>
                </c:pt>
                <c:pt idx="15">
                  <c:v>0.80000000000000071</c:v>
                </c:pt>
              </c:numCache>
            </c:numRef>
          </c:val>
          <c:extLst>
            <c:ext xmlns:c16="http://schemas.microsoft.com/office/drawing/2014/chart" uri="{C3380CC4-5D6E-409C-BE32-E72D297353CC}">
              <c16:uniqueId val="{00000001-5F64-409B-B3BF-BFEBECB5415B}"/>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Arbeitslosigkeit'!$J$21:$O$21</c:f>
              <c:numCache>
                <c:formatCode>General</c:formatCode>
                <c:ptCount val="6"/>
                <c:pt idx="5">
                  <c:v>2.5000000000000009</c:v>
                </c:pt>
              </c:numCache>
            </c:numRef>
          </c:val>
          <c:extLst>
            <c:ext xmlns:c16="http://schemas.microsoft.com/office/drawing/2014/chart" uri="{C3380CC4-5D6E-409C-BE32-E72D297353CC}">
              <c16:uniqueId val="{00000002-5F64-409B-B3BF-BFEBECB5415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Arbeitslosigkeit'!$J$23:$O$23</c:f>
              <c:numCache>
                <c:formatCode>General</c:formatCode>
                <c:ptCount val="6"/>
                <c:pt idx="0">
                  <c:v>1.3999999999999995</c:v>
                </c:pt>
                <c:pt idx="1">
                  <c:v>1.3999999999999995</c:v>
                </c:pt>
                <c:pt idx="2">
                  <c:v>1.3999999999999995</c:v>
                </c:pt>
                <c:pt idx="3">
                  <c:v>1.3999999999999995</c:v>
                </c:pt>
                <c:pt idx="4">
                  <c:v>1.3999999999999995</c:v>
                </c:pt>
                <c:pt idx="5">
                  <c:v>1.3999999999999995</c:v>
                </c:pt>
              </c:numCache>
            </c:numRef>
          </c:val>
          <c:smooth val="0"/>
          <c:extLst>
            <c:ext xmlns:c16="http://schemas.microsoft.com/office/drawing/2014/chart" uri="{C3380CC4-5D6E-409C-BE32-E72D297353CC}">
              <c16:uniqueId val="{00000003-5F64-409B-B3BF-BFEBECB5415B}"/>
            </c:ext>
          </c:extLst>
        </c:ser>
        <c:ser>
          <c:idx val="2"/>
          <c:order val="2"/>
          <c:tx>
            <c:v>Durchschnitt West</c:v>
          </c:tx>
          <c:spPr>
            <a:ln w="15875" cap="rnd">
              <a:solidFill>
                <a:srgbClr val="0E2841">
                  <a:lumMod val="75000"/>
                  <a:lumOff val="25000"/>
                </a:srgbClr>
              </a:solidFill>
              <a:round/>
            </a:ln>
            <a:effectLst/>
          </c:spPr>
          <c:marker>
            <c:symbol val="none"/>
          </c:marker>
          <c:val>
            <c:numRef>
              <c:f>'Abb Arbeitslosigkeit'!$J$24:$Y$24</c:f>
              <c:numCache>
                <c:formatCode>General</c:formatCode>
                <c:ptCount val="16"/>
                <c:pt idx="6">
                  <c:v>1.2000000000000002</c:v>
                </c:pt>
                <c:pt idx="7">
                  <c:v>1.2000000000000002</c:v>
                </c:pt>
                <c:pt idx="8">
                  <c:v>1.2000000000000002</c:v>
                </c:pt>
                <c:pt idx="9">
                  <c:v>1.2000000000000002</c:v>
                </c:pt>
                <c:pt idx="10">
                  <c:v>1.2000000000000002</c:v>
                </c:pt>
                <c:pt idx="11">
                  <c:v>1.2000000000000002</c:v>
                </c:pt>
                <c:pt idx="12">
                  <c:v>1.2000000000000002</c:v>
                </c:pt>
                <c:pt idx="13">
                  <c:v>1.2000000000000002</c:v>
                </c:pt>
                <c:pt idx="14">
                  <c:v>1.2000000000000002</c:v>
                </c:pt>
                <c:pt idx="15">
                  <c:v>1.2000000000000002</c:v>
                </c:pt>
              </c:numCache>
            </c:numRef>
          </c:val>
          <c:smooth val="0"/>
          <c:extLst>
            <c:ext xmlns:c16="http://schemas.microsoft.com/office/drawing/2014/chart" uri="{C3380CC4-5D6E-409C-BE32-E72D297353CC}">
              <c16:uniqueId val="{00000004-5F64-409B-B3BF-BFEBECB5415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Einkommen'!$I$3</c:f>
          <c:strCache>
            <c:ptCount val="1"/>
            <c:pt idx="0">
              <c:v>Bruttolöhne und -gehälter je Arbeitnehmer,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Einkommen'!$J$4:$N$4</c:f>
              <c:numCache>
                <c:formatCode>General</c:formatCode>
                <c:ptCount val="5"/>
                <c:pt idx="0">
                  <c:v>86.470576169671602</c:v>
                </c:pt>
                <c:pt idx="1">
                  <c:v>83.242056899062618</c:v>
                </c:pt>
                <c:pt idx="2">
                  <c:v>87.28898734436855</c:v>
                </c:pt>
                <c:pt idx="3">
                  <c:v>84.222509384037906</c:v>
                </c:pt>
                <c:pt idx="4">
                  <c:v>85.408077451644004</c:v>
                </c:pt>
              </c:numCache>
            </c:numRef>
          </c:val>
          <c:extLst>
            <c:ext xmlns:c16="http://schemas.microsoft.com/office/drawing/2014/chart" uri="{C3380CC4-5D6E-409C-BE32-E72D297353CC}">
              <c16:uniqueId val="{00000000-00D0-44F5-8FDF-DBE123C3BDC5}"/>
            </c:ext>
          </c:extLst>
        </c:ser>
        <c:ser>
          <c:idx val="3"/>
          <c:order val="3"/>
          <c:spPr>
            <a:solidFill>
              <a:schemeClr val="accent1"/>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Einkommen'!$J$6:$Y$6</c:f>
              <c:numCache>
                <c:formatCode>General</c:formatCode>
                <c:ptCount val="16"/>
                <c:pt idx="6">
                  <c:v>104.16794863905811</c:v>
                </c:pt>
                <c:pt idx="7">
                  <c:v>104.4448546756097</c:v>
                </c:pt>
                <c:pt idx="8">
                  <c:v>100.47997046335611</c:v>
                </c:pt>
                <c:pt idx="9">
                  <c:v>117.55789387319754</c:v>
                </c:pt>
                <c:pt idx="10">
                  <c:v>109.22609890673394</c:v>
                </c:pt>
                <c:pt idx="11">
                  <c:v>90.127787007978995</c:v>
                </c:pt>
                <c:pt idx="12">
                  <c:v>96.70174143129654</c:v>
                </c:pt>
                <c:pt idx="13">
                  <c:v>90.152400877894692</c:v>
                </c:pt>
                <c:pt idx="14">
                  <c:v>90.191372838594546</c:v>
                </c:pt>
                <c:pt idx="15">
                  <c:v>86.404939183229743</c:v>
                </c:pt>
              </c:numCache>
            </c:numRef>
          </c:val>
          <c:extLst>
            <c:ext xmlns:c16="http://schemas.microsoft.com/office/drawing/2014/chart" uri="{C3380CC4-5D6E-409C-BE32-E72D297353CC}">
              <c16:uniqueId val="{00000001-00D0-44F5-8FDF-DBE123C3BDC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00D0-44F5-8FDF-DBE123C3BDC5}"/>
              </c:ext>
            </c:extLst>
          </c:dPt>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Einkommen'!$J$5:$O$5</c:f>
              <c:numCache>
                <c:formatCode>General</c:formatCode>
                <c:ptCount val="6"/>
                <c:pt idx="5">
                  <c:v>106.72368879863802</c:v>
                </c:pt>
              </c:numCache>
            </c:numRef>
          </c:val>
          <c:extLst>
            <c:ext xmlns:c16="http://schemas.microsoft.com/office/drawing/2014/chart" uri="{C3380CC4-5D6E-409C-BE32-E72D297353CC}">
              <c16:uniqueId val="{00000004-00D0-44F5-8FDF-DBE123C3BD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Einkommen'!$J$7:$O$7</c:f>
              <c:numCache>
                <c:formatCode>General</c:formatCode>
                <c:ptCount val="6"/>
                <c:pt idx="0">
                  <c:v>91.40360593194265</c:v>
                </c:pt>
                <c:pt idx="1">
                  <c:v>91.40360593194265</c:v>
                </c:pt>
                <c:pt idx="2">
                  <c:v>91.40360593194265</c:v>
                </c:pt>
                <c:pt idx="3">
                  <c:v>91.40360593194265</c:v>
                </c:pt>
                <c:pt idx="4">
                  <c:v>91.40360593194265</c:v>
                </c:pt>
                <c:pt idx="5">
                  <c:v>91.40360593194265</c:v>
                </c:pt>
              </c:numCache>
            </c:numRef>
          </c:val>
          <c:smooth val="0"/>
          <c:extLst>
            <c:ext xmlns:c16="http://schemas.microsoft.com/office/drawing/2014/chart" uri="{C3380CC4-5D6E-409C-BE32-E72D297353CC}">
              <c16:uniqueId val="{00000005-00D0-44F5-8FDF-DBE123C3BDC5}"/>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00D0-44F5-8FDF-DBE123C3BD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Einkommen'!$I$11</c:f>
          <c:strCache>
            <c:ptCount val="1"/>
            <c:pt idx="0">
              <c:v>Bruttolöhne und -gehälter je Arbeitsstunde der Arbeitnehmer,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Einkommen'!$J$12:$N$12</c:f>
              <c:numCache>
                <c:formatCode>General</c:formatCode>
                <c:ptCount val="5"/>
                <c:pt idx="0">
                  <c:v>84.372512602812421</c:v>
                </c:pt>
                <c:pt idx="1">
                  <c:v>81.719288936057325</c:v>
                </c:pt>
                <c:pt idx="2">
                  <c:v>85.858317856195271</c:v>
                </c:pt>
                <c:pt idx="3">
                  <c:v>82.011143539400379</c:v>
                </c:pt>
                <c:pt idx="4">
                  <c:v>83.152029716105062</c:v>
                </c:pt>
              </c:numCache>
            </c:numRef>
          </c:val>
          <c:extLst>
            <c:ext xmlns:c16="http://schemas.microsoft.com/office/drawing/2014/chart" uri="{C3380CC4-5D6E-409C-BE32-E72D297353CC}">
              <c16:uniqueId val="{00000000-8741-46F9-BD2D-D809D99030FB}"/>
            </c:ext>
          </c:extLst>
        </c:ser>
        <c:ser>
          <c:idx val="3"/>
          <c:order val="3"/>
          <c:spPr>
            <a:solidFill>
              <a:schemeClr val="accent1"/>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Einkommen'!$J$14:$Y$14</c:f>
              <c:numCache>
                <c:formatCode>General</c:formatCode>
                <c:ptCount val="16"/>
                <c:pt idx="6">
                  <c:v>104.13902892013797</c:v>
                </c:pt>
                <c:pt idx="7">
                  <c:v>105.12072167683735</c:v>
                </c:pt>
                <c:pt idx="8">
                  <c:v>99.230565136641019</c:v>
                </c:pt>
                <c:pt idx="9">
                  <c:v>112.81507031042719</c:v>
                </c:pt>
                <c:pt idx="10">
                  <c:v>107.42902626691431</c:v>
                </c:pt>
                <c:pt idx="11">
                  <c:v>90.713717166357128</c:v>
                </c:pt>
                <c:pt idx="12">
                  <c:v>96.869196073228963</c:v>
                </c:pt>
                <c:pt idx="13">
                  <c:v>91.270894136375702</c:v>
                </c:pt>
                <c:pt idx="14">
                  <c:v>90.766781639692226</c:v>
                </c:pt>
                <c:pt idx="15">
                  <c:v>86.537396121883646</c:v>
                </c:pt>
              </c:numCache>
            </c:numRef>
          </c:val>
          <c:extLst>
            <c:ext xmlns:c16="http://schemas.microsoft.com/office/drawing/2014/chart" uri="{C3380CC4-5D6E-409C-BE32-E72D297353CC}">
              <c16:uniqueId val="{00000001-8741-46F9-BD2D-D809D99030FB}"/>
            </c:ext>
          </c:extLst>
        </c:ser>
        <c:ser>
          <c:idx val="4"/>
          <c:order val="4"/>
          <c:spPr>
            <a:pattFill prst="wdUpDiag">
              <a:fgClr>
                <a:srgbClr val="FFC000"/>
              </a:fgClr>
              <a:bgClr>
                <a:schemeClr val="accent1"/>
              </a:bgClr>
            </a:patt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Einkommen'!$J$13:$O$13</c:f>
              <c:numCache>
                <c:formatCode>General</c:formatCode>
                <c:ptCount val="6"/>
                <c:pt idx="5">
                  <c:v>105.33297957017777</c:v>
                </c:pt>
              </c:numCache>
            </c:numRef>
          </c:val>
          <c:extLst>
            <c:ext xmlns:c16="http://schemas.microsoft.com/office/drawing/2014/chart" uri="{C3380CC4-5D6E-409C-BE32-E72D297353CC}">
              <c16:uniqueId val="{00000002-8741-46F9-BD2D-D809D99030F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Einkommen'!$J$15:$O$15</c:f>
              <c:numCache>
                <c:formatCode>General</c:formatCode>
                <c:ptCount val="6"/>
                <c:pt idx="0">
                  <c:v>89.652427699655078</c:v>
                </c:pt>
                <c:pt idx="1">
                  <c:v>89.652427699655078</c:v>
                </c:pt>
                <c:pt idx="2">
                  <c:v>89.652427699655078</c:v>
                </c:pt>
                <c:pt idx="3">
                  <c:v>89.652427699655078</c:v>
                </c:pt>
                <c:pt idx="4">
                  <c:v>89.652427699655078</c:v>
                </c:pt>
                <c:pt idx="5">
                  <c:v>89.652427699655078</c:v>
                </c:pt>
              </c:numCache>
            </c:numRef>
          </c:val>
          <c:smooth val="0"/>
          <c:extLst>
            <c:ext xmlns:c16="http://schemas.microsoft.com/office/drawing/2014/chart" uri="{C3380CC4-5D6E-409C-BE32-E72D297353CC}">
              <c16:uniqueId val="{00000003-8741-46F9-BD2D-D809D99030FB}"/>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741-46F9-BD2D-D809D99030F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80.282913512842782</c:v>
                </c:pt>
                <c:pt idx="1">
                  <c:v>77.900483931008807</c:v>
                </c:pt>
                <c:pt idx="2">
                  <c:v>71.68383174091079</c:v>
                </c:pt>
                <c:pt idx="3">
                  <c:v>75.108574264797127</c:v>
                </c:pt>
                <c:pt idx="4">
                  <c:v>68.916739049509857</c:v>
                </c:pt>
              </c:numCache>
            </c:numRef>
          </c:val>
          <c:extLst>
            <c:ext xmlns:c16="http://schemas.microsoft.com/office/drawing/2014/chart" uri="{C3380CC4-5D6E-409C-BE32-E72D297353CC}">
              <c16:uniqueId val="{00000000-E6AE-4A89-8FC7-DDD7DA0C2EE7}"/>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111.68879513587294</c:v>
                </c:pt>
                <c:pt idx="7">
                  <c:v>105.14952227323488</c:v>
                </c:pt>
                <c:pt idx="8">
                  <c:v>130.09058195805932</c:v>
                </c:pt>
                <c:pt idx="9">
                  <c:v>149.44782231046034</c:v>
                </c:pt>
                <c:pt idx="10">
                  <c:v>101.17880630351162</c:v>
                </c:pt>
                <c:pt idx="11">
                  <c:v>99.677379327459974</c:v>
                </c:pt>
                <c:pt idx="12">
                  <c:v>83.707656036729119</c:v>
                </c:pt>
                <c:pt idx="13">
                  <c:v>87.206849485047769</c:v>
                </c:pt>
                <c:pt idx="14">
                  <c:v>76.920213425983377</c:v>
                </c:pt>
                <c:pt idx="15">
                  <c:v>88.199528477478594</c:v>
                </c:pt>
              </c:numCache>
            </c:numRef>
          </c:val>
          <c:extLst>
            <c:ext xmlns:c16="http://schemas.microsoft.com/office/drawing/2014/chart" uri="{C3380CC4-5D6E-409C-BE32-E72D297353CC}">
              <c16:uniqueId val="{00000001-E6AE-4A89-8FC7-DDD7DA0C2EE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104.51668941556025</c:v>
                </c:pt>
              </c:numCache>
            </c:numRef>
          </c:val>
          <c:extLst>
            <c:ext xmlns:c16="http://schemas.microsoft.com/office/drawing/2014/chart" uri="{C3380CC4-5D6E-409C-BE32-E72D297353CC}">
              <c16:uniqueId val="{00000002-E6AE-4A89-8FC7-DDD7DA0C2EE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76.833354014145669</c:v>
                </c:pt>
                <c:pt idx="1">
                  <c:v>76.833354014145669</c:v>
                </c:pt>
                <c:pt idx="2">
                  <c:v>76.833354014145669</c:v>
                </c:pt>
                <c:pt idx="3">
                  <c:v>76.833354014145669</c:v>
                </c:pt>
                <c:pt idx="4">
                  <c:v>76.833354014145669</c:v>
                </c:pt>
                <c:pt idx="5">
                  <c:v>76.833354014145669</c:v>
                </c:pt>
              </c:numCache>
            </c:numRef>
          </c:val>
          <c:smooth val="0"/>
          <c:extLst>
            <c:ext xmlns:c16="http://schemas.microsoft.com/office/drawing/2014/chart" uri="{C3380CC4-5D6E-409C-BE32-E72D297353CC}">
              <c16:uniqueId val="{00000003-E6AE-4A89-8FC7-DDD7DA0C2EE7}"/>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6AE-4A89-8FC7-DDD7DA0C2EE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Einkommen'!$I$19</c:f>
          <c:strCache>
            <c:ptCount val="1"/>
            <c:pt idx="0">
              <c:v>Bruttolöhne und -gehälter je Arbeitsstunde, Veränderung gegenüber Vorjahr in %, Durchschnitt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Einkommen'!$J$20:$N$20</c:f>
              <c:numCache>
                <c:formatCode>General</c:formatCode>
                <c:ptCount val="5"/>
                <c:pt idx="0">
                  <c:v>5.1479634409297432</c:v>
                </c:pt>
                <c:pt idx="1">
                  <c:v>5.2715523348527</c:v>
                </c:pt>
                <c:pt idx="2">
                  <c:v>5.0490199569172063</c:v>
                </c:pt>
                <c:pt idx="3">
                  <c:v>5.2259032562784995</c:v>
                </c:pt>
                <c:pt idx="4">
                  <c:v>5.1024095068767679</c:v>
                </c:pt>
              </c:numCache>
            </c:numRef>
          </c:val>
          <c:extLst>
            <c:ext xmlns:c16="http://schemas.microsoft.com/office/drawing/2014/chart" uri="{C3380CC4-5D6E-409C-BE32-E72D297353CC}">
              <c16:uniqueId val="{00000000-FDAB-4A5F-9E30-94DCF1A64BB8}"/>
            </c:ext>
          </c:extLst>
        </c:ser>
        <c:ser>
          <c:idx val="3"/>
          <c:order val="3"/>
          <c:spPr>
            <a:solidFill>
              <a:srgbClr val="156082"/>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Einkommen'!$J$22:$Y$22</c:f>
              <c:numCache>
                <c:formatCode>General</c:formatCode>
                <c:ptCount val="16"/>
                <c:pt idx="6">
                  <c:v>3.8498044254236419</c:v>
                </c:pt>
                <c:pt idx="7">
                  <c:v>4.1906812427993145</c:v>
                </c:pt>
                <c:pt idx="8">
                  <c:v>3.9928258358212076</c:v>
                </c:pt>
                <c:pt idx="9">
                  <c:v>4.3783052639403479</c:v>
                </c:pt>
                <c:pt idx="10">
                  <c:v>3.9728520517394941</c:v>
                </c:pt>
                <c:pt idx="11">
                  <c:v>4.0005475995657775</c:v>
                </c:pt>
                <c:pt idx="12">
                  <c:v>3.8889133014767197</c:v>
                </c:pt>
                <c:pt idx="13">
                  <c:v>3.8520719015726002</c:v>
                </c:pt>
                <c:pt idx="14">
                  <c:v>3.743643041390456</c:v>
                </c:pt>
                <c:pt idx="15">
                  <c:v>4.4102335018563679</c:v>
                </c:pt>
              </c:numCache>
            </c:numRef>
          </c:val>
          <c:extLst>
            <c:ext xmlns:c16="http://schemas.microsoft.com/office/drawing/2014/chart" uri="{C3380CC4-5D6E-409C-BE32-E72D297353CC}">
              <c16:uniqueId val="{00000001-FDAB-4A5F-9E30-94DCF1A64BB8}"/>
            </c:ext>
          </c:extLst>
        </c:ser>
        <c:ser>
          <c:idx val="4"/>
          <c:order val="4"/>
          <c:spPr>
            <a:pattFill prst="wdUpDiag">
              <a:fgClr>
                <a:srgbClr val="FFC000"/>
              </a:fgClr>
              <a:bgClr>
                <a:srgbClr val="156082"/>
              </a:bgClr>
            </a:patt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Einkommen'!$J$21:$O$21</c:f>
              <c:numCache>
                <c:formatCode>General</c:formatCode>
                <c:ptCount val="6"/>
                <c:pt idx="5">
                  <c:v>5.2951425846170537</c:v>
                </c:pt>
              </c:numCache>
            </c:numRef>
          </c:val>
          <c:extLst>
            <c:ext xmlns:c16="http://schemas.microsoft.com/office/drawing/2014/chart" uri="{C3380CC4-5D6E-409C-BE32-E72D297353CC}">
              <c16:uniqueId val="{00000002-FDAB-4A5F-9E30-94DCF1A64BB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Einkommen'!$J$23:$O$23</c:f>
              <c:numCache>
                <c:formatCode>General</c:formatCode>
                <c:ptCount val="6"/>
                <c:pt idx="0">
                  <c:v>5.262278553420586</c:v>
                </c:pt>
                <c:pt idx="1">
                  <c:v>5.262278553420586</c:v>
                </c:pt>
                <c:pt idx="2">
                  <c:v>5.262278553420586</c:v>
                </c:pt>
                <c:pt idx="3">
                  <c:v>5.262278553420586</c:v>
                </c:pt>
                <c:pt idx="4">
                  <c:v>5.262278553420586</c:v>
                </c:pt>
                <c:pt idx="5">
                  <c:v>5.262278553420586</c:v>
                </c:pt>
              </c:numCache>
            </c:numRef>
          </c:val>
          <c:smooth val="0"/>
          <c:extLst>
            <c:ext xmlns:c16="http://schemas.microsoft.com/office/drawing/2014/chart" uri="{C3380CC4-5D6E-409C-BE32-E72D297353CC}">
              <c16:uniqueId val="{00000003-FDAB-4A5F-9E30-94DCF1A64BB8}"/>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Einkommen'!$J$24:$Y$24</c:f>
              <c:numCache>
                <c:formatCode>General</c:formatCode>
                <c:ptCount val="16"/>
                <c:pt idx="6">
                  <c:v>4.0040474312166765</c:v>
                </c:pt>
                <c:pt idx="7">
                  <c:v>4.0040474312166765</c:v>
                </c:pt>
                <c:pt idx="8">
                  <c:v>4.0040474312166765</c:v>
                </c:pt>
                <c:pt idx="9">
                  <c:v>4.0040474312166765</c:v>
                </c:pt>
                <c:pt idx="10">
                  <c:v>4.0040474312166765</c:v>
                </c:pt>
                <c:pt idx="11">
                  <c:v>4.0040474312166765</c:v>
                </c:pt>
                <c:pt idx="12">
                  <c:v>4.0040474312166765</c:v>
                </c:pt>
                <c:pt idx="13">
                  <c:v>4.0040474312166765</c:v>
                </c:pt>
                <c:pt idx="14">
                  <c:v>4.0040474312166765</c:v>
                </c:pt>
                <c:pt idx="15">
                  <c:v>4.0040474312166765</c:v>
                </c:pt>
              </c:numCache>
            </c:numRef>
          </c:val>
          <c:smooth val="0"/>
          <c:extLst>
            <c:ext xmlns:c16="http://schemas.microsoft.com/office/drawing/2014/chart" uri="{C3380CC4-5D6E-409C-BE32-E72D297353CC}">
              <c16:uniqueId val="{00000004-FDAB-4A5F-9E30-94DCF1A64BB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Einkommen'!$I$27</c:f>
          <c:strCache>
            <c:ptCount val="1"/>
            <c:pt idx="0">
              <c:v>Bruttolöhne und -gehälter je Arbeitsstunde, real, Veränderung gegenüber Vorjahr in %, Durchschnitt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Einkommen'!$J$28:$N$28</c:f>
              <c:numCache>
                <c:formatCode>0</c:formatCode>
                <c:ptCount val="5"/>
                <c:pt idx="0">
                  <c:v>1.4171667117112321</c:v>
                </c:pt>
                <c:pt idx="1">
                  <c:v>1.6572489856548032</c:v>
                </c:pt>
                <c:pt idx="2">
                  <c:v>1.271298161950682</c:v>
                </c:pt>
                <c:pt idx="3">
                  <c:v>1.5237559532959466</c:v>
                </c:pt>
                <c:pt idx="4">
                  <c:v>1.4248617268361983</c:v>
                </c:pt>
              </c:numCache>
            </c:numRef>
          </c:val>
          <c:extLst>
            <c:ext xmlns:c16="http://schemas.microsoft.com/office/drawing/2014/chart" uri="{C3380CC4-5D6E-409C-BE32-E72D297353CC}">
              <c16:uniqueId val="{00000000-E213-44F5-996E-EC30EF68CE9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Einkommen'!$J$30:$Y$30</c:f>
              <c:numCache>
                <c:formatCode>General</c:formatCode>
                <c:ptCount val="16"/>
                <c:pt idx="6" formatCode="0">
                  <c:v>0.36760818335690715</c:v>
                </c:pt>
                <c:pt idx="7" formatCode="0">
                  <c:v>0.64659357806371531</c:v>
                </c:pt>
                <c:pt idx="8" formatCode="0">
                  <c:v>0.20473729818597519</c:v>
                </c:pt>
                <c:pt idx="9" formatCode="0">
                  <c:v>1.2452392107346668</c:v>
                </c:pt>
                <c:pt idx="10" formatCode="0">
                  <c:v>0.64717334597324339</c:v>
                </c:pt>
                <c:pt idx="11" formatCode="0">
                  <c:v>0.5472646534269785</c:v>
                </c:pt>
                <c:pt idx="12" formatCode="0">
                  <c:v>0.44445957653091739</c:v>
                </c:pt>
                <c:pt idx="13" formatCode="0">
                  <c:v>0.41810021686627863</c:v>
                </c:pt>
                <c:pt idx="14" formatCode="0">
                  <c:v>0.38663814929162754</c:v>
                </c:pt>
                <c:pt idx="15" formatCode="0">
                  <c:v>1.0468901301200759</c:v>
                </c:pt>
              </c:numCache>
            </c:numRef>
          </c:val>
          <c:extLst>
            <c:ext xmlns:c16="http://schemas.microsoft.com/office/drawing/2014/chart" uri="{C3380CC4-5D6E-409C-BE32-E72D297353CC}">
              <c16:uniqueId val="{00000001-E213-44F5-996E-EC30EF68CE9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Einkommen'!$J$29:$O$29</c:f>
              <c:numCache>
                <c:formatCode>General</c:formatCode>
                <c:ptCount val="6"/>
                <c:pt idx="5" formatCode="0">
                  <c:v>1.8855289194528382</c:v>
                </c:pt>
              </c:numCache>
            </c:numRef>
          </c:val>
          <c:extLst>
            <c:ext xmlns:c16="http://schemas.microsoft.com/office/drawing/2014/chart" uri="{C3380CC4-5D6E-409C-BE32-E72D297353CC}">
              <c16:uniqueId val="{00000002-E213-44F5-996E-EC30EF68CE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Einkommen'!$J$31:$O$31</c:f>
              <c:numCache>
                <c:formatCode>General</c:formatCode>
                <c:ptCount val="6"/>
                <c:pt idx="0" formatCode="0">
                  <c:v>1.6166657973144254</c:v>
                </c:pt>
                <c:pt idx="1">
                  <c:v>1.6166657973144254</c:v>
                </c:pt>
                <c:pt idx="2">
                  <c:v>1.6166657973144254</c:v>
                </c:pt>
                <c:pt idx="3">
                  <c:v>1.6166657973144254</c:v>
                </c:pt>
                <c:pt idx="4">
                  <c:v>1.6166657973144254</c:v>
                </c:pt>
                <c:pt idx="5">
                  <c:v>1.6166657973144254</c:v>
                </c:pt>
              </c:numCache>
            </c:numRef>
          </c:val>
          <c:smooth val="0"/>
          <c:extLst>
            <c:ext xmlns:c16="http://schemas.microsoft.com/office/drawing/2014/chart" uri="{C3380CC4-5D6E-409C-BE32-E72D297353CC}">
              <c16:uniqueId val="{00000003-E213-44F5-996E-EC30EF68CE9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Einkommen'!$J$32:$Y$32</c:f>
              <c:numCache>
                <c:formatCode>General</c:formatCode>
                <c:ptCount val="16"/>
                <c:pt idx="6" formatCode="0">
                  <c:v>0.55353451616863936</c:v>
                </c:pt>
                <c:pt idx="7">
                  <c:v>0.55353451616863936</c:v>
                </c:pt>
                <c:pt idx="8">
                  <c:v>0.55353451616863936</c:v>
                </c:pt>
                <c:pt idx="9">
                  <c:v>0.55353451616863936</c:v>
                </c:pt>
                <c:pt idx="10">
                  <c:v>0.55353451616863936</c:v>
                </c:pt>
                <c:pt idx="11">
                  <c:v>0.55353451616863936</c:v>
                </c:pt>
                <c:pt idx="12">
                  <c:v>0.55353451616863936</c:v>
                </c:pt>
                <c:pt idx="13">
                  <c:v>0.55353451616863936</c:v>
                </c:pt>
                <c:pt idx="14">
                  <c:v>0.55353451616863936</c:v>
                </c:pt>
                <c:pt idx="15">
                  <c:v>0.55353451616863936</c:v>
                </c:pt>
              </c:numCache>
            </c:numRef>
          </c:val>
          <c:smooth val="0"/>
          <c:extLst>
            <c:ext xmlns:c16="http://schemas.microsoft.com/office/drawing/2014/chart" uri="{C3380CC4-5D6E-409C-BE32-E72D297353CC}">
              <c16:uniqueId val="{00000004-E213-44F5-996E-EC30EF68CE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Einkommen'!$I$45</c:f>
          <c:strCache>
            <c:ptCount val="1"/>
            <c:pt idx="0">
              <c:v>Verfügbare Einkommen je Einwohner, Westdeutschland ohne Berlin=100,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Einkommen'!$J$46:$N$46</c:f>
              <c:numCache>
                <c:formatCode>General</c:formatCode>
                <c:ptCount val="5"/>
                <c:pt idx="0">
                  <c:v>90.915342823739778</c:v>
                </c:pt>
                <c:pt idx="1">
                  <c:v>87.067601953098134</c:v>
                </c:pt>
                <c:pt idx="2">
                  <c:v>88.528987002269446</c:v>
                </c:pt>
                <c:pt idx="3">
                  <c:v>86.287050409187813</c:v>
                </c:pt>
                <c:pt idx="4">
                  <c:v>88.494601471700705</c:v>
                </c:pt>
              </c:numCache>
            </c:numRef>
          </c:val>
          <c:extLst>
            <c:ext xmlns:c16="http://schemas.microsoft.com/office/drawing/2014/chart" uri="{C3380CC4-5D6E-409C-BE32-E72D297353CC}">
              <c16:uniqueId val="{00000000-DB04-4E68-A15F-BF649C39DC5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Einkommen'!$J$48:$Y$48</c:f>
              <c:numCache>
                <c:formatCode>General</c:formatCode>
                <c:ptCount val="16"/>
                <c:pt idx="6">
                  <c:v>103.98872154597345</c:v>
                </c:pt>
                <c:pt idx="7">
                  <c:v>108.40038511794236</c:v>
                </c:pt>
                <c:pt idx="8">
                  <c:v>89.56743002544529</c:v>
                </c:pt>
                <c:pt idx="9">
                  <c:v>101.84994154459804</c:v>
                </c:pt>
                <c:pt idx="10">
                  <c:v>99.119730417440337</c:v>
                </c:pt>
                <c:pt idx="11">
                  <c:v>94.68399697407331</c:v>
                </c:pt>
                <c:pt idx="12">
                  <c:v>95.43360154047177</c:v>
                </c:pt>
                <c:pt idx="13">
                  <c:v>96.296678357747055</c:v>
                </c:pt>
                <c:pt idx="14">
                  <c:v>89.980056392270143</c:v>
                </c:pt>
                <c:pt idx="15">
                  <c:v>101.07626710680147</c:v>
                </c:pt>
              </c:numCache>
            </c:numRef>
          </c:val>
          <c:extLst>
            <c:ext xmlns:c16="http://schemas.microsoft.com/office/drawing/2014/chart" uri="{C3380CC4-5D6E-409C-BE32-E72D297353CC}">
              <c16:uniqueId val="{00000001-DB04-4E68-A15F-BF649C39DC56}"/>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Einkommen'!$J$47:$O$47</c:f>
              <c:numCache>
                <c:formatCode>General</c:formatCode>
                <c:ptCount val="6"/>
                <c:pt idx="5">
                  <c:v>90.121037067601947</c:v>
                </c:pt>
              </c:numCache>
            </c:numRef>
          </c:val>
          <c:extLst>
            <c:ext xmlns:c16="http://schemas.microsoft.com/office/drawing/2014/chart" uri="{C3380CC4-5D6E-409C-BE32-E72D297353CC}">
              <c16:uniqueId val="{00000002-DB04-4E68-A15F-BF649C39DC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Einkommen'!$J$49:$O$49</c:f>
              <c:numCache>
                <c:formatCode>General</c:formatCode>
                <c:ptCount val="6"/>
                <c:pt idx="0">
                  <c:v>88.821264012103711</c:v>
                </c:pt>
                <c:pt idx="1">
                  <c:v>88.821264012103711</c:v>
                </c:pt>
                <c:pt idx="2">
                  <c:v>88.821264012103711</c:v>
                </c:pt>
                <c:pt idx="3">
                  <c:v>88.821264012103711</c:v>
                </c:pt>
                <c:pt idx="4">
                  <c:v>88.821264012103711</c:v>
                </c:pt>
                <c:pt idx="5">
                  <c:v>88.821264012103711</c:v>
                </c:pt>
              </c:numCache>
            </c:numRef>
          </c:val>
          <c:smooth val="0"/>
          <c:extLst>
            <c:ext xmlns:c16="http://schemas.microsoft.com/office/drawing/2014/chart" uri="{C3380CC4-5D6E-409C-BE32-E72D297353CC}">
              <c16:uniqueId val="{00000003-DB04-4E68-A15F-BF649C39DC5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B04-4E68-A15F-BF649C39DC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Einkommen'!$I$35</c:f>
          <c:strCache>
            <c:ptCount val="1"/>
            <c:pt idx="0">
              <c:v>Verfügbare Einkommen je Einwohner, real, Westdeutschland ohne Berlin=100 (Kaufkraft),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Einkommen'!$J$36:$N$36</c:f>
              <c:numCache>
                <c:formatCode>General</c:formatCode>
                <c:ptCount val="5"/>
                <c:pt idx="0">
                  <c:v>93.901016793196817</c:v>
                </c:pt>
                <c:pt idx="1">
                  <c:v>92.186007078775773</c:v>
                </c:pt>
                <c:pt idx="2">
                  <c:v>95.349153721583022</c:v>
                </c:pt>
                <c:pt idx="3">
                  <c:v>94.81643596618062</c:v>
                </c:pt>
                <c:pt idx="4">
                  <c:v>95.566040097504029</c:v>
                </c:pt>
              </c:numCache>
            </c:numRef>
          </c:val>
          <c:extLst>
            <c:ext xmlns:c16="http://schemas.microsoft.com/office/drawing/2014/chart" uri="{C3380CC4-5D6E-409C-BE32-E72D297353CC}">
              <c16:uniqueId val="{00000000-F069-4A8F-8ACD-8B074D9D40F3}"/>
            </c:ext>
          </c:extLst>
        </c:ser>
        <c:ser>
          <c:idx val="3"/>
          <c:order val="3"/>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Einkommen'!$J$38:$Y$38</c:f>
              <c:numCache>
                <c:formatCode>General</c:formatCode>
                <c:ptCount val="16"/>
                <c:pt idx="6">
                  <c:v>101.72432591612497</c:v>
                </c:pt>
                <c:pt idx="7">
                  <c:v>104.90405298318576</c:v>
                </c:pt>
                <c:pt idx="8">
                  <c:v>91.984928639219689</c:v>
                </c:pt>
                <c:pt idx="9">
                  <c:v>92.875192714155204</c:v>
                </c:pt>
                <c:pt idx="10">
                  <c:v>97.419848403029818</c:v>
                </c:pt>
                <c:pt idx="11">
                  <c:v>98.879747889564158</c:v>
                </c:pt>
                <c:pt idx="12">
                  <c:v>98.154056804554273</c:v>
                </c:pt>
                <c:pt idx="13">
                  <c:v>99.992790344289588</c:v>
                </c:pt>
                <c:pt idx="14">
                  <c:v>94.589211418403877</c:v>
                </c:pt>
                <c:pt idx="15">
                  <c:v>102.1543107114055</c:v>
                </c:pt>
              </c:numCache>
            </c:numRef>
          </c:val>
          <c:extLst>
            <c:ext xmlns:c16="http://schemas.microsoft.com/office/drawing/2014/chart" uri="{C3380CC4-5D6E-409C-BE32-E72D297353CC}">
              <c16:uniqueId val="{00000001-F069-4A8F-8ACD-8B074D9D40F3}"/>
            </c:ext>
          </c:extLst>
        </c:ser>
        <c:ser>
          <c:idx val="4"/>
          <c:order val="4"/>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Einkommen'!$J$37:$O$37</c:f>
              <c:numCache>
                <c:formatCode>General</c:formatCode>
                <c:ptCount val="6"/>
                <c:pt idx="5">
                  <c:v>86.38348314869053</c:v>
                </c:pt>
              </c:numCache>
            </c:numRef>
          </c:val>
          <c:extLst>
            <c:ext xmlns:c16="http://schemas.microsoft.com/office/drawing/2014/chart" uri="{C3380CC4-5D6E-409C-BE32-E72D297353CC}">
              <c16:uniqueId val="{00000002-F069-4A8F-8ACD-8B074D9D40F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Einkommen'!$J$39:$O$39</c:f>
              <c:numCache>
                <c:formatCode>General</c:formatCode>
                <c:ptCount val="6"/>
                <c:pt idx="0">
                  <c:v>92.490165987817804</c:v>
                </c:pt>
                <c:pt idx="1">
                  <c:v>92.490165987817804</c:v>
                </c:pt>
                <c:pt idx="2">
                  <c:v>92.490165987817804</c:v>
                </c:pt>
                <c:pt idx="3">
                  <c:v>92.490165987817804</c:v>
                </c:pt>
                <c:pt idx="4">
                  <c:v>92.490165987817804</c:v>
                </c:pt>
                <c:pt idx="5">
                  <c:v>92.490165987817804</c:v>
                </c:pt>
              </c:numCache>
            </c:numRef>
          </c:val>
          <c:smooth val="0"/>
          <c:extLst>
            <c:ext xmlns:c16="http://schemas.microsoft.com/office/drawing/2014/chart" uri="{C3380CC4-5D6E-409C-BE32-E72D297353CC}">
              <c16:uniqueId val="{00000003-F069-4A8F-8ACD-8B074D9D40F3}"/>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F069-4A8F-8ACD-8B074D9D40F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Einkommen'!$I$52</c:f>
          <c:strCache>
            <c:ptCount val="1"/>
            <c:pt idx="0">
              <c:v>Niveau Lebenshaltungspreise,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Einkommen'!$J$53:$N$53</c:f>
              <c:numCache>
                <c:formatCode>General</c:formatCode>
                <c:ptCount val="5"/>
                <c:pt idx="0">
                  <c:v>98.613913133767781</c:v>
                </c:pt>
                <c:pt idx="1">
                  <c:v>94.668859565060998</c:v>
                </c:pt>
                <c:pt idx="2">
                  <c:v>95.255994033126726</c:v>
                </c:pt>
                <c:pt idx="3">
                  <c:v>92.08059035604461</c:v>
                </c:pt>
                <c:pt idx="4">
                  <c:v>92.756122389436683</c:v>
                </c:pt>
              </c:numCache>
            </c:numRef>
          </c:val>
          <c:extLst>
            <c:ext xmlns:c16="http://schemas.microsoft.com/office/drawing/2014/chart" uri="{C3380CC4-5D6E-409C-BE32-E72D297353CC}">
              <c16:uniqueId val="{00000000-7E75-47A5-8CAC-454FEFF52746}"/>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Einkommen'!$J$54:$O$54</c:f>
              <c:numCache>
                <c:formatCode>General</c:formatCode>
                <c:ptCount val="6"/>
                <c:pt idx="5">
                  <c:v>103.6778238943983</c:v>
                </c:pt>
              </c:numCache>
            </c:numRef>
          </c:val>
          <c:extLst>
            <c:ext xmlns:c16="http://schemas.microsoft.com/office/drawing/2014/chart" uri="{C3380CC4-5D6E-409C-BE32-E72D297353CC}">
              <c16:uniqueId val="{00000001-7E75-47A5-8CAC-454FEFF52746}"/>
            </c:ext>
          </c:extLst>
        </c:ser>
        <c:ser>
          <c:idx val="3"/>
          <c:order val="2"/>
          <c:spPr>
            <a:solidFill>
              <a:srgbClr val="156082"/>
            </a:solid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Einkommen'!$J$55:$Y$55</c:f>
              <c:numCache>
                <c:formatCode>General</c:formatCode>
                <c:ptCount val="16"/>
                <c:pt idx="6">
                  <c:v>103.21845265785529</c:v>
                </c:pt>
                <c:pt idx="7">
                  <c:v>103.73958758133482</c:v>
                </c:pt>
                <c:pt idx="8">
                  <c:v>94.708849974644025</c:v>
                </c:pt>
                <c:pt idx="9">
                  <c:v>108.14047289965045</c:v>
                </c:pt>
                <c:pt idx="10">
                  <c:v>100.98730556349413</c:v>
                </c:pt>
                <c:pt idx="11">
                  <c:v>95.970403437064519</c:v>
                </c:pt>
                <c:pt idx="12">
                  <c:v>96.581658299590373</c:v>
                </c:pt>
                <c:pt idx="13">
                  <c:v>96.6318706529254</c:v>
                </c:pt>
                <c:pt idx="14">
                  <c:v>95.859417144522581</c:v>
                </c:pt>
                <c:pt idx="15">
                  <c:v>98.750393224555822</c:v>
                </c:pt>
              </c:numCache>
            </c:numRef>
          </c:val>
          <c:extLst>
            <c:ext xmlns:c16="http://schemas.microsoft.com/office/drawing/2014/chart" uri="{C3380CC4-5D6E-409C-BE32-E72D297353CC}">
              <c16:uniqueId val="{00000002-7E75-47A5-8CAC-454FEFF5274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Löhne, Einkommen'!$J$56:$O$56</c:f>
              <c:numCache>
                <c:formatCode>General</c:formatCode>
                <c:ptCount val="6"/>
                <c:pt idx="0">
                  <c:v>96.953744873933161</c:v>
                </c:pt>
                <c:pt idx="1">
                  <c:v>96.953744873933161</c:v>
                </c:pt>
                <c:pt idx="2">
                  <c:v>96.953744873933161</c:v>
                </c:pt>
                <c:pt idx="3">
                  <c:v>96.953744873933161</c:v>
                </c:pt>
                <c:pt idx="4">
                  <c:v>96.953744873933161</c:v>
                </c:pt>
                <c:pt idx="5">
                  <c:v>96.953744873933161</c:v>
                </c:pt>
              </c:numCache>
            </c:numRef>
          </c:val>
          <c:smooth val="0"/>
          <c:extLst>
            <c:ext xmlns:c16="http://schemas.microsoft.com/office/drawing/2014/chart" uri="{C3380CC4-5D6E-409C-BE32-E72D297353CC}">
              <c16:uniqueId val="{00000003-7E75-47A5-8CAC-454FEFF52746}"/>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E75-47A5-8CAC-454FEFF5274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Einkommen'!$I$59</c:f>
          <c:strCache>
            <c:ptCount val="1"/>
            <c:pt idx="0">
              <c:v>Primäreinkommen je Eínwohner,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Einkommen'!$J$60:$N$60</c:f>
              <c:numCache>
                <c:formatCode>0</c:formatCode>
                <c:ptCount val="5"/>
                <c:pt idx="0">
                  <c:v>80.785476516825653</c:v>
                </c:pt>
                <c:pt idx="1">
                  <c:v>72.634199558029593</c:v>
                </c:pt>
                <c:pt idx="2">
                  <c:v>74.899997202718964</c:v>
                </c:pt>
                <c:pt idx="3">
                  <c:v>70.799183193935505</c:v>
                </c:pt>
                <c:pt idx="4">
                  <c:v>74.320960026853896</c:v>
                </c:pt>
              </c:numCache>
            </c:numRef>
          </c:val>
          <c:extLst>
            <c:ext xmlns:c16="http://schemas.microsoft.com/office/drawing/2014/chart" uri="{C3380CC4-5D6E-409C-BE32-E72D297353CC}">
              <c16:uniqueId val="{00000000-426A-4CDA-84E3-11F3EDF7F3D0}"/>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Einkommen'!$J$61:$O$61</c:f>
              <c:numCache>
                <c:formatCode>General</c:formatCode>
                <c:ptCount val="6"/>
                <c:pt idx="5">
                  <c:v>90.816526336401012</c:v>
                </c:pt>
              </c:numCache>
            </c:numRef>
          </c:val>
          <c:extLst>
            <c:ext xmlns:c16="http://schemas.microsoft.com/office/drawing/2014/chart" uri="{C3380CC4-5D6E-409C-BE32-E72D297353CC}">
              <c16:uniqueId val="{00000001-426A-4CDA-84E3-11F3EDF7F3D0}"/>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Einkommen'!$J$62:$Y$62</c:f>
              <c:numCache>
                <c:formatCode>General</c:formatCode>
                <c:ptCount val="16"/>
                <c:pt idx="6">
                  <c:v>105.95541134017733</c:v>
                </c:pt>
                <c:pt idx="7">
                  <c:v>112.25209096757951</c:v>
                </c:pt>
                <c:pt idx="8">
                  <c:v>85.538057008587657</c:v>
                </c:pt>
                <c:pt idx="9">
                  <c:v>110.43106100869954</c:v>
                </c:pt>
                <c:pt idx="10">
                  <c:v>101.08814232565946</c:v>
                </c:pt>
                <c:pt idx="11">
                  <c:v>91.345212453495208</c:v>
                </c:pt>
                <c:pt idx="12">
                  <c:v>93.197012503846267</c:v>
                </c:pt>
                <c:pt idx="13">
                  <c:v>93.818008895353728</c:v>
                </c:pt>
                <c:pt idx="14">
                  <c:v>82.161738789896219</c:v>
                </c:pt>
                <c:pt idx="15">
                  <c:v>96.324372709726148</c:v>
                </c:pt>
              </c:numCache>
            </c:numRef>
          </c:val>
          <c:extLst>
            <c:ext xmlns:c16="http://schemas.microsoft.com/office/drawing/2014/chart" uri="{C3380CC4-5D6E-409C-BE32-E72D297353CC}">
              <c16:uniqueId val="{00000002-426A-4CDA-84E3-11F3EDF7F3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Einkommen'!$J$63:$O$63</c:f>
              <c:numCache>
                <c:formatCode>General</c:formatCode>
                <c:ptCount val="6"/>
                <c:pt idx="0">
                  <c:v>78.642759238020645</c:v>
                </c:pt>
                <c:pt idx="1">
                  <c:v>78.642759238020645</c:v>
                </c:pt>
                <c:pt idx="2">
                  <c:v>78.642759238020645</c:v>
                </c:pt>
                <c:pt idx="3">
                  <c:v>78.642759238020645</c:v>
                </c:pt>
                <c:pt idx="4">
                  <c:v>78.642759238020645</c:v>
                </c:pt>
                <c:pt idx="5">
                  <c:v>78.642759238020645</c:v>
                </c:pt>
              </c:numCache>
            </c:numRef>
          </c:val>
          <c:smooth val="0"/>
          <c:extLst>
            <c:ext xmlns:c16="http://schemas.microsoft.com/office/drawing/2014/chart" uri="{C3380CC4-5D6E-409C-BE32-E72D297353CC}">
              <c16:uniqueId val="{00000003-426A-4CDA-84E3-11F3EDF7F3D0}"/>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6A-4CDA-84E3-11F3EDF7F3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Einkommen'!$I$67</c:f>
          <c:strCache>
            <c:ptCount val="1"/>
            <c:pt idx="0">
              <c:v>Verfügbare Einkommen abzüglich Primäreinkommen, in % der Primäreinkommen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Einkommen'!$J$68:$N$68</c:f>
              <c:numCache>
                <c:formatCode>0</c:formatCode>
                <c:ptCount val="5"/>
                <c:pt idx="0">
                  <c:v>8.4487534626038787</c:v>
                </c:pt>
                <c:pt idx="1">
                  <c:v>2.484017561426481</c:v>
                </c:pt>
                <c:pt idx="2">
                  <c:v>3.8467284135046311</c:v>
                </c:pt>
                <c:pt idx="3">
                  <c:v>0.85341762149348088</c:v>
                </c:pt>
                <c:pt idx="4">
                  <c:v>3.1352327900937187</c:v>
                </c:pt>
              </c:numCache>
            </c:numRef>
          </c:val>
          <c:extLst>
            <c:ext xmlns:c16="http://schemas.microsoft.com/office/drawing/2014/chart" uri="{C3380CC4-5D6E-409C-BE32-E72D297353CC}">
              <c16:uniqueId val="{00000000-E426-4531-9733-826F9FDE316A}"/>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Einkommen'!$J$69:$O$69</c:f>
              <c:numCache>
                <c:formatCode>General</c:formatCode>
                <c:ptCount val="6"/>
                <c:pt idx="5">
                  <c:v>19.272469660567978</c:v>
                </c:pt>
              </c:numCache>
            </c:numRef>
          </c:val>
          <c:extLst>
            <c:ext xmlns:c16="http://schemas.microsoft.com/office/drawing/2014/chart" uri="{C3380CC4-5D6E-409C-BE32-E72D297353CC}">
              <c16:uniqueId val="{00000001-E426-4531-9733-826F9FDE316A}"/>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Einkommen'!$J$70:$Y$70</c:f>
              <c:numCache>
                <c:formatCode>General</c:formatCode>
                <c:ptCount val="16"/>
                <c:pt idx="6">
                  <c:v>20.159459316753789</c:v>
                </c:pt>
                <c:pt idx="7">
                  <c:v>21.440853248274315</c:v>
                </c:pt>
                <c:pt idx="8">
                  <c:v>14.817358317799798</c:v>
                </c:pt>
                <c:pt idx="9">
                  <c:v>24.970869851562895</c:v>
                </c:pt>
                <c:pt idx="10">
                  <c:v>20.233549172616083</c:v>
                </c:pt>
                <c:pt idx="11">
                  <c:v>15.676006737099984</c:v>
                </c:pt>
                <c:pt idx="12">
                  <c:v>16.697181618993305</c:v>
                </c:pt>
                <c:pt idx="13">
                  <c:v>16.500193804227912</c:v>
                </c:pt>
                <c:pt idx="14">
                  <c:v>10.908348086613101</c:v>
                </c:pt>
                <c:pt idx="15">
                  <c:v>14.636271235661392</c:v>
                </c:pt>
              </c:numCache>
            </c:numRef>
          </c:val>
          <c:extLst>
            <c:ext xmlns:c16="http://schemas.microsoft.com/office/drawing/2014/chart" uri="{C3380CC4-5D6E-409C-BE32-E72D297353CC}">
              <c16:uniqueId val="{00000002-E426-4531-9733-826F9FDE316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Einkommen'!$J$71:$O$71</c:f>
              <c:numCache>
                <c:formatCode>General</c:formatCode>
                <c:ptCount val="6"/>
                <c:pt idx="0">
                  <c:v>8.1205093547698652</c:v>
                </c:pt>
                <c:pt idx="1">
                  <c:v>8.1205093547698652</c:v>
                </c:pt>
                <c:pt idx="2">
                  <c:v>8.1205093547698652</c:v>
                </c:pt>
                <c:pt idx="3">
                  <c:v>8.1205093547698652</c:v>
                </c:pt>
                <c:pt idx="4">
                  <c:v>8.1205093547698652</c:v>
                </c:pt>
                <c:pt idx="5">
                  <c:v>8.1205093547698652</c:v>
                </c:pt>
              </c:numCache>
            </c:numRef>
          </c:val>
          <c:smooth val="0"/>
          <c:extLst>
            <c:ext xmlns:c16="http://schemas.microsoft.com/office/drawing/2014/chart" uri="{C3380CC4-5D6E-409C-BE32-E72D297353CC}">
              <c16:uniqueId val="{00000003-E426-4531-9733-826F9FDE316A}"/>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Einkommen'!$J$72:$Y$72</c:f>
              <c:numCache>
                <c:formatCode>General</c:formatCode>
                <c:ptCount val="16"/>
                <c:pt idx="6">
                  <c:v>18.649472712523426</c:v>
                </c:pt>
                <c:pt idx="7">
                  <c:v>18.649472712523426</c:v>
                </c:pt>
                <c:pt idx="8">
                  <c:v>18.649472712523426</c:v>
                </c:pt>
                <c:pt idx="9">
                  <c:v>18.649472712523426</c:v>
                </c:pt>
                <c:pt idx="10">
                  <c:v>18.649472712523426</c:v>
                </c:pt>
                <c:pt idx="11">
                  <c:v>18.649472712523426</c:v>
                </c:pt>
                <c:pt idx="12">
                  <c:v>18.649472712523426</c:v>
                </c:pt>
                <c:pt idx="13">
                  <c:v>18.649472712523426</c:v>
                </c:pt>
                <c:pt idx="14">
                  <c:v>18.649472712523426</c:v>
                </c:pt>
                <c:pt idx="15">
                  <c:v>18.649472712523426</c:v>
                </c:pt>
              </c:numCache>
            </c:numRef>
          </c:val>
          <c:smooth val="0"/>
          <c:extLst>
            <c:ext xmlns:c16="http://schemas.microsoft.com/office/drawing/2014/chart" uri="{C3380CC4-5D6E-409C-BE32-E72D297353CC}">
              <c16:uniqueId val="{00000004-E426-4531-9733-826F9FDE316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Einkommen'!$I$83</c:f>
          <c:strCache>
            <c:ptCount val="1"/>
            <c:pt idx="0">
              <c:v>Bruttolöhne und -gehälter je Arbeitsstunde, preisniveaubereinigt,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Einkommen'!$J$84:$N$84</c:f>
              <c:numCache>
                <c:formatCode>General</c:formatCode>
                <c:ptCount val="5"/>
                <c:pt idx="0">
                  <c:v>85.558426718512649</c:v>
                </c:pt>
                <c:pt idx="1">
                  <c:v>86.321192957749631</c:v>
                </c:pt>
                <c:pt idx="2">
                  <c:v>90.134294148814149</c:v>
                </c:pt>
                <c:pt idx="3">
                  <c:v>89.064528390066712</c:v>
                </c:pt>
                <c:pt idx="4">
                  <c:v>89.645866573627544</c:v>
                </c:pt>
              </c:numCache>
            </c:numRef>
          </c:val>
          <c:extLst>
            <c:ext xmlns:c16="http://schemas.microsoft.com/office/drawing/2014/chart" uri="{C3380CC4-5D6E-409C-BE32-E72D297353CC}">
              <c16:uniqueId val="{00000000-2F26-43AD-980C-25DA3290E648}"/>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Einkommen'!$J$85:$O$85</c:f>
              <c:numCache>
                <c:formatCode>General</c:formatCode>
                <c:ptCount val="6"/>
                <c:pt idx="5">
                  <c:v>101.59644137348538</c:v>
                </c:pt>
              </c:numCache>
            </c:numRef>
          </c:val>
          <c:extLst>
            <c:ext xmlns:c16="http://schemas.microsoft.com/office/drawing/2014/chart" uri="{C3380CC4-5D6E-409C-BE32-E72D297353CC}">
              <c16:uniqueId val="{00000001-2F26-43AD-980C-25DA3290E648}"/>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Einkommen'!$J$86:$Y$86</c:f>
              <c:numCache>
                <c:formatCode>General</c:formatCode>
                <c:ptCount val="16"/>
                <c:pt idx="6">
                  <c:v>100.89187179092305</c:v>
                </c:pt>
                <c:pt idx="7">
                  <c:v>101.33134720091277</c:v>
                </c:pt>
                <c:pt idx="8">
                  <c:v>104.77433224372123</c:v>
                </c:pt>
                <c:pt idx="9">
                  <c:v>104.32270849704399</c:v>
                </c:pt>
                <c:pt idx="10">
                  <c:v>106.37874301871541</c:v>
                </c:pt>
                <c:pt idx="11">
                  <c:v>94.522596464695894</c:v>
                </c:pt>
                <c:pt idx="12">
                  <c:v>100.29771467864703</c:v>
                </c:pt>
                <c:pt idx="13">
                  <c:v>94.452165232519576</c:v>
                </c:pt>
                <c:pt idx="14">
                  <c:v>94.687391540100393</c:v>
                </c:pt>
                <c:pt idx="15">
                  <c:v>87.858297136702134</c:v>
                </c:pt>
              </c:numCache>
            </c:numRef>
          </c:val>
          <c:extLst>
            <c:ext xmlns:c16="http://schemas.microsoft.com/office/drawing/2014/chart" uri="{C3380CC4-5D6E-409C-BE32-E72D297353CC}">
              <c16:uniqueId val="{00000002-2F26-43AD-980C-25DA3290E6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Einkommen'!$J$87:$O$87</c:f>
              <c:numCache>
                <c:formatCode>General</c:formatCode>
                <c:ptCount val="6"/>
                <c:pt idx="0">
                  <c:v>92.469277815135641</c:v>
                </c:pt>
                <c:pt idx="1">
                  <c:v>92.469277815135641</c:v>
                </c:pt>
                <c:pt idx="2">
                  <c:v>92.469277815135641</c:v>
                </c:pt>
                <c:pt idx="3">
                  <c:v>92.469277815135641</c:v>
                </c:pt>
                <c:pt idx="4">
                  <c:v>92.469277815135641</c:v>
                </c:pt>
                <c:pt idx="5">
                  <c:v>92.469277815135641</c:v>
                </c:pt>
              </c:numCache>
            </c:numRef>
          </c:val>
          <c:smooth val="0"/>
          <c:extLst>
            <c:ext xmlns:c16="http://schemas.microsoft.com/office/drawing/2014/chart" uri="{C3380CC4-5D6E-409C-BE32-E72D297353CC}">
              <c16:uniqueId val="{00000003-2F26-43AD-980C-25DA3290E648}"/>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Einkommen'!$J$88:$Y$88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F26-43AD-980C-25DA3290E6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78.281938325991192</c:v>
                </c:pt>
                <c:pt idx="1">
                  <c:v>70.132158590308364</c:v>
                </c:pt>
                <c:pt idx="2">
                  <c:v>77.048458149779734</c:v>
                </c:pt>
                <c:pt idx="3">
                  <c:v>75.330396475770939</c:v>
                </c:pt>
                <c:pt idx="4">
                  <c:v>72.621145374449341</c:v>
                </c:pt>
              </c:numCache>
            </c:numRef>
          </c:val>
          <c:extLst>
            <c:ext xmlns:c16="http://schemas.microsoft.com/office/drawing/2014/chart" uri="{C3380CC4-5D6E-409C-BE32-E72D297353CC}">
              <c16:uniqueId val="{00000000-D9BA-43AB-BDFD-4D76E71119ED}"/>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97.929515418502206</c:v>
                </c:pt>
              </c:numCache>
            </c:numRef>
          </c:val>
          <c:extLst>
            <c:ext xmlns:c16="http://schemas.microsoft.com/office/drawing/2014/chart" uri="{C3380CC4-5D6E-409C-BE32-E72D297353CC}">
              <c16:uniqueId val="{00000001-D9BA-43AB-BDFD-4D76E71119ED}"/>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106.18942731277534</c:v>
                </c:pt>
                <c:pt idx="7">
                  <c:v>103.10572687224671</c:v>
                </c:pt>
                <c:pt idx="8">
                  <c:v>108.63436123348018</c:v>
                </c:pt>
                <c:pt idx="9">
                  <c:v>120.57268722466961</c:v>
                </c:pt>
                <c:pt idx="10">
                  <c:v>101.40969162995594</c:v>
                </c:pt>
                <c:pt idx="11">
                  <c:v>95.1762114537445</c:v>
                </c:pt>
                <c:pt idx="12">
                  <c:v>93.23788546255507</c:v>
                </c:pt>
                <c:pt idx="13">
                  <c:v>95.418502202643168</c:v>
                </c:pt>
                <c:pt idx="14">
                  <c:v>92.731277533039659</c:v>
                </c:pt>
                <c:pt idx="15">
                  <c:v>89.383259911894271</c:v>
                </c:pt>
              </c:numCache>
            </c:numRef>
          </c:val>
          <c:extLst>
            <c:ext xmlns:c16="http://schemas.microsoft.com/office/drawing/2014/chart" uri="{C3380CC4-5D6E-409C-BE32-E72D297353CC}">
              <c16:uniqueId val="{00000002-D9BA-43AB-BDFD-4D76E71119E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77.841409691629977</c:v>
                </c:pt>
                <c:pt idx="1">
                  <c:v>77.841409691629977</c:v>
                </c:pt>
                <c:pt idx="2">
                  <c:v>77.841409691629977</c:v>
                </c:pt>
                <c:pt idx="3">
                  <c:v>77.841409691629977</c:v>
                </c:pt>
                <c:pt idx="4">
                  <c:v>77.841409691629977</c:v>
                </c:pt>
                <c:pt idx="5">
                  <c:v>77.841409691629977</c:v>
                </c:pt>
              </c:numCache>
            </c:numRef>
          </c:val>
          <c:smooth val="0"/>
          <c:extLst>
            <c:ext xmlns:c16="http://schemas.microsoft.com/office/drawing/2014/chart" uri="{C3380CC4-5D6E-409C-BE32-E72D297353CC}">
              <c16:uniqueId val="{00000003-D9BA-43AB-BDFD-4D76E71119ED}"/>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9BA-43AB-BDFD-4D76E71119E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Einkommensverteilung'!$I$3</c:f>
          <c:strCache>
            <c:ptCount val="1"/>
            <c:pt idx="0">
              <c:v>Medianentgelt der Sozialversicherungspflichtig Vollzeitbeschäftigten pro Monat,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Einkommensverteilung'!$J$4:$N$4</c:f>
              <c:numCache>
                <c:formatCode>General</c:formatCode>
                <c:ptCount val="5"/>
                <c:pt idx="0">
                  <c:v>82.621839831498434</c:v>
                </c:pt>
                <c:pt idx="1">
                  <c:v>80.015551994760699</c:v>
                </c:pt>
                <c:pt idx="2">
                  <c:v>82.291519994390896</c:v>
                </c:pt>
                <c:pt idx="3">
                  <c:v>81.436001656357959</c:v>
                </c:pt>
                <c:pt idx="4">
                  <c:v>80.313093530999367</c:v>
                </c:pt>
              </c:numCache>
            </c:numRef>
          </c:val>
          <c:extLst>
            <c:ext xmlns:c16="http://schemas.microsoft.com/office/drawing/2014/chart" uri="{C3380CC4-5D6E-409C-BE32-E72D297353CC}">
              <c16:uniqueId val="{00000000-E764-4AD3-B218-0BFEFED578CE}"/>
            </c:ext>
          </c:extLst>
        </c:ser>
        <c:ser>
          <c:idx val="3"/>
          <c:order val="3"/>
          <c:spPr>
            <a:solidFill>
              <a:schemeClr val="accent1"/>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Einkommensverteilung'!$J$6:$Y$6</c:f>
              <c:numCache>
                <c:formatCode>General</c:formatCode>
                <c:ptCount val="16"/>
                <c:pt idx="6">
                  <c:v>105.81452297891487</c:v>
                </c:pt>
                <c:pt idx="7">
                  <c:v>101.19490141171845</c:v>
                </c:pt>
                <c:pt idx="8">
                  <c:v>100.98192658916676</c:v>
                </c:pt>
                <c:pt idx="9">
                  <c:v>109.96098795003076</c:v>
                </c:pt>
                <c:pt idx="10">
                  <c:v>105.06276164852136</c:v>
                </c:pt>
                <c:pt idx="11">
                  <c:v>93.066087560121375</c:v>
                </c:pt>
                <c:pt idx="12">
                  <c:v>98.076524729638535</c:v>
                </c:pt>
                <c:pt idx="13">
                  <c:v>95.203732501613274</c:v>
                </c:pt>
                <c:pt idx="14">
                  <c:v>96.551614151265937</c:v>
                </c:pt>
                <c:pt idx="15">
                  <c:v>90.615534985256446</c:v>
                </c:pt>
              </c:numCache>
            </c:numRef>
          </c:val>
          <c:extLst>
            <c:ext xmlns:c16="http://schemas.microsoft.com/office/drawing/2014/chart" uri="{C3380CC4-5D6E-409C-BE32-E72D297353CC}">
              <c16:uniqueId val="{00000001-E764-4AD3-B218-0BFEFED578C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764-4AD3-B218-0BFEFED578CE}"/>
              </c:ext>
            </c:extLst>
          </c:dPt>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Einkommensverteilung'!$J$5:$O$5</c:f>
              <c:numCache>
                <c:formatCode>General</c:formatCode>
                <c:ptCount val="6"/>
                <c:pt idx="5">
                  <c:v>101.96042153543409</c:v>
                </c:pt>
              </c:numCache>
            </c:numRef>
          </c:val>
          <c:extLst>
            <c:ext xmlns:c16="http://schemas.microsoft.com/office/drawing/2014/chart" uri="{C3380CC4-5D6E-409C-BE32-E72D297353CC}">
              <c16:uniqueId val="{00000004-E764-4AD3-B218-0BFEFED578C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Einkommensverteilung'!$J$7:$O$7</c:f>
              <c:numCache>
                <c:formatCode>General</c:formatCode>
                <c:ptCount val="6"/>
                <c:pt idx="0">
                  <c:v>85.955957366298506</c:v>
                </c:pt>
                <c:pt idx="1">
                  <c:v>85.955957366298506</c:v>
                </c:pt>
                <c:pt idx="2">
                  <c:v>85.955957366298506</c:v>
                </c:pt>
                <c:pt idx="3">
                  <c:v>85.955957366298506</c:v>
                </c:pt>
                <c:pt idx="4">
                  <c:v>85.955957366298506</c:v>
                </c:pt>
                <c:pt idx="5">
                  <c:v>85.955957366298506</c:v>
                </c:pt>
              </c:numCache>
            </c:numRef>
          </c:val>
          <c:smooth val="0"/>
          <c:extLst>
            <c:ext xmlns:c16="http://schemas.microsoft.com/office/drawing/2014/chart" uri="{C3380CC4-5D6E-409C-BE32-E72D297353CC}">
              <c16:uniqueId val="{00000005-E764-4AD3-B218-0BFEFED578CE}"/>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E764-4AD3-B218-0BFEFED578C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Wirtschaftskraft'!$I$35</c:f>
          <c:strCache>
            <c:ptCount val="1"/>
            <c:pt idx="0">
              <c:v>Totale Faktorproduktivität,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Wirtschaftskraft'!$J$36:$N$36</c:f>
              <c:numCache>
                <c:formatCode>General</c:formatCode>
                <c:ptCount val="5"/>
                <c:pt idx="0">
                  <c:v>74.937048690275049</c:v>
                </c:pt>
                <c:pt idx="1">
                  <c:v>79.928239824538494</c:v>
                </c:pt>
                <c:pt idx="2">
                  <c:v>102.58570301459304</c:v>
                </c:pt>
                <c:pt idx="3">
                  <c:v>82.989750763817213</c:v>
                </c:pt>
                <c:pt idx="4">
                  <c:v>97.509955824795171</c:v>
                </c:pt>
              </c:numCache>
            </c:numRef>
          </c:val>
          <c:extLst>
            <c:ext xmlns:c16="http://schemas.microsoft.com/office/drawing/2014/chart" uri="{C3380CC4-5D6E-409C-BE32-E72D297353CC}">
              <c16:uniqueId val="{00000000-1777-4C0A-B578-28EB2C0E53FD}"/>
            </c:ext>
          </c:extLst>
        </c:ser>
        <c:ser>
          <c:idx val="3"/>
          <c:order val="3"/>
          <c:spPr>
            <a:solidFill>
              <a:srgbClr val="156082"/>
            </a:solidFill>
            <a:ln>
              <a:solidFill>
                <a:sysClr val="windowText" lastClr="000000"/>
              </a:solidFill>
            </a:ln>
            <a:effectLst/>
          </c:spPr>
          <c:invertIfNegative val="0"/>
          <c:val>
            <c:numRef>
              <c:f>'Abb Wirtschaftskraft'!$J$38:$Y$38</c:f>
              <c:numCache>
                <c:formatCode>General</c:formatCode>
                <c:ptCount val="16"/>
                <c:pt idx="6">
                  <c:v>100.39210692522289</c:v>
                </c:pt>
                <c:pt idx="7">
                  <c:v>95.954089588489822</c:v>
                </c:pt>
                <c:pt idx="8">
                  <c:v>118.38272926089573</c:v>
                </c:pt>
                <c:pt idx="9">
                  <c:v>106.22579490305715</c:v>
                </c:pt>
                <c:pt idx="10">
                  <c:v>117.88894081170707</c:v>
                </c:pt>
                <c:pt idx="11">
                  <c:v>82.457786394788812</c:v>
                </c:pt>
                <c:pt idx="12">
                  <c:v>112.36921958090799</c:v>
                </c:pt>
                <c:pt idx="13">
                  <c:v>85.703419178965902</c:v>
                </c:pt>
                <c:pt idx="14">
                  <c:v>104.18779224839668</c:v>
                </c:pt>
                <c:pt idx="15">
                  <c:v>78.13747772846142</c:v>
                </c:pt>
              </c:numCache>
            </c:numRef>
          </c:val>
          <c:extLst>
            <c:ext xmlns:c16="http://schemas.microsoft.com/office/drawing/2014/chart" uri="{C3380CC4-5D6E-409C-BE32-E72D297353CC}">
              <c16:uniqueId val="{00000001-1777-4C0A-B578-28EB2C0E53FD}"/>
            </c:ext>
          </c:extLst>
        </c:ser>
        <c:ser>
          <c:idx val="4"/>
          <c:order val="4"/>
          <c:spPr>
            <a:pattFill prst="wdUpDiag">
              <a:fgClr>
                <a:srgbClr val="FFC000"/>
              </a:fgClr>
              <a:bgClr>
                <a:srgbClr val="156082"/>
              </a:bgClr>
            </a:pattFill>
            <a:ln>
              <a:solidFill>
                <a:sysClr val="windowText" lastClr="000000"/>
              </a:solidFill>
            </a:ln>
            <a:effectLst/>
          </c:spPr>
          <c:invertIfNegative val="0"/>
          <c:val>
            <c:numRef>
              <c:f>'Abb Wirtschaftskraft'!$J$37:$O$37</c:f>
              <c:numCache>
                <c:formatCode>General</c:formatCode>
                <c:ptCount val="6"/>
                <c:pt idx="5">
                  <c:v>135.16725796802965</c:v>
                </c:pt>
              </c:numCache>
            </c:numRef>
          </c:val>
          <c:extLst>
            <c:ext xmlns:c16="http://schemas.microsoft.com/office/drawing/2014/chart" uri="{C3380CC4-5D6E-409C-BE32-E72D297353CC}">
              <c16:uniqueId val="{00000002-1777-4C0A-B578-28EB2C0E53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76.833354014145669</c:v>
                </c:pt>
                <c:pt idx="1">
                  <c:v>76.833354014145669</c:v>
                </c:pt>
                <c:pt idx="2">
                  <c:v>76.833354014145669</c:v>
                </c:pt>
                <c:pt idx="3">
                  <c:v>76.833354014145669</c:v>
                </c:pt>
                <c:pt idx="4">
                  <c:v>76.833354014145669</c:v>
                </c:pt>
                <c:pt idx="5">
                  <c:v>76.833354014145669</c:v>
                </c:pt>
              </c:numCache>
            </c:numRef>
          </c:val>
          <c:smooth val="0"/>
          <c:extLst>
            <c:ext xmlns:c16="http://schemas.microsoft.com/office/drawing/2014/chart" uri="{C3380CC4-5D6E-409C-BE32-E72D297353CC}">
              <c16:uniqueId val="{00000003-1777-4C0A-B578-28EB2C0E53FD}"/>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1777-4C0A-B578-28EB2C0E53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Einkommensverteilung'!$I$11</c:f>
          <c:strCache>
            <c:ptCount val="1"/>
            <c:pt idx="0">
              <c:v>Anteil Beschäftigte im Niedriglohnsektor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Einkommensverteilung'!$J$12:$N$12</c:f>
              <c:numCache>
                <c:formatCode>General</c:formatCode>
                <c:ptCount val="5"/>
                <c:pt idx="0">
                  <c:v>24.407628392554475</c:v>
                </c:pt>
                <c:pt idx="1">
                  <c:v>26.553384759955087</c:v>
                </c:pt>
                <c:pt idx="2">
                  <c:v>24.632956012494969</c:v>
                </c:pt>
                <c:pt idx="3">
                  <c:v>24.532036374660215</c:v>
                </c:pt>
                <c:pt idx="4">
                  <c:v>25.453711710735995</c:v>
                </c:pt>
              </c:numCache>
            </c:numRef>
          </c:val>
          <c:extLst>
            <c:ext xmlns:c16="http://schemas.microsoft.com/office/drawing/2014/chart" uri="{C3380CC4-5D6E-409C-BE32-E72D297353CC}">
              <c16:uniqueId val="{00000000-877C-4258-8E19-94206548DE40}"/>
            </c:ext>
          </c:extLst>
        </c:ser>
        <c:ser>
          <c:idx val="3"/>
          <c:order val="3"/>
          <c:spPr>
            <a:solidFill>
              <a:schemeClr val="accent1"/>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Einkommensverteilung'!$J$14:$Y$14</c:f>
              <c:numCache>
                <c:formatCode>General</c:formatCode>
                <c:ptCount val="16"/>
                <c:pt idx="6">
                  <c:v>12.015226443755628</c:v>
                </c:pt>
                <c:pt idx="7">
                  <c:v>13.131773581391773</c:v>
                </c:pt>
                <c:pt idx="8">
                  <c:v>14.289728658924469</c:v>
                </c:pt>
                <c:pt idx="9">
                  <c:v>11.624987638454384</c:v>
                </c:pt>
                <c:pt idx="10">
                  <c:v>13.165823826609994</c:v>
                </c:pt>
                <c:pt idx="11">
                  <c:v>16.956333306123291</c:v>
                </c:pt>
                <c:pt idx="12">
                  <c:v>15.064712266373741</c:v>
                </c:pt>
                <c:pt idx="13">
                  <c:v>16.06810945344332</c:v>
                </c:pt>
                <c:pt idx="14">
                  <c:v>15.849717424477276</c:v>
                </c:pt>
                <c:pt idx="15">
                  <c:v>17.661556807612179</c:v>
                </c:pt>
              </c:numCache>
            </c:numRef>
          </c:val>
          <c:extLst>
            <c:ext xmlns:c16="http://schemas.microsoft.com/office/drawing/2014/chart" uri="{C3380CC4-5D6E-409C-BE32-E72D297353CC}">
              <c16:uniqueId val="{00000001-877C-4258-8E19-94206548DE40}"/>
            </c:ext>
          </c:extLst>
        </c:ser>
        <c:ser>
          <c:idx val="4"/>
          <c:order val="4"/>
          <c:spPr>
            <a:pattFill prst="wdUpDiag">
              <a:fgClr>
                <a:srgbClr val="FFC000"/>
              </a:fgClr>
              <a:bgClr>
                <a:schemeClr val="accent1"/>
              </a:bgClr>
            </a:patt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Einkommensverteilung'!$J$13:$O$13</c:f>
              <c:numCache>
                <c:formatCode>General</c:formatCode>
                <c:ptCount val="6"/>
                <c:pt idx="5">
                  <c:v>14.436676871819435</c:v>
                </c:pt>
              </c:numCache>
            </c:numRef>
          </c:val>
          <c:extLst>
            <c:ext xmlns:c16="http://schemas.microsoft.com/office/drawing/2014/chart" uri="{C3380CC4-5D6E-409C-BE32-E72D297353CC}">
              <c16:uniqueId val="{00000002-877C-4258-8E19-94206548DE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Einkommensverteilung'!$J$15:$O$15</c:f>
              <c:numCache>
                <c:formatCode>General</c:formatCode>
                <c:ptCount val="6"/>
                <c:pt idx="0">
                  <c:v>22.169459605413071</c:v>
                </c:pt>
                <c:pt idx="1">
                  <c:v>22.169459605413071</c:v>
                </c:pt>
                <c:pt idx="2">
                  <c:v>22.169459605413071</c:v>
                </c:pt>
                <c:pt idx="3">
                  <c:v>22.169459605413071</c:v>
                </c:pt>
                <c:pt idx="4">
                  <c:v>22.169459605413071</c:v>
                </c:pt>
                <c:pt idx="5">
                  <c:v>22.169459605413071</c:v>
                </c:pt>
              </c:numCache>
            </c:numRef>
          </c:val>
          <c:smooth val="0"/>
          <c:extLst>
            <c:ext xmlns:c16="http://schemas.microsoft.com/office/drawing/2014/chart" uri="{C3380CC4-5D6E-409C-BE32-E72D297353CC}">
              <c16:uniqueId val="{00000003-877C-4258-8E19-94206548DE40}"/>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Einkommensverteilung'!$J$16:$Y$16</c:f>
              <c:numCache>
                <c:formatCode>General</c:formatCode>
                <c:ptCount val="16"/>
                <c:pt idx="6">
                  <c:v>14.139660486942876</c:v>
                </c:pt>
                <c:pt idx="7">
                  <c:v>14.139660486942876</c:v>
                </c:pt>
                <c:pt idx="8">
                  <c:v>14.139660486942876</c:v>
                </c:pt>
                <c:pt idx="9">
                  <c:v>14.139660486942876</c:v>
                </c:pt>
                <c:pt idx="10">
                  <c:v>14.139660486942876</c:v>
                </c:pt>
                <c:pt idx="11">
                  <c:v>14.139660486942876</c:v>
                </c:pt>
                <c:pt idx="12">
                  <c:v>14.139660486942876</c:v>
                </c:pt>
                <c:pt idx="13">
                  <c:v>14.139660486942876</c:v>
                </c:pt>
                <c:pt idx="14">
                  <c:v>14.139660486942876</c:v>
                </c:pt>
                <c:pt idx="15">
                  <c:v>14.139660486942876</c:v>
                </c:pt>
              </c:numCache>
            </c:numRef>
          </c:val>
          <c:smooth val="0"/>
          <c:extLst>
            <c:ext xmlns:c16="http://schemas.microsoft.com/office/drawing/2014/chart" uri="{C3380CC4-5D6E-409C-BE32-E72D297353CC}">
              <c16:uniqueId val="{00000004-877C-4258-8E19-94206548DE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Einkommensverteilung'!$I$19</c:f>
          <c:strCache>
            <c:ptCount val="1"/>
            <c:pt idx="0">
              <c:v>Anteil Beschäftigte mit Löhnen &gt;6.000 Euro/Monat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Einkommensverteilung'!$J$20:$N$20</c:f>
              <c:numCache>
                <c:formatCode>General</c:formatCode>
                <c:ptCount val="5"/>
                <c:pt idx="0">
                  <c:v>9.3847138072479588</c:v>
                </c:pt>
                <c:pt idx="1">
                  <c:v>7.7813834924004484</c:v>
                </c:pt>
                <c:pt idx="2">
                  <c:v>10.498620403618135</c:v>
                </c:pt>
                <c:pt idx="3">
                  <c:v>8.1060741581489459</c:v>
                </c:pt>
                <c:pt idx="4">
                  <c:v>7.6320821657506404</c:v>
                </c:pt>
              </c:numCache>
            </c:numRef>
          </c:val>
          <c:extLst>
            <c:ext xmlns:c16="http://schemas.microsoft.com/office/drawing/2014/chart" uri="{C3380CC4-5D6E-409C-BE32-E72D297353CC}">
              <c16:uniqueId val="{00000000-3988-4687-ACA7-692EE04C03B1}"/>
            </c:ext>
          </c:extLst>
        </c:ser>
        <c:ser>
          <c:idx val="3"/>
          <c:order val="3"/>
          <c:spPr>
            <a:solidFill>
              <a:srgbClr val="156082"/>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Einkommensverteilung'!$J$22:$Y$22</c:f>
              <c:numCache>
                <c:formatCode>General</c:formatCode>
                <c:ptCount val="16"/>
                <c:pt idx="6">
                  <c:v>24.653670283710646</c:v>
                </c:pt>
                <c:pt idx="7">
                  <c:v>22.676213040886047</c:v>
                </c:pt>
                <c:pt idx="8">
                  <c:v>20.833529218184381</c:v>
                </c:pt>
                <c:pt idx="9">
                  <c:v>28.606590866060127</c:v>
                </c:pt>
                <c:pt idx="10">
                  <c:v>25.4148984884343</c:v>
                </c:pt>
                <c:pt idx="11">
                  <c:v>15.206281809232086</c:v>
                </c:pt>
                <c:pt idx="12">
                  <c:v>18.674651393960666</c:v>
                </c:pt>
                <c:pt idx="13">
                  <c:v>16.169332230892909</c:v>
                </c:pt>
                <c:pt idx="14">
                  <c:v>14.138551107957294</c:v>
                </c:pt>
                <c:pt idx="15">
                  <c:v>13.321348821836532</c:v>
                </c:pt>
              </c:numCache>
            </c:numRef>
          </c:val>
          <c:extLst>
            <c:ext xmlns:c16="http://schemas.microsoft.com/office/drawing/2014/chart" uri="{C3380CC4-5D6E-409C-BE32-E72D297353CC}">
              <c16:uniqueId val="{00000001-3988-4687-ACA7-692EE04C03B1}"/>
            </c:ext>
          </c:extLst>
        </c:ser>
        <c:ser>
          <c:idx val="4"/>
          <c:order val="4"/>
          <c:spPr>
            <a:pattFill prst="wdUpDiag">
              <a:fgClr>
                <a:srgbClr val="FFC000"/>
              </a:fgClr>
              <a:bgClr>
                <a:srgbClr val="156082"/>
              </a:bgClr>
            </a:patt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Einkommensverteilung'!$J$21:$O$21</c:f>
              <c:numCache>
                <c:formatCode>General</c:formatCode>
                <c:ptCount val="6"/>
                <c:pt idx="5">
                  <c:v>23.59497873141942</c:v>
                </c:pt>
              </c:numCache>
            </c:numRef>
          </c:val>
          <c:extLst>
            <c:ext xmlns:c16="http://schemas.microsoft.com/office/drawing/2014/chart" uri="{C3380CC4-5D6E-409C-BE32-E72D297353CC}">
              <c16:uniqueId val="{00000002-3988-4687-ACA7-692EE04C03B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Einkommensverteilung'!$J$23:$O$23</c:f>
              <c:numCache>
                <c:formatCode>General</c:formatCode>
                <c:ptCount val="6"/>
                <c:pt idx="0">
                  <c:v>12.893687016891016</c:v>
                </c:pt>
                <c:pt idx="1">
                  <c:v>12.893687016891016</c:v>
                </c:pt>
                <c:pt idx="2">
                  <c:v>12.893687016891016</c:v>
                </c:pt>
                <c:pt idx="3">
                  <c:v>12.893687016891016</c:v>
                </c:pt>
                <c:pt idx="4">
                  <c:v>12.893687016891016</c:v>
                </c:pt>
                <c:pt idx="5">
                  <c:v>12.893687016891016</c:v>
                </c:pt>
              </c:numCache>
            </c:numRef>
          </c:val>
          <c:smooth val="0"/>
          <c:extLst>
            <c:ext xmlns:c16="http://schemas.microsoft.com/office/drawing/2014/chart" uri="{C3380CC4-5D6E-409C-BE32-E72D297353CC}">
              <c16:uniqueId val="{00000003-3988-4687-ACA7-692EE04C03B1}"/>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Einkommensverteilung'!$J$24:$Y$24</c:f>
              <c:numCache>
                <c:formatCode>General</c:formatCode>
                <c:ptCount val="16"/>
                <c:pt idx="6">
                  <c:v>20.908459260323088</c:v>
                </c:pt>
                <c:pt idx="7">
                  <c:v>20.908459260323088</c:v>
                </c:pt>
                <c:pt idx="8">
                  <c:v>20.908459260323088</c:v>
                </c:pt>
                <c:pt idx="9">
                  <c:v>20.908459260323088</c:v>
                </c:pt>
                <c:pt idx="10">
                  <c:v>20.908459260323088</c:v>
                </c:pt>
                <c:pt idx="11">
                  <c:v>20.908459260323088</c:v>
                </c:pt>
                <c:pt idx="12">
                  <c:v>20.908459260323088</c:v>
                </c:pt>
                <c:pt idx="13">
                  <c:v>20.908459260323088</c:v>
                </c:pt>
                <c:pt idx="14">
                  <c:v>20.908459260323088</c:v>
                </c:pt>
                <c:pt idx="15">
                  <c:v>20.908459260323088</c:v>
                </c:pt>
              </c:numCache>
            </c:numRef>
          </c:val>
          <c:smooth val="0"/>
          <c:extLst>
            <c:ext xmlns:c16="http://schemas.microsoft.com/office/drawing/2014/chart" uri="{C3380CC4-5D6E-409C-BE32-E72D297353CC}">
              <c16:uniqueId val="{00000004-3988-4687-ACA7-692EE04C03B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Einkommensverteilung'!$I$27</c:f>
          <c:strCache>
            <c:ptCount val="1"/>
            <c:pt idx="0">
              <c:v>Armutsgefährdungsquote 2024 (gemessen am Landesmedian)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Einkommensverteilung'!$J$28:$N$28</c:f>
              <c:numCache>
                <c:formatCode>0</c:formatCode>
                <c:ptCount val="5"/>
                <c:pt idx="0">
                  <c:v>13.4</c:v>
                </c:pt>
                <c:pt idx="1">
                  <c:v>14.1</c:v>
                </c:pt>
                <c:pt idx="2">
                  <c:v>13</c:v>
                </c:pt>
                <c:pt idx="3">
                  <c:v>15.1</c:v>
                </c:pt>
                <c:pt idx="4">
                  <c:v>13.1</c:v>
                </c:pt>
              </c:numCache>
            </c:numRef>
          </c:val>
          <c:extLst>
            <c:ext xmlns:c16="http://schemas.microsoft.com/office/drawing/2014/chart" uri="{C3380CC4-5D6E-409C-BE32-E72D297353CC}">
              <c16:uniqueId val="{00000000-C86B-4C08-8D37-D9EE1927917D}"/>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Einkommensverteilung'!$J$30:$Y$30</c:f>
              <c:numCache>
                <c:formatCode>General</c:formatCode>
                <c:ptCount val="16"/>
                <c:pt idx="6" formatCode="0">
                  <c:v>15.1</c:v>
                </c:pt>
                <c:pt idx="7" formatCode="0">
                  <c:v>15.1</c:v>
                </c:pt>
                <c:pt idx="8" formatCode="0">
                  <c:v>19.7</c:v>
                </c:pt>
                <c:pt idx="9" formatCode="0">
                  <c:v>19.5</c:v>
                </c:pt>
                <c:pt idx="10" formatCode="0">
                  <c:v>17.2</c:v>
                </c:pt>
                <c:pt idx="11" formatCode="0">
                  <c:v>16.600000000000001</c:v>
                </c:pt>
                <c:pt idx="12" formatCode="0">
                  <c:v>17.8</c:v>
                </c:pt>
                <c:pt idx="13" formatCode="0">
                  <c:v>16.600000000000001</c:v>
                </c:pt>
                <c:pt idx="14" formatCode="0">
                  <c:v>17.600000000000001</c:v>
                </c:pt>
                <c:pt idx="15" formatCode="0">
                  <c:v>17.3</c:v>
                </c:pt>
              </c:numCache>
            </c:numRef>
          </c:val>
          <c:extLst>
            <c:ext xmlns:c16="http://schemas.microsoft.com/office/drawing/2014/chart" uri="{C3380CC4-5D6E-409C-BE32-E72D297353CC}">
              <c16:uniqueId val="{00000001-C86B-4C08-8D37-D9EE1927917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Einkommensverteilung'!$J$29:$O$29</c:f>
              <c:numCache>
                <c:formatCode>General</c:formatCode>
                <c:ptCount val="6"/>
                <c:pt idx="5" formatCode="0">
                  <c:v>19.100000000000001</c:v>
                </c:pt>
              </c:numCache>
            </c:numRef>
          </c:val>
          <c:extLst>
            <c:ext xmlns:c16="http://schemas.microsoft.com/office/drawing/2014/chart" uri="{C3380CC4-5D6E-409C-BE32-E72D297353CC}">
              <c16:uniqueId val="{00000002-C86B-4C08-8D37-D9EE1927917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Einkommensverteilung'!$J$31:$O$31</c:f>
              <c:numCache>
                <c:formatCode>0</c:formatCode>
                <c:ptCount val="6"/>
                <c:pt idx="0">
                  <c:v>14.855166779265138</c:v>
                </c:pt>
                <c:pt idx="1">
                  <c:v>14.855166779265138</c:v>
                </c:pt>
                <c:pt idx="2">
                  <c:v>14.855166779265138</c:v>
                </c:pt>
                <c:pt idx="3">
                  <c:v>14.855166779265138</c:v>
                </c:pt>
                <c:pt idx="4">
                  <c:v>14.855166779265138</c:v>
                </c:pt>
                <c:pt idx="5">
                  <c:v>14.855166779265138</c:v>
                </c:pt>
              </c:numCache>
            </c:numRef>
          </c:val>
          <c:smooth val="0"/>
          <c:extLst>
            <c:ext xmlns:c16="http://schemas.microsoft.com/office/drawing/2014/chart" uri="{C3380CC4-5D6E-409C-BE32-E72D297353CC}">
              <c16:uniqueId val="{00000003-C86B-4C08-8D37-D9EE1927917D}"/>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Einkommensverteilung'!$J$32:$Y$32</c:f>
              <c:numCache>
                <c:formatCode>General</c:formatCode>
                <c:ptCount val="16"/>
                <c:pt idx="6" formatCode="0">
                  <c:v>16.590639403015945</c:v>
                </c:pt>
                <c:pt idx="7">
                  <c:v>16.590639403015945</c:v>
                </c:pt>
                <c:pt idx="8">
                  <c:v>16.590639403015945</c:v>
                </c:pt>
                <c:pt idx="9">
                  <c:v>16.590639403015945</c:v>
                </c:pt>
                <c:pt idx="10">
                  <c:v>16.590639403015945</c:v>
                </c:pt>
                <c:pt idx="11">
                  <c:v>16.590639403015945</c:v>
                </c:pt>
                <c:pt idx="12">
                  <c:v>16.590639403015945</c:v>
                </c:pt>
                <c:pt idx="13">
                  <c:v>16.590639403015945</c:v>
                </c:pt>
                <c:pt idx="14">
                  <c:v>16.590639403015945</c:v>
                </c:pt>
                <c:pt idx="15">
                  <c:v>16.590639403015945</c:v>
                </c:pt>
              </c:numCache>
            </c:numRef>
          </c:val>
          <c:smooth val="0"/>
          <c:extLst>
            <c:ext xmlns:c16="http://schemas.microsoft.com/office/drawing/2014/chart" uri="{C3380CC4-5D6E-409C-BE32-E72D297353CC}">
              <c16:uniqueId val="{00000004-C86B-4C08-8D37-D9EE1927917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Einkommensverteilung'!$I$35</c:f>
          <c:strCache>
            <c:ptCount val="1"/>
            <c:pt idx="0">
              <c:v>Armutsgefährdungsquote 2024 (gemessen am Bundesmedian)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Einkommensverteilung'!$J$36:$N$36</c:f>
              <c:numCache>
                <c:formatCode>General</c:formatCode>
                <c:ptCount val="5"/>
                <c:pt idx="0">
                  <c:v>14.9</c:v>
                </c:pt>
                <c:pt idx="1">
                  <c:v>17.2</c:v>
                </c:pt>
                <c:pt idx="2">
                  <c:v>16.100000000000001</c:v>
                </c:pt>
                <c:pt idx="3">
                  <c:v>22.3</c:v>
                </c:pt>
                <c:pt idx="4">
                  <c:v>15.7</c:v>
                </c:pt>
              </c:numCache>
            </c:numRef>
          </c:val>
          <c:extLst>
            <c:ext xmlns:c16="http://schemas.microsoft.com/office/drawing/2014/chart" uri="{C3380CC4-5D6E-409C-BE32-E72D297353CC}">
              <c16:uniqueId val="{00000000-DF6E-4EB7-A101-D81296738A15}"/>
            </c:ext>
          </c:extLst>
        </c:ser>
        <c:ser>
          <c:idx val="3"/>
          <c:order val="3"/>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Einkommensverteilung'!$J$38:$Y$38</c:f>
              <c:numCache>
                <c:formatCode>General</c:formatCode>
                <c:ptCount val="16"/>
                <c:pt idx="6">
                  <c:v>13.2</c:v>
                </c:pt>
                <c:pt idx="7">
                  <c:v>11.8</c:v>
                </c:pt>
                <c:pt idx="8">
                  <c:v>25.9</c:v>
                </c:pt>
                <c:pt idx="9">
                  <c:v>16</c:v>
                </c:pt>
                <c:pt idx="10">
                  <c:v>15.5</c:v>
                </c:pt>
                <c:pt idx="11">
                  <c:v>16.899999999999999</c:v>
                </c:pt>
                <c:pt idx="12">
                  <c:v>17.399999999999999</c:v>
                </c:pt>
                <c:pt idx="13">
                  <c:v>15.6</c:v>
                </c:pt>
                <c:pt idx="14">
                  <c:v>15.3</c:v>
                </c:pt>
                <c:pt idx="15">
                  <c:v>14.7</c:v>
                </c:pt>
              </c:numCache>
            </c:numRef>
          </c:val>
          <c:extLst>
            <c:ext xmlns:c16="http://schemas.microsoft.com/office/drawing/2014/chart" uri="{C3380CC4-5D6E-409C-BE32-E72D297353CC}">
              <c16:uniqueId val="{00000001-DF6E-4EB7-A101-D81296738A15}"/>
            </c:ext>
          </c:extLst>
        </c:ser>
        <c:ser>
          <c:idx val="4"/>
          <c:order val="4"/>
          <c:spPr>
            <a:pattFill prst="wdUpDiag">
              <a:fgClr>
                <a:srgbClr val="156082"/>
              </a:fgClr>
              <a:bgClr>
                <a:srgbClr val="FFC000"/>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Einkommensverteilung'!$J$37:$O$37</c:f>
              <c:numCache>
                <c:formatCode>General</c:formatCode>
                <c:ptCount val="6"/>
                <c:pt idx="5">
                  <c:v>16.5</c:v>
                </c:pt>
              </c:numCache>
            </c:numRef>
          </c:val>
          <c:extLst>
            <c:ext xmlns:c16="http://schemas.microsoft.com/office/drawing/2014/chart" uri="{C3380CC4-5D6E-409C-BE32-E72D297353CC}">
              <c16:uniqueId val="{00000002-DF6E-4EB7-A101-D81296738A1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Einkommensverteilung'!$J$39:$O$39</c:f>
              <c:numCache>
                <c:formatCode>General</c:formatCode>
                <c:ptCount val="6"/>
                <c:pt idx="0">
                  <c:v>16.899999999999999</c:v>
                </c:pt>
                <c:pt idx="1">
                  <c:v>16.899999999999999</c:v>
                </c:pt>
                <c:pt idx="2">
                  <c:v>16.899999999999999</c:v>
                </c:pt>
                <c:pt idx="3">
                  <c:v>16.899999999999999</c:v>
                </c:pt>
                <c:pt idx="4">
                  <c:v>16.899999999999999</c:v>
                </c:pt>
                <c:pt idx="5">
                  <c:v>16.899999999999999</c:v>
                </c:pt>
              </c:numCache>
            </c:numRef>
          </c:val>
          <c:smooth val="0"/>
          <c:extLst>
            <c:ext xmlns:c16="http://schemas.microsoft.com/office/drawing/2014/chart" uri="{C3380CC4-5D6E-409C-BE32-E72D297353CC}">
              <c16:uniqueId val="{00000003-DF6E-4EB7-A101-D81296738A15}"/>
            </c:ext>
          </c:extLst>
        </c:ser>
        <c:ser>
          <c:idx val="2"/>
          <c:order val="2"/>
          <c:tx>
            <c:v>Durchschnitt West</c:v>
          </c:tx>
          <c:spPr>
            <a:ln w="15875" cap="rnd">
              <a:solidFill>
                <a:srgbClr val="156082"/>
              </a:solidFill>
              <a:round/>
            </a:ln>
            <a:effectLst/>
          </c:spPr>
          <c:marker>
            <c:symbol val="none"/>
          </c:marker>
          <c:val>
            <c:numRef>
              <c:f>'Abb Einkommensverteilung'!$J$40:$Y$40</c:f>
              <c:numCache>
                <c:formatCode>General</c:formatCode>
                <c:ptCount val="16"/>
                <c:pt idx="6">
                  <c:v>15.1</c:v>
                </c:pt>
                <c:pt idx="7">
                  <c:v>15.1</c:v>
                </c:pt>
                <c:pt idx="8">
                  <c:v>15.1</c:v>
                </c:pt>
                <c:pt idx="9">
                  <c:v>15.1</c:v>
                </c:pt>
                <c:pt idx="10">
                  <c:v>15.1</c:v>
                </c:pt>
                <c:pt idx="11">
                  <c:v>15.1</c:v>
                </c:pt>
                <c:pt idx="12">
                  <c:v>15.1</c:v>
                </c:pt>
                <c:pt idx="13">
                  <c:v>15.1</c:v>
                </c:pt>
                <c:pt idx="14">
                  <c:v>15.1</c:v>
                </c:pt>
                <c:pt idx="15">
                  <c:v>15.1</c:v>
                </c:pt>
              </c:numCache>
            </c:numRef>
          </c:val>
          <c:smooth val="0"/>
          <c:extLst>
            <c:ext xmlns:c16="http://schemas.microsoft.com/office/drawing/2014/chart" uri="{C3380CC4-5D6E-409C-BE32-E72D297353CC}">
              <c16:uniqueId val="{00000004-DF6E-4EB7-A101-D81296738A1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Renten'!$I$3</c:f>
          <c:strCache>
            <c:ptCount val="1"/>
            <c:pt idx="0">
              <c:v>Gesetzliche Renten in % von Westdeutschland ohne Berlin, Frauen,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Renten'!$J$4:$N$4</c:f>
              <c:numCache>
                <c:formatCode>General</c:formatCode>
                <c:ptCount val="5"/>
                <c:pt idx="0">
                  <c:v>141.94418665742694</c:v>
                </c:pt>
                <c:pt idx="1">
                  <c:v>140.34537057181069</c:v>
                </c:pt>
                <c:pt idx="2">
                  <c:v>139.56039246808206</c:v>
                </c:pt>
                <c:pt idx="3">
                  <c:v>138.05856808553412</c:v>
                </c:pt>
                <c:pt idx="4">
                  <c:v>138.08590040781112</c:v>
                </c:pt>
              </c:numCache>
            </c:numRef>
          </c:val>
          <c:extLst>
            <c:ext xmlns:c16="http://schemas.microsoft.com/office/drawing/2014/chart" uri="{C3380CC4-5D6E-409C-BE32-E72D297353CC}">
              <c16:uniqueId val="{00000000-50C3-4CC8-9AC4-F6A01AFA7B76}"/>
            </c:ext>
          </c:extLst>
        </c:ser>
        <c:ser>
          <c:idx val="3"/>
          <c:order val="3"/>
          <c:spPr>
            <a:solidFill>
              <a:schemeClr val="accent1"/>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Renten'!$J$6:$Y$6</c:f>
              <c:numCache>
                <c:formatCode>General</c:formatCode>
                <c:ptCount val="16"/>
                <c:pt idx="6">
                  <c:v>104.93396144235625</c:v>
                </c:pt>
                <c:pt idx="7">
                  <c:v>101.25772936382016</c:v>
                </c:pt>
                <c:pt idx="8">
                  <c:v>102.02270507932735</c:v>
                </c:pt>
                <c:pt idx="9">
                  <c:v>111.36700519296015</c:v>
                </c:pt>
                <c:pt idx="10">
                  <c:v>102.5457587103469</c:v>
                </c:pt>
                <c:pt idx="11">
                  <c:v>97.794999829338252</c:v>
                </c:pt>
                <c:pt idx="12">
                  <c:v>96.762438386303685</c:v>
                </c:pt>
                <c:pt idx="13">
                  <c:v>95.333308694940825</c:v>
                </c:pt>
                <c:pt idx="14">
                  <c:v>88.090896156611834</c:v>
                </c:pt>
                <c:pt idx="15">
                  <c:v>101.62622805371694</c:v>
                </c:pt>
              </c:numCache>
            </c:numRef>
          </c:val>
          <c:extLst>
            <c:ext xmlns:c16="http://schemas.microsoft.com/office/drawing/2014/chart" uri="{C3380CC4-5D6E-409C-BE32-E72D297353CC}">
              <c16:uniqueId val="{00000001-50C3-4CC8-9AC4-F6A01AFA7B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0C3-4CC8-9AC4-F6A01AFA7B76}"/>
              </c:ext>
            </c:extLst>
          </c:dPt>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Renten'!$J$5:$O$5</c:f>
              <c:numCache>
                <c:formatCode>General</c:formatCode>
                <c:ptCount val="6"/>
                <c:pt idx="5">
                  <c:v>129.37239628616052</c:v>
                </c:pt>
              </c:numCache>
            </c:numRef>
          </c:val>
          <c:extLst>
            <c:ext xmlns:c16="http://schemas.microsoft.com/office/drawing/2014/chart" uri="{C3380CC4-5D6E-409C-BE32-E72D297353CC}">
              <c16:uniqueId val="{00000004-50C3-4CC8-9AC4-F6A01AFA7B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Renten'!$J$7:$O$7</c:f>
              <c:numCache>
                <c:formatCode>General</c:formatCode>
                <c:ptCount val="6"/>
                <c:pt idx="0">
                  <c:v>137.95733936976828</c:v>
                </c:pt>
                <c:pt idx="1">
                  <c:v>137.95733936976828</c:v>
                </c:pt>
                <c:pt idx="2">
                  <c:v>137.95733936976828</c:v>
                </c:pt>
                <c:pt idx="3">
                  <c:v>137.95733936976828</c:v>
                </c:pt>
                <c:pt idx="4">
                  <c:v>137.95733936976828</c:v>
                </c:pt>
                <c:pt idx="5">
                  <c:v>137.95733936976828</c:v>
                </c:pt>
              </c:numCache>
            </c:numRef>
          </c:val>
          <c:smooth val="0"/>
          <c:extLst>
            <c:ext xmlns:c16="http://schemas.microsoft.com/office/drawing/2014/chart" uri="{C3380CC4-5D6E-409C-BE32-E72D297353CC}">
              <c16:uniqueId val="{00000005-50C3-4CC8-9AC4-F6A01AFA7B76}"/>
            </c:ext>
          </c:extLst>
        </c:ser>
        <c:ser>
          <c:idx val="2"/>
          <c:order val="2"/>
          <c:tx>
            <c:v>Durchschnitt West</c:v>
          </c:tx>
          <c:spPr>
            <a:ln w="15875" cap="rnd">
              <a:solidFill>
                <a:schemeClr val="tx2">
                  <a:lumMod val="75000"/>
                  <a:lumOff val="25000"/>
                </a:schemeClr>
              </a:solidFill>
              <a:round/>
            </a:ln>
            <a:effectLst/>
          </c:spPr>
          <c:marker>
            <c:symbol val="none"/>
          </c:marker>
          <c:val>
            <c:numRef>
              <c:f>'Abb Renten'!$J$8:$Y$8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0C3-4CC8-9AC4-F6A01AFA7B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Renten'!$I$11</c:f>
          <c:strCache>
            <c:ptCount val="1"/>
            <c:pt idx="0">
              <c:v>Gesetzliche Renten in % von Westdeutschland ohne Berlin, Männer,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Renten'!$J$12:$N$12</c:f>
              <c:numCache>
                <c:formatCode>General</c:formatCode>
                <c:ptCount val="5"/>
                <c:pt idx="0">
                  <c:v>98.211047437875266</c:v>
                </c:pt>
                <c:pt idx="1">
                  <c:v>94.433785882790545</c:v>
                </c:pt>
                <c:pt idx="2">
                  <c:v>98.591168893612902</c:v>
                </c:pt>
                <c:pt idx="3">
                  <c:v>97.227505794115231</c:v>
                </c:pt>
                <c:pt idx="4">
                  <c:v>96.69583475406472</c:v>
                </c:pt>
              </c:numCache>
            </c:numRef>
          </c:val>
          <c:extLst>
            <c:ext xmlns:c16="http://schemas.microsoft.com/office/drawing/2014/chart" uri="{C3380CC4-5D6E-409C-BE32-E72D297353CC}">
              <c16:uniqueId val="{00000000-8EC0-42CB-8479-ACE9B57087FC}"/>
            </c:ext>
          </c:extLst>
        </c:ser>
        <c:ser>
          <c:idx val="3"/>
          <c:order val="3"/>
          <c:spPr>
            <a:solidFill>
              <a:schemeClr val="accent1"/>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Renten'!$J$14:$Y$14</c:f>
              <c:numCache>
                <c:formatCode>General</c:formatCode>
                <c:ptCount val="16"/>
                <c:pt idx="6">
                  <c:v>103.62383851504249</c:v>
                </c:pt>
                <c:pt idx="7">
                  <c:v>97.815461874598924</c:v>
                </c:pt>
                <c:pt idx="8">
                  <c:v>93.392681477441258</c:v>
                </c:pt>
                <c:pt idx="9">
                  <c:v>93.435549923262414</c:v>
                </c:pt>
                <c:pt idx="10">
                  <c:v>99.594857963746918</c:v>
                </c:pt>
                <c:pt idx="11">
                  <c:v>97.310029734347992</c:v>
                </c:pt>
                <c:pt idx="12">
                  <c:v>102.4159529103103</c:v>
                </c:pt>
                <c:pt idx="13">
                  <c:v>98.228322218023848</c:v>
                </c:pt>
                <c:pt idx="14">
                  <c:v>103.53651124694676</c:v>
                </c:pt>
                <c:pt idx="15">
                  <c:v>95.917803370916488</c:v>
                </c:pt>
              </c:numCache>
            </c:numRef>
          </c:val>
          <c:extLst>
            <c:ext xmlns:c16="http://schemas.microsoft.com/office/drawing/2014/chart" uri="{C3380CC4-5D6E-409C-BE32-E72D297353CC}">
              <c16:uniqueId val="{00000001-8EC0-42CB-8479-ACE9B57087FC}"/>
            </c:ext>
          </c:extLst>
        </c:ser>
        <c:ser>
          <c:idx val="4"/>
          <c:order val="4"/>
          <c:spPr>
            <a:pattFill prst="wdUpDiag">
              <a:fgClr>
                <a:srgbClr val="FFC000"/>
              </a:fgClr>
              <a:bgClr>
                <a:schemeClr val="accent1"/>
              </a:bgClr>
            </a:patt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Renten'!$J$13:$O$13</c:f>
              <c:numCache>
                <c:formatCode>General</c:formatCode>
                <c:ptCount val="6"/>
                <c:pt idx="5">
                  <c:v>91.054227377605088</c:v>
                </c:pt>
              </c:numCache>
            </c:numRef>
          </c:val>
          <c:extLst>
            <c:ext xmlns:c16="http://schemas.microsoft.com/office/drawing/2014/chart" uri="{C3380CC4-5D6E-409C-BE32-E72D297353CC}">
              <c16:uniqueId val="{00000002-8EC0-42CB-8479-ACE9B57087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Renten'!$J$15:$O$15</c:f>
              <c:numCache>
                <c:formatCode>General</c:formatCode>
                <c:ptCount val="6"/>
                <c:pt idx="0">
                  <c:v>96.42207749250889</c:v>
                </c:pt>
                <c:pt idx="1">
                  <c:v>96.42207749250889</c:v>
                </c:pt>
                <c:pt idx="2">
                  <c:v>96.42207749250889</c:v>
                </c:pt>
                <c:pt idx="3">
                  <c:v>96.42207749250889</c:v>
                </c:pt>
                <c:pt idx="4">
                  <c:v>96.42207749250889</c:v>
                </c:pt>
                <c:pt idx="5">
                  <c:v>96.42207749250889</c:v>
                </c:pt>
              </c:numCache>
            </c:numRef>
          </c:val>
          <c:smooth val="0"/>
          <c:extLst>
            <c:ext xmlns:c16="http://schemas.microsoft.com/office/drawing/2014/chart" uri="{C3380CC4-5D6E-409C-BE32-E72D297353CC}">
              <c16:uniqueId val="{00000003-8EC0-42CB-8479-ACE9B57087FC}"/>
            </c:ext>
          </c:extLst>
        </c:ser>
        <c:ser>
          <c:idx val="2"/>
          <c:order val="2"/>
          <c:tx>
            <c:v>Durchschnitt West</c:v>
          </c:tx>
          <c:spPr>
            <a:ln w="15875" cap="rnd">
              <a:solidFill>
                <a:schemeClr val="tx2">
                  <a:lumMod val="75000"/>
                  <a:lumOff val="25000"/>
                </a:schemeClr>
              </a:solidFill>
              <a:round/>
            </a:ln>
            <a:effectLst/>
          </c:spPr>
          <c:marker>
            <c:symbol val="none"/>
          </c:marker>
          <c:val>
            <c:numRef>
              <c:f>'Abb Renten'!$J$16:$Y$16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EC0-42CB-8479-ACE9B57087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Renten'!$I$19</c:f>
          <c:strCache>
            <c:ptCount val="1"/>
            <c:pt idx="0">
              <c:v>Gesetzliche Renten in % von Westdeutschland ohne Berlin,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Renten'!$J$20:$N$20</c:f>
              <c:numCache>
                <c:formatCode>General</c:formatCode>
                <c:ptCount val="5"/>
                <c:pt idx="0">
                  <c:v>117.48288110720291</c:v>
                </c:pt>
                <c:pt idx="1">
                  <c:v>114.62345012055286</c:v>
                </c:pt>
                <c:pt idx="2">
                  <c:v>116.47389962841839</c:v>
                </c:pt>
                <c:pt idx="3">
                  <c:v>115.05684818383173</c:v>
                </c:pt>
                <c:pt idx="4">
                  <c:v>114.90097451649032</c:v>
                </c:pt>
              </c:numCache>
            </c:numRef>
          </c:val>
          <c:extLst>
            <c:ext xmlns:c16="http://schemas.microsoft.com/office/drawing/2014/chart" uri="{C3380CC4-5D6E-409C-BE32-E72D297353CC}">
              <c16:uniqueId val="{00000000-8A38-4E72-9598-8F3403C7ED08}"/>
            </c:ext>
          </c:extLst>
        </c:ser>
        <c:ser>
          <c:idx val="3"/>
          <c:order val="3"/>
          <c:spPr>
            <a:solidFill>
              <a:srgbClr val="156082"/>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Renten'!$J$22:$Y$22</c:f>
              <c:numCache>
                <c:formatCode>General</c:formatCode>
                <c:ptCount val="16"/>
                <c:pt idx="6">
                  <c:v>104.26775619298552</c:v>
                </c:pt>
                <c:pt idx="7">
                  <c:v>99.200963190527432</c:v>
                </c:pt>
                <c:pt idx="8">
                  <c:v>96.613257507033779</c:v>
                </c:pt>
                <c:pt idx="9">
                  <c:v>100.80365820233075</c:v>
                </c:pt>
                <c:pt idx="10">
                  <c:v>101.04546532351191</c:v>
                </c:pt>
                <c:pt idx="11">
                  <c:v>97.548246601915849</c:v>
                </c:pt>
                <c:pt idx="12">
                  <c:v>99.982070734772705</c:v>
                </c:pt>
                <c:pt idx="13">
                  <c:v>97.239338853053397</c:v>
                </c:pt>
                <c:pt idx="14">
                  <c:v>97.356542523341588</c:v>
                </c:pt>
                <c:pt idx="15">
                  <c:v>98.127777433499077</c:v>
                </c:pt>
              </c:numCache>
            </c:numRef>
          </c:val>
          <c:extLst>
            <c:ext xmlns:c16="http://schemas.microsoft.com/office/drawing/2014/chart" uri="{C3380CC4-5D6E-409C-BE32-E72D297353CC}">
              <c16:uniqueId val="{00000001-8A38-4E72-9598-8F3403C7ED08}"/>
            </c:ext>
          </c:extLst>
        </c:ser>
        <c:ser>
          <c:idx val="4"/>
          <c:order val="4"/>
          <c:spPr>
            <a:pattFill prst="wdUpDiag">
              <a:fgClr>
                <a:srgbClr val="FFC000"/>
              </a:fgClr>
              <a:bgClr>
                <a:srgbClr val="156082"/>
              </a:bgClr>
            </a:patt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Renten'!$J$21:$O$21</c:f>
              <c:numCache>
                <c:formatCode>General</c:formatCode>
                <c:ptCount val="6"/>
                <c:pt idx="5">
                  <c:v>107.67135027773375</c:v>
                </c:pt>
              </c:numCache>
            </c:numRef>
          </c:val>
          <c:extLst>
            <c:ext xmlns:c16="http://schemas.microsoft.com/office/drawing/2014/chart" uri="{C3380CC4-5D6E-409C-BE32-E72D297353CC}">
              <c16:uniqueId val="{00000002-8A38-4E72-9598-8F3403C7ED0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Renten'!$J$23:$O$23</c:f>
              <c:numCache>
                <c:formatCode>General</c:formatCode>
                <c:ptCount val="6"/>
                <c:pt idx="0">
                  <c:v>114.6059884120979</c:v>
                </c:pt>
                <c:pt idx="1">
                  <c:v>114.6059884120979</c:v>
                </c:pt>
                <c:pt idx="2">
                  <c:v>114.6059884120979</c:v>
                </c:pt>
                <c:pt idx="3">
                  <c:v>114.6059884120979</c:v>
                </c:pt>
                <c:pt idx="4">
                  <c:v>114.6059884120979</c:v>
                </c:pt>
                <c:pt idx="5">
                  <c:v>114.6059884120979</c:v>
                </c:pt>
              </c:numCache>
            </c:numRef>
          </c:val>
          <c:smooth val="0"/>
          <c:extLst>
            <c:ext xmlns:c16="http://schemas.microsoft.com/office/drawing/2014/chart" uri="{C3380CC4-5D6E-409C-BE32-E72D297353CC}">
              <c16:uniqueId val="{00000003-8A38-4E72-9598-8F3403C7ED08}"/>
            </c:ext>
          </c:extLst>
        </c:ser>
        <c:ser>
          <c:idx val="2"/>
          <c:order val="2"/>
          <c:tx>
            <c:v>Durchschnitt West</c:v>
          </c:tx>
          <c:spPr>
            <a:ln w="15875" cap="rnd">
              <a:solidFill>
                <a:srgbClr val="0E2841">
                  <a:lumMod val="75000"/>
                  <a:lumOff val="25000"/>
                </a:srgbClr>
              </a:solidFill>
              <a:round/>
            </a:ln>
            <a:effectLst/>
          </c:spPr>
          <c:marker>
            <c:symbol val="none"/>
          </c:marker>
          <c:val>
            <c:numRef>
              <c:f>'Abb Renten'!$J$24:$Y$24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A38-4E72-9598-8F3403C7ED0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Renten'!$I$27</c:f>
          <c:strCache>
            <c:ptCount val="1"/>
            <c:pt idx="0">
              <c:v>Renten (insg.) in % der durchschnittlichen Arbeitseinkommen,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Renten'!$J$28:$N$28</c:f>
              <c:numCache>
                <c:formatCode>0</c:formatCode>
                <c:ptCount val="5"/>
                <c:pt idx="0">
                  <c:v>40.809424599340986</c:v>
                </c:pt>
                <c:pt idx="1">
                  <c:v>41.379353606659521</c:v>
                </c:pt>
                <c:pt idx="2">
                  <c:v>39.947946569793707</c:v>
                </c:pt>
                <c:pt idx="3">
                  <c:v>41.022303191913281</c:v>
                </c:pt>
                <c:pt idx="4">
                  <c:v>40.499139863407471</c:v>
                </c:pt>
              </c:numCache>
            </c:numRef>
          </c:val>
          <c:extLst>
            <c:ext xmlns:c16="http://schemas.microsoft.com/office/drawing/2014/chart" uri="{C3380CC4-5D6E-409C-BE32-E72D297353CC}">
              <c16:uniqueId val="{00000000-5C6F-4C99-98E3-B298340C6E32}"/>
            </c:ext>
          </c:extLst>
        </c:ser>
        <c:ser>
          <c:idx val="3"/>
          <c:order val="3"/>
          <c:spPr>
            <a:solidFill>
              <a:srgbClr val="156082"/>
            </a:solidFill>
            <a:ln w="15875">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Renten'!$J$30:$Y$30</c:f>
              <c:numCache>
                <c:formatCode>General</c:formatCode>
                <c:ptCount val="16"/>
                <c:pt idx="6" formatCode="0">
                  <c:v>29.702972607104407</c:v>
                </c:pt>
                <c:pt idx="7" formatCode="0">
                  <c:v>28.412088505330544</c:v>
                </c:pt>
                <c:pt idx="8" formatCode="0">
                  <c:v>29.115519521670013</c:v>
                </c:pt>
                <c:pt idx="9" formatCode="0">
                  <c:v>25.881719708228346</c:v>
                </c:pt>
                <c:pt idx="10" formatCode="0">
                  <c:v>27.56751091109637</c:v>
                </c:pt>
                <c:pt idx="11" formatCode="0">
                  <c:v>32.388835298520668</c:v>
                </c:pt>
                <c:pt idx="12" formatCode="0">
                  <c:v>31.029125735842428</c:v>
                </c:pt>
                <c:pt idx="13" formatCode="0">
                  <c:v>32.10679052502973</c:v>
                </c:pt>
                <c:pt idx="14" formatCode="0">
                  <c:v>32.039383469936482</c:v>
                </c:pt>
                <c:pt idx="15" formatCode="0">
                  <c:v>34.051397982648211</c:v>
                </c:pt>
              </c:numCache>
            </c:numRef>
          </c:val>
          <c:extLst>
            <c:ext xmlns:c16="http://schemas.microsoft.com/office/drawing/2014/chart" uri="{C3380CC4-5D6E-409C-BE32-E72D297353CC}">
              <c16:uniqueId val="{00000001-5C6F-4C99-98E3-B298340C6E3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Renten'!$J$29:$O$29</c:f>
              <c:numCache>
                <c:formatCode>General</c:formatCode>
                <c:ptCount val="6"/>
                <c:pt idx="5" formatCode="0">
                  <c:v>30.535457963673764</c:v>
                </c:pt>
              </c:numCache>
            </c:numRef>
          </c:val>
          <c:extLst>
            <c:ext xmlns:c16="http://schemas.microsoft.com/office/drawing/2014/chart" uri="{C3380CC4-5D6E-409C-BE32-E72D297353CC}">
              <c16:uniqueId val="{00000002-5C6F-4C99-98E3-B298340C6E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Renten'!$J$31:$O$31</c:f>
              <c:numCache>
                <c:formatCode>General</c:formatCode>
                <c:ptCount val="6"/>
                <c:pt idx="0" formatCode="0">
                  <c:v>37.740084786439624</c:v>
                </c:pt>
                <c:pt idx="1">
                  <c:v>37.740084786439624</c:v>
                </c:pt>
                <c:pt idx="2">
                  <c:v>37.740084786439624</c:v>
                </c:pt>
                <c:pt idx="3">
                  <c:v>37.740084786439624</c:v>
                </c:pt>
                <c:pt idx="4">
                  <c:v>37.740084786439624</c:v>
                </c:pt>
                <c:pt idx="5">
                  <c:v>37.740084786439624</c:v>
                </c:pt>
              </c:numCache>
            </c:numRef>
          </c:val>
          <c:smooth val="0"/>
          <c:extLst>
            <c:ext xmlns:c16="http://schemas.microsoft.com/office/drawing/2014/chart" uri="{C3380CC4-5D6E-409C-BE32-E72D297353CC}">
              <c16:uniqueId val="{00000003-5C6F-4C99-98E3-B298340C6E32}"/>
            </c:ext>
          </c:extLst>
        </c:ser>
        <c:ser>
          <c:idx val="2"/>
          <c:order val="2"/>
          <c:tx>
            <c:v>Durchschnitt West</c:v>
          </c:tx>
          <c:spPr>
            <a:ln w="15875" cap="rnd">
              <a:solidFill>
                <a:srgbClr val="0E2841">
                  <a:lumMod val="75000"/>
                  <a:lumOff val="25000"/>
                </a:srgbClr>
              </a:solidFill>
              <a:round/>
            </a:ln>
            <a:effectLst/>
          </c:spPr>
          <c:marker>
            <c:symbol val="none"/>
          </c:marker>
          <c:val>
            <c:numRef>
              <c:f>'Abb Renten'!$J$32:$Y$32</c:f>
              <c:numCache>
                <c:formatCode>General</c:formatCode>
                <c:ptCount val="16"/>
                <c:pt idx="6" formatCode="0">
                  <c:v>29.894759561525415</c:v>
                </c:pt>
                <c:pt idx="7">
                  <c:v>29.894759561525415</c:v>
                </c:pt>
                <c:pt idx="8">
                  <c:v>29.894759561525415</c:v>
                </c:pt>
                <c:pt idx="9">
                  <c:v>29.894759561525415</c:v>
                </c:pt>
                <c:pt idx="10">
                  <c:v>29.894759561525415</c:v>
                </c:pt>
                <c:pt idx="11">
                  <c:v>29.894759561525415</c:v>
                </c:pt>
                <c:pt idx="12">
                  <c:v>29.894759561525415</c:v>
                </c:pt>
                <c:pt idx="13">
                  <c:v>29.894759561525415</c:v>
                </c:pt>
                <c:pt idx="14">
                  <c:v>29.894759561525415</c:v>
                </c:pt>
                <c:pt idx="15">
                  <c:v>29.894759561525415</c:v>
                </c:pt>
              </c:numCache>
            </c:numRef>
          </c:val>
          <c:smooth val="0"/>
          <c:extLst>
            <c:ext xmlns:c16="http://schemas.microsoft.com/office/drawing/2014/chart" uri="{C3380CC4-5D6E-409C-BE32-E72D297353CC}">
              <c16:uniqueId val="{00000004-5C6F-4C99-98E3-B298340C6E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Vermögen'!$I$3</c:f>
          <c:strCache>
            <c:ptCount val="1"/>
            <c:pt idx="0">
              <c:v>Saldo der Vermögenseinkommen je Einwohner,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Vermögen'!$J$4:$N$4</c:f>
              <c:numCache>
                <c:formatCode>0</c:formatCode>
                <c:ptCount val="5"/>
                <c:pt idx="0">
                  <c:v>59.369924824197525</c:v>
                </c:pt>
                <c:pt idx="1">
                  <c:v>57.634145988858485</c:v>
                </c:pt>
                <c:pt idx="2">
                  <c:v>57.895571357011143</c:v>
                </c:pt>
                <c:pt idx="3">
                  <c:v>47.915422131676365</c:v>
                </c:pt>
                <c:pt idx="4">
                  <c:v>57.744118333949871</c:v>
                </c:pt>
              </c:numCache>
            </c:numRef>
          </c:val>
          <c:extLst>
            <c:ext xmlns:c16="http://schemas.microsoft.com/office/drawing/2014/chart" uri="{C3380CC4-5D6E-409C-BE32-E72D297353CC}">
              <c16:uniqueId val="{00000000-9290-4F2C-A0E3-C6CB0A8D269E}"/>
            </c:ext>
          </c:extLst>
        </c:ser>
        <c:ser>
          <c:idx val="3"/>
          <c:order val="3"/>
          <c:spPr>
            <a:solidFill>
              <a:schemeClr val="accent1"/>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Vermögen'!$J$6:$Y$6</c:f>
              <c:numCache>
                <c:formatCode>General</c:formatCode>
                <c:ptCount val="16"/>
                <c:pt idx="6">
                  <c:v>108.50851867723922</c:v>
                </c:pt>
                <c:pt idx="7">
                  <c:v>125.8443901820517</c:v>
                </c:pt>
                <c:pt idx="8">
                  <c:v>87.74144303419888</c:v>
                </c:pt>
                <c:pt idx="9">
                  <c:v>133.75109527030887</c:v>
                </c:pt>
                <c:pt idx="10">
                  <c:v>91.486574355861535</c:v>
                </c:pt>
                <c:pt idx="11">
                  <c:v>81.352979235453731</c:v>
                </c:pt>
                <c:pt idx="12">
                  <c:v>88.954255463496182</c:v>
                </c:pt>
                <c:pt idx="13">
                  <c:v>84.194810573870043</c:v>
                </c:pt>
                <c:pt idx="14">
                  <c:v>59.062409229416879</c:v>
                </c:pt>
                <c:pt idx="15">
                  <c:v>105.19487166300567</c:v>
                </c:pt>
              </c:numCache>
            </c:numRef>
          </c:val>
          <c:extLst>
            <c:ext xmlns:c16="http://schemas.microsoft.com/office/drawing/2014/chart" uri="{C3380CC4-5D6E-409C-BE32-E72D297353CC}">
              <c16:uniqueId val="{00000001-9290-4F2C-A0E3-C6CB0A8D269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290-4F2C-A0E3-C6CB0A8D269E}"/>
              </c:ext>
            </c:extLst>
          </c:dPt>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Vermögen'!$J$5:$O$5</c:f>
              <c:numCache>
                <c:formatCode>General</c:formatCode>
                <c:ptCount val="6"/>
                <c:pt idx="5">
                  <c:v>84.981641949090488</c:v>
                </c:pt>
              </c:numCache>
            </c:numRef>
          </c:val>
          <c:extLst>
            <c:ext xmlns:c16="http://schemas.microsoft.com/office/drawing/2014/chart" uri="{C3380CC4-5D6E-409C-BE32-E72D297353CC}">
              <c16:uniqueId val="{00000004-9290-4F2C-A0E3-C6CB0A8D269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Vermögen'!$J$7:$O$7</c:f>
              <c:numCache>
                <c:formatCode>General</c:formatCode>
                <c:ptCount val="6"/>
                <c:pt idx="0">
                  <c:v>62.98629850291826</c:v>
                </c:pt>
                <c:pt idx="1">
                  <c:v>62.98629850291826</c:v>
                </c:pt>
                <c:pt idx="2">
                  <c:v>62.98629850291826</c:v>
                </c:pt>
                <c:pt idx="3">
                  <c:v>62.98629850291826</c:v>
                </c:pt>
                <c:pt idx="4">
                  <c:v>62.98629850291826</c:v>
                </c:pt>
                <c:pt idx="5">
                  <c:v>62.98629850291826</c:v>
                </c:pt>
              </c:numCache>
            </c:numRef>
          </c:val>
          <c:smooth val="0"/>
          <c:extLst>
            <c:ext xmlns:c16="http://schemas.microsoft.com/office/drawing/2014/chart" uri="{C3380CC4-5D6E-409C-BE32-E72D297353CC}">
              <c16:uniqueId val="{00000005-9290-4F2C-A0E3-C6CB0A8D269E}"/>
            </c:ext>
          </c:extLst>
        </c:ser>
        <c:ser>
          <c:idx val="2"/>
          <c:order val="2"/>
          <c:tx>
            <c:v>Durchschnitt West</c:v>
          </c:tx>
          <c:spPr>
            <a:ln w="15875" cap="rnd">
              <a:solidFill>
                <a:schemeClr val="tx2">
                  <a:lumMod val="75000"/>
                  <a:lumOff val="25000"/>
                </a:schemeClr>
              </a:solidFill>
              <a:round/>
            </a:ln>
            <a:effectLst/>
          </c:spPr>
          <c:marker>
            <c:symbol val="none"/>
          </c:marker>
          <c:val>
            <c:numRef>
              <c:f>'Abb Vermögen'!$J$8:$Y$8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9290-4F2C-A0E3-C6CB0A8D269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Vermögen'!$I$11</c:f>
          <c:strCache>
            <c:ptCount val="1"/>
            <c:pt idx="0">
              <c:v>Sparquote in % des Verfügbaren Einkommens der privaten Haushalte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Vermögen'!$J$12:$N$12</c:f>
              <c:numCache>
                <c:formatCode>0</c:formatCode>
                <c:ptCount val="5"/>
                <c:pt idx="0">
                  <c:v>8.5137496796114451</c:v>
                </c:pt>
                <c:pt idx="1">
                  <c:v>6.4864021562935967</c:v>
                </c:pt>
                <c:pt idx="2">
                  <c:v>6.0528094579153642</c:v>
                </c:pt>
                <c:pt idx="3">
                  <c:v>6.1827389066164562</c:v>
                </c:pt>
                <c:pt idx="4">
                  <c:v>6.4835775322891394</c:v>
                </c:pt>
              </c:numCache>
            </c:numRef>
          </c:val>
          <c:extLst>
            <c:ext xmlns:c16="http://schemas.microsoft.com/office/drawing/2014/chart" uri="{C3380CC4-5D6E-409C-BE32-E72D297353CC}">
              <c16:uniqueId val="{00000000-FA34-41AC-8028-D372D4497C2F}"/>
            </c:ext>
          </c:extLst>
        </c:ser>
        <c:ser>
          <c:idx val="3"/>
          <c:order val="3"/>
          <c:spPr>
            <a:solidFill>
              <a:schemeClr val="accent1"/>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Vermögen'!$J$14:$Y$14</c:f>
              <c:numCache>
                <c:formatCode>General</c:formatCode>
                <c:ptCount val="16"/>
                <c:pt idx="6">
                  <c:v>11.927371411686019</c:v>
                </c:pt>
                <c:pt idx="7">
                  <c:v>11.94441655833508</c:v>
                </c:pt>
                <c:pt idx="8">
                  <c:v>6.4572699687869868</c:v>
                </c:pt>
                <c:pt idx="9">
                  <c:v>10.421660501252845</c:v>
                </c:pt>
                <c:pt idx="10">
                  <c:v>11.339774853309153</c:v>
                </c:pt>
                <c:pt idx="11">
                  <c:v>9.7668680907600702</c:v>
                </c:pt>
                <c:pt idx="12">
                  <c:v>10.517362833725931</c:v>
                </c:pt>
                <c:pt idx="13">
                  <c:v>10.849965307673255</c:v>
                </c:pt>
                <c:pt idx="14">
                  <c:v>8.9755572009797291</c:v>
                </c:pt>
                <c:pt idx="15">
                  <c:v>9.8277377272029227</c:v>
                </c:pt>
              </c:numCache>
            </c:numRef>
          </c:val>
          <c:extLst>
            <c:ext xmlns:c16="http://schemas.microsoft.com/office/drawing/2014/chart" uri="{C3380CC4-5D6E-409C-BE32-E72D297353CC}">
              <c16:uniqueId val="{00000001-FA34-41AC-8028-D372D4497C2F}"/>
            </c:ext>
          </c:extLst>
        </c:ser>
        <c:ser>
          <c:idx val="4"/>
          <c:order val="4"/>
          <c:spPr>
            <a:pattFill prst="wdUpDiag">
              <a:fgClr>
                <a:srgbClr val="FFC000"/>
              </a:fgClr>
              <a:bgClr>
                <a:schemeClr val="accent1"/>
              </a:bgClr>
            </a:patt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Vermögen'!$J$13:$O$13</c:f>
              <c:numCache>
                <c:formatCode>General</c:formatCode>
                <c:ptCount val="6"/>
                <c:pt idx="5">
                  <c:v>11.219040210331825</c:v>
                </c:pt>
              </c:numCache>
            </c:numRef>
          </c:val>
          <c:extLst>
            <c:ext xmlns:c16="http://schemas.microsoft.com/office/drawing/2014/chart" uri="{C3380CC4-5D6E-409C-BE32-E72D297353CC}">
              <c16:uniqueId val="{00000002-FA34-41AC-8028-D372D4497C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Vermögen'!$J$15:$O$15</c:f>
              <c:numCache>
                <c:formatCode>General</c:formatCode>
                <c:ptCount val="6"/>
                <c:pt idx="0">
                  <c:v>7.7798157050833217</c:v>
                </c:pt>
                <c:pt idx="1">
                  <c:v>7.7798157050833217</c:v>
                </c:pt>
                <c:pt idx="2">
                  <c:v>7.7798157050833217</c:v>
                </c:pt>
                <c:pt idx="3">
                  <c:v>7.7798157050833217</c:v>
                </c:pt>
                <c:pt idx="4">
                  <c:v>7.7798157050833217</c:v>
                </c:pt>
                <c:pt idx="5">
                  <c:v>7.7798157050833217</c:v>
                </c:pt>
              </c:numCache>
            </c:numRef>
          </c:val>
          <c:smooth val="0"/>
          <c:extLst>
            <c:ext xmlns:c16="http://schemas.microsoft.com/office/drawing/2014/chart" uri="{C3380CC4-5D6E-409C-BE32-E72D297353CC}">
              <c16:uniqueId val="{00000003-FA34-41AC-8028-D372D4497C2F}"/>
            </c:ext>
          </c:extLst>
        </c:ser>
        <c:ser>
          <c:idx val="2"/>
          <c:order val="2"/>
          <c:tx>
            <c:v>Durchschnitt West</c:v>
          </c:tx>
          <c:spPr>
            <a:ln w="15875" cap="rnd">
              <a:solidFill>
                <a:schemeClr val="tx2">
                  <a:lumMod val="75000"/>
                  <a:lumOff val="25000"/>
                </a:schemeClr>
              </a:solidFill>
              <a:round/>
            </a:ln>
            <a:effectLst/>
          </c:spPr>
          <c:marker>
            <c:symbol val="none"/>
          </c:marker>
          <c:val>
            <c:numRef>
              <c:f>'Abb Vermögen'!$J$16:$Y$16</c:f>
              <c:numCache>
                <c:formatCode>General</c:formatCode>
                <c:ptCount val="16"/>
                <c:pt idx="6">
                  <c:v>10.985908731488628</c:v>
                </c:pt>
                <c:pt idx="7">
                  <c:v>10.985908731488628</c:v>
                </c:pt>
                <c:pt idx="8">
                  <c:v>10.985908731488628</c:v>
                </c:pt>
                <c:pt idx="9">
                  <c:v>10.985908731488628</c:v>
                </c:pt>
                <c:pt idx="10">
                  <c:v>10.985908731488628</c:v>
                </c:pt>
                <c:pt idx="11">
                  <c:v>10.985908731488628</c:v>
                </c:pt>
                <c:pt idx="12">
                  <c:v>10.985908731488628</c:v>
                </c:pt>
                <c:pt idx="13">
                  <c:v>10.985908731488628</c:v>
                </c:pt>
                <c:pt idx="14">
                  <c:v>10.985908731488628</c:v>
                </c:pt>
                <c:pt idx="15">
                  <c:v>10.985908731488628</c:v>
                </c:pt>
              </c:numCache>
            </c:numRef>
          </c:val>
          <c:smooth val="0"/>
          <c:extLst>
            <c:ext xmlns:c16="http://schemas.microsoft.com/office/drawing/2014/chart" uri="{C3380CC4-5D6E-409C-BE32-E72D297353CC}">
              <c16:uniqueId val="{00000004-FA34-41AC-8028-D372D4497C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10830239835515539"/>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85.966504372924717</c:v>
                </c:pt>
                <c:pt idx="1">
                  <c:v>78.604856942052919</c:v>
                </c:pt>
                <c:pt idx="2">
                  <c:v>95.161333332221446</c:v>
                </c:pt>
                <c:pt idx="3">
                  <c:v>88.802276788928452</c:v>
                </c:pt>
                <c:pt idx="4">
                  <c:v>87.146053554014998</c:v>
                </c:pt>
              </c:numCache>
            </c:numRef>
          </c:val>
          <c:extLst>
            <c:ext xmlns:c16="http://schemas.microsoft.com/office/drawing/2014/chart" uri="{C3380CC4-5D6E-409C-BE32-E72D297353CC}">
              <c16:uniqueId val="{00000000-60A2-4AF0-9491-95759996E650}"/>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97.129016766273452</c:v>
                </c:pt>
                <c:pt idx="7">
                  <c:v>89.628577899760316</c:v>
                </c:pt>
                <c:pt idx="8">
                  <c:v>120.078341852151</c:v>
                </c:pt>
                <c:pt idx="9">
                  <c:v>155.18222752312397</c:v>
                </c:pt>
                <c:pt idx="10">
                  <c:v>109.72327788578234</c:v>
                </c:pt>
                <c:pt idx="11">
                  <c:v>89.626249457978389</c:v>
                </c:pt>
                <c:pt idx="12">
                  <c:v>113.89223429235761</c:v>
                </c:pt>
                <c:pt idx="13">
                  <c:v>89.222046956928338</c:v>
                </c:pt>
                <c:pt idx="14">
                  <c:v>83.500359606347601</c:v>
                </c:pt>
                <c:pt idx="15">
                  <c:v>86.474817841267509</c:v>
                </c:pt>
              </c:numCache>
            </c:numRef>
          </c:val>
          <c:extLst>
            <c:ext xmlns:c16="http://schemas.microsoft.com/office/drawing/2014/chart" uri="{C3380CC4-5D6E-409C-BE32-E72D297353CC}">
              <c16:uniqueId val="{00000001-60A2-4AF0-9491-95759996E650}"/>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117.54160627714928</c:v>
                </c:pt>
              </c:numCache>
            </c:numRef>
          </c:val>
          <c:extLst>
            <c:ext xmlns:c16="http://schemas.microsoft.com/office/drawing/2014/chart" uri="{C3380CC4-5D6E-409C-BE32-E72D297353CC}">
              <c16:uniqueId val="{00000002-60A2-4AF0-9491-95759996E65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95.525096771928858</c:v>
                </c:pt>
                <c:pt idx="1">
                  <c:v>95.525096771928858</c:v>
                </c:pt>
                <c:pt idx="2">
                  <c:v>95.525096771928858</c:v>
                </c:pt>
                <c:pt idx="3">
                  <c:v>95.525096771928858</c:v>
                </c:pt>
                <c:pt idx="4">
                  <c:v>95.525096771928858</c:v>
                </c:pt>
                <c:pt idx="5">
                  <c:v>95.525096771928858</c:v>
                </c:pt>
              </c:numCache>
            </c:numRef>
          </c:val>
          <c:smooth val="0"/>
          <c:extLst>
            <c:ext xmlns:c16="http://schemas.microsoft.com/office/drawing/2014/chart" uri="{C3380CC4-5D6E-409C-BE32-E72D297353CC}">
              <c16:uniqueId val="{00000003-60A2-4AF0-9491-95759996E650}"/>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0A2-4AF0-9491-95759996E65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Vermögen'!$I$19</c:f>
          <c:strCache>
            <c:ptCount val="1"/>
            <c:pt idx="0">
              <c:v>Wohnungsnutzung, Anteil von Eigentümern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Vermögen'!$J$20:$N$20</c:f>
              <c:numCache>
                <c:formatCode>0</c:formatCode>
                <c:ptCount val="5"/>
                <c:pt idx="0">
                  <c:v>44.3190975020145</c:v>
                </c:pt>
                <c:pt idx="1">
                  <c:v>38.012422360248451</c:v>
                </c:pt>
                <c:pt idx="2">
                  <c:v>34.503213049925854</c:v>
                </c:pt>
                <c:pt idx="3">
                  <c:v>42.382271468144047</c:v>
                </c:pt>
                <c:pt idx="4">
                  <c:v>42.125603864734302</c:v>
                </c:pt>
              </c:numCache>
            </c:numRef>
          </c:val>
          <c:extLst>
            <c:ext xmlns:c16="http://schemas.microsoft.com/office/drawing/2014/chart" uri="{C3380CC4-5D6E-409C-BE32-E72D297353CC}">
              <c16:uniqueId val="{00000000-A00A-4AF7-BF3D-647AE84DBAD2}"/>
            </c:ext>
          </c:extLst>
        </c:ser>
        <c:ser>
          <c:idx val="3"/>
          <c:order val="3"/>
          <c:spPr>
            <a:solidFill>
              <a:srgbClr val="156082"/>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Vermögen'!$J$22:$Y$22</c:f>
              <c:numCache>
                <c:formatCode>General</c:formatCode>
                <c:ptCount val="16"/>
                <c:pt idx="6">
                  <c:v>48.467241033860944</c:v>
                </c:pt>
                <c:pt idx="7">
                  <c:v>45.814106789716547</c:v>
                </c:pt>
                <c:pt idx="8">
                  <c:v>31.964809384164223</c:v>
                </c:pt>
                <c:pt idx="9">
                  <c:v>20.310765815760266</c:v>
                </c:pt>
                <c:pt idx="10">
                  <c:v>42.510548523206751</c:v>
                </c:pt>
                <c:pt idx="11">
                  <c:v>48.991763703493326</c:v>
                </c:pt>
                <c:pt idx="12">
                  <c:v>38.586190699859088</c:v>
                </c:pt>
                <c:pt idx="13">
                  <c:v>50.884718498659524</c:v>
                </c:pt>
                <c:pt idx="14">
                  <c:v>59.710743801652889</c:v>
                </c:pt>
                <c:pt idx="15">
                  <c:v>45.672061928219563</c:v>
                </c:pt>
              </c:numCache>
            </c:numRef>
          </c:val>
          <c:extLst>
            <c:ext xmlns:c16="http://schemas.microsoft.com/office/drawing/2014/chart" uri="{C3380CC4-5D6E-409C-BE32-E72D297353CC}">
              <c16:uniqueId val="{00000001-A00A-4AF7-BF3D-647AE84DBAD2}"/>
            </c:ext>
          </c:extLst>
        </c:ser>
        <c:ser>
          <c:idx val="4"/>
          <c:order val="4"/>
          <c:spPr>
            <a:pattFill prst="wdUpDiag">
              <a:fgClr>
                <a:srgbClr val="FFC000"/>
              </a:fgClr>
              <a:bgClr>
                <a:srgbClr val="156082"/>
              </a:bgClr>
            </a:patt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Vermögen'!$J$21:$O$21</c:f>
              <c:numCache>
                <c:formatCode>General</c:formatCode>
                <c:ptCount val="6"/>
                <c:pt idx="5" formatCode="0">
                  <c:v>15.891891891891891</c:v>
                </c:pt>
              </c:numCache>
            </c:numRef>
          </c:val>
          <c:extLst>
            <c:ext xmlns:c16="http://schemas.microsoft.com/office/drawing/2014/chart" uri="{C3380CC4-5D6E-409C-BE32-E72D297353CC}">
              <c16:uniqueId val="{00000002-A00A-4AF7-BF3D-647AE84DBA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Vermögen'!$J$23:$O$23</c:f>
              <c:numCache>
                <c:formatCode>0</c:formatCode>
                <c:ptCount val="6"/>
                <c:pt idx="0">
                  <c:v>34.129650367052385</c:v>
                </c:pt>
                <c:pt idx="1">
                  <c:v>34.129650367052385</c:v>
                </c:pt>
                <c:pt idx="2" formatCode="General">
                  <c:v>34.129650367052385</c:v>
                </c:pt>
                <c:pt idx="3" formatCode="General">
                  <c:v>34.129650367052385</c:v>
                </c:pt>
                <c:pt idx="4" formatCode="General">
                  <c:v>34.129650367052385</c:v>
                </c:pt>
                <c:pt idx="5" formatCode="General">
                  <c:v>34.129650367052385</c:v>
                </c:pt>
              </c:numCache>
            </c:numRef>
          </c:val>
          <c:smooth val="0"/>
          <c:extLst>
            <c:ext xmlns:c16="http://schemas.microsoft.com/office/drawing/2014/chart" uri="{C3380CC4-5D6E-409C-BE32-E72D297353CC}">
              <c16:uniqueId val="{00000003-A00A-4AF7-BF3D-647AE84DBAD2}"/>
            </c:ext>
          </c:extLst>
        </c:ser>
        <c:ser>
          <c:idx val="2"/>
          <c:order val="2"/>
          <c:tx>
            <c:v>Durchschnitt West</c:v>
          </c:tx>
          <c:spPr>
            <a:ln w="15875" cap="rnd">
              <a:solidFill>
                <a:srgbClr val="0E2841">
                  <a:lumMod val="75000"/>
                  <a:lumOff val="25000"/>
                </a:srgbClr>
              </a:solidFill>
              <a:round/>
            </a:ln>
            <a:effectLst/>
          </c:spPr>
          <c:marker>
            <c:symbol val="none"/>
          </c:marker>
          <c:val>
            <c:numRef>
              <c:f>'Abb Vermögen'!$J$24:$Y$24</c:f>
              <c:numCache>
                <c:formatCode>General</c:formatCode>
                <c:ptCount val="16"/>
                <c:pt idx="6">
                  <c:v>43.932540708193329</c:v>
                </c:pt>
                <c:pt idx="7">
                  <c:v>43.932540708193329</c:v>
                </c:pt>
                <c:pt idx="8">
                  <c:v>43.932540708193329</c:v>
                </c:pt>
                <c:pt idx="9">
                  <c:v>43.932540708193329</c:v>
                </c:pt>
                <c:pt idx="10">
                  <c:v>43.932540708193329</c:v>
                </c:pt>
                <c:pt idx="11">
                  <c:v>43.932540708193329</c:v>
                </c:pt>
                <c:pt idx="12">
                  <c:v>43.932540708193329</c:v>
                </c:pt>
                <c:pt idx="13">
                  <c:v>43.932540708193329</c:v>
                </c:pt>
                <c:pt idx="14">
                  <c:v>43.932540708193329</c:v>
                </c:pt>
                <c:pt idx="15">
                  <c:v>43.932540708193329</c:v>
                </c:pt>
              </c:numCache>
            </c:numRef>
          </c:val>
          <c:smooth val="0"/>
          <c:extLst>
            <c:ext xmlns:c16="http://schemas.microsoft.com/office/drawing/2014/chart" uri="{C3380CC4-5D6E-409C-BE32-E72D297353CC}">
              <c16:uniqueId val="{00000004-A00A-4AF7-BF3D-647AE84DBA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Vermögen'!$I$27</c:f>
          <c:strCache>
            <c:ptCount val="1"/>
            <c:pt idx="0">
              <c:v>Wohnungsnutzung, Anteil von Mietern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Vermögen'!$J$28:$N$28</c:f>
              <c:numCache>
                <c:formatCode>0</c:formatCode>
                <c:ptCount val="5"/>
                <c:pt idx="0">
                  <c:v>55.6809024979855</c:v>
                </c:pt>
                <c:pt idx="1">
                  <c:v>61.987577639751557</c:v>
                </c:pt>
                <c:pt idx="2">
                  <c:v>65.496786950074153</c:v>
                </c:pt>
                <c:pt idx="3">
                  <c:v>57.61772853185596</c:v>
                </c:pt>
                <c:pt idx="4">
                  <c:v>57.874396135265705</c:v>
                </c:pt>
              </c:numCache>
            </c:numRef>
          </c:val>
          <c:extLst>
            <c:ext xmlns:c16="http://schemas.microsoft.com/office/drawing/2014/chart" uri="{C3380CC4-5D6E-409C-BE32-E72D297353CC}">
              <c16:uniqueId val="{00000000-D611-44A3-9C64-96C256F43455}"/>
            </c:ext>
          </c:extLst>
        </c:ser>
        <c:ser>
          <c:idx val="3"/>
          <c:order val="3"/>
          <c:spPr>
            <a:solidFill>
              <a:srgbClr val="156082"/>
            </a:solidFill>
            <a:ln w="15875">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Vermögen'!$J$30:$Y$30</c:f>
              <c:numCache>
                <c:formatCode>General</c:formatCode>
                <c:ptCount val="16"/>
                <c:pt idx="6" formatCode="0">
                  <c:v>51.532758966139049</c:v>
                </c:pt>
                <c:pt idx="7" formatCode="0">
                  <c:v>54.185893210283453</c:v>
                </c:pt>
                <c:pt idx="8" formatCode="0">
                  <c:v>68.035190615835774</c:v>
                </c:pt>
                <c:pt idx="9" formatCode="0">
                  <c:v>79.689234184239737</c:v>
                </c:pt>
                <c:pt idx="10" formatCode="0">
                  <c:v>57.489451476793249</c:v>
                </c:pt>
                <c:pt idx="11" formatCode="0">
                  <c:v>51.008236296506674</c:v>
                </c:pt>
                <c:pt idx="12" formatCode="0">
                  <c:v>61.413809300140912</c:v>
                </c:pt>
                <c:pt idx="13" formatCode="0">
                  <c:v>49.115281501340483</c:v>
                </c:pt>
                <c:pt idx="14" formatCode="0">
                  <c:v>40.289256198347104</c:v>
                </c:pt>
                <c:pt idx="15" formatCode="0">
                  <c:v>54.327938071780437</c:v>
                </c:pt>
              </c:numCache>
            </c:numRef>
          </c:val>
          <c:extLst>
            <c:ext xmlns:c16="http://schemas.microsoft.com/office/drawing/2014/chart" uri="{C3380CC4-5D6E-409C-BE32-E72D297353CC}">
              <c16:uniqueId val="{00000001-D611-44A3-9C64-96C256F4345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Vermögen'!$J$29:$O$29</c:f>
              <c:numCache>
                <c:formatCode>General</c:formatCode>
                <c:ptCount val="6"/>
                <c:pt idx="5" formatCode="0">
                  <c:v>84.108108108108098</c:v>
                </c:pt>
              </c:numCache>
            </c:numRef>
          </c:val>
          <c:extLst>
            <c:ext xmlns:c16="http://schemas.microsoft.com/office/drawing/2014/chart" uri="{C3380CC4-5D6E-409C-BE32-E72D297353CC}">
              <c16:uniqueId val="{00000002-D611-44A3-9C64-96C256F4345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Vermögen'!$J$31:$O$31</c:f>
              <c:numCache>
                <c:formatCode>General</c:formatCode>
                <c:ptCount val="6"/>
                <c:pt idx="0" formatCode="0">
                  <c:v>65.870349632947622</c:v>
                </c:pt>
                <c:pt idx="1">
                  <c:v>65.870349632947622</c:v>
                </c:pt>
                <c:pt idx="2">
                  <c:v>65.870349632947622</c:v>
                </c:pt>
                <c:pt idx="3">
                  <c:v>65.870349632947622</c:v>
                </c:pt>
                <c:pt idx="4">
                  <c:v>65.870349632947622</c:v>
                </c:pt>
                <c:pt idx="5">
                  <c:v>65.870349632947622</c:v>
                </c:pt>
              </c:numCache>
            </c:numRef>
          </c:val>
          <c:smooth val="0"/>
          <c:extLst>
            <c:ext xmlns:c16="http://schemas.microsoft.com/office/drawing/2014/chart" uri="{C3380CC4-5D6E-409C-BE32-E72D297353CC}">
              <c16:uniqueId val="{00000003-D611-44A3-9C64-96C256F43455}"/>
            </c:ext>
          </c:extLst>
        </c:ser>
        <c:ser>
          <c:idx val="2"/>
          <c:order val="2"/>
          <c:tx>
            <c:v>Durchschnitt West</c:v>
          </c:tx>
          <c:spPr>
            <a:ln w="15875" cap="rnd">
              <a:solidFill>
                <a:srgbClr val="0E2841">
                  <a:lumMod val="75000"/>
                  <a:lumOff val="25000"/>
                </a:srgbClr>
              </a:solidFill>
              <a:round/>
            </a:ln>
            <a:effectLst/>
          </c:spPr>
          <c:marker>
            <c:symbol val="none"/>
          </c:marker>
          <c:val>
            <c:numRef>
              <c:f>'Abb Vermögen'!$J$32:$Y$32</c:f>
              <c:numCache>
                <c:formatCode>General</c:formatCode>
                <c:ptCount val="16"/>
                <c:pt idx="6" formatCode="0">
                  <c:v>56.067459291806664</c:v>
                </c:pt>
                <c:pt idx="7">
                  <c:v>56.067459291806664</c:v>
                </c:pt>
                <c:pt idx="8">
                  <c:v>56.067459291806664</c:v>
                </c:pt>
                <c:pt idx="9">
                  <c:v>56.067459291806664</c:v>
                </c:pt>
                <c:pt idx="10">
                  <c:v>56.067459291806664</c:v>
                </c:pt>
                <c:pt idx="11">
                  <c:v>56.067459291806664</c:v>
                </c:pt>
                <c:pt idx="12">
                  <c:v>56.067459291806664</c:v>
                </c:pt>
                <c:pt idx="13">
                  <c:v>56.067459291806664</c:v>
                </c:pt>
                <c:pt idx="14">
                  <c:v>56.067459291806664</c:v>
                </c:pt>
                <c:pt idx="15">
                  <c:v>56.067459291806664</c:v>
                </c:pt>
              </c:numCache>
            </c:numRef>
          </c:val>
          <c:smooth val="0"/>
          <c:extLst>
            <c:ext xmlns:c16="http://schemas.microsoft.com/office/drawing/2014/chart" uri="{C3380CC4-5D6E-409C-BE32-E72D297353CC}">
              <c16:uniqueId val="{00000004-D611-44A3-9C64-96C256F4345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Lohnstückkosten'!$I$3</c:f>
          <c:strCache>
            <c:ptCount val="1"/>
            <c:pt idx="0">
              <c:v>Lohnstückkosten, Gesamtwirtschaft, Basis Arbeitnehmer,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Lohnstückkosten'!$J$4:$N$4</c:f>
              <c:numCache>
                <c:formatCode>General</c:formatCode>
                <c:ptCount val="5"/>
                <c:pt idx="0">
                  <c:v>93.543812432566568</c:v>
                </c:pt>
                <c:pt idx="1">
                  <c:v>96.776758646403209</c:v>
                </c:pt>
                <c:pt idx="2">
                  <c:v>104.31021017771469</c:v>
                </c:pt>
                <c:pt idx="3">
                  <c:v>99.545527414834424</c:v>
                </c:pt>
                <c:pt idx="4">
                  <c:v>104.67939159077864</c:v>
                </c:pt>
              </c:numCache>
            </c:numRef>
          </c:val>
          <c:extLst>
            <c:ext xmlns:c16="http://schemas.microsoft.com/office/drawing/2014/chart" uri="{C3380CC4-5D6E-409C-BE32-E72D297353CC}">
              <c16:uniqueId val="{00000000-42B5-4B7F-85F6-97D7DBB4695C}"/>
            </c:ext>
          </c:extLst>
        </c:ser>
        <c:ser>
          <c:idx val="3"/>
          <c:order val="3"/>
          <c:spPr>
            <a:solidFill>
              <a:schemeClr val="accent1"/>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Lohnstückkosten'!$J$6:$Y$6</c:f>
              <c:numCache>
                <c:formatCode>General</c:formatCode>
                <c:ptCount val="16"/>
                <c:pt idx="6">
                  <c:v>99.152467649851701</c:v>
                </c:pt>
                <c:pt idx="7">
                  <c:v>98.730802283165559</c:v>
                </c:pt>
                <c:pt idx="8">
                  <c:v>103.81445449894538</c:v>
                </c:pt>
                <c:pt idx="9">
                  <c:v>94.62848625272504</c:v>
                </c:pt>
                <c:pt idx="10">
                  <c:v>102.52796394398602</c:v>
                </c:pt>
                <c:pt idx="11">
                  <c:v>95.105983437258374</c:v>
                </c:pt>
                <c:pt idx="12">
                  <c:v>103.83353291162267</c:v>
                </c:pt>
                <c:pt idx="13">
                  <c:v>99.687439964048195</c:v>
                </c:pt>
                <c:pt idx="14">
                  <c:v>107.08322150789726</c:v>
                </c:pt>
                <c:pt idx="15">
                  <c:v>96.715769082190363</c:v>
                </c:pt>
              </c:numCache>
            </c:numRef>
          </c:val>
          <c:extLst>
            <c:ext xmlns:c16="http://schemas.microsoft.com/office/drawing/2014/chart" uri="{C3380CC4-5D6E-409C-BE32-E72D297353CC}">
              <c16:uniqueId val="{00000001-42B5-4B7F-85F6-97D7DBB4695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2B5-4B7F-85F6-97D7DBB4695C}"/>
              </c:ext>
            </c:extLst>
          </c:dPt>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Lohnstückkosten'!$J$5:$O$5</c:f>
              <c:numCache>
                <c:formatCode>General</c:formatCode>
                <c:ptCount val="6"/>
                <c:pt idx="5">
                  <c:v>106.27431267172793</c:v>
                </c:pt>
              </c:numCache>
            </c:numRef>
          </c:val>
          <c:extLst>
            <c:ext xmlns:c16="http://schemas.microsoft.com/office/drawing/2014/chart" uri="{C3380CC4-5D6E-409C-BE32-E72D297353CC}">
              <c16:uniqueId val="{00000004-42B5-4B7F-85F6-97D7DBB469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Lohnstückkosten'!$J$7:$O$7</c:f>
              <c:numCache>
                <c:formatCode>General</c:formatCode>
                <c:ptCount val="6"/>
                <c:pt idx="0">
                  <c:v>102.12684598060019</c:v>
                </c:pt>
                <c:pt idx="1">
                  <c:v>102.12684598060019</c:v>
                </c:pt>
                <c:pt idx="2">
                  <c:v>102.12684598060019</c:v>
                </c:pt>
                <c:pt idx="3">
                  <c:v>102.12684598060019</c:v>
                </c:pt>
                <c:pt idx="4">
                  <c:v>102.12684598060019</c:v>
                </c:pt>
                <c:pt idx="5">
                  <c:v>102.12684598060019</c:v>
                </c:pt>
              </c:numCache>
            </c:numRef>
          </c:val>
          <c:smooth val="0"/>
          <c:extLst>
            <c:ext xmlns:c16="http://schemas.microsoft.com/office/drawing/2014/chart" uri="{C3380CC4-5D6E-409C-BE32-E72D297353CC}">
              <c16:uniqueId val="{00000005-42B5-4B7F-85F6-97D7DBB4695C}"/>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42B5-4B7F-85F6-97D7DBB469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Lohnstückkosten'!$I$11</c:f>
          <c:strCache>
            <c:ptCount val="1"/>
            <c:pt idx="0">
              <c:v>Lohnstückkosten, Gesamtwirtschaft, Basis Arbeitsstunden,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Lohnstückkosten'!$J$12:$N$12</c:f>
              <c:numCache>
                <c:formatCode>General</c:formatCode>
                <c:ptCount val="5"/>
                <c:pt idx="0">
                  <c:v>94.468368811695953</c:v>
                </c:pt>
                <c:pt idx="1">
                  <c:v>97.506860096762566</c:v>
                </c:pt>
                <c:pt idx="2">
                  <c:v>105.53153241682473</c:v>
                </c:pt>
                <c:pt idx="3">
                  <c:v>100.17621606554927</c:v>
                </c:pt>
                <c:pt idx="4">
                  <c:v>105.36165041407715</c:v>
                </c:pt>
              </c:numCache>
            </c:numRef>
          </c:val>
          <c:extLst>
            <c:ext xmlns:c16="http://schemas.microsoft.com/office/drawing/2014/chart" uri="{C3380CC4-5D6E-409C-BE32-E72D297353CC}">
              <c16:uniqueId val="{00000000-0207-4480-9611-9863E4D546C4}"/>
            </c:ext>
          </c:extLst>
        </c:ser>
        <c:ser>
          <c:idx val="3"/>
          <c:order val="3"/>
          <c:spPr>
            <a:solidFill>
              <a:schemeClr val="accent1"/>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Lohnstückkosten'!$J$14:$Y$14</c:f>
              <c:numCache>
                <c:formatCode>General</c:formatCode>
                <c:ptCount val="16"/>
                <c:pt idx="6">
                  <c:v>99.18445522278958</c:v>
                </c:pt>
                <c:pt idx="7">
                  <c:v>99.296195921688138</c:v>
                </c:pt>
                <c:pt idx="8">
                  <c:v>102.45500966196053</c:v>
                </c:pt>
                <c:pt idx="9">
                  <c:v>94.069249582128407</c:v>
                </c:pt>
                <c:pt idx="10">
                  <c:v>102.30487681865186</c:v>
                </c:pt>
                <c:pt idx="11">
                  <c:v>95.067975590342286</c:v>
                </c:pt>
                <c:pt idx="12">
                  <c:v>103.53883296289735</c:v>
                </c:pt>
                <c:pt idx="13">
                  <c:v>99.622828024604203</c:v>
                </c:pt>
                <c:pt idx="14">
                  <c:v>106.44817944142955</c:v>
                </c:pt>
                <c:pt idx="15">
                  <c:v>97.244072442644068</c:v>
                </c:pt>
              </c:numCache>
            </c:numRef>
          </c:val>
          <c:extLst>
            <c:ext xmlns:c16="http://schemas.microsoft.com/office/drawing/2014/chart" uri="{C3380CC4-5D6E-409C-BE32-E72D297353CC}">
              <c16:uniqueId val="{00000001-0207-4480-9611-9863E4D546C4}"/>
            </c:ext>
          </c:extLst>
        </c:ser>
        <c:ser>
          <c:idx val="4"/>
          <c:order val="4"/>
          <c:spPr>
            <a:pattFill prst="wdUpDiag">
              <a:fgClr>
                <a:srgbClr val="FFC000"/>
              </a:fgClr>
              <a:bgClr>
                <a:schemeClr val="accent1"/>
              </a:bgClr>
            </a:patt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Lohnstückkosten'!$J$13:$O$13</c:f>
              <c:numCache>
                <c:formatCode>General</c:formatCode>
                <c:ptCount val="6"/>
                <c:pt idx="5">
                  <c:v>106.12891086904838</c:v>
                </c:pt>
              </c:numCache>
            </c:numRef>
          </c:val>
          <c:extLst>
            <c:ext xmlns:c16="http://schemas.microsoft.com/office/drawing/2014/chart" uri="{C3380CC4-5D6E-409C-BE32-E72D297353CC}">
              <c16:uniqueId val="{00000002-0207-4480-9611-9863E4D546C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Lohnstückkosten'!$J$15:$O$15</c:f>
              <c:numCache>
                <c:formatCode>General</c:formatCode>
                <c:ptCount val="6"/>
                <c:pt idx="0">
                  <c:v>102.73705918252372</c:v>
                </c:pt>
                <c:pt idx="1">
                  <c:v>102.73705918252372</c:v>
                </c:pt>
                <c:pt idx="2">
                  <c:v>102.73705918252372</c:v>
                </c:pt>
                <c:pt idx="3">
                  <c:v>102.73705918252372</c:v>
                </c:pt>
                <c:pt idx="4">
                  <c:v>102.73705918252372</c:v>
                </c:pt>
                <c:pt idx="5">
                  <c:v>102.73705918252372</c:v>
                </c:pt>
              </c:numCache>
            </c:numRef>
          </c:val>
          <c:smooth val="0"/>
          <c:extLst>
            <c:ext xmlns:c16="http://schemas.microsoft.com/office/drawing/2014/chart" uri="{C3380CC4-5D6E-409C-BE32-E72D297353CC}">
              <c16:uniqueId val="{00000003-0207-4480-9611-9863E4D546C4}"/>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0207-4480-9611-9863E4D546C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94.798064219868451</c:v>
                </c:pt>
                <c:pt idx="1">
                  <c:v>87.494969431492791</c:v>
                </c:pt>
                <c:pt idx="2">
                  <c:v>104.70992876672646</c:v>
                </c:pt>
                <c:pt idx="3">
                  <c:v>97.841657896226963</c:v>
                </c:pt>
                <c:pt idx="4">
                  <c:v>102.80532326368285</c:v>
                </c:pt>
              </c:numCache>
            </c:numRef>
          </c:val>
          <c:extLst>
            <c:ext xmlns:c16="http://schemas.microsoft.com/office/drawing/2014/chart" uri="{C3380CC4-5D6E-409C-BE32-E72D297353CC}">
              <c16:uniqueId val="{00000000-BC0E-4FC3-B179-AED03470B82C}"/>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95.186535506986019</c:v>
                </c:pt>
                <c:pt idx="7">
                  <c:v>98.062029636163643</c:v>
                </c:pt>
                <c:pt idx="8">
                  <c:v>83.644511348099442</c:v>
                </c:pt>
                <c:pt idx="9">
                  <c:v>80.77856261630744</c:v>
                </c:pt>
                <c:pt idx="10">
                  <c:v>100.11875612890715</c:v>
                </c:pt>
                <c:pt idx="11">
                  <c:v>95.609245584040039</c:v>
                </c:pt>
                <c:pt idx="12">
                  <c:v>111.3435282492198</c:v>
                </c:pt>
                <c:pt idx="13">
                  <c:v>109.27560722793413</c:v>
                </c:pt>
                <c:pt idx="14">
                  <c:v>120.56489148765506</c:v>
                </c:pt>
                <c:pt idx="15">
                  <c:v>100.98684479472209</c:v>
                </c:pt>
              </c:numCache>
            </c:numRef>
          </c:val>
          <c:extLst>
            <c:ext xmlns:c16="http://schemas.microsoft.com/office/drawing/2014/chart" uri="{C3380CC4-5D6E-409C-BE32-E72D297353CC}">
              <c16:uniqueId val="{00000001-BC0E-4FC3-B179-AED03470B82C}"/>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93.026730518441212</c:v>
                </c:pt>
              </c:numCache>
            </c:numRef>
          </c:val>
          <c:extLst>
            <c:ext xmlns:c16="http://schemas.microsoft.com/office/drawing/2014/chart" uri="{C3380CC4-5D6E-409C-BE32-E72D297353CC}">
              <c16:uniqueId val="{00000002-BC0E-4FC3-B179-AED03470B82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98.947540744230054</c:v>
                </c:pt>
                <c:pt idx="1">
                  <c:v>98.947540744230054</c:v>
                </c:pt>
                <c:pt idx="2">
                  <c:v>98.947540744230054</c:v>
                </c:pt>
                <c:pt idx="3">
                  <c:v>98.947540744230054</c:v>
                </c:pt>
                <c:pt idx="4">
                  <c:v>98.947540744230054</c:v>
                </c:pt>
                <c:pt idx="5">
                  <c:v>98.947540744230054</c:v>
                </c:pt>
              </c:numCache>
            </c:numRef>
          </c:val>
          <c:smooth val="0"/>
          <c:extLst>
            <c:ext xmlns:c16="http://schemas.microsoft.com/office/drawing/2014/chart" uri="{C3380CC4-5D6E-409C-BE32-E72D297353CC}">
              <c16:uniqueId val="{00000003-BC0E-4FC3-B179-AED03470B82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C0E-4FC3-B179-AED03470B82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97.507595203889196</c:v>
                </c:pt>
                <c:pt idx="1">
                  <c:v>90.027885644997653</c:v>
                </c:pt>
                <c:pt idx="2">
                  <c:v>107.48373277290548</c:v>
                </c:pt>
                <c:pt idx="3">
                  <c:v>100.29533540364086</c:v>
                </c:pt>
                <c:pt idx="4">
                  <c:v>105.37519095655155</c:v>
                </c:pt>
              </c:numCache>
            </c:numRef>
          </c:val>
          <c:extLst>
            <c:ext xmlns:c16="http://schemas.microsoft.com/office/drawing/2014/chart" uri="{C3380CC4-5D6E-409C-BE32-E72D297353CC}">
              <c16:uniqueId val="{00000000-933F-430B-BC65-4649D891E83C}"/>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95.07616872721438</c:v>
                </c:pt>
                <c:pt idx="7">
                  <c:v>98.056296066017993</c:v>
                </c:pt>
                <c:pt idx="8">
                  <c:v>83.506707094679214</c:v>
                </c:pt>
                <c:pt idx="9">
                  <c:v>80.678784983694172</c:v>
                </c:pt>
                <c:pt idx="10">
                  <c:v>100.2281953453293</c:v>
                </c:pt>
                <c:pt idx="11">
                  <c:v>95.484263426581222</c:v>
                </c:pt>
                <c:pt idx="12">
                  <c:v>111.3851347380272</c:v>
                </c:pt>
                <c:pt idx="13">
                  <c:v>109.41629329127795</c:v>
                </c:pt>
                <c:pt idx="14">
                  <c:v>120.55514851407753</c:v>
                </c:pt>
                <c:pt idx="15">
                  <c:v>101.34210630697187</c:v>
                </c:pt>
              </c:numCache>
            </c:numRef>
          </c:val>
          <c:extLst>
            <c:ext xmlns:c16="http://schemas.microsoft.com/office/drawing/2014/chart" uri="{C3380CC4-5D6E-409C-BE32-E72D297353CC}">
              <c16:uniqueId val="{00000001-933F-430B-BC65-4649D891E83C}"/>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93.697490770237366</c:v>
                </c:pt>
              </c:numCache>
            </c:numRef>
          </c:val>
          <c:extLst>
            <c:ext xmlns:c16="http://schemas.microsoft.com/office/drawing/2014/chart" uri="{C3380CC4-5D6E-409C-BE32-E72D297353CC}">
              <c16:uniqueId val="{00000002-933F-430B-BC65-4649D891E83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101.31200269781104</c:v>
                </c:pt>
                <c:pt idx="1">
                  <c:v>101.31200269781104</c:v>
                </c:pt>
                <c:pt idx="2">
                  <c:v>101.31200269781104</c:v>
                </c:pt>
                <c:pt idx="3">
                  <c:v>101.31200269781104</c:v>
                </c:pt>
                <c:pt idx="4">
                  <c:v>101.31200269781104</c:v>
                </c:pt>
                <c:pt idx="5">
                  <c:v>101.31200269781104</c:v>
                </c:pt>
              </c:numCache>
            </c:numRef>
          </c:val>
          <c:smooth val="0"/>
          <c:extLst>
            <c:ext xmlns:c16="http://schemas.microsoft.com/office/drawing/2014/chart" uri="{C3380CC4-5D6E-409C-BE32-E72D297353CC}">
              <c16:uniqueId val="{00000003-933F-430B-BC65-4649D891E83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3F-430B-BC65-4649D891E83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Lohnstückkosten'!$I$35</c:f>
          <c:strCache>
            <c:ptCount val="1"/>
            <c:pt idx="0">
              <c:v>Lohnstückkosten, Veränderung gegen Vorjahr in %, Gesamtwirtschaft, Basis Arbeitnehmer,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Lohnstückkosten'!$J$36:$N$36</c:f>
              <c:numCache>
                <c:formatCode>General</c:formatCode>
                <c:ptCount val="5"/>
                <c:pt idx="0">
                  <c:v>-0.24189078396823049</c:v>
                </c:pt>
                <c:pt idx="1">
                  <c:v>-0.35099474919400109</c:v>
                </c:pt>
                <c:pt idx="2">
                  <c:v>0.39449645851108528</c:v>
                </c:pt>
                <c:pt idx="3">
                  <c:v>0.31617638508561186</c:v>
                </c:pt>
                <c:pt idx="4">
                  <c:v>0.30438296528960507</c:v>
                </c:pt>
              </c:numCache>
            </c:numRef>
          </c:val>
          <c:extLst>
            <c:ext xmlns:c16="http://schemas.microsoft.com/office/drawing/2014/chart" uri="{C3380CC4-5D6E-409C-BE32-E72D297353CC}">
              <c16:uniqueId val="{00000000-7D14-4A2E-BBCF-94AE885446C8}"/>
            </c:ext>
          </c:extLst>
        </c:ser>
        <c:ser>
          <c:idx val="3"/>
          <c:order val="3"/>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Lohnstückkosten'!$J$38:$Y$38</c:f>
              <c:numCache>
                <c:formatCode>General</c:formatCode>
                <c:ptCount val="16"/>
                <c:pt idx="6">
                  <c:v>7.0016398097578758E-2</c:v>
                </c:pt>
                <c:pt idx="7">
                  <c:v>0.1468875485877561</c:v>
                </c:pt>
                <c:pt idx="8">
                  <c:v>4.5582284487551306E-2</c:v>
                </c:pt>
                <c:pt idx="9">
                  <c:v>0.59912438634590615</c:v>
                </c:pt>
                <c:pt idx="10">
                  <c:v>0.39740264419340576</c:v>
                </c:pt>
                <c:pt idx="11">
                  <c:v>2.7863814231537276E-2</c:v>
                </c:pt>
                <c:pt idx="12">
                  <c:v>0.54551058178826395</c:v>
                </c:pt>
                <c:pt idx="13">
                  <c:v>0.32156694476475423</c:v>
                </c:pt>
                <c:pt idx="14">
                  <c:v>0.51249462880483065</c:v>
                </c:pt>
                <c:pt idx="15">
                  <c:v>7.0783996871440991E-2</c:v>
                </c:pt>
              </c:numCache>
            </c:numRef>
          </c:val>
          <c:extLst>
            <c:ext xmlns:c16="http://schemas.microsoft.com/office/drawing/2014/chart" uri="{C3380CC4-5D6E-409C-BE32-E72D297353CC}">
              <c16:uniqueId val="{00000001-7D14-4A2E-BBCF-94AE885446C8}"/>
            </c:ext>
          </c:extLst>
        </c:ser>
        <c:ser>
          <c:idx val="4"/>
          <c:order val="4"/>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Lohnstückkosten'!$J$37:$O$37</c:f>
              <c:numCache>
                <c:formatCode>General</c:formatCode>
                <c:ptCount val="6"/>
                <c:pt idx="5">
                  <c:v>0.54313100370271172</c:v>
                </c:pt>
              </c:numCache>
            </c:numRef>
          </c:val>
          <c:extLst>
            <c:ext xmlns:c16="http://schemas.microsoft.com/office/drawing/2014/chart" uri="{C3380CC4-5D6E-409C-BE32-E72D297353CC}">
              <c16:uniqueId val="{00000002-7D14-4A2E-BBCF-94AE885446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Lohnstückkosten'!$J$39:$O$39</c:f>
              <c:numCache>
                <c:formatCode>General</c:formatCode>
                <c:ptCount val="6"/>
                <c:pt idx="0">
                  <c:v>0.28014791513425052</c:v>
                </c:pt>
                <c:pt idx="1">
                  <c:v>0.28014791513425052</c:v>
                </c:pt>
                <c:pt idx="2">
                  <c:v>0.28014791513425052</c:v>
                </c:pt>
                <c:pt idx="3">
                  <c:v>0.28014791513425052</c:v>
                </c:pt>
                <c:pt idx="4">
                  <c:v>0.28014791513425052</c:v>
                </c:pt>
                <c:pt idx="5">
                  <c:v>0.28014791513425052</c:v>
                </c:pt>
              </c:numCache>
            </c:numRef>
          </c:val>
          <c:smooth val="0"/>
          <c:extLst>
            <c:ext xmlns:c16="http://schemas.microsoft.com/office/drawing/2014/chart" uri="{C3380CC4-5D6E-409C-BE32-E72D297353CC}">
              <c16:uniqueId val="{00000003-7D14-4A2E-BBCF-94AE885446C8}"/>
            </c:ext>
          </c:extLst>
        </c:ser>
        <c:ser>
          <c:idx val="2"/>
          <c:order val="2"/>
          <c:tx>
            <c:v>Durchschnitt West</c:v>
          </c:tx>
          <c:spPr>
            <a:ln w="15875" cap="rnd">
              <a:solidFill>
                <a:schemeClr val="accent3"/>
              </a:solidFill>
              <a:round/>
            </a:ln>
            <a:effectLst/>
          </c:spPr>
          <c:marker>
            <c:symbol val="none"/>
          </c:marker>
          <c:val>
            <c:numRef>
              <c:f>'Abb Lohnstückkosten'!$J$40:$Y$40</c:f>
              <c:numCache>
                <c:formatCode>General</c:formatCode>
                <c:ptCount val="16"/>
                <c:pt idx="6">
                  <c:v>0.27225332400730906</c:v>
                </c:pt>
                <c:pt idx="7">
                  <c:v>0.27225332400730906</c:v>
                </c:pt>
                <c:pt idx="8">
                  <c:v>0.27225332400730906</c:v>
                </c:pt>
                <c:pt idx="9">
                  <c:v>0.27225332400730906</c:v>
                </c:pt>
                <c:pt idx="10">
                  <c:v>0.27225332400730906</c:v>
                </c:pt>
                <c:pt idx="11">
                  <c:v>0.27225332400730906</c:v>
                </c:pt>
                <c:pt idx="12">
                  <c:v>0.27225332400730906</c:v>
                </c:pt>
                <c:pt idx="13">
                  <c:v>0.27225332400730906</c:v>
                </c:pt>
                <c:pt idx="14">
                  <c:v>0.27225332400730906</c:v>
                </c:pt>
                <c:pt idx="15">
                  <c:v>0.27225332400730906</c:v>
                </c:pt>
              </c:numCache>
            </c:numRef>
          </c:val>
          <c:smooth val="0"/>
          <c:extLst>
            <c:ext xmlns:c16="http://schemas.microsoft.com/office/drawing/2014/chart" uri="{C3380CC4-5D6E-409C-BE32-E72D297353CC}">
              <c16:uniqueId val="{00000004-7D14-4A2E-BBCF-94AE885446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75000000000000011"/>
          <c:min val="-0.7500000000000001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Lohnstückkosten'!$I$45</c:f>
          <c:strCache>
            <c:ptCount val="1"/>
            <c:pt idx="0">
              <c:v>Lohnstückkosten, Veränderung gegen Vorjahr in %, Gesamtwirtschaft, Basis Arbeitsstunden, ø 2019-2025</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Lohnstückkosten'!$J$46:$N$46</c:f>
              <c:numCache>
                <c:formatCode>0.000</c:formatCode>
                <c:ptCount val="5"/>
                <c:pt idx="0">
                  <c:v>-0.55354225393719503</c:v>
                </c:pt>
                <c:pt idx="1">
                  <c:v>-0.59230462731898115</c:v>
                </c:pt>
                <c:pt idx="2">
                  <c:v>8.9827156321092616E-2</c:v>
                </c:pt>
                <c:pt idx="3">
                  <c:v>7.6942640268811147E-2</c:v>
                </c:pt>
                <c:pt idx="4">
                  <c:v>1.9809582630259115E-2</c:v>
                </c:pt>
              </c:numCache>
            </c:numRef>
          </c:val>
          <c:extLst>
            <c:ext xmlns:c16="http://schemas.microsoft.com/office/drawing/2014/chart" uri="{C3380CC4-5D6E-409C-BE32-E72D297353CC}">
              <c16:uniqueId val="{00000000-04C8-48CE-8AF8-06A8BFE1BB07}"/>
            </c:ext>
          </c:extLst>
        </c:ser>
        <c:ser>
          <c:idx val="3"/>
          <c:order val="3"/>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Lohnstückkosten'!$J$48:$Y$48</c:f>
              <c:numCache>
                <c:formatCode>General</c:formatCode>
                <c:ptCount val="16"/>
                <c:pt idx="6" formatCode="0.000">
                  <c:v>-0.20377579022675718</c:v>
                </c:pt>
                <c:pt idx="7" formatCode="0.000">
                  <c:v>-0.14386999051777138</c:v>
                </c:pt>
                <c:pt idx="8" formatCode="0.000">
                  <c:v>-0.20779749882660781</c:v>
                </c:pt>
                <c:pt idx="9" formatCode="0.000">
                  <c:v>0.37021453195413301</c:v>
                </c:pt>
                <c:pt idx="10" formatCode="0.000">
                  <c:v>0.11361316383866438</c:v>
                </c:pt>
                <c:pt idx="11" formatCode="0.000">
                  <c:v>-0.2346514592144473</c:v>
                </c:pt>
                <c:pt idx="12" formatCode="0.000">
                  <c:v>0.26324683639083446</c:v>
                </c:pt>
                <c:pt idx="13" formatCode="0.000">
                  <c:v>-8.9066176459908775E-3</c:v>
                </c:pt>
                <c:pt idx="14" formatCode="0.000">
                  <c:v>0.24005238094797221</c:v>
                </c:pt>
                <c:pt idx="15" formatCode="0.000">
                  <c:v>-0.20906808523854181</c:v>
                </c:pt>
              </c:numCache>
            </c:numRef>
          </c:val>
          <c:extLst>
            <c:ext xmlns:c16="http://schemas.microsoft.com/office/drawing/2014/chart" uri="{C3380CC4-5D6E-409C-BE32-E72D297353CC}">
              <c16:uniqueId val="{00000001-04C8-48CE-8AF8-06A8BFE1BB0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Lohnstückkosten'!$J$47:$O$47</c:f>
              <c:numCache>
                <c:formatCode>General</c:formatCode>
                <c:ptCount val="6"/>
                <c:pt idx="5" formatCode="0.000">
                  <c:v>0.2108426951545681</c:v>
                </c:pt>
              </c:numCache>
            </c:numRef>
          </c:val>
          <c:extLst>
            <c:ext xmlns:c16="http://schemas.microsoft.com/office/drawing/2014/chart" uri="{C3380CC4-5D6E-409C-BE32-E72D297353CC}">
              <c16:uniqueId val="{00000002-04C8-48CE-8AF8-06A8BFE1BB0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Lohnstückkosten'!$J$49:$O$49</c:f>
              <c:numCache>
                <c:formatCode>0.000</c:formatCode>
                <c:ptCount val="6"/>
                <c:pt idx="0">
                  <c:v>-1.0785029515645306E-2</c:v>
                </c:pt>
                <c:pt idx="1">
                  <c:v>-1.0785029515645306E-2</c:v>
                </c:pt>
                <c:pt idx="2" formatCode="General">
                  <c:v>-1.0785029515645306E-2</c:v>
                </c:pt>
                <c:pt idx="3" formatCode="General">
                  <c:v>-1.0785029515645306E-2</c:v>
                </c:pt>
                <c:pt idx="4" formatCode="General">
                  <c:v>-1.0785029515645306E-2</c:v>
                </c:pt>
                <c:pt idx="5" formatCode="General">
                  <c:v>-1.0785029515645306E-2</c:v>
                </c:pt>
              </c:numCache>
            </c:numRef>
          </c:val>
          <c:smooth val="0"/>
          <c:extLst>
            <c:ext xmlns:c16="http://schemas.microsoft.com/office/drawing/2014/chart" uri="{C3380CC4-5D6E-409C-BE32-E72D297353CC}">
              <c16:uniqueId val="{00000003-04C8-48CE-8AF8-06A8BFE1BB07}"/>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Lohnstückkosten'!$J$50:$Y$50</c:f>
              <c:numCache>
                <c:formatCode>General</c:formatCode>
                <c:ptCount val="16"/>
                <c:pt idx="6" formatCode="0.000">
                  <c:v>-8.1960809698671255E-3</c:v>
                </c:pt>
                <c:pt idx="7" formatCode="0.000">
                  <c:v>-8.1960809698671255E-3</c:v>
                </c:pt>
                <c:pt idx="8">
                  <c:v>-8.1960809698671255E-3</c:v>
                </c:pt>
                <c:pt idx="9">
                  <c:v>-8.1960809698671255E-3</c:v>
                </c:pt>
                <c:pt idx="10">
                  <c:v>-8.1960809698671255E-3</c:v>
                </c:pt>
                <c:pt idx="11">
                  <c:v>-8.1960809698671255E-3</c:v>
                </c:pt>
                <c:pt idx="12">
                  <c:v>-8.1960809698671255E-3</c:v>
                </c:pt>
                <c:pt idx="13">
                  <c:v>-8.1960809698671255E-3</c:v>
                </c:pt>
                <c:pt idx="14">
                  <c:v>-8.1960809698671255E-3</c:v>
                </c:pt>
                <c:pt idx="15">
                  <c:v>-8.1960809698671255E-3</c:v>
                </c:pt>
              </c:numCache>
            </c:numRef>
          </c:val>
          <c:smooth val="0"/>
          <c:extLst>
            <c:ext xmlns:c16="http://schemas.microsoft.com/office/drawing/2014/chart" uri="{C3380CC4-5D6E-409C-BE32-E72D297353CC}">
              <c16:uniqueId val="{00000004-04C8-48CE-8AF8-06A8BFE1BB0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5"/>
          <c:min val="-1.5"/>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Lohnstückkosten'!$I$52</c:f>
          <c:strCache>
            <c:ptCount val="1"/>
            <c:pt idx="0">
              <c:v>Lohnstückkosten, Veränderung gegen Vorjahr in %, Verarbeitendes Gewerbe, Basis Arbeitnehmer,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Lohnstückkosten'!$J$53:$N$53</c:f>
              <c:numCache>
                <c:formatCode>General</c:formatCode>
                <c:ptCount val="5"/>
                <c:pt idx="0">
                  <c:v>-7.7938498559575464E-3</c:v>
                </c:pt>
                <c:pt idx="1">
                  <c:v>-2.6961903366968443</c:v>
                </c:pt>
                <c:pt idx="2">
                  <c:v>0.15307355148929958</c:v>
                </c:pt>
                <c:pt idx="3">
                  <c:v>1.2405306191562318</c:v>
                </c:pt>
                <c:pt idx="4">
                  <c:v>0.24273637964222416</c:v>
                </c:pt>
              </c:numCache>
            </c:numRef>
          </c:val>
          <c:extLst>
            <c:ext xmlns:c16="http://schemas.microsoft.com/office/drawing/2014/chart" uri="{C3380CC4-5D6E-409C-BE32-E72D297353CC}">
              <c16:uniqueId val="{00000000-F992-4FB4-9999-6B6D593F06F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Lohnstückkosten'!$J$54:$O$54</c:f>
              <c:numCache>
                <c:formatCode>General</c:formatCode>
                <c:ptCount val="6"/>
                <c:pt idx="5">
                  <c:v>-1.0196680132836633</c:v>
                </c:pt>
              </c:numCache>
            </c:numRef>
          </c:val>
          <c:extLst>
            <c:ext xmlns:c16="http://schemas.microsoft.com/office/drawing/2014/chart" uri="{C3380CC4-5D6E-409C-BE32-E72D297353CC}">
              <c16:uniqueId val="{00000001-F992-4FB4-9999-6B6D593F06F8}"/>
            </c:ext>
          </c:extLst>
        </c:ser>
        <c:ser>
          <c:idx val="3"/>
          <c:order val="2"/>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Lohnstückkosten'!$J$55:$Y$55</c:f>
              <c:numCache>
                <c:formatCode>General</c:formatCode>
                <c:ptCount val="16"/>
                <c:pt idx="6">
                  <c:v>-1.0362760895540362</c:v>
                </c:pt>
                <c:pt idx="7">
                  <c:v>-0.13452539335487756</c:v>
                </c:pt>
                <c:pt idx="8">
                  <c:v>-4.7810662872459631</c:v>
                </c:pt>
                <c:pt idx="9">
                  <c:v>-1.4423790831544494</c:v>
                </c:pt>
                <c:pt idx="10">
                  <c:v>-8.7581146917301567E-2</c:v>
                </c:pt>
                <c:pt idx="11">
                  <c:v>0.2340284439160456</c:v>
                </c:pt>
                <c:pt idx="12">
                  <c:v>0.3839524805329404</c:v>
                </c:pt>
                <c:pt idx="13">
                  <c:v>0.4993094062221104</c:v>
                </c:pt>
                <c:pt idx="14">
                  <c:v>0.3590075577127152</c:v>
                </c:pt>
                <c:pt idx="15">
                  <c:v>-0.12802997409157513</c:v>
                </c:pt>
              </c:numCache>
            </c:numRef>
          </c:val>
          <c:extLst>
            <c:ext xmlns:c16="http://schemas.microsoft.com/office/drawing/2014/chart" uri="{C3380CC4-5D6E-409C-BE32-E72D297353CC}">
              <c16:uniqueId val="{00000002-F992-4FB4-9999-6B6D593F06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Lohnstückkosten'!$J$56:$O$56</c:f>
              <c:numCache>
                <c:formatCode>General</c:formatCode>
                <c:ptCount val="6"/>
                <c:pt idx="0">
                  <c:v>-7.1788707242561145E-2</c:v>
                </c:pt>
                <c:pt idx="1">
                  <c:v>-7.1788707242561145E-2</c:v>
                </c:pt>
                <c:pt idx="2">
                  <c:v>-7.1788707242561145E-2</c:v>
                </c:pt>
                <c:pt idx="3">
                  <c:v>-7.1788707242561145E-2</c:v>
                </c:pt>
                <c:pt idx="4">
                  <c:v>-7.1788707242561145E-2</c:v>
                </c:pt>
                <c:pt idx="5">
                  <c:v>-7.1788707242561145E-2</c:v>
                </c:pt>
              </c:numCache>
            </c:numRef>
          </c:val>
          <c:smooth val="0"/>
          <c:extLst>
            <c:ext xmlns:c16="http://schemas.microsoft.com/office/drawing/2014/chart" uri="{C3380CC4-5D6E-409C-BE32-E72D297353CC}">
              <c16:uniqueId val="{00000003-F992-4FB4-9999-6B6D593F06F8}"/>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Lohnstückkosten'!$J$57:$Y$57</c:f>
              <c:numCache>
                <c:formatCode>General</c:formatCode>
                <c:ptCount val="16"/>
                <c:pt idx="6">
                  <c:v>-0.27815480501540435</c:v>
                </c:pt>
                <c:pt idx="7">
                  <c:v>-0.27815480501540435</c:v>
                </c:pt>
                <c:pt idx="8">
                  <c:v>-0.27815480501540435</c:v>
                </c:pt>
                <c:pt idx="9">
                  <c:v>-0.27815480501540435</c:v>
                </c:pt>
                <c:pt idx="10">
                  <c:v>-0.27815480501540435</c:v>
                </c:pt>
                <c:pt idx="11">
                  <c:v>-0.27815480501540435</c:v>
                </c:pt>
                <c:pt idx="12">
                  <c:v>-0.27815480501540435</c:v>
                </c:pt>
                <c:pt idx="13">
                  <c:v>-0.27815480501540435</c:v>
                </c:pt>
                <c:pt idx="14">
                  <c:v>-0.27815480501540435</c:v>
                </c:pt>
                <c:pt idx="15">
                  <c:v>-0.27815480501540435</c:v>
                </c:pt>
              </c:numCache>
            </c:numRef>
          </c:val>
          <c:smooth val="0"/>
          <c:extLst>
            <c:ext xmlns:c16="http://schemas.microsoft.com/office/drawing/2014/chart" uri="{C3380CC4-5D6E-409C-BE32-E72D297353CC}">
              <c16:uniqueId val="{00000004-F992-4FB4-9999-6B6D593F06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Lohnstückkosten'!$I$59</c:f>
          <c:strCache>
            <c:ptCount val="1"/>
            <c:pt idx="0">
              <c:v>Lohnstückkosten, Veränderung gegen Vorjahr in %, Verarbeitendes Gewerbe, Basis Arbeitsstunden,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Lohnstückkosten'!$J$60:$N$60</c:f>
              <c:numCache>
                <c:formatCode>General</c:formatCode>
                <c:ptCount val="5"/>
                <c:pt idx="0">
                  <c:v>-0.18412111229827133</c:v>
                </c:pt>
                <c:pt idx="1">
                  <c:v>-2.8424935744245374</c:v>
                </c:pt>
                <c:pt idx="2">
                  <c:v>-1.549081394259133E-2</c:v>
                </c:pt>
                <c:pt idx="3">
                  <c:v>1.0762772548157358</c:v>
                </c:pt>
                <c:pt idx="4">
                  <c:v>6.9365965705259214E-2</c:v>
                </c:pt>
              </c:numCache>
            </c:numRef>
          </c:val>
          <c:extLst>
            <c:ext xmlns:c16="http://schemas.microsoft.com/office/drawing/2014/chart" uri="{C3380CC4-5D6E-409C-BE32-E72D297353CC}">
              <c16:uniqueId val="{00000000-BA01-4571-AAAE-55E5F5995AF0}"/>
            </c:ext>
          </c:extLst>
        </c:ser>
        <c:ser>
          <c:idx val="4"/>
          <c:order val="1"/>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Lohnstückkosten'!$J$61:$O$61</c:f>
              <c:numCache>
                <c:formatCode>General</c:formatCode>
                <c:ptCount val="6"/>
                <c:pt idx="5">
                  <c:v>-1.1425677420042462</c:v>
                </c:pt>
              </c:numCache>
            </c:numRef>
          </c:val>
          <c:extLst>
            <c:ext xmlns:c16="http://schemas.microsoft.com/office/drawing/2014/chart" uri="{C3380CC4-5D6E-409C-BE32-E72D297353CC}">
              <c16:uniqueId val="{00000001-BA01-4571-AAAE-55E5F5995AF0}"/>
            </c:ext>
          </c:extLst>
        </c:ser>
        <c:ser>
          <c:idx val="3"/>
          <c:order val="2"/>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Lohnstückkosten'!$J$62:$Y$62</c:f>
              <c:numCache>
                <c:formatCode>General</c:formatCode>
                <c:ptCount val="16"/>
                <c:pt idx="6">
                  <c:v>-1.2189569412713013</c:v>
                </c:pt>
                <c:pt idx="7">
                  <c:v>-0.31428528279221268</c:v>
                </c:pt>
                <c:pt idx="8">
                  <c:v>-4.9459728172848827</c:v>
                </c:pt>
                <c:pt idx="9">
                  <c:v>-1.6218519645042022</c:v>
                </c:pt>
                <c:pt idx="10">
                  <c:v>-0.2811866123586384</c:v>
                </c:pt>
                <c:pt idx="11">
                  <c:v>5.739933789871543E-2</c:v>
                </c:pt>
                <c:pt idx="12">
                  <c:v>0.17612107154336343</c:v>
                </c:pt>
                <c:pt idx="13">
                  <c:v>0.28955139694669185</c:v>
                </c:pt>
                <c:pt idx="14">
                  <c:v>0.17185173335198556</c:v>
                </c:pt>
                <c:pt idx="15">
                  <c:v>-0.32891885002470644</c:v>
                </c:pt>
              </c:numCache>
            </c:numRef>
          </c:val>
          <c:extLst>
            <c:ext xmlns:c16="http://schemas.microsoft.com/office/drawing/2014/chart" uri="{C3380CC4-5D6E-409C-BE32-E72D297353CC}">
              <c16:uniqueId val="{00000002-BA01-4571-AAAE-55E5F5995AF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Lohnstückkosten'!$J$63:$O$63</c:f>
              <c:numCache>
                <c:formatCode>General</c:formatCode>
                <c:ptCount val="6"/>
                <c:pt idx="0">
                  <c:v>-0.23014159955586422</c:v>
                </c:pt>
                <c:pt idx="1">
                  <c:v>-0.23014159955586422</c:v>
                </c:pt>
                <c:pt idx="2">
                  <c:v>-0.23014159955586422</c:v>
                </c:pt>
                <c:pt idx="3">
                  <c:v>-0.23014159955586422</c:v>
                </c:pt>
                <c:pt idx="4">
                  <c:v>-0.23014159955586422</c:v>
                </c:pt>
                <c:pt idx="5">
                  <c:v>-0.23014159955586422</c:v>
                </c:pt>
              </c:numCache>
            </c:numRef>
          </c:val>
          <c:smooth val="0"/>
          <c:extLst>
            <c:ext xmlns:c16="http://schemas.microsoft.com/office/drawing/2014/chart" uri="{C3380CC4-5D6E-409C-BE32-E72D297353CC}">
              <c16:uniqueId val="{00000003-BA01-4571-AAAE-55E5F5995AF0}"/>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Lohnstückkosten'!$J$64:$Y$64</c:f>
              <c:numCache>
                <c:formatCode>General</c:formatCode>
                <c:ptCount val="16"/>
                <c:pt idx="6">
                  <c:v>-0.46399291624707928</c:v>
                </c:pt>
                <c:pt idx="7">
                  <c:v>-0.46399291624707928</c:v>
                </c:pt>
                <c:pt idx="8">
                  <c:v>-0.46399291624707928</c:v>
                </c:pt>
                <c:pt idx="9">
                  <c:v>-0.46399291624707928</c:v>
                </c:pt>
                <c:pt idx="10">
                  <c:v>-0.46399291624707928</c:v>
                </c:pt>
                <c:pt idx="11">
                  <c:v>-0.46399291624707928</c:v>
                </c:pt>
                <c:pt idx="12">
                  <c:v>-0.46399291624707928</c:v>
                </c:pt>
                <c:pt idx="13">
                  <c:v>-0.46399291624707928</c:v>
                </c:pt>
                <c:pt idx="14">
                  <c:v>-0.46399291624707928</c:v>
                </c:pt>
                <c:pt idx="15">
                  <c:v>-0.46399291624707928</c:v>
                </c:pt>
              </c:numCache>
            </c:numRef>
          </c:val>
          <c:smooth val="0"/>
          <c:extLst>
            <c:ext xmlns:c16="http://schemas.microsoft.com/office/drawing/2014/chart" uri="{C3380CC4-5D6E-409C-BE32-E72D297353CC}">
              <c16:uniqueId val="{00000004-BA01-4571-AAAE-55E5F5995AF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Wirtschaftswachstum'!$I$3</c:f>
          <c:strCache>
            <c:ptCount val="1"/>
            <c:pt idx="0">
              <c:v>Veränderungsrate Bruttoinlandsprodukt (real),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Wirtschaftswachstum'!$J$4:$N$4</c:f>
              <c:numCache>
                <c:formatCode>General</c:formatCode>
                <c:ptCount val="5"/>
                <c:pt idx="0">
                  <c:v>0.11696440165833621</c:v>
                </c:pt>
                <c:pt idx="1">
                  <c:v>0.15947285530634758</c:v>
                </c:pt>
                <c:pt idx="2">
                  <c:v>-8.6444022806958287E-2</c:v>
                </c:pt>
                <c:pt idx="3">
                  <c:v>-0.96623599392540882</c:v>
                </c:pt>
                <c:pt idx="4">
                  <c:v>-0.39945772854844108</c:v>
                </c:pt>
              </c:numCache>
            </c:numRef>
          </c:val>
          <c:extLst>
            <c:ext xmlns:c16="http://schemas.microsoft.com/office/drawing/2014/chart" uri="{C3380CC4-5D6E-409C-BE32-E72D297353CC}">
              <c16:uniqueId val="{00000000-6186-4476-A225-37F35409C098}"/>
            </c:ext>
          </c:extLst>
        </c:ser>
        <c:ser>
          <c:idx val="3"/>
          <c:order val="3"/>
          <c:spPr>
            <a:solidFill>
              <a:schemeClr val="accent1"/>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Wirtschaftswachstum'!$J$6:$Y$6</c:f>
              <c:numCache>
                <c:formatCode>General</c:formatCode>
                <c:ptCount val="16"/>
                <c:pt idx="6">
                  <c:v>-1.5618127155722306</c:v>
                </c:pt>
                <c:pt idx="7">
                  <c:v>-1.2819950150400672</c:v>
                </c:pt>
                <c:pt idx="8">
                  <c:v>-0.52162868234633208</c:v>
                </c:pt>
                <c:pt idx="9">
                  <c:v>2.050353593822507</c:v>
                </c:pt>
                <c:pt idx="10">
                  <c:v>0.41815491413998984</c:v>
                </c:pt>
                <c:pt idx="11">
                  <c:v>1.0126789160578937</c:v>
                </c:pt>
                <c:pt idx="12">
                  <c:v>-0.46271338164969222</c:v>
                </c:pt>
                <c:pt idx="13">
                  <c:v>-0.91740462430264813</c:v>
                </c:pt>
                <c:pt idx="14">
                  <c:v>-4.5656227195208885</c:v>
                </c:pt>
                <c:pt idx="15">
                  <c:v>-2.3875999420212679E-2</c:v>
                </c:pt>
              </c:numCache>
            </c:numRef>
          </c:val>
          <c:extLst>
            <c:ext xmlns:c16="http://schemas.microsoft.com/office/drawing/2014/chart" uri="{C3380CC4-5D6E-409C-BE32-E72D297353CC}">
              <c16:uniqueId val="{00000001-6186-4476-A225-37F35409C09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186-4476-A225-37F35409C098}"/>
              </c:ext>
            </c:extLst>
          </c:dPt>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Wirtschaftswachstum'!$J$5:$O$5</c:f>
              <c:numCache>
                <c:formatCode>General</c:formatCode>
                <c:ptCount val="6"/>
                <c:pt idx="5">
                  <c:v>0.83058962216713894</c:v>
                </c:pt>
              </c:numCache>
            </c:numRef>
          </c:val>
          <c:extLst>
            <c:ext xmlns:c16="http://schemas.microsoft.com/office/drawing/2014/chart" uri="{C3380CC4-5D6E-409C-BE32-E72D297353CC}">
              <c16:uniqueId val="{00000004-6186-4476-A225-37F35409C09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Wirtschaftswachstum'!$J$7:$O$7</c:f>
              <c:numCache>
                <c:formatCode>General</c:formatCode>
                <c:ptCount val="6"/>
                <c:pt idx="0">
                  <c:v>-0.23047275179270343</c:v>
                </c:pt>
                <c:pt idx="1">
                  <c:v>-0.23047275179270343</c:v>
                </c:pt>
                <c:pt idx="2">
                  <c:v>-0.23047275179270343</c:v>
                </c:pt>
                <c:pt idx="3">
                  <c:v>-0.23047275179270343</c:v>
                </c:pt>
                <c:pt idx="4">
                  <c:v>-0.23047275179270343</c:v>
                </c:pt>
                <c:pt idx="5">
                  <c:v>-0.23047275179270343</c:v>
                </c:pt>
              </c:numCache>
            </c:numRef>
          </c:val>
          <c:smooth val="0"/>
          <c:extLst>
            <c:ext xmlns:c16="http://schemas.microsoft.com/office/drawing/2014/chart" uri="{C3380CC4-5D6E-409C-BE32-E72D297353CC}">
              <c16:uniqueId val="{00000005-6186-4476-A225-37F35409C098}"/>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Wirtschaftswachstum'!$J$8:$Y$8</c:f>
              <c:numCache>
                <c:formatCode>General</c:formatCode>
                <c:ptCount val="16"/>
                <c:pt idx="6">
                  <c:v>-0.54759234883398733</c:v>
                </c:pt>
                <c:pt idx="7">
                  <c:v>-0.54759234883398733</c:v>
                </c:pt>
                <c:pt idx="8">
                  <c:v>-0.54759234883398733</c:v>
                </c:pt>
                <c:pt idx="9">
                  <c:v>-0.54759234883398733</c:v>
                </c:pt>
                <c:pt idx="10">
                  <c:v>-0.54759234883398733</c:v>
                </c:pt>
                <c:pt idx="11">
                  <c:v>-0.54759234883398733</c:v>
                </c:pt>
                <c:pt idx="12">
                  <c:v>-0.54759234883398733</c:v>
                </c:pt>
                <c:pt idx="13">
                  <c:v>-0.54759234883398733</c:v>
                </c:pt>
                <c:pt idx="14">
                  <c:v>-0.54759234883398733</c:v>
                </c:pt>
                <c:pt idx="15">
                  <c:v>-0.54759234883398733</c:v>
                </c:pt>
              </c:numCache>
            </c:numRef>
          </c:val>
          <c:smooth val="0"/>
          <c:extLst>
            <c:ext xmlns:c16="http://schemas.microsoft.com/office/drawing/2014/chart" uri="{C3380CC4-5D6E-409C-BE32-E72D297353CC}">
              <c16:uniqueId val="{00000006-6186-4476-A225-37F35409C09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Selbständige'!$I$3</c:f>
          <c:strCache>
            <c:ptCount val="1"/>
            <c:pt idx="0">
              <c:v>Selbstständige je 1.000 Erwerbstätige,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Selbständige'!$J$4:$N$4</c:f>
              <c:numCache>
                <c:formatCode>General</c:formatCode>
                <c:ptCount val="5"/>
                <c:pt idx="0">
                  <c:v>97.514194788637838</c:v>
                </c:pt>
                <c:pt idx="1">
                  <c:v>81.677377755041093</c:v>
                </c:pt>
                <c:pt idx="2">
                  <c:v>82.944260960911507</c:v>
                </c:pt>
                <c:pt idx="3">
                  <c:v>72.466787961334845</c:v>
                </c:pt>
                <c:pt idx="4">
                  <c:v>82.867507609925624</c:v>
                </c:pt>
              </c:numCache>
            </c:numRef>
          </c:val>
          <c:extLst>
            <c:ext xmlns:c16="http://schemas.microsoft.com/office/drawing/2014/chart" uri="{C3380CC4-5D6E-409C-BE32-E72D297353CC}">
              <c16:uniqueId val="{00000000-D563-4630-BBE1-D108F230C552}"/>
            </c:ext>
          </c:extLst>
        </c:ser>
        <c:ser>
          <c:idx val="3"/>
          <c:order val="3"/>
          <c:spPr>
            <a:solidFill>
              <a:schemeClr val="accent1"/>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Selbständige'!$J$6:$Y$6</c:f>
              <c:numCache>
                <c:formatCode>General</c:formatCode>
                <c:ptCount val="16"/>
                <c:pt idx="6">
                  <c:v>76.214463996716759</c:v>
                </c:pt>
                <c:pt idx="7">
                  <c:v>83.098106843706674</c:v>
                </c:pt>
                <c:pt idx="8">
                  <c:v>57.042008897056299</c:v>
                </c:pt>
                <c:pt idx="9">
                  <c:v>74.927909698911094</c:v>
                </c:pt>
                <c:pt idx="10">
                  <c:v>76.826196125774885</c:v>
                </c:pt>
                <c:pt idx="11">
                  <c:v>77.925578515018088</c:v>
                </c:pt>
                <c:pt idx="12">
                  <c:v>74.946195643778211</c:v>
                </c:pt>
                <c:pt idx="13">
                  <c:v>85.512416949394606</c:v>
                </c:pt>
                <c:pt idx="14">
                  <c:v>67.482214763150722</c:v>
                </c:pt>
                <c:pt idx="15">
                  <c:v>94.333459792944311</c:v>
                </c:pt>
              </c:numCache>
            </c:numRef>
          </c:val>
          <c:extLst>
            <c:ext xmlns:c16="http://schemas.microsoft.com/office/drawing/2014/chart" uri="{C3380CC4-5D6E-409C-BE32-E72D297353CC}">
              <c16:uniqueId val="{00000001-D563-4630-BBE1-D108F230C55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563-4630-BBE1-D108F230C552}"/>
              </c:ext>
            </c:extLst>
          </c:dPt>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Selbständige'!$J$5:$O$5</c:f>
              <c:numCache>
                <c:formatCode>General</c:formatCode>
                <c:ptCount val="6"/>
                <c:pt idx="5">
                  <c:v>91.703779338763823</c:v>
                </c:pt>
              </c:numCache>
            </c:numRef>
          </c:val>
          <c:extLst>
            <c:ext xmlns:c16="http://schemas.microsoft.com/office/drawing/2014/chart" uri="{C3380CC4-5D6E-409C-BE32-E72D297353CC}">
              <c16:uniqueId val="{00000004-D563-4630-BBE1-D108F230C5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Selbständige'!$J$7:$O$7</c:f>
              <c:numCache>
                <c:formatCode>General</c:formatCode>
                <c:ptCount val="6"/>
                <c:pt idx="0">
                  <c:v>85.96369180944987</c:v>
                </c:pt>
                <c:pt idx="1">
                  <c:v>85.96369180944987</c:v>
                </c:pt>
                <c:pt idx="2">
                  <c:v>85.96369180944987</c:v>
                </c:pt>
                <c:pt idx="3">
                  <c:v>85.96369180944987</c:v>
                </c:pt>
                <c:pt idx="4">
                  <c:v>85.96369180944987</c:v>
                </c:pt>
                <c:pt idx="5">
                  <c:v>85.96369180944987</c:v>
                </c:pt>
              </c:numCache>
            </c:numRef>
          </c:val>
          <c:smooth val="0"/>
          <c:extLst>
            <c:ext xmlns:c16="http://schemas.microsoft.com/office/drawing/2014/chart" uri="{C3380CC4-5D6E-409C-BE32-E72D297353CC}">
              <c16:uniqueId val="{00000005-D563-4630-BBE1-D108F230C552}"/>
            </c:ext>
          </c:extLst>
        </c:ser>
        <c:ser>
          <c:idx val="2"/>
          <c:order val="2"/>
          <c:tx>
            <c:v>Durchschnitt West</c:v>
          </c:tx>
          <c:spPr>
            <a:ln w="15875" cap="rnd">
              <a:solidFill>
                <a:schemeClr val="tx2">
                  <a:lumMod val="75000"/>
                  <a:lumOff val="25000"/>
                </a:schemeClr>
              </a:solidFill>
              <a:round/>
            </a:ln>
            <a:effectLst/>
          </c:spPr>
          <c:marker>
            <c:symbol val="none"/>
          </c:marker>
          <c:val>
            <c:numRef>
              <c:f>'Abb Selbständige'!$J$8:$Y$8</c:f>
              <c:numCache>
                <c:formatCode>General</c:formatCode>
                <c:ptCount val="16"/>
                <c:pt idx="6">
                  <c:v>78.388365489670576</c:v>
                </c:pt>
                <c:pt idx="7">
                  <c:v>78.388365489670576</c:v>
                </c:pt>
                <c:pt idx="8">
                  <c:v>78.388365489670576</c:v>
                </c:pt>
                <c:pt idx="9">
                  <c:v>78.388365489670576</c:v>
                </c:pt>
                <c:pt idx="10">
                  <c:v>78.388365489670576</c:v>
                </c:pt>
                <c:pt idx="11">
                  <c:v>78.388365489670576</c:v>
                </c:pt>
                <c:pt idx="12">
                  <c:v>78.388365489670576</c:v>
                </c:pt>
                <c:pt idx="13">
                  <c:v>78.388365489670576</c:v>
                </c:pt>
                <c:pt idx="14">
                  <c:v>78.388365489670576</c:v>
                </c:pt>
                <c:pt idx="15">
                  <c:v>78.388365489670576</c:v>
                </c:pt>
              </c:numCache>
            </c:numRef>
          </c:val>
          <c:smooth val="0"/>
          <c:extLst>
            <c:ext xmlns:c16="http://schemas.microsoft.com/office/drawing/2014/chart" uri="{C3380CC4-5D6E-409C-BE32-E72D297353CC}">
              <c16:uniqueId val="{00000006-D563-4630-BBE1-D108F230C5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Selbständige'!$I$11</c:f>
          <c:strCache>
            <c:ptCount val="1"/>
            <c:pt idx="0">
              <c:v>Selbstständige je 1.000 Einwohner,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Selbständige'!$J$12:$N$12</c:f>
              <c:numCache>
                <c:formatCode>General</c:formatCode>
                <c:ptCount val="5"/>
                <c:pt idx="0">
                  <c:v>43.633835054832019</c:v>
                </c:pt>
                <c:pt idx="1">
                  <c:v>39.045717542837288</c:v>
                </c:pt>
                <c:pt idx="2">
                  <c:v>42.19569417609712</c:v>
                </c:pt>
                <c:pt idx="3">
                  <c:v>33.531763108993431</c:v>
                </c:pt>
                <c:pt idx="4">
                  <c:v>39.81490698449042</c:v>
                </c:pt>
              </c:numCache>
            </c:numRef>
          </c:val>
          <c:extLst>
            <c:ext xmlns:c16="http://schemas.microsoft.com/office/drawing/2014/chart" uri="{C3380CC4-5D6E-409C-BE32-E72D297353CC}">
              <c16:uniqueId val="{00000000-D174-4BA0-BC75-5FDD18B878D0}"/>
            </c:ext>
          </c:extLst>
        </c:ser>
        <c:ser>
          <c:idx val="3"/>
          <c:order val="3"/>
          <c:spPr>
            <a:solidFill>
              <a:schemeClr val="accent1"/>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Selbständige'!$J$14:$Y$14</c:f>
              <c:numCache>
                <c:formatCode>General</c:formatCode>
                <c:ptCount val="16"/>
                <c:pt idx="6">
                  <c:v>43.473720864765731</c:v>
                </c:pt>
                <c:pt idx="7">
                  <c:v>49.381205845291433</c:v>
                </c:pt>
                <c:pt idx="8">
                  <c:v>36.083073433512865</c:v>
                </c:pt>
                <c:pt idx="9">
                  <c:v>54.999102206428141</c:v>
                </c:pt>
                <c:pt idx="10">
                  <c:v>44.302963992814554</c:v>
                </c:pt>
                <c:pt idx="11">
                  <c:v>41.290291462792027</c:v>
                </c:pt>
                <c:pt idx="12">
                  <c:v>40.924938166283404</c:v>
                </c:pt>
                <c:pt idx="13">
                  <c:v>42.655831130880202</c:v>
                </c:pt>
                <c:pt idx="14">
                  <c:v>34.511074131304682</c:v>
                </c:pt>
                <c:pt idx="15">
                  <c:v>47.130236411379833</c:v>
                </c:pt>
              </c:numCache>
            </c:numRef>
          </c:val>
          <c:extLst>
            <c:ext xmlns:c16="http://schemas.microsoft.com/office/drawing/2014/chart" uri="{C3380CC4-5D6E-409C-BE32-E72D297353CC}">
              <c16:uniqueId val="{00000001-D174-4BA0-BC75-5FDD18B878D0}"/>
            </c:ext>
          </c:extLst>
        </c:ser>
        <c:ser>
          <c:idx val="4"/>
          <c:order val="4"/>
          <c:spPr>
            <a:pattFill prst="wdUpDiag">
              <a:fgClr>
                <a:srgbClr val="FFC000"/>
              </a:fgClr>
              <a:bgClr>
                <a:schemeClr val="accent1"/>
              </a:bgClr>
            </a:patt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Selbständige'!$J$13:$O$13</c:f>
              <c:numCache>
                <c:formatCode>General</c:formatCode>
                <c:ptCount val="6"/>
                <c:pt idx="5">
                  <c:v>54.464708005196911</c:v>
                </c:pt>
              </c:numCache>
            </c:numRef>
          </c:val>
          <c:extLst>
            <c:ext xmlns:c16="http://schemas.microsoft.com/office/drawing/2014/chart" uri="{C3380CC4-5D6E-409C-BE32-E72D297353CC}">
              <c16:uniqueId val="{00000002-D174-4BA0-BC75-5FDD18B878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Selbständige'!$J$15:$O$15</c:f>
              <c:numCache>
                <c:formatCode>General</c:formatCode>
                <c:ptCount val="6"/>
                <c:pt idx="0">
                  <c:v>43.481257319851672</c:v>
                </c:pt>
                <c:pt idx="1">
                  <c:v>43.481257319851672</c:v>
                </c:pt>
                <c:pt idx="2">
                  <c:v>43.481257319851672</c:v>
                </c:pt>
                <c:pt idx="3">
                  <c:v>43.481257319851672</c:v>
                </c:pt>
                <c:pt idx="4">
                  <c:v>43.481257319851672</c:v>
                </c:pt>
                <c:pt idx="5">
                  <c:v>43.481257319851672</c:v>
                </c:pt>
              </c:numCache>
            </c:numRef>
          </c:val>
          <c:smooth val="0"/>
          <c:extLst>
            <c:ext xmlns:c16="http://schemas.microsoft.com/office/drawing/2014/chart" uri="{C3380CC4-5D6E-409C-BE32-E72D297353CC}">
              <c16:uniqueId val="{00000003-D174-4BA0-BC75-5FDD18B878D0}"/>
            </c:ext>
          </c:extLst>
        </c:ser>
        <c:ser>
          <c:idx val="2"/>
          <c:order val="2"/>
          <c:tx>
            <c:v>Durchschnitt West</c:v>
          </c:tx>
          <c:spPr>
            <a:ln w="15875" cap="rnd">
              <a:solidFill>
                <a:schemeClr val="tx2">
                  <a:lumMod val="75000"/>
                  <a:lumOff val="25000"/>
                </a:schemeClr>
              </a:solidFill>
              <a:round/>
            </a:ln>
            <a:effectLst/>
          </c:spPr>
          <c:marker>
            <c:symbol val="none"/>
          </c:marker>
          <c:val>
            <c:numRef>
              <c:f>'Abb Selbständige'!$J$16:$Y$16</c:f>
              <c:numCache>
                <c:formatCode>General</c:formatCode>
                <c:ptCount val="16"/>
                <c:pt idx="6">
                  <c:v>43.989272343064535</c:v>
                </c:pt>
                <c:pt idx="7">
                  <c:v>43.989272343064535</c:v>
                </c:pt>
                <c:pt idx="8">
                  <c:v>43.989272343064535</c:v>
                </c:pt>
                <c:pt idx="9">
                  <c:v>43.989272343064535</c:v>
                </c:pt>
                <c:pt idx="10">
                  <c:v>43.989272343064535</c:v>
                </c:pt>
                <c:pt idx="11">
                  <c:v>43.989272343064535</c:v>
                </c:pt>
                <c:pt idx="12">
                  <c:v>43.989272343064535</c:v>
                </c:pt>
                <c:pt idx="13">
                  <c:v>43.989272343064535</c:v>
                </c:pt>
                <c:pt idx="14">
                  <c:v>43.989272343064535</c:v>
                </c:pt>
                <c:pt idx="15">
                  <c:v>43.989272343064535</c:v>
                </c:pt>
              </c:numCache>
            </c:numRef>
          </c:val>
          <c:smooth val="0"/>
          <c:extLst>
            <c:ext xmlns:c16="http://schemas.microsoft.com/office/drawing/2014/chart" uri="{C3380CC4-5D6E-409C-BE32-E72D297353CC}">
              <c16:uniqueId val="{00000004-D174-4BA0-BC75-5FDD18B878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Selbständige'!$I$19</c:f>
          <c:strCache>
            <c:ptCount val="1"/>
            <c:pt idx="0">
              <c:v>Selbstständige je 1.000 Einwohner im erwerbsfähigen Alter (20-64 Jahre),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Selbständige'!$J$20:$N$20</c:f>
              <c:numCache>
                <c:formatCode>General</c:formatCode>
                <c:ptCount val="5"/>
                <c:pt idx="0">
                  <c:v>78.404831320283179</c:v>
                </c:pt>
                <c:pt idx="1">
                  <c:v>70.233983446458723</c:v>
                </c:pt>
                <c:pt idx="2">
                  <c:v>76.796048457354672</c:v>
                </c:pt>
                <c:pt idx="3">
                  <c:v>61.390924872215322</c:v>
                </c:pt>
                <c:pt idx="4">
                  <c:v>72.760236240098763</c:v>
                </c:pt>
              </c:numCache>
            </c:numRef>
          </c:val>
          <c:extLst>
            <c:ext xmlns:c16="http://schemas.microsoft.com/office/drawing/2014/chart" uri="{C3380CC4-5D6E-409C-BE32-E72D297353CC}">
              <c16:uniqueId val="{00000000-F8C6-45AB-ABEF-E29F21AF0AE4}"/>
            </c:ext>
          </c:extLst>
        </c:ser>
        <c:ser>
          <c:idx val="3"/>
          <c:order val="3"/>
          <c:spPr>
            <a:solidFill>
              <a:srgbClr val="156082"/>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Selbständige'!$J$22:$Y$22</c:f>
              <c:numCache>
                <c:formatCode>General</c:formatCode>
                <c:ptCount val="16"/>
                <c:pt idx="6">
                  <c:v>73.302670139409102</c:v>
                </c:pt>
                <c:pt idx="7">
                  <c:v>82.273597862300434</c:v>
                </c:pt>
                <c:pt idx="8">
                  <c:v>61.244647740410969</c:v>
                </c:pt>
                <c:pt idx="9">
                  <c:v>86.962269963477112</c:v>
                </c:pt>
                <c:pt idx="10">
                  <c:v>74.191594419283774</c:v>
                </c:pt>
                <c:pt idx="11">
                  <c:v>70.679301234424287</c:v>
                </c:pt>
                <c:pt idx="12">
                  <c:v>69.664444017753837</c:v>
                </c:pt>
                <c:pt idx="13">
                  <c:v>73.312268481241006</c:v>
                </c:pt>
                <c:pt idx="14">
                  <c:v>61.405572695396309</c:v>
                </c:pt>
                <c:pt idx="15">
                  <c:v>81.709901557299517</c:v>
                </c:pt>
              </c:numCache>
            </c:numRef>
          </c:val>
          <c:extLst>
            <c:ext xmlns:c16="http://schemas.microsoft.com/office/drawing/2014/chart" uri="{C3380CC4-5D6E-409C-BE32-E72D297353CC}">
              <c16:uniqueId val="{00000001-F8C6-45AB-ABEF-E29F21AF0AE4}"/>
            </c:ext>
          </c:extLst>
        </c:ser>
        <c:ser>
          <c:idx val="4"/>
          <c:order val="4"/>
          <c:spPr>
            <a:pattFill prst="wdUpDiag">
              <a:fgClr>
                <a:srgbClr val="FFC000"/>
              </a:fgClr>
              <a:bgClr>
                <a:srgbClr val="156082"/>
              </a:bgClr>
            </a:patt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Selbständige'!$J$21:$O$21</c:f>
              <c:numCache>
                <c:formatCode>General</c:formatCode>
                <c:ptCount val="6"/>
                <c:pt idx="5">
                  <c:v>85.946888832590702</c:v>
                </c:pt>
              </c:numCache>
            </c:numRef>
          </c:val>
          <c:extLst>
            <c:ext xmlns:c16="http://schemas.microsoft.com/office/drawing/2014/chart" uri="{C3380CC4-5D6E-409C-BE32-E72D297353CC}">
              <c16:uniqueId val="{00000002-F8C6-45AB-ABEF-E29F21AF0A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76.301478550973641</c:v>
                </c:pt>
                <c:pt idx="1">
                  <c:v>76.301478550973641</c:v>
                </c:pt>
                <c:pt idx="2">
                  <c:v>76.301478550973641</c:v>
                </c:pt>
                <c:pt idx="3">
                  <c:v>76.301478550973641</c:v>
                </c:pt>
                <c:pt idx="4">
                  <c:v>76.301478550973641</c:v>
                </c:pt>
                <c:pt idx="5">
                  <c:v>76.301478550973641</c:v>
                </c:pt>
              </c:numCache>
            </c:numRef>
          </c:val>
          <c:smooth val="0"/>
          <c:extLst>
            <c:ext xmlns:c16="http://schemas.microsoft.com/office/drawing/2014/chart" uri="{C3380CC4-5D6E-409C-BE32-E72D297353CC}">
              <c16:uniqueId val="{00000003-F8C6-45AB-ABEF-E29F21AF0AE4}"/>
            </c:ext>
          </c:extLst>
        </c:ser>
        <c:ser>
          <c:idx val="2"/>
          <c:order val="2"/>
          <c:tx>
            <c:v>Durchschnitt West</c:v>
          </c:tx>
          <c:spPr>
            <a:ln w="15875" cap="rnd">
              <a:solidFill>
                <a:srgbClr val="0E2841">
                  <a:lumMod val="75000"/>
                  <a:lumOff val="25000"/>
                </a:srgbClr>
              </a:solidFill>
              <a:round/>
            </a:ln>
            <a:effectLst/>
          </c:spPr>
          <c:marker>
            <c:symbol val="none"/>
          </c:marker>
          <c:val>
            <c:numRef>
              <c:f>'Abb Selbständige'!$J$24:$Y$24</c:f>
              <c:numCache>
                <c:formatCode>General</c:formatCode>
                <c:ptCount val="16"/>
                <c:pt idx="6">
                  <c:v>74.371274249040766</c:v>
                </c:pt>
                <c:pt idx="7">
                  <c:v>74.371274249040766</c:v>
                </c:pt>
                <c:pt idx="8">
                  <c:v>74.371274249040766</c:v>
                </c:pt>
                <c:pt idx="9">
                  <c:v>74.371274249040766</c:v>
                </c:pt>
                <c:pt idx="10">
                  <c:v>74.371274249040766</c:v>
                </c:pt>
                <c:pt idx="11">
                  <c:v>74.371274249040766</c:v>
                </c:pt>
                <c:pt idx="12">
                  <c:v>74.371274249040766</c:v>
                </c:pt>
                <c:pt idx="13">
                  <c:v>74.371274249040766</c:v>
                </c:pt>
                <c:pt idx="14">
                  <c:v>74.371274249040766</c:v>
                </c:pt>
                <c:pt idx="15">
                  <c:v>74.371274249040766</c:v>
                </c:pt>
              </c:numCache>
            </c:numRef>
          </c:val>
          <c:smooth val="0"/>
          <c:extLst>
            <c:ext xmlns:c16="http://schemas.microsoft.com/office/drawing/2014/chart" uri="{C3380CC4-5D6E-409C-BE32-E72D297353CC}">
              <c16:uniqueId val="{00000004-F8C6-45AB-ABEF-E29F21AF0A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Selbständige'!$I$27</c:f>
          <c:strCache>
            <c:ptCount val="1"/>
            <c:pt idx="0">
              <c:v>Betriebsüberschuss/Selbständigeneinkommen pro Selbständigen,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Selbständige'!$J$28:$N$28</c:f>
              <c:numCache>
                <c:formatCode>General</c:formatCode>
                <c:ptCount val="5"/>
                <c:pt idx="0">
                  <c:v>75.716729796931617</c:v>
                </c:pt>
                <c:pt idx="1">
                  <c:v>97.177733515274653</c:v>
                </c:pt>
                <c:pt idx="2">
                  <c:v>72.373772222863749</c:v>
                </c:pt>
                <c:pt idx="3">
                  <c:v>99.016141044403312</c:v>
                </c:pt>
                <c:pt idx="4">
                  <c:v>78.039791772044794</c:v>
                </c:pt>
              </c:numCache>
            </c:numRef>
          </c:val>
          <c:extLst>
            <c:ext xmlns:c16="http://schemas.microsoft.com/office/drawing/2014/chart" uri="{C3380CC4-5D6E-409C-BE32-E72D297353CC}">
              <c16:uniqueId val="{00000000-EF66-446F-BF0C-2F8D53CE11B6}"/>
            </c:ext>
          </c:extLst>
        </c:ser>
        <c:ser>
          <c:idx val="3"/>
          <c:order val="3"/>
          <c:spPr>
            <a:solidFill>
              <a:srgbClr val="156082"/>
            </a:solidFill>
            <a:ln w="15875">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Selbständige'!$J$30:$Y$30</c:f>
              <c:numCache>
                <c:formatCode>General</c:formatCode>
                <c:ptCount val="16"/>
                <c:pt idx="6">
                  <c:v>100.99060895557963</c:v>
                </c:pt>
                <c:pt idx="7">
                  <c:v>100.81944930599076</c:v>
                </c:pt>
                <c:pt idx="8">
                  <c:v>100.26751183921078</c:v>
                </c:pt>
                <c:pt idx="9">
                  <c:v>96.686801826692758</c:v>
                </c:pt>
                <c:pt idx="10">
                  <c:v>89.057137655769694</c:v>
                </c:pt>
                <c:pt idx="11">
                  <c:v>110.91539120092983</c:v>
                </c:pt>
                <c:pt idx="12">
                  <c:v>100.3172027184621</c:v>
                </c:pt>
                <c:pt idx="13">
                  <c:v>94.000026379415473</c:v>
                </c:pt>
                <c:pt idx="14">
                  <c:v>75.317692307152754</c:v>
                </c:pt>
                <c:pt idx="15">
                  <c:v>103.28567408163319</c:v>
                </c:pt>
              </c:numCache>
            </c:numRef>
          </c:val>
          <c:extLst>
            <c:ext xmlns:c16="http://schemas.microsoft.com/office/drawing/2014/chart" uri="{C3380CC4-5D6E-409C-BE32-E72D297353CC}">
              <c16:uniqueId val="{00000001-EF66-446F-BF0C-2F8D53CE11B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Selbständige'!$J$29:$O$29</c:f>
              <c:numCache>
                <c:formatCode>General</c:formatCode>
                <c:ptCount val="6"/>
                <c:pt idx="5">
                  <c:v>66.549191452961438</c:v>
                </c:pt>
              </c:numCache>
            </c:numRef>
          </c:val>
          <c:extLst>
            <c:ext xmlns:c16="http://schemas.microsoft.com/office/drawing/2014/chart" uri="{C3380CC4-5D6E-409C-BE32-E72D297353CC}">
              <c16:uniqueId val="{00000002-EF66-446F-BF0C-2F8D53CE11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Selbständige'!$J$31:$O$31</c:f>
              <c:numCache>
                <c:formatCode>General</c:formatCode>
                <c:ptCount val="6"/>
                <c:pt idx="0">
                  <c:v>76.849211195758897</c:v>
                </c:pt>
                <c:pt idx="1">
                  <c:v>76.849211195758897</c:v>
                </c:pt>
                <c:pt idx="2">
                  <c:v>76.849211195758897</c:v>
                </c:pt>
                <c:pt idx="3">
                  <c:v>76.849211195758897</c:v>
                </c:pt>
                <c:pt idx="4">
                  <c:v>76.849211195758897</c:v>
                </c:pt>
                <c:pt idx="5">
                  <c:v>76.849211195758897</c:v>
                </c:pt>
              </c:numCache>
            </c:numRef>
          </c:val>
          <c:smooth val="0"/>
          <c:extLst>
            <c:ext xmlns:c16="http://schemas.microsoft.com/office/drawing/2014/chart" uri="{C3380CC4-5D6E-409C-BE32-E72D297353CC}">
              <c16:uniqueId val="{00000003-EF66-446F-BF0C-2F8D53CE11B6}"/>
            </c:ext>
          </c:extLst>
        </c:ser>
        <c:ser>
          <c:idx val="2"/>
          <c:order val="2"/>
          <c:tx>
            <c:v>Durchschnitt West</c:v>
          </c:tx>
          <c:spPr>
            <a:ln w="15875" cap="rnd">
              <a:solidFill>
                <a:srgbClr val="0E2841">
                  <a:lumMod val="75000"/>
                  <a:lumOff val="25000"/>
                </a:srgbClr>
              </a:solidFill>
              <a:round/>
            </a:ln>
            <a:effectLst/>
          </c:spPr>
          <c:marker>
            <c:symbol val="none"/>
          </c:marker>
          <c:val>
            <c:numRef>
              <c:f>'Abb Selbständige'!$J$32:$Y$32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F66-446F-BF0C-2F8D53CE11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Industrie'!$I$3</c:f>
          <c:strCache>
            <c:ptCount val="1"/>
            <c:pt idx="0">
              <c:v>Industrie: Beschäftigte je Betrieb,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Industrie'!$J$4:$N$4</c:f>
              <c:numCache>
                <c:formatCode>General</c:formatCode>
                <c:ptCount val="5"/>
                <c:pt idx="0">
                  <c:v>86.413595413595417</c:v>
                </c:pt>
                <c:pt idx="1">
                  <c:v>78.492307692307691</c:v>
                </c:pt>
                <c:pt idx="2">
                  <c:v>95.516040955631397</c:v>
                </c:pt>
                <c:pt idx="3">
                  <c:v>93.628166915052162</c:v>
                </c:pt>
                <c:pt idx="4">
                  <c:v>105.20949367088608</c:v>
                </c:pt>
              </c:numCache>
            </c:numRef>
          </c:val>
          <c:extLst>
            <c:ext xmlns:c16="http://schemas.microsoft.com/office/drawing/2014/chart" uri="{C3380CC4-5D6E-409C-BE32-E72D297353CC}">
              <c16:uniqueId val="{00000000-BF71-41A9-B3BF-6DBE7C765FFF}"/>
            </c:ext>
          </c:extLst>
        </c:ser>
        <c:ser>
          <c:idx val="3"/>
          <c:order val="3"/>
          <c:spPr>
            <a:solidFill>
              <a:schemeClr val="accent1"/>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Industrie'!$J$6:$Y$6</c:f>
              <c:numCache>
                <c:formatCode>General</c:formatCode>
                <c:ptCount val="16"/>
                <c:pt idx="6">
                  <c:v>152.85833627485587</c:v>
                </c:pt>
                <c:pt idx="7">
                  <c:v>162.39970446989287</c:v>
                </c:pt>
                <c:pt idx="8">
                  <c:v>171.66783216783216</c:v>
                </c:pt>
                <c:pt idx="9">
                  <c:v>213.73951434878586</c:v>
                </c:pt>
                <c:pt idx="10">
                  <c:v>145.64220183486239</c:v>
                </c:pt>
                <c:pt idx="11">
                  <c:v>149.90645761360616</c:v>
                </c:pt>
                <c:pt idx="12">
                  <c:v>118.45777473333986</c:v>
                </c:pt>
                <c:pt idx="13">
                  <c:v>134.70109190172886</c:v>
                </c:pt>
                <c:pt idx="14">
                  <c:v>187.88669950738915</c:v>
                </c:pt>
                <c:pt idx="15">
                  <c:v>104.83843797856049</c:v>
                </c:pt>
              </c:numCache>
            </c:numRef>
          </c:val>
          <c:extLst>
            <c:ext xmlns:c16="http://schemas.microsoft.com/office/drawing/2014/chart" uri="{C3380CC4-5D6E-409C-BE32-E72D297353CC}">
              <c16:uniqueId val="{00000001-BF71-41A9-B3BF-6DBE7C765FFF}"/>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F71-41A9-B3BF-6DBE7C765FFF}"/>
              </c:ext>
            </c:extLst>
          </c:dPt>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Industrie'!$J$5:$O$5</c:f>
              <c:numCache>
                <c:formatCode>General</c:formatCode>
                <c:ptCount val="6"/>
                <c:pt idx="5">
                  <c:v>113.19047619047619</c:v>
                </c:pt>
              </c:numCache>
            </c:numRef>
          </c:val>
          <c:extLst>
            <c:ext xmlns:c16="http://schemas.microsoft.com/office/drawing/2014/chart" uri="{C3380CC4-5D6E-409C-BE32-E72D297353CC}">
              <c16:uniqueId val="{00000004-BF71-41A9-B3BF-6DBE7C765F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Industrie'!$J$7:$O$7</c:f>
              <c:numCache>
                <c:formatCode>General</c:formatCode>
                <c:ptCount val="6"/>
                <c:pt idx="0">
                  <c:v>95.71947961435707</c:v>
                </c:pt>
                <c:pt idx="1">
                  <c:v>95.71947961435707</c:v>
                </c:pt>
                <c:pt idx="2">
                  <c:v>95.71947961435707</c:v>
                </c:pt>
                <c:pt idx="3">
                  <c:v>95.71947961435707</c:v>
                </c:pt>
                <c:pt idx="4">
                  <c:v>95.71947961435707</c:v>
                </c:pt>
                <c:pt idx="5">
                  <c:v>95.71947961435707</c:v>
                </c:pt>
              </c:numCache>
            </c:numRef>
          </c:val>
          <c:smooth val="0"/>
          <c:extLst>
            <c:ext xmlns:c16="http://schemas.microsoft.com/office/drawing/2014/chart" uri="{C3380CC4-5D6E-409C-BE32-E72D297353CC}">
              <c16:uniqueId val="{00000005-BF71-41A9-B3BF-6DBE7C765FFF}"/>
            </c:ext>
          </c:extLst>
        </c:ser>
        <c:ser>
          <c:idx val="2"/>
          <c:order val="2"/>
          <c:tx>
            <c:v>Durchschnitt West</c:v>
          </c:tx>
          <c:spPr>
            <a:ln w="15875" cap="rnd">
              <a:solidFill>
                <a:schemeClr val="tx2">
                  <a:lumMod val="75000"/>
                  <a:lumOff val="25000"/>
                </a:schemeClr>
              </a:solidFill>
              <a:round/>
            </a:ln>
            <a:effectLst/>
          </c:spPr>
          <c:marker>
            <c:symbol val="none"/>
          </c:marker>
          <c:val>
            <c:numRef>
              <c:f>'Abb Industrie'!$J$8:$Y$8</c:f>
              <c:numCache>
                <c:formatCode>General</c:formatCode>
                <c:ptCount val="16"/>
                <c:pt idx="6">
                  <c:v>143.36504080069719</c:v>
                </c:pt>
                <c:pt idx="7">
                  <c:v>143.36504080069719</c:v>
                </c:pt>
                <c:pt idx="8">
                  <c:v>143.36504080069719</c:v>
                </c:pt>
                <c:pt idx="9">
                  <c:v>143.36504080069719</c:v>
                </c:pt>
                <c:pt idx="10">
                  <c:v>143.36504080069719</c:v>
                </c:pt>
                <c:pt idx="11">
                  <c:v>143.36504080069719</c:v>
                </c:pt>
                <c:pt idx="12">
                  <c:v>143.36504080069719</c:v>
                </c:pt>
                <c:pt idx="13">
                  <c:v>143.36504080069719</c:v>
                </c:pt>
                <c:pt idx="14">
                  <c:v>143.36504080069719</c:v>
                </c:pt>
                <c:pt idx="15">
                  <c:v>143.36504080069719</c:v>
                </c:pt>
              </c:numCache>
            </c:numRef>
          </c:val>
          <c:smooth val="0"/>
          <c:extLst>
            <c:ext xmlns:c16="http://schemas.microsoft.com/office/drawing/2014/chart" uri="{C3380CC4-5D6E-409C-BE32-E72D297353CC}">
              <c16:uniqueId val="{00000006-BF71-41A9-B3BF-6DBE7C765F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Industrie'!$I$11</c:f>
          <c:strCache>
            <c:ptCount val="1"/>
            <c:pt idx="0">
              <c:v>Industrie: Umsatz je Betrieb in Tsd. Euro,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Industrie'!$J$12:$N$12</c:f>
              <c:numCache>
                <c:formatCode>General</c:formatCode>
                <c:ptCount val="5"/>
                <c:pt idx="0">
                  <c:v>32388.392301392301</c:v>
                </c:pt>
                <c:pt idx="1">
                  <c:v>30701.542307692307</c:v>
                </c:pt>
                <c:pt idx="2">
                  <c:v>28117.808873720136</c:v>
                </c:pt>
                <c:pt idx="3">
                  <c:v>37399.085692995526</c:v>
                </c:pt>
                <c:pt idx="4">
                  <c:v>25419.534810126581</c:v>
                </c:pt>
              </c:numCache>
            </c:numRef>
          </c:val>
          <c:extLst>
            <c:ext xmlns:c16="http://schemas.microsoft.com/office/drawing/2014/chart" uri="{C3380CC4-5D6E-409C-BE32-E72D297353CC}">
              <c16:uniqueId val="{00000000-D514-496B-8DCC-B4D826E9B285}"/>
            </c:ext>
          </c:extLst>
        </c:ser>
        <c:ser>
          <c:idx val="3"/>
          <c:order val="3"/>
          <c:spPr>
            <a:solidFill>
              <a:schemeClr val="accent1"/>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Industrie'!$J$14:$Y$14</c:f>
              <c:numCache>
                <c:formatCode>General</c:formatCode>
                <c:ptCount val="16"/>
                <c:pt idx="6">
                  <c:v>51484.726438404519</c:v>
                </c:pt>
                <c:pt idx="7">
                  <c:v>58481.9735254279</c:v>
                </c:pt>
                <c:pt idx="8">
                  <c:v>125972.41258741259</c:v>
                </c:pt>
                <c:pt idx="9">
                  <c:v>281948.35540838854</c:v>
                </c:pt>
                <c:pt idx="10">
                  <c:v>49461.199159021409</c:v>
                </c:pt>
                <c:pt idx="11">
                  <c:v>65539.12649481796</c:v>
                </c:pt>
                <c:pt idx="12">
                  <c:v>37666.428613367258</c:v>
                </c:pt>
                <c:pt idx="13">
                  <c:v>46880.453139217469</c:v>
                </c:pt>
                <c:pt idx="14">
                  <c:v>68322.704433497536</c:v>
                </c:pt>
                <c:pt idx="15">
                  <c:v>0</c:v>
                </c:pt>
              </c:numCache>
            </c:numRef>
          </c:val>
          <c:extLst>
            <c:ext xmlns:c16="http://schemas.microsoft.com/office/drawing/2014/chart" uri="{C3380CC4-5D6E-409C-BE32-E72D297353CC}">
              <c16:uniqueId val="{00000001-D514-496B-8DCC-B4D826E9B285}"/>
            </c:ext>
          </c:extLst>
        </c:ser>
        <c:ser>
          <c:idx val="4"/>
          <c:order val="4"/>
          <c:spPr>
            <a:pattFill prst="wdUpDiag">
              <a:fgClr>
                <a:srgbClr val="FFC000"/>
              </a:fgClr>
              <a:bgClr>
                <a:schemeClr val="accent1"/>
              </a:bgClr>
            </a:patt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Industrie'!$J$13:$O$13</c:f>
              <c:numCache>
                <c:formatCode>General</c:formatCode>
                <c:ptCount val="6"/>
                <c:pt idx="5">
                  <c:v>48046.283068783072</c:v>
                </c:pt>
              </c:numCache>
            </c:numRef>
          </c:val>
          <c:extLst>
            <c:ext xmlns:c16="http://schemas.microsoft.com/office/drawing/2014/chart" uri="{C3380CC4-5D6E-409C-BE32-E72D297353CC}">
              <c16:uniqueId val="{00000002-D514-496B-8DCC-B4D826E9B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Industrie'!$J$15:$O$15</c:f>
              <c:numCache>
                <c:formatCode>General</c:formatCode>
                <c:ptCount val="6"/>
                <c:pt idx="0">
                  <c:v>31659.198280868859</c:v>
                </c:pt>
                <c:pt idx="1">
                  <c:v>31659.198280868859</c:v>
                </c:pt>
                <c:pt idx="2">
                  <c:v>31659.198280868859</c:v>
                </c:pt>
                <c:pt idx="3">
                  <c:v>31659.198280868859</c:v>
                </c:pt>
                <c:pt idx="4">
                  <c:v>31659.198280868859</c:v>
                </c:pt>
                <c:pt idx="5">
                  <c:v>31659.198280868859</c:v>
                </c:pt>
              </c:numCache>
            </c:numRef>
          </c:val>
          <c:smooth val="0"/>
          <c:extLst>
            <c:ext xmlns:c16="http://schemas.microsoft.com/office/drawing/2014/chart" uri="{C3380CC4-5D6E-409C-BE32-E72D297353CC}">
              <c16:uniqueId val="{00000003-D514-496B-8DCC-B4D826E9B285}"/>
            </c:ext>
          </c:extLst>
        </c:ser>
        <c:ser>
          <c:idx val="2"/>
          <c:order val="2"/>
          <c:tx>
            <c:v>Durchschnitt West</c:v>
          </c:tx>
          <c:spPr>
            <a:ln w="15875" cap="rnd">
              <a:solidFill>
                <a:schemeClr val="tx2">
                  <a:lumMod val="75000"/>
                  <a:lumOff val="25000"/>
                </a:schemeClr>
              </a:solidFill>
              <a:round/>
            </a:ln>
            <a:effectLst/>
          </c:spPr>
          <c:marker>
            <c:symbol val="none"/>
          </c:marker>
          <c:val>
            <c:numRef>
              <c:f>'Abb Industrie'!$J$16:$Y$16</c:f>
              <c:numCache>
                <c:formatCode>General</c:formatCode>
                <c:ptCount val="16"/>
                <c:pt idx="6">
                  <c:v>53209.786727229512</c:v>
                </c:pt>
                <c:pt idx="7">
                  <c:v>53209.786727229512</c:v>
                </c:pt>
                <c:pt idx="8">
                  <c:v>53209.786727229512</c:v>
                </c:pt>
                <c:pt idx="9">
                  <c:v>53209.786727229512</c:v>
                </c:pt>
                <c:pt idx="10">
                  <c:v>53209.786727229512</c:v>
                </c:pt>
                <c:pt idx="11">
                  <c:v>53209.786727229512</c:v>
                </c:pt>
                <c:pt idx="12">
                  <c:v>53209.786727229512</c:v>
                </c:pt>
                <c:pt idx="13">
                  <c:v>53209.786727229512</c:v>
                </c:pt>
                <c:pt idx="14">
                  <c:v>53209.786727229512</c:v>
                </c:pt>
                <c:pt idx="15">
                  <c:v>53209.786727229512</c:v>
                </c:pt>
              </c:numCache>
            </c:numRef>
          </c:val>
          <c:smooth val="0"/>
          <c:extLst>
            <c:ext xmlns:c16="http://schemas.microsoft.com/office/drawing/2014/chart" uri="{C3380CC4-5D6E-409C-BE32-E72D297353CC}">
              <c16:uniqueId val="{00000004-D514-496B-8DCC-B4D826E9B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Industrie'!$I$19</c:f>
          <c:strCache>
            <c:ptCount val="1"/>
            <c:pt idx="0">
              <c:v>Industrie: Umsatz je Beschäftigten in Tsd. Euro,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Industrie'!$J$20:$N$20</c:f>
              <c:numCache>
                <c:formatCode>General</c:formatCode>
                <c:ptCount val="5"/>
                <c:pt idx="0">
                  <c:v>374.80667418562996</c:v>
                </c:pt>
                <c:pt idx="1">
                  <c:v>391.14077812622503</c:v>
                </c:pt>
                <c:pt idx="2">
                  <c:v>294.37787195117596</c:v>
                </c:pt>
                <c:pt idx="3">
                  <c:v>399.44267761780833</c:v>
                </c:pt>
                <c:pt idx="4">
                  <c:v>241.60875528631843</c:v>
                </c:pt>
              </c:numCache>
            </c:numRef>
          </c:val>
          <c:extLst>
            <c:ext xmlns:c16="http://schemas.microsoft.com/office/drawing/2014/chart" uri="{C3380CC4-5D6E-409C-BE32-E72D297353CC}">
              <c16:uniqueId val="{00000000-4A89-4A88-92F0-438E788EE55F}"/>
            </c:ext>
          </c:extLst>
        </c:ser>
        <c:ser>
          <c:idx val="3"/>
          <c:order val="3"/>
          <c:spPr>
            <a:solidFill>
              <a:srgbClr val="156082"/>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Industrie'!$J$22:$Y$22</c:f>
              <c:numCache>
                <c:formatCode>General</c:formatCode>
                <c:ptCount val="16"/>
                <c:pt idx="6">
                  <c:v>336.81333771570951</c:v>
                </c:pt>
                <c:pt idx="7">
                  <c:v>360.11132973625467</c:v>
                </c:pt>
                <c:pt idx="8">
                  <c:v>733.81489704055241</c:v>
                </c:pt>
                <c:pt idx="9">
                  <c:v>1319.1213438816822</c:v>
                </c:pt>
                <c:pt idx="10">
                  <c:v>339.60760367454066</c:v>
                </c:pt>
                <c:pt idx="11">
                  <c:v>437.20015493761724</c:v>
                </c:pt>
                <c:pt idx="12">
                  <c:v>317.9734609919704</c:v>
                </c:pt>
                <c:pt idx="13">
                  <c:v>348.03320802639888</c:v>
                </c:pt>
                <c:pt idx="14">
                  <c:v>363.63779135313706</c:v>
                </c:pt>
                <c:pt idx="15">
                  <c:v>342.78488741518709</c:v>
                </c:pt>
              </c:numCache>
            </c:numRef>
          </c:val>
          <c:extLst>
            <c:ext xmlns:c16="http://schemas.microsoft.com/office/drawing/2014/chart" uri="{C3380CC4-5D6E-409C-BE32-E72D297353CC}">
              <c16:uniqueId val="{00000001-4A89-4A88-92F0-438E788EE55F}"/>
            </c:ext>
          </c:extLst>
        </c:ser>
        <c:ser>
          <c:idx val="4"/>
          <c:order val="4"/>
          <c:spPr>
            <a:pattFill prst="wdUpDiag">
              <a:fgClr>
                <a:srgbClr val="FFC000"/>
              </a:fgClr>
              <a:bgClr>
                <a:srgbClr val="156082"/>
              </a:bgClr>
            </a:patt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Industrie'!$J$21:$O$21</c:f>
              <c:numCache>
                <c:formatCode>General</c:formatCode>
                <c:ptCount val="6"/>
                <c:pt idx="5">
                  <c:v>424.47284158369558</c:v>
                </c:pt>
              </c:numCache>
            </c:numRef>
          </c:val>
          <c:extLst>
            <c:ext xmlns:c16="http://schemas.microsoft.com/office/drawing/2014/chart" uri="{C3380CC4-5D6E-409C-BE32-E72D297353CC}">
              <c16:uniqueId val="{00000002-4A89-4A88-92F0-438E788EE55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76.301478550973641</c:v>
                </c:pt>
                <c:pt idx="1">
                  <c:v>76.301478550973641</c:v>
                </c:pt>
                <c:pt idx="2">
                  <c:v>76.301478550973641</c:v>
                </c:pt>
                <c:pt idx="3">
                  <c:v>76.301478550973641</c:v>
                </c:pt>
                <c:pt idx="4">
                  <c:v>76.301478550973641</c:v>
                </c:pt>
                <c:pt idx="5">
                  <c:v>76.301478550973641</c:v>
                </c:pt>
              </c:numCache>
            </c:numRef>
          </c:val>
          <c:smooth val="0"/>
          <c:extLst>
            <c:ext xmlns:c16="http://schemas.microsoft.com/office/drawing/2014/chart" uri="{C3380CC4-5D6E-409C-BE32-E72D297353CC}">
              <c16:uniqueId val="{00000003-4A89-4A88-92F0-438E788EE55F}"/>
            </c:ext>
          </c:extLst>
        </c:ser>
        <c:ser>
          <c:idx val="2"/>
          <c:order val="2"/>
          <c:tx>
            <c:v>Durchschnitt West</c:v>
          </c:tx>
          <c:spPr>
            <a:ln w="15875" cap="rnd">
              <a:solidFill>
                <a:srgbClr val="0E2841">
                  <a:lumMod val="75000"/>
                  <a:lumOff val="25000"/>
                </a:srgbClr>
              </a:solidFill>
              <a:round/>
            </a:ln>
            <a:effectLst/>
          </c:spPr>
          <c:marker>
            <c:symbol val="none"/>
          </c:marker>
          <c:val>
            <c:numRef>
              <c:f>'Abb Industrie'!$J$24:$Y$24</c:f>
              <c:numCache>
                <c:formatCode>General</c:formatCode>
                <c:ptCount val="16"/>
                <c:pt idx="6">
                  <c:v>371.14896651269783</c:v>
                </c:pt>
                <c:pt idx="7">
                  <c:v>371.14896651269783</c:v>
                </c:pt>
                <c:pt idx="8">
                  <c:v>371.14896651269783</c:v>
                </c:pt>
                <c:pt idx="9">
                  <c:v>371.14896651269783</c:v>
                </c:pt>
                <c:pt idx="10">
                  <c:v>371.14896651269783</c:v>
                </c:pt>
                <c:pt idx="11">
                  <c:v>371.14896651269783</c:v>
                </c:pt>
                <c:pt idx="12">
                  <c:v>371.14896651269783</c:v>
                </c:pt>
                <c:pt idx="13">
                  <c:v>371.14896651269783</c:v>
                </c:pt>
                <c:pt idx="14">
                  <c:v>371.14896651269783</c:v>
                </c:pt>
                <c:pt idx="15">
                  <c:v>371.14896651269783</c:v>
                </c:pt>
              </c:numCache>
            </c:numRef>
          </c:val>
          <c:smooth val="0"/>
          <c:extLst>
            <c:ext xmlns:c16="http://schemas.microsoft.com/office/drawing/2014/chart" uri="{C3380CC4-5D6E-409C-BE32-E72D297353CC}">
              <c16:uniqueId val="{00000004-4A89-4A88-92F0-438E788EE55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Auslandsumsatz in Relation zum Umsatz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45.630244321411496</c:v>
                </c:pt>
                <c:pt idx="1">
                  <c:v>51.793501729617439</c:v>
                </c:pt>
                <c:pt idx="2">
                  <c:v>40.12205229144368</c:v>
                </c:pt>
                <c:pt idx="3">
                  <c:v>33.06970154936365</c:v>
                </c:pt>
                <c:pt idx="4">
                  <c:v>35.468413421203891</c:v>
                </c:pt>
              </c:numCache>
            </c:numRef>
          </c:val>
          <c:extLst>
            <c:ext xmlns:c16="http://schemas.microsoft.com/office/drawing/2014/chart" uri="{C3380CC4-5D6E-409C-BE32-E72D297353CC}">
              <c16:uniqueId val="{00000000-18DD-4101-8D11-D0CB7BB08F86}"/>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58.811420899424959</c:v>
                </c:pt>
                <c:pt idx="7">
                  <c:v>57.785125695871308</c:v>
                </c:pt>
                <c:pt idx="8">
                  <c:v>67.561331971063709</c:v>
                </c:pt>
                <c:pt idx="9">
                  <c:v>28.976198849060431</c:v>
                </c:pt>
                <c:pt idx="10">
                  <c:v>53.849280755139226</c:v>
                </c:pt>
                <c:pt idx="11">
                  <c:v>47.731545365911721</c:v>
                </c:pt>
                <c:pt idx="12">
                  <c:v>45.375445054196291</c:v>
                </c:pt>
                <c:pt idx="13">
                  <c:v>53.091435327205758</c:v>
                </c:pt>
                <c:pt idx="14">
                  <c:v>48.580811332254079</c:v>
                </c:pt>
                <c:pt idx="15">
                  <c:v>39.618237309924687</c:v>
                </c:pt>
              </c:numCache>
            </c:numRef>
          </c:val>
          <c:extLst>
            <c:ext xmlns:c16="http://schemas.microsoft.com/office/drawing/2014/chart" uri="{C3380CC4-5D6E-409C-BE32-E72D297353CC}">
              <c16:uniqueId val="{00000001-18DD-4101-8D11-D0CB7BB08F8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49.136497298267571</c:v>
                </c:pt>
              </c:numCache>
            </c:numRef>
          </c:val>
          <c:extLst>
            <c:ext xmlns:c16="http://schemas.microsoft.com/office/drawing/2014/chart" uri="{C3380CC4-5D6E-409C-BE32-E72D297353CC}">
              <c16:uniqueId val="{00000002-18DD-4101-8D11-D0CB7BB08F8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41.16368219061205</c:v>
                </c:pt>
                <c:pt idx="1">
                  <c:v>41.16368219061205</c:v>
                </c:pt>
                <c:pt idx="2">
                  <c:v>41.16368219061205</c:v>
                </c:pt>
                <c:pt idx="3">
                  <c:v>41.16368219061205</c:v>
                </c:pt>
                <c:pt idx="4">
                  <c:v>41.16368219061205</c:v>
                </c:pt>
                <c:pt idx="5">
                  <c:v>41.16368219061205</c:v>
                </c:pt>
              </c:numCache>
            </c:numRef>
          </c:val>
          <c:smooth val="0"/>
          <c:extLst>
            <c:ext xmlns:c16="http://schemas.microsoft.com/office/drawing/2014/chart" uri="{C3380CC4-5D6E-409C-BE32-E72D297353CC}">
              <c16:uniqueId val="{00000003-18DD-4101-8D11-D0CB7BB08F86}"/>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51.712733224449117</c:v>
                </c:pt>
                <c:pt idx="7">
                  <c:v>51.712733224449117</c:v>
                </c:pt>
                <c:pt idx="8">
                  <c:v>51.712733224449117</c:v>
                </c:pt>
                <c:pt idx="9">
                  <c:v>51.712733224449117</c:v>
                </c:pt>
                <c:pt idx="10">
                  <c:v>51.712733224449117</c:v>
                </c:pt>
                <c:pt idx="11">
                  <c:v>51.712733224449117</c:v>
                </c:pt>
                <c:pt idx="12">
                  <c:v>51.712733224449117</c:v>
                </c:pt>
                <c:pt idx="13">
                  <c:v>51.712733224449117</c:v>
                </c:pt>
                <c:pt idx="14">
                  <c:v>51.712733224449117</c:v>
                </c:pt>
                <c:pt idx="15">
                  <c:v>51.712733224449117</c:v>
                </c:pt>
              </c:numCache>
            </c:numRef>
          </c:val>
          <c:smooth val="0"/>
          <c:extLst>
            <c:ext xmlns:c16="http://schemas.microsoft.com/office/drawing/2014/chart" uri="{C3380CC4-5D6E-409C-BE32-E72D297353CC}">
              <c16:uniqueId val="{00000004-18DD-4101-8D11-D0CB7BB08F8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Industrie'!$I$35</c:f>
          <c:strCache>
            <c:ptCount val="1"/>
            <c:pt idx="0">
              <c:v>Umsatzanteil energieintensiver Sektoren* an Bergbau/Verarbeitendem Gewerbe,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Industrie'!$J$36:$N$36</c:f>
              <c:numCache>
                <c:formatCode>General</c:formatCode>
                <c:ptCount val="5"/>
                <c:pt idx="0">
                  <c:v>34.81</c:v>
                </c:pt>
                <c:pt idx="1">
                  <c:v>8.9960000000000004</c:v>
                </c:pt>
                <c:pt idx="2">
                  <c:v>14.1</c:v>
                </c:pt>
                <c:pt idx="3">
                  <c:v>51.32</c:v>
                </c:pt>
                <c:pt idx="4">
                  <c:v>15.6</c:v>
                </c:pt>
              </c:numCache>
            </c:numRef>
          </c:val>
          <c:extLst>
            <c:ext xmlns:c16="http://schemas.microsoft.com/office/drawing/2014/chart" uri="{C3380CC4-5D6E-409C-BE32-E72D297353CC}">
              <c16:uniqueId val="{00000000-30ED-4678-A3C6-6524E349834B}"/>
            </c:ext>
          </c:extLst>
        </c:ser>
        <c:ser>
          <c:idx val="3"/>
          <c:order val="3"/>
          <c:spPr>
            <a:solidFill>
              <a:srgbClr val="156082"/>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Industrie'!$J$38:$Y$38</c:f>
              <c:numCache>
                <c:formatCode>General</c:formatCode>
                <c:ptCount val="16"/>
                <c:pt idx="6">
                  <c:v>12.06</c:v>
                </c:pt>
                <c:pt idx="7">
                  <c:v>10.44</c:v>
                </c:pt>
                <c:pt idx="8">
                  <c:v>6.8289999999999997</c:v>
                </c:pt>
                <c:pt idx="9">
                  <c:v>58.57</c:v>
                </c:pt>
                <c:pt idx="10">
                  <c:v>22.43</c:v>
                </c:pt>
                <c:pt idx="11">
                  <c:v>12.81</c:v>
                </c:pt>
                <c:pt idx="12">
                  <c:v>31.8</c:v>
                </c:pt>
                <c:pt idx="13">
                  <c:v>41.47</c:v>
                </c:pt>
                <c:pt idx="14">
                  <c:v>18.739999999999998</c:v>
                </c:pt>
                <c:pt idx="15">
                  <c:v>20.09</c:v>
                </c:pt>
              </c:numCache>
            </c:numRef>
          </c:val>
          <c:extLst>
            <c:ext xmlns:c16="http://schemas.microsoft.com/office/drawing/2014/chart" uri="{C3380CC4-5D6E-409C-BE32-E72D297353CC}">
              <c16:uniqueId val="{00000001-30ED-4678-A3C6-6524E349834B}"/>
            </c:ext>
          </c:extLst>
        </c:ser>
        <c:ser>
          <c:idx val="4"/>
          <c:order val="4"/>
          <c:spPr>
            <a:pattFill prst="wdUpDiag">
              <a:fgClr>
                <a:srgbClr val="FFC000"/>
              </a:fgClr>
              <a:bgClr>
                <a:srgbClr val="156082"/>
              </a:bgClr>
            </a:patt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Industrie'!$J$37:$O$37</c:f>
              <c:numCache>
                <c:formatCode>General</c:formatCode>
                <c:ptCount val="6"/>
                <c:pt idx="5">
                  <c:v>4.3760000000000003</c:v>
                </c:pt>
              </c:numCache>
            </c:numRef>
          </c:val>
          <c:extLst>
            <c:ext xmlns:c16="http://schemas.microsoft.com/office/drawing/2014/chart" uri="{C3380CC4-5D6E-409C-BE32-E72D297353CC}">
              <c16:uniqueId val="{00000002-30ED-4678-A3C6-6524E349834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Industrie'!$J$39:$O$39</c:f>
              <c:numCache>
                <c:formatCode>General</c:formatCode>
                <c:ptCount val="6"/>
                <c:pt idx="0">
                  <c:v>22.43</c:v>
                </c:pt>
                <c:pt idx="1">
                  <c:v>22.43</c:v>
                </c:pt>
                <c:pt idx="2">
                  <c:v>22.43</c:v>
                </c:pt>
                <c:pt idx="3">
                  <c:v>22.43</c:v>
                </c:pt>
                <c:pt idx="4">
                  <c:v>22.43</c:v>
                </c:pt>
                <c:pt idx="5">
                  <c:v>22.43</c:v>
                </c:pt>
              </c:numCache>
            </c:numRef>
          </c:val>
          <c:smooth val="0"/>
          <c:extLst>
            <c:ext xmlns:c16="http://schemas.microsoft.com/office/drawing/2014/chart" uri="{C3380CC4-5D6E-409C-BE32-E72D297353CC}">
              <c16:uniqueId val="{00000003-30ED-4678-A3C6-6524E349834B}"/>
            </c:ext>
          </c:extLst>
        </c:ser>
        <c:ser>
          <c:idx val="2"/>
          <c:order val="2"/>
          <c:tx>
            <c:v>Durchschnitt West</c:v>
          </c:tx>
          <c:spPr>
            <a:ln w="15875" cap="rnd">
              <a:solidFill>
                <a:schemeClr val="accent3"/>
              </a:solidFill>
              <a:round/>
            </a:ln>
            <a:effectLst/>
          </c:spPr>
          <c:marker>
            <c:symbol val="none"/>
          </c:marker>
          <c:val>
            <c:numRef>
              <c:f>'Abb Industrie'!$J$40:$Y$40</c:f>
              <c:numCache>
                <c:formatCode>General</c:formatCode>
                <c:ptCount val="16"/>
                <c:pt idx="6">
                  <c:v>20.84</c:v>
                </c:pt>
                <c:pt idx="7">
                  <c:v>20.84</c:v>
                </c:pt>
                <c:pt idx="8">
                  <c:v>20.84</c:v>
                </c:pt>
                <c:pt idx="9">
                  <c:v>20.84</c:v>
                </c:pt>
                <c:pt idx="10">
                  <c:v>20.84</c:v>
                </c:pt>
                <c:pt idx="11">
                  <c:v>20.84</c:v>
                </c:pt>
                <c:pt idx="12">
                  <c:v>20.84</c:v>
                </c:pt>
                <c:pt idx="13">
                  <c:v>20.84</c:v>
                </c:pt>
                <c:pt idx="14">
                  <c:v>20.84</c:v>
                </c:pt>
                <c:pt idx="15">
                  <c:v>20.84</c:v>
                </c:pt>
              </c:numCache>
            </c:numRef>
          </c:val>
          <c:smooth val="0"/>
          <c:extLst>
            <c:ext xmlns:c16="http://schemas.microsoft.com/office/drawing/2014/chart" uri="{C3380CC4-5D6E-409C-BE32-E72D297353CC}">
              <c16:uniqueId val="{00000004-30ED-4678-A3C6-6524E349834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80.282913512842782</c:v>
                </c:pt>
                <c:pt idx="1">
                  <c:v>77.900483931008807</c:v>
                </c:pt>
                <c:pt idx="2">
                  <c:v>71.68383174091079</c:v>
                </c:pt>
                <c:pt idx="3">
                  <c:v>75.108574264797127</c:v>
                </c:pt>
                <c:pt idx="4">
                  <c:v>68.916739049509857</c:v>
                </c:pt>
              </c:numCache>
            </c:numRef>
          </c:val>
          <c:extLst>
            <c:ext xmlns:c16="http://schemas.microsoft.com/office/drawing/2014/chart" uri="{C3380CC4-5D6E-409C-BE32-E72D297353CC}">
              <c16:uniqueId val="{00000000-D21C-44FD-9D55-883A789B9ED8}"/>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111.68879513587294</c:v>
                </c:pt>
                <c:pt idx="7">
                  <c:v>105.14952227323488</c:v>
                </c:pt>
                <c:pt idx="8">
                  <c:v>130.09058195805932</c:v>
                </c:pt>
                <c:pt idx="9">
                  <c:v>149.44782231046034</c:v>
                </c:pt>
                <c:pt idx="10">
                  <c:v>101.17880630351162</c:v>
                </c:pt>
                <c:pt idx="11">
                  <c:v>99.677379327459974</c:v>
                </c:pt>
                <c:pt idx="12">
                  <c:v>83.707656036729119</c:v>
                </c:pt>
                <c:pt idx="13">
                  <c:v>87.206849485047769</c:v>
                </c:pt>
                <c:pt idx="14">
                  <c:v>76.920213425983377</c:v>
                </c:pt>
                <c:pt idx="15">
                  <c:v>88.199528477478594</c:v>
                </c:pt>
              </c:numCache>
            </c:numRef>
          </c:val>
          <c:extLst>
            <c:ext xmlns:c16="http://schemas.microsoft.com/office/drawing/2014/chart" uri="{C3380CC4-5D6E-409C-BE32-E72D297353CC}">
              <c16:uniqueId val="{00000001-D21C-44FD-9D55-883A789B9ED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104.51668941556025</c:v>
                </c:pt>
              </c:numCache>
            </c:numRef>
          </c:val>
          <c:extLst>
            <c:ext xmlns:c16="http://schemas.microsoft.com/office/drawing/2014/chart" uri="{C3380CC4-5D6E-409C-BE32-E72D297353CC}">
              <c16:uniqueId val="{00000002-D21C-44FD-9D55-883A789B9E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76.833354014145669</c:v>
                </c:pt>
                <c:pt idx="1">
                  <c:v>76.833354014145669</c:v>
                </c:pt>
                <c:pt idx="2">
                  <c:v>76.833354014145669</c:v>
                </c:pt>
                <c:pt idx="3">
                  <c:v>76.833354014145669</c:v>
                </c:pt>
                <c:pt idx="4">
                  <c:v>76.833354014145669</c:v>
                </c:pt>
                <c:pt idx="5">
                  <c:v>76.833354014145669</c:v>
                </c:pt>
              </c:numCache>
            </c:numRef>
          </c:val>
          <c:smooth val="0"/>
          <c:extLst>
            <c:ext xmlns:c16="http://schemas.microsoft.com/office/drawing/2014/chart" uri="{C3380CC4-5D6E-409C-BE32-E72D297353CC}">
              <c16:uniqueId val="{00000003-D21C-44FD-9D55-883A789B9ED8}"/>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21C-44FD-9D55-883A789B9E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Wirtschaftswachstum'!$I$11</c:f>
          <c:strCache>
            <c:ptCount val="1"/>
            <c:pt idx="0">
              <c:v>Veränderungsrate Bruttoinlandsprodukt (real) je Einwohner,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Wirtschaftswachstum'!$J$12:$N$12</c:f>
              <c:numCache>
                <c:formatCode>General</c:formatCode>
                <c:ptCount val="5"/>
                <c:pt idx="0">
                  <c:v>-0.26015466399218212</c:v>
                </c:pt>
                <c:pt idx="1">
                  <c:v>0.16286398093008359</c:v>
                </c:pt>
                <c:pt idx="2">
                  <c:v>-3.1946344954292272E-3</c:v>
                </c:pt>
                <c:pt idx="3">
                  <c:v>-0.57497659909111576</c:v>
                </c:pt>
                <c:pt idx="4">
                  <c:v>-6.9344391294151819E-2</c:v>
                </c:pt>
              </c:numCache>
            </c:numRef>
          </c:val>
          <c:extLst>
            <c:ext xmlns:c16="http://schemas.microsoft.com/office/drawing/2014/chart" uri="{C3380CC4-5D6E-409C-BE32-E72D297353CC}">
              <c16:uniqueId val="{00000000-60BA-441C-AF16-4243A3A75285}"/>
            </c:ext>
          </c:extLst>
        </c:ser>
        <c:ser>
          <c:idx val="3"/>
          <c:order val="3"/>
          <c:spPr>
            <a:solidFill>
              <a:schemeClr val="accent1"/>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Wirtschaftswachstum'!$J$14:$Y$14</c:f>
              <c:numCache>
                <c:formatCode>General</c:formatCode>
                <c:ptCount val="16"/>
                <c:pt idx="6">
                  <c:v>-0.3150751003825718</c:v>
                </c:pt>
                <c:pt idx="7">
                  <c:v>-0.17813607781096152</c:v>
                </c:pt>
                <c:pt idx="8">
                  <c:v>0.32272181768544783</c:v>
                </c:pt>
                <c:pt idx="9">
                  <c:v>-0.58687720960959666</c:v>
                </c:pt>
                <c:pt idx="10">
                  <c:v>5.4761759289959855E-2</c:v>
                </c:pt>
                <c:pt idx="11">
                  <c:v>-0.39041015773827326</c:v>
                </c:pt>
                <c:pt idx="12">
                  <c:v>-0.48382704488332706</c:v>
                </c:pt>
                <c:pt idx="13">
                  <c:v>-0.57385542943616485</c:v>
                </c:pt>
                <c:pt idx="14">
                  <c:v>-1.5204543660545937</c:v>
                </c:pt>
                <c:pt idx="15">
                  <c:v>-0.64355818621085348</c:v>
                </c:pt>
              </c:numCache>
            </c:numRef>
          </c:val>
          <c:extLst>
            <c:ext xmlns:c16="http://schemas.microsoft.com/office/drawing/2014/chart" uri="{C3380CC4-5D6E-409C-BE32-E72D297353CC}">
              <c16:uniqueId val="{00000001-60BA-441C-AF16-4243A3A75285}"/>
            </c:ext>
          </c:extLst>
        </c:ser>
        <c:ser>
          <c:idx val="4"/>
          <c:order val="4"/>
          <c:spPr>
            <a:pattFill prst="wdUpDiag">
              <a:fgClr>
                <a:srgbClr val="FFC000"/>
              </a:fgClr>
              <a:bgClr>
                <a:schemeClr val="accent1"/>
              </a:bgClr>
            </a:patt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Wirtschaftswachstum'!$J$13:$O$13</c:f>
              <c:numCache>
                <c:formatCode>General</c:formatCode>
                <c:ptCount val="6"/>
                <c:pt idx="5">
                  <c:v>1.1501882575729638</c:v>
                </c:pt>
              </c:numCache>
            </c:numRef>
          </c:val>
          <c:extLst>
            <c:ext xmlns:c16="http://schemas.microsoft.com/office/drawing/2014/chart" uri="{C3380CC4-5D6E-409C-BE32-E72D297353CC}">
              <c16:uniqueId val="{00000002-60BA-441C-AF16-4243A3A75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Wirtschaftswachstum'!$J$15:$O$15</c:f>
              <c:numCache>
                <c:formatCode>General</c:formatCode>
                <c:ptCount val="6"/>
                <c:pt idx="0">
                  <c:v>0.29457526150646629</c:v>
                </c:pt>
                <c:pt idx="1">
                  <c:v>0.29457526150646629</c:v>
                </c:pt>
                <c:pt idx="2">
                  <c:v>0.29457526150646629</c:v>
                </c:pt>
                <c:pt idx="3">
                  <c:v>0.29457526150646629</c:v>
                </c:pt>
                <c:pt idx="4">
                  <c:v>0.29457526150646629</c:v>
                </c:pt>
                <c:pt idx="5">
                  <c:v>0.29457526150646629</c:v>
                </c:pt>
              </c:numCache>
            </c:numRef>
          </c:val>
          <c:smooth val="0"/>
          <c:extLst>
            <c:ext xmlns:c16="http://schemas.microsoft.com/office/drawing/2014/chart" uri="{C3380CC4-5D6E-409C-BE32-E72D297353CC}">
              <c16:uniqueId val="{00000003-60BA-441C-AF16-4243A3A75285}"/>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Wirtschaftswachstum'!$J$16:$Y$16</c:f>
              <c:numCache>
                <c:formatCode>General</c:formatCode>
                <c:ptCount val="16"/>
                <c:pt idx="6">
                  <c:v>-0.32515948968881503</c:v>
                </c:pt>
                <c:pt idx="7">
                  <c:v>-0.32515948968881503</c:v>
                </c:pt>
                <c:pt idx="8">
                  <c:v>-0.32515948968881503</c:v>
                </c:pt>
                <c:pt idx="9">
                  <c:v>-0.32515948968881503</c:v>
                </c:pt>
                <c:pt idx="10">
                  <c:v>-0.32515948968881503</c:v>
                </c:pt>
                <c:pt idx="11">
                  <c:v>-0.32515948968881503</c:v>
                </c:pt>
                <c:pt idx="12">
                  <c:v>-0.32515948968881503</c:v>
                </c:pt>
                <c:pt idx="13">
                  <c:v>-0.32515948968881503</c:v>
                </c:pt>
                <c:pt idx="14">
                  <c:v>-0.32515948968881503</c:v>
                </c:pt>
                <c:pt idx="15">
                  <c:v>-0.32515948968881503</c:v>
                </c:pt>
              </c:numCache>
            </c:numRef>
          </c:val>
          <c:smooth val="0"/>
          <c:extLst>
            <c:ext xmlns:c16="http://schemas.microsoft.com/office/drawing/2014/chart" uri="{C3380CC4-5D6E-409C-BE32-E72D297353CC}">
              <c16:uniqueId val="{00000004-60BA-441C-AF16-4243A3A75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-0.67390863286445324</c:v>
                </c:pt>
                <c:pt idx="1">
                  <c:v>0.98038390301540801</c:v>
                </c:pt>
                <c:pt idx="2">
                  <c:v>-3.8171598748633073E-2</c:v>
                </c:pt>
                <c:pt idx="3">
                  <c:v>-3.3734106549164693</c:v>
                </c:pt>
                <c:pt idx="4">
                  <c:v>-0.81407118254529109</c:v>
                </c:pt>
              </c:numCache>
            </c:numRef>
          </c:val>
          <c:extLst>
            <c:ext xmlns:c16="http://schemas.microsoft.com/office/drawing/2014/chart" uri="{C3380CC4-5D6E-409C-BE32-E72D297353CC}">
              <c16:uniqueId val="{00000000-FFF9-4932-BD43-0110D18E0132}"/>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0.364422633736595</c:v>
                </c:pt>
                <c:pt idx="7">
                  <c:v>-0.49601221037217158</c:v>
                </c:pt>
                <c:pt idx="8">
                  <c:v>3.8102679793697689</c:v>
                </c:pt>
                <c:pt idx="9">
                  <c:v>-0.63097267964609216</c:v>
                </c:pt>
                <c:pt idx="10">
                  <c:v>-1.284021316226287</c:v>
                </c:pt>
                <c:pt idx="11">
                  <c:v>-1.2174812290121224</c:v>
                </c:pt>
                <c:pt idx="12">
                  <c:v>-2.3007639434717646</c:v>
                </c:pt>
                <c:pt idx="13">
                  <c:v>-1.5578108812853344</c:v>
                </c:pt>
                <c:pt idx="14">
                  <c:v>-4.3316348007511607</c:v>
                </c:pt>
                <c:pt idx="15">
                  <c:v>-0.98940687041235265</c:v>
                </c:pt>
              </c:numCache>
            </c:numRef>
          </c:val>
          <c:extLst>
            <c:ext xmlns:c16="http://schemas.microsoft.com/office/drawing/2014/chart" uri="{C3380CC4-5D6E-409C-BE32-E72D297353CC}">
              <c16:uniqueId val="{00000001-FFF9-4932-BD43-0110D18E0132}"/>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0.86781800088753869</c:v>
                </c:pt>
              </c:numCache>
            </c:numRef>
          </c:val>
          <c:extLst>
            <c:ext xmlns:c16="http://schemas.microsoft.com/office/drawing/2014/chart" uri="{C3380CC4-5D6E-409C-BE32-E72D297353CC}">
              <c16:uniqueId val="{00000002-FFF9-4932-BD43-0110D18E01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-0.60215880327861271</c:v>
                </c:pt>
                <c:pt idx="1">
                  <c:v>-0.60215880327861271</c:v>
                </c:pt>
                <c:pt idx="2">
                  <c:v>-0.60215880327861271</c:v>
                </c:pt>
                <c:pt idx="3">
                  <c:v>-0.60215880327861271</c:v>
                </c:pt>
                <c:pt idx="4">
                  <c:v>-0.60215880327861271</c:v>
                </c:pt>
                <c:pt idx="5">
                  <c:v>-0.60215880327861271</c:v>
                </c:pt>
              </c:numCache>
            </c:numRef>
          </c:val>
          <c:smooth val="0"/>
          <c:extLst>
            <c:ext xmlns:c16="http://schemas.microsoft.com/office/drawing/2014/chart" uri="{C3380CC4-5D6E-409C-BE32-E72D297353CC}">
              <c16:uniqueId val="{00000003-FFF9-4932-BD43-0110D18E0132}"/>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-0.83775195445767281</c:v>
                </c:pt>
                <c:pt idx="7">
                  <c:v>-0.83775195445767281</c:v>
                </c:pt>
                <c:pt idx="8">
                  <c:v>-0.83775195445767281</c:v>
                </c:pt>
                <c:pt idx="9">
                  <c:v>-0.83775195445767281</c:v>
                </c:pt>
                <c:pt idx="10">
                  <c:v>-0.83775195445767281</c:v>
                </c:pt>
                <c:pt idx="11">
                  <c:v>-0.83775195445767281</c:v>
                </c:pt>
                <c:pt idx="12">
                  <c:v>-0.83775195445767281</c:v>
                </c:pt>
                <c:pt idx="13">
                  <c:v>-0.83775195445767281</c:v>
                </c:pt>
                <c:pt idx="14">
                  <c:v>-0.83775195445767281</c:v>
                </c:pt>
                <c:pt idx="15">
                  <c:v>-0.83775195445767281</c:v>
                </c:pt>
              </c:numCache>
            </c:numRef>
          </c:val>
          <c:smooth val="0"/>
          <c:extLst>
            <c:ext xmlns:c16="http://schemas.microsoft.com/office/drawing/2014/chart" uri="{C3380CC4-5D6E-409C-BE32-E72D297353CC}">
              <c16:uniqueId val="{00000004-FFF9-4932-BD43-0110D18E01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78.281938325991192</c:v>
                </c:pt>
                <c:pt idx="1">
                  <c:v>70.132158590308364</c:v>
                </c:pt>
                <c:pt idx="2">
                  <c:v>77.048458149779734</c:v>
                </c:pt>
                <c:pt idx="3">
                  <c:v>75.330396475770939</c:v>
                </c:pt>
                <c:pt idx="4">
                  <c:v>72.621145374449341</c:v>
                </c:pt>
              </c:numCache>
            </c:numRef>
          </c:val>
          <c:extLst>
            <c:ext xmlns:c16="http://schemas.microsoft.com/office/drawing/2014/chart" uri="{C3380CC4-5D6E-409C-BE32-E72D297353CC}">
              <c16:uniqueId val="{00000000-438A-4947-87CC-880AE70CDAC5}"/>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97.929515418502206</c:v>
                </c:pt>
              </c:numCache>
            </c:numRef>
          </c:val>
          <c:extLst>
            <c:ext xmlns:c16="http://schemas.microsoft.com/office/drawing/2014/chart" uri="{C3380CC4-5D6E-409C-BE32-E72D297353CC}">
              <c16:uniqueId val="{00000001-438A-4947-87CC-880AE70CDAC5}"/>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106.18942731277534</c:v>
                </c:pt>
                <c:pt idx="7">
                  <c:v>103.10572687224671</c:v>
                </c:pt>
                <c:pt idx="8">
                  <c:v>108.63436123348018</c:v>
                </c:pt>
                <c:pt idx="9">
                  <c:v>120.57268722466961</c:v>
                </c:pt>
                <c:pt idx="10">
                  <c:v>101.40969162995594</c:v>
                </c:pt>
                <c:pt idx="11">
                  <c:v>95.1762114537445</c:v>
                </c:pt>
                <c:pt idx="12">
                  <c:v>93.23788546255507</c:v>
                </c:pt>
                <c:pt idx="13">
                  <c:v>95.418502202643168</c:v>
                </c:pt>
                <c:pt idx="14">
                  <c:v>92.731277533039659</c:v>
                </c:pt>
                <c:pt idx="15">
                  <c:v>89.383259911894271</c:v>
                </c:pt>
              </c:numCache>
            </c:numRef>
          </c:val>
          <c:extLst>
            <c:ext xmlns:c16="http://schemas.microsoft.com/office/drawing/2014/chart" uri="{C3380CC4-5D6E-409C-BE32-E72D297353CC}">
              <c16:uniqueId val="{00000002-438A-4947-87CC-880AE70CDA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77.841409691629977</c:v>
                </c:pt>
                <c:pt idx="1">
                  <c:v>77.841409691629977</c:v>
                </c:pt>
                <c:pt idx="2">
                  <c:v>77.841409691629977</c:v>
                </c:pt>
                <c:pt idx="3">
                  <c:v>77.841409691629977</c:v>
                </c:pt>
                <c:pt idx="4">
                  <c:v>77.841409691629977</c:v>
                </c:pt>
                <c:pt idx="5">
                  <c:v>77.841409691629977</c:v>
                </c:pt>
              </c:numCache>
            </c:numRef>
          </c:val>
          <c:smooth val="0"/>
          <c:extLst>
            <c:ext xmlns:c16="http://schemas.microsoft.com/office/drawing/2014/chart" uri="{C3380CC4-5D6E-409C-BE32-E72D297353CC}">
              <c16:uniqueId val="{00000003-438A-4947-87CC-880AE70CDAC5}"/>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38A-4947-87CC-880AE70CDA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94.798064219868451</c:v>
                </c:pt>
                <c:pt idx="1">
                  <c:v>87.494969431492791</c:v>
                </c:pt>
                <c:pt idx="2">
                  <c:v>104.70992876672646</c:v>
                </c:pt>
                <c:pt idx="3">
                  <c:v>97.841657896226963</c:v>
                </c:pt>
                <c:pt idx="4">
                  <c:v>102.80532326368285</c:v>
                </c:pt>
              </c:numCache>
            </c:numRef>
          </c:val>
          <c:extLst>
            <c:ext xmlns:c16="http://schemas.microsoft.com/office/drawing/2014/chart" uri="{C3380CC4-5D6E-409C-BE32-E72D297353CC}">
              <c16:uniqueId val="{00000000-73FE-4B0C-BD21-1D77CB3C2AF2}"/>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95.186535506986019</c:v>
                </c:pt>
                <c:pt idx="7">
                  <c:v>98.062029636163643</c:v>
                </c:pt>
                <c:pt idx="8">
                  <c:v>83.644511348099442</c:v>
                </c:pt>
                <c:pt idx="9">
                  <c:v>80.77856261630744</c:v>
                </c:pt>
                <c:pt idx="10">
                  <c:v>100.11875612890715</c:v>
                </c:pt>
                <c:pt idx="11">
                  <c:v>95.609245584040039</c:v>
                </c:pt>
                <c:pt idx="12">
                  <c:v>111.3435282492198</c:v>
                </c:pt>
                <c:pt idx="13">
                  <c:v>109.27560722793413</c:v>
                </c:pt>
                <c:pt idx="14">
                  <c:v>120.56489148765506</c:v>
                </c:pt>
                <c:pt idx="15">
                  <c:v>100.98684479472209</c:v>
                </c:pt>
              </c:numCache>
            </c:numRef>
          </c:val>
          <c:extLst>
            <c:ext xmlns:c16="http://schemas.microsoft.com/office/drawing/2014/chart" uri="{C3380CC4-5D6E-409C-BE32-E72D297353CC}">
              <c16:uniqueId val="{00000001-73FE-4B0C-BD21-1D77CB3C2AF2}"/>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93.026730518441212</c:v>
                </c:pt>
              </c:numCache>
            </c:numRef>
          </c:val>
          <c:extLst>
            <c:ext xmlns:c16="http://schemas.microsoft.com/office/drawing/2014/chart" uri="{C3380CC4-5D6E-409C-BE32-E72D297353CC}">
              <c16:uniqueId val="{00000002-73FE-4B0C-BD21-1D77CB3C2AF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98.947540744230054</c:v>
                </c:pt>
                <c:pt idx="1">
                  <c:v>98.947540744230054</c:v>
                </c:pt>
                <c:pt idx="2">
                  <c:v>98.947540744230054</c:v>
                </c:pt>
                <c:pt idx="3">
                  <c:v>98.947540744230054</c:v>
                </c:pt>
                <c:pt idx="4">
                  <c:v>98.947540744230054</c:v>
                </c:pt>
                <c:pt idx="5">
                  <c:v>98.947540744230054</c:v>
                </c:pt>
              </c:numCache>
            </c:numRef>
          </c:val>
          <c:smooth val="0"/>
          <c:extLst>
            <c:ext xmlns:c16="http://schemas.microsoft.com/office/drawing/2014/chart" uri="{C3380CC4-5D6E-409C-BE32-E72D297353CC}">
              <c16:uniqueId val="{00000003-73FE-4B0C-BD21-1D77CB3C2AF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3FE-4B0C-BD21-1D77CB3C2AF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97.507595203889196</c:v>
                </c:pt>
                <c:pt idx="1">
                  <c:v>90.027885644997653</c:v>
                </c:pt>
                <c:pt idx="2">
                  <c:v>107.48373277290548</c:v>
                </c:pt>
                <c:pt idx="3">
                  <c:v>100.29533540364086</c:v>
                </c:pt>
                <c:pt idx="4">
                  <c:v>105.37519095655155</c:v>
                </c:pt>
              </c:numCache>
            </c:numRef>
          </c:val>
          <c:extLst>
            <c:ext xmlns:c16="http://schemas.microsoft.com/office/drawing/2014/chart" uri="{C3380CC4-5D6E-409C-BE32-E72D297353CC}">
              <c16:uniqueId val="{00000000-93FA-47AF-91A9-3FA427462102}"/>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95.07616872721438</c:v>
                </c:pt>
                <c:pt idx="7">
                  <c:v>98.056296066017993</c:v>
                </c:pt>
                <c:pt idx="8">
                  <c:v>83.506707094679214</c:v>
                </c:pt>
                <c:pt idx="9">
                  <c:v>80.678784983694172</c:v>
                </c:pt>
                <c:pt idx="10">
                  <c:v>100.2281953453293</c:v>
                </c:pt>
                <c:pt idx="11">
                  <c:v>95.484263426581222</c:v>
                </c:pt>
                <c:pt idx="12">
                  <c:v>111.3851347380272</c:v>
                </c:pt>
                <c:pt idx="13">
                  <c:v>109.41629329127795</c:v>
                </c:pt>
                <c:pt idx="14">
                  <c:v>120.55514851407753</c:v>
                </c:pt>
                <c:pt idx="15">
                  <c:v>101.34210630697187</c:v>
                </c:pt>
              </c:numCache>
            </c:numRef>
          </c:val>
          <c:extLst>
            <c:ext xmlns:c16="http://schemas.microsoft.com/office/drawing/2014/chart" uri="{C3380CC4-5D6E-409C-BE32-E72D297353CC}">
              <c16:uniqueId val="{00000001-93FA-47AF-91A9-3FA42746210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93.697490770237366</c:v>
                </c:pt>
              </c:numCache>
            </c:numRef>
          </c:val>
          <c:extLst>
            <c:ext xmlns:c16="http://schemas.microsoft.com/office/drawing/2014/chart" uri="{C3380CC4-5D6E-409C-BE32-E72D297353CC}">
              <c16:uniqueId val="{00000002-93FA-47AF-91A9-3FA4274621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101.31200269781104</c:v>
                </c:pt>
                <c:pt idx="1">
                  <c:v>101.31200269781104</c:v>
                </c:pt>
                <c:pt idx="2">
                  <c:v>101.31200269781104</c:v>
                </c:pt>
                <c:pt idx="3">
                  <c:v>101.31200269781104</c:v>
                </c:pt>
                <c:pt idx="4">
                  <c:v>101.31200269781104</c:v>
                </c:pt>
                <c:pt idx="5">
                  <c:v>101.31200269781104</c:v>
                </c:pt>
              </c:numCache>
            </c:numRef>
          </c:val>
          <c:smooth val="0"/>
          <c:extLst>
            <c:ext xmlns:c16="http://schemas.microsoft.com/office/drawing/2014/chart" uri="{C3380CC4-5D6E-409C-BE32-E72D297353CC}">
              <c16:uniqueId val="{00000003-93FA-47AF-91A9-3FA42746210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FA-47AF-91A9-3FA4274621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Wirtschaftsstruktur'!$I$3</c:f>
          <c:strCache>
            <c:ptCount val="1"/>
            <c:pt idx="0">
              <c:v>Anteil Verarbeitendes Gewerbe an den Erwerbstätigen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Wirtschaftsstruktur'!$J$4:$N$4</c:f>
              <c:numCache>
                <c:formatCode>General</c:formatCode>
                <c:ptCount val="5"/>
                <c:pt idx="0">
                  <c:v>11.289767939596571</c:v>
                </c:pt>
                <c:pt idx="1">
                  <c:v>9.8038432024555568</c:v>
                </c:pt>
                <c:pt idx="2">
                  <c:v>16.340502934083034</c:v>
                </c:pt>
                <c:pt idx="3">
                  <c:v>14.796662024943336</c:v>
                </c:pt>
                <c:pt idx="4">
                  <c:v>19.859116770522895</c:v>
                </c:pt>
              </c:numCache>
            </c:numRef>
          </c:val>
          <c:extLst>
            <c:ext xmlns:c16="http://schemas.microsoft.com/office/drawing/2014/chart" uri="{C3380CC4-5D6E-409C-BE32-E72D297353CC}">
              <c16:uniqueId val="{00000000-DE1B-4D7B-95DE-A187A229B22B}"/>
            </c:ext>
          </c:extLst>
        </c:ser>
        <c:ser>
          <c:idx val="3"/>
          <c:order val="3"/>
          <c:spPr>
            <a:solidFill>
              <a:schemeClr val="accent1"/>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Wirtschaftsstruktur'!$J$6:$Y$6</c:f>
              <c:numCache>
                <c:formatCode>General</c:formatCode>
                <c:ptCount val="16"/>
                <c:pt idx="6">
                  <c:v>22.488722051887216</c:v>
                </c:pt>
                <c:pt idx="7">
                  <c:v>18.844676863059835</c:v>
                </c:pt>
                <c:pt idx="8">
                  <c:v>12.691415573210223</c:v>
                </c:pt>
                <c:pt idx="9">
                  <c:v>8.3452418940854916</c:v>
                </c:pt>
                <c:pt idx="10">
                  <c:v>12.565758027028618</c:v>
                </c:pt>
                <c:pt idx="11">
                  <c:v>15.88612014378598</c:v>
                </c:pt>
                <c:pt idx="12">
                  <c:v>14.528914099221165</c:v>
                </c:pt>
                <c:pt idx="13">
                  <c:v>16.81010832360127</c:v>
                </c:pt>
                <c:pt idx="14">
                  <c:v>16.871037906329473</c:v>
                </c:pt>
                <c:pt idx="15">
                  <c:v>11.38420526220758</c:v>
                </c:pt>
              </c:numCache>
            </c:numRef>
          </c:val>
          <c:extLst>
            <c:ext xmlns:c16="http://schemas.microsoft.com/office/drawing/2014/chart" uri="{C3380CC4-5D6E-409C-BE32-E72D297353CC}">
              <c16:uniqueId val="{00000001-DE1B-4D7B-95DE-A187A229B22B}"/>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E1B-4D7B-95DE-A187A229B22B}"/>
              </c:ext>
            </c:extLst>
          </c:dPt>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Wirtschaftsstruktur'!$J$5:$O$5</c:f>
              <c:numCache>
                <c:formatCode>General</c:formatCode>
                <c:ptCount val="6"/>
                <c:pt idx="5">
                  <c:v>5.0972526746194911</c:v>
                </c:pt>
              </c:numCache>
            </c:numRef>
          </c:val>
          <c:extLst>
            <c:ext xmlns:c16="http://schemas.microsoft.com/office/drawing/2014/chart" uri="{C3380CC4-5D6E-409C-BE32-E72D297353CC}">
              <c16:uniqueId val="{00000004-DE1B-4D7B-95DE-A187A229B2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Wirtschaftsstruktur'!$J$7:$O$7</c:f>
              <c:numCache>
                <c:formatCode>General</c:formatCode>
                <c:ptCount val="6"/>
                <c:pt idx="0">
                  <c:v>12.23809344459108</c:v>
                </c:pt>
                <c:pt idx="1">
                  <c:v>12.23809344459108</c:v>
                </c:pt>
                <c:pt idx="2">
                  <c:v>12.23809344459108</c:v>
                </c:pt>
                <c:pt idx="3">
                  <c:v>12.23809344459108</c:v>
                </c:pt>
                <c:pt idx="4">
                  <c:v>12.23809344459108</c:v>
                </c:pt>
                <c:pt idx="5">
                  <c:v>12.23809344459108</c:v>
                </c:pt>
              </c:numCache>
            </c:numRef>
          </c:val>
          <c:smooth val="0"/>
          <c:extLst>
            <c:ext xmlns:c16="http://schemas.microsoft.com/office/drawing/2014/chart" uri="{C3380CC4-5D6E-409C-BE32-E72D297353CC}">
              <c16:uniqueId val="{00000005-DE1B-4D7B-95DE-A187A229B22B}"/>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Wirtschaftsstruktur'!$J$8:$Y$8</c:f>
              <c:numCache>
                <c:formatCode>General</c:formatCode>
                <c:ptCount val="16"/>
                <c:pt idx="6">
                  <c:v>16.527025254374024</c:v>
                </c:pt>
                <c:pt idx="7">
                  <c:v>16.527025254374024</c:v>
                </c:pt>
                <c:pt idx="8">
                  <c:v>16.527025254374024</c:v>
                </c:pt>
                <c:pt idx="9">
                  <c:v>16.527025254374024</c:v>
                </c:pt>
                <c:pt idx="10">
                  <c:v>16.527025254374024</c:v>
                </c:pt>
                <c:pt idx="11">
                  <c:v>16.527025254374024</c:v>
                </c:pt>
                <c:pt idx="12">
                  <c:v>16.527025254374024</c:v>
                </c:pt>
                <c:pt idx="13">
                  <c:v>16.527025254374024</c:v>
                </c:pt>
                <c:pt idx="14">
                  <c:v>16.527025254374024</c:v>
                </c:pt>
                <c:pt idx="15">
                  <c:v>16.527025254374024</c:v>
                </c:pt>
              </c:numCache>
            </c:numRef>
          </c:val>
          <c:smooth val="0"/>
          <c:extLst>
            <c:ext xmlns:c16="http://schemas.microsoft.com/office/drawing/2014/chart" uri="{C3380CC4-5D6E-409C-BE32-E72D297353CC}">
              <c16:uniqueId val="{00000006-DE1B-4D7B-95DE-A187A229B2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Wirtschaftsstruktur'!$I$11</c:f>
          <c:strCache>
            <c:ptCount val="1"/>
            <c:pt idx="0">
              <c:v>Anteil Baugewerbe an den Erwerbstätigen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Wirtschaftsstruktur'!$J$12:$N$12</c:f>
              <c:numCache>
                <c:formatCode>General</c:formatCode>
                <c:ptCount val="5"/>
                <c:pt idx="0">
                  <c:v>8.0063070449376958</c:v>
                </c:pt>
                <c:pt idx="1">
                  <c:v>6.7265368546702478</c:v>
                </c:pt>
                <c:pt idx="2">
                  <c:v>6.8920090576731372</c:v>
                </c:pt>
                <c:pt idx="3">
                  <c:v>7.1049876503054392</c:v>
                </c:pt>
                <c:pt idx="4">
                  <c:v>6.8499290802747543</c:v>
                </c:pt>
              </c:numCache>
            </c:numRef>
          </c:val>
          <c:extLst>
            <c:ext xmlns:c16="http://schemas.microsoft.com/office/drawing/2014/chart" uri="{C3380CC4-5D6E-409C-BE32-E72D297353CC}">
              <c16:uniqueId val="{00000000-A06B-4B56-996A-463C4606D336}"/>
            </c:ext>
          </c:extLst>
        </c:ser>
        <c:ser>
          <c:idx val="3"/>
          <c:order val="3"/>
          <c:spPr>
            <a:solidFill>
              <a:schemeClr val="accent1"/>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Wirtschaftsstruktur'!$J$14:$Y$14</c:f>
              <c:numCache>
                <c:formatCode>General</c:formatCode>
                <c:ptCount val="16"/>
                <c:pt idx="6">
                  <c:v>5.42018240875547</c:v>
                </c:pt>
                <c:pt idx="7">
                  <c:v>5.749097106168124</c:v>
                </c:pt>
                <c:pt idx="8">
                  <c:v>3.6101430924554312</c:v>
                </c:pt>
                <c:pt idx="9">
                  <c:v>3.3557679177896738</c:v>
                </c:pt>
                <c:pt idx="10">
                  <c:v>5.2697269939065361</c:v>
                </c:pt>
                <c:pt idx="11">
                  <c:v>6.3277198819281537</c:v>
                </c:pt>
                <c:pt idx="12">
                  <c:v>5.0658518975639852</c:v>
                </c:pt>
                <c:pt idx="13">
                  <c:v>6.0947759826713348</c:v>
                </c:pt>
                <c:pt idx="14">
                  <c:v>5.2163571883734035</c:v>
                </c:pt>
                <c:pt idx="15">
                  <c:v>6.3968951798600555</c:v>
                </c:pt>
              </c:numCache>
            </c:numRef>
          </c:val>
          <c:extLst>
            <c:ext xmlns:c16="http://schemas.microsoft.com/office/drawing/2014/chart" uri="{C3380CC4-5D6E-409C-BE32-E72D297353CC}">
              <c16:uniqueId val="{00000001-A06B-4B56-996A-463C4606D336}"/>
            </c:ext>
          </c:extLst>
        </c:ser>
        <c:ser>
          <c:idx val="4"/>
          <c:order val="4"/>
          <c:spPr>
            <a:pattFill prst="wdUpDiag">
              <a:fgClr>
                <a:srgbClr val="FFC000"/>
              </a:fgClr>
              <a:bgClr>
                <a:schemeClr val="accent1"/>
              </a:bgClr>
            </a:patt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Wirtschaftsstruktur'!$J$13:$O$13</c:f>
              <c:numCache>
                <c:formatCode>General</c:formatCode>
                <c:ptCount val="6"/>
                <c:pt idx="5">
                  <c:v>4.2915164306194358</c:v>
                </c:pt>
              </c:numCache>
            </c:numRef>
          </c:val>
          <c:extLst>
            <c:ext xmlns:c16="http://schemas.microsoft.com/office/drawing/2014/chart" uri="{C3380CC4-5D6E-409C-BE32-E72D297353CC}">
              <c16:uniqueId val="{00000002-A06B-4B56-996A-463C4606D33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Wirtschaftsstruktur'!$J$15:$O$15</c:f>
              <c:numCache>
                <c:formatCode>General</c:formatCode>
                <c:ptCount val="6"/>
                <c:pt idx="0">
                  <c:v>6.3518778498473401</c:v>
                </c:pt>
                <c:pt idx="1">
                  <c:v>6.3518778498473401</c:v>
                </c:pt>
                <c:pt idx="2">
                  <c:v>6.3518778498473401</c:v>
                </c:pt>
                <c:pt idx="3">
                  <c:v>6.3518778498473401</c:v>
                </c:pt>
                <c:pt idx="4">
                  <c:v>6.3518778498473401</c:v>
                </c:pt>
                <c:pt idx="5">
                  <c:v>6.3518778498473401</c:v>
                </c:pt>
              </c:numCache>
            </c:numRef>
          </c:val>
          <c:smooth val="0"/>
          <c:extLst>
            <c:ext xmlns:c16="http://schemas.microsoft.com/office/drawing/2014/chart" uri="{C3380CC4-5D6E-409C-BE32-E72D297353CC}">
              <c16:uniqueId val="{00000003-A06B-4B56-996A-463C4606D336}"/>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Wirtschaftsstruktur'!$J$16:$Y$16</c:f>
              <c:numCache>
                <c:formatCode>General</c:formatCode>
                <c:ptCount val="16"/>
                <c:pt idx="6">
                  <c:v>5.4597930837482362</c:v>
                </c:pt>
                <c:pt idx="7">
                  <c:v>5.4597930837482362</c:v>
                </c:pt>
                <c:pt idx="8">
                  <c:v>5.4597930837482362</c:v>
                </c:pt>
                <c:pt idx="9">
                  <c:v>5.4597930837482362</c:v>
                </c:pt>
                <c:pt idx="10">
                  <c:v>5.4597930837482362</c:v>
                </c:pt>
                <c:pt idx="11">
                  <c:v>5.4597930837482362</c:v>
                </c:pt>
                <c:pt idx="12">
                  <c:v>5.4597930837482362</c:v>
                </c:pt>
                <c:pt idx="13">
                  <c:v>5.4597930837482362</c:v>
                </c:pt>
                <c:pt idx="14">
                  <c:v>5.4597930837482362</c:v>
                </c:pt>
                <c:pt idx="15">
                  <c:v>5.4597930837482362</c:v>
                </c:pt>
              </c:numCache>
            </c:numRef>
          </c:val>
          <c:smooth val="0"/>
          <c:extLst>
            <c:ext xmlns:c16="http://schemas.microsoft.com/office/drawing/2014/chart" uri="{C3380CC4-5D6E-409C-BE32-E72D297353CC}">
              <c16:uniqueId val="{00000004-A06B-4B56-996A-463C4606D33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Wirtschaftsstruktur'!$I$19</c:f>
          <c:strCache>
            <c:ptCount val="1"/>
            <c:pt idx="0">
              <c:v>Anteil Handel / Gastgewerbe / Verkehr an den Erwerbstätigen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Wirtschaftsstruktur'!$J$20:$N$20</c:f>
              <c:numCache>
                <c:formatCode>General</c:formatCode>
                <c:ptCount val="5"/>
                <c:pt idx="0">
                  <c:v>24.557662473345125</c:v>
                </c:pt>
                <c:pt idx="1">
                  <c:v>25.176253357206807</c:v>
                </c:pt>
                <c:pt idx="2">
                  <c:v>23.692080098246773</c:v>
                </c:pt>
                <c:pt idx="3">
                  <c:v>23.142412815222141</c:v>
                </c:pt>
                <c:pt idx="4">
                  <c:v>21.556807496772752</c:v>
                </c:pt>
              </c:numCache>
            </c:numRef>
          </c:val>
          <c:extLst>
            <c:ext xmlns:c16="http://schemas.microsoft.com/office/drawing/2014/chart" uri="{C3380CC4-5D6E-409C-BE32-E72D297353CC}">
              <c16:uniqueId val="{00000000-889F-4FDB-9748-C334CDA87195}"/>
            </c:ext>
          </c:extLst>
        </c:ser>
        <c:ser>
          <c:idx val="3"/>
          <c:order val="3"/>
          <c:spPr>
            <a:solidFill>
              <a:srgbClr val="156082"/>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Wirtschaftsstruktur'!$J$22:$Y$22</c:f>
              <c:numCache>
                <c:formatCode>General</c:formatCode>
                <c:ptCount val="16"/>
                <c:pt idx="6">
                  <c:v>24.16590898211324</c:v>
                </c:pt>
                <c:pt idx="7">
                  <c:v>25.366808556030211</c:v>
                </c:pt>
                <c:pt idx="8">
                  <c:v>28.899745638313373</c:v>
                </c:pt>
                <c:pt idx="9">
                  <c:v>31.219025267568384</c:v>
                </c:pt>
                <c:pt idx="10">
                  <c:v>27.446933123765511</c:v>
                </c:pt>
                <c:pt idx="11">
                  <c:v>24.599708192655108</c:v>
                </c:pt>
                <c:pt idx="12">
                  <c:v>25.366446896096406</c:v>
                </c:pt>
                <c:pt idx="13">
                  <c:v>23.848736726847527</c:v>
                </c:pt>
                <c:pt idx="14">
                  <c:v>24.284571537035713</c:v>
                </c:pt>
                <c:pt idx="15">
                  <c:v>26.415924984429239</c:v>
                </c:pt>
              </c:numCache>
            </c:numRef>
          </c:val>
          <c:extLst>
            <c:ext xmlns:c16="http://schemas.microsoft.com/office/drawing/2014/chart" uri="{C3380CC4-5D6E-409C-BE32-E72D297353CC}">
              <c16:uniqueId val="{00000001-889F-4FDB-9748-C334CDA87195}"/>
            </c:ext>
          </c:extLst>
        </c:ser>
        <c:ser>
          <c:idx val="4"/>
          <c:order val="4"/>
          <c:spPr>
            <a:pattFill prst="wdUpDiag">
              <a:fgClr>
                <a:srgbClr val="FFC000"/>
              </a:fgClr>
              <a:bgClr>
                <a:srgbClr val="156082"/>
              </a:bgClr>
            </a:patt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Wirtschaftsstruktur'!$J$21:$O$21</c:f>
              <c:numCache>
                <c:formatCode>General</c:formatCode>
                <c:ptCount val="6"/>
                <c:pt idx="5">
                  <c:v>26.170108990459344</c:v>
                </c:pt>
              </c:numCache>
            </c:numRef>
          </c:val>
          <c:extLst>
            <c:ext xmlns:c16="http://schemas.microsoft.com/office/drawing/2014/chart" uri="{C3380CC4-5D6E-409C-BE32-E72D297353CC}">
              <c16:uniqueId val="{00000002-889F-4FDB-9748-C334CDA8719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Wirtschaftsstruktur'!$J$23:$O$23</c:f>
              <c:numCache>
                <c:formatCode>General</c:formatCode>
                <c:ptCount val="6"/>
                <c:pt idx="0">
                  <c:v>24.289653664851677</c:v>
                </c:pt>
                <c:pt idx="1">
                  <c:v>24.289653664851677</c:v>
                </c:pt>
                <c:pt idx="2">
                  <c:v>24.289653664851677</c:v>
                </c:pt>
                <c:pt idx="3">
                  <c:v>24.289653664851677</c:v>
                </c:pt>
                <c:pt idx="4">
                  <c:v>24.289653664851677</c:v>
                </c:pt>
                <c:pt idx="5">
                  <c:v>24.289653664851677</c:v>
                </c:pt>
              </c:numCache>
            </c:numRef>
          </c:val>
          <c:smooth val="0"/>
          <c:extLst>
            <c:ext xmlns:c16="http://schemas.microsoft.com/office/drawing/2014/chart" uri="{C3380CC4-5D6E-409C-BE32-E72D297353CC}">
              <c16:uniqueId val="{00000003-889F-4FDB-9748-C334CDA87195}"/>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Wirtschaftsstruktur'!$J$24:$Y$24</c:f>
              <c:numCache>
                <c:formatCode>General</c:formatCode>
                <c:ptCount val="16"/>
                <c:pt idx="6">
                  <c:v>25.4733877687774</c:v>
                </c:pt>
                <c:pt idx="7">
                  <c:v>25.4733877687774</c:v>
                </c:pt>
                <c:pt idx="8">
                  <c:v>25.4733877687774</c:v>
                </c:pt>
                <c:pt idx="9">
                  <c:v>25.4733877687774</c:v>
                </c:pt>
                <c:pt idx="10">
                  <c:v>25.4733877687774</c:v>
                </c:pt>
                <c:pt idx="11">
                  <c:v>25.4733877687774</c:v>
                </c:pt>
                <c:pt idx="12">
                  <c:v>25.4733877687774</c:v>
                </c:pt>
                <c:pt idx="13">
                  <c:v>25.4733877687774</c:v>
                </c:pt>
                <c:pt idx="14">
                  <c:v>25.4733877687774</c:v>
                </c:pt>
                <c:pt idx="15">
                  <c:v>25.4733877687774</c:v>
                </c:pt>
              </c:numCache>
            </c:numRef>
          </c:val>
          <c:smooth val="0"/>
          <c:extLst>
            <c:ext xmlns:c16="http://schemas.microsoft.com/office/drawing/2014/chart" uri="{C3380CC4-5D6E-409C-BE32-E72D297353CC}">
              <c16:uniqueId val="{00000004-889F-4FDB-9748-C334CDA8719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Wirtschaftsstruktur'!$I$27</c:f>
          <c:strCache>
            <c:ptCount val="1"/>
            <c:pt idx="0">
              <c:v>Anteil Versicherungs- und Kreditgewerbe / Grundstücks- und Wohnungswesen / Unternehmensdienstleister an den Erwerbstätigen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Wirtschaftsstruktur'!$J$28:$N$28</c:f>
              <c:numCache>
                <c:formatCode>General</c:formatCode>
                <c:ptCount val="5"/>
                <c:pt idx="0">
                  <c:v>15.249433652214773</c:v>
                </c:pt>
                <c:pt idx="1">
                  <c:v>14.508462292705801</c:v>
                </c:pt>
                <c:pt idx="2">
                  <c:v>16.117427726218608</c:v>
                </c:pt>
                <c:pt idx="3">
                  <c:v>14.494577315186566</c:v>
                </c:pt>
                <c:pt idx="4">
                  <c:v>13.526244282595185</c:v>
                </c:pt>
              </c:numCache>
            </c:numRef>
          </c:val>
          <c:extLst>
            <c:ext xmlns:c16="http://schemas.microsoft.com/office/drawing/2014/chart" uri="{C3380CC4-5D6E-409C-BE32-E72D297353CC}">
              <c16:uniqueId val="{00000000-FC66-4B08-932E-3D03321D2FD2}"/>
            </c:ext>
          </c:extLst>
        </c:ser>
        <c:ser>
          <c:idx val="3"/>
          <c:order val="3"/>
          <c:spPr>
            <a:solidFill>
              <a:srgbClr val="156082"/>
            </a:solidFill>
            <a:ln w="1587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Wirtschaftsstruktur'!$J$30:$Y$30</c:f>
              <c:numCache>
                <c:formatCode>General</c:formatCode>
                <c:ptCount val="16"/>
                <c:pt idx="6">
                  <c:v>15.450106725541263</c:v>
                </c:pt>
                <c:pt idx="7">
                  <c:v>16.487755692929742</c:v>
                </c:pt>
                <c:pt idx="8">
                  <c:v>19.401409634369085</c:v>
                </c:pt>
                <c:pt idx="9">
                  <c:v>24.521582547319646</c:v>
                </c:pt>
                <c:pt idx="10">
                  <c:v>21.12013488627807</c:v>
                </c:pt>
                <c:pt idx="11">
                  <c:v>14.487454100006392</c:v>
                </c:pt>
                <c:pt idx="12">
                  <c:v>17.473274662802996</c:v>
                </c:pt>
                <c:pt idx="13">
                  <c:v>13.684572209497231</c:v>
                </c:pt>
                <c:pt idx="14">
                  <c:v>15.407157480452218</c:v>
                </c:pt>
                <c:pt idx="15">
                  <c:v>14.737346092905209</c:v>
                </c:pt>
              </c:numCache>
            </c:numRef>
          </c:val>
          <c:extLst>
            <c:ext xmlns:c16="http://schemas.microsoft.com/office/drawing/2014/chart" uri="{C3380CC4-5D6E-409C-BE32-E72D297353CC}">
              <c16:uniqueId val="{00000001-FC66-4B08-932E-3D03321D2FD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Wirtschaftsstruktur'!$J$29:$O$29</c:f>
              <c:numCache>
                <c:formatCode>General</c:formatCode>
                <c:ptCount val="6"/>
                <c:pt idx="5">
                  <c:v>23.749390318948656</c:v>
                </c:pt>
              </c:numCache>
            </c:numRef>
          </c:val>
          <c:extLst>
            <c:ext xmlns:c16="http://schemas.microsoft.com/office/drawing/2014/chart" uri="{C3380CC4-5D6E-409C-BE32-E72D297353CC}">
              <c16:uniqueId val="{00000002-FC66-4B08-932E-3D03321D2F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Wirtschaftsstruktur'!$J$31:$O$31</c:f>
              <c:numCache>
                <c:formatCode>General</c:formatCode>
                <c:ptCount val="6"/>
                <c:pt idx="0">
                  <c:v>17.390730671133127</c:v>
                </c:pt>
                <c:pt idx="1">
                  <c:v>17.390730671133127</c:v>
                </c:pt>
                <c:pt idx="2">
                  <c:v>17.390730671133127</c:v>
                </c:pt>
                <c:pt idx="3">
                  <c:v>17.390730671133127</c:v>
                </c:pt>
                <c:pt idx="4">
                  <c:v>17.390730671133127</c:v>
                </c:pt>
                <c:pt idx="5">
                  <c:v>17.390730671133127</c:v>
                </c:pt>
              </c:numCache>
            </c:numRef>
          </c:val>
          <c:smooth val="0"/>
          <c:extLst>
            <c:ext xmlns:c16="http://schemas.microsoft.com/office/drawing/2014/chart" uri="{C3380CC4-5D6E-409C-BE32-E72D297353CC}">
              <c16:uniqueId val="{00000003-FC66-4B08-932E-3D03321D2FD2}"/>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Wirtschaftsstruktur'!$J$32:$Y$32</c:f>
              <c:numCache>
                <c:formatCode>General</c:formatCode>
                <c:ptCount val="16"/>
                <c:pt idx="6">
                  <c:v>16.876681736711106</c:v>
                </c:pt>
                <c:pt idx="7">
                  <c:v>16.876681736711106</c:v>
                </c:pt>
                <c:pt idx="8">
                  <c:v>16.876681736711106</c:v>
                </c:pt>
                <c:pt idx="9">
                  <c:v>16.876681736711106</c:v>
                </c:pt>
                <c:pt idx="10">
                  <c:v>16.876681736711106</c:v>
                </c:pt>
                <c:pt idx="11">
                  <c:v>16.876681736711106</c:v>
                </c:pt>
                <c:pt idx="12">
                  <c:v>16.876681736711106</c:v>
                </c:pt>
                <c:pt idx="13">
                  <c:v>16.876681736711106</c:v>
                </c:pt>
                <c:pt idx="14">
                  <c:v>16.876681736711106</c:v>
                </c:pt>
                <c:pt idx="15">
                  <c:v>16.876681736711106</c:v>
                </c:pt>
              </c:numCache>
            </c:numRef>
          </c:val>
          <c:smooth val="0"/>
          <c:extLst>
            <c:ext xmlns:c16="http://schemas.microsoft.com/office/drawing/2014/chart" uri="{C3380CC4-5D6E-409C-BE32-E72D297353CC}">
              <c16:uniqueId val="{00000004-FC66-4B08-932E-3D03321D2F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Wirtschaftsstruktur'!$I$35</c:f>
          <c:strCache>
            <c:ptCount val="1"/>
            <c:pt idx="0">
              <c:v>Anteil öffentliche und Sonstige Dienstleister / Gesundheitswesen / Erziehung und Unterricht an den Erwerbstätigen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Wirtschaftsstruktur'!$J$36:$N$36</c:f>
              <c:numCache>
                <c:formatCode>0</c:formatCode>
                <c:ptCount val="5"/>
                <c:pt idx="0">
                  <c:v>36.654361162323283</c:v>
                </c:pt>
                <c:pt idx="1">
                  <c:v>39.304898324593935</c:v>
                </c:pt>
                <c:pt idx="2">
                  <c:v>34.152706982517486</c:v>
                </c:pt>
                <c:pt idx="3">
                  <c:v>36.323958407448437</c:v>
                </c:pt>
                <c:pt idx="4">
                  <c:v>34.888122141297586</c:v>
                </c:pt>
              </c:numCache>
            </c:numRef>
          </c:val>
          <c:extLst>
            <c:ext xmlns:c16="http://schemas.microsoft.com/office/drawing/2014/chart" uri="{C3380CC4-5D6E-409C-BE32-E72D297353CC}">
              <c16:uniqueId val="{00000000-F2A6-445D-A5A8-E5FCDF96D53F}"/>
            </c:ext>
          </c:extLst>
        </c:ser>
        <c:ser>
          <c:idx val="3"/>
          <c:order val="3"/>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Wirtschaftsstruktur'!$J$38:$Y$38</c:f>
              <c:numCache>
                <c:formatCode>General</c:formatCode>
                <c:ptCount val="16"/>
                <c:pt idx="6">
                  <c:v>30.2585348077763</c:v>
                </c:pt>
                <c:pt idx="7">
                  <c:v>30.84263741510766</c:v>
                </c:pt>
                <c:pt idx="8">
                  <c:v>34.17791871631389</c:v>
                </c:pt>
                <c:pt idx="9">
                  <c:v>30.981194818699009</c:v>
                </c:pt>
                <c:pt idx="10">
                  <c:v>31.488882402791614</c:v>
                </c:pt>
                <c:pt idx="11">
                  <c:v>34.846805860389495</c:v>
                </c:pt>
                <c:pt idx="12">
                  <c:v>35.214503963269124</c:v>
                </c:pt>
                <c:pt idx="13">
                  <c:v>36.477726084025761</c:v>
                </c:pt>
                <c:pt idx="14">
                  <c:v>36.190269591845038</c:v>
                </c:pt>
                <c:pt idx="15">
                  <c:v>37.141931640127055</c:v>
                </c:pt>
              </c:numCache>
            </c:numRef>
          </c:val>
          <c:extLst>
            <c:ext xmlns:c16="http://schemas.microsoft.com/office/drawing/2014/chart" uri="{C3380CC4-5D6E-409C-BE32-E72D297353CC}">
              <c16:uniqueId val="{00000001-F2A6-445D-A5A8-E5FCDF96D53F}"/>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Wirtschaftsstruktur'!$J$37:$O$37</c:f>
              <c:numCache>
                <c:formatCode>General</c:formatCode>
                <c:ptCount val="6"/>
                <c:pt idx="5" formatCode="0">
                  <c:v>39.422637742333968</c:v>
                </c:pt>
              </c:numCache>
            </c:numRef>
          </c:val>
          <c:extLst>
            <c:ext xmlns:c16="http://schemas.microsoft.com/office/drawing/2014/chart" uri="{C3380CC4-5D6E-409C-BE32-E72D297353CC}">
              <c16:uniqueId val="{00000002-F2A6-445D-A5A8-E5FCDF96D53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Wirtschaftsstruktur'!$J$39:$O$39</c:f>
              <c:numCache>
                <c:formatCode>0</c:formatCode>
                <c:ptCount val="6"/>
                <c:pt idx="0">
                  <c:v>36.757384217086027</c:v>
                </c:pt>
                <c:pt idx="1">
                  <c:v>36.757384217086027</c:v>
                </c:pt>
                <c:pt idx="2" formatCode="General">
                  <c:v>36.757384217086027</c:v>
                </c:pt>
                <c:pt idx="3" formatCode="General">
                  <c:v>36.757384217086027</c:v>
                </c:pt>
                <c:pt idx="4" formatCode="General">
                  <c:v>36.757384217086027</c:v>
                </c:pt>
                <c:pt idx="5" formatCode="General">
                  <c:v>36.757384217086027</c:v>
                </c:pt>
              </c:numCache>
            </c:numRef>
          </c:val>
          <c:smooth val="0"/>
          <c:extLst>
            <c:ext xmlns:c16="http://schemas.microsoft.com/office/drawing/2014/chart" uri="{C3380CC4-5D6E-409C-BE32-E72D297353CC}">
              <c16:uniqueId val="{00000003-F2A6-445D-A5A8-E5FCDF96D53F}"/>
            </c:ext>
          </c:extLst>
        </c:ser>
        <c:ser>
          <c:idx val="2"/>
          <c:order val="2"/>
          <c:tx>
            <c:v>Durchschnitt West</c:v>
          </c:tx>
          <c:spPr>
            <a:ln w="15875" cap="rnd">
              <a:solidFill>
                <a:schemeClr val="accent3"/>
              </a:solidFill>
              <a:round/>
            </a:ln>
            <a:effectLst/>
          </c:spPr>
          <c:marker>
            <c:symbol val="none"/>
          </c:marker>
          <c:val>
            <c:numRef>
              <c:f>'Abb Wirtschaftsstruktur'!$J$40:$Y$40</c:f>
              <c:numCache>
                <c:formatCode>General</c:formatCode>
                <c:ptCount val="16"/>
                <c:pt idx="6">
                  <c:v>33.059880274002666</c:v>
                </c:pt>
                <c:pt idx="7">
                  <c:v>33.059880274002666</c:v>
                </c:pt>
                <c:pt idx="8">
                  <c:v>33.059880274002666</c:v>
                </c:pt>
                <c:pt idx="9">
                  <c:v>33.059880274002666</c:v>
                </c:pt>
                <c:pt idx="10">
                  <c:v>33.059880274002666</c:v>
                </c:pt>
                <c:pt idx="11">
                  <c:v>33.059880274002666</c:v>
                </c:pt>
                <c:pt idx="12">
                  <c:v>33.059880274002666</c:v>
                </c:pt>
                <c:pt idx="13">
                  <c:v>33.059880274002666</c:v>
                </c:pt>
                <c:pt idx="14">
                  <c:v>33.059880274002666</c:v>
                </c:pt>
                <c:pt idx="15">
                  <c:v>33.059880274002666</c:v>
                </c:pt>
              </c:numCache>
            </c:numRef>
          </c:val>
          <c:smooth val="0"/>
          <c:extLst>
            <c:ext xmlns:c16="http://schemas.microsoft.com/office/drawing/2014/chart" uri="{C3380CC4-5D6E-409C-BE32-E72D297353CC}">
              <c16:uniqueId val="{00000004-F2A6-445D-A5A8-E5FCDF96D53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2025</c:v>
            </c:pt>
          </c:strCache>
        </c:strRef>
      </c:tx>
      <c:layout>
        <c:manualLayout>
          <c:xMode val="edge"/>
          <c:yMode val="edge"/>
          <c:x val="9.589907951646888E-2"/>
          <c:y val="4.329004329004329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12.504970526310293</c:v>
                </c:pt>
                <c:pt idx="1">
                  <c:v>11.560867057469114</c:v>
                </c:pt>
                <c:pt idx="2">
                  <c:v>17.875948366978054</c:v>
                </c:pt>
                <c:pt idx="3">
                  <c:v>17.058739604077168</c:v>
                </c:pt>
                <c:pt idx="4">
                  <c:v>21.403377518275352</c:v>
                </c:pt>
              </c:numCache>
            </c:numRef>
          </c:val>
          <c:extLst>
            <c:ext xmlns:c16="http://schemas.microsoft.com/office/drawing/2014/chart" uri="{C3380CC4-5D6E-409C-BE32-E72D297353CC}">
              <c16:uniqueId val="{00000000-099B-49E9-85DE-01C734C69A88}"/>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29.685813098938656</c:v>
                </c:pt>
                <c:pt idx="7" formatCode="0">
                  <c:v>23.100903260851837</c:v>
                </c:pt>
                <c:pt idx="8" formatCode="0">
                  <c:v>21.379083005071696</c:v>
                </c:pt>
                <c:pt idx="9" formatCode="0">
                  <c:v>12.728288365298731</c:v>
                </c:pt>
                <c:pt idx="10" formatCode="0">
                  <c:v>14.916572668831929</c:v>
                </c:pt>
                <c:pt idx="11" formatCode="0">
                  <c:v>20.966513387118876</c:v>
                </c:pt>
                <c:pt idx="12" formatCode="0">
                  <c:v>16.503625344113413</c:v>
                </c:pt>
                <c:pt idx="13" formatCode="0">
                  <c:v>20.171552842281727</c:v>
                </c:pt>
                <c:pt idx="14" formatCode="0">
                  <c:v>19.153974272277647</c:v>
                </c:pt>
                <c:pt idx="15" formatCode="0">
                  <c:v>14.080897803230485</c:v>
                </c:pt>
              </c:numCache>
            </c:numRef>
          </c:val>
          <c:extLst>
            <c:ext xmlns:c16="http://schemas.microsoft.com/office/drawing/2014/chart" uri="{C3380CC4-5D6E-409C-BE32-E72D297353CC}">
              <c16:uniqueId val="{00000001-099B-49E9-85DE-01C734C69A8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6.5882336752896773</c:v>
                </c:pt>
              </c:numCache>
            </c:numRef>
          </c:val>
          <c:extLst>
            <c:ext xmlns:c16="http://schemas.microsoft.com/office/drawing/2014/chart" uri="{C3380CC4-5D6E-409C-BE32-E72D297353CC}">
              <c16:uniqueId val="{00000002-099B-49E9-85DE-01C734C69A8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13.399020978902957</c:v>
                </c:pt>
                <c:pt idx="1">
                  <c:v>13.399020978902957</c:v>
                </c:pt>
                <c:pt idx="2" formatCode="General">
                  <c:v>13.399020978902957</c:v>
                </c:pt>
                <c:pt idx="3" formatCode="General">
                  <c:v>13.399020978902957</c:v>
                </c:pt>
                <c:pt idx="4" formatCode="General">
                  <c:v>13.399020978902957</c:v>
                </c:pt>
                <c:pt idx="5" formatCode="General">
                  <c:v>13.399020978902957</c:v>
                </c:pt>
              </c:numCache>
            </c:numRef>
          </c:val>
          <c:smooth val="0"/>
          <c:extLst>
            <c:ext xmlns:c16="http://schemas.microsoft.com/office/drawing/2014/chart" uri="{C3380CC4-5D6E-409C-BE32-E72D297353CC}">
              <c16:uniqueId val="{00000003-099B-49E9-85DE-01C734C69A88}"/>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20.621714488054348</c:v>
                </c:pt>
                <c:pt idx="7" formatCode="0.000">
                  <c:v>20.621714488054348</c:v>
                </c:pt>
                <c:pt idx="8">
                  <c:v>20.621714488054348</c:v>
                </c:pt>
                <c:pt idx="9">
                  <c:v>20.621714488054348</c:v>
                </c:pt>
                <c:pt idx="10">
                  <c:v>20.621714488054348</c:v>
                </c:pt>
                <c:pt idx="11">
                  <c:v>20.621714488054348</c:v>
                </c:pt>
                <c:pt idx="12">
                  <c:v>20.621714488054348</c:v>
                </c:pt>
                <c:pt idx="13">
                  <c:v>20.621714488054348</c:v>
                </c:pt>
                <c:pt idx="14">
                  <c:v>20.621714488054348</c:v>
                </c:pt>
                <c:pt idx="15">
                  <c:v>20.621714488054348</c:v>
                </c:pt>
              </c:numCache>
            </c:numRef>
          </c:val>
          <c:smooth val="0"/>
          <c:extLst>
            <c:ext xmlns:c16="http://schemas.microsoft.com/office/drawing/2014/chart" uri="{C3380CC4-5D6E-409C-BE32-E72D297353CC}">
              <c16:uniqueId val="{00000004-099B-49E9-85DE-01C734C69A8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Wirtschaftswachstum'!$I$19</c:f>
          <c:strCache>
            <c:ptCount val="1"/>
            <c:pt idx="0">
              <c:v>Veränderungsrate Bruttoinlandsprodukt (real) je Erwerbstätigen,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Wirtschaftswachstum'!$J$20:$N$20</c:f>
              <c:numCache>
                <c:formatCode>General</c:formatCode>
                <c:ptCount val="5"/>
                <c:pt idx="0">
                  <c:v>-7.4779794761909102E-2</c:v>
                </c:pt>
                <c:pt idx="1">
                  <c:v>0.40082138964984892</c:v>
                </c:pt>
                <c:pt idx="2">
                  <c:v>3.5778266512124901E-2</c:v>
                </c:pt>
                <c:pt idx="3">
                  <c:v>-0.58074890796795842</c:v>
                </c:pt>
                <c:pt idx="4">
                  <c:v>0.25745332905550811</c:v>
                </c:pt>
              </c:numCache>
            </c:numRef>
          </c:val>
          <c:extLst>
            <c:ext xmlns:c16="http://schemas.microsoft.com/office/drawing/2014/chart" uri="{C3380CC4-5D6E-409C-BE32-E72D297353CC}">
              <c16:uniqueId val="{00000000-B3E0-47B0-BFFD-4AE50A9EC91D}"/>
            </c:ext>
          </c:extLst>
        </c:ser>
        <c:ser>
          <c:idx val="3"/>
          <c:order val="3"/>
          <c:spPr>
            <a:solidFill>
              <a:srgbClr val="156082"/>
            </a:solidFill>
            <a:ln>
              <a:solidFill>
                <a:srgbClr val="0E284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Wirtschaftswachstum'!$J$22:$Y$22</c:f>
              <c:numCache>
                <c:formatCode>General</c:formatCode>
                <c:ptCount val="16"/>
                <c:pt idx="6">
                  <c:v>-0.1225687888097724</c:v>
                </c:pt>
                <c:pt idx="7">
                  <c:v>-1.5703250210495838</c:v>
                </c:pt>
                <c:pt idx="8">
                  <c:v>-0.73278607689387343</c:v>
                </c:pt>
                <c:pt idx="9">
                  <c:v>1.2759507571945932</c:v>
                </c:pt>
                <c:pt idx="10">
                  <c:v>-3.2988849606326198E-2</c:v>
                </c:pt>
                <c:pt idx="11">
                  <c:v>0.95413018347171885</c:v>
                </c:pt>
                <c:pt idx="12">
                  <c:v>-0.55493076409599951</c:v>
                </c:pt>
                <c:pt idx="13">
                  <c:v>-0.84563990445336401</c:v>
                </c:pt>
                <c:pt idx="14">
                  <c:v>-3.7342384293188218</c:v>
                </c:pt>
                <c:pt idx="15">
                  <c:v>-0.36680662651627927</c:v>
                </c:pt>
              </c:numCache>
            </c:numRef>
          </c:val>
          <c:extLst>
            <c:ext xmlns:c16="http://schemas.microsoft.com/office/drawing/2014/chart" uri="{C3380CC4-5D6E-409C-BE32-E72D297353CC}">
              <c16:uniqueId val="{00000001-B3E0-47B0-BFFD-4AE50A9EC91D}"/>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Wirtschaftswachstum'!$J$21:$O$21</c:f>
              <c:numCache>
                <c:formatCode>General</c:formatCode>
                <c:ptCount val="6"/>
                <c:pt idx="5">
                  <c:v>0.77746117429281014</c:v>
                </c:pt>
              </c:numCache>
            </c:numRef>
          </c:val>
          <c:extLst>
            <c:ext xmlns:c16="http://schemas.microsoft.com/office/drawing/2014/chart" uri="{C3380CC4-5D6E-409C-BE32-E72D297353CC}">
              <c16:uniqueId val="{00000002-B3E0-47B0-BFFD-4AE50A9EC9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Wirtschaftswachstum'!$J$23:$O$23</c:f>
              <c:numCache>
                <c:formatCode>General</c:formatCode>
                <c:ptCount val="6"/>
                <c:pt idx="0">
                  <c:v>0.27497608224986436</c:v>
                </c:pt>
                <c:pt idx="1">
                  <c:v>0.27497608224986436</c:v>
                </c:pt>
                <c:pt idx="2">
                  <c:v>0.27497608224986436</c:v>
                </c:pt>
                <c:pt idx="3">
                  <c:v>0.27497608224986436</c:v>
                </c:pt>
                <c:pt idx="4">
                  <c:v>0.27497608224986436</c:v>
                </c:pt>
                <c:pt idx="5">
                  <c:v>0.27497608224986436</c:v>
                </c:pt>
              </c:numCache>
            </c:numRef>
          </c:val>
          <c:smooth val="0"/>
          <c:extLst>
            <c:ext xmlns:c16="http://schemas.microsoft.com/office/drawing/2014/chart" uri="{C3380CC4-5D6E-409C-BE32-E72D297353CC}">
              <c16:uniqueId val="{00000003-B3E0-47B0-BFFD-4AE50A9EC91D}"/>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Wirtschaftswachstum'!$J$24:$Y$24</c:f>
              <c:numCache>
                <c:formatCode>General</c:formatCode>
                <c:ptCount val="16"/>
                <c:pt idx="6">
                  <c:v>-0.30022972169113871</c:v>
                </c:pt>
                <c:pt idx="7">
                  <c:v>-0.30022972169113871</c:v>
                </c:pt>
                <c:pt idx="8">
                  <c:v>-0.30022972169113871</c:v>
                </c:pt>
                <c:pt idx="9">
                  <c:v>-0.30022972169113871</c:v>
                </c:pt>
                <c:pt idx="10">
                  <c:v>-0.30022972169113871</c:v>
                </c:pt>
                <c:pt idx="11">
                  <c:v>-0.30022972169113871</c:v>
                </c:pt>
                <c:pt idx="12">
                  <c:v>-0.30022972169113871</c:v>
                </c:pt>
                <c:pt idx="13">
                  <c:v>-0.30022972169113871</c:v>
                </c:pt>
                <c:pt idx="14">
                  <c:v>-0.30022972169113871</c:v>
                </c:pt>
                <c:pt idx="15">
                  <c:v>-0.30022972169113871</c:v>
                </c:pt>
              </c:numCache>
            </c:numRef>
          </c:val>
          <c:smooth val="0"/>
          <c:extLst>
            <c:ext xmlns:c16="http://schemas.microsoft.com/office/drawing/2014/chart" uri="{C3380CC4-5D6E-409C-BE32-E72D297353CC}">
              <c16:uniqueId val="{00000004-B3E0-47B0-BFFD-4AE50A9EC9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6.605975697356163</c:v>
                </c:pt>
                <c:pt idx="1">
                  <c:v>6.3024728635464795</c:v>
                </c:pt>
                <c:pt idx="2">
                  <c:v>6.5182803980563326</c:v>
                </c:pt>
                <c:pt idx="3">
                  <c:v>6.8165853556334062</c:v>
                </c:pt>
                <c:pt idx="4">
                  <c:v>6.0744899827025538</c:v>
                </c:pt>
              </c:numCache>
            </c:numRef>
          </c:val>
          <c:extLst>
            <c:ext xmlns:c16="http://schemas.microsoft.com/office/drawing/2014/chart" uri="{C3380CC4-5D6E-409C-BE32-E72D297353CC}">
              <c16:uniqueId val="{00000000-40C8-4BC8-ACDF-D30C7181BC12}"/>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4.2738545593778747</c:v>
                </c:pt>
              </c:numCache>
            </c:numRef>
          </c:val>
          <c:extLst>
            <c:ext xmlns:c16="http://schemas.microsoft.com/office/drawing/2014/chart" uri="{C3380CC4-5D6E-409C-BE32-E72D297353CC}">
              <c16:uniqueId val="{00000001-40C8-4BC8-ACDF-D30C7181BC12}"/>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4.6259345977093513</c:v>
                </c:pt>
                <c:pt idx="7">
                  <c:v>5.3771784255380251</c:v>
                </c:pt>
                <c:pt idx="8">
                  <c:v>2.749381534641961</c:v>
                </c:pt>
                <c:pt idx="9">
                  <c:v>2.8546140394810919</c:v>
                </c:pt>
                <c:pt idx="10">
                  <c:v>3.9259202006758502</c:v>
                </c:pt>
                <c:pt idx="11">
                  <c:v>5.7754013251989891</c:v>
                </c:pt>
                <c:pt idx="12">
                  <c:v>4.4006913991652672</c:v>
                </c:pt>
                <c:pt idx="13">
                  <c:v>5.8221923370970536</c:v>
                </c:pt>
                <c:pt idx="14">
                  <c:v>4.7119702279771492</c:v>
                </c:pt>
                <c:pt idx="15">
                  <c:v>5.4782620051595234</c:v>
                </c:pt>
              </c:numCache>
            </c:numRef>
          </c:val>
          <c:extLst>
            <c:ext xmlns:c16="http://schemas.microsoft.com/office/drawing/2014/chart" uri="{C3380CC4-5D6E-409C-BE32-E72D297353CC}">
              <c16:uniqueId val="{00000002-40C8-4BC8-ACDF-D30C7181BC1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5.8120199168532931</c:v>
                </c:pt>
                <c:pt idx="1">
                  <c:v>5.8120199168532931</c:v>
                </c:pt>
                <c:pt idx="2">
                  <c:v>5.8120199168532931</c:v>
                </c:pt>
                <c:pt idx="3">
                  <c:v>5.8120199168532931</c:v>
                </c:pt>
                <c:pt idx="4">
                  <c:v>5.8120199168532931</c:v>
                </c:pt>
                <c:pt idx="5">
                  <c:v>5.8120199168532931</c:v>
                </c:pt>
              </c:numCache>
            </c:numRef>
          </c:val>
          <c:smooth val="0"/>
          <c:extLst>
            <c:ext xmlns:c16="http://schemas.microsoft.com/office/drawing/2014/chart" uri="{C3380CC4-5D6E-409C-BE32-E72D297353CC}">
              <c16:uniqueId val="{00000003-40C8-4BC8-ACDF-D30C7181BC12}"/>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4.776232482210836</c:v>
                </c:pt>
                <c:pt idx="7">
                  <c:v>4.776232482210836</c:v>
                </c:pt>
                <c:pt idx="8">
                  <c:v>4.776232482210836</c:v>
                </c:pt>
                <c:pt idx="9">
                  <c:v>4.776232482210836</c:v>
                </c:pt>
                <c:pt idx="10">
                  <c:v>4.776232482210836</c:v>
                </c:pt>
                <c:pt idx="11">
                  <c:v>4.776232482210836</c:v>
                </c:pt>
                <c:pt idx="12">
                  <c:v>4.776232482210836</c:v>
                </c:pt>
                <c:pt idx="13">
                  <c:v>4.776232482210836</c:v>
                </c:pt>
                <c:pt idx="14">
                  <c:v>4.776232482210836</c:v>
                </c:pt>
                <c:pt idx="15">
                  <c:v>4.776232482210836</c:v>
                </c:pt>
              </c:numCache>
            </c:numRef>
          </c:val>
          <c:smooth val="0"/>
          <c:extLst>
            <c:ext xmlns:c16="http://schemas.microsoft.com/office/drawing/2014/chart" uri="{C3380CC4-5D6E-409C-BE32-E72D297353CC}">
              <c16:uniqueId val="{00000004-40C8-4BC8-ACDF-D30C7181BC1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 / Gastgewerbe / Verkehr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19.660678100276684</c:v>
                </c:pt>
                <c:pt idx="1">
                  <c:v>19.846794632566926</c:v>
                </c:pt>
                <c:pt idx="2">
                  <c:v>19.320706471185819</c:v>
                </c:pt>
                <c:pt idx="3">
                  <c:v>17.933708725934903</c:v>
                </c:pt>
                <c:pt idx="4">
                  <c:v>16.116222218223609</c:v>
                </c:pt>
              </c:numCache>
            </c:numRef>
          </c:val>
          <c:extLst>
            <c:ext xmlns:c16="http://schemas.microsoft.com/office/drawing/2014/chart" uri="{C3380CC4-5D6E-409C-BE32-E72D297353CC}">
              <c16:uniqueId val="{00000000-6A2B-4F8F-BD05-B4A36639CB1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23.985446800879316</c:v>
                </c:pt>
              </c:numCache>
            </c:numRef>
          </c:val>
          <c:extLst>
            <c:ext xmlns:c16="http://schemas.microsoft.com/office/drawing/2014/chart" uri="{C3380CC4-5D6E-409C-BE32-E72D297353CC}">
              <c16:uniqueId val="{00000001-6A2B-4F8F-BD05-B4A36639CB1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19.790419480885877</c:v>
                </c:pt>
                <c:pt idx="7">
                  <c:v>20.978465577075202</c:v>
                </c:pt>
                <c:pt idx="8">
                  <c:v>25.030197758609855</c:v>
                </c:pt>
                <c:pt idx="9">
                  <c:v>31.323633600191691</c:v>
                </c:pt>
                <c:pt idx="10">
                  <c:v>25.195419111436856</c:v>
                </c:pt>
                <c:pt idx="11">
                  <c:v>18.570328617836495</c:v>
                </c:pt>
                <c:pt idx="12">
                  <c:v>22.120759799670473</c:v>
                </c:pt>
                <c:pt idx="13">
                  <c:v>20.196986652933841</c:v>
                </c:pt>
                <c:pt idx="14">
                  <c:v>19.826732585200109</c:v>
                </c:pt>
                <c:pt idx="15">
                  <c:v>22.696961729405484</c:v>
                </c:pt>
              </c:numCache>
            </c:numRef>
          </c:val>
          <c:extLst>
            <c:ext xmlns:c16="http://schemas.microsoft.com/office/drawing/2014/chart" uri="{C3380CC4-5D6E-409C-BE32-E72D297353CC}">
              <c16:uniqueId val="{00000002-6A2B-4F8F-BD05-B4A36639CB1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20.319254069490711</c:v>
                </c:pt>
                <c:pt idx="1">
                  <c:v>20.319254069490711</c:v>
                </c:pt>
                <c:pt idx="2">
                  <c:v>20.319254069490711</c:v>
                </c:pt>
                <c:pt idx="3">
                  <c:v>20.319254069490711</c:v>
                </c:pt>
                <c:pt idx="4">
                  <c:v>20.319254069490711</c:v>
                </c:pt>
                <c:pt idx="5">
                  <c:v>20.319254069490711</c:v>
                </c:pt>
              </c:numCache>
            </c:numRef>
          </c:val>
          <c:smooth val="0"/>
          <c:extLst>
            <c:ext xmlns:c16="http://schemas.microsoft.com/office/drawing/2014/chart" uri="{C3380CC4-5D6E-409C-BE32-E72D297353CC}">
              <c16:uniqueId val="{00000003-6A2B-4F8F-BD05-B4A36639CB1F}"/>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21.736004413776456</c:v>
                </c:pt>
                <c:pt idx="7">
                  <c:v>21.736004413776456</c:v>
                </c:pt>
                <c:pt idx="8">
                  <c:v>21.736004413776456</c:v>
                </c:pt>
                <c:pt idx="9">
                  <c:v>21.736004413776456</c:v>
                </c:pt>
                <c:pt idx="10">
                  <c:v>21.736004413776456</c:v>
                </c:pt>
                <c:pt idx="11">
                  <c:v>21.736004413776456</c:v>
                </c:pt>
                <c:pt idx="12">
                  <c:v>21.736004413776456</c:v>
                </c:pt>
                <c:pt idx="13">
                  <c:v>21.736004413776456</c:v>
                </c:pt>
                <c:pt idx="14">
                  <c:v>21.736004413776456</c:v>
                </c:pt>
                <c:pt idx="15">
                  <c:v>21.736004413776456</c:v>
                </c:pt>
              </c:numCache>
            </c:numRef>
          </c:val>
          <c:smooth val="0"/>
          <c:extLst>
            <c:ext xmlns:c16="http://schemas.microsoft.com/office/drawing/2014/chart" uri="{C3380CC4-5D6E-409C-BE32-E72D297353CC}">
              <c16:uniqueId val="{00000004-6A2B-4F8F-BD05-B4A36639CB1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 / Grundstücks- und Wohnungswesen / Unternehmensdienstleister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22.705419386943266</c:v>
                </c:pt>
                <c:pt idx="1">
                  <c:v>20.24528125170702</c:v>
                </c:pt>
                <c:pt idx="2">
                  <c:v>21.165258952157558</c:v>
                </c:pt>
                <c:pt idx="3">
                  <c:v>18.256155268309513</c:v>
                </c:pt>
                <c:pt idx="4">
                  <c:v>18.016432046323427</c:v>
                </c:pt>
              </c:numCache>
            </c:numRef>
          </c:val>
          <c:extLst>
            <c:ext xmlns:c16="http://schemas.microsoft.com/office/drawing/2014/chart" uri="{C3380CC4-5D6E-409C-BE32-E72D297353CC}">
              <c16:uniqueId val="{00000000-184B-40FF-B68A-F1AD69B9F5FD}"/>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31.368975725875909</c:v>
                </c:pt>
              </c:numCache>
            </c:numRef>
          </c:val>
          <c:extLst>
            <c:ext xmlns:c16="http://schemas.microsoft.com/office/drawing/2014/chart" uri="{C3380CC4-5D6E-409C-BE32-E72D297353CC}">
              <c16:uniqueId val="{00000001-184B-40FF-B68A-F1AD69B9F5FD}"/>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23.635116093796029</c:v>
                </c:pt>
                <c:pt idx="7">
                  <c:v>27.023641213236179</c:v>
                </c:pt>
                <c:pt idx="8">
                  <c:v>23.473076892936927</c:v>
                </c:pt>
                <c:pt idx="9">
                  <c:v>31.399713032831976</c:v>
                </c:pt>
                <c:pt idx="10">
                  <c:v>32.551973707161714</c:v>
                </c:pt>
                <c:pt idx="11">
                  <c:v>23.571167973928976</c:v>
                </c:pt>
                <c:pt idx="12">
                  <c:v>26.427889321557497</c:v>
                </c:pt>
                <c:pt idx="13">
                  <c:v>22.631143101086913</c:v>
                </c:pt>
                <c:pt idx="14">
                  <c:v>23.523957147441475</c:v>
                </c:pt>
                <c:pt idx="15">
                  <c:v>23.010728449595213</c:v>
                </c:pt>
              </c:numCache>
            </c:numRef>
          </c:val>
          <c:extLst>
            <c:ext xmlns:c16="http://schemas.microsoft.com/office/drawing/2014/chart" uri="{C3380CC4-5D6E-409C-BE32-E72D297353CC}">
              <c16:uniqueId val="{00000002-184B-40FF-B68A-F1AD69B9F5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23.73028477449941</c:v>
                </c:pt>
                <c:pt idx="1">
                  <c:v>23.73028477449941</c:v>
                </c:pt>
                <c:pt idx="2">
                  <c:v>23.73028477449941</c:v>
                </c:pt>
                <c:pt idx="3">
                  <c:v>23.73028477449941</c:v>
                </c:pt>
                <c:pt idx="4">
                  <c:v>23.73028477449941</c:v>
                </c:pt>
                <c:pt idx="5">
                  <c:v>23.73028477449941</c:v>
                </c:pt>
              </c:numCache>
            </c:numRef>
          </c:val>
          <c:smooth val="0"/>
          <c:extLst>
            <c:ext xmlns:c16="http://schemas.microsoft.com/office/drawing/2014/chart" uri="{C3380CC4-5D6E-409C-BE32-E72D297353CC}">
              <c16:uniqueId val="{00000003-184B-40FF-B68A-F1AD69B9F5FD}"/>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26.231090584554757</c:v>
                </c:pt>
                <c:pt idx="7">
                  <c:v>26.231090584554757</c:v>
                </c:pt>
                <c:pt idx="8">
                  <c:v>26.231090584554757</c:v>
                </c:pt>
                <c:pt idx="9">
                  <c:v>26.231090584554757</c:v>
                </c:pt>
                <c:pt idx="10">
                  <c:v>26.231090584554757</c:v>
                </c:pt>
                <c:pt idx="11">
                  <c:v>26.231090584554757</c:v>
                </c:pt>
                <c:pt idx="12">
                  <c:v>26.231090584554757</c:v>
                </c:pt>
                <c:pt idx="13">
                  <c:v>26.231090584554757</c:v>
                </c:pt>
                <c:pt idx="14">
                  <c:v>26.231090584554757</c:v>
                </c:pt>
                <c:pt idx="15">
                  <c:v>26.231090584554757</c:v>
                </c:pt>
              </c:numCache>
            </c:numRef>
          </c:val>
          <c:smooth val="0"/>
          <c:extLst>
            <c:ext xmlns:c16="http://schemas.microsoft.com/office/drawing/2014/chart" uri="{C3380CC4-5D6E-409C-BE32-E72D297353CC}">
              <c16:uniqueId val="{00000004-184B-40FF-B68A-F1AD69B9F5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und sonstige Dienstleister / Gesundheitswesen / Erziehung und Unterricht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8891774891774893"/>
          <c:w val="0.88043526450689269"/>
          <c:h val="0.47785935848927974"/>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29.346139140172038</c:v>
                </c:pt>
                <c:pt idx="1">
                  <c:v>32.654117240004396</c:v>
                </c:pt>
                <c:pt idx="2">
                  <c:v>29.079654174748939</c:v>
                </c:pt>
                <c:pt idx="3">
                  <c:v>30.331098166978855</c:v>
                </c:pt>
                <c:pt idx="4">
                  <c:v>31.842841794222863</c:v>
                </c:pt>
              </c:numCache>
            </c:numRef>
          </c:val>
          <c:extLst>
            <c:ext xmlns:c16="http://schemas.microsoft.com/office/drawing/2014/chart" uri="{C3380CC4-5D6E-409C-BE32-E72D297353CC}">
              <c16:uniqueId val="{00000000-B696-4D8B-AFD8-15BF94FBFCF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31.454318335222954</c:v>
                </c:pt>
              </c:numCache>
            </c:numRef>
          </c:val>
          <c:extLst>
            <c:ext xmlns:c16="http://schemas.microsoft.com/office/drawing/2014/chart" uri="{C3380CC4-5D6E-409C-BE32-E72D297353CC}">
              <c16:uniqueId val="{00000001-B696-4D8B-AFD8-15BF94FBFCF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19.362575543134209</c:v>
                </c:pt>
                <c:pt idx="7">
                  <c:v>20.100849324228978</c:v>
                </c:pt>
                <c:pt idx="8">
                  <c:v>24.645528171406987</c:v>
                </c:pt>
                <c:pt idx="9">
                  <c:v>19.268193667630381</c:v>
                </c:pt>
                <c:pt idx="10">
                  <c:v>20.76228656754277</c:v>
                </c:pt>
                <c:pt idx="11">
                  <c:v>24.578392241302225</c:v>
                </c:pt>
                <c:pt idx="12">
                  <c:v>25.952670510707932</c:v>
                </c:pt>
                <c:pt idx="13">
                  <c:v>26.162827530174603</c:v>
                </c:pt>
                <c:pt idx="14">
                  <c:v>28.583274638392275</c:v>
                </c:pt>
                <c:pt idx="15">
                  <c:v>27.820781944620453</c:v>
                </c:pt>
              </c:numCache>
            </c:numRef>
          </c:val>
          <c:extLst>
            <c:ext xmlns:c16="http://schemas.microsoft.com/office/drawing/2014/chart" uri="{C3380CC4-5D6E-409C-BE32-E72D297353CC}">
              <c16:uniqueId val="{00000002-B696-4D8B-AFD8-15BF94FBFC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30.613166394928054</c:v>
                </c:pt>
                <c:pt idx="1">
                  <c:v>30.613166394928054</c:v>
                </c:pt>
                <c:pt idx="2">
                  <c:v>30.613166394928054</c:v>
                </c:pt>
                <c:pt idx="3">
                  <c:v>30.613166394928054</c:v>
                </c:pt>
                <c:pt idx="4">
                  <c:v>30.613166394928054</c:v>
                </c:pt>
                <c:pt idx="5">
                  <c:v>30.613166394928054</c:v>
                </c:pt>
              </c:numCache>
            </c:numRef>
          </c:val>
          <c:smooth val="0"/>
          <c:extLst>
            <c:ext xmlns:c16="http://schemas.microsoft.com/office/drawing/2014/chart" uri="{C3380CC4-5D6E-409C-BE32-E72D297353CC}">
              <c16:uniqueId val="{00000003-B696-4D8B-AFD8-15BF94FBFCFF}"/>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22.612682395399947</c:v>
                </c:pt>
                <c:pt idx="7">
                  <c:v>22.612682395399947</c:v>
                </c:pt>
                <c:pt idx="8">
                  <c:v>22.612682395399947</c:v>
                </c:pt>
                <c:pt idx="9">
                  <c:v>22.612682395399947</c:v>
                </c:pt>
                <c:pt idx="10">
                  <c:v>22.612682395399947</c:v>
                </c:pt>
                <c:pt idx="11">
                  <c:v>22.612682395399947</c:v>
                </c:pt>
                <c:pt idx="12">
                  <c:v>22.612682395399947</c:v>
                </c:pt>
                <c:pt idx="13">
                  <c:v>22.612682395399947</c:v>
                </c:pt>
                <c:pt idx="14">
                  <c:v>22.612682395399947</c:v>
                </c:pt>
                <c:pt idx="15">
                  <c:v>22.612682395399947</c:v>
                </c:pt>
              </c:numCache>
            </c:numRef>
          </c:val>
          <c:smooth val="0"/>
          <c:extLst>
            <c:ext xmlns:c16="http://schemas.microsoft.com/office/drawing/2014/chart" uri="{C3380CC4-5D6E-409C-BE32-E72D297353CC}">
              <c16:uniqueId val="{00000004-B696-4D8B-AFD8-15BF94FBFC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SV-Beschäftigte'!$I$3</c:f>
          <c:strCache>
            <c:ptCount val="1"/>
            <c:pt idx="0">
              <c:v>Sozialversicherungspflichtig Beschäftigte mit akademischem Berufsabschluss,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SV-Beschäftigte'!$J$4:$N$4</c:f>
              <c:numCache>
                <c:formatCode>General</c:formatCode>
                <c:ptCount val="5"/>
                <c:pt idx="0">
                  <c:v>15.964661353090431</c:v>
                </c:pt>
                <c:pt idx="1">
                  <c:v>14.613681792829652</c:v>
                </c:pt>
                <c:pt idx="2">
                  <c:v>19.466278037528681</c:v>
                </c:pt>
                <c:pt idx="3">
                  <c:v>14.093001150948178</c:v>
                </c:pt>
                <c:pt idx="4">
                  <c:v>15.410471130146671</c:v>
                </c:pt>
              </c:numCache>
            </c:numRef>
          </c:val>
          <c:extLst>
            <c:ext xmlns:c16="http://schemas.microsoft.com/office/drawing/2014/chart" uri="{C3380CC4-5D6E-409C-BE32-E72D297353CC}">
              <c16:uniqueId val="{00000000-1CE5-4E38-B2E6-5DD393DBDC47}"/>
            </c:ext>
          </c:extLst>
        </c:ser>
        <c:ser>
          <c:idx val="3"/>
          <c:order val="3"/>
          <c:spPr>
            <a:solidFill>
              <a:schemeClr val="accent1"/>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SV-Beschäftigte'!$J$6:$Y$6</c:f>
              <c:numCache>
                <c:formatCode>General</c:formatCode>
                <c:ptCount val="16"/>
                <c:pt idx="6">
                  <c:v>22.308473049047379</c:v>
                </c:pt>
                <c:pt idx="7">
                  <c:v>21.685127232760863</c:v>
                </c:pt>
                <c:pt idx="8">
                  <c:v>21.923044622766909</c:v>
                </c:pt>
                <c:pt idx="9">
                  <c:v>30.29281965648855</c:v>
                </c:pt>
                <c:pt idx="10">
                  <c:v>24.213700866148375</c:v>
                </c:pt>
                <c:pt idx="11">
                  <c:v>16.010502114850002</c:v>
                </c:pt>
                <c:pt idx="12">
                  <c:v>19.181410825986845</c:v>
                </c:pt>
                <c:pt idx="13">
                  <c:v>15.599360646083957</c:v>
                </c:pt>
                <c:pt idx="14">
                  <c:v>15.253351237350376</c:v>
                </c:pt>
                <c:pt idx="15">
                  <c:v>13.447268058031009</c:v>
                </c:pt>
              </c:numCache>
            </c:numRef>
          </c:val>
          <c:extLst>
            <c:ext xmlns:c16="http://schemas.microsoft.com/office/drawing/2014/chart" uri="{C3380CC4-5D6E-409C-BE32-E72D297353CC}">
              <c16:uniqueId val="{00000001-1CE5-4E38-B2E6-5DD393DBDC4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1CE5-4E38-B2E6-5DD393DBDC47}"/>
              </c:ext>
            </c:extLst>
          </c:dPt>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SV-Beschäftigte'!$J$5:$O$5</c:f>
              <c:numCache>
                <c:formatCode>General</c:formatCode>
                <c:ptCount val="6"/>
                <c:pt idx="5">
                  <c:v>33.495257017532936</c:v>
                </c:pt>
              </c:numCache>
            </c:numRef>
          </c:val>
          <c:extLst>
            <c:ext xmlns:c16="http://schemas.microsoft.com/office/drawing/2014/chart" uri="{C3380CC4-5D6E-409C-BE32-E72D297353CC}">
              <c16:uniqueId val="{00000004-1CE5-4E38-B2E6-5DD393DBDC4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SV-Beschäftigte'!$J$7:$O$7</c:f>
              <c:numCache>
                <c:formatCode>General</c:formatCode>
                <c:ptCount val="6"/>
                <c:pt idx="0">
                  <c:v>21.083266692114115</c:v>
                </c:pt>
                <c:pt idx="1">
                  <c:v>21.083266692114115</c:v>
                </c:pt>
                <c:pt idx="2">
                  <c:v>21.083266692114115</c:v>
                </c:pt>
                <c:pt idx="3">
                  <c:v>21.083266692114115</c:v>
                </c:pt>
                <c:pt idx="4">
                  <c:v>21.083266692114115</c:v>
                </c:pt>
                <c:pt idx="5">
                  <c:v>21.083266692114115</c:v>
                </c:pt>
              </c:numCache>
            </c:numRef>
          </c:val>
          <c:smooth val="0"/>
          <c:extLst>
            <c:ext xmlns:c16="http://schemas.microsoft.com/office/drawing/2014/chart" uri="{C3380CC4-5D6E-409C-BE32-E72D297353CC}">
              <c16:uniqueId val="{00000005-1CE5-4E38-B2E6-5DD393DBDC47}"/>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SV-Beschäftigte'!$J$8:$Y$8</c:f>
              <c:numCache>
                <c:formatCode>General</c:formatCode>
                <c:ptCount val="16"/>
                <c:pt idx="6">
                  <c:v>20.449106478913137</c:v>
                </c:pt>
                <c:pt idx="7">
                  <c:v>20.449106478913137</c:v>
                </c:pt>
                <c:pt idx="8">
                  <c:v>20.449106478913137</c:v>
                </c:pt>
                <c:pt idx="9">
                  <c:v>20.449106478913137</c:v>
                </c:pt>
                <c:pt idx="10">
                  <c:v>20.449106478913137</c:v>
                </c:pt>
                <c:pt idx="11">
                  <c:v>20.449106478913137</c:v>
                </c:pt>
                <c:pt idx="12">
                  <c:v>20.449106478913137</c:v>
                </c:pt>
                <c:pt idx="13">
                  <c:v>20.449106478913137</c:v>
                </c:pt>
                <c:pt idx="14">
                  <c:v>20.449106478913137</c:v>
                </c:pt>
                <c:pt idx="15">
                  <c:v>20.449106478913137</c:v>
                </c:pt>
              </c:numCache>
            </c:numRef>
          </c:val>
          <c:smooth val="0"/>
          <c:extLst>
            <c:ext xmlns:c16="http://schemas.microsoft.com/office/drawing/2014/chart" uri="{C3380CC4-5D6E-409C-BE32-E72D297353CC}">
              <c16:uniqueId val="{00000006-1CE5-4E38-B2E6-5DD393DBDC4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SV-Beschäftigte'!$I$11</c:f>
          <c:strCache>
            <c:ptCount val="1"/>
            <c:pt idx="0">
              <c:v>Sozialversicherungspflichtig Beschäftigte mit beruflichem Abschluss,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SV-Beschäftigte'!$J$12:$N$12</c:f>
              <c:numCache>
                <c:formatCode>General</c:formatCode>
                <c:ptCount val="5"/>
                <c:pt idx="0">
                  <c:v>64.710125776818444</c:v>
                </c:pt>
                <c:pt idx="1">
                  <c:v>68.11380823872986</c:v>
                </c:pt>
                <c:pt idx="2">
                  <c:v>65.484396426142354</c:v>
                </c:pt>
                <c:pt idx="3">
                  <c:v>69.332588725750355</c:v>
                </c:pt>
                <c:pt idx="4">
                  <c:v>68.799749484827672</c:v>
                </c:pt>
              </c:numCache>
            </c:numRef>
          </c:val>
          <c:extLst>
            <c:ext xmlns:c16="http://schemas.microsoft.com/office/drawing/2014/chart" uri="{C3380CC4-5D6E-409C-BE32-E72D297353CC}">
              <c16:uniqueId val="{00000000-338E-4E91-8D4D-8037BC2E9F89}"/>
            </c:ext>
          </c:extLst>
        </c:ser>
        <c:ser>
          <c:idx val="3"/>
          <c:order val="3"/>
          <c:spPr>
            <a:solidFill>
              <a:schemeClr val="accent1"/>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SV-Beschäftigte'!$J$14:$Y$14</c:f>
              <c:numCache>
                <c:formatCode>General</c:formatCode>
                <c:ptCount val="16"/>
                <c:pt idx="6">
                  <c:v>57.570880468373595</c:v>
                </c:pt>
                <c:pt idx="7">
                  <c:v>59.06660737807384</c:v>
                </c:pt>
                <c:pt idx="8">
                  <c:v>55.576470315680957</c:v>
                </c:pt>
                <c:pt idx="9">
                  <c:v>47.632581405057252</c:v>
                </c:pt>
                <c:pt idx="10">
                  <c:v>52.633983967510659</c:v>
                </c:pt>
                <c:pt idx="11">
                  <c:v>62.713797943208448</c:v>
                </c:pt>
                <c:pt idx="12">
                  <c:v>56.411419711381626</c:v>
                </c:pt>
                <c:pt idx="13">
                  <c:v>61.842281483974091</c:v>
                </c:pt>
                <c:pt idx="14">
                  <c:v>63.00813112300726</c:v>
                </c:pt>
                <c:pt idx="15">
                  <c:v>62.678058909889302</c:v>
                </c:pt>
              </c:numCache>
            </c:numRef>
          </c:val>
          <c:extLst>
            <c:ext xmlns:c16="http://schemas.microsoft.com/office/drawing/2014/chart" uri="{C3380CC4-5D6E-409C-BE32-E72D297353CC}">
              <c16:uniqueId val="{00000001-338E-4E91-8D4D-8037BC2E9F89}"/>
            </c:ext>
          </c:extLst>
        </c:ser>
        <c:ser>
          <c:idx val="4"/>
          <c:order val="4"/>
          <c:spPr>
            <a:pattFill prst="wdUpDiag">
              <a:fgClr>
                <a:srgbClr val="FFC000"/>
              </a:fgClr>
              <a:bgClr>
                <a:schemeClr val="accent1"/>
              </a:bgClr>
            </a:patt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SV-Beschäftigte'!$J$13:$O$13</c:f>
              <c:numCache>
                <c:formatCode>General</c:formatCode>
                <c:ptCount val="6"/>
                <c:pt idx="5">
                  <c:v>41.800026918107882</c:v>
                </c:pt>
              </c:numCache>
            </c:numRef>
          </c:val>
          <c:extLst>
            <c:ext xmlns:c16="http://schemas.microsoft.com/office/drawing/2014/chart" uri="{C3380CC4-5D6E-409C-BE32-E72D297353CC}">
              <c16:uniqueId val="{00000002-338E-4E91-8D4D-8037BC2E9F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SV-Beschäftigte'!$J$15:$O$15</c:f>
              <c:numCache>
                <c:formatCode>General</c:formatCode>
                <c:ptCount val="6"/>
                <c:pt idx="0">
                  <c:v>60.234905783473849</c:v>
                </c:pt>
                <c:pt idx="1">
                  <c:v>60.234905783473849</c:v>
                </c:pt>
                <c:pt idx="2">
                  <c:v>60.234905783473849</c:v>
                </c:pt>
                <c:pt idx="3">
                  <c:v>60.234905783473849</c:v>
                </c:pt>
                <c:pt idx="4">
                  <c:v>60.234905783473849</c:v>
                </c:pt>
                <c:pt idx="5">
                  <c:v>60.234905783473849</c:v>
                </c:pt>
              </c:numCache>
            </c:numRef>
          </c:val>
          <c:smooth val="0"/>
          <c:extLst>
            <c:ext xmlns:c16="http://schemas.microsoft.com/office/drawing/2014/chart" uri="{C3380CC4-5D6E-409C-BE32-E72D297353CC}">
              <c16:uniqueId val="{00000003-338E-4E91-8D4D-8037BC2E9F89}"/>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SV-Beschäftigte'!$J$16:$Y$16</c:f>
              <c:numCache>
                <c:formatCode>General</c:formatCode>
                <c:ptCount val="16"/>
                <c:pt idx="6">
                  <c:v>57.76245039038502</c:v>
                </c:pt>
                <c:pt idx="7">
                  <c:v>57.76245039038502</c:v>
                </c:pt>
                <c:pt idx="8">
                  <c:v>57.76245039038502</c:v>
                </c:pt>
                <c:pt idx="9">
                  <c:v>57.76245039038502</c:v>
                </c:pt>
                <c:pt idx="10">
                  <c:v>57.76245039038502</c:v>
                </c:pt>
                <c:pt idx="11">
                  <c:v>57.76245039038502</c:v>
                </c:pt>
                <c:pt idx="12">
                  <c:v>57.76245039038502</c:v>
                </c:pt>
                <c:pt idx="13">
                  <c:v>57.76245039038502</c:v>
                </c:pt>
                <c:pt idx="14">
                  <c:v>57.76245039038502</c:v>
                </c:pt>
                <c:pt idx="15">
                  <c:v>57.76245039038502</c:v>
                </c:pt>
              </c:numCache>
            </c:numRef>
          </c:val>
          <c:smooth val="0"/>
          <c:extLst>
            <c:ext xmlns:c16="http://schemas.microsoft.com/office/drawing/2014/chart" uri="{C3380CC4-5D6E-409C-BE32-E72D297353CC}">
              <c16:uniqueId val="{00000004-338E-4E91-8D4D-8037BC2E9F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SV-Beschäftigte'!$I$19</c:f>
          <c:strCache>
            <c:ptCount val="1"/>
            <c:pt idx="0">
              <c:v>Sozialversicherungspflichtig Beschäftigte ohne Abschluss/ohne Angabe,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SV-Beschäftigte'!$J$20:$N$20</c:f>
              <c:numCache>
                <c:formatCode>General</c:formatCode>
                <c:ptCount val="5"/>
                <c:pt idx="0">
                  <c:v>19.325212870091125</c:v>
                </c:pt>
                <c:pt idx="1">
                  <c:v>17.272509968440488</c:v>
                </c:pt>
                <c:pt idx="2">
                  <c:v>15.049325536328965</c:v>
                </c:pt>
                <c:pt idx="3">
                  <c:v>16.574410123301469</c:v>
                </c:pt>
                <c:pt idx="4">
                  <c:v>15.789779385025657</c:v>
                </c:pt>
              </c:numCache>
            </c:numRef>
          </c:val>
          <c:extLst>
            <c:ext xmlns:c16="http://schemas.microsoft.com/office/drawing/2014/chart" uri="{C3380CC4-5D6E-409C-BE32-E72D297353CC}">
              <c16:uniqueId val="{00000000-8601-4E5D-A16F-E4656C17C6DA}"/>
            </c:ext>
          </c:extLst>
        </c:ser>
        <c:ser>
          <c:idx val="3"/>
          <c:order val="3"/>
          <c:spPr>
            <a:solidFill>
              <a:srgbClr val="156082"/>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SV-Beschäftigte'!$J$22:$Y$22</c:f>
              <c:numCache>
                <c:formatCode>General</c:formatCode>
                <c:ptCount val="16"/>
                <c:pt idx="6">
                  <c:v>20.120646482579026</c:v>
                </c:pt>
                <c:pt idx="7">
                  <c:v>19.248265389165297</c:v>
                </c:pt>
                <c:pt idx="8">
                  <c:v>22.500485061552133</c:v>
                </c:pt>
                <c:pt idx="9">
                  <c:v>22.074598938454198</c:v>
                </c:pt>
                <c:pt idx="10">
                  <c:v>23.152315166340966</c:v>
                </c:pt>
                <c:pt idx="11">
                  <c:v>21.27569994194155</c:v>
                </c:pt>
                <c:pt idx="12">
                  <c:v>24.407169462631529</c:v>
                </c:pt>
                <c:pt idx="13">
                  <c:v>22.55835786994195</c:v>
                </c:pt>
                <c:pt idx="14">
                  <c:v>21.738517639642364</c:v>
                </c:pt>
                <c:pt idx="15">
                  <c:v>22.102167410802849</c:v>
                </c:pt>
              </c:numCache>
            </c:numRef>
          </c:val>
          <c:extLst>
            <c:ext xmlns:c16="http://schemas.microsoft.com/office/drawing/2014/chart" uri="{C3380CC4-5D6E-409C-BE32-E72D297353CC}">
              <c16:uniqueId val="{00000001-8601-4E5D-A16F-E4656C17C6DA}"/>
            </c:ext>
          </c:extLst>
        </c:ser>
        <c:ser>
          <c:idx val="4"/>
          <c:order val="4"/>
          <c:spPr>
            <a:pattFill prst="wdUpDiag">
              <a:fgClr>
                <a:srgbClr val="FFC000"/>
              </a:fgClr>
              <a:bgClr>
                <a:srgbClr val="156082"/>
              </a:bgClr>
            </a:patt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SV-Beschäftigte'!$J$21:$O$21</c:f>
              <c:numCache>
                <c:formatCode>General</c:formatCode>
                <c:ptCount val="6"/>
                <c:pt idx="5">
                  <c:v>24.704716064359182</c:v>
                </c:pt>
              </c:numCache>
            </c:numRef>
          </c:val>
          <c:extLst>
            <c:ext xmlns:c16="http://schemas.microsoft.com/office/drawing/2014/chart" uri="{C3380CC4-5D6E-409C-BE32-E72D297353CC}">
              <c16:uniqueId val="{00000002-8601-4E5D-A16F-E4656C17C6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SV-Beschäftigte'!$J$23:$O$23</c:f>
              <c:numCache>
                <c:formatCode>General</c:formatCode>
                <c:ptCount val="6"/>
                <c:pt idx="0">
                  <c:v>18.681827524412036</c:v>
                </c:pt>
                <c:pt idx="1">
                  <c:v>18.681827524412036</c:v>
                </c:pt>
                <c:pt idx="2">
                  <c:v>18.681827524412036</c:v>
                </c:pt>
                <c:pt idx="3">
                  <c:v>18.681827524412036</c:v>
                </c:pt>
                <c:pt idx="4">
                  <c:v>18.681827524412036</c:v>
                </c:pt>
                <c:pt idx="5">
                  <c:v>18.681827524412036</c:v>
                </c:pt>
              </c:numCache>
            </c:numRef>
          </c:val>
          <c:smooth val="0"/>
          <c:extLst>
            <c:ext xmlns:c16="http://schemas.microsoft.com/office/drawing/2014/chart" uri="{C3380CC4-5D6E-409C-BE32-E72D297353CC}">
              <c16:uniqueId val="{00000003-8601-4E5D-A16F-E4656C17C6DA}"/>
            </c:ext>
          </c:extLst>
        </c:ser>
        <c:ser>
          <c:idx val="2"/>
          <c:order val="2"/>
          <c:tx>
            <c:v>Durchschnitt West</c:v>
          </c:tx>
          <c:spPr>
            <a:ln w="15875" cap="rnd">
              <a:solidFill>
                <a:srgbClr val="0E2841">
                  <a:lumMod val="75000"/>
                  <a:lumOff val="25000"/>
                </a:srgbClr>
              </a:solidFill>
              <a:round/>
            </a:ln>
            <a:effectLst/>
          </c:spPr>
          <c:marker>
            <c:symbol val="none"/>
          </c:marker>
          <c:val>
            <c:numRef>
              <c:f>'Abb SV-Beschäftigte'!$J$24:$Y$24</c:f>
              <c:numCache>
                <c:formatCode>General</c:formatCode>
                <c:ptCount val="16"/>
                <c:pt idx="6">
                  <c:v>21.788443130701843</c:v>
                </c:pt>
                <c:pt idx="7">
                  <c:v>21.788443130701843</c:v>
                </c:pt>
                <c:pt idx="8">
                  <c:v>21.788443130701843</c:v>
                </c:pt>
                <c:pt idx="9">
                  <c:v>21.788443130701843</c:v>
                </c:pt>
                <c:pt idx="10">
                  <c:v>21.788443130701843</c:v>
                </c:pt>
                <c:pt idx="11">
                  <c:v>21.788443130701843</c:v>
                </c:pt>
                <c:pt idx="12">
                  <c:v>21.788443130701843</c:v>
                </c:pt>
                <c:pt idx="13">
                  <c:v>21.788443130701843</c:v>
                </c:pt>
                <c:pt idx="14">
                  <c:v>21.788443130701843</c:v>
                </c:pt>
                <c:pt idx="15">
                  <c:v>21.788443130701843</c:v>
                </c:pt>
              </c:numCache>
            </c:numRef>
          </c:val>
          <c:smooth val="0"/>
          <c:extLst>
            <c:ext xmlns:c16="http://schemas.microsoft.com/office/drawing/2014/chart" uri="{C3380CC4-5D6E-409C-BE32-E72D297353CC}">
              <c16:uniqueId val="{00000004-8601-4E5D-A16F-E4656C17C6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SV-Beschäftigte'!$I$27</c:f>
          <c:strCache>
            <c:ptCount val="1"/>
            <c:pt idx="0">
              <c:v>Sozialversicherungspflichtig Beschäftigte Beschäftigte in wissensintensiven Industrien/IT/naturwissensch. Dienstleistungen,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SV-Beschäftigte'!$J$28:$N$28</c:f>
              <c:numCache>
                <c:formatCode>General</c:formatCode>
                <c:ptCount val="5"/>
                <c:pt idx="0">
                  <c:v>5.99</c:v>
                </c:pt>
                <c:pt idx="1">
                  <c:v>4.93</c:v>
                </c:pt>
                <c:pt idx="2">
                  <c:v>11.45</c:v>
                </c:pt>
                <c:pt idx="3">
                  <c:v>8.86</c:v>
                </c:pt>
                <c:pt idx="4">
                  <c:v>11.239999999999998</c:v>
                </c:pt>
              </c:numCache>
            </c:numRef>
          </c:val>
          <c:extLst>
            <c:ext xmlns:c16="http://schemas.microsoft.com/office/drawing/2014/chart" uri="{C3380CC4-5D6E-409C-BE32-E72D297353CC}">
              <c16:uniqueId val="{00000000-4ED9-4251-A519-FA2760BEBFB2}"/>
            </c:ext>
          </c:extLst>
        </c:ser>
        <c:ser>
          <c:idx val="3"/>
          <c:order val="3"/>
          <c:spPr>
            <a:solidFill>
              <a:srgbClr val="156082"/>
            </a:solidFill>
            <a:ln w="1587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SV-Beschäftigte'!$J$30:$Y$30</c:f>
              <c:numCache>
                <c:formatCode>General</c:formatCode>
                <c:ptCount val="16"/>
                <c:pt idx="6">
                  <c:v>21.450000000000003</c:v>
                </c:pt>
                <c:pt idx="7">
                  <c:v>16.71</c:v>
                </c:pt>
                <c:pt idx="8">
                  <c:v>12.08</c:v>
                </c:pt>
                <c:pt idx="9">
                  <c:v>9.69</c:v>
                </c:pt>
                <c:pt idx="10">
                  <c:v>13.59</c:v>
                </c:pt>
                <c:pt idx="11">
                  <c:v>9.7900000000000009</c:v>
                </c:pt>
                <c:pt idx="12">
                  <c:v>11.89</c:v>
                </c:pt>
                <c:pt idx="13">
                  <c:v>11.41</c:v>
                </c:pt>
                <c:pt idx="14">
                  <c:v>14.22</c:v>
                </c:pt>
                <c:pt idx="15">
                  <c:v>8.9499999999999993</c:v>
                </c:pt>
              </c:numCache>
            </c:numRef>
          </c:val>
          <c:extLst>
            <c:ext xmlns:c16="http://schemas.microsoft.com/office/drawing/2014/chart" uri="{C3380CC4-5D6E-409C-BE32-E72D297353CC}">
              <c16:uniqueId val="{00000001-4ED9-4251-A519-FA2760BEBFB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SV-Beschäftigte'!$J$29:$O$29</c:f>
              <c:numCache>
                <c:formatCode>General</c:formatCode>
                <c:ptCount val="6"/>
                <c:pt idx="5">
                  <c:v>8.69</c:v>
                </c:pt>
              </c:numCache>
            </c:numRef>
          </c:val>
          <c:extLst>
            <c:ext xmlns:c16="http://schemas.microsoft.com/office/drawing/2014/chart" uri="{C3380CC4-5D6E-409C-BE32-E72D297353CC}">
              <c16:uniqueId val="{00000002-4ED9-4251-A519-FA2760BEBFB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SV-Beschäftigte'!$J$31:$O$31</c:f>
              <c:numCache>
                <c:formatCode>General</c:formatCode>
                <c:ptCount val="6"/>
                <c:pt idx="0">
                  <c:v>9.0399999999999991</c:v>
                </c:pt>
                <c:pt idx="1">
                  <c:v>9.0399999999999991</c:v>
                </c:pt>
                <c:pt idx="2">
                  <c:v>9.0399999999999991</c:v>
                </c:pt>
                <c:pt idx="3">
                  <c:v>9.0399999999999991</c:v>
                </c:pt>
                <c:pt idx="4">
                  <c:v>9.0399999999999991</c:v>
                </c:pt>
                <c:pt idx="5">
                  <c:v>9.0399999999999991</c:v>
                </c:pt>
              </c:numCache>
            </c:numRef>
          </c:val>
          <c:smooth val="0"/>
          <c:extLst>
            <c:ext xmlns:c16="http://schemas.microsoft.com/office/drawing/2014/chart" uri="{C3380CC4-5D6E-409C-BE32-E72D297353CC}">
              <c16:uniqueId val="{00000003-4ED9-4251-A519-FA2760BEBFB2}"/>
            </c:ext>
          </c:extLst>
        </c:ser>
        <c:ser>
          <c:idx val="2"/>
          <c:order val="2"/>
          <c:tx>
            <c:v>Durchschnitt West</c:v>
          </c:tx>
          <c:spPr>
            <a:ln w="15875" cap="rnd">
              <a:solidFill>
                <a:srgbClr val="0E2841">
                  <a:lumMod val="75000"/>
                  <a:lumOff val="25000"/>
                </a:srgbClr>
              </a:solidFill>
              <a:round/>
            </a:ln>
            <a:effectLst/>
          </c:spPr>
          <c:marker>
            <c:symbol val="none"/>
          </c:marker>
          <c:val>
            <c:numRef>
              <c:f>'Abb SV-Beschäftigte'!$J$32:$Y$32</c:f>
              <c:numCache>
                <c:formatCode>General</c:formatCode>
                <c:ptCount val="16"/>
                <c:pt idx="6">
                  <c:v>14.299999999999999</c:v>
                </c:pt>
                <c:pt idx="7">
                  <c:v>14.299999999999999</c:v>
                </c:pt>
                <c:pt idx="8">
                  <c:v>14.299999999999999</c:v>
                </c:pt>
                <c:pt idx="9">
                  <c:v>14.299999999999999</c:v>
                </c:pt>
                <c:pt idx="10">
                  <c:v>14.299999999999999</c:v>
                </c:pt>
                <c:pt idx="11">
                  <c:v>14.299999999999999</c:v>
                </c:pt>
                <c:pt idx="12">
                  <c:v>14.299999999999999</c:v>
                </c:pt>
                <c:pt idx="13">
                  <c:v>14.299999999999999</c:v>
                </c:pt>
                <c:pt idx="14">
                  <c:v>14.299999999999999</c:v>
                </c:pt>
                <c:pt idx="15">
                  <c:v>14.299999999999999</c:v>
                </c:pt>
              </c:numCache>
            </c:numRef>
          </c:val>
          <c:smooth val="0"/>
          <c:extLst>
            <c:ext xmlns:c16="http://schemas.microsoft.com/office/drawing/2014/chart" uri="{C3380CC4-5D6E-409C-BE32-E72D297353CC}">
              <c16:uniqueId val="{00000004-4ED9-4251-A519-FA2760BEBFB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2025</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12.504970526310293</c:v>
                </c:pt>
                <c:pt idx="1">
                  <c:v>11.560867057469114</c:v>
                </c:pt>
                <c:pt idx="2">
                  <c:v>17.875948366978054</c:v>
                </c:pt>
                <c:pt idx="3">
                  <c:v>17.058739604077168</c:v>
                </c:pt>
                <c:pt idx="4">
                  <c:v>21.403377518275352</c:v>
                </c:pt>
              </c:numCache>
            </c:numRef>
          </c:val>
          <c:extLst>
            <c:ext xmlns:c16="http://schemas.microsoft.com/office/drawing/2014/chart" uri="{C3380CC4-5D6E-409C-BE32-E72D297353CC}">
              <c16:uniqueId val="{00000000-94F6-4855-9F7B-DD329475D5A7}"/>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29.685813098938656</c:v>
                </c:pt>
                <c:pt idx="7" formatCode="0">
                  <c:v>23.100903260851837</c:v>
                </c:pt>
                <c:pt idx="8" formatCode="0">
                  <c:v>21.379083005071696</c:v>
                </c:pt>
                <c:pt idx="9" formatCode="0">
                  <c:v>12.728288365298731</c:v>
                </c:pt>
                <c:pt idx="10" formatCode="0">
                  <c:v>14.916572668831929</c:v>
                </c:pt>
                <c:pt idx="11" formatCode="0">
                  <c:v>20.966513387118876</c:v>
                </c:pt>
                <c:pt idx="12" formatCode="0">
                  <c:v>16.503625344113413</c:v>
                </c:pt>
                <c:pt idx="13" formatCode="0">
                  <c:v>20.171552842281727</c:v>
                </c:pt>
                <c:pt idx="14" formatCode="0">
                  <c:v>19.153974272277647</c:v>
                </c:pt>
                <c:pt idx="15" formatCode="0">
                  <c:v>14.080897803230485</c:v>
                </c:pt>
              </c:numCache>
            </c:numRef>
          </c:val>
          <c:extLst>
            <c:ext xmlns:c16="http://schemas.microsoft.com/office/drawing/2014/chart" uri="{C3380CC4-5D6E-409C-BE32-E72D297353CC}">
              <c16:uniqueId val="{00000001-94F6-4855-9F7B-DD329475D5A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6.5882336752896773</c:v>
                </c:pt>
              </c:numCache>
            </c:numRef>
          </c:val>
          <c:extLst>
            <c:ext xmlns:c16="http://schemas.microsoft.com/office/drawing/2014/chart" uri="{C3380CC4-5D6E-409C-BE32-E72D297353CC}">
              <c16:uniqueId val="{00000002-94F6-4855-9F7B-DD329475D5A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13.399020978902957</c:v>
                </c:pt>
                <c:pt idx="1">
                  <c:v>13.399020978902957</c:v>
                </c:pt>
                <c:pt idx="2" formatCode="General">
                  <c:v>13.399020978902957</c:v>
                </c:pt>
                <c:pt idx="3" formatCode="General">
                  <c:v>13.399020978902957</c:v>
                </c:pt>
                <c:pt idx="4" formatCode="General">
                  <c:v>13.399020978902957</c:v>
                </c:pt>
                <c:pt idx="5" formatCode="General">
                  <c:v>13.399020978902957</c:v>
                </c:pt>
              </c:numCache>
            </c:numRef>
          </c:val>
          <c:smooth val="0"/>
          <c:extLst>
            <c:ext xmlns:c16="http://schemas.microsoft.com/office/drawing/2014/chart" uri="{C3380CC4-5D6E-409C-BE32-E72D297353CC}">
              <c16:uniqueId val="{00000003-94F6-4855-9F7B-DD329475D5A7}"/>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20.621714488054348</c:v>
                </c:pt>
                <c:pt idx="7" formatCode="0.000">
                  <c:v>20.621714488054348</c:v>
                </c:pt>
                <c:pt idx="8">
                  <c:v>20.621714488054348</c:v>
                </c:pt>
                <c:pt idx="9">
                  <c:v>20.621714488054348</c:v>
                </c:pt>
                <c:pt idx="10">
                  <c:v>20.621714488054348</c:v>
                </c:pt>
                <c:pt idx="11">
                  <c:v>20.621714488054348</c:v>
                </c:pt>
                <c:pt idx="12">
                  <c:v>20.621714488054348</c:v>
                </c:pt>
                <c:pt idx="13">
                  <c:v>20.621714488054348</c:v>
                </c:pt>
                <c:pt idx="14">
                  <c:v>20.621714488054348</c:v>
                </c:pt>
                <c:pt idx="15">
                  <c:v>20.621714488054348</c:v>
                </c:pt>
              </c:numCache>
            </c:numRef>
          </c:val>
          <c:smooth val="0"/>
          <c:extLst>
            <c:ext xmlns:c16="http://schemas.microsoft.com/office/drawing/2014/chart" uri="{C3380CC4-5D6E-409C-BE32-E72D297353CC}">
              <c16:uniqueId val="{00000004-94F6-4855-9F7B-DD329475D5A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6.605975697356163</c:v>
                </c:pt>
                <c:pt idx="1">
                  <c:v>6.3024728635464795</c:v>
                </c:pt>
                <c:pt idx="2">
                  <c:v>6.5182803980563326</c:v>
                </c:pt>
                <c:pt idx="3">
                  <c:v>6.8165853556334062</c:v>
                </c:pt>
                <c:pt idx="4">
                  <c:v>6.0744899827025538</c:v>
                </c:pt>
              </c:numCache>
            </c:numRef>
          </c:val>
          <c:extLst>
            <c:ext xmlns:c16="http://schemas.microsoft.com/office/drawing/2014/chart" uri="{C3380CC4-5D6E-409C-BE32-E72D297353CC}">
              <c16:uniqueId val="{00000000-7A4C-41D0-BC19-90BF96D6C8A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4.2738545593778747</c:v>
                </c:pt>
              </c:numCache>
            </c:numRef>
          </c:val>
          <c:extLst>
            <c:ext xmlns:c16="http://schemas.microsoft.com/office/drawing/2014/chart" uri="{C3380CC4-5D6E-409C-BE32-E72D297353CC}">
              <c16:uniqueId val="{00000001-7A4C-41D0-BC19-90BF96D6C8A8}"/>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4.6259345977093513</c:v>
                </c:pt>
                <c:pt idx="7">
                  <c:v>5.3771784255380251</c:v>
                </c:pt>
                <c:pt idx="8">
                  <c:v>2.749381534641961</c:v>
                </c:pt>
                <c:pt idx="9">
                  <c:v>2.8546140394810919</c:v>
                </c:pt>
                <c:pt idx="10">
                  <c:v>3.9259202006758502</c:v>
                </c:pt>
                <c:pt idx="11">
                  <c:v>5.7754013251989891</c:v>
                </c:pt>
                <c:pt idx="12">
                  <c:v>4.4006913991652672</c:v>
                </c:pt>
                <c:pt idx="13">
                  <c:v>5.8221923370970536</c:v>
                </c:pt>
                <c:pt idx="14">
                  <c:v>4.7119702279771492</c:v>
                </c:pt>
                <c:pt idx="15">
                  <c:v>5.4782620051595234</c:v>
                </c:pt>
              </c:numCache>
            </c:numRef>
          </c:val>
          <c:extLst>
            <c:ext xmlns:c16="http://schemas.microsoft.com/office/drawing/2014/chart" uri="{C3380CC4-5D6E-409C-BE32-E72D297353CC}">
              <c16:uniqueId val="{00000002-7A4C-41D0-BC19-90BF96D6C8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5.8120199168532931</c:v>
                </c:pt>
                <c:pt idx="1">
                  <c:v>5.8120199168532931</c:v>
                </c:pt>
                <c:pt idx="2">
                  <c:v>5.8120199168532931</c:v>
                </c:pt>
                <c:pt idx="3">
                  <c:v>5.8120199168532931</c:v>
                </c:pt>
                <c:pt idx="4">
                  <c:v>5.8120199168532931</c:v>
                </c:pt>
                <c:pt idx="5">
                  <c:v>5.8120199168532931</c:v>
                </c:pt>
              </c:numCache>
            </c:numRef>
          </c:val>
          <c:smooth val="0"/>
          <c:extLst>
            <c:ext xmlns:c16="http://schemas.microsoft.com/office/drawing/2014/chart" uri="{C3380CC4-5D6E-409C-BE32-E72D297353CC}">
              <c16:uniqueId val="{00000003-7A4C-41D0-BC19-90BF96D6C8A8}"/>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4.776232482210836</c:v>
                </c:pt>
                <c:pt idx="7">
                  <c:v>4.776232482210836</c:v>
                </c:pt>
                <c:pt idx="8">
                  <c:v>4.776232482210836</c:v>
                </c:pt>
                <c:pt idx="9">
                  <c:v>4.776232482210836</c:v>
                </c:pt>
                <c:pt idx="10">
                  <c:v>4.776232482210836</c:v>
                </c:pt>
                <c:pt idx="11">
                  <c:v>4.776232482210836</c:v>
                </c:pt>
                <c:pt idx="12">
                  <c:v>4.776232482210836</c:v>
                </c:pt>
                <c:pt idx="13">
                  <c:v>4.776232482210836</c:v>
                </c:pt>
                <c:pt idx="14">
                  <c:v>4.776232482210836</c:v>
                </c:pt>
                <c:pt idx="15">
                  <c:v>4.776232482210836</c:v>
                </c:pt>
              </c:numCache>
            </c:numRef>
          </c:val>
          <c:smooth val="0"/>
          <c:extLst>
            <c:ext xmlns:c16="http://schemas.microsoft.com/office/drawing/2014/chart" uri="{C3380CC4-5D6E-409C-BE32-E72D297353CC}">
              <c16:uniqueId val="{00000004-7A4C-41D0-BC19-90BF96D6C8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12" Type="http://schemas.openxmlformats.org/officeDocument/2006/relationships/chart" Target="../charts/chart105.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11" Type="http://schemas.openxmlformats.org/officeDocument/2006/relationships/chart" Target="../charts/chart104.xml"/><Relationship Id="rId5" Type="http://schemas.openxmlformats.org/officeDocument/2006/relationships/chart" Target="../charts/chart98.xml"/><Relationship Id="rId10" Type="http://schemas.openxmlformats.org/officeDocument/2006/relationships/chart" Target="../charts/chart103.xml"/><Relationship Id="rId4" Type="http://schemas.openxmlformats.org/officeDocument/2006/relationships/chart" Target="../charts/chart97.xml"/><Relationship Id="rId9" Type="http://schemas.openxmlformats.org/officeDocument/2006/relationships/chart" Target="../charts/chart10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3" Type="http://schemas.openxmlformats.org/officeDocument/2006/relationships/chart" Target="../charts/chart117.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 Type="http://schemas.openxmlformats.org/officeDocument/2006/relationships/chart" Target="../charts/chart116.xml"/><Relationship Id="rId16" Type="http://schemas.openxmlformats.org/officeDocument/2006/relationships/chart" Target="../charts/chart130.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5" Type="http://schemas.openxmlformats.org/officeDocument/2006/relationships/chart" Target="../charts/chart119.xml"/><Relationship Id="rId15" Type="http://schemas.openxmlformats.org/officeDocument/2006/relationships/chart" Target="../charts/chart129.xml"/><Relationship Id="rId10" Type="http://schemas.openxmlformats.org/officeDocument/2006/relationships/chart" Target="../charts/chart124.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46.xml"/><Relationship Id="rId3" Type="http://schemas.openxmlformats.org/officeDocument/2006/relationships/chart" Target="../charts/chart141.xml"/><Relationship Id="rId7" Type="http://schemas.openxmlformats.org/officeDocument/2006/relationships/chart" Target="../charts/chart145.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 Id="rId9" Type="http://schemas.openxmlformats.org/officeDocument/2006/relationships/chart" Target="../charts/chart14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6" Type="http://schemas.openxmlformats.org/officeDocument/2006/relationships/chart" Target="../charts/chart163.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5" Type="http://schemas.openxmlformats.org/officeDocument/2006/relationships/chart" Target="../charts/chart16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chart" Target="../charts/chart161.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71.xml"/><Relationship Id="rId3" Type="http://schemas.openxmlformats.org/officeDocument/2006/relationships/chart" Target="../charts/chart166.xml"/><Relationship Id="rId7" Type="http://schemas.openxmlformats.org/officeDocument/2006/relationships/chart" Target="../charts/chart170.xml"/><Relationship Id="rId2" Type="http://schemas.openxmlformats.org/officeDocument/2006/relationships/chart" Target="../charts/chart165.xml"/><Relationship Id="rId1" Type="http://schemas.openxmlformats.org/officeDocument/2006/relationships/chart" Target="../charts/chart164.xml"/><Relationship Id="rId6" Type="http://schemas.openxmlformats.org/officeDocument/2006/relationships/chart" Target="../charts/chart169.xml"/><Relationship Id="rId11" Type="http://schemas.openxmlformats.org/officeDocument/2006/relationships/chart" Target="../charts/chart174.xml"/><Relationship Id="rId5" Type="http://schemas.openxmlformats.org/officeDocument/2006/relationships/chart" Target="../charts/chart168.xml"/><Relationship Id="rId10" Type="http://schemas.openxmlformats.org/officeDocument/2006/relationships/chart" Target="../charts/chart173.xml"/><Relationship Id="rId4" Type="http://schemas.openxmlformats.org/officeDocument/2006/relationships/chart" Target="../charts/chart167.xml"/><Relationship Id="rId9" Type="http://schemas.openxmlformats.org/officeDocument/2006/relationships/chart" Target="../charts/chart172.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82.xml"/><Relationship Id="rId13" Type="http://schemas.openxmlformats.org/officeDocument/2006/relationships/chart" Target="../charts/chart187.xml"/><Relationship Id="rId3" Type="http://schemas.openxmlformats.org/officeDocument/2006/relationships/chart" Target="../charts/chart177.xml"/><Relationship Id="rId7" Type="http://schemas.openxmlformats.org/officeDocument/2006/relationships/chart" Target="../charts/chart181.xml"/><Relationship Id="rId12" Type="http://schemas.openxmlformats.org/officeDocument/2006/relationships/chart" Target="../charts/chart186.xml"/><Relationship Id="rId17" Type="http://schemas.openxmlformats.org/officeDocument/2006/relationships/chart" Target="../charts/chart191.xml"/><Relationship Id="rId2" Type="http://schemas.openxmlformats.org/officeDocument/2006/relationships/chart" Target="../charts/chart176.xml"/><Relationship Id="rId16" Type="http://schemas.openxmlformats.org/officeDocument/2006/relationships/chart" Target="../charts/chart190.xml"/><Relationship Id="rId1" Type="http://schemas.openxmlformats.org/officeDocument/2006/relationships/chart" Target="../charts/chart175.xml"/><Relationship Id="rId6" Type="http://schemas.openxmlformats.org/officeDocument/2006/relationships/chart" Target="../charts/chart180.xml"/><Relationship Id="rId11" Type="http://schemas.openxmlformats.org/officeDocument/2006/relationships/chart" Target="../charts/chart185.xml"/><Relationship Id="rId5" Type="http://schemas.openxmlformats.org/officeDocument/2006/relationships/chart" Target="../charts/chart179.xml"/><Relationship Id="rId15" Type="http://schemas.openxmlformats.org/officeDocument/2006/relationships/chart" Target="../charts/chart189.xml"/><Relationship Id="rId10" Type="http://schemas.openxmlformats.org/officeDocument/2006/relationships/chart" Target="../charts/chart184.xml"/><Relationship Id="rId4" Type="http://schemas.openxmlformats.org/officeDocument/2006/relationships/chart" Target="../charts/chart178.xml"/><Relationship Id="rId9" Type="http://schemas.openxmlformats.org/officeDocument/2006/relationships/chart" Target="../charts/chart183.xml"/><Relationship Id="rId14" Type="http://schemas.openxmlformats.org/officeDocument/2006/relationships/chart" Target="../charts/chart188.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99.xml"/><Relationship Id="rId13" Type="http://schemas.openxmlformats.org/officeDocument/2006/relationships/chart" Target="../charts/chart204.xml"/><Relationship Id="rId3" Type="http://schemas.openxmlformats.org/officeDocument/2006/relationships/chart" Target="../charts/chart194.xml"/><Relationship Id="rId7" Type="http://schemas.openxmlformats.org/officeDocument/2006/relationships/chart" Target="../charts/chart198.xml"/><Relationship Id="rId12" Type="http://schemas.openxmlformats.org/officeDocument/2006/relationships/chart" Target="../charts/chart203.xml"/><Relationship Id="rId2" Type="http://schemas.openxmlformats.org/officeDocument/2006/relationships/chart" Target="../charts/chart193.xml"/><Relationship Id="rId1" Type="http://schemas.openxmlformats.org/officeDocument/2006/relationships/chart" Target="../charts/chart192.xml"/><Relationship Id="rId6" Type="http://schemas.openxmlformats.org/officeDocument/2006/relationships/chart" Target="../charts/chart197.xml"/><Relationship Id="rId11" Type="http://schemas.openxmlformats.org/officeDocument/2006/relationships/chart" Target="../charts/chart202.xml"/><Relationship Id="rId5" Type="http://schemas.openxmlformats.org/officeDocument/2006/relationships/chart" Target="../charts/chart196.xml"/><Relationship Id="rId10" Type="http://schemas.openxmlformats.org/officeDocument/2006/relationships/chart" Target="../charts/chart201.xml"/><Relationship Id="rId4" Type="http://schemas.openxmlformats.org/officeDocument/2006/relationships/chart" Target="../charts/chart195.xml"/><Relationship Id="rId9" Type="http://schemas.openxmlformats.org/officeDocument/2006/relationships/chart" Target="../charts/chart200.xml"/><Relationship Id="rId14" Type="http://schemas.openxmlformats.org/officeDocument/2006/relationships/chart" Target="../charts/chart205.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13.xml"/><Relationship Id="rId3" Type="http://schemas.openxmlformats.org/officeDocument/2006/relationships/chart" Target="../charts/chart208.xml"/><Relationship Id="rId7" Type="http://schemas.openxmlformats.org/officeDocument/2006/relationships/chart" Target="../charts/chart212.xml"/><Relationship Id="rId2" Type="http://schemas.openxmlformats.org/officeDocument/2006/relationships/chart" Target="../charts/chart207.xml"/><Relationship Id="rId1" Type="http://schemas.openxmlformats.org/officeDocument/2006/relationships/chart" Target="../charts/chart206.xml"/><Relationship Id="rId6" Type="http://schemas.openxmlformats.org/officeDocument/2006/relationships/chart" Target="../charts/chart211.xml"/><Relationship Id="rId5" Type="http://schemas.openxmlformats.org/officeDocument/2006/relationships/chart" Target="../charts/chart210.xml"/><Relationship Id="rId4" Type="http://schemas.openxmlformats.org/officeDocument/2006/relationships/chart" Target="../charts/chart209.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16.xml"/><Relationship Id="rId7" Type="http://schemas.openxmlformats.org/officeDocument/2006/relationships/chart" Target="../charts/chart220.xml"/><Relationship Id="rId2" Type="http://schemas.openxmlformats.org/officeDocument/2006/relationships/chart" Target="../charts/chart215.xml"/><Relationship Id="rId1" Type="http://schemas.openxmlformats.org/officeDocument/2006/relationships/chart" Target="../charts/chart214.xml"/><Relationship Id="rId6" Type="http://schemas.openxmlformats.org/officeDocument/2006/relationships/chart" Target="../charts/chart219.xml"/><Relationship Id="rId5" Type="http://schemas.openxmlformats.org/officeDocument/2006/relationships/chart" Target="../charts/chart218.xml"/><Relationship Id="rId4" Type="http://schemas.openxmlformats.org/officeDocument/2006/relationships/chart" Target="../charts/chart217.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28.xml"/><Relationship Id="rId3" Type="http://schemas.openxmlformats.org/officeDocument/2006/relationships/chart" Target="../charts/chart223.xml"/><Relationship Id="rId7" Type="http://schemas.openxmlformats.org/officeDocument/2006/relationships/chart" Target="../charts/chart227.xml"/><Relationship Id="rId2" Type="http://schemas.openxmlformats.org/officeDocument/2006/relationships/chart" Target="../charts/chart222.xml"/><Relationship Id="rId1" Type="http://schemas.openxmlformats.org/officeDocument/2006/relationships/chart" Target="../charts/chart221.xml"/><Relationship Id="rId6" Type="http://schemas.openxmlformats.org/officeDocument/2006/relationships/chart" Target="../charts/chart226.xml"/><Relationship Id="rId5" Type="http://schemas.openxmlformats.org/officeDocument/2006/relationships/chart" Target="../charts/chart225.xml"/><Relationship Id="rId10" Type="http://schemas.openxmlformats.org/officeDocument/2006/relationships/chart" Target="../charts/chart230.xml"/><Relationship Id="rId4" Type="http://schemas.openxmlformats.org/officeDocument/2006/relationships/chart" Target="../charts/chart224.xml"/><Relationship Id="rId9" Type="http://schemas.openxmlformats.org/officeDocument/2006/relationships/chart" Target="../charts/chart22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238.xml"/><Relationship Id="rId3" Type="http://schemas.openxmlformats.org/officeDocument/2006/relationships/chart" Target="../charts/chart233.xml"/><Relationship Id="rId7" Type="http://schemas.openxmlformats.org/officeDocument/2006/relationships/chart" Target="../charts/chart237.xml"/><Relationship Id="rId2" Type="http://schemas.openxmlformats.org/officeDocument/2006/relationships/chart" Target="../charts/chart232.xml"/><Relationship Id="rId1" Type="http://schemas.openxmlformats.org/officeDocument/2006/relationships/chart" Target="../charts/chart231.xml"/><Relationship Id="rId6" Type="http://schemas.openxmlformats.org/officeDocument/2006/relationships/chart" Target="../charts/chart236.xml"/><Relationship Id="rId5" Type="http://schemas.openxmlformats.org/officeDocument/2006/relationships/chart" Target="../charts/chart235.xml"/><Relationship Id="rId4" Type="http://schemas.openxmlformats.org/officeDocument/2006/relationships/chart" Target="../charts/chart23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7</xdr:col>
      <xdr:colOff>304800</xdr:colOff>
      <xdr:row>4</xdr:row>
      <xdr:rowOff>304800</xdr:rowOff>
    </xdr:to>
    <xdr:sp macro="" textlink="">
      <xdr:nvSpPr>
        <xdr:cNvPr id="63489" name="AutoShape 1">
          <a:extLst>
            <a:ext uri="{FF2B5EF4-FFF2-40B4-BE49-F238E27FC236}">
              <a16:creationId xmlns:a16="http://schemas.microsoft.com/office/drawing/2014/main" id="{8D55F258-00C5-9168-4146-826AD4E007CD}"/>
            </a:ext>
          </a:extLst>
        </xdr:cNvPr>
        <xdr:cNvSpPr>
          <a:spLocks noChangeAspect="1" noChangeArrowheads="1"/>
        </xdr:cNvSpPr>
      </xdr:nvSpPr>
      <xdr:spPr bwMode="auto">
        <a:xfrm>
          <a:off x="5334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679450</xdr:colOff>
      <xdr:row>0</xdr:row>
      <xdr:rowOff>0</xdr:rowOff>
    </xdr:from>
    <xdr:to>
      <xdr:col>4</xdr:col>
      <xdr:colOff>63500</xdr:colOff>
      <xdr:row>3</xdr:row>
      <xdr:rowOff>355600</xdr:rowOff>
    </xdr:to>
    <xdr:pic>
      <xdr:nvPicPr>
        <xdr:cNvPr id="3" name="Grafik 2">
          <a:extLst>
            <a:ext uri="{FF2B5EF4-FFF2-40B4-BE49-F238E27FC236}">
              <a16:creationId xmlns:a16="http://schemas.microsoft.com/office/drawing/2014/main" id="{EC3C5D48-9C7C-4AF5-8C3E-2B75B1B53F2A}"/>
            </a:ext>
          </a:extLst>
        </xdr:cNvPr>
        <xdr:cNvPicPr>
          <a:picLocks noChangeAspect="1"/>
        </xdr:cNvPicPr>
      </xdr:nvPicPr>
      <xdr:blipFill>
        <a:blip xmlns:r="http://schemas.openxmlformats.org/officeDocument/2006/relationships" r:embed="rId1"/>
        <a:stretch>
          <a:fillRect/>
        </a:stretch>
      </xdr:blipFill>
      <xdr:spPr>
        <a:xfrm>
          <a:off x="2203450" y="0"/>
          <a:ext cx="908050" cy="908050"/>
        </a:xfrm>
        <a:prstGeom prst="rect">
          <a:avLst/>
        </a:prstGeom>
      </xdr:spPr>
    </xdr:pic>
    <xdr:clientData/>
  </xdr:twoCellAnchor>
  <xdr:twoCellAnchor editAs="oneCell">
    <xdr:from>
      <xdr:col>0</xdr:col>
      <xdr:colOff>0</xdr:colOff>
      <xdr:row>0</xdr:row>
      <xdr:rowOff>0</xdr:rowOff>
    </xdr:from>
    <xdr:to>
      <xdr:col>2</xdr:col>
      <xdr:colOff>241300</xdr:colOff>
      <xdr:row>3</xdr:row>
      <xdr:rowOff>9800</xdr:rowOff>
    </xdr:to>
    <xdr:pic>
      <xdr:nvPicPr>
        <xdr:cNvPr id="6" name="Grafik 5">
          <a:extLst>
            <a:ext uri="{FF2B5EF4-FFF2-40B4-BE49-F238E27FC236}">
              <a16:creationId xmlns:a16="http://schemas.microsoft.com/office/drawing/2014/main" id="{9C070F63-F7AF-2A61-003A-7E4BE6772B20}"/>
            </a:ext>
          </a:extLst>
        </xdr:cNvPr>
        <xdr:cNvPicPr>
          <a:picLocks noChangeAspect="1"/>
        </xdr:cNvPicPr>
      </xdr:nvPicPr>
      <xdr:blipFill>
        <a:blip xmlns:r="http://schemas.openxmlformats.org/officeDocument/2006/relationships" r:embed="rId2"/>
        <a:stretch>
          <a:fillRect/>
        </a:stretch>
      </xdr:blipFill>
      <xdr:spPr>
        <a:xfrm>
          <a:off x="0" y="0"/>
          <a:ext cx="1765300" cy="562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68C7F24-C1B9-41F7-A858-C076337F4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6720DCE-B347-4403-B76F-F94ABF1B5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8A01D63-2E2F-4E8A-A5FA-B95159E39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53BAE78B-62CD-444F-AD75-A9D978630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9D8DE36-20F4-4444-A24C-B361DA1DA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A8E47C6-C550-41E1-9C70-ED66EABB6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5552634-0A25-4FF7-B9BB-AEB4FC18A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026B5AA-9A42-457E-BD1B-6DDBDAB84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789A2F-58D3-4448-BFEF-73C759642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27D2728-F670-4C06-892F-9CFEB8D5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E0DB57F-C18B-40CB-BC9E-72D5EE95F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1346FFFA-9B5C-4598-94BC-3ECE196CD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7" name="Diagramm 6">
          <a:extLst>
            <a:ext uri="{FF2B5EF4-FFF2-40B4-BE49-F238E27FC236}">
              <a16:creationId xmlns:a16="http://schemas.microsoft.com/office/drawing/2014/main" id="{7E2F0643-C759-4FAD-BAE4-4234B9399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9" name="Diagramm 8">
          <a:extLst>
            <a:ext uri="{FF2B5EF4-FFF2-40B4-BE49-F238E27FC236}">
              <a16:creationId xmlns:a16="http://schemas.microsoft.com/office/drawing/2014/main" id="{FA6F50E0-12C7-42B9-BB1F-BD8EB3CAA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0" name="Diagramm 9">
          <a:extLst>
            <a:ext uri="{FF2B5EF4-FFF2-40B4-BE49-F238E27FC236}">
              <a16:creationId xmlns:a16="http://schemas.microsoft.com/office/drawing/2014/main" id="{2EB9341F-29AC-4727-A585-90BCF695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1" name="Diagramm 10">
          <a:extLst>
            <a:ext uri="{FF2B5EF4-FFF2-40B4-BE49-F238E27FC236}">
              <a16:creationId xmlns:a16="http://schemas.microsoft.com/office/drawing/2014/main" id="{F7BF15F3-B9E1-428E-B245-C2A70E6D4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1F90A3F-D075-405A-953E-A2AC02E7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5F26928-7B99-4F49-814A-9FB837D25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3597333-CA11-40A2-976E-63CE3C157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2986271-55D6-4676-8005-24B3A4567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48261FBB-BAAE-49DF-BD01-D544C69C8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DF3AB1C-E3FC-40DC-8FEA-6E89145CA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03845B-E087-4D1D-AFAC-02FADC872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2706D8F-EA46-4F02-A739-0BC8DDCD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9696F2D-C0C1-4953-875A-B4FEEAFB0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539750</xdr:colOff>
      <xdr:row>102</xdr:row>
      <xdr:rowOff>171450</xdr:rowOff>
    </xdr:to>
    <xdr:graphicFrame macro="">
      <xdr:nvGraphicFramePr>
        <xdr:cNvPr id="7" name="Diagramm 6">
          <a:extLst>
            <a:ext uri="{FF2B5EF4-FFF2-40B4-BE49-F238E27FC236}">
              <a16:creationId xmlns:a16="http://schemas.microsoft.com/office/drawing/2014/main" id="{824CA6AB-BF54-42B6-96CF-76412899E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50F59A31-7278-4341-91E0-65C9254FF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0C66AB97-BE37-4177-B946-DEA0215E6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07B7D01C-ED37-46D3-99B8-2791CB3A3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5</xdr:col>
      <xdr:colOff>520700</xdr:colOff>
      <xdr:row>170</xdr:row>
      <xdr:rowOff>171450</xdr:rowOff>
    </xdr:to>
    <xdr:graphicFrame macro="">
      <xdr:nvGraphicFramePr>
        <xdr:cNvPr id="11" name="Diagramm 10">
          <a:extLst>
            <a:ext uri="{FF2B5EF4-FFF2-40B4-BE49-F238E27FC236}">
              <a16:creationId xmlns:a16="http://schemas.microsoft.com/office/drawing/2014/main" id="{2B33787B-4868-4187-8BC7-104388BE1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EB7F5DE-D08F-465A-9D6C-44D6E0813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9C6B676-85A8-410A-BF79-86023D7F1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B5CB097-A286-455B-92E8-175A3EEA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F4C247B-2206-421D-9777-908F66E09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86</xdr:row>
      <xdr:rowOff>19050</xdr:rowOff>
    </xdr:to>
    <xdr:graphicFrame macro="">
      <xdr:nvGraphicFramePr>
        <xdr:cNvPr id="6" name="Diagramm 5">
          <a:extLst>
            <a:ext uri="{FF2B5EF4-FFF2-40B4-BE49-F238E27FC236}">
              <a16:creationId xmlns:a16="http://schemas.microsoft.com/office/drawing/2014/main" id="{72629909-9D02-4CC4-94A7-47DA1A830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165100</xdr:rowOff>
    </xdr:from>
    <xdr:to>
      <xdr:col>5</xdr:col>
      <xdr:colOff>508000</xdr:colOff>
      <xdr:row>102</xdr:row>
      <xdr:rowOff>152400</xdr:rowOff>
    </xdr:to>
    <xdr:graphicFrame macro="">
      <xdr:nvGraphicFramePr>
        <xdr:cNvPr id="7" name="Diagramm 6">
          <a:extLst>
            <a:ext uri="{FF2B5EF4-FFF2-40B4-BE49-F238E27FC236}">
              <a16:creationId xmlns:a16="http://schemas.microsoft.com/office/drawing/2014/main" id="{BF594221-E263-4D59-A384-32AEC9177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4B19F61D-048F-47B9-9CC9-A660E17AE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ACE01487-5DD9-4B43-A1ED-1F33E9E2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671FA53-563D-4015-B830-98E7DD8D0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2" name="Diagramm 11">
          <a:extLst>
            <a:ext uri="{FF2B5EF4-FFF2-40B4-BE49-F238E27FC236}">
              <a16:creationId xmlns:a16="http://schemas.microsoft.com/office/drawing/2014/main" id="{2D090F28-DBFA-4F1B-A557-CD8C71828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E58070C0-3DB7-49C6-ACE7-7AB03C3B8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A1EF76D4-FB80-42D2-B152-E954AB632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BE0C253-4785-4587-A17E-934BBC792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AA3EE7-0217-44D7-9AB2-AD3158694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ED693FB8-158B-429B-B352-DA321605C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369C74C2-6CB8-401D-B46F-B1627E6C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4D2AAE72-DA71-4287-998B-6AB2A9894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329EB3F-D28C-489F-9212-441890A26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B738DE60-C672-4ADE-B7ED-90803B1CA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69</xdr:row>
      <xdr:rowOff>177800</xdr:rowOff>
    </xdr:from>
    <xdr:to>
      <xdr:col>5</xdr:col>
      <xdr:colOff>527050</xdr:colOff>
      <xdr:row>85</xdr:row>
      <xdr:rowOff>165100</xdr:rowOff>
    </xdr:to>
    <xdr:graphicFrame macro="">
      <xdr:nvGraphicFramePr>
        <xdr:cNvPr id="16" name="Diagramm 15">
          <a:extLst>
            <a:ext uri="{FF2B5EF4-FFF2-40B4-BE49-F238E27FC236}">
              <a16:creationId xmlns:a16="http://schemas.microsoft.com/office/drawing/2014/main" id="{E07C3EF7-A21F-46B1-8586-94D4672DF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184</xdr:row>
      <xdr:rowOff>12700</xdr:rowOff>
    </xdr:from>
    <xdr:to>
      <xdr:col>5</xdr:col>
      <xdr:colOff>508000</xdr:colOff>
      <xdr:row>200</xdr:row>
      <xdr:rowOff>0</xdr:rowOff>
    </xdr:to>
    <xdr:graphicFrame macro="">
      <xdr:nvGraphicFramePr>
        <xdr:cNvPr id="6" name="Diagramm 5">
          <a:extLst>
            <a:ext uri="{FF2B5EF4-FFF2-40B4-BE49-F238E27FC236}">
              <a16:creationId xmlns:a16="http://schemas.microsoft.com/office/drawing/2014/main" id="{7ABC191A-A921-4FB4-9C3F-FA38C3F0B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201</xdr:row>
      <xdr:rowOff>0</xdr:rowOff>
    </xdr:from>
    <xdr:to>
      <xdr:col>5</xdr:col>
      <xdr:colOff>508000</xdr:colOff>
      <xdr:row>216</xdr:row>
      <xdr:rowOff>171450</xdr:rowOff>
    </xdr:to>
    <xdr:graphicFrame macro="">
      <xdr:nvGraphicFramePr>
        <xdr:cNvPr id="12" name="Diagramm 11">
          <a:extLst>
            <a:ext uri="{FF2B5EF4-FFF2-40B4-BE49-F238E27FC236}">
              <a16:creationId xmlns:a16="http://schemas.microsoft.com/office/drawing/2014/main" id="{3CD6D557-AB7D-4E9F-B47C-A9A2B3C10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711200</xdr:colOff>
      <xdr:row>17</xdr:row>
      <xdr:rowOff>171450</xdr:rowOff>
    </xdr:to>
    <xdr:graphicFrame macro="">
      <xdr:nvGraphicFramePr>
        <xdr:cNvPr id="2" name="Diagramm 1">
          <a:extLst>
            <a:ext uri="{FF2B5EF4-FFF2-40B4-BE49-F238E27FC236}">
              <a16:creationId xmlns:a16="http://schemas.microsoft.com/office/drawing/2014/main" id="{547D0D77-299D-4239-B7B7-A0BC714AB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711200</xdr:colOff>
      <xdr:row>34</xdr:row>
      <xdr:rowOff>171450</xdr:rowOff>
    </xdr:to>
    <xdr:graphicFrame macro="">
      <xdr:nvGraphicFramePr>
        <xdr:cNvPr id="3" name="Diagramm 2">
          <a:extLst>
            <a:ext uri="{FF2B5EF4-FFF2-40B4-BE49-F238E27FC236}">
              <a16:creationId xmlns:a16="http://schemas.microsoft.com/office/drawing/2014/main" id="{954DE31B-F03F-4B10-BD38-DC5229CC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736600</xdr:colOff>
      <xdr:row>50</xdr:row>
      <xdr:rowOff>127000</xdr:rowOff>
    </xdr:to>
    <xdr:graphicFrame macro="">
      <xdr:nvGraphicFramePr>
        <xdr:cNvPr id="4" name="Diagramm 3">
          <a:extLst>
            <a:ext uri="{FF2B5EF4-FFF2-40B4-BE49-F238E27FC236}">
              <a16:creationId xmlns:a16="http://schemas.microsoft.com/office/drawing/2014/main" id="{5E9F902D-2D92-405C-B210-CC77B624F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xdr:colOff>
      <xdr:row>51</xdr:row>
      <xdr:rowOff>177800</xdr:rowOff>
    </xdr:from>
    <xdr:to>
      <xdr:col>5</xdr:col>
      <xdr:colOff>736600</xdr:colOff>
      <xdr:row>67</xdr:row>
      <xdr:rowOff>165100</xdr:rowOff>
    </xdr:to>
    <xdr:graphicFrame macro="">
      <xdr:nvGraphicFramePr>
        <xdr:cNvPr id="5" name="Diagramm 4">
          <a:extLst>
            <a:ext uri="{FF2B5EF4-FFF2-40B4-BE49-F238E27FC236}">
              <a16:creationId xmlns:a16="http://schemas.microsoft.com/office/drawing/2014/main" id="{3C38BC4A-740F-4163-9D47-B1F24BA73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69</xdr:row>
      <xdr:rowOff>0</xdr:rowOff>
    </xdr:from>
    <xdr:to>
      <xdr:col>5</xdr:col>
      <xdr:colOff>711200</xdr:colOff>
      <xdr:row>84</xdr:row>
      <xdr:rowOff>171450</xdr:rowOff>
    </xdr:to>
    <xdr:graphicFrame macro="">
      <xdr:nvGraphicFramePr>
        <xdr:cNvPr id="6" name="Diagramm 5">
          <a:extLst>
            <a:ext uri="{FF2B5EF4-FFF2-40B4-BE49-F238E27FC236}">
              <a16:creationId xmlns:a16="http://schemas.microsoft.com/office/drawing/2014/main" id="{203BE1C7-6188-452C-8D51-5B8D9665E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0</xdr:rowOff>
    </xdr:from>
    <xdr:to>
      <xdr:col>5</xdr:col>
      <xdr:colOff>698500</xdr:colOff>
      <xdr:row>101</xdr:row>
      <xdr:rowOff>171450</xdr:rowOff>
    </xdr:to>
    <xdr:graphicFrame macro="">
      <xdr:nvGraphicFramePr>
        <xdr:cNvPr id="7" name="Diagramm 6">
          <a:extLst>
            <a:ext uri="{FF2B5EF4-FFF2-40B4-BE49-F238E27FC236}">
              <a16:creationId xmlns:a16="http://schemas.microsoft.com/office/drawing/2014/main" id="{E67DC04A-ADC6-4FC4-B343-2612B1ABF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CF52290-BCF4-4817-A7E3-993DC585F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562A717-4F52-4BFC-8084-83E161CAF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12" name="Diagramm 11">
          <a:extLst>
            <a:ext uri="{FF2B5EF4-FFF2-40B4-BE49-F238E27FC236}">
              <a16:creationId xmlns:a16="http://schemas.microsoft.com/office/drawing/2014/main" id="{D6D47B42-1B0E-457B-AE39-4D77EEEEB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DFBB1E-2BA8-4BDB-A2FB-93D79B169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C22481C-11AB-4768-8795-1D275CE10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CB04B444-30E1-4ED2-9021-29622937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2F4DD258-851A-43FF-BE06-4890B0E64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2CC4730-B423-40E4-9944-2DDC7CE91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0322C527-E5E9-4AD1-B2DA-3EFEE1DB6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B80232B-B7B3-4E04-B61A-FFB473DEE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9" name="Diagramm 8">
          <a:extLst>
            <a:ext uri="{FF2B5EF4-FFF2-40B4-BE49-F238E27FC236}">
              <a16:creationId xmlns:a16="http://schemas.microsoft.com/office/drawing/2014/main" id="{0D901CD4-7B68-4B7F-8463-13CB7AC77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0" name="Diagramm 9">
          <a:extLst>
            <a:ext uri="{FF2B5EF4-FFF2-40B4-BE49-F238E27FC236}">
              <a16:creationId xmlns:a16="http://schemas.microsoft.com/office/drawing/2014/main" id="{E7664AF7-C433-4BDB-B313-380C0A0A8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222</xdr:row>
      <xdr:rowOff>177800</xdr:rowOff>
    </xdr:from>
    <xdr:to>
      <xdr:col>5</xdr:col>
      <xdr:colOff>520700</xdr:colOff>
      <xdr:row>238</xdr:row>
      <xdr:rowOff>165100</xdr:rowOff>
    </xdr:to>
    <xdr:graphicFrame macro="">
      <xdr:nvGraphicFramePr>
        <xdr:cNvPr id="11" name="Diagramm 10">
          <a:extLst>
            <a:ext uri="{FF2B5EF4-FFF2-40B4-BE49-F238E27FC236}">
              <a16:creationId xmlns:a16="http://schemas.microsoft.com/office/drawing/2014/main" id="{3E7068A8-B677-4DD8-BF2A-BD943D2C1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2" name="Diagramm 11">
          <a:extLst>
            <a:ext uri="{FF2B5EF4-FFF2-40B4-BE49-F238E27FC236}">
              <a16:creationId xmlns:a16="http://schemas.microsoft.com/office/drawing/2014/main" id="{5C022D0E-54C0-4C1F-ACC6-6D4CFE43E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3" name="Diagramm 12">
          <a:extLst>
            <a:ext uri="{FF2B5EF4-FFF2-40B4-BE49-F238E27FC236}">
              <a16:creationId xmlns:a16="http://schemas.microsoft.com/office/drawing/2014/main" id="{2383C7BC-FB74-4858-B89D-DC25E399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274</xdr:row>
      <xdr:rowOff>0</xdr:rowOff>
    </xdr:from>
    <xdr:to>
      <xdr:col>5</xdr:col>
      <xdr:colOff>520700</xdr:colOff>
      <xdr:row>289</xdr:row>
      <xdr:rowOff>171450</xdr:rowOff>
    </xdr:to>
    <xdr:graphicFrame macro="">
      <xdr:nvGraphicFramePr>
        <xdr:cNvPr id="14" name="Diagramm 13">
          <a:extLst>
            <a:ext uri="{FF2B5EF4-FFF2-40B4-BE49-F238E27FC236}">
              <a16:creationId xmlns:a16="http://schemas.microsoft.com/office/drawing/2014/main" id="{68FC838B-0805-4B12-A45D-65294E510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121</xdr:row>
      <xdr:rowOff>6350</xdr:rowOff>
    </xdr:from>
    <xdr:to>
      <xdr:col>5</xdr:col>
      <xdr:colOff>520700</xdr:colOff>
      <xdr:row>136</xdr:row>
      <xdr:rowOff>177800</xdr:rowOff>
    </xdr:to>
    <xdr:graphicFrame macro="">
      <xdr:nvGraphicFramePr>
        <xdr:cNvPr id="15" name="Diagramm 14">
          <a:extLst>
            <a:ext uri="{FF2B5EF4-FFF2-40B4-BE49-F238E27FC236}">
              <a16:creationId xmlns:a16="http://schemas.microsoft.com/office/drawing/2014/main" id="{F934A2A0-3853-4ED3-8702-AECA9DB9E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6" name="Diagramm 15">
          <a:extLst>
            <a:ext uri="{FF2B5EF4-FFF2-40B4-BE49-F238E27FC236}">
              <a16:creationId xmlns:a16="http://schemas.microsoft.com/office/drawing/2014/main" id="{A41CE612-6A6E-422C-B897-A642312A9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155</xdr:row>
      <xdr:rowOff>12700</xdr:rowOff>
    </xdr:from>
    <xdr:to>
      <xdr:col>5</xdr:col>
      <xdr:colOff>520700</xdr:colOff>
      <xdr:row>171</xdr:row>
      <xdr:rowOff>0</xdr:rowOff>
    </xdr:to>
    <xdr:graphicFrame macro="">
      <xdr:nvGraphicFramePr>
        <xdr:cNvPr id="19" name="Diagramm 18">
          <a:extLst>
            <a:ext uri="{FF2B5EF4-FFF2-40B4-BE49-F238E27FC236}">
              <a16:creationId xmlns:a16="http://schemas.microsoft.com/office/drawing/2014/main" id="{F865DF5C-BBCB-4202-A982-9C9235D85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7" name="Diagramm 16">
          <a:extLst>
            <a:ext uri="{FF2B5EF4-FFF2-40B4-BE49-F238E27FC236}">
              <a16:creationId xmlns:a16="http://schemas.microsoft.com/office/drawing/2014/main" id="{4EE88FDA-C686-4AD3-8C14-F1142E23C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291</xdr:row>
      <xdr:rowOff>0</xdr:rowOff>
    </xdr:from>
    <xdr:to>
      <xdr:col>5</xdr:col>
      <xdr:colOff>520700</xdr:colOff>
      <xdr:row>306</xdr:row>
      <xdr:rowOff>171450</xdr:rowOff>
    </xdr:to>
    <xdr:graphicFrame macro="">
      <xdr:nvGraphicFramePr>
        <xdr:cNvPr id="18" name="Diagramm 17">
          <a:extLst>
            <a:ext uri="{FF2B5EF4-FFF2-40B4-BE49-F238E27FC236}">
              <a16:creationId xmlns:a16="http://schemas.microsoft.com/office/drawing/2014/main" id="{4A4AA720-5814-4C24-B6C2-839AED8D5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8A327AED-C0A6-45ED-BCD4-ED9059ED4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5" name="Diagramm 4">
          <a:extLst>
            <a:ext uri="{FF2B5EF4-FFF2-40B4-BE49-F238E27FC236}">
              <a16:creationId xmlns:a16="http://schemas.microsoft.com/office/drawing/2014/main" id="{CB50A57C-AD1A-445F-824B-F72B77D4B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6" name="Diagramm 5">
          <a:extLst>
            <a:ext uri="{FF2B5EF4-FFF2-40B4-BE49-F238E27FC236}">
              <a16:creationId xmlns:a16="http://schemas.microsoft.com/office/drawing/2014/main" id="{E707AD9D-AD24-4D2D-9DE9-53B9A64EA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7" name="Diagramm 6">
          <a:extLst>
            <a:ext uri="{FF2B5EF4-FFF2-40B4-BE49-F238E27FC236}">
              <a16:creationId xmlns:a16="http://schemas.microsoft.com/office/drawing/2014/main" id="{8B614D69-8D52-48EB-B272-B9425C335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11" name="Diagramm 10">
          <a:extLst>
            <a:ext uri="{FF2B5EF4-FFF2-40B4-BE49-F238E27FC236}">
              <a16:creationId xmlns:a16="http://schemas.microsoft.com/office/drawing/2014/main" id="{375DE666-0B2A-4DF6-956A-4A9F83D5A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12" name="Diagramm 11">
          <a:extLst>
            <a:ext uri="{FF2B5EF4-FFF2-40B4-BE49-F238E27FC236}">
              <a16:creationId xmlns:a16="http://schemas.microsoft.com/office/drawing/2014/main" id="{851A0F19-6865-46AB-95F6-299B070F1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AAFA3AB-DB36-4064-AD2D-8FD17D8E7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D09CFAED-25FC-4FDA-A110-6F558D5C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ED209A-468A-46C5-8C94-BF4E00A91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848AB6C-9A9C-4A62-B847-B35A638F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3805806-4CDD-4143-B5EE-2AB25278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CF83BB9-E519-41D4-BA10-6F245D440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384B22A-23ED-45D5-8B72-01D17145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722B61E-C7BC-480F-939B-AB1099A9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xdr:colOff>
      <xdr:row>36</xdr:row>
      <xdr:rowOff>63500</xdr:rowOff>
    </xdr:from>
    <xdr:to>
      <xdr:col>5</xdr:col>
      <xdr:colOff>546100</xdr:colOff>
      <xdr:row>52</xdr:row>
      <xdr:rowOff>88900</xdr:rowOff>
    </xdr:to>
    <xdr:graphicFrame macro="">
      <xdr:nvGraphicFramePr>
        <xdr:cNvPr id="4" name="Diagramm 3">
          <a:extLst>
            <a:ext uri="{FF2B5EF4-FFF2-40B4-BE49-F238E27FC236}">
              <a16:creationId xmlns:a16="http://schemas.microsoft.com/office/drawing/2014/main" id="{A6003A0A-E3DD-46E4-A56B-6C9186055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8221E2AB-A879-4138-ACB1-1762480FC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1BE12AF-78B1-4DD7-9B81-FCBFA4E8A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7DC115E-18D3-4F26-A548-465605A21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61FE3EAE-E26D-44D8-8C33-E5221ED96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CC1F64EA-6D46-4797-8986-EBD63D781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26DB71B4-D307-4631-9D24-D213163D1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379945-88E4-418E-8589-7267225C9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2A25579-8F28-49D1-95CA-D93BCFD99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C79570F-54FE-4366-8BB2-8057F05C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73AEA35-7718-4104-9680-52823D799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32734DCC-DFEB-4A93-8CF5-E012D1A6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3579E9F-4708-4668-B920-096089E47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2F7C2BD-6E94-460F-8D1C-5F1CAE366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819BE9EA-CD45-47D7-AA5F-493F68805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A64FAAB8-A29C-43C2-A917-C91B9B73B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471AAE3B-91EC-41F7-B697-FC14E609F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ED53F306-FFCB-47DB-B07D-1B227B56A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BE2E9F76-928D-4170-8DF9-EC6E9F2E8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1C7385CD-21A1-4C51-8E1C-B3116B702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A0553D34-B94D-4CFB-9A0B-0CB5AB127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A6F6FD56-4316-40B0-925C-68021D03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FA1EDA0D-81A3-4240-9153-EA539D2D9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E008F4-D292-4621-BA9A-0374336D5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0C17718-7D89-423B-A0D3-638317A5F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F3017344-54E0-428D-B651-945C78511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342C9E34-34A1-4902-88C7-6AFF6D428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592BCE1A-E77E-4AA7-AD2D-21F9A4641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177800</xdr:rowOff>
    </xdr:from>
    <xdr:to>
      <xdr:col>5</xdr:col>
      <xdr:colOff>508000</xdr:colOff>
      <xdr:row>102</xdr:row>
      <xdr:rowOff>165100</xdr:rowOff>
    </xdr:to>
    <xdr:graphicFrame macro="">
      <xdr:nvGraphicFramePr>
        <xdr:cNvPr id="7" name="Diagramm 6">
          <a:extLst>
            <a:ext uri="{FF2B5EF4-FFF2-40B4-BE49-F238E27FC236}">
              <a16:creationId xmlns:a16="http://schemas.microsoft.com/office/drawing/2014/main" id="{4457B67B-74CA-4E73-B154-05A5808CF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8" name="Diagramm 7">
          <a:extLst>
            <a:ext uri="{FF2B5EF4-FFF2-40B4-BE49-F238E27FC236}">
              <a16:creationId xmlns:a16="http://schemas.microsoft.com/office/drawing/2014/main" id="{EB9D1BE1-3308-4898-9C4B-5EEDA57C6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9" name="Diagramm 8">
          <a:extLst>
            <a:ext uri="{FF2B5EF4-FFF2-40B4-BE49-F238E27FC236}">
              <a16:creationId xmlns:a16="http://schemas.microsoft.com/office/drawing/2014/main" id="{440B52AC-8B87-47FC-AFCC-36B0EEBC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155</xdr:row>
      <xdr:rowOff>0</xdr:rowOff>
    </xdr:from>
    <xdr:to>
      <xdr:col>5</xdr:col>
      <xdr:colOff>520700</xdr:colOff>
      <xdr:row>170</xdr:row>
      <xdr:rowOff>171450</xdr:rowOff>
    </xdr:to>
    <xdr:graphicFrame macro="">
      <xdr:nvGraphicFramePr>
        <xdr:cNvPr id="10" name="Diagramm 9">
          <a:extLst>
            <a:ext uri="{FF2B5EF4-FFF2-40B4-BE49-F238E27FC236}">
              <a16:creationId xmlns:a16="http://schemas.microsoft.com/office/drawing/2014/main" id="{15F528D7-EE4C-4051-AB27-513A8003A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171</xdr:row>
      <xdr:rowOff>177800</xdr:rowOff>
    </xdr:from>
    <xdr:to>
      <xdr:col>5</xdr:col>
      <xdr:colOff>520700</xdr:colOff>
      <xdr:row>187</xdr:row>
      <xdr:rowOff>165100</xdr:rowOff>
    </xdr:to>
    <xdr:graphicFrame macro="">
      <xdr:nvGraphicFramePr>
        <xdr:cNvPr id="11" name="Diagramm 10">
          <a:extLst>
            <a:ext uri="{FF2B5EF4-FFF2-40B4-BE49-F238E27FC236}">
              <a16:creationId xmlns:a16="http://schemas.microsoft.com/office/drawing/2014/main" id="{2D9E7BD3-26C9-4B5C-99F6-A9765CE0E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104</xdr:row>
      <xdr:rowOff>0</xdr:rowOff>
    </xdr:from>
    <xdr:to>
      <xdr:col>5</xdr:col>
      <xdr:colOff>508000</xdr:colOff>
      <xdr:row>119</xdr:row>
      <xdr:rowOff>171450</xdr:rowOff>
    </xdr:to>
    <xdr:graphicFrame macro="">
      <xdr:nvGraphicFramePr>
        <xdr:cNvPr id="12" name="Diagramm 11">
          <a:extLst>
            <a:ext uri="{FF2B5EF4-FFF2-40B4-BE49-F238E27FC236}">
              <a16:creationId xmlns:a16="http://schemas.microsoft.com/office/drawing/2014/main" id="{1AC15201-C1E5-4582-BC72-D02DD1D73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6FD498C-2991-48F6-9541-195B7C798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CBD6D5F-5081-4F05-A4ED-7A1B966CE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09FF892-218C-4D91-929A-DA37A5B2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DEAF781-0F4E-471F-AE12-1D4381DA5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C1B2765-B41C-48A4-B960-F56941B0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CAD369F4-FBAA-4D5A-9E4F-CA5197EE7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1A1DF27-2074-4ED6-9ED7-9232DAC6C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5061D63F-E137-483B-9E7E-780189B89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EC387926-F2C7-436E-8B07-4A4237316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F6E59D41-93AA-4762-AA65-39FF27D3D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A79F7B0F-9671-4F54-842A-DD44F48D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1ADC3B1F-854E-4C6D-87FC-47B317F99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4" name="Diagramm 13">
          <a:extLst>
            <a:ext uri="{FF2B5EF4-FFF2-40B4-BE49-F238E27FC236}">
              <a16:creationId xmlns:a16="http://schemas.microsoft.com/office/drawing/2014/main" id="{E3AF3A28-7F7C-413E-B44B-64435CC6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5" name="Diagramm 14">
          <a:extLst>
            <a:ext uri="{FF2B5EF4-FFF2-40B4-BE49-F238E27FC236}">
              <a16:creationId xmlns:a16="http://schemas.microsoft.com/office/drawing/2014/main" id="{87602097-1B38-4E93-B21A-312B513D6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6" name="Diagramm 15">
          <a:extLst>
            <a:ext uri="{FF2B5EF4-FFF2-40B4-BE49-F238E27FC236}">
              <a16:creationId xmlns:a16="http://schemas.microsoft.com/office/drawing/2014/main" id="{EC4375A8-A6A3-44A5-915F-15A849117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274</xdr:row>
      <xdr:rowOff>0</xdr:rowOff>
    </xdr:from>
    <xdr:to>
      <xdr:col>5</xdr:col>
      <xdr:colOff>520700</xdr:colOff>
      <xdr:row>289</xdr:row>
      <xdr:rowOff>171450</xdr:rowOff>
    </xdr:to>
    <xdr:graphicFrame macro="">
      <xdr:nvGraphicFramePr>
        <xdr:cNvPr id="17" name="Diagramm 16">
          <a:extLst>
            <a:ext uri="{FF2B5EF4-FFF2-40B4-BE49-F238E27FC236}">
              <a16:creationId xmlns:a16="http://schemas.microsoft.com/office/drawing/2014/main" id="{6EF3E15D-0B2A-4802-8691-A4CB92A4D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8" name="Diagramm 17">
          <a:extLst>
            <a:ext uri="{FF2B5EF4-FFF2-40B4-BE49-F238E27FC236}">
              <a16:creationId xmlns:a16="http://schemas.microsoft.com/office/drawing/2014/main" id="{62E229F0-131E-4436-A018-EF78463C1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9AF5DD4-C3C6-465D-B1BD-048EA2CDF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C8F4D27-507C-408B-9790-CC469E56A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1DF66302-95E9-4270-AE63-72C14962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7DB0D33-0EBD-467B-8746-8F1D688FB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F9A75EE-982E-43A0-925E-C25336D7C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81E650B-2A66-4C0D-BC00-F033DA05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6A639C5-F979-44CF-A0F0-F5A26B2DD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-216535</xdr:colOff>
      <xdr:row>121</xdr:row>
      <xdr:rowOff>0</xdr:rowOff>
    </xdr:from>
    <xdr:to>
      <xdr:col>5</xdr:col>
      <xdr:colOff>737235</xdr:colOff>
      <xdr:row>136</xdr:row>
      <xdr:rowOff>171450</xdr:rowOff>
    </xdr:to>
    <xdr:graphicFrame macro="">
      <xdr:nvGraphicFramePr>
        <xdr:cNvPr id="9" name="Diagramm 8">
          <a:extLst>
            <a:ext uri="{FF2B5EF4-FFF2-40B4-BE49-F238E27FC236}">
              <a16:creationId xmlns:a16="http://schemas.microsoft.com/office/drawing/2014/main" id="{4B079CAB-B245-4264-B1BC-481AB1E2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7E51333-5340-4337-9CF9-D344BE70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2850F04C-BA92-49E8-8CA5-F1A7B522C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8D739C16-B502-4385-9A60-9ADB23A4A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8D1848FA-87C4-4FEE-A27F-66E876BBC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A73452A9-519D-43BE-9CA0-732EE23F2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33C699CE-B05B-4DD3-8736-447CBDA73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E9B6FDF-42BC-4677-8B3A-787FD07DD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D6BEF07C-3ACD-4436-931D-F820783E1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82FB981-E28E-4CA2-8E5B-B83C6DD46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B65D528-9275-4220-B548-835BBEB3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47C3A1FB-483F-4216-BB52-0D88C7186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7B5942D9-7319-47EA-9312-8EBC02C9B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2E0D64CC-5408-4C19-AA76-E48BF51D5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E9AF0CE8-5D5E-4E5D-A08C-668675A26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0420E60-08A2-48AF-873D-F98BB8146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56D24C90-D573-446F-88B4-37CD5E98E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D1C607-C0C3-4F88-B001-49EB559A4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7166808-AFF8-44F0-96ED-704B79203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C4C9A40-7D99-457A-BAAD-C01B0077E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9C1E1079-40C0-42EC-B20A-88ED2A8B2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AD93C55-7001-43AB-B056-81E2607AE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995A0D38-4071-4A0B-B23E-6FFD77BE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A3E23932-0A26-4B5D-B166-9353E402D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8716CAA-947C-42F6-A12E-EED5DFC29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D4335C-78E7-4202-9EA7-238A161AC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xdr:row>
      <xdr:rowOff>177800</xdr:rowOff>
    </xdr:from>
    <xdr:to>
      <xdr:col>7</xdr:col>
      <xdr:colOff>3740150</xdr:colOff>
      <xdr:row>18</xdr:row>
      <xdr:rowOff>25400</xdr:rowOff>
    </xdr:to>
    <xdr:graphicFrame macro="">
      <xdr:nvGraphicFramePr>
        <xdr:cNvPr id="16" name="Diagramm 15">
          <a:extLst>
            <a:ext uri="{FF2B5EF4-FFF2-40B4-BE49-F238E27FC236}">
              <a16:creationId xmlns:a16="http://schemas.microsoft.com/office/drawing/2014/main" id="{1A5A114C-425F-4F7D-92C2-405B7B2A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9" name="Diagramm 8">
          <a:extLst>
            <a:ext uri="{FF2B5EF4-FFF2-40B4-BE49-F238E27FC236}">
              <a16:creationId xmlns:a16="http://schemas.microsoft.com/office/drawing/2014/main" id="{F2225182-F9A4-4251-A103-5E342FC0A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70</xdr:row>
      <xdr:rowOff>0</xdr:rowOff>
    </xdr:from>
    <xdr:to>
      <xdr:col>7</xdr:col>
      <xdr:colOff>3771900</xdr:colOff>
      <xdr:row>86</xdr:row>
      <xdr:rowOff>12700</xdr:rowOff>
    </xdr:to>
    <xdr:graphicFrame macro="">
      <xdr:nvGraphicFramePr>
        <xdr:cNvPr id="7" name="Diagramm 6">
          <a:extLst>
            <a:ext uri="{FF2B5EF4-FFF2-40B4-BE49-F238E27FC236}">
              <a16:creationId xmlns:a16="http://schemas.microsoft.com/office/drawing/2014/main" id="{202C2664-84B6-4BEC-995D-BE4E83D45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768350</xdr:colOff>
      <xdr:row>53</xdr:row>
      <xdr:rowOff>0</xdr:rowOff>
    </xdr:from>
    <xdr:to>
      <xdr:col>7</xdr:col>
      <xdr:colOff>3740150</xdr:colOff>
      <xdr:row>68</xdr:row>
      <xdr:rowOff>153750</xdr:rowOff>
    </xdr:to>
    <xdr:graphicFrame macro="">
      <xdr:nvGraphicFramePr>
        <xdr:cNvPr id="10" name="Diagramm 9">
          <a:extLst>
            <a:ext uri="{FF2B5EF4-FFF2-40B4-BE49-F238E27FC236}">
              <a16:creationId xmlns:a16="http://schemas.microsoft.com/office/drawing/2014/main" id="{F7319F7B-CEDC-42F2-A464-1A4E1584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787400</xdr:colOff>
      <xdr:row>35</xdr:row>
      <xdr:rowOff>177800</xdr:rowOff>
    </xdr:from>
    <xdr:to>
      <xdr:col>7</xdr:col>
      <xdr:colOff>3759200</xdr:colOff>
      <xdr:row>52</xdr:row>
      <xdr:rowOff>12700</xdr:rowOff>
    </xdr:to>
    <xdr:graphicFrame macro="">
      <xdr:nvGraphicFramePr>
        <xdr:cNvPr id="11" name="Diagramm 10">
          <a:extLst>
            <a:ext uri="{FF2B5EF4-FFF2-40B4-BE49-F238E27FC236}">
              <a16:creationId xmlns:a16="http://schemas.microsoft.com/office/drawing/2014/main" id="{058EEE0D-AE5E-42E1-B8E7-E625DC706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19</xdr:row>
      <xdr:rowOff>0</xdr:rowOff>
    </xdr:from>
    <xdr:to>
      <xdr:col>7</xdr:col>
      <xdr:colOff>3771900</xdr:colOff>
      <xdr:row>35</xdr:row>
      <xdr:rowOff>0</xdr:rowOff>
    </xdr:to>
    <xdr:graphicFrame macro="">
      <xdr:nvGraphicFramePr>
        <xdr:cNvPr id="12" name="Diagramm 11">
          <a:extLst>
            <a:ext uri="{FF2B5EF4-FFF2-40B4-BE49-F238E27FC236}">
              <a16:creationId xmlns:a16="http://schemas.microsoft.com/office/drawing/2014/main" id="{2F7B98AA-76FD-4FA2-9C66-247FF04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HH   BY   BW   HE   HB </a:t>
          </a:r>
          <a:r>
            <a:rPr lang="de-DE" sz="1100" baseline="0"/>
            <a:t> </a:t>
          </a:r>
          <a:r>
            <a:rPr lang="de-DE" sz="1100"/>
            <a:t>  </a:t>
          </a:r>
          <a:r>
            <a:rPr lang="de-DE" sz="1100">
              <a:solidFill>
                <a:srgbClr val="FF0000"/>
              </a:solidFill>
              <a:effectLst/>
              <a:latin typeface="+mn-lt"/>
              <a:ea typeface="+mn-ea"/>
              <a:cs typeface="+mn-cs"/>
            </a:rPr>
            <a:t>BE</a:t>
          </a:r>
          <a:r>
            <a:rPr lang="de-DE" sz="1100"/>
            <a:t>    </a:t>
          </a:r>
          <a:r>
            <a:rPr lang="de-DE" sz="1100">
              <a:solidFill>
                <a:schemeClr val="tx1"/>
              </a:solidFill>
            </a:rPr>
            <a:t>RP</a:t>
          </a:r>
          <a:r>
            <a:rPr lang="de-DE" sz="1100"/>
            <a:t>   NW     NI    SH    </a:t>
          </a:r>
          <a:r>
            <a:rPr lang="de-DE" sz="1100">
              <a:solidFill>
                <a:srgbClr val="FF0000"/>
              </a:solidFill>
            </a:rPr>
            <a:t>BB</a:t>
          </a:r>
          <a:r>
            <a:rPr lang="de-DE" sz="1100"/>
            <a:t>    SL    </a:t>
          </a:r>
          <a:r>
            <a:rPr lang="de-DE" sz="1100">
              <a:solidFill>
                <a:srgbClr val="FF0000"/>
              </a:solidFill>
            </a:rPr>
            <a:t>ST   MV   SN   TH</a:t>
          </a:r>
          <a:r>
            <a:rPr lang="de-DE" sz="1100"/>
            <a:t>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0795F430-478D-44EE-9A56-DF38D6A2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07AD598-0C5F-45A8-AB1B-55142CC16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09C23EE-03D7-4A81-8386-A2E89B758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DDB3590-5A11-4EC8-AF43-8AE0CFAB8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6C9D368-4F38-4168-BAFC-9E9BC1481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DFD8AB5C-B5EC-4C30-8DFE-977C2BFB2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D481940-76DE-4B19-8185-43E795D1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6350</xdr:rowOff>
    </xdr:from>
    <xdr:to>
      <xdr:col>5</xdr:col>
      <xdr:colOff>520700</xdr:colOff>
      <xdr:row>136</xdr:row>
      <xdr:rowOff>177800</xdr:rowOff>
    </xdr:to>
    <xdr:graphicFrame macro="">
      <xdr:nvGraphicFramePr>
        <xdr:cNvPr id="9" name="Diagramm 8">
          <a:extLst>
            <a:ext uri="{FF2B5EF4-FFF2-40B4-BE49-F238E27FC236}">
              <a16:creationId xmlns:a16="http://schemas.microsoft.com/office/drawing/2014/main" id="{72DA0892-F597-49C3-A797-2142FB098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52380318-F2C6-4F8C-BF14-7CCEEBC58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C2454741-604F-4637-9C03-FEE0AABD2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HH   BY   BW   HE   HB </a:t>
          </a:r>
          <a:r>
            <a:rPr lang="de-DE" sz="1100" baseline="0"/>
            <a:t> </a:t>
          </a:r>
          <a:r>
            <a:rPr lang="de-DE" sz="1100"/>
            <a:t> </a:t>
          </a:r>
          <a:r>
            <a:rPr lang="de-DE" sz="1100">
              <a:solidFill>
                <a:srgbClr val="FF0000"/>
              </a:solidFill>
            </a:rPr>
            <a:t>BE</a:t>
          </a:r>
          <a:r>
            <a:rPr lang="de-DE" sz="1100"/>
            <a:t>     RP   NI     NW    </a:t>
          </a:r>
          <a:r>
            <a:rPr lang="de-DE" sz="1100">
              <a:solidFill>
                <a:srgbClr val="FF0000"/>
              </a:solidFill>
            </a:rPr>
            <a:t>BB</a:t>
          </a:r>
          <a:r>
            <a:rPr lang="de-DE" sz="1100"/>
            <a:t>    SH    SL    </a:t>
          </a:r>
          <a:r>
            <a:rPr lang="de-DE" sz="1100">
              <a:solidFill>
                <a:srgbClr val="FF0000"/>
              </a:solidFill>
            </a:rPr>
            <a:t>ST</a:t>
          </a:r>
          <a:r>
            <a:rPr lang="de-DE" sz="1100"/>
            <a:t>   </a:t>
          </a:r>
          <a:r>
            <a:rPr lang="de-DE" sz="1100">
              <a:solidFill>
                <a:srgbClr val="FF0000"/>
              </a:solidFill>
            </a:rPr>
            <a:t>MV   SN   TH</a:t>
          </a:r>
          <a:r>
            <a:rPr lang="de-DE" sz="1100"/>
            <a:t>  </a:t>
          </a:r>
        </a:p>
      </cdr:txBody>
    </cdr:sp>
  </cdr:relSizeAnchor>
</c:userShapes>
</file>

<file path=xl/drawings/drawing31.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HB   </a:t>
          </a:r>
          <a:r>
            <a:rPr lang="de-DE" sz="1100">
              <a:solidFill>
                <a:srgbClr val="FF0000"/>
              </a:solidFill>
            </a:rPr>
            <a:t>BE</a:t>
          </a:r>
          <a:r>
            <a:rPr lang="de-DE" sz="1100"/>
            <a:t>   HH   </a:t>
          </a:r>
          <a:r>
            <a:rPr lang="de-DE" sz="1100">
              <a:solidFill>
                <a:srgbClr val="FF0000"/>
              </a:solidFill>
            </a:rPr>
            <a:t>MV</a:t>
          </a:r>
          <a:r>
            <a:rPr lang="de-DE" sz="1100"/>
            <a:t>    </a:t>
          </a:r>
          <a:r>
            <a:rPr lang="de-DE" sz="1100">
              <a:solidFill>
                <a:srgbClr val="FF0000"/>
              </a:solidFill>
            </a:rPr>
            <a:t>ST</a:t>
          </a:r>
          <a:r>
            <a:rPr lang="de-DE" sz="1100"/>
            <a:t> </a:t>
          </a:r>
          <a:r>
            <a:rPr lang="de-DE" sz="1100" baseline="0"/>
            <a:t> </a:t>
          </a:r>
          <a:r>
            <a:rPr lang="de-DE" sz="1100"/>
            <a:t>  NW   SL    </a:t>
          </a:r>
          <a:r>
            <a:rPr lang="de-DE" sz="1100">
              <a:solidFill>
                <a:srgbClr val="FF0000"/>
              </a:solidFill>
            </a:rPr>
            <a:t>SN</a:t>
          </a:r>
          <a:r>
            <a:rPr lang="de-DE" sz="1100"/>
            <a:t>    </a:t>
          </a:r>
          <a:r>
            <a:rPr lang="de-DE" sz="1100">
              <a:solidFill>
                <a:srgbClr val="FF0000"/>
              </a:solidFill>
            </a:rPr>
            <a:t>TH</a:t>
          </a:r>
          <a:r>
            <a:rPr lang="de-DE" sz="1100"/>
            <a:t>    </a:t>
          </a:r>
          <a:r>
            <a:rPr lang="de-DE" sz="1100">
              <a:solidFill>
                <a:srgbClr val="FF0000"/>
              </a:solidFill>
            </a:rPr>
            <a:t>BB</a:t>
          </a:r>
          <a:r>
            <a:rPr lang="de-DE" sz="1100"/>
            <a:t>    NI    SH    HE   RP   BW    BY  </a:t>
          </a:r>
        </a:p>
      </cdr:txBody>
    </cdr:sp>
  </cdr:relSizeAnchor>
</c:userShapes>
</file>

<file path=xl/drawings/drawing32.xml><?xml version="1.0" encoding="utf-8"?>
<c:userShapes xmlns:c="http://schemas.openxmlformats.org/drawingml/2006/chart">
  <cdr:relSizeAnchor xmlns:cdr="http://schemas.openxmlformats.org/drawingml/2006/chartDrawing">
    <cdr:from>
      <cdr:x>0.07778</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55600" y="2616188"/>
          <a:ext cx="408939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SH   BW   RP    NI </a:t>
          </a:r>
          <a:r>
            <a:rPr lang="de-DE" sz="1100" baseline="0"/>
            <a:t> </a:t>
          </a:r>
          <a:r>
            <a:rPr lang="de-DE" sz="1100"/>
            <a:t>  NW   </a:t>
          </a:r>
          <a:r>
            <a:rPr lang="de-DE" sz="1100" baseline="0"/>
            <a:t>HE</a:t>
          </a:r>
          <a:r>
            <a:rPr lang="de-DE" sz="1100"/>
            <a:t>    </a:t>
          </a:r>
          <a:r>
            <a:rPr lang="de-DE" sz="1100">
              <a:solidFill>
                <a:srgbClr val="FF0000"/>
              </a:solidFill>
            </a:rPr>
            <a:t>TH</a:t>
          </a:r>
          <a:r>
            <a:rPr lang="de-DE" sz="1100"/>
            <a:t>    </a:t>
          </a:r>
          <a:r>
            <a:rPr lang="de-DE" sz="1100">
              <a:solidFill>
                <a:srgbClr val="FF0000"/>
              </a:solidFill>
            </a:rPr>
            <a:t>SN</a:t>
          </a:r>
          <a:r>
            <a:rPr lang="de-DE" sz="1100" baseline="0"/>
            <a:t>    </a:t>
          </a:r>
          <a:r>
            <a:rPr lang="de-DE" sz="1100">
              <a:solidFill>
                <a:srgbClr val="FF0000"/>
              </a:solidFill>
            </a:rPr>
            <a:t>ST</a:t>
          </a:r>
          <a:r>
            <a:rPr lang="de-DE" sz="1100"/>
            <a:t>     SL    </a:t>
          </a:r>
          <a:r>
            <a:rPr lang="de-DE" sz="1100">
              <a:solidFill>
                <a:srgbClr val="FF0000"/>
              </a:solidFill>
            </a:rPr>
            <a:t>BB</a:t>
          </a:r>
          <a:r>
            <a:rPr lang="de-DE" sz="1100"/>
            <a:t>   HH   </a:t>
          </a:r>
          <a:r>
            <a:rPr lang="de-DE" sz="1100">
              <a:solidFill>
                <a:srgbClr val="FF0000"/>
              </a:solidFill>
            </a:rPr>
            <a:t>MV</a:t>
          </a:r>
          <a:r>
            <a:rPr lang="de-DE" sz="1100"/>
            <a:t>   HB   </a:t>
          </a:r>
          <a:r>
            <a:rPr lang="de-DE" sz="1100">
              <a:solidFill>
                <a:srgbClr val="FF0000"/>
              </a:solidFill>
            </a:rPr>
            <a:t>BE</a:t>
          </a:r>
          <a:r>
            <a:rPr lang="de-DE" sz="1100"/>
            <a:t>  </a:t>
          </a:r>
        </a:p>
      </cdr:txBody>
    </cdr:sp>
  </cdr:relSizeAnchor>
</c:userShapes>
</file>

<file path=xl/drawings/drawing33.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BW   HH   SH   HE </a:t>
          </a:r>
          <a:r>
            <a:rPr lang="de-DE" sz="1100" baseline="0"/>
            <a:t> </a:t>
          </a:r>
          <a:r>
            <a:rPr lang="de-DE" sz="1100"/>
            <a:t> RP    NW   NI     </a:t>
          </a:r>
          <a:r>
            <a:rPr lang="de-DE" sz="1100">
              <a:solidFill>
                <a:srgbClr val="FF0000"/>
              </a:solidFill>
            </a:rPr>
            <a:t>BB</a:t>
          </a:r>
          <a:r>
            <a:rPr lang="de-DE" sz="1100"/>
            <a:t>    </a:t>
          </a:r>
          <a:r>
            <a:rPr lang="de-DE" sz="1100">
              <a:solidFill>
                <a:srgbClr val="FF0000"/>
              </a:solidFill>
            </a:rPr>
            <a:t>BE</a:t>
          </a:r>
          <a:r>
            <a:rPr lang="de-DE" sz="1100"/>
            <a:t>    SL     HB   </a:t>
          </a:r>
          <a:r>
            <a:rPr lang="de-DE" sz="1100">
              <a:solidFill>
                <a:srgbClr val="FF0000"/>
              </a:solidFill>
            </a:rPr>
            <a:t>SN</a:t>
          </a:r>
          <a:r>
            <a:rPr lang="de-DE" sz="1100"/>
            <a:t>   </a:t>
          </a:r>
          <a:r>
            <a:rPr lang="de-DE" sz="1100">
              <a:solidFill>
                <a:srgbClr val="FF0000"/>
              </a:solidFill>
            </a:rPr>
            <a:t>TH</a:t>
          </a:r>
          <a:r>
            <a:rPr lang="de-DE" sz="1100"/>
            <a:t>   </a:t>
          </a:r>
          <a:r>
            <a:rPr lang="de-DE" sz="1100">
              <a:solidFill>
                <a:srgbClr val="FF0000"/>
              </a:solidFill>
            </a:rPr>
            <a:t>MV</a:t>
          </a:r>
          <a:r>
            <a:rPr lang="de-DE" sz="1100"/>
            <a:t>   </a:t>
          </a:r>
          <a:r>
            <a:rPr lang="de-DE" sz="1100">
              <a:solidFill>
                <a:srgbClr val="FF0000"/>
              </a:solidFill>
            </a:rPr>
            <a:t>ST</a:t>
          </a:r>
          <a:r>
            <a:rPr lang="de-DE" sz="1100"/>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xdr:row>
      <xdr:rowOff>25400</xdr:rowOff>
    </xdr:from>
    <xdr:to>
      <xdr:col>8</xdr:col>
      <xdr:colOff>419099</xdr:colOff>
      <xdr:row>17</xdr:row>
      <xdr:rowOff>6350</xdr:rowOff>
    </xdr:to>
    <xdr:graphicFrame macro="">
      <xdr:nvGraphicFramePr>
        <xdr:cNvPr id="6" name="Diagramm 5">
          <a:extLst>
            <a:ext uri="{FF2B5EF4-FFF2-40B4-BE49-F238E27FC236}">
              <a16:creationId xmlns:a16="http://schemas.microsoft.com/office/drawing/2014/main" id="{9CD23CBF-5BD2-4A5C-A942-F371CA79A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18</xdr:row>
      <xdr:rowOff>0</xdr:rowOff>
    </xdr:from>
    <xdr:to>
      <xdr:col>8</xdr:col>
      <xdr:colOff>425449</xdr:colOff>
      <xdr:row>32</xdr:row>
      <xdr:rowOff>165100</xdr:rowOff>
    </xdr:to>
    <xdr:graphicFrame macro="">
      <xdr:nvGraphicFramePr>
        <xdr:cNvPr id="7" name="Diagramm 6">
          <a:extLst>
            <a:ext uri="{FF2B5EF4-FFF2-40B4-BE49-F238E27FC236}">
              <a16:creationId xmlns:a16="http://schemas.microsoft.com/office/drawing/2014/main" id="{01D1779B-DCE2-4697-B661-590ECF926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xdr:colOff>
      <xdr:row>34</xdr:row>
      <xdr:rowOff>12700</xdr:rowOff>
    </xdr:from>
    <xdr:to>
      <xdr:col>8</xdr:col>
      <xdr:colOff>425449</xdr:colOff>
      <xdr:row>48</xdr:row>
      <xdr:rowOff>177800</xdr:rowOff>
    </xdr:to>
    <xdr:graphicFrame macro="">
      <xdr:nvGraphicFramePr>
        <xdr:cNvPr id="8" name="Diagramm 7">
          <a:extLst>
            <a:ext uri="{FF2B5EF4-FFF2-40B4-BE49-F238E27FC236}">
              <a16:creationId xmlns:a16="http://schemas.microsoft.com/office/drawing/2014/main" id="{208F2E55-51D6-48B9-AA16-3194AD9BC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6350</xdr:colOff>
      <xdr:row>50</xdr:row>
      <xdr:rowOff>6350</xdr:rowOff>
    </xdr:from>
    <xdr:to>
      <xdr:col>8</xdr:col>
      <xdr:colOff>400049</xdr:colOff>
      <xdr:row>64</xdr:row>
      <xdr:rowOff>171450</xdr:rowOff>
    </xdr:to>
    <xdr:graphicFrame macro="">
      <xdr:nvGraphicFramePr>
        <xdr:cNvPr id="9" name="Diagramm 8">
          <a:extLst>
            <a:ext uri="{FF2B5EF4-FFF2-40B4-BE49-F238E27FC236}">
              <a16:creationId xmlns:a16="http://schemas.microsoft.com/office/drawing/2014/main" id="{D8AE2859-40CA-40CF-BB1A-D0B91AC70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65</xdr:row>
      <xdr:rowOff>171450</xdr:rowOff>
    </xdr:from>
    <xdr:to>
      <xdr:col>7</xdr:col>
      <xdr:colOff>450849</xdr:colOff>
      <xdr:row>80</xdr:row>
      <xdr:rowOff>152400</xdr:rowOff>
    </xdr:to>
    <xdr:graphicFrame macro="">
      <xdr:nvGraphicFramePr>
        <xdr:cNvPr id="10" name="Diagramm 9">
          <a:extLst>
            <a:ext uri="{FF2B5EF4-FFF2-40B4-BE49-F238E27FC236}">
              <a16:creationId xmlns:a16="http://schemas.microsoft.com/office/drawing/2014/main" id="{3311FE6C-E1C0-4769-9923-A4ADAA0C9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82</xdr:row>
      <xdr:rowOff>6350</xdr:rowOff>
    </xdr:from>
    <xdr:to>
      <xdr:col>8</xdr:col>
      <xdr:colOff>406399</xdr:colOff>
      <xdr:row>96</xdr:row>
      <xdr:rowOff>171450</xdr:rowOff>
    </xdr:to>
    <xdr:graphicFrame macro="">
      <xdr:nvGraphicFramePr>
        <xdr:cNvPr id="11" name="Diagramm 10">
          <a:extLst>
            <a:ext uri="{FF2B5EF4-FFF2-40B4-BE49-F238E27FC236}">
              <a16:creationId xmlns:a16="http://schemas.microsoft.com/office/drawing/2014/main" id="{2C2FBEFB-6091-4C22-9EF5-61874169B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25400</xdr:colOff>
      <xdr:row>98</xdr:row>
      <xdr:rowOff>6350</xdr:rowOff>
    </xdr:from>
    <xdr:to>
      <xdr:col>8</xdr:col>
      <xdr:colOff>425449</xdr:colOff>
      <xdr:row>112</xdr:row>
      <xdr:rowOff>171450</xdr:rowOff>
    </xdr:to>
    <xdr:graphicFrame macro="">
      <xdr:nvGraphicFramePr>
        <xdr:cNvPr id="12" name="Diagramm 11">
          <a:extLst>
            <a:ext uri="{FF2B5EF4-FFF2-40B4-BE49-F238E27FC236}">
              <a16:creationId xmlns:a16="http://schemas.microsoft.com/office/drawing/2014/main" id="{F33E0434-3B9F-4A93-8BC7-7C740909B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114</xdr:row>
      <xdr:rowOff>6350</xdr:rowOff>
    </xdr:from>
    <xdr:to>
      <xdr:col>8</xdr:col>
      <xdr:colOff>425449</xdr:colOff>
      <xdr:row>128</xdr:row>
      <xdr:rowOff>171450</xdr:rowOff>
    </xdr:to>
    <xdr:graphicFrame macro="">
      <xdr:nvGraphicFramePr>
        <xdr:cNvPr id="13" name="Diagramm 12">
          <a:extLst>
            <a:ext uri="{FF2B5EF4-FFF2-40B4-BE49-F238E27FC236}">
              <a16:creationId xmlns:a16="http://schemas.microsoft.com/office/drawing/2014/main" id="{951E1D71-D3EB-4159-9D3E-917F9608A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78AC16F-9C1B-436F-BFCA-420271F2A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FD57CCC1-9155-4DB9-99B6-824B4221F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6272B499-B849-49F7-8BB9-1359D43AE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3C2BB8D-1E29-482B-8B5F-DF99E79F2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FA82235-3C87-4DF7-81CF-EAE8B2DB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03BA2BC3-90BA-41F5-8668-8F2CC26EA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12700</xdr:rowOff>
    </xdr:from>
    <xdr:to>
      <xdr:col>5</xdr:col>
      <xdr:colOff>520700</xdr:colOff>
      <xdr:row>120</xdr:row>
      <xdr:rowOff>0</xdr:rowOff>
    </xdr:to>
    <xdr:graphicFrame macro="">
      <xdr:nvGraphicFramePr>
        <xdr:cNvPr id="8" name="Diagramm 7">
          <a:extLst>
            <a:ext uri="{FF2B5EF4-FFF2-40B4-BE49-F238E27FC236}">
              <a16:creationId xmlns:a16="http://schemas.microsoft.com/office/drawing/2014/main" id="{B0483092-599F-49E2-98B9-23B8A93B7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137</xdr:row>
      <xdr:rowOff>165100</xdr:rowOff>
    </xdr:from>
    <xdr:to>
      <xdr:col>5</xdr:col>
      <xdr:colOff>520700</xdr:colOff>
      <xdr:row>153</xdr:row>
      <xdr:rowOff>152400</xdr:rowOff>
    </xdr:to>
    <xdr:graphicFrame macro="">
      <xdr:nvGraphicFramePr>
        <xdr:cNvPr id="12" name="Diagramm 11">
          <a:extLst>
            <a:ext uri="{FF2B5EF4-FFF2-40B4-BE49-F238E27FC236}">
              <a16:creationId xmlns:a16="http://schemas.microsoft.com/office/drawing/2014/main" id="{9704C7A0-AC6D-4AB5-880B-3312C888A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4" name="Diagramm 13">
          <a:extLst>
            <a:ext uri="{FF2B5EF4-FFF2-40B4-BE49-F238E27FC236}">
              <a16:creationId xmlns:a16="http://schemas.microsoft.com/office/drawing/2014/main" id="{3F637AED-FEF3-41DB-83B6-AD5F69393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BFAD27E-812D-4D85-BB84-F738FAA72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F7F83CF-DD78-4E5B-9D9E-C5A492706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755A21C-21F5-4CDD-B66A-88816DBB8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04695E8-3AE2-4439-9FA5-19B6FD388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9ED4F916-98F0-4E71-972C-D08DBBC63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245A78C-EE0C-4F9F-99FC-80F17199F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6350</xdr:colOff>
      <xdr:row>70</xdr:row>
      <xdr:rowOff>0</xdr:rowOff>
    </xdr:from>
    <xdr:to>
      <xdr:col>5</xdr:col>
      <xdr:colOff>527050</xdr:colOff>
      <xdr:row>85</xdr:row>
      <xdr:rowOff>171450</xdr:rowOff>
    </xdr:to>
    <xdr:graphicFrame macro="">
      <xdr:nvGraphicFramePr>
        <xdr:cNvPr id="7" name="Diagramm 6">
          <a:extLst>
            <a:ext uri="{FF2B5EF4-FFF2-40B4-BE49-F238E27FC236}">
              <a16:creationId xmlns:a16="http://schemas.microsoft.com/office/drawing/2014/main" id="{0C85288D-8893-47AB-9D69-DE58F4E66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xdr:colOff>
      <xdr:row>87</xdr:row>
      <xdr:rowOff>0</xdr:rowOff>
    </xdr:from>
    <xdr:to>
      <xdr:col>5</xdr:col>
      <xdr:colOff>533400</xdr:colOff>
      <xdr:row>102</xdr:row>
      <xdr:rowOff>171450</xdr:rowOff>
    </xdr:to>
    <xdr:graphicFrame macro="">
      <xdr:nvGraphicFramePr>
        <xdr:cNvPr id="6" name="Diagramm 5">
          <a:extLst>
            <a:ext uri="{FF2B5EF4-FFF2-40B4-BE49-F238E27FC236}">
              <a16:creationId xmlns:a16="http://schemas.microsoft.com/office/drawing/2014/main" id="{6347D67A-C937-4BBC-AC6C-C62755DBD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941FFC6B-5B44-4130-B049-1E885E504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1905880-FA20-4498-87FD-6763BBA7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DFA3819-F52A-416C-A487-426B4B708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B6759AE-CD69-4921-94E3-248E1EB95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A2EBDD39-C9EA-449F-9CF3-DC1CF739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3AD7E8A-403D-4BA1-BE05-8815086EB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B52C169-0ED9-4955-A087-BB8F02ED0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3316BD2-1225-4B89-9DC6-B33073471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2E63BA16-E7B1-446B-A782-8823196D2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2BB6D518-3EF5-4A19-8275-46D4CC162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2" name="Diagramm 11">
          <a:extLst>
            <a:ext uri="{FF2B5EF4-FFF2-40B4-BE49-F238E27FC236}">
              <a16:creationId xmlns:a16="http://schemas.microsoft.com/office/drawing/2014/main" id="{09027A21-4CAC-41DB-AD05-A8AE0163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3" name="Diagramm 12">
          <a:extLst>
            <a:ext uri="{FF2B5EF4-FFF2-40B4-BE49-F238E27FC236}">
              <a16:creationId xmlns:a16="http://schemas.microsoft.com/office/drawing/2014/main" id="{56FAF734-FBC8-4AF2-A1B9-D90C68CC4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4" name="Diagramm 13">
          <a:extLst>
            <a:ext uri="{FF2B5EF4-FFF2-40B4-BE49-F238E27FC236}">
              <a16:creationId xmlns:a16="http://schemas.microsoft.com/office/drawing/2014/main" id="{F1193D55-F384-4EB4-A162-F9E54A2D6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171450</xdr:rowOff>
    </xdr:from>
    <xdr:to>
      <xdr:col>5</xdr:col>
      <xdr:colOff>520700</xdr:colOff>
      <xdr:row>170</xdr:row>
      <xdr:rowOff>158750</xdr:rowOff>
    </xdr:to>
    <xdr:graphicFrame macro="">
      <xdr:nvGraphicFramePr>
        <xdr:cNvPr id="15" name="Diagramm 14">
          <a:extLst>
            <a:ext uri="{FF2B5EF4-FFF2-40B4-BE49-F238E27FC236}">
              <a16:creationId xmlns:a16="http://schemas.microsoft.com/office/drawing/2014/main" id="{8091AD4F-E07E-4A33-AC4C-36B085CDB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6" name="Diagramm 15">
          <a:extLst>
            <a:ext uri="{FF2B5EF4-FFF2-40B4-BE49-F238E27FC236}">
              <a16:creationId xmlns:a16="http://schemas.microsoft.com/office/drawing/2014/main" id="{CC0097B7-F522-4E6B-B161-2F721CD12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0DF4A7B-240A-4D7A-8A71-F3B0467EA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8D349F1-1E60-4AF9-86C3-4626DDED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E43B41-12EC-40EC-A52A-D7467C4C9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107950</xdr:rowOff>
    </xdr:from>
    <xdr:to>
      <xdr:col>5</xdr:col>
      <xdr:colOff>520700</xdr:colOff>
      <xdr:row>68</xdr:row>
      <xdr:rowOff>95250</xdr:rowOff>
    </xdr:to>
    <xdr:graphicFrame macro="">
      <xdr:nvGraphicFramePr>
        <xdr:cNvPr id="5" name="Diagramm 4">
          <a:extLst>
            <a:ext uri="{FF2B5EF4-FFF2-40B4-BE49-F238E27FC236}">
              <a16:creationId xmlns:a16="http://schemas.microsoft.com/office/drawing/2014/main" id="{723D4391-38FE-4AC6-80B6-25CE28F4F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69</xdr:row>
      <xdr:rowOff>0</xdr:rowOff>
    </xdr:from>
    <xdr:to>
      <xdr:col>5</xdr:col>
      <xdr:colOff>520700</xdr:colOff>
      <xdr:row>84</xdr:row>
      <xdr:rowOff>171450</xdr:rowOff>
    </xdr:to>
    <xdr:graphicFrame macro="">
      <xdr:nvGraphicFramePr>
        <xdr:cNvPr id="6" name="Diagramm 5">
          <a:extLst>
            <a:ext uri="{FF2B5EF4-FFF2-40B4-BE49-F238E27FC236}">
              <a16:creationId xmlns:a16="http://schemas.microsoft.com/office/drawing/2014/main" id="{1ADDBBEF-CBF0-4BFF-AE3C-F5E9D7FE7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L&#228;nder/VNG_Datentabelle.xlsx" TargetMode="External"/><Relationship Id="rId1" Type="http://schemas.openxmlformats.org/officeDocument/2006/relationships/externalLinkPath" Target="L&#228;nder/VNG_Datentabel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gnitz\Documents\Kreise\Verf&#252;gbare%20Einkommen%202022%20Kreisdaten.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Kreise/Verf&#252;gbare%20Einkommen%202023%20Kreisdaten.xlsx" TargetMode="External"/><Relationship Id="rId1" Type="http://schemas.openxmlformats.org/officeDocument/2006/relationships/externalLinkPath" Target="Kreise/Verf&#252;gbare%20Einkommen%202023%20Kreisdaten.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sonstige%20Daten/VNG_Europavergleich.xlsx" TargetMode="External"/><Relationship Id="rId2" Type="http://schemas.openxmlformats.org/officeDocument/2006/relationships/externalLinkPath" Target="https://ifoinstitut-my.sharepoint.com/personal/ragnitz_ifo_de/Documents/sonstige%20Daten/VNG_Europavergleich.xlsx" TargetMode="External"/><Relationship Id="rId1" Type="http://schemas.openxmlformats.org/officeDocument/2006/relationships/externalLinkPath" Target="/personal/ragnitz_ifo_de/Documents/sonstige%20Daten/VNG_Europavergleich.xlsx"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54e6b34bf22a3dc8/sonstige%20Daten/VNG_Europavergleich.xlsx" TargetMode="External"/><Relationship Id="rId2" Type="http://schemas.openxmlformats.org/officeDocument/2006/relationships/externalLinkPath" Target="https://d.docs.live.net/54e6b34bf22a3dc8/sonstige%20Daten/VNG_Europavergleich.xlsx" TargetMode="External"/><Relationship Id="rId1" Type="http://schemas.openxmlformats.org/officeDocument/2006/relationships/externalLinkPath" Target="/54e6b34bf22a3dc8/sonstige%20Daten/VNG_Europavergleich.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Kreise/vgrdl_r2b3.xlsx" TargetMode="External"/><Relationship Id="rId1" Type="http://schemas.openxmlformats.org/officeDocument/2006/relationships/externalLinkPath" Target="Kreise/vgrdl_r2b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L&#228;nder/POT_L&#228;nder.xlsx" TargetMode="External"/><Relationship Id="rId1" Type="http://schemas.openxmlformats.org/officeDocument/2006/relationships/externalLinkPath" Target="L&#228;nder/POT_L&#228;nde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54e6b34bf22a3dc8/VGR-Daten/L&#228;nder/VNG_Datentabelle.xlsx" TargetMode="External"/><Relationship Id="rId1" Type="http://schemas.openxmlformats.org/officeDocument/2006/relationships/externalLinkPath" Target="L&#228;nder/VGR-Daten/L&#228;nder/VNG_Datentabelle.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sonstige%20Daten/SVB%20nach%20Wirtschaftsbereichen.xlsx" TargetMode="External"/><Relationship Id="rId2" Type="http://schemas.openxmlformats.org/officeDocument/2006/relationships/externalLinkPath" Target="https://ifoinstitut-my.sharepoint.com/personal/ragnitz_ifo_de/Documents/sonstige%20Daten/SVB%20nach%20Wirtschaftsbereichen.xlsx" TargetMode="External"/><Relationship Id="rId1" Type="http://schemas.openxmlformats.org/officeDocument/2006/relationships/externalLinkPath" Target="/personal/ragnitz_ifo_de/Documents/sonstige%20Daten/SVB%20nach%20Wirtschaftsbereichen.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Demographie/Zusammengefasste%20Geburtenziffer%20Bundesl&#228;nder_1991-2024.xlsx" TargetMode="External"/><Relationship Id="rId2" Type="http://schemas.openxmlformats.org/officeDocument/2006/relationships/externalLinkPath" Target="https://ifoinstitut-my.sharepoint.com/personal/ragnitz_ifo_de/Documents/Demographie/Zusammengefasste%20Geburtenziffer%20Bundesl&#228;nder_1991-2024.xlsx" TargetMode="External"/><Relationship Id="rId1" Type="http://schemas.openxmlformats.org/officeDocument/2006/relationships/externalLinkPath" Target="/personal/ragnitz_ifo_de/Documents/Demographie/Zusammengefasste%20Geburtenziffer%20Bundesl&#228;nder_1991-2024.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sonstige%20Daten/Selbst&#228;ndige%20nach%20Alter_2023_BL.xlsx" TargetMode="External"/><Relationship Id="rId2" Type="http://schemas.openxmlformats.org/officeDocument/2006/relationships/externalLinkPath" Target="https://ifoinstitut-my.sharepoint.com/personal/ragnitz_ifo_de/Documents/sonstige%20Daten/Selbst&#228;ndige%20nach%20Alter_2023_BL.xlsx" TargetMode="External"/><Relationship Id="rId1" Type="http://schemas.openxmlformats.org/officeDocument/2006/relationships/externalLinkPath" Target="/personal/ragnitz_ifo_de/Documents/sonstige%20Daten/Selbst&#228;ndige%20nach%20Alter_2023_BL.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Demographie/KBV%2016_G2L2W2_Altersjahre_L&#228;nder.xlsx" TargetMode="External"/><Relationship Id="rId2" Type="http://schemas.openxmlformats.org/officeDocument/2006/relationships/externalLinkPath" Target="https://ifoinstitut-my.sharepoint.com/personal/ragnitz_ifo_de/Documents/Demographie/KBV%2016_G2L2W2_Altersjahre_L&#228;nder.xlsx" TargetMode="External"/><Relationship Id="rId1" Type="http://schemas.openxmlformats.org/officeDocument/2006/relationships/externalLinkPath" Target="/personal/ragnitz_ifo_de/Documents/Demographie/KBV%2016_G2L2W2_Altersjahre_L&#228;nder.xlsx"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sonstige%20Daten/FuE%20nach%20Branchen%202023.xlsx" TargetMode="External"/><Relationship Id="rId2" Type="http://schemas.openxmlformats.org/officeDocument/2006/relationships/externalLinkPath" Target="https://ifoinstitut-my.sharepoint.com/personal/ragnitz_ifo_de/Documents/sonstige%20Daten/FuE%20nach%20Branchen%202023.xlsx" TargetMode="External"/><Relationship Id="rId1" Type="http://schemas.openxmlformats.org/officeDocument/2006/relationships/externalLinkPath" Target="/personal/ragnitz_ifo_de/Documents/sonstige%20Daten/FuE%20nach%20Branchen%202023.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54e6b34bf22a3dc8/sonstige%20Daten/gleichwertigkeitsbericht-datensatz-berichtsteil-3.xlsx" TargetMode="External"/><Relationship Id="rId2" Type="http://schemas.openxmlformats.org/officeDocument/2006/relationships/externalLinkPath" Target="https://d.docs.live.net/54e6b34bf22a3dc8/sonstige%20Daten/gleichwertigkeitsbericht-datensatz-berichtsteil-3.xlsx" TargetMode="External"/><Relationship Id="rId1" Type="http://schemas.openxmlformats.org/officeDocument/2006/relationships/externalLinkPath" Target="/54e6b34bf22a3dc8/sonstige%20Daten/gleichwertigkeitsbericht-datensatz-berichtsteil-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Handel"/>
      <sheetName val="BWS UnternDst"/>
      <sheetName val="BWS ÖSD"/>
      <sheetName val="BWS ÖD"/>
      <sheetName val="ET VG"/>
      <sheetName val="ET Bau"/>
      <sheetName val="ET Handel"/>
      <sheetName val="ET UnternDst"/>
      <sheetName val="ET ÖD"/>
      <sheetName val="ET ÖSD"/>
      <sheetName val="Tabelle3"/>
      <sheetName val="Anlageinvet ÖD"/>
      <sheetName val="Anlageinvest nom"/>
      <sheetName val="Anlageinvest Untern"/>
      <sheetName val="Ausrüstungen nom"/>
      <sheetName val="Bauten nom"/>
      <sheetName val="Bauinvestitionen Staat"/>
      <sheetName val="Tabelle4"/>
      <sheetName val="Tabelle5"/>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Stunde VG"/>
      <sheetName val="BWS je ET VG"/>
      <sheetName val="BWS je ET Bau"/>
      <sheetName val="BWS je ET Handel"/>
      <sheetName val="BWS je ET UnternDst"/>
      <sheetName val="BWS je ET ÖSD"/>
      <sheetName val="BLG"/>
      <sheetName val="BLG VG"/>
      <sheetName val="LStk insg"/>
      <sheetName val="AN, Selbst"/>
      <sheetName val="LStk VG"/>
      <sheetName val="Lstk Bau"/>
      <sheetName val="LB-Saldo"/>
      <sheetName val="Wohnungseigentum"/>
      <sheetName val="Sparquote"/>
      <sheetName val="Industrie 2023"/>
      <sheetName val="Industrie 2024"/>
      <sheetName val="Industrie_Kennziffern"/>
      <sheetName val="Renten"/>
      <sheetName val="Armut"/>
      <sheetName val="Vermögen"/>
      <sheetName val="öff Dienst 2023"/>
      <sheetName val="öff Dienst 2024"/>
      <sheetName val="öff Finanzen 2023"/>
      <sheetName val="öff Finanzen 2024"/>
      <sheetName val="Schulabgänger"/>
      <sheetName val="FuE"/>
      <sheetName val="Patente"/>
      <sheetName val="Unternehmen"/>
      <sheetName val="Größenklassen SVB"/>
      <sheetName val="Gründungen_Schließungen"/>
      <sheetName val="Tarifbindung"/>
      <sheetName val="Außenhandel_Länder"/>
      <sheetName val="Außenhandel_Waren_2023"/>
      <sheetName val="Außenhandel_Waren_2024"/>
      <sheetName val="Außenhandel_Waren_2025"/>
      <sheetName val="öff Schulden"/>
      <sheetName val="nat. Bevölkerung"/>
      <sheetName val="Wanderungen"/>
      <sheetName val="Altersstruktur"/>
      <sheetName val="Struktur SVB"/>
      <sheetName val="SVB Strukturdaten"/>
      <sheetName val="Pendler"/>
      <sheetName val="Medianentgelt"/>
      <sheetName val="Hochschulfinanzen"/>
      <sheetName val="Studierende, Prüfungen"/>
      <sheetName val="HS_Forschungseinr"/>
      <sheetName val="start-ups"/>
      <sheetName val="Bildung"/>
      <sheetName val="Bevölkerungsprognose"/>
      <sheetName val="Ersatzquote"/>
      <sheetName val="Differenzierung Produktivität"/>
      <sheetName val="Differenzierung BIP_je_ET"/>
      <sheetName val="Differenzierung Einkommen"/>
      <sheetName val="Differenzierung Einkommen real"/>
      <sheetName val="Differenzierung ALQ"/>
      <sheetName val="Standortqualität"/>
      <sheetName val="Ranking Schulen"/>
      <sheetName val="Stiftungen"/>
      <sheetName val="Wahlergebnisse"/>
    </sheetNames>
    <sheetDataSet>
      <sheetData sheetId="0"/>
      <sheetData sheetId="1"/>
      <sheetData sheetId="2"/>
      <sheetData sheetId="3"/>
      <sheetData sheetId="4"/>
      <sheetData sheetId="5"/>
      <sheetData sheetId="6">
        <row r="31">
          <cell r="A31">
            <v>2019</v>
          </cell>
          <cell r="B31">
            <v>30958</v>
          </cell>
          <cell r="C31">
            <v>30725</v>
          </cell>
          <cell r="D31">
            <v>32733</v>
          </cell>
          <cell r="E31">
            <v>30027</v>
          </cell>
          <cell r="F31">
            <v>30440</v>
          </cell>
          <cell r="G31">
            <v>44846</v>
          </cell>
          <cell r="H31">
            <v>34286</v>
          </cell>
          <cell r="I31">
            <v>31255</v>
          </cell>
          <cell r="J31">
            <v>45128</v>
          </cell>
          <cell r="K31">
            <v>45143</v>
          </cell>
          <cell r="L31">
            <v>48724</v>
          </cell>
          <cell r="M31">
            <v>50470</v>
          </cell>
          <cell r="N31">
            <v>48592</v>
          </cell>
          <cell r="O31">
            <v>72472</v>
          </cell>
          <cell r="P31">
            <v>49188</v>
          </cell>
          <cell r="Q31">
            <v>39969</v>
          </cell>
          <cell r="R31">
            <v>41087</v>
          </cell>
          <cell r="S31">
            <v>36949</v>
          </cell>
          <cell r="T31">
            <v>36867</v>
          </cell>
          <cell r="U31">
            <v>34735</v>
          </cell>
          <cell r="V31">
            <v>43031</v>
          </cell>
        </row>
        <row r="32">
          <cell r="A32">
            <v>2020</v>
          </cell>
          <cell r="B32">
            <v>30461</v>
          </cell>
          <cell r="C32">
            <v>30184</v>
          </cell>
          <cell r="D32">
            <v>32080</v>
          </cell>
          <cell r="E32">
            <v>29785</v>
          </cell>
          <cell r="F32">
            <v>30162</v>
          </cell>
          <cell r="G32">
            <v>44769</v>
          </cell>
          <cell r="H32">
            <v>33910</v>
          </cell>
          <cell r="I32">
            <v>30784</v>
          </cell>
          <cell r="J32">
            <v>44011</v>
          </cell>
          <cell r="K32">
            <v>43970</v>
          </cell>
          <cell r="L32">
            <v>46955</v>
          </cell>
          <cell r="M32">
            <v>49175</v>
          </cell>
          <cell r="N32">
            <v>47230</v>
          </cell>
          <cell r="O32">
            <v>69267</v>
          </cell>
          <cell r="P32">
            <v>47761</v>
          </cell>
          <cell r="Q32">
            <v>38995</v>
          </cell>
          <cell r="R32">
            <v>40320</v>
          </cell>
          <cell r="S32">
            <v>36285</v>
          </cell>
          <cell r="T32">
            <v>35412</v>
          </cell>
          <cell r="U32">
            <v>34538</v>
          </cell>
          <cell r="V32">
            <v>42017</v>
          </cell>
        </row>
        <row r="33">
          <cell r="A33">
            <v>2021</v>
          </cell>
          <cell r="B33">
            <v>32386</v>
          </cell>
          <cell r="C33">
            <v>32140</v>
          </cell>
          <cell r="D33">
            <v>33888</v>
          </cell>
          <cell r="E33">
            <v>31620</v>
          </cell>
          <cell r="F33">
            <v>31712</v>
          </cell>
          <cell r="G33">
            <v>47919</v>
          </cell>
          <cell r="H33">
            <v>36024</v>
          </cell>
          <cell r="I33">
            <v>32596</v>
          </cell>
          <cell r="J33">
            <v>47089</v>
          </cell>
          <cell r="K33">
            <v>47044</v>
          </cell>
          <cell r="L33">
            <v>50434</v>
          </cell>
          <cell r="M33">
            <v>52270</v>
          </cell>
          <cell r="N33">
            <v>51973</v>
          </cell>
          <cell r="O33">
            <v>77268</v>
          </cell>
          <cell r="P33">
            <v>51081</v>
          </cell>
          <cell r="Q33">
            <v>40929</v>
          </cell>
          <cell r="R33">
            <v>42791</v>
          </cell>
          <cell r="S33">
            <v>41252</v>
          </cell>
          <cell r="T33">
            <v>37004</v>
          </cell>
          <cell r="U33">
            <v>36692</v>
          </cell>
          <cell r="V33">
            <v>44910</v>
          </cell>
        </row>
        <row r="34">
          <cell r="A34">
            <v>2022</v>
          </cell>
          <cell r="B34">
            <v>35887</v>
          </cell>
          <cell r="C34">
            <v>35925</v>
          </cell>
          <cell r="D34">
            <v>36874</v>
          </cell>
          <cell r="E34">
            <v>34707</v>
          </cell>
          <cell r="F34">
            <v>34207</v>
          </cell>
          <cell r="G34">
            <v>51735</v>
          </cell>
          <cell r="H34">
            <v>39326</v>
          </cell>
          <cell r="I34">
            <v>35722</v>
          </cell>
          <cell r="J34">
            <v>50564</v>
          </cell>
          <cell r="K34">
            <v>50500</v>
          </cell>
          <cell r="L34">
            <v>54206</v>
          </cell>
          <cell r="M34">
            <v>56147</v>
          </cell>
          <cell r="N34">
            <v>56424</v>
          </cell>
          <cell r="O34">
            <v>87359</v>
          </cell>
          <cell r="P34">
            <v>54297</v>
          </cell>
          <cell r="Q34">
            <v>43876</v>
          </cell>
          <cell r="R34">
            <v>45563</v>
          </cell>
          <cell r="S34">
            <v>43370</v>
          </cell>
          <cell r="T34">
            <v>39924</v>
          </cell>
          <cell r="U34">
            <v>40744</v>
          </cell>
          <cell r="V34">
            <v>48339</v>
          </cell>
        </row>
        <row r="35">
          <cell r="A35">
            <v>2023</v>
          </cell>
          <cell r="B35">
            <v>38478</v>
          </cell>
          <cell r="C35">
            <v>37532</v>
          </cell>
          <cell r="D35">
            <v>39066</v>
          </cell>
          <cell r="E35">
            <v>36411</v>
          </cell>
          <cell r="F35">
            <v>36255</v>
          </cell>
          <cell r="G35">
            <v>54762</v>
          </cell>
          <cell r="H35">
            <v>41656</v>
          </cell>
          <cell r="I35">
            <v>37815</v>
          </cell>
          <cell r="J35">
            <v>52916</v>
          </cell>
          <cell r="K35">
            <v>52816</v>
          </cell>
          <cell r="L35">
            <v>57339</v>
          </cell>
          <cell r="M35">
            <v>59539</v>
          </cell>
          <cell r="N35">
            <v>57376</v>
          </cell>
          <cell r="O35">
            <v>83943</v>
          </cell>
          <cell r="P35">
            <v>57402</v>
          </cell>
          <cell r="Q35">
            <v>46245</v>
          </cell>
          <cell r="R35">
            <v>47734</v>
          </cell>
          <cell r="S35">
            <v>42995</v>
          </cell>
          <cell r="T35">
            <v>42254</v>
          </cell>
          <cell r="U35">
            <v>41568</v>
          </cell>
          <cell r="V35">
            <v>50660</v>
          </cell>
        </row>
        <row r="36">
          <cell r="A36">
            <v>2024</v>
          </cell>
          <cell r="B36">
            <v>39665</v>
          </cell>
          <cell r="C36">
            <v>38612</v>
          </cell>
          <cell r="D36">
            <v>40259</v>
          </cell>
          <cell r="E36">
            <v>37155</v>
          </cell>
          <cell r="F36">
            <v>36890</v>
          </cell>
          <cell r="G36">
            <v>56739</v>
          </cell>
          <cell r="H36">
            <v>42910</v>
          </cell>
          <cell r="I36">
            <v>38822</v>
          </cell>
          <cell r="J36">
            <v>54108</v>
          </cell>
          <cell r="K36">
            <v>53965</v>
          </cell>
          <cell r="L36">
            <v>58018</v>
          </cell>
          <cell r="M36">
            <v>60258</v>
          </cell>
          <cell r="N36">
            <v>58638</v>
          </cell>
          <cell r="O36">
            <v>87688</v>
          </cell>
          <cell r="P36">
            <v>59190</v>
          </cell>
          <cell r="Q36">
            <v>48113</v>
          </cell>
          <cell r="R36">
            <v>48810</v>
          </cell>
          <cell r="S36">
            <v>43808</v>
          </cell>
          <cell r="T36">
            <v>41632</v>
          </cell>
          <cell r="U36">
            <v>42733</v>
          </cell>
          <cell r="V36">
            <v>51834</v>
          </cell>
        </row>
        <row r="37">
          <cell r="B37">
            <v>40759</v>
          </cell>
          <cell r="C37">
            <v>40495</v>
          </cell>
          <cell r="D37">
            <v>41693</v>
          </cell>
          <cell r="E37">
            <v>38452</v>
          </cell>
          <cell r="F37">
            <v>38591</v>
          </cell>
          <cell r="G37">
            <v>59097</v>
          </cell>
          <cell r="H37">
            <v>44597</v>
          </cell>
          <cell r="I37">
            <v>40267</v>
          </cell>
          <cell r="J37">
            <v>55820</v>
          </cell>
          <cell r="K37">
            <v>55640</v>
          </cell>
          <cell r="L37">
            <v>59335</v>
          </cell>
          <cell r="M37">
            <v>62200</v>
          </cell>
          <cell r="N37">
            <v>60974</v>
          </cell>
          <cell r="O37">
            <v>90208</v>
          </cell>
          <cell r="P37">
            <v>60894</v>
          </cell>
          <cell r="Q37">
            <v>49907</v>
          </cell>
          <cell r="R37">
            <v>50470</v>
          </cell>
          <cell r="S37">
            <v>44915</v>
          </cell>
          <cell r="T37">
            <v>42765</v>
          </cell>
          <cell r="U37">
            <v>44344</v>
          </cell>
          <cell r="V37">
            <v>53516</v>
          </cell>
        </row>
        <row r="68">
          <cell r="A68">
            <v>2019</v>
          </cell>
          <cell r="B68">
            <v>68.577631083445937</v>
          </cell>
          <cell r="C68">
            <v>68.061493476286472</v>
          </cell>
          <cell r="D68">
            <v>72.509580665883959</v>
          </cell>
          <cell r="E68">
            <v>66.515295837671403</v>
          </cell>
          <cell r="F68">
            <v>67.430166360233031</v>
          </cell>
          <cell r="G68">
            <v>99.342090689586428</v>
          </cell>
          <cell r="H68">
            <v>75.949759652659338</v>
          </cell>
          <cell r="I68">
            <v>69.235540393859523</v>
          </cell>
          <cell r="J68">
            <v>99.966772257049826</v>
          </cell>
          <cell r="K68">
            <v>100</v>
          </cell>
          <cell r="L68">
            <v>107.93256983363977</v>
          </cell>
          <cell r="M68">
            <v>111.80027911304077</v>
          </cell>
          <cell r="N68">
            <v>107.64016569567818</v>
          </cell>
          <cell r="O68">
            <v>160.53873247236558</v>
          </cell>
          <cell r="P68">
            <v>108.96041468223201</v>
          </cell>
          <cell r="Q68">
            <v>88.538643865051057</v>
          </cell>
          <cell r="R68">
            <v>91.01521830627118</v>
          </cell>
          <cell r="S68">
            <v>81.848791617748034</v>
          </cell>
          <cell r="T68">
            <v>81.667146622953723</v>
          </cell>
          <cell r="U68">
            <v>76.944376758301402</v>
          </cell>
          <cell r="V68">
            <v>95.321533792614574</v>
          </cell>
        </row>
        <row r="69">
          <cell r="A69">
            <v>2020</v>
          </cell>
          <cell r="B69">
            <v>69.27677962246986</v>
          </cell>
          <cell r="C69">
            <v>68.646804639526948</v>
          </cell>
          <cell r="D69">
            <v>72.958835569706622</v>
          </cell>
          <cell r="E69">
            <v>67.739367750739149</v>
          </cell>
          <cell r="F69">
            <v>68.596770525358195</v>
          </cell>
          <cell r="G69">
            <v>101.81714805549238</v>
          </cell>
          <cell r="H69">
            <v>77.120764157380023</v>
          </cell>
          <cell r="I69">
            <v>70.011371389583815</v>
          </cell>
          <cell r="J69">
            <v>100.09324539458721</v>
          </cell>
          <cell r="K69">
            <v>100</v>
          </cell>
          <cell r="L69">
            <v>106.78871958153286</v>
          </cell>
          <cell r="M69">
            <v>111.83761655674323</v>
          </cell>
          <cell r="N69">
            <v>107.41414600864225</v>
          </cell>
          <cell r="O69">
            <v>157.53240846031383</v>
          </cell>
          <cell r="P69">
            <v>108.62178758244256</v>
          </cell>
          <cell r="Q69">
            <v>88.685467364111886</v>
          </cell>
          <cell r="R69">
            <v>91.698885603820784</v>
          </cell>
          <cell r="S69">
            <v>82.52217420968843</v>
          </cell>
          <cell r="T69">
            <v>80.536729588355698</v>
          </cell>
          <cell r="U69">
            <v>78.549010689106211</v>
          </cell>
          <cell r="V69">
            <v>95.558335228564928</v>
          </cell>
        </row>
        <row r="70">
          <cell r="A70">
            <v>2021</v>
          </cell>
          <cell r="B70">
            <v>68.841935209591014</v>
          </cell>
          <cell r="C70">
            <v>68.319020491454808</v>
          </cell>
          <cell r="D70">
            <v>72.034690927642202</v>
          </cell>
          <cell r="E70">
            <v>67.213672306776644</v>
          </cell>
          <cell r="F70">
            <v>67.40923390868123</v>
          </cell>
          <cell r="G70">
            <v>101.85996088767962</v>
          </cell>
          <cell r="H70">
            <v>76.575121163166386</v>
          </cell>
          <cell r="I70">
            <v>69.288325822634135</v>
          </cell>
          <cell r="J70">
            <v>100.09565513136639</v>
          </cell>
          <cell r="K70">
            <v>100</v>
          </cell>
          <cell r="L70">
            <v>107.20601989626732</v>
          </cell>
          <cell r="M70">
            <v>111.10874925601564</v>
          </cell>
          <cell r="N70">
            <v>110.47742538899755</v>
          </cell>
          <cell r="O70">
            <v>164.24623756483291</v>
          </cell>
          <cell r="P70">
            <v>108.58132811835728</v>
          </cell>
          <cell r="Q70">
            <v>87.001530482101856</v>
          </cell>
          <cell r="R70">
            <v>90.959527251084097</v>
          </cell>
          <cell r="S70">
            <v>87.688121758353873</v>
          </cell>
          <cell r="T70">
            <v>78.658277357367567</v>
          </cell>
          <cell r="U70">
            <v>77.995068446560666</v>
          </cell>
          <cell r="V70">
            <v>95.463821103647646</v>
          </cell>
        </row>
        <row r="71">
          <cell r="A71">
            <v>2022</v>
          </cell>
          <cell r="B71">
            <v>71.063366336633663</v>
          </cell>
          <cell r="C71">
            <v>71.138613861386133</v>
          </cell>
          <cell r="D71">
            <v>73.017821782178217</v>
          </cell>
          <cell r="E71">
            <v>68.726732673267335</v>
          </cell>
          <cell r="F71">
            <v>67.736633663366348</v>
          </cell>
          <cell r="G71">
            <v>102.44554455445545</v>
          </cell>
          <cell r="H71">
            <v>77.873267326732673</v>
          </cell>
          <cell r="I71">
            <v>70.736633663366334</v>
          </cell>
          <cell r="J71">
            <v>100.12673267326733</v>
          </cell>
          <cell r="K71">
            <v>100</v>
          </cell>
          <cell r="L71">
            <v>107.33861386138615</v>
          </cell>
          <cell r="M71">
            <v>111.18217821782179</v>
          </cell>
          <cell r="N71">
            <v>111.73069306930694</v>
          </cell>
          <cell r="O71">
            <v>172.98811881188118</v>
          </cell>
          <cell r="P71">
            <v>107.51881188118813</v>
          </cell>
          <cell r="Q71">
            <v>86.883168316831686</v>
          </cell>
          <cell r="R71">
            <v>90.22376237623763</v>
          </cell>
          <cell r="S71">
            <v>85.881188118811878</v>
          </cell>
          <cell r="T71">
            <v>79.057425742574267</v>
          </cell>
          <cell r="U71">
            <v>80.681188118811889</v>
          </cell>
          <cell r="V71">
            <v>95.720792079207911</v>
          </cell>
        </row>
        <row r="72">
          <cell r="A72">
            <v>2023</v>
          </cell>
          <cell r="B72">
            <v>72.85292335655862</v>
          </cell>
          <cell r="C72">
            <v>71.061799454710695</v>
          </cell>
          <cell r="D72">
            <v>73.96622235686155</v>
          </cell>
          <cell r="E72">
            <v>68.939336564677362</v>
          </cell>
          <cell r="F72">
            <v>68.643971523780678</v>
          </cell>
          <cell r="G72">
            <v>103.68448954862164</v>
          </cell>
          <cell r="H72">
            <v>78.870039382005459</v>
          </cell>
          <cell r="I72">
            <v>71.597621932747657</v>
          </cell>
          <cell r="J72">
            <v>100.18933656467736</v>
          </cell>
          <cell r="K72">
            <v>100</v>
          </cell>
          <cell r="L72">
            <v>108.56369282035747</v>
          </cell>
          <cell r="M72">
            <v>112.72909724325962</v>
          </cell>
          <cell r="N72">
            <v>108.6337473492881</v>
          </cell>
          <cell r="O72">
            <v>158.93479248712512</v>
          </cell>
          <cell r="P72">
            <v>108.68297485610421</v>
          </cell>
          <cell r="Q72">
            <v>87.558694335049978</v>
          </cell>
          <cell r="R72">
            <v>90.377915783096029</v>
          </cell>
          <cell r="S72">
            <v>81.405255983035445</v>
          </cell>
          <cell r="T72">
            <v>80.002272038776127</v>
          </cell>
          <cell r="U72">
            <v>78.703423205089365</v>
          </cell>
          <cell r="V72">
            <v>95.917903665555897</v>
          </cell>
        </row>
        <row r="73">
          <cell r="A73">
            <v>2024</v>
          </cell>
          <cell r="B73">
            <v>73.50134346335588</v>
          </cell>
          <cell r="C73">
            <v>71.550078754748441</v>
          </cell>
          <cell r="D73">
            <v>74.602056888724178</v>
          </cell>
          <cell r="E73">
            <v>68.850180672658198</v>
          </cell>
          <cell r="F73">
            <v>68.359121652923193</v>
          </cell>
          <cell r="G73">
            <v>105.14036875752804</v>
          </cell>
          <cell r="H73">
            <v>79.514500138978974</v>
          </cell>
          <cell r="I73">
            <v>71.939219864727136</v>
          </cell>
          <cell r="J73">
            <v>100.26498656536644</v>
          </cell>
          <cell r="K73">
            <v>100</v>
          </cell>
          <cell r="L73">
            <v>107.51042342258872</v>
          </cell>
          <cell r="M73">
            <v>111.66126192902807</v>
          </cell>
          <cell r="N73">
            <v>108.65931622347817</v>
          </cell>
          <cell r="O73">
            <v>162.4905031038636</v>
          </cell>
          <cell r="P73">
            <v>109.68220142685074</v>
          </cell>
          <cell r="Q73">
            <v>89.155934401927169</v>
          </cell>
          <cell r="R73">
            <v>90.447512276475493</v>
          </cell>
          <cell r="S73">
            <v>81.178541647364028</v>
          </cell>
          <cell r="T73">
            <v>77.146298526822946</v>
          </cell>
          <cell r="U73">
            <v>79.186509774854073</v>
          </cell>
          <cell r="V73">
            <v>96.051144260168627</v>
          </cell>
        </row>
        <row r="74">
          <cell r="B74">
            <v>73.254852624011505</v>
          </cell>
          <cell r="C74">
            <v>72.780373831775705</v>
          </cell>
          <cell r="D74">
            <v>74.933501078360891</v>
          </cell>
          <cell r="E74">
            <v>69.108554996405474</v>
          </cell>
          <cell r="F74">
            <v>69.358375269590226</v>
          </cell>
          <cell r="G74">
            <v>106.21315600287562</v>
          </cell>
          <cell r="H74">
            <v>80.152767792954705</v>
          </cell>
          <cell r="I74">
            <v>72.370596693026599</v>
          </cell>
          <cell r="J74">
            <v>100.32350826743351</v>
          </cell>
          <cell r="K74">
            <v>100</v>
          </cell>
          <cell r="L74">
            <v>106.64090582314883</v>
          </cell>
          <cell r="M74">
            <v>111.7900790797987</v>
          </cell>
          <cell r="N74">
            <v>109.58662832494608</v>
          </cell>
          <cell r="O74">
            <v>162.12796549245147</v>
          </cell>
          <cell r="P74">
            <v>109.44284687275341</v>
          </cell>
          <cell r="Q74">
            <v>89.696261682242991</v>
          </cell>
          <cell r="R74">
            <v>90.708123652048883</v>
          </cell>
          <cell r="S74">
            <v>80.724299065420553</v>
          </cell>
          <cell r="T74">
            <v>76.860172537742628</v>
          </cell>
          <cell r="U74">
            <v>79.698058950395406</v>
          </cell>
          <cell r="V74">
            <v>96.182602444284697</v>
          </cell>
        </row>
      </sheetData>
      <sheetData sheetId="7">
        <row r="31">
          <cell r="A31">
            <v>2019</v>
          </cell>
          <cell r="B31">
            <v>77299.285000000003</v>
          </cell>
          <cell r="C31">
            <v>48254.317000000003</v>
          </cell>
          <cell r="D31">
            <v>132532.658</v>
          </cell>
          <cell r="E31">
            <v>65371.194000000003</v>
          </cell>
          <cell r="F31">
            <v>64880.243999999999</v>
          </cell>
          <cell r="G31">
            <v>159937.59400000001</v>
          </cell>
          <cell r="H31">
            <v>548275.29200000002</v>
          </cell>
          <cell r="I31">
            <v>388337.69799999997</v>
          </cell>
          <cell r="J31">
            <v>3148942.2919999999</v>
          </cell>
          <cell r="K31">
            <v>2989004.6979999999</v>
          </cell>
          <cell r="L31">
            <v>535569.82999999996</v>
          </cell>
          <cell r="M31">
            <v>651765.79799999995</v>
          </cell>
          <cell r="N31">
            <v>33524.33</v>
          </cell>
          <cell r="O31">
            <v>130413.893</v>
          </cell>
          <cell r="P31">
            <v>303349.788</v>
          </cell>
          <cell r="Q31">
            <v>314819.11599999998</v>
          </cell>
          <cell r="R31">
            <v>732420.90500000003</v>
          </cell>
          <cell r="S31">
            <v>149744.163</v>
          </cell>
          <cell r="T31">
            <v>36995.387999999999</v>
          </cell>
          <cell r="U31">
            <v>100401.48699999999</v>
          </cell>
          <cell r="V31">
            <v>3537280</v>
          </cell>
        </row>
        <row r="32">
          <cell r="A32">
            <v>2020</v>
          </cell>
          <cell r="B32">
            <v>76241.395000000004</v>
          </cell>
          <cell r="C32">
            <v>47252.656999999999</v>
          </cell>
          <cell r="D32">
            <v>129410.89</v>
          </cell>
          <cell r="E32">
            <v>64307.457000000002</v>
          </cell>
          <cell r="F32">
            <v>63907.436999999998</v>
          </cell>
          <cell r="G32">
            <v>159512.04699999999</v>
          </cell>
          <cell r="H32">
            <v>540631.88300000003</v>
          </cell>
          <cell r="I32">
            <v>381119.83600000001</v>
          </cell>
          <cell r="J32">
            <v>3069600.1579999998</v>
          </cell>
          <cell r="K32">
            <v>2910088.111</v>
          </cell>
          <cell r="L32">
            <v>516322.44099999999</v>
          </cell>
          <cell r="M32">
            <v>635044.87199999997</v>
          </cell>
          <cell r="N32">
            <v>32581.396000000001</v>
          </cell>
          <cell r="O32">
            <v>124608.516</v>
          </cell>
          <cell r="P32">
            <v>294382.277</v>
          </cell>
          <cell r="Q32">
            <v>306836.92499999999</v>
          </cell>
          <cell r="R32">
            <v>717750.99399999995</v>
          </cell>
          <cell r="S32">
            <v>147076.049</v>
          </cell>
          <cell r="T32">
            <v>35480.53</v>
          </cell>
          <cell r="U32">
            <v>100004.111</v>
          </cell>
          <cell r="V32">
            <v>3450720</v>
          </cell>
        </row>
        <row r="33">
          <cell r="A33">
            <v>2021</v>
          </cell>
          <cell r="B33">
            <v>81185.91</v>
          </cell>
          <cell r="C33">
            <v>50161.57</v>
          </cell>
          <cell r="D33">
            <v>136029.35999999999</v>
          </cell>
          <cell r="E33">
            <v>67707.002999999997</v>
          </cell>
          <cell r="F33">
            <v>66762.418000000005</v>
          </cell>
          <cell r="G33">
            <v>170252.057</v>
          </cell>
          <cell r="H33">
            <v>572098.31799999997</v>
          </cell>
          <cell r="I33">
            <v>401846.261</v>
          </cell>
          <cell r="J33">
            <v>3280493.7250000001</v>
          </cell>
          <cell r="K33">
            <v>3110241.6680000001</v>
          </cell>
          <cell r="L33">
            <v>554563.80099999998</v>
          </cell>
          <cell r="M33">
            <v>674485.5</v>
          </cell>
          <cell r="N33">
            <v>35814.720999999998</v>
          </cell>
          <cell r="O33">
            <v>138737.20699999999</v>
          </cell>
          <cell r="P33">
            <v>314014.29399999999</v>
          </cell>
          <cell r="Q33">
            <v>321848.32699999999</v>
          </cell>
          <cell r="R33">
            <v>760077.84299999999</v>
          </cell>
          <cell r="S33">
            <v>167173.658</v>
          </cell>
          <cell r="T33">
            <v>37052.322999999997</v>
          </cell>
          <cell r="U33">
            <v>106473.99400000001</v>
          </cell>
          <cell r="V33">
            <v>3682340</v>
          </cell>
        </row>
        <row r="34">
          <cell r="A34">
            <v>2022</v>
          </cell>
          <cell r="B34">
            <v>90671.827000000005</v>
          </cell>
          <cell r="C34">
            <v>56284.123</v>
          </cell>
          <cell r="D34">
            <v>148490.22899999999</v>
          </cell>
          <cell r="E34">
            <v>74322.156000000003</v>
          </cell>
          <cell r="F34">
            <v>72135.862999999998</v>
          </cell>
          <cell r="G34">
            <v>185846.834</v>
          </cell>
          <cell r="H34">
            <v>627751.03200000001</v>
          </cell>
          <cell r="I34">
            <v>441904.19799999997</v>
          </cell>
          <cell r="J34">
            <v>3547485.81</v>
          </cell>
          <cell r="K34">
            <v>3361638.9759999998</v>
          </cell>
          <cell r="L34">
            <v>600810.33799999999</v>
          </cell>
          <cell r="M34">
            <v>730123.95</v>
          </cell>
          <cell r="N34">
            <v>39045.042999999998</v>
          </cell>
          <cell r="O34">
            <v>158343.85500000001</v>
          </cell>
          <cell r="P34">
            <v>335932.08799999999</v>
          </cell>
          <cell r="Q34">
            <v>347617.83299999998</v>
          </cell>
          <cell r="R34">
            <v>813531.99300000002</v>
          </cell>
          <cell r="S34">
            <v>176970.59099999999</v>
          </cell>
          <cell r="T34">
            <v>40186.796999999999</v>
          </cell>
          <cell r="U34">
            <v>119076.488</v>
          </cell>
          <cell r="V34">
            <v>3989390</v>
          </cell>
        </row>
        <row r="35">
          <cell r="A35">
            <v>2023</v>
          </cell>
          <cell r="B35">
            <v>98111.673999999999</v>
          </cell>
          <cell r="C35">
            <v>59190.321000000004</v>
          </cell>
          <cell r="D35">
            <v>158306.44399999999</v>
          </cell>
          <cell r="E35">
            <v>78188.303</v>
          </cell>
          <cell r="F35">
            <v>76746.593999999997</v>
          </cell>
          <cell r="G35">
            <v>199751.954</v>
          </cell>
          <cell r="H35">
            <v>670295.29</v>
          </cell>
          <cell r="I35">
            <v>470543.33600000001</v>
          </cell>
          <cell r="J35">
            <v>3748766.662</v>
          </cell>
          <cell r="K35">
            <v>3549014.7080000001</v>
          </cell>
          <cell r="L35">
            <v>642158.17299999995</v>
          </cell>
          <cell r="M35">
            <v>782395.86600000004</v>
          </cell>
          <cell r="N35">
            <v>40118.000999999997</v>
          </cell>
          <cell r="O35">
            <v>154634.20600000001</v>
          </cell>
          <cell r="P35">
            <v>358888.28499999997</v>
          </cell>
          <cell r="Q35">
            <v>369757.47600000002</v>
          </cell>
          <cell r="R35">
            <v>858784.54299999995</v>
          </cell>
          <cell r="S35">
            <v>177005.75700000001</v>
          </cell>
          <cell r="T35">
            <v>42802.135000000002</v>
          </cell>
          <cell r="U35">
            <v>122470.266</v>
          </cell>
          <cell r="V35">
            <v>4219310</v>
          </cell>
        </row>
        <row r="36">
          <cell r="A36">
            <v>2024</v>
          </cell>
          <cell r="B36">
            <v>101368.77</v>
          </cell>
          <cell r="C36">
            <v>60845.087</v>
          </cell>
          <cell r="D36">
            <v>162990.568</v>
          </cell>
          <cell r="E36">
            <v>79513.981</v>
          </cell>
          <cell r="F36">
            <v>77747.554999999993</v>
          </cell>
          <cell r="G36">
            <v>208449.01</v>
          </cell>
          <cell r="H36">
            <v>690914.97100000002</v>
          </cell>
          <cell r="I36">
            <v>482465.96100000001</v>
          </cell>
          <cell r="J36">
            <v>3846504.0430000001</v>
          </cell>
          <cell r="K36">
            <v>3638055.0329999998</v>
          </cell>
          <cell r="L36">
            <v>652024.29500000004</v>
          </cell>
          <cell r="M36">
            <v>796174.304</v>
          </cell>
          <cell r="N36">
            <v>41267.423000000003</v>
          </cell>
          <cell r="O36">
            <v>162843.535</v>
          </cell>
          <cell r="P36">
            <v>371367.80599999998</v>
          </cell>
          <cell r="Q36">
            <v>385211.54200000002</v>
          </cell>
          <cell r="R36">
            <v>879843.09400000004</v>
          </cell>
          <cell r="S36">
            <v>180812.329</v>
          </cell>
          <cell r="T36">
            <v>42176.923999999999</v>
          </cell>
          <cell r="U36">
            <v>126333.781</v>
          </cell>
          <cell r="V36">
            <v>4328970</v>
          </cell>
        </row>
        <row r="37">
          <cell r="B37">
            <v>104100.334</v>
          </cell>
          <cell r="C37">
            <v>63585.211000000003</v>
          </cell>
          <cell r="D37">
            <v>167972.76800000001</v>
          </cell>
          <cell r="E37">
            <v>81755.341</v>
          </cell>
          <cell r="F37">
            <v>80638.538</v>
          </cell>
          <cell r="G37">
            <v>218287.93299999999</v>
          </cell>
          <cell r="H37">
            <v>716340.125</v>
          </cell>
          <cell r="I37">
            <v>498052.19199999998</v>
          </cell>
          <cell r="J37">
            <v>3971857.818</v>
          </cell>
          <cell r="K37">
            <v>3753569.8849999998</v>
          </cell>
          <cell r="L37">
            <v>667104.74600000004</v>
          </cell>
          <cell r="M37">
            <v>824243.22900000005</v>
          </cell>
          <cell r="N37">
            <v>43011.358999999997</v>
          </cell>
          <cell r="O37">
            <v>168300.30499999999</v>
          </cell>
          <cell r="P37">
            <v>382411.11900000001</v>
          </cell>
          <cell r="Q37">
            <v>399397.01199999999</v>
          </cell>
          <cell r="R37">
            <v>909410.81200000003</v>
          </cell>
          <cell r="S37">
            <v>185270.24</v>
          </cell>
          <cell r="T37">
            <v>43173.68</v>
          </cell>
          <cell r="U37">
            <v>131247.383</v>
          </cell>
          <cell r="V37">
            <v>4469910</v>
          </cell>
        </row>
      </sheetData>
      <sheetData sheetId="8">
        <row r="2">
          <cell r="A2" t="str">
            <v>Jahr</v>
          </cell>
          <cell r="B2" t="str">
            <v>Brandenburg</v>
          </cell>
          <cell r="C2" t="str">
            <v>Mecklenburg-_x000D_
Vorpommern</v>
          </cell>
          <cell r="D2" t="str">
            <v>Sachsen</v>
          </cell>
          <cell r="E2" t="str">
            <v>Sachsen-Anhalt</v>
          </cell>
          <cell r="F2" t="str">
            <v>Thüringen</v>
          </cell>
          <cell r="G2" t="str">
            <v>Berlin</v>
          </cell>
          <cell r="L2" t="str">
            <v>Baden-_x000D_
Württemberg</v>
          </cell>
          <cell r="M2" t="str">
            <v>Bayern</v>
          </cell>
          <cell r="N2" t="str">
            <v>Bremen</v>
          </cell>
          <cell r="O2" t="str">
            <v>Hamburg</v>
          </cell>
          <cell r="P2" t="str">
            <v>Hessen</v>
          </cell>
          <cell r="Q2" t="str">
            <v>Nieder-_x000D_
sachsen</v>
          </cell>
          <cell r="R2" t="str">
            <v>Nordrhein-_x000D_
Westfalen</v>
          </cell>
          <cell r="S2" t="str">
            <v>Rheinland-Pfalz</v>
          </cell>
          <cell r="T2" t="str">
            <v>Saarland</v>
          </cell>
          <cell r="U2" t="str">
            <v>Schleswig-_x000D_
Holstein</v>
          </cell>
          <cell r="V2" t="str">
            <v>Deutschland</v>
          </cell>
        </row>
        <row r="31">
          <cell r="B31">
            <v>214.6558072955263</v>
          </cell>
          <cell r="C31">
            <v>184.38135569530976</v>
          </cell>
          <cell r="D31">
            <v>208.63980893426555</v>
          </cell>
          <cell r="E31">
            <v>175.62488214000302</v>
          </cell>
          <cell r="F31">
            <v>216.99316482104689</v>
          </cell>
          <cell r="G31">
            <v>150.62534439254924</v>
          </cell>
          <cell r="H31">
            <v>182.80392859276614</v>
          </cell>
          <cell r="I31">
            <v>201.50114380221979</v>
          </cell>
          <cell r="J31">
            <v>143.59938659111003</v>
          </cell>
          <cell r="K31">
            <v>143.24022313222616</v>
          </cell>
          <cell r="L31">
            <v>149.0854940078051</v>
          </cell>
          <cell r="M31">
            <v>167.63800939731075</v>
          </cell>
          <cell r="N31">
            <v>118.60557430617726</v>
          </cell>
          <cell r="O31">
            <v>147.05464678662244</v>
          </cell>
          <cell r="P31">
            <v>136.62384712590222</v>
          </cell>
          <cell r="Q31">
            <v>142.72733631301591</v>
          </cell>
          <cell r="R31">
            <v>130.88506489023982</v>
          </cell>
          <cell r="S31">
            <v>131.17837782318344</v>
          </cell>
          <cell r="T31">
            <v>120.82494756990667</v>
          </cell>
          <cell r="U31">
            <v>133.61833783848203</v>
          </cell>
          <cell r="V31">
            <v>147.91548496880318</v>
          </cell>
        </row>
        <row r="37">
          <cell r="B37">
            <v>216.16664440825915</v>
          </cell>
          <cell r="C37">
            <v>186.15263361140705</v>
          </cell>
          <cell r="D37">
            <v>207.56000498951778</v>
          </cell>
          <cell r="E37">
            <v>165.68597971810476</v>
          </cell>
          <cell r="F37">
            <v>211.84405047374528</v>
          </cell>
          <cell r="G37">
            <v>167.08469882571092</v>
          </cell>
          <cell r="H37">
            <v>186.88764424283042</v>
          </cell>
          <cell r="I37">
            <v>198.95887999449502</v>
          </cell>
          <cell r="J37">
            <v>144.27215521354566</v>
          </cell>
          <cell r="K37">
            <v>143.1194718605756</v>
          </cell>
          <cell r="L37">
            <v>149.63133021296312</v>
          </cell>
          <cell r="M37">
            <v>170.18767936477246</v>
          </cell>
          <cell r="N37">
            <v>123.63535925676921</v>
          </cell>
          <cell r="O37">
            <v>147.17254304566038</v>
          </cell>
          <cell r="P37">
            <v>139.58170581634411</v>
          </cell>
          <cell r="Q37">
            <v>141.6513289474444</v>
          </cell>
          <cell r="R37">
            <v>128.50612677720795</v>
          </cell>
          <cell r="S37">
            <v>128.98427559371081</v>
          </cell>
          <cell r="T37">
            <v>110.88176780332375</v>
          </cell>
          <cell r="U37">
            <v>131.62077078290483</v>
          </cell>
          <cell r="V37">
            <v>148.32671582529778</v>
          </cell>
        </row>
        <row r="69">
          <cell r="A69">
            <v>2019</v>
          </cell>
          <cell r="B69">
            <v>1.5395969667247584</v>
          </cell>
          <cell r="C69">
            <v>3.5146333574358692</v>
          </cell>
          <cell r="D69">
            <v>1.344711763143863</v>
          </cell>
          <cell r="E69">
            <v>2.1248728596269757</v>
          </cell>
          <cell r="F69">
            <v>0.13636669089214593</v>
          </cell>
          <cell r="G69">
            <v>2.8027885134635113</v>
          </cell>
          <cell r="H69">
            <v>1.9299272363213476</v>
          </cell>
          <cell r="I69">
            <v>1.5732049494203437</v>
          </cell>
          <cell r="J69">
            <v>0.90286413907540464</v>
          </cell>
          <cell r="K69">
            <v>0.80338504937303412</v>
          </cell>
          <cell r="L69">
            <v>-0.1141416370828523</v>
          </cell>
          <cell r="M69">
            <v>1.488628567405371</v>
          </cell>
          <cell r="N69">
            <v>-1.8480223634509798</v>
          </cell>
          <cell r="O69">
            <v>2.7711157645844224</v>
          </cell>
          <cell r="P69">
            <v>1.1480996711694473</v>
          </cell>
          <cell r="Q69">
            <v>1.2833444104903862</v>
          </cell>
          <cell r="R69">
            <v>0.19740286078493341</v>
          </cell>
          <cell r="S69">
            <v>0.95725852339523954</v>
          </cell>
          <cell r="T69">
            <v>-1.2699182743121469</v>
          </cell>
          <cell r="U69">
            <v>2.2064708748228696</v>
          </cell>
          <cell r="V69">
            <v>0.97773475314617997</v>
          </cell>
        </row>
        <row r="70">
          <cell r="A70">
            <v>2020</v>
          </cell>
          <cell r="B70">
            <v>-3.217611909346914</v>
          </cell>
          <cell r="C70">
            <v>-3.833039435621842</v>
          </cell>
          <cell r="D70">
            <v>-4.0855122667199453</v>
          </cell>
          <cell r="E70">
            <v>-3.3154266694287742</v>
          </cell>
          <cell r="F70">
            <v>-3.3509615037822442</v>
          </cell>
          <cell r="G70">
            <v>-2.2688042937547266</v>
          </cell>
          <cell r="H70">
            <v>-3.2322362978195542</v>
          </cell>
          <cell r="I70">
            <v>-3.6290275377797911</v>
          </cell>
          <cell r="J70">
            <v>-4.1905852747840981</v>
          </cell>
          <cell r="K70">
            <v>-4.2934171728090291</v>
          </cell>
          <cell r="L70">
            <v>-5.1882676064855815</v>
          </cell>
          <cell r="M70">
            <v>-4.1620286126152166</v>
          </cell>
          <cell r="N70">
            <v>-4.6339091638818672</v>
          </cell>
          <cell r="O70">
            <v>-5.7237245421390526</v>
          </cell>
          <cell r="P70">
            <v>-4.9892653954977817</v>
          </cell>
          <cell r="Q70">
            <v>-4.1071699089581131</v>
          </cell>
          <cell r="R70">
            <v>-3.6480313188220777</v>
          </cell>
          <cell r="S70">
            <v>-3.4815326992077615</v>
          </cell>
          <cell r="T70">
            <v>-5.7855860303452005</v>
          </cell>
          <cell r="U70">
            <v>-2.2520871628126713</v>
          </cell>
          <cell r="V70">
            <v>-4.1319144856677354</v>
          </cell>
        </row>
        <row r="71">
          <cell r="A71">
            <v>2021</v>
          </cell>
          <cell r="B71">
            <v>2.2945540280315839</v>
          </cell>
          <cell r="C71">
            <v>2.4730926770953943</v>
          </cell>
          <cell r="D71">
            <v>2.6753034462555974</v>
          </cell>
          <cell r="E71">
            <v>1.839083762867503</v>
          </cell>
          <cell r="F71">
            <v>2.5048195877422046</v>
          </cell>
          <cell r="G71">
            <v>4.2474622622077192</v>
          </cell>
          <cell r="H71">
            <v>2.9481768466103944</v>
          </cell>
          <cell r="I71">
            <v>2.4043802327832822</v>
          </cell>
          <cell r="J71">
            <v>4.0969645402266082</v>
          </cell>
          <cell r="K71">
            <v>4.0887152368425177</v>
          </cell>
          <cell r="L71">
            <v>5.5996187080313007</v>
          </cell>
          <cell r="M71">
            <v>4.1987842396119675</v>
          </cell>
          <cell r="N71">
            <v>6.3225928072571946</v>
          </cell>
          <cell r="O71">
            <v>0.78622395278338786</v>
          </cell>
          <cell r="P71">
            <v>4.6460966126707888</v>
          </cell>
          <cell r="Q71">
            <v>2.2432938930019901</v>
          </cell>
          <cell r="R71">
            <v>3.1057502095218155</v>
          </cell>
          <cell r="S71">
            <v>11.29538773508942</v>
          </cell>
          <cell r="T71">
            <v>1.7839896980117942</v>
          </cell>
          <cell r="U71">
            <v>0.27139084312240414</v>
          </cell>
          <cell r="V71">
            <v>3.9100000000000108</v>
          </cell>
        </row>
        <row r="72">
          <cell r="A72">
            <v>2022</v>
          </cell>
          <cell r="B72">
            <v>1.9772322561882874</v>
          </cell>
          <cell r="C72">
            <v>2.7685377471239576</v>
          </cell>
          <cell r="D72">
            <v>2.7948473770661622</v>
          </cell>
          <cell r="E72">
            <v>-1.8779445901657255E-2</v>
          </cell>
          <cell r="F72">
            <v>1.7874876850625867</v>
          </cell>
          <cell r="G72">
            <v>5.2215057818655595</v>
          </cell>
          <cell r="H72">
            <v>2.9481235076800942</v>
          </cell>
          <cell r="I72">
            <v>1.9849491644268369</v>
          </cell>
          <cell r="J72">
            <v>1.7866697794095501</v>
          </cell>
          <cell r="K72">
            <v>1.5986496969534301</v>
          </cell>
          <cell r="L72">
            <v>2.7117294660925921</v>
          </cell>
          <cell r="M72">
            <v>2.4298480842064265</v>
          </cell>
          <cell r="N72">
            <v>3.2998107119137359</v>
          </cell>
          <cell r="O72">
            <v>3.2857746660562839</v>
          </cell>
          <cell r="P72">
            <v>2.2570326050188356</v>
          </cell>
          <cell r="Q72">
            <v>0.12435609149521554</v>
          </cell>
          <cell r="R72">
            <v>0.37096818779392038</v>
          </cell>
          <cell r="S72">
            <v>-0.33395153679063583</v>
          </cell>
          <cell r="T72">
            <v>1.9388473969635101</v>
          </cell>
          <cell r="U72">
            <v>1.9599311734282026</v>
          </cell>
          <cell r="V72">
            <v>1.8092580117409227</v>
          </cell>
        </row>
        <row r="73">
          <cell r="A73">
            <v>2023</v>
          </cell>
          <cell r="B73">
            <v>-0.2252276222469618</v>
          </cell>
          <cell r="C73">
            <v>-1.3620341921291583</v>
          </cell>
          <cell r="D73">
            <v>-1.1591961380838853</v>
          </cell>
          <cell r="E73">
            <v>-2.7838697252001339</v>
          </cell>
          <cell r="F73">
            <v>-1.5351545735301926</v>
          </cell>
          <cell r="G73">
            <v>1.4777050224056438</v>
          </cell>
          <cell r="H73">
            <v>-0.49737568571619306</v>
          </cell>
          <cell r="I73">
            <v>-1.3280138605969967</v>
          </cell>
          <cell r="J73">
            <v>-0.81478733244040313</v>
          </cell>
          <cell r="K73">
            <v>-0.9415268333681297</v>
          </cell>
          <cell r="L73">
            <v>-0.30273713432667648</v>
          </cell>
          <cell r="M73">
            <v>-8.0328826359732375E-3</v>
          </cell>
          <cell r="N73">
            <v>-1.2964693110979937</v>
          </cell>
          <cell r="O73">
            <v>-0.89806137408993436</v>
          </cell>
          <cell r="P73">
            <v>0.31553014369978882</v>
          </cell>
          <cell r="Q73">
            <v>-0.64622864155529669</v>
          </cell>
          <cell r="R73">
            <v>-1.4134075978496696</v>
          </cell>
          <cell r="S73">
            <v>-6.841951496901558</v>
          </cell>
          <cell r="T73">
            <v>-0.72902301718646356</v>
          </cell>
          <cell r="U73">
            <v>-2.3168301705371022</v>
          </cell>
          <cell r="V73">
            <v>-0.86964741468949569</v>
          </cell>
        </row>
        <row r="74">
          <cell r="A74">
            <v>2024</v>
          </cell>
          <cell r="B74">
            <v>0.16236803787488441</v>
          </cell>
          <cell r="C74">
            <v>-0.34732536760523658</v>
          </cell>
          <cell r="D74">
            <v>-0.3835346083574791</v>
          </cell>
          <cell r="E74">
            <v>-1.2749208791498745</v>
          </cell>
          <cell r="F74">
            <v>-2.0244377229301165</v>
          </cell>
          <cell r="G74">
            <v>0.83058962216713894</v>
          </cell>
          <cell r="H74">
            <v>-0.23047275179270343</v>
          </cell>
          <cell r="I74">
            <v>-0.68090795360879497</v>
          </cell>
          <cell r="J74">
            <v>-0.47415631866819297</v>
          </cell>
          <cell r="K74">
            <v>-0.54759234883398733</v>
          </cell>
          <cell r="L74">
            <v>-1.5618127155722306</v>
          </cell>
          <cell r="M74">
            <v>-1.2819950150400672</v>
          </cell>
          <cell r="N74">
            <v>-0.52162868234633208</v>
          </cell>
          <cell r="O74">
            <v>2.050353593822507</v>
          </cell>
          <cell r="P74">
            <v>0.41815491413998984</v>
          </cell>
          <cell r="Q74">
            <v>1.0126789160578937</v>
          </cell>
          <cell r="R74">
            <v>-0.46271338164969222</v>
          </cell>
          <cell r="S74">
            <v>-0.91740462430264813</v>
          </cell>
          <cell r="T74">
            <v>-4.5656227195208885</v>
          </cell>
          <cell r="U74">
            <v>-2.3875999420212679E-2</v>
          </cell>
          <cell r="V74">
            <v>-0.49585200724705203</v>
          </cell>
        </row>
        <row r="75">
          <cell r="B75">
            <v>-0.19124430532201586</v>
          </cell>
          <cell r="C75">
            <v>1.4199059325858059</v>
          </cell>
          <cell r="D75">
            <v>-0.19379403598368583</v>
          </cell>
          <cell r="E75">
            <v>-0.15098351068596116</v>
          </cell>
          <cell r="F75">
            <v>0.35407930191502146</v>
          </cell>
          <cell r="G75">
            <v>1.1282442646285631</v>
          </cell>
          <cell r="H75">
            <v>0.4141267912980453</v>
          </cell>
          <cell r="I75">
            <v>0.10559294150908727</v>
          </cell>
          <cell r="J75">
            <v>0.25590918116704131</v>
          </cell>
          <cell r="K75">
            <v>0.20592714876616469</v>
          </cell>
          <cell r="L75">
            <v>-0.55205090172289317</v>
          </cell>
          <cell r="M75">
            <v>0.54658998389376734</v>
          </cell>
          <cell r="N75">
            <v>1.3577998316008433</v>
          </cell>
          <cell r="O75">
            <v>0.83406504286469385</v>
          </cell>
          <cell r="P75">
            <v>-0.24545638724542584</v>
          </cell>
          <cell r="Q75">
            <v>0.73781849454546489</v>
          </cell>
          <cell r="R75">
            <v>0.34101625851931772</v>
          </cell>
          <cell r="S75">
            <v>-0.5002628996610099</v>
          </cell>
          <cell r="T75">
            <v>-0.90771437006638678</v>
          </cell>
          <cell r="U75">
            <v>0.93185606468951221</v>
          </cell>
          <cell r="V75">
            <v>0.23957834211785212</v>
          </cell>
        </row>
        <row r="119">
          <cell r="B119">
            <v>220.06026537162629</v>
          </cell>
          <cell r="C119">
            <v>223.90707626604919</v>
          </cell>
          <cell r="D119">
            <v>243.19099360355168</v>
          </cell>
          <cell r="E119">
            <v>229.72154452042369</v>
          </cell>
          <cell r="F119">
            <v>263.74246953104358</v>
          </cell>
          <cell r="G119">
            <v>145.12680107238668</v>
          </cell>
          <cell r="H119">
            <v>206.4632240124881</v>
          </cell>
          <cell r="I119">
            <v>237.17724932024703</v>
          </cell>
          <cell r="J119">
            <v>134.48369111381206</v>
          </cell>
          <cell r="K119">
            <v>133.93920444010152</v>
          </cell>
          <cell r="L119">
            <v>134.32968505375797</v>
          </cell>
          <cell r="M119">
            <v>149.51426879686335</v>
          </cell>
          <cell r="N119">
            <v>117.32120434936908</v>
          </cell>
          <cell r="O119">
            <v>135.55220594131626</v>
          </cell>
          <cell r="P119">
            <v>128.44390177448523</v>
          </cell>
          <cell r="Q119">
            <v>134.5926179447155</v>
          </cell>
          <cell r="R119">
            <v>127.91287585226246</v>
          </cell>
          <cell r="S119">
            <v>122.74277776555142</v>
          </cell>
          <cell r="T119">
            <v>129.37240073805259</v>
          </cell>
          <cell r="U119">
            <v>121.85726330322184</v>
          </cell>
          <cell r="V119">
            <v>143.90342626259718</v>
          </cell>
        </row>
        <row r="125">
          <cell r="B125">
            <v>216.64754643162644</v>
          </cell>
          <cell r="C125">
            <v>226.10398809690219</v>
          </cell>
          <cell r="D125">
            <v>243.14438294606217</v>
          </cell>
          <cell r="E125">
            <v>221.90952245136231</v>
          </cell>
          <cell r="F125">
            <v>262.64702647826772</v>
          </cell>
          <cell r="G125">
            <v>155.43463401456654</v>
          </cell>
          <cell r="H125">
            <v>210.13934092982831</v>
          </cell>
          <cell r="I125">
            <v>235.24740604657089</v>
          </cell>
          <cell r="J125">
            <v>132.49896074475765</v>
          </cell>
          <cell r="K125">
            <v>131.34725819509771</v>
          </cell>
          <cell r="L125">
            <v>131.81016770900368</v>
          </cell>
          <cell r="M125">
            <v>147.92333547486862</v>
          </cell>
          <cell r="N125">
            <v>119.61133854061359</v>
          </cell>
          <cell r="O125">
            <v>130.84854165194179</v>
          </cell>
          <cell r="P125">
            <v>128.86650881444623</v>
          </cell>
          <cell r="Q125">
            <v>131.47045064722982</v>
          </cell>
          <cell r="R125">
            <v>124.24423905474495</v>
          </cell>
          <cell r="S125">
            <v>118.57674992737901</v>
          </cell>
          <cell r="T125">
            <v>118.0097402355397</v>
          </cell>
          <cell r="U125">
            <v>117.22698638256399</v>
          </cell>
          <cell r="V125">
            <v>142.02137419963157</v>
          </cell>
        </row>
        <row r="156">
          <cell r="A156">
            <v>2019</v>
          </cell>
          <cell r="B156">
            <v>1.3151182851423471</v>
          </cell>
          <cell r="C156">
            <v>3.9674469326738517</v>
          </cell>
          <cell r="D156">
            <v>1.5658251860547097</v>
          </cell>
          <cell r="E156">
            <v>2.9723741976283975</v>
          </cell>
          <cell r="F156">
            <v>0.60861519013739951</v>
          </cell>
          <cell r="G156">
            <v>2.3704603268986091</v>
          </cell>
          <cell r="H156">
            <v>2.0784758206056466</v>
          </cell>
          <cell r="I156">
            <v>1.8863311396061277</v>
          </cell>
          <cell r="J156">
            <v>0.78017100849339727</v>
          </cell>
          <cell r="K156">
            <v>0.6970443157170223</v>
          </cell>
          <cell r="L156">
            <v>-0.34483849108761433</v>
          </cell>
          <cell r="M156">
            <v>1.2275275765796181</v>
          </cell>
          <cell r="N156">
            <v>-2.0462008338177782</v>
          </cell>
          <cell r="O156">
            <v>2.6414741731085343</v>
          </cell>
          <cell r="P156">
            <v>1.0603364543416092</v>
          </cell>
          <cell r="Q156">
            <v>1.3149640682220252</v>
          </cell>
          <cell r="R156">
            <v>0.21209007943411962</v>
          </cell>
          <cell r="S156">
            <v>0.85265746624536121</v>
          </cell>
          <cell r="T156">
            <v>-1.086718747695798</v>
          </cell>
          <cell r="U156">
            <v>2.0311236987867716</v>
          </cell>
          <cell r="V156">
            <v>0.9205604070838973</v>
          </cell>
        </row>
        <row r="157">
          <cell r="A157">
            <v>2020</v>
          </cell>
          <cell r="B157">
            <v>-3.4496985888041678</v>
          </cell>
          <cell r="C157">
            <v>-3.5240468802432048</v>
          </cell>
          <cell r="D157">
            <v>-3.7296006340982899</v>
          </cell>
          <cell r="E157">
            <v>-2.508209796751828</v>
          </cell>
          <cell r="F157">
            <v>-2.7759948804515204</v>
          </cell>
          <cell r="G157">
            <v>-2.1769157295435093</v>
          </cell>
          <cell r="H157">
            <v>-2.9410335301747352</v>
          </cell>
          <cell r="I157">
            <v>-3.2816323244116035</v>
          </cell>
          <cell r="J157">
            <v>-4.1464087867615831</v>
          </cell>
          <cell r="K157">
            <v>-4.2517567818748745</v>
          </cell>
          <cell r="L157">
            <v>-5.2241019728986373</v>
          </cell>
          <cell r="M157">
            <v>-4.1609673626796848</v>
          </cell>
          <cell r="N157">
            <v>-4.6239556115506133</v>
          </cell>
          <cell r="O157">
            <v>-5.6955301991716709</v>
          </cell>
          <cell r="P157">
            <v>-4.9360537756268741</v>
          </cell>
          <cell r="Q157">
            <v>-4.0099686519667728</v>
          </cell>
          <cell r="R157">
            <v>-3.5137111996041597</v>
          </cell>
          <cell r="S157">
            <v>-3.49651044010497</v>
          </cell>
          <cell r="T157">
            <v>-5.6414346990098636</v>
          </cell>
          <cell r="U157">
            <v>-2.4187228144333943</v>
          </cell>
          <cell r="V157">
            <v>-4.0422790975883203</v>
          </cell>
        </row>
        <row r="158">
          <cell r="A158">
            <v>2021</v>
          </cell>
          <cell r="B158">
            <v>2.1330438280423749</v>
          </cell>
          <cell r="C158">
            <v>2.7864142453736918</v>
          </cell>
          <cell r="D158">
            <v>3.1839858990067285</v>
          </cell>
          <cell r="E158">
            <v>2.6868538048819346</v>
          </cell>
          <cell r="F158">
            <v>3.1663225711945842</v>
          </cell>
          <cell r="G158">
            <v>4.542957730726755</v>
          </cell>
          <cell r="H158">
            <v>3.3512743982482505</v>
          </cell>
          <cell r="I158">
            <v>2.8372511065713866</v>
          </cell>
          <cell r="J158">
            <v>4.2158670324083971</v>
          </cell>
          <cell r="K158">
            <v>4.1981418911461361</v>
          </cell>
          <cell r="L158">
            <v>5.6025286146680315</v>
          </cell>
          <cell r="M158">
            <v>4.2789363368575692</v>
          </cell>
          <cell r="N158">
            <v>6.4370777772658272</v>
          </cell>
          <cell r="O158">
            <v>0.97926143827433521</v>
          </cell>
          <cell r="P158">
            <v>4.9224620846006104</v>
          </cell>
          <cell r="Q158">
            <v>2.3101515880743904</v>
          </cell>
          <cell r="R158">
            <v>3.3298029963831652</v>
          </cell>
          <cell r="S158">
            <v>11.320269873373149</v>
          </cell>
          <cell r="T158">
            <v>1.848029847006643</v>
          </cell>
          <cell r="U158">
            <v>4.9622043731673671E-2</v>
          </cell>
          <cell r="V158">
            <v>4.0768840895301821</v>
          </cell>
        </row>
        <row r="159">
          <cell r="A159">
            <v>2022</v>
          </cell>
          <cell r="B159">
            <v>1.1817756336587593</v>
          </cell>
          <cell r="C159">
            <v>2.3733967515773884</v>
          </cell>
          <cell r="D159">
            <v>2.4657859536973064</v>
          </cell>
          <cell r="E159">
            <v>-2.7090122437755326E-2</v>
          </cell>
          <cell r="F159">
            <v>1.6157992610773704</v>
          </cell>
          <cell r="G159">
            <v>4.0695145582542125</v>
          </cell>
          <cell r="H159">
            <v>2.4213025166284154</v>
          </cell>
          <cell r="I159">
            <v>1.6357413164785726</v>
          </cell>
          <cell r="J159">
            <v>1.0723953498769561</v>
          </cell>
          <cell r="K159">
            <v>0.90724680582816575</v>
          </cell>
          <cell r="L159">
            <v>1.8949869597944655</v>
          </cell>
          <cell r="M159">
            <v>1.6438605170093581</v>
          </cell>
          <cell r="N159">
            <v>2.8675002412713297</v>
          </cell>
          <cell r="O159">
            <v>2.3143861477829404</v>
          </cell>
          <cell r="P159">
            <v>1.6033723390564774</v>
          </cell>
          <cell r="Q159">
            <v>-0.62491013194861011</v>
          </cell>
          <cell r="R159">
            <v>-0.14808773410793208</v>
          </cell>
          <cell r="S159">
            <v>-1.017834533716055</v>
          </cell>
          <cell r="T159">
            <v>1.403830760814202</v>
          </cell>
          <cell r="U159">
            <v>1.2383548003735569</v>
          </cell>
          <cell r="V159">
            <v>1.1496596806296395</v>
          </cell>
        </row>
        <row r="160">
          <cell r="A160">
            <v>2023</v>
          </cell>
          <cell r="B160">
            <v>-1.1351623769944723</v>
          </cell>
          <cell r="C160">
            <v>-2.0074470808998655</v>
          </cell>
          <cell r="D160">
            <v>-1.7771206804796833</v>
          </cell>
          <cell r="E160">
            <v>-3.0547740602298319</v>
          </cell>
          <cell r="F160">
            <v>-1.9091800463195909</v>
          </cell>
          <cell r="G160">
            <v>-6.2230613957837022E-2</v>
          </cell>
          <cell r="H160">
            <v>-1.2906544715758344</v>
          </cell>
          <cell r="I160">
            <v>-1.9063382864084275</v>
          </cell>
          <cell r="J160">
            <v>-1.7738874728216842</v>
          </cell>
          <cell r="K160">
            <v>-1.8697982165685687</v>
          </cell>
          <cell r="L160">
            <v>-1.3293066605629633</v>
          </cell>
          <cell r="M160">
            <v>-1.0513387370832987</v>
          </cell>
          <cell r="N160">
            <v>-2.3146921933904281</v>
          </cell>
          <cell r="O160">
            <v>-2.4884708832671834</v>
          </cell>
          <cell r="P160">
            <v>-0.73203056463550809</v>
          </cell>
          <cell r="Q160">
            <v>-1.5503427034141453</v>
          </cell>
          <cell r="R160">
            <v>-2.1583894317177084</v>
          </cell>
          <cell r="S160">
            <v>-7.665852569539183</v>
          </cell>
          <cell r="T160">
            <v>-1.3540671115234204</v>
          </cell>
          <cell r="U160">
            <v>-3.1026407123451349</v>
          </cell>
          <cell r="V160">
            <v>-1.7718083445221993</v>
          </cell>
        </row>
        <row r="161">
          <cell r="A161">
            <v>2024</v>
          </cell>
          <cell r="B161">
            <v>-6.4717342426916957E-2</v>
          </cell>
          <cell r="C161">
            <v>-0.26979477614816005</v>
          </cell>
          <cell r="D161">
            <v>-0.29072292254723209</v>
          </cell>
          <cell r="E161">
            <v>-0.93719287209790991</v>
          </cell>
          <cell r="F161">
            <v>-1.5932209231014411</v>
          </cell>
          <cell r="G161">
            <v>0.11134799521930461</v>
          </cell>
          <cell r="H161">
            <v>-0.29494527801529102</v>
          </cell>
          <cell r="I161">
            <v>-0.55462966588052609</v>
          </cell>
          <cell r="J161">
            <v>-0.81732881454780681</v>
          </cell>
          <cell r="K161">
            <v>-0.87053948365016254</v>
          </cell>
          <cell r="L161">
            <v>-1.9041905982941643</v>
          </cell>
          <cell r="M161">
            <v>-1.8188419244274598</v>
          </cell>
          <cell r="N161">
            <v>-1.1663309870544367</v>
          </cell>
          <cell r="O161">
            <v>1.2290956441371179</v>
          </cell>
          <cell r="P161">
            <v>6.7165040217687988E-2</v>
          </cell>
          <cell r="Q161">
            <v>0.87678519063165083</v>
          </cell>
          <cell r="R161">
            <v>-0.65607295555345502</v>
          </cell>
          <cell r="S161">
            <v>-1.1696383320989696</v>
          </cell>
          <cell r="T161">
            <v>-4.5773978333405978</v>
          </cell>
          <cell r="U161">
            <v>-0.36600566106962162</v>
          </cell>
          <cell r="V161">
            <v>-0.76906946109959051</v>
          </cell>
        </row>
        <row r="162">
          <cell r="B162">
            <v>-0.13133731657109138</v>
          </cell>
          <cell r="C162">
            <v>1.7838119373076609</v>
          </cell>
          <cell r="D162">
            <v>0.29622247373744415</v>
          </cell>
          <cell r="E162">
            <v>0.50135740476858359</v>
          </cell>
          <cell r="F162">
            <v>1.2200022256790675</v>
          </cell>
          <cell r="G162">
            <v>0.58368631483021716</v>
          </cell>
          <cell r="H162">
            <v>0.6577965645454924</v>
          </cell>
          <cell r="I162">
            <v>0.58203607763640264</v>
          </cell>
          <cell r="J162">
            <v>0.16253361753484796</v>
          </cell>
          <cell r="K162">
            <v>0.13703229450561594</v>
          </cell>
          <cell r="L162">
            <v>-0.5938537235953163</v>
          </cell>
          <cell r="M162">
            <v>0.25263838999143218</v>
          </cell>
          <cell r="N162">
            <v>1.1233003570825844</v>
          </cell>
          <cell r="O162">
            <v>0.36904747793340675</v>
          </cell>
          <cell r="P162">
            <v>-0.33712659102428688</v>
          </cell>
          <cell r="Q162">
            <v>0.78109502494996264</v>
          </cell>
          <cell r="R162">
            <v>0.38053144573981967</v>
          </cell>
          <cell r="S162">
            <v>-0.44188895639413772</v>
          </cell>
          <cell r="T162">
            <v>-0.56083836723722413</v>
          </cell>
          <cell r="U162">
            <v>0.81604767264782652</v>
          </cell>
          <cell r="V162">
            <v>0.23069258666976111</v>
          </cell>
        </row>
        <row r="202">
          <cell r="B202">
            <v>107.90909471384862</v>
          </cell>
          <cell r="C202">
            <v>108.3907319445464</v>
          </cell>
          <cell r="D202">
            <v>108.30648043942379</v>
          </cell>
          <cell r="E202">
            <v>108.9806136637842</v>
          </cell>
          <cell r="F202">
            <v>109.69038355224741</v>
          </cell>
          <cell r="G202">
            <v>101.3223271280431</v>
          </cell>
          <cell r="H202">
            <v>107.24447575349521</v>
          </cell>
          <cell r="I202">
            <v>108.62759918312557</v>
          </cell>
          <cell r="J202">
            <v>102.32262606344895</v>
          </cell>
          <cell r="K202">
            <v>102.39532206848992</v>
          </cell>
          <cell r="L202">
            <v>103.53703201481166</v>
          </cell>
          <cell r="M202">
            <v>103.38291593639919</v>
          </cell>
          <cell r="N202">
            <v>98.62566108298212</v>
          </cell>
          <cell r="O202">
            <v>101.23982594001346</v>
          </cell>
          <cell r="P202">
            <v>99.996855637822662</v>
          </cell>
          <cell r="Q202">
            <v>103.46629295784014</v>
          </cell>
          <cell r="R202">
            <v>101.07316792028365</v>
          </cell>
          <cell r="S202">
            <v>102.97752585894789</v>
          </cell>
          <cell r="T202">
            <v>98.643006774297078</v>
          </cell>
          <cell r="U202">
            <v>104.6532618336326</v>
          </cell>
          <cell r="V202">
            <v>103.20161736040751</v>
          </cell>
        </row>
        <row r="208">
          <cell r="B208">
            <v>107.42583375888131</v>
          </cell>
          <cell r="C208">
            <v>111.02371211224195</v>
          </cell>
          <cell r="D208">
            <v>108.5391895881332</v>
          </cell>
          <cell r="E208">
            <v>105.23789998044286</v>
          </cell>
          <cell r="F208">
            <v>111.39573610831181</v>
          </cell>
          <cell r="G208">
            <v>106.14160131290046</v>
          </cell>
          <cell r="H208">
            <v>109.02606381721264</v>
          </cell>
          <cell r="I208">
            <v>108.64109708657796</v>
          </cell>
          <cell r="J208">
            <v>100.83194563146967</v>
          </cell>
          <cell r="K208">
            <v>100.56458417648236</v>
          </cell>
          <cell r="L208">
            <v>102.7779368606861</v>
          </cell>
          <cell r="M208">
            <v>103.05703704430593</v>
          </cell>
          <cell r="N208">
            <v>101.12092202879485</v>
          </cell>
          <cell r="O208">
            <v>96.019160023588952</v>
          </cell>
          <cell r="P208">
            <v>99.580105729394532</v>
          </cell>
          <cell r="Q208">
            <v>101.29507409385114</v>
          </cell>
          <cell r="R208">
            <v>97.419076974583334</v>
          </cell>
          <cell r="S208">
            <v>100.89913185702758</v>
          </cell>
          <cell r="T208">
            <v>93.981998697320464</v>
          </cell>
          <cell r="U208">
            <v>100.49555697190344</v>
          </cell>
          <cell r="V208">
            <v>101.93334952337364</v>
          </cell>
        </row>
      </sheetData>
      <sheetData sheetId="9">
        <row r="31">
          <cell r="A31">
            <v>2019</v>
          </cell>
          <cell r="B31">
            <v>68420</v>
          </cell>
          <cell r="C31">
            <v>63364</v>
          </cell>
          <cell r="D31">
            <v>64192</v>
          </cell>
          <cell r="E31">
            <v>64915</v>
          </cell>
          <cell r="F31">
            <v>62125</v>
          </cell>
          <cell r="G31">
            <v>77200</v>
          </cell>
          <cell r="H31">
            <v>67864</v>
          </cell>
          <cell r="I31">
            <v>64644</v>
          </cell>
          <cell r="J31">
            <v>80159</v>
          </cell>
          <cell r="K31">
            <v>80324</v>
          </cell>
          <cell r="L31">
            <v>84436</v>
          </cell>
          <cell r="M31">
            <v>84292</v>
          </cell>
          <cell r="N31">
            <v>76384</v>
          </cell>
          <cell r="O31">
            <v>100488</v>
          </cell>
          <cell r="P31">
            <v>85937</v>
          </cell>
          <cell r="Q31">
            <v>75261</v>
          </cell>
          <cell r="R31">
            <v>75826</v>
          </cell>
          <cell r="S31">
            <v>73032</v>
          </cell>
          <cell r="T31">
            <v>69019</v>
          </cell>
          <cell r="U31">
            <v>69649</v>
          </cell>
          <cell r="V31">
            <v>78101</v>
          </cell>
        </row>
        <row r="32">
          <cell r="A32">
            <v>2020</v>
          </cell>
          <cell r="B32">
            <v>67902</v>
          </cell>
          <cell r="C32">
            <v>62462</v>
          </cell>
          <cell r="D32">
            <v>63113</v>
          </cell>
          <cell r="E32">
            <v>64543</v>
          </cell>
          <cell r="F32">
            <v>62119</v>
          </cell>
          <cell r="G32">
            <v>77200</v>
          </cell>
          <cell r="H32">
            <v>67401</v>
          </cell>
          <cell r="I32">
            <v>64001</v>
          </cell>
          <cell r="J32">
            <v>78685</v>
          </cell>
          <cell r="K32">
            <v>78768</v>
          </cell>
          <cell r="L32">
            <v>82171</v>
          </cell>
          <cell r="M32">
            <v>82657</v>
          </cell>
          <cell r="N32">
            <v>74960</v>
          </cell>
          <cell r="O32">
            <v>96324</v>
          </cell>
          <cell r="P32">
            <v>83979</v>
          </cell>
          <cell r="Q32">
            <v>73787</v>
          </cell>
          <cell r="R32">
            <v>74827</v>
          </cell>
          <cell r="S32">
            <v>72497</v>
          </cell>
          <cell r="T32">
            <v>67169</v>
          </cell>
          <cell r="U32">
            <v>69580</v>
          </cell>
          <cell r="V32">
            <v>76741</v>
          </cell>
        </row>
        <row r="33">
          <cell r="A33">
            <v>2021</v>
          </cell>
          <cell r="B33">
            <v>71843</v>
          </cell>
          <cell r="C33">
            <v>66244</v>
          </cell>
          <cell r="D33">
            <v>66290</v>
          </cell>
          <cell r="E33">
            <v>68102</v>
          </cell>
          <cell r="F33">
            <v>65326</v>
          </cell>
          <cell r="G33">
            <v>81768</v>
          </cell>
          <cell r="H33">
            <v>71177</v>
          </cell>
          <cell r="I33">
            <v>67475</v>
          </cell>
          <cell r="J33">
            <v>83931</v>
          </cell>
          <cell r="K33">
            <v>84053</v>
          </cell>
          <cell r="L33">
            <v>88333</v>
          </cell>
          <cell r="M33">
            <v>87813</v>
          </cell>
          <cell r="N33">
            <v>82614</v>
          </cell>
          <cell r="O33">
            <v>107254</v>
          </cell>
          <cell r="P33">
            <v>89293</v>
          </cell>
          <cell r="Q33">
            <v>77235</v>
          </cell>
          <cell r="R33">
            <v>78913</v>
          </cell>
          <cell r="S33">
            <v>82298</v>
          </cell>
          <cell r="T33">
            <v>70540</v>
          </cell>
          <cell r="U33">
            <v>73679</v>
          </cell>
          <cell r="V33">
            <v>81755</v>
          </cell>
        </row>
        <row r="34">
          <cell r="A34">
            <v>2022</v>
          </cell>
          <cell r="B34">
            <v>79422</v>
          </cell>
          <cell r="C34">
            <v>74027</v>
          </cell>
          <cell r="D34">
            <v>71816</v>
          </cell>
          <cell r="E34">
            <v>74703</v>
          </cell>
          <cell r="F34">
            <v>70317</v>
          </cell>
          <cell r="G34">
            <v>86349</v>
          </cell>
          <cell r="H34">
            <v>77094</v>
          </cell>
          <cell r="I34">
            <v>73769</v>
          </cell>
          <cell r="J34">
            <v>89496</v>
          </cell>
          <cell r="K34">
            <v>89676</v>
          </cell>
          <cell r="L34">
            <v>94582</v>
          </cell>
          <cell r="M34">
            <v>93825</v>
          </cell>
          <cell r="N34">
            <v>88733</v>
          </cell>
          <cell r="O34">
            <v>119818</v>
          </cell>
          <cell r="P34">
            <v>94142</v>
          </cell>
          <cell r="Q34">
            <v>82504</v>
          </cell>
          <cell r="R34">
            <v>83288</v>
          </cell>
          <cell r="S34">
            <v>86193</v>
          </cell>
          <cell r="T34">
            <v>76321</v>
          </cell>
          <cell r="U34">
            <v>81469</v>
          </cell>
          <cell r="V34">
            <v>87431</v>
          </cell>
        </row>
        <row r="35">
          <cell r="A35">
            <v>2023</v>
          </cell>
          <cell r="B35">
            <v>85672</v>
          </cell>
          <cell r="C35">
            <v>77973</v>
          </cell>
          <cell r="D35">
            <v>76479</v>
          </cell>
          <cell r="E35">
            <v>78840</v>
          </cell>
          <cell r="F35">
            <v>74985</v>
          </cell>
          <cell r="G35">
            <v>91173</v>
          </cell>
          <cell r="H35">
            <v>81940</v>
          </cell>
          <cell r="I35">
            <v>78562</v>
          </cell>
          <cell r="J35">
            <v>93847</v>
          </cell>
          <cell r="K35">
            <v>94002</v>
          </cell>
          <cell r="L35">
            <v>100197</v>
          </cell>
          <cell r="M35">
            <v>99707</v>
          </cell>
          <cell r="N35">
            <v>90304</v>
          </cell>
          <cell r="O35">
            <v>114696</v>
          </cell>
          <cell r="P35">
            <v>99762</v>
          </cell>
          <cell r="Q35">
            <v>87314</v>
          </cell>
          <cell r="R35">
            <v>87494</v>
          </cell>
          <cell r="S35">
            <v>85865</v>
          </cell>
          <cell r="T35">
            <v>81475</v>
          </cell>
          <cell r="U35">
            <v>83209</v>
          </cell>
          <cell r="V35">
            <v>91854</v>
          </cell>
        </row>
        <row r="36">
          <cell r="A36">
            <v>2024</v>
          </cell>
          <cell r="B36">
            <v>88404</v>
          </cell>
          <cell r="C36">
            <v>80891</v>
          </cell>
          <cell r="D36">
            <v>78949</v>
          </cell>
          <cell r="E36">
            <v>80390</v>
          </cell>
          <cell r="F36">
            <v>76570</v>
          </cell>
          <cell r="G36">
            <v>94860</v>
          </cell>
          <cell r="H36">
            <v>84616</v>
          </cell>
          <cell r="I36">
            <v>80844</v>
          </cell>
          <cell r="J36">
            <v>96117</v>
          </cell>
          <cell r="K36">
            <v>96190</v>
          </cell>
          <cell r="L36">
            <v>101640</v>
          </cell>
          <cell r="M36">
            <v>101167</v>
          </cell>
          <cell r="N36">
            <v>92694</v>
          </cell>
          <cell r="O36">
            <v>119869</v>
          </cell>
          <cell r="P36">
            <v>102767</v>
          </cell>
          <cell r="Q36">
            <v>90910</v>
          </cell>
          <cell r="R36">
            <v>89556</v>
          </cell>
          <cell r="S36">
            <v>87775</v>
          </cell>
          <cell r="T36">
            <v>80985</v>
          </cell>
          <cell r="U36">
            <v>85539</v>
          </cell>
          <cell r="V36">
            <v>94135</v>
          </cell>
        </row>
        <row r="37">
          <cell r="B37">
            <v>91088</v>
          </cell>
          <cell r="C37">
            <v>84710</v>
          </cell>
          <cell r="D37">
            <v>81957</v>
          </cell>
          <cell r="E37">
            <v>83099</v>
          </cell>
          <cell r="F37">
            <v>80321</v>
          </cell>
          <cell r="G37">
            <v>99504</v>
          </cell>
          <cell r="H37">
            <v>88170</v>
          </cell>
          <cell r="I37">
            <v>83977</v>
          </cell>
          <cell r="J37">
            <v>99169</v>
          </cell>
          <cell r="K37">
            <v>99150</v>
          </cell>
          <cell r="L37">
            <v>104021</v>
          </cell>
          <cell r="M37">
            <v>104670</v>
          </cell>
          <cell r="N37">
            <v>96392</v>
          </cell>
          <cell r="O37">
            <v>122895</v>
          </cell>
          <cell r="P37">
            <v>105597</v>
          </cell>
          <cell r="Q37">
            <v>94187</v>
          </cell>
          <cell r="R37">
            <v>92426</v>
          </cell>
          <cell r="S37">
            <v>90041</v>
          </cell>
          <cell r="T37">
            <v>83621</v>
          </cell>
          <cell r="U37">
            <v>88757</v>
          </cell>
          <cell r="V37">
            <v>97210</v>
          </cell>
        </row>
        <row r="69">
          <cell r="A69">
            <v>2019</v>
          </cell>
          <cell r="B69">
            <v>85.180020915293071</v>
          </cell>
          <cell r="C69">
            <v>78.885513669637959</v>
          </cell>
          <cell r="D69">
            <v>79.916338827747623</v>
          </cell>
          <cell r="E69">
            <v>80.816443404212933</v>
          </cell>
          <cell r="F69">
            <v>77.343010806234744</v>
          </cell>
          <cell r="G69">
            <v>96.110751456600767</v>
          </cell>
          <cell r="H69">
            <v>84.487824311538276</v>
          </cell>
          <cell r="I69">
            <v>80.479059807778498</v>
          </cell>
          <cell r="J69">
            <v>99.794581943130325</v>
          </cell>
          <cell r="K69">
            <v>100</v>
          </cell>
          <cell r="L69">
            <v>105.11926696877644</v>
          </cell>
          <cell r="M69">
            <v>104.93999302823565</v>
          </cell>
          <cell r="N69">
            <v>95.094865793536172</v>
          </cell>
          <cell r="O69">
            <v>125.10333150739505</v>
          </cell>
          <cell r="P69">
            <v>106.98794880733031</v>
          </cell>
          <cell r="Q69">
            <v>93.696778048901947</v>
          </cell>
          <cell r="R69">
            <v>94.400179273940537</v>
          </cell>
          <cell r="S69">
            <v>90.921766844280654</v>
          </cell>
          <cell r="T69">
            <v>85.925750709626016</v>
          </cell>
          <cell r="U69">
            <v>86.710074199492055</v>
          </cell>
          <cell r="V69">
            <v>97.232458542901242</v>
          </cell>
        </row>
        <row r="70">
          <cell r="A70">
            <v>2020</v>
          </cell>
          <cell r="B70">
            <v>86.205057891529563</v>
          </cell>
          <cell r="C70">
            <v>79.298699979687186</v>
          </cell>
          <cell r="D70">
            <v>80.125177737152143</v>
          </cell>
          <cell r="E70">
            <v>81.940635791184235</v>
          </cell>
          <cell r="F70">
            <v>78.863243956936827</v>
          </cell>
          <cell r="G70">
            <v>98.009343895998384</v>
          </cell>
          <cell r="H70">
            <v>85.569012797074947</v>
          </cell>
          <cell r="I70">
            <v>81.252539102173472</v>
          </cell>
          <cell r="J70">
            <v>99.894627259800941</v>
          </cell>
          <cell r="K70">
            <v>100</v>
          </cell>
          <cell r="L70">
            <v>104.32028234816168</v>
          </cell>
          <cell r="M70">
            <v>104.93728417631525</v>
          </cell>
          <cell r="N70">
            <v>95.165549461710341</v>
          </cell>
          <cell r="O70">
            <v>122.28823887873249</v>
          </cell>
          <cell r="P70">
            <v>106.61563071297988</v>
          </cell>
          <cell r="Q70">
            <v>93.676366036969327</v>
          </cell>
          <cell r="R70">
            <v>94.996699167174498</v>
          </cell>
          <cell r="S70">
            <v>92.03864513508023</v>
          </cell>
          <cell r="T70">
            <v>85.274476944952255</v>
          </cell>
          <cell r="U70">
            <v>88.335364615072109</v>
          </cell>
          <cell r="V70">
            <v>97.42661994718668</v>
          </cell>
        </row>
        <row r="71">
          <cell r="A71">
            <v>2021</v>
          </cell>
          <cell r="B71">
            <v>85.473451274790904</v>
          </cell>
          <cell r="C71">
            <v>78.812178030528358</v>
          </cell>
          <cell r="D71">
            <v>78.866905404923088</v>
          </cell>
          <cell r="E71">
            <v>81.022688065863207</v>
          </cell>
          <cell r="F71">
            <v>77.720009993694447</v>
          </cell>
          <cell r="G71">
            <v>97.28147716321844</v>
          </cell>
          <cell r="H71">
            <v>84.681094071597684</v>
          </cell>
          <cell r="I71">
            <v>80.276730158352478</v>
          </cell>
          <cell r="J71">
            <v>99.854853485300936</v>
          </cell>
          <cell r="K71">
            <v>100</v>
          </cell>
          <cell r="L71">
            <v>105.09202526977026</v>
          </cell>
          <cell r="M71">
            <v>104.47336799400378</v>
          </cell>
          <cell r="N71">
            <v>98.287984961869299</v>
          </cell>
          <cell r="O71">
            <v>127.60282202895792</v>
          </cell>
          <cell r="P71">
            <v>106.23416177887761</v>
          </cell>
          <cell r="Q71">
            <v>91.888451334277178</v>
          </cell>
          <cell r="R71">
            <v>93.884810774154403</v>
          </cell>
          <cell r="S71">
            <v>97.912031694288132</v>
          </cell>
          <cell r="T71">
            <v>83.923238908783745</v>
          </cell>
          <cell r="U71">
            <v>87.657787348458712</v>
          </cell>
          <cell r="V71">
            <v>97.266010731324286</v>
          </cell>
        </row>
        <row r="72">
          <cell r="A72">
            <v>2022</v>
          </cell>
          <cell r="B72">
            <v>88.565502475578754</v>
          </cell>
          <cell r="C72">
            <v>82.549400062447035</v>
          </cell>
          <cell r="D72">
            <v>80.083857442348005</v>
          </cell>
          <cell r="E72">
            <v>83.303224943128598</v>
          </cell>
          <cell r="F72">
            <v>78.412284223203528</v>
          </cell>
          <cell r="G72">
            <v>96.289977251438501</v>
          </cell>
          <cell r="H72">
            <v>85.969490164592528</v>
          </cell>
          <cell r="I72">
            <v>82.261697667157321</v>
          </cell>
          <cell r="J72">
            <v>99.799277398635084</v>
          </cell>
          <cell r="K72">
            <v>100</v>
          </cell>
          <cell r="L72">
            <v>105.47080601275705</v>
          </cell>
          <cell r="M72">
            <v>104.62665596146125</v>
          </cell>
          <cell r="N72">
            <v>98.94843659396048</v>
          </cell>
          <cell r="O72">
            <v>133.61211472411793</v>
          </cell>
          <cell r="P72">
            <v>104.98015076497613</v>
          </cell>
          <cell r="Q72">
            <v>92.002319461171325</v>
          </cell>
          <cell r="R72">
            <v>92.876577902671841</v>
          </cell>
          <cell r="S72">
            <v>96.11601766358892</v>
          </cell>
          <cell r="T72">
            <v>85.107498104286535</v>
          </cell>
          <cell r="U72">
            <v>90.848164503323076</v>
          </cell>
          <cell r="V72">
            <v>97.496543110754274</v>
          </cell>
        </row>
        <row r="73">
          <cell r="A73">
            <v>2023</v>
          </cell>
          <cell r="B73">
            <v>91.138486415182655</v>
          </cell>
          <cell r="C73">
            <v>82.948235143933104</v>
          </cell>
          <cell r="D73">
            <v>81.358907257292401</v>
          </cell>
          <cell r="E73">
            <v>83.870555945618179</v>
          </cell>
          <cell r="F73">
            <v>79.769579370651684</v>
          </cell>
          <cell r="G73">
            <v>96.990489564051828</v>
          </cell>
          <cell r="H73">
            <v>87.168358120039997</v>
          </cell>
          <cell r="I73">
            <v>83.57481755707326</v>
          </cell>
          <cell r="J73">
            <v>99.835109891278904</v>
          </cell>
          <cell r="K73">
            <v>100</v>
          </cell>
          <cell r="L73">
            <v>106.59028531307844</v>
          </cell>
          <cell r="M73">
            <v>106.06901980808918</v>
          </cell>
          <cell r="N73">
            <v>96.066041148060677</v>
          </cell>
          <cell r="O73">
            <v>122.01442522499522</v>
          </cell>
          <cell r="P73">
            <v>106.12752920150635</v>
          </cell>
          <cell r="Q73">
            <v>92.885257760473181</v>
          </cell>
          <cell r="R73">
            <v>93.076743048020248</v>
          </cell>
          <cell r="S73">
            <v>91.343801195719237</v>
          </cell>
          <cell r="T73">
            <v>86.673687793876724</v>
          </cell>
          <cell r="U73">
            <v>88.518329397246859</v>
          </cell>
          <cell r="V73">
            <v>97.714942235271579</v>
          </cell>
        </row>
        <row r="74">
          <cell r="A74">
            <v>2024</v>
          </cell>
          <cell r="B74">
            <v>91.905603493086602</v>
          </cell>
          <cell r="C74">
            <v>84.095020272377582</v>
          </cell>
          <cell r="D74">
            <v>82.076099386630631</v>
          </cell>
          <cell r="E74">
            <v>83.574176109782712</v>
          </cell>
          <cell r="F74">
            <v>79.602869321135245</v>
          </cell>
          <cell r="G74">
            <v>98.617319887722218</v>
          </cell>
          <cell r="H74">
            <v>87.967564195862352</v>
          </cell>
          <cell r="I74">
            <v>84.046158644349717</v>
          </cell>
          <cell r="J74">
            <v>99.924108535190769</v>
          </cell>
          <cell r="K74">
            <v>100</v>
          </cell>
          <cell r="L74">
            <v>105.66586963301799</v>
          </cell>
          <cell r="M74">
            <v>105.17413452541844</v>
          </cell>
          <cell r="N74">
            <v>96.365526562012676</v>
          </cell>
          <cell r="O74">
            <v>124.61690404407943</v>
          </cell>
          <cell r="P74">
            <v>106.83750909657969</v>
          </cell>
          <cell r="Q74">
            <v>94.510863915167903</v>
          </cell>
          <cell r="R74">
            <v>93.103233184322704</v>
          </cell>
          <cell r="S74">
            <v>91.251689364798835</v>
          </cell>
          <cell r="T74">
            <v>84.192743528433311</v>
          </cell>
          <cell r="U74">
            <v>88.927123401600994</v>
          </cell>
          <cell r="V74">
            <v>97.863603285164785</v>
          </cell>
        </row>
        <row r="75">
          <cell r="B75">
            <v>91.868885526979327</v>
          </cell>
          <cell r="C75">
            <v>85.436207766011094</v>
          </cell>
          <cell r="D75">
            <v>82.659606656580948</v>
          </cell>
          <cell r="E75">
            <v>83.811396873424101</v>
          </cell>
          <cell r="F75">
            <v>81.009581442259204</v>
          </cell>
          <cell r="G75">
            <v>100.35703479576399</v>
          </cell>
          <cell r="H75">
            <v>88.925869894099847</v>
          </cell>
          <cell r="I75">
            <v>84.69692385274837</v>
          </cell>
          <cell r="J75">
            <v>100.01916288451839</v>
          </cell>
          <cell r="K75">
            <v>100</v>
          </cell>
          <cell r="L75">
            <v>104.91275844679777</v>
          </cell>
          <cell r="M75">
            <v>105.56732223903178</v>
          </cell>
          <cell r="N75">
            <v>97.218356026222892</v>
          </cell>
          <cell r="O75">
            <v>123.9485627836611</v>
          </cell>
          <cell r="P75">
            <v>106.50226928895611</v>
          </cell>
          <cell r="Q75">
            <v>94.994452849218362</v>
          </cell>
          <cell r="R75">
            <v>93.218356026222892</v>
          </cell>
          <cell r="S75">
            <v>90.812909732728187</v>
          </cell>
          <cell r="T75">
            <v>84.337871911245585</v>
          </cell>
          <cell r="U75">
            <v>89.517902168431675</v>
          </cell>
          <cell r="V75">
            <v>98.043368633383764</v>
          </cell>
        </row>
        <row r="142">
          <cell r="A142">
            <v>2019</v>
          </cell>
          <cell r="B142">
            <v>1.013285289983429</v>
          </cell>
          <cell r="C142">
            <v>3.0303230519602096</v>
          </cell>
          <cell r="D142">
            <v>1.0149007283217344</v>
          </cell>
          <cell r="E142">
            <v>2.1540794423210485</v>
          </cell>
          <cell r="F142">
            <v>0.32746479746539592</v>
          </cell>
          <cell r="G142">
            <v>0.37167082498201864</v>
          </cell>
          <cell r="H142">
            <v>1.1369752062422123</v>
          </cell>
          <cell r="I142">
            <v>1.3389073585017996</v>
          </cell>
          <cell r="J142">
            <v>-0.12236233729807111</v>
          </cell>
          <cell r="K142">
            <v>-0.14513555975807435</v>
          </cell>
          <cell r="L142">
            <v>-0.82974281296206698</v>
          </cell>
          <cell r="M142">
            <v>0.34968860030546978</v>
          </cell>
          <cell r="N142">
            <v>-2.5289934722962073</v>
          </cell>
          <cell r="O142">
            <v>1.2902901964529434</v>
          </cell>
          <cell r="P142">
            <v>0.1334973280604288</v>
          </cell>
          <cell r="Q142">
            <v>0.27417172643495746</v>
          </cell>
          <cell r="R142">
            <v>-0.74590058943546467</v>
          </cell>
          <cell r="S142">
            <v>0.34272019563212552</v>
          </cell>
          <cell r="T142">
            <v>-1.3791447841856552</v>
          </cell>
          <cell r="U142">
            <v>1.1364316538510479</v>
          </cell>
          <cell r="V142">
            <v>5.6938028564061938E-2</v>
          </cell>
        </row>
        <row r="143">
          <cell r="A143">
            <v>2020</v>
          </cell>
          <cell r="B143">
            <v>-2.6180354030243933</v>
          </cell>
          <cell r="C143">
            <v>-3.1920958597254838</v>
          </cell>
          <cell r="D143">
            <v>-3.4229613613835852</v>
          </cell>
          <cell r="E143">
            <v>-2.2793489767885973</v>
          </cell>
          <cell r="F143">
            <v>-1.890033873530129</v>
          </cell>
          <cell r="G143">
            <v>-2.0078993069428179</v>
          </cell>
          <cell r="H143">
            <v>-2.5336530384651041</v>
          </cell>
          <cell r="I143">
            <v>-2.7811791515114521</v>
          </cell>
          <cell r="J143">
            <v>-3.5210675573852086</v>
          </cell>
          <cell r="K143">
            <v>-3.6015034929724976</v>
          </cell>
          <cell r="L143">
            <v>-4.2915750220941646</v>
          </cell>
          <cell r="M143">
            <v>-3.5462895297054757</v>
          </cell>
          <cell r="N143">
            <v>-3.7027333859915217</v>
          </cell>
          <cell r="O143">
            <v>-5.4207773084458069</v>
          </cell>
          <cell r="P143">
            <v>-4.3254890486425381</v>
          </cell>
          <cell r="Q143">
            <v>-3.5404292678363873</v>
          </cell>
          <cell r="R143">
            <v>-2.9740869311716551</v>
          </cell>
          <cell r="S143">
            <v>-2.4504672648375276</v>
          </cell>
          <cell r="T143">
            <v>-4.3966989768971416</v>
          </cell>
          <cell r="U143">
            <v>-1.9605946914818873</v>
          </cell>
          <cell r="V143">
            <v>-3.4390103404878545</v>
          </cell>
        </row>
        <row r="144">
          <cell r="A144">
            <v>2021</v>
          </cell>
          <cell r="B144">
            <v>1.6408901223461214</v>
          </cell>
          <cell r="C144">
            <v>2.3753860957852027</v>
          </cell>
          <cell r="D144">
            <v>2.5957469580645096</v>
          </cell>
          <cell r="E144">
            <v>2.0593140273402923</v>
          </cell>
          <cell r="F144">
            <v>3.1866518151229002</v>
          </cell>
          <cell r="G144">
            <v>3.4502365566816877</v>
          </cell>
          <cell r="H144">
            <v>2.7367383134245813</v>
          </cell>
          <cell r="I144">
            <v>2.3943212214949057</v>
          </cell>
          <cell r="J144">
            <v>3.8987739581808825</v>
          </cell>
          <cell r="K144">
            <v>3.9241799501032801</v>
          </cell>
          <cell r="L144">
            <v>5.6906839506916924</v>
          </cell>
          <cell r="M144">
            <v>4.2259840289072628</v>
          </cell>
          <cell r="N144">
            <v>6.5994854169914845</v>
          </cell>
          <cell r="O144">
            <v>0.79502840022050236</v>
          </cell>
          <cell r="P144">
            <v>4.3115952844145369</v>
          </cell>
          <cell r="Q144">
            <v>2.0300301221422501</v>
          </cell>
          <cell r="R144">
            <v>2.6805915238955436</v>
          </cell>
          <cell r="S144">
            <v>11.152825459844351</v>
          </cell>
          <cell r="T144">
            <v>2.3577606892730074</v>
          </cell>
          <cell r="U144">
            <v>-0.27412651110940089</v>
          </cell>
          <cell r="V144">
            <v>3.7369743122932562</v>
          </cell>
        </row>
        <row r="145">
          <cell r="A145">
            <v>2022</v>
          </cell>
          <cell r="B145">
            <v>0.94106345560618365</v>
          </cell>
          <cell r="C145">
            <v>2.3499316602014346</v>
          </cell>
          <cell r="D145">
            <v>2.0190829841839104</v>
          </cell>
          <cell r="E145">
            <v>-8.8622594243290109E-2</v>
          </cell>
          <cell r="F145">
            <v>1.4033034577845598</v>
          </cell>
          <cell r="G145">
            <v>1.7926095632990808</v>
          </cell>
          <cell r="H145">
            <v>1.620538050099654</v>
          </cell>
          <cell r="I145">
            <v>1.3913288586256698</v>
          </cell>
          <cell r="J145">
            <v>0.36630085061170803</v>
          </cell>
          <cell r="K145">
            <v>0.28959603508607756</v>
          </cell>
          <cell r="L145">
            <v>1.5122762930769369</v>
          </cell>
          <cell r="M145">
            <v>1.1023228885420906</v>
          </cell>
          <cell r="N145">
            <v>1.771543784655421</v>
          </cell>
          <cell r="O145">
            <v>1.0970997869206798</v>
          </cell>
          <cell r="P145">
            <v>0.77607909978803491</v>
          </cell>
          <cell r="Q145">
            <v>-0.97418439313385363</v>
          </cell>
          <cell r="R145">
            <v>-1.0253589745080376</v>
          </cell>
          <cell r="S145">
            <v>-1.394986215744936</v>
          </cell>
          <cell r="T145">
            <v>1.69026800268432</v>
          </cell>
          <cell r="U145">
            <v>0.80808748207144276</v>
          </cell>
          <cell r="V145">
            <v>0.49728878798183018</v>
          </cell>
        </row>
        <row r="146">
          <cell r="A146">
            <v>2023</v>
          </cell>
          <cell r="B146">
            <v>-0.53478114557799472</v>
          </cell>
          <cell r="C146">
            <v>-1.2054585673896838</v>
          </cell>
          <cell r="D146">
            <v>-1.2675908625065944</v>
          </cell>
          <cell r="E146">
            <v>-2.4729280504348026</v>
          </cell>
          <cell r="F146">
            <v>-1.307439141624684</v>
          </cell>
          <cell r="G146">
            <v>-0.31145879175362268</v>
          </cell>
          <cell r="H146">
            <v>-0.95602853901587537</v>
          </cell>
          <cell r="I146">
            <v>-1.3128410546333242</v>
          </cell>
          <cell r="J146">
            <v>-1.5768755128743379</v>
          </cell>
          <cell r="K146">
            <v>-1.6454587193904757</v>
          </cell>
          <cell r="L146">
            <v>-1.1848787499782247</v>
          </cell>
          <cell r="M146">
            <v>-0.83866076850493698</v>
          </cell>
          <cell r="N146">
            <v>-2.2351719838046336</v>
          </cell>
          <cell r="O146">
            <v>-2.8583348482839455</v>
          </cell>
          <cell r="P146">
            <v>-0.49612505813037444</v>
          </cell>
          <cell r="Q146">
            <v>-1.1496581204492031</v>
          </cell>
          <cell r="R146">
            <v>-1.8923198148680882</v>
          </cell>
          <cell r="S146">
            <v>-7.2147762040354593</v>
          </cell>
          <cell r="T146">
            <v>-0.49999632560280816</v>
          </cell>
          <cell r="U146">
            <v>-2.9953735583980858</v>
          </cell>
          <cell r="V146">
            <v>-1.5300128852697554</v>
          </cell>
        </row>
        <row r="147">
          <cell r="A147">
            <v>2024</v>
          </cell>
          <cell r="B147">
            <v>3.5270849281360483E-2</v>
          </cell>
          <cell r="C147">
            <v>0.57079178883854809</v>
          </cell>
          <cell r="D147">
            <v>-0.12244387344051688</v>
          </cell>
          <cell r="E147">
            <v>-1.0128123627669936</v>
          </cell>
          <cell r="F147">
            <v>-1.241022278916077</v>
          </cell>
          <cell r="G147">
            <v>0.53100195855869003</v>
          </cell>
          <cell r="H147">
            <v>-4.5944669458691578E-2</v>
          </cell>
          <cell r="I147">
            <v>-0.32091579564857398</v>
          </cell>
          <cell r="J147">
            <v>-0.65727323563240247</v>
          </cell>
          <cell r="K147">
            <v>-0.72403730100485575</v>
          </cell>
          <cell r="L147">
            <v>-1.6543735218334916</v>
          </cell>
          <cell r="M147">
            <v>-1.5703250210495838</v>
          </cell>
          <cell r="N147">
            <v>-0.73278607689387343</v>
          </cell>
          <cell r="O147">
            <v>1.2759507571945932</v>
          </cell>
          <cell r="P147">
            <v>-3.2988849606326198E-2</v>
          </cell>
          <cell r="Q147">
            <v>0.95413018347171885</v>
          </cell>
          <cell r="R147">
            <v>-0.55493076409599951</v>
          </cell>
          <cell r="S147">
            <v>-0.84563990445336401</v>
          </cell>
          <cell r="T147">
            <v>-3.7342384293188218</v>
          </cell>
          <cell r="U147">
            <v>-0.36680662651627927</v>
          </cell>
          <cell r="V147">
            <v>-0.60836675479795588</v>
          </cell>
        </row>
        <row r="148">
          <cell r="B148">
            <v>0.14088417176189694</v>
          </cell>
          <cell r="C148">
            <v>1.6306839695987776</v>
          </cell>
          <cell r="D148">
            <v>0.53559034227666302</v>
          </cell>
          <cell r="E148">
            <v>0.38407235763646952</v>
          </cell>
          <cell r="F148">
            <v>1.4963112653784094</v>
          </cell>
          <cell r="G148">
            <v>1.2969626690230314</v>
          </cell>
          <cell r="H148">
            <v>0.91715168944091374</v>
          </cell>
          <cell r="I148">
            <v>0.73078999164029312</v>
          </cell>
          <cell r="J148">
            <v>0.17570688091792874</v>
          </cell>
          <cell r="K148">
            <v>0.11143181547843994</v>
          </cell>
          <cell r="L148">
            <v>-0.52354938469947854</v>
          </cell>
          <cell r="M148">
            <v>0.48572330811099107</v>
          </cell>
          <cell r="N148">
            <v>1.1270152891069642</v>
          </cell>
          <cell r="O148">
            <v>2.7886140510773316E-2</v>
          </cell>
          <cell r="P148">
            <v>-0.45871512646682788</v>
          </cell>
          <cell r="Q148">
            <v>0.66196465515811553</v>
          </cell>
          <cell r="R148">
            <v>0.18941384123624516</v>
          </cell>
          <cell r="S148">
            <v>-0.38846277992328737</v>
          </cell>
          <cell r="T148">
            <v>-4.3654067981805156E-2</v>
          </cell>
          <cell r="U148">
            <v>0.80769906935522329</v>
          </cell>
          <cell r="V148">
            <v>0.2504782136265078</v>
          </cell>
        </row>
        <row r="151">
          <cell r="B151">
            <v>91.868885526979327</v>
          </cell>
          <cell r="C151">
            <v>85.436207766011094</v>
          </cell>
          <cell r="D151">
            <v>82.659606656580948</v>
          </cell>
          <cell r="E151">
            <v>83.811396873424101</v>
          </cell>
          <cell r="F151">
            <v>81.009581442259204</v>
          </cell>
          <cell r="G151">
            <v>100.35703479576399</v>
          </cell>
          <cell r="H151">
            <v>88.925869894099847</v>
          </cell>
          <cell r="I151">
            <v>84.69692385274837</v>
          </cell>
          <cell r="J151">
            <v>100.01916288451839</v>
          </cell>
          <cell r="K151">
            <v>100</v>
          </cell>
          <cell r="L151">
            <v>104.91275844679777</v>
          </cell>
          <cell r="M151">
            <v>105.56732223903178</v>
          </cell>
          <cell r="N151">
            <v>97.218356026222892</v>
          </cell>
          <cell r="O151">
            <v>123.9485627836611</v>
          </cell>
          <cell r="P151">
            <v>106.50226928895611</v>
          </cell>
          <cell r="Q151">
            <v>94.994452849218362</v>
          </cell>
          <cell r="R151">
            <v>93.218356026222892</v>
          </cell>
          <cell r="S151">
            <v>90.812909732728187</v>
          </cell>
          <cell r="T151">
            <v>84.337871911245585</v>
          </cell>
          <cell r="U151">
            <v>89.517902168431675</v>
          </cell>
          <cell r="V151">
            <v>98.043368633383764</v>
          </cell>
        </row>
        <row r="152">
          <cell r="A152" t="str">
            <v>Land- und Forstwirtschaft, Fischerei</v>
          </cell>
          <cell r="B152">
            <v>95.018934766674818</v>
          </cell>
          <cell r="C152">
            <v>128.60065966283901</v>
          </cell>
          <cell r="D152">
            <v>138.31694356217935</v>
          </cell>
          <cell r="E152">
            <v>153.07231859271928</v>
          </cell>
          <cell r="F152">
            <v>158.55881993647691</v>
          </cell>
          <cell r="G152">
            <v>14.497312484730026</v>
          </cell>
          <cell r="H152">
            <v>131.43171268018568</v>
          </cell>
          <cell r="I152">
            <v>132.02724163205474</v>
          </cell>
          <cell r="J152">
            <v>99.902272172000977</v>
          </cell>
          <cell r="K152">
            <v>100</v>
          </cell>
          <cell r="L152">
            <v>77.951685805032994</v>
          </cell>
          <cell r="M152">
            <v>94.699792328365504</v>
          </cell>
          <cell r="N152">
            <v>82.544893720987062</v>
          </cell>
          <cell r="O152">
            <v>85.519484485707309</v>
          </cell>
          <cell r="P152">
            <v>60.524065477644761</v>
          </cell>
          <cell r="Q152">
            <v>131.56761544099683</v>
          </cell>
          <cell r="R152">
            <v>104.32903738089421</v>
          </cell>
          <cell r="S152">
            <v>103.9106401172734</v>
          </cell>
          <cell r="T152">
            <v>53.12729049596873</v>
          </cell>
          <cell r="U152">
            <v>88.074150989494257</v>
          </cell>
          <cell r="V152">
            <v>105.83618372831664</v>
          </cell>
        </row>
        <row r="153">
          <cell r="A153" t="str">
            <v>Verarbeitendes Gewerbe</v>
          </cell>
          <cell r="B153">
            <v>81.552478785171957</v>
          </cell>
          <cell r="C153">
            <v>80.743188923626619</v>
          </cell>
          <cell r="D153">
            <v>72.470745868691381</v>
          </cell>
          <cell r="E153">
            <v>77.438142027690944</v>
          </cell>
          <cell r="F153">
            <v>69.972309066547567</v>
          </cell>
          <cell r="G153">
            <v>103.95533720410897</v>
          </cell>
          <cell r="H153">
            <v>78.02858418937025</v>
          </cell>
          <cell r="I153">
            <v>74.743188923626619</v>
          </cell>
          <cell r="J153">
            <v>100.06967396158998</v>
          </cell>
          <cell r="K153">
            <v>100</v>
          </cell>
          <cell r="L153">
            <v>110.98883430102724</v>
          </cell>
          <cell r="M153">
            <v>103.71415810629745</v>
          </cell>
          <cell r="N153">
            <v>131.24877177311299</v>
          </cell>
          <cell r="O153">
            <v>151.51049575703439</v>
          </cell>
          <cell r="P153">
            <v>101.32291201429209</v>
          </cell>
          <cell r="Q153">
            <v>100.47878517195177</v>
          </cell>
          <cell r="R153">
            <v>84.862885216614558</v>
          </cell>
          <cell r="S153">
            <v>87.333631085305939</v>
          </cell>
          <cell r="T153">
            <v>76.737829388119692</v>
          </cell>
          <cell r="U153">
            <v>88.736936132201876</v>
          </cell>
          <cell r="V153">
            <v>96.987047789191607</v>
          </cell>
        </row>
        <row r="154">
          <cell r="A154" t="str">
            <v>Baugewerbe</v>
          </cell>
          <cell r="B154">
            <v>86.648914483742729</v>
          </cell>
          <cell r="C154">
            <v>91.505707878911423</v>
          </cell>
          <cell r="D154">
            <v>89.365253287126691</v>
          </cell>
          <cell r="E154">
            <v>91.917235755784318</v>
          </cell>
          <cell r="F154">
            <v>82.120833758026706</v>
          </cell>
          <cell r="G154">
            <v>114.24676383651004</v>
          </cell>
          <cell r="H154">
            <v>93.012944653959835</v>
          </cell>
          <cell r="I154">
            <v>88.274640709407805</v>
          </cell>
          <cell r="J154">
            <v>100.62047701559473</v>
          </cell>
          <cell r="K154">
            <v>100</v>
          </cell>
          <cell r="L154">
            <v>102.35322597084904</v>
          </cell>
          <cell r="M154">
            <v>112.86948323310571</v>
          </cell>
          <cell r="N154">
            <v>84.634593823259607</v>
          </cell>
          <cell r="O154">
            <v>120.52797879930691</v>
          </cell>
          <cell r="P154">
            <v>90.69921516664968</v>
          </cell>
          <cell r="Q154">
            <v>99.110692080318003</v>
          </cell>
          <cell r="R154">
            <v>92.5670166140047</v>
          </cell>
          <cell r="S154">
            <v>99.166751605340949</v>
          </cell>
          <cell r="T154">
            <v>87.085923962898789</v>
          </cell>
          <cell r="U154">
            <v>87.63377841198654</v>
          </cell>
          <cell r="V154">
            <v>98.603608194883293</v>
          </cell>
        </row>
        <row r="155">
          <cell r="A155" t="str">
            <v>Handel/Verkehr/Gastgewerbe</v>
          </cell>
          <cell r="B155">
            <v>86.195906318168156</v>
          </cell>
          <cell r="C155">
            <v>78.930731350497012</v>
          </cell>
          <cell r="D155">
            <v>78.99865459722821</v>
          </cell>
          <cell r="E155">
            <v>76.115835260002356</v>
          </cell>
          <cell r="F155">
            <v>70.97848661781417</v>
          </cell>
          <cell r="G155">
            <v>107.79419256240448</v>
          </cell>
          <cell r="H155">
            <v>87.180793395770479</v>
          </cell>
          <cell r="I155">
            <v>78.723042961453558</v>
          </cell>
          <cell r="J155">
            <v>100.43888867118618</v>
          </cell>
          <cell r="K155">
            <v>100</v>
          </cell>
          <cell r="L155">
            <v>100.68968219757828</v>
          </cell>
          <cell r="M155">
            <v>102.31592147027703</v>
          </cell>
          <cell r="N155">
            <v>98.679415337591607</v>
          </cell>
          <cell r="O155">
            <v>145.74761288974227</v>
          </cell>
          <cell r="P155">
            <v>114.57606750525753</v>
          </cell>
          <cell r="Q155">
            <v>84.041955667019337</v>
          </cell>
          <cell r="R155">
            <v>95.268884621915689</v>
          </cell>
          <cell r="S155">
            <v>90.131535979727531</v>
          </cell>
          <cell r="T155">
            <v>80.696735765508052</v>
          </cell>
          <cell r="U155">
            <v>90.140679493710579</v>
          </cell>
          <cell r="V155">
            <v>97.822537455751927</v>
          </cell>
        </row>
        <row r="156">
          <cell r="A156" t="str">
            <v>Finanz- und Unternehmens-dienste, Grundstückswesen</v>
          </cell>
          <cell r="B156">
            <v>88.007257029350811</v>
          </cell>
          <cell r="C156">
            <v>76.703645007923924</v>
          </cell>
          <cell r="D156">
            <v>69.837433937368687</v>
          </cell>
          <cell r="E156">
            <v>67.917046130899024</v>
          </cell>
          <cell r="F156">
            <v>69.422234333206646</v>
          </cell>
          <cell r="G156">
            <v>85.283719729510722</v>
          </cell>
          <cell r="H156">
            <v>78.069716244415602</v>
          </cell>
          <cell r="I156">
            <v>73.856049795268589</v>
          </cell>
          <cell r="J156">
            <v>98.890649762282095</v>
          </cell>
          <cell r="K156">
            <v>100</v>
          </cell>
          <cell r="L156">
            <v>103.25849223024575</v>
          </cell>
          <cell r="M156">
            <v>111.32225656323726</v>
          </cell>
          <cell r="N156">
            <v>75.675326817305006</v>
          </cell>
          <cell r="O156">
            <v>102.11543839771676</v>
          </cell>
          <cell r="P156">
            <v>105.61128998716396</v>
          </cell>
          <cell r="Q156">
            <v>99.439229550164583</v>
          </cell>
          <cell r="R156">
            <v>90.710715591856641</v>
          </cell>
          <cell r="S156">
            <v>96.625337932320306</v>
          </cell>
          <cell r="T156">
            <v>82.848455729969672</v>
          </cell>
          <cell r="U156">
            <v>89.926927738058524</v>
          </cell>
          <cell r="V156">
            <v>96.028712594387983</v>
          </cell>
        </row>
        <row r="157">
          <cell r="A157" t="str">
            <v>öffentl. und sonstige Dienste</v>
          </cell>
          <cell r="B157">
            <v>107.53487159431626</v>
          </cell>
          <cell r="C157">
            <v>103.77232433841741</v>
          </cell>
          <cell r="D157">
            <v>102.89727545300482</v>
          </cell>
          <cell r="E157">
            <v>102.31716855690263</v>
          </cell>
          <cell r="F157">
            <v>108.09868335288751</v>
          </cell>
          <cell r="G157">
            <v>117.0658975361752</v>
          </cell>
          <cell r="H157">
            <v>108.27792986572805</v>
          </cell>
          <cell r="I157">
            <v>104.6962586364229</v>
          </cell>
          <cell r="J157">
            <v>101.10318081084604</v>
          </cell>
          <cell r="K157">
            <v>100</v>
          </cell>
          <cell r="L157">
            <v>98.150501890235958</v>
          </cell>
          <cell r="M157">
            <v>100.58662495111459</v>
          </cell>
          <cell r="N157">
            <v>102.4915265284839</v>
          </cell>
          <cell r="O157">
            <v>112.703689219137</v>
          </cell>
          <cell r="P157">
            <v>102.66588450006518</v>
          </cell>
          <cell r="Q157">
            <v>97.958219267370623</v>
          </cell>
          <cell r="R157">
            <v>100.44159822708905</v>
          </cell>
          <cell r="S157">
            <v>95.225524703428505</v>
          </cell>
          <cell r="T157">
            <v>97.386259940033895</v>
          </cell>
          <cell r="U157">
            <v>98.031547386259945</v>
          </cell>
          <cell r="V157">
            <v>101.59529396428107</v>
          </cell>
        </row>
      </sheetData>
      <sheetData sheetId="10"/>
      <sheetData sheetId="11">
        <row r="22">
          <cell r="A22">
            <v>2019</v>
          </cell>
          <cell r="B22">
            <v>47.73</v>
          </cell>
          <cell r="C22">
            <v>44.37</v>
          </cell>
          <cell r="D22">
            <v>45.45</v>
          </cell>
          <cell r="E22">
            <v>45.24</v>
          </cell>
          <cell r="F22">
            <v>43.77</v>
          </cell>
          <cell r="G22">
            <v>55.07</v>
          </cell>
          <cell r="H22">
            <v>47.87</v>
          </cell>
          <cell r="I22">
            <v>45.42</v>
          </cell>
          <cell r="J22">
            <v>58.76</v>
          </cell>
          <cell r="K22">
            <v>58.97</v>
          </cell>
          <cell r="L22">
            <v>61.74</v>
          </cell>
          <cell r="M22">
            <v>61.26</v>
          </cell>
          <cell r="N22">
            <v>56.47</v>
          </cell>
          <cell r="O22">
            <v>70.8</v>
          </cell>
          <cell r="P22">
            <v>62.49</v>
          </cell>
          <cell r="Q22">
            <v>55.52</v>
          </cell>
          <cell r="R22">
            <v>56.45</v>
          </cell>
          <cell r="S22">
            <v>54.5</v>
          </cell>
          <cell r="T22">
            <v>51.81</v>
          </cell>
          <cell r="U22">
            <v>50.78</v>
          </cell>
          <cell r="V22">
            <v>56.92</v>
          </cell>
        </row>
        <row r="23">
          <cell r="A23">
            <v>2020</v>
          </cell>
          <cell r="B23">
            <v>49.28</v>
          </cell>
          <cell r="C23">
            <v>45.48</v>
          </cell>
          <cell r="D23">
            <v>46.6</v>
          </cell>
          <cell r="E23">
            <v>46.78</v>
          </cell>
          <cell r="F23">
            <v>45.42</v>
          </cell>
          <cell r="G23">
            <v>58.04</v>
          </cell>
          <cell r="H23">
            <v>49.63</v>
          </cell>
          <cell r="I23">
            <v>46.79</v>
          </cell>
          <cell r="J23">
            <v>60.28</v>
          </cell>
          <cell r="K23">
            <v>60.41</v>
          </cell>
          <cell r="L23">
            <v>63.43</v>
          </cell>
          <cell r="M23">
            <v>62.81</v>
          </cell>
          <cell r="N23">
            <v>57.81</v>
          </cell>
          <cell r="O23">
            <v>71.3</v>
          </cell>
          <cell r="P23">
            <v>63.98</v>
          </cell>
          <cell r="Q23">
            <v>56.75</v>
          </cell>
          <cell r="R23">
            <v>57.8</v>
          </cell>
          <cell r="S23">
            <v>56.29</v>
          </cell>
          <cell r="T23">
            <v>52.64</v>
          </cell>
          <cell r="U23">
            <v>52.66</v>
          </cell>
          <cell r="V23">
            <v>58.42</v>
          </cell>
        </row>
        <row r="24">
          <cell r="A24">
            <v>2021</v>
          </cell>
          <cell r="B24">
            <v>51.34</v>
          </cell>
          <cell r="C24">
            <v>47.57</v>
          </cell>
          <cell r="D24">
            <v>48.2</v>
          </cell>
          <cell r="E24">
            <v>48.54</v>
          </cell>
          <cell r="F24">
            <v>47.01</v>
          </cell>
          <cell r="G24">
            <v>60.13</v>
          </cell>
          <cell r="H24">
            <v>51.52</v>
          </cell>
          <cell r="I24">
            <v>48.57</v>
          </cell>
          <cell r="J24">
            <v>62.92</v>
          </cell>
          <cell r="K24">
            <v>63.08</v>
          </cell>
          <cell r="L24">
            <v>66.569999999999993</v>
          </cell>
          <cell r="M24">
            <v>65.349999999999994</v>
          </cell>
          <cell r="N24">
            <v>62.36</v>
          </cell>
          <cell r="O24">
            <v>77.069999999999993</v>
          </cell>
          <cell r="P24">
            <v>66.5</v>
          </cell>
          <cell r="Q24">
            <v>58.15</v>
          </cell>
          <cell r="R24">
            <v>59.73</v>
          </cell>
          <cell r="S24">
            <v>62.79</v>
          </cell>
          <cell r="T24">
            <v>54.01</v>
          </cell>
          <cell r="U24">
            <v>54.66</v>
          </cell>
          <cell r="V24">
            <v>60.96</v>
          </cell>
        </row>
        <row r="25">
          <cell r="A25">
            <v>2022</v>
          </cell>
          <cell r="B25">
            <v>57.61</v>
          </cell>
          <cell r="C25">
            <v>53.3</v>
          </cell>
          <cell r="D25">
            <v>52.8</v>
          </cell>
          <cell r="E25">
            <v>54.26</v>
          </cell>
          <cell r="F25">
            <v>51.13</v>
          </cell>
          <cell r="G25">
            <v>63.57</v>
          </cell>
          <cell r="H25">
            <v>56.32</v>
          </cell>
          <cell r="I25">
            <v>53.74</v>
          </cell>
          <cell r="J25">
            <v>66.84</v>
          </cell>
          <cell r="K25">
            <v>67.03</v>
          </cell>
          <cell r="L25">
            <v>70.72</v>
          </cell>
          <cell r="M25">
            <v>70.17</v>
          </cell>
          <cell r="N25">
            <v>66.14</v>
          </cell>
          <cell r="O25">
            <v>85.89</v>
          </cell>
          <cell r="P25">
            <v>69.209999999999994</v>
          </cell>
          <cell r="Q25">
            <v>61.88</v>
          </cell>
          <cell r="R25">
            <v>62.7</v>
          </cell>
          <cell r="S25">
            <v>65.28</v>
          </cell>
          <cell r="T25">
            <v>58.27</v>
          </cell>
          <cell r="U25">
            <v>60.49</v>
          </cell>
          <cell r="V25">
            <v>65.08</v>
          </cell>
        </row>
        <row r="26">
          <cell r="A26">
            <v>2023</v>
          </cell>
          <cell r="B26">
            <v>62.46</v>
          </cell>
          <cell r="C26">
            <v>56.73</v>
          </cell>
          <cell r="D26">
            <v>56.18</v>
          </cell>
          <cell r="E26">
            <v>57.45</v>
          </cell>
          <cell r="F26">
            <v>54.63</v>
          </cell>
          <cell r="G26">
            <v>67.58</v>
          </cell>
          <cell r="H26">
            <v>60.1</v>
          </cell>
          <cell r="I26">
            <v>57.4</v>
          </cell>
          <cell r="J26">
            <v>70.34</v>
          </cell>
          <cell r="K26">
            <v>70.5</v>
          </cell>
          <cell r="L26">
            <v>75.05</v>
          </cell>
          <cell r="M26">
            <v>74.81</v>
          </cell>
          <cell r="N26">
            <v>67.25</v>
          </cell>
          <cell r="O26">
            <v>82.86</v>
          </cell>
          <cell r="P26">
            <v>73.61</v>
          </cell>
          <cell r="Q26">
            <v>65.680000000000007</v>
          </cell>
          <cell r="R26">
            <v>66.14</v>
          </cell>
          <cell r="S26">
            <v>65.25</v>
          </cell>
          <cell r="T26">
            <v>62.2</v>
          </cell>
          <cell r="U26">
            <v>62.04</v>
          </cell>
          <cell r="V26">
            <v>68.61</v>
          </cell>
        </row>
        <row r="27">
          <cell r="A27">
            <v>2024</v>
          </cell>
          <cell r="B27">
            <v>64.709999999999994</v>
          </cell>
          <cell r="C27">
            <v>59.33</v>
          </cell>
          <cell r="D27">
            <v>58.25</v>
          </cell>
          <cell r="E27">
            <v>58.63</v>
          </cell>
          <cell r="F27">
            <v>56.31</v>
          </cell>
          <cell r="G27">
            <v>70.739999999999995</v>
          </cell>
          <cell r="H27">
            <v>62.39</v>
          </cell>
          <cell r="I27">
            <v>59.36</v>
          </cell>
          <cell r="J27">
            <v>72.25</v>
          </cell>
          <cell r="K27">
            <v>72.34</v>
          </cell>
          <cell r="L27">
            <v>76.38</v>
          </cell>
          <cell r="M27">
            <v>75.97</v>
          </cell>
          <cell r="N27">
            <v>69.349999999999994</v>
          </cell>
          <cell r="O27">
            <v>87.01</v>
          </cell>
          <cell r="P27">
            <v>76.099999999999994</v>
          </cell>
          <cell r="Q27">
            <v>68.59</v>
          </cell>
          <cell r="R27">
            <v>67.900000000000006</v>
          </cell>
          <cell r="S27">
            <v>66.959999999999994</v>
          </cell>
          <cell r="T27">
            <v>61.95</v>
          </cell>
          <cell r="U27">
            <v>64.09</v>
          </cell>
          <cell r="V27">
            <v>70.55</v>
          </cell>
        </row>
        <row r="28">
          <cell r="B28">
            <v>66.69</v>
          </cell>
          <cell r="C28">
            <v>62.58</v>
          </cell>
          <cell r="D28">
            <v>60.75</v>
          </cell>
          <cell r="E28">
            <v>61.13</v>
          </cell>
          <cell r="F28">
            <v>58.93</v>
          </cell>
          <cell r="G28">
            <v>74.11</v>
          </cell>
          <cell r="H28">
            <v>65.16</v>
          </cell>
          <cell r="I28">
            <v>61.89</v>
          </cell>
          <cell r="J28">
            <v>74.64</v>
          </cell>
          <cell r="K28">
            <v>74.67</v>
          </cell>
          <cell r="L28">
            <v>78.400000000000006</v>
          </cell>
          <cell r="M28">
            <v>79.05</v>
          </cell>
          <cell r="N28">
            <v>72.319999999999993</v>
          </cell>
          <cell r="O28">
            <v>89.55</v>
          </cell>
          <cell r="P28">
            <v>78.41</v>
          </cell>
          <cell r="Q28">
            <v>71.25</v>
          </cell>
          <cell r="R28">
            <v>69.86</v>
          </cell>
          <cell r="S28">
            <v>68.41</v>
          </cell>
          <cell r="T28">
            <v>63.67</v>
          </cell>
          <cell r="U28">
            <v>66.62</v>
          </cell>
          <cell r="V28">
            <v>72.97</v>
          </cell>
        </row>
        <row r="51">
          <cell r="A51">
            <v>2019</v>
          </cell>
          <cell r="B51">
            <v>80.939460742750541</v>
          </cell>
          <cell r="C51">
            <v>75.241648295743587</v>
          </cell>
          <cell r="D51">
            <v>77.073088010852985</v>
          </cell>
          <cell r="E51">
            <v>76.716974732915048</v>
          </cell>
          <cell r="F51">
            <v>74.224181787349508</v>
          </cell>
          <cell r="G51">
            <v>93.386467695438355</v>
          </cell>
          <cell r="H51">
            <v>81.17686959470916</v>
          </cell>
          <cell r="I51">
            <v>77.022214685433283</v>
          </cell>
          <cell r="J51">
            <v>99.643886722062064</v>
          </cell>
          <cell r="K51">
            <v>100</v>
          </cell>
          <cell r="L51">
            <v>104.69730371375276</v>
          </cell>
          <cell r="M51">
            <v>103.88333050703748</v>
          </cell>
          <cell r="N51">
            <v>95.760556215024579</v>
          </cell>
          <cell r="O51">
            <v>120.06104799050364</v>
          </cell>
          <cell r="P51">
            <v>105.96913684924539</v>
          </cell>
          <cell r="Q51">
            <v>94.149567576733943</v>
          </cell>
          <cell r="R51">
            <v>95.726640664744792</v>
          </cell>
          <cell r="S51">
            <v>92.419874512463963</v>
          </cell>
          <cell r="T51">
            <v>87.858232999830435</v>
          </cell>
          <cell r="U51">
            <v>86.111582160420554</v>
          </cell>
          <cell r="V51">
            <v>96.523656096320167</v>
          </cell>
        </row>
        <row r="52">
          <cell r="A52">
            <v>2020</v>
          </cell>
          <cell r="B52">
            <v>81.575898030127476</v>
          </cell>
          <cell r="C52">
            <v>75.285548750206914</v>
          </cell>
          <cell r="D52">
            <v>77.139546432709821</v>
          </cell>
          <cell r="E52">
            <v>77.437510345969216</v>
          </cell>
          <cell r="F52">
            <v>75.186227445787125</v>
          </cell>
          <cell r="G52">
            <v>96.076808475417991</v>
          </cell>
          <cell r="H52">
            <v>82.155272305909619</v>
          </cell>
          <cell r="I52">
            <v>77.454063896705847</v>
          </cell>
          <cell r="J52">
            <v>99.784803840423777</v>
          </cell>
          <cell r="K52">
            <v>100</v>
          </cell>
          <cell r="L52">
            <v>104.99917232246317</v>
          </cell>
          <cell r="M52">
            <v>103.97285217679193</v>
          </cell>
          <cell r="N52">
            <v>95.696076808475425</v>
          </cell>
          <cell r="O52">
            <v>118.02681675219335</v>
          </cell>
          <cell r="P52">
            <v>105.909617612978</v>
          </cell>
          <cell r="Q52">
            <v>93.941400430392321</v>
          </cell>
          <cell r="R52">
            <v>95.679523257738779</v>
          </cell>
          <cell r="S52">
            <v>93.179937096507203</v>
          </cell>
          <cell r="T52">
            <v>87.137891077636155</v>
          </cell>
          <cell r="U52">
            <v>87.170998179109418</v>
          </cell>
          <cell r="V52">
            <v>96.705843403410043</v>
          </cell>
        </row>
        <row r="53">
          <cell r="A53">
            <v>2021</v>
          </cell>
          <cell r="B53">
            <v>81.388712745719729</v>
          </cell>
          <cell r="C53">
            <v>75.412175015852895</v>
          </cell>
          <cell r="D53">
            <v>76.410906785034882</v>
          </cell>
          <cell r="E53">
            <v>76.949904882688642</v>
          </cell>
          <cell r="F53">
            <v>74.524413443246672</v>
          </cell>
          <cell r="G53">
            <v>95.32339885859227</v>
          </cell>
          <cell r="H53">
            <v>81.674064679771732</v>
          </cell>
          <cell r="I53">
            <v>76.997463538363988</v>
          </cell>
          <cell r="J53">
            <v>99.746353836398228</v>
          </cell>
          <cell r="K53">
            <v>100</v>
          </cell>
          <cell r="L53">
            <v>105.53265694356372</v>
          </cell>
          <cell r="M53">
            <v>103.59860494610018</v>
          </cell>
          <cell r="N53">
            <v>98.858592263792005</v>
          </cell>
          <cell r="O53">
            <v>122.17818642993024</v>
          </cell>
          <cell r="P53">
            <v>105.42168674698796</v>
          </cell>
          <cell r="Q53">
            <v>92.184527584020287</v>
          </cell>
          <cell r="R53">
            <v>94.689283449587819</v>
          </cell>
          <cell r="S53">
            <v>99.540266328471787</v>
          </cell>
          <cell r="T53">
            <v>85.621433100824348</v>
          </cell>
          <cell r="U53">
            <v>86.651870640456565</v>
          </cell>
          <cell r="V53">
            <v>96.639188332276476</v>
          </cell>
        </row>
        <row r="54">
          <cell r="A54">
            <v>2022</v>
          </cell>
          <cell r="B54">
            <v>85.946591078621509</v>
          </cell>
          <cell r="C54">
            <v>79.516634342831566</v>
          </cell>
          <cell r="D54">
            <v>78.770699686707431</v>
          </cell>
          <cell r="E54">
            <v>80.948828882589879</v>
          </cell>
          <cell r="F54">
            <v>76.279277935252878</v>
          </cell>
          <cell r="G54">
            <v>94.838132179621056</v>
          </cell>
          <cell r="H54">
            <v>84.022079665821266</v>
          </cell>
          <cell r="I54">
            <v>80.173056840220795</v>
          </cell>
          <cell r="J54">
            <v>99.716544830672831</v>
          </cell>
          <cell r="K54">
            <v>100</v>
          </cell>
          <cell r="L54">
            <v>105.50499776219601</v>
          </cell>
          <cell r="M54">
            <v>104.6844696404595</v>
          </cell>
          <cell r="N54">
            <v>98.672236312099059</v>
          </cell>
          <cell r="O54">
            <v>128.13665522900192</v>
          </cell>
          <cell r="P54">
            <v>103.25227510070117</v>
          </cell>
          <cell r="Q54">
            <v>92.316873041921525</v>
          </cell>
          <cell r="R54">
            <v>93.540205877965093</v>
          </cell>
          <cell r="S54">
            <v>97.389228703565564</v>
          </cell>
          <cell r="T54">
            <v>86.931224824705353</v>
          </cell>
          <cell r="U54">
            <v>90.243174697896464</v>
          </cell>
          <cell r="V54">
            <v>97.090854841115913</v>
          </cell>
        </row>
        <row r="55">
          <cell r="A55">
            <v>2023</v>
          </cell>
          <cell r="B55">
            <v>88.59574468085107</v>
          </cell>
          <cell r="C55">
            <v>80.468085106382972</v>
          </cell>
          <cell r="D55">
            <v>79.687943262411338</v>
          </cell>
          <cell r="E55">
            <v>81.489361702127667</v>
          </cell>
          <cell r="F55">
            <v>77.489361702127667</v>
          </cell>
          <cell r="G55">
            <v>95.858156028368796</v>
          </cell>
          <cell r="H55">
            <v>85.248226950354606</v>
          </cell>
          <cell r="I55">
            <v>81.418439716312051</v>
          </cell>
          <cell r="J55">
            <v>99.773049645390074</v>
          </cell>
          <cell r="K55">
            <v>100</v>
          </cell>
          <cell r="L55">
            <v>106.45390070921985</v>
          </cell>
          <cell r="M55">
            <v>106.11347517730496</v>
          </cell>
          <cell r="N55">
            <v>95.39007092198581</v>
          </cell>
          <cell r="O55">
            <v>117.53191489361703</v>
          </cell>
          <cell r="P55">
            <v>104.41134751773049</v>
          </cell>
          <cell r="Q55">
            <v>93.163120567375898</v>
          </cell>
          <cell r="R55">
            <v>93.815602836879435</v>
          </cell>
          <cell r="S55">
            <v>92.553191489361694</v>
          </cell>
          <cell r="T55">
            <v>88.22695035460994</v>
          </cell>
          <cell r="U55">
            <v>88</v>
          </cell>
          <cell r="V55">
            <v>97.319148936170208</v>
          </cell>
        </row>
        <row r="56">
          <cell r="A56">
            <v>2024</v>
          </cell>
          <cell r="B56">
            <v>89.452585015205955</v>
          </cell>
          <cell r="C56">
            <v>82.015482444014367</v>
          </cell>
          <cell r="D56">
            <v>80.522532485485215</v>
          </cell>
          <cell r="E56">
            <v>81.047829693115844</v>
          </cell>
          <cell r="F56">
            <v>77.84075200442355</v>
          </cell>
          <cell r="G56">
            <v>97.788222283660474</v>
          </cell>
          <cell r="H56">
            <v>86.245507326513689</v>
          </cell>
          <cell r="I56">
            <v>82.056953276195742</v>
          </cell>
          <cell r="J56">
            <v>99.875587503455904</v>
          </cell>
          <cell r="K56">
            <v>100</v>
          </cell>
          <cell r="L56">
            <v>105.58473873375725</v>
          </cell>
          <cell r="M56">
            <v>105.01797069394524</v>
          </cell>
          <cell r="N56">
            <v>95.866740392590529</v>
          </cell>
          <cell r="O56">
            <v>120.27923693668787</v>
          </cell>
          <cell r="P56">
            <v>105.19767763339783</v>
          </cell>
          <cell r="Q56">
            <v>94.816145977329285</v>
          </cell>
          <cell r="R56">
            <v>93.862316837157863</v>
          </cell>
          <cell r="S56">
            <v>92.562897428808384</v>
          </cell>
          <cell r="T56">
            <v>85.637268454520324</v>
          </cell>
          <cell r="U56">
            <v>88.595521150124412</v>
          </cell>
          <cell r="V56">
            <v>97.525573679845166</v>
          </cell>
        </row>
        <row r="57">
          <cell r="B57">
            <v>89.312977099236633</v>
          </cell>
          <cell r="C57">
            <v>83.808758537565282</v>
          </cell>
          <cell r="D57">
            <v>81.357975090397744</v>
          </cell>
          <cell r="E57">
            <v>81.866880942815058</v>
          </cell>
          <cell r="F57">
            <v>78.920583902504347</v>
          </cell>
          <cell r="G57">
            <v>99.250033480648185</v>
          </cell>
          <cell r="H57">
            <v>87.263961430293278</v>
          </cell>
          <cell r="I57">
            <v>82.884692647649658</v>
          </cell>
          <cell r="J57">
            <v>99.959823222177576</v>
          </cell>
          <cell r="K57">
            <v>100</v>
          </cell>
          <cell r="L57">
            <v>104.99531270925407</v>
          </cell>
          <cell r="M57">
            <v>105.86580956207312</v>
          </cell>
          <cell r="N57">
            <v>96.852819070577183</v>
          </cell>
          <cell r="O57">
            <v>119.92768179991964</v>
          </cell>
          <cell r="P57">
            <v>105.00870496852819</v>
          </cell>
          <cell r="Q57">
            <v>95.419847328244273</v>
          </cell>
          <cell r="R57">
            <v>93.558323289138883</v>
          </cell>
          <cell r="S57">
            <v>91.616445694388631</v>
          </cell>
          <cell r="T57">
            <v>85.268514798446489</v>
          </cell>
          <cell r="U57">
            <v>89.219231284317672</v>
          </cell>
          <cell r="V57">
            <v>97.723315923396271</v>
          </cell>
        </row>
        <row r="79">
          <cell r="B79">
            <v>135.26331543544413</v>
          </cell>
          <cell r="C79">
            <v>133.3819134398461</v>
          </cell>
          <cell r="D79">
            <v>141.2834612882437</v>
          </cell>
          <cell r="E79">
            <v>133.28361252058252</v>
          </cell>
          <cell r="F79">
            <v>142.53037848781292</v>
          </cell>
          <cell r="G79">
            <v>119.18634925227134</v>
          </cell>
          <cell r="H79">
            <v>134.08771066616899</v>
          </cell>
          <cell r="I79">
            <v>137.94792791387508</v>
          </cell>
          <cell r="J79">
            <v>116.92188593949039</v>
          </cell>
          <cell r="K79">
            <v>116.83833676897729</v>
          </cell>
          <cell r="L79">
            <v>120.21494150516364</v>
          </cell>
          <cell r="M79">
            <v>124.32075525621158</v>
          </cell>
          <cell r="N79">
            <v>108.46750844143878</v>
          </cell>
          <cell r="O79">
            <v>111.0760479630034</v>
          </cell>
          <cell r="P79">
            <v>112.11197051574354</v>
          </cell>
          <cell r="Q79">
            <v>117.24578925931274</v>
          </cell>
          <cell r="R79">
            <v>112.37488399873412</v>
          </cell>
          <cell r="S79">
            <v>114.20482925963226</v>
          </cell>
          <cell r="T79">
            <v>114.20450444860111</v>
          </cell>
          <cell r="U79">
            <v>114.97217758810103</v>
          </cell>
          <cell r="V79">
            <v>119.99438221246082</v>
          </cell>
        </row>
        <row r="85">
          <cell r="B85">
            <v>141.31576338946962</v>
          </cell>
          <cell r="C85">
            <v>144.10929124644284</v>
          </cell>
          <cell r="D85">
            <v>148.24080494304445</v>
          </cell>
          <cell r="E85">
            <v>135.85312003941269</v>
          </cell>
          <cell r="F85">
            <v>150.74351548886332</v>
          </cell>
          <cell r="G85">
            <v>130.35616719067067</v>
          </cell>
          <cell r="H85">
            <v>142.83484866380491</v>
          </cell>
          <cell r="I85">
            <v>144.71318981652192</v>
          </cell>
          <cell r="J85">
            <v>118.30762270338562</v>
          </cell>
          <cell r="K85">
            <v>117.7173123736878</v>
          </cell>
          <cell r="L85">
            <v>123.00660695421148</v>
          </cell>
          <cell r="M85">
            <v>128.77895440578223</v>
          </cell>
          <cell r="N85">
            <v>112.86186006353172</v>
          </cell>
          <cell r="O85">
            <v>108.95231643214214</v>
          </cell>
          <cell r="P85">
            <v>114.01340835375507</v>
          </cell>
          <cell r="Q85">
            <v>117.69857385466574</v>
          </cell>
          <cell r="R85">
            <v>109.96972906110084</v>
          </cell>
          <cell r="S85">
            <v>113.92410752612592</v>
          </cell>
          <cell r="T85">
            <v>110.36984383067264</v>
          </cell>
          <cell r="U85">
            <v>113.65172995480582</v>
          </cell>
          <cell r="V85">
            <v>122.06069183360111</v>
          </cell>
        </row>
        <row r="106">
          <cell r="A106">
            <v>2019</v>
          </cell>
          <cell r="B106">
            <v>1.73993612295898</v>
          </cell>
          <cell r="C106">
            <v>3.909873436908299</v>
          </cell>
          <cell r="D106">
            <v>1.7207479697836732</v>
          </cell>
          <cell r="E106">
            <v>2.8596096002520426</v>
          </cell>
          <cell r="F106">
            <v>1.4160059674560586</v>
          </cell>
          <cell r="G106">
            <v>1.356847296368997</v>
          </cell>
          <cell r="H106">
            <v>1.989194073324029</v>
          </cell>
          <cell r="I106">
            <v>2.137562768988289</v>
          </cell>
          <cell r="J106">
            <v>0.47999413022957071</v>
          </cell>
          <cell r="K106">
            <v>0.43796011502107035</v>
          </cell>
          <cell r="L106">
            <v>-0.10311075239424383</v>
          </cell>
          <cell r="M106">
            <v>0.97913482865361345</v>
          </cell>
          <cell r="N106">
            <v>-2.4848586388890084</v>
          </cell>
          <cell r="O106">
            <v>1.8764864986898147</v>
          </cell>
          <cell r="P106">
            <v>0.79146464092951874</v>
          </cell>
          <cell r="Q106">
            <v>0.86829361423551177</v>
          </cell>
          <cell r="R106">
            <v>-0.31274035941019918</v>
          </cell>
          <cell r="S106">
            <v>1.191245837363212</v>
          </cell>
          <cell r="T106">
            <v>-1.0442656341277541</v>
          </cell>
          <cell r="U106">
            <v>1.5344880661525337</v>
          </cell>
          <cell r="V106">
            <v>0.68997352549689595</v>
          </cell>
        </row>
        <row r="107">
          <cell r="A107">
            <v>2020</v>
          </cell>
          <cell r="B107">
            <v>1.3096860550665212</v>
          </cell>
          <cell r="C107">
            <v>0.64208304822608397</v>
          </cell>
          <cell r="D107">
            <v>0.70732152117301439</v>
          </cell>
          <cell r="E107">
            <v>1.6105419654661262</v>
          </cell>
          <cell r="F107">
            <v>1.8249937510200311</v>
          </cell>
          <cell r="G107">
            <v>3.2707025205757105</v>
          </cell>
          <cell r="H107">
            <v>1.7482671547363964</v>
          </cell>
          <cell r="I107">
            <v>1.1615642630958121</v>
          </cell>
          <cell r="J107">
            <v>0.83410527084846819</v>
          </cell>
          <cell r="K107">
            <v>0.70274900178095834</v>
          </cell>
          <cell r="L107">
            <v>1.0457075314044033</v>
          </cell>
          <cell r="M107">
            <v>0.84944097577289313</v>
          </cell>
          <cell r="N107">
            <v>0.44976921519631219</v>
          </cell>
          <cell r="O107">
            <v>-0.63562029681231991</v>
          </cell>
          <cell r="P107">
            <v>0.23788812581086916</v>
          </cell>
          <cell r="Q107">
            <v>0.55708592711079064</v>
          </cell>
          <cell r="R107">
            <v>0.67595811384910576</v>
          </cell>
          <cell r="S107">
            <v>1.50442016540417</v>
          </cell>
          <cell r="T107">
            <v>-0.1913916026669682</v>
          </cell>
          <cell r="U107">
            <v>1.7695752533036995</v>
          </cell>
          <cell r="V107">
            <v>0.85969895183437472</v>
          </cell>
        </row>
        <row r="108">
          <cell r="A108">
            <v>2021</v>
          </cell>
          <cell r="B108">
            <v>7.9203232234917209E-2</v>
          </cell>
          <cell r="C108">
            <v>0.97154436459479143</v>
          </cell>
          <cell r="D108">
            <v>1.042603091543711</v>
          </cell>
          <cell r="E108">
            <v>0.38285658118053334</v>
          </cell>
          <cell r="F108">
            <v>1.5547205238109996</v>
          </cell>
          <cell r="G108">
            <v>1.1911166195599492</v>
          </cell>
          <cell r="H108">
            <v>0.99485752314403442</v>
          </cell>
          <cell r="I108">
            <v>0.82391103291539025</v>
          </cell>
          <cell r="J108">
            <v>1.6678759527449643</v>
          </cell>
          <cell r="K108">
            <v>1.6955817479871911</v>
          </cell>
          <cell r="L108">
            <v>3.1857538420505023</v>
          </cell>
          <cell r="M108">
            <v>2.059975925215582</v>
          </cell>
          <cell r="N108">
            <v>4.3490652679957833</v>
          </cell>
          <cell r="O108">
            <v>-2.147165735969395</v>
          </cell>
          <cell r="P108">
            <v>1.9701788879215485</v>
          </cell>
          <cell r="Q108">
            <v>-0.12469508650897865</v>
          </cell>
          <cell r="R108">
            <v>0.60619197617457132</v>
          </cell>
          <cell r="S108">
            <v>9.2069745000345193</v>
          </cell>
          <cell r="T108">
            <v>4.6074209882078776E-3</v>
          </cell>
          <cell r="U108">
            <v>-2.2438904215340045</v>
          </cell>
          <cell r="V108">
            <v>1.5977094249409305</v>
          </cell>
        </row>
        <row r="109">
          <cell r="A109">
            <v>2022</v>
          </cell>
          <cell r="B109">
            <v>2.4449383745506594</v>
          </cell>
          <cell r="C109">
            <v>2.62052190503303</v>
          </cell>
          <cell r="D109">
            <v>3.1484988300360328</v>
          </cell>
          <cell r="E109">
            <v>1.8002260807973727</v>
          </cell>
          <cell r="F109">
            <v>2.4662455317458125</v>
          </cell>
          <cell r="G109">
            <v>1.8955281999420919</v>
          </cell>
          <cell r="H109">
            <v>2.553653698349919</v>
          </cell>
          <cell r="I109">
            <v>2.6013820210733911</v>
          </cell>
          <cell r="J109">
            <v>-9.5169920570583599E-3</v>
          </cell>
          <cell r="K109">
            <v>-0.11151671718658918</v>
          </cell>
          <cell r="L109">
            <v>0.70286304513092546</v>
          </cell>
          <cell r="M109">
            <v>1.6154823273247985</v>
          </cell>
          <cell r="N109">
            <v>0.49137647206963209</v>
          </cell>
          <cell r="O109">
            <v>0.85283386090621605</v>
          </cell>
          <cell r="P109">
            <v>-0.51729204075429891</v>
          </cell>
          <cell r="Q109">
            <v>-1.3439651646241799</v>
          </cell>
          <cell r="R109">
            <v>-1.5540327161541541</v>
          </cell>
          <cell r="S109">
            <v>-2.1123191416177178</v>
          </cell>
          <cell r="T109">
            <v>1.3974379158017314</v>
          </cell>
          <cell r="U109">
            <v>0.88050288365202789</v>
          </cell>
          <cell r="V109">
            <v>0.33624528821431454</v>
          </cell>
        </row>
        <row r="110">
          <cell r="A110">
            <v>2023</v>
          </cell>
          <cell r="B110">
            <v>-1.9232848473492936E-2</v>
          </cell>
          <cell r="C110">
            <v>-0.15716057380006987</v>
          </cell>
          <cell r="D110">
            <v>-1.3481870405478844</v>
          </cell>
          <cell r="E110">
            <v>-2.157601577449924</v>
          </cell>
          <cell r="F110">
            <v>-1.1081391092729262</v>
          </cell>
          <cell r="G110">
            <v>0.38051197497827616</v>
          </cell>
          <cell r="H110">
            <v>-0.55534612281068974</v>
          </cell>
          <cell r="I110">
            <v>-1.0215775510602043</v>
          </cell>
          <cell r="J110">
            <v>-1.2324898967352169</v>
          </cell>
          <cell r="K110">
            <v>-1.3203065940176657</v>
          </cell>
          <cell r="L110">
            <v>-1.0012592379055718</v>
          </cell>
          <cell r="M110">
            <v>-0.52092977848687383</v>
          </cell>
          <cell r="N110">
            <v>-2.3206652254849445</v>
          </cell>
          <cell r="O110">
            <v>-2.0976220594518509</v>
          </cell>
          <cell r="P110">
            <v>-0.13580073495467104</v>
          </cell>
          <cell r="Q110">
            <v>-0.86218628887581872</v>
          </cell>
          <cell r="R110">
            <v>-1.490628542088146</v>
          </cell>
          <cell r="S110">
            <v>-6.9063390077826199</v>
          </cell>
          <cell r="T110">
            <v>-0.50006865244232301</v>
          </cell>
          <cell r="U110">
            <v>-2.5888735565551855</v>
          </cell>
          <cell r="V110">
            <v>-1.1904282833616975</v>
          </cell>
        </row>
        <row r="111">
          <cell r="A111">
            <v>2024</v>
          </cell>
          <cell r="B111">
            <v>0.4332777710342981</v>
          </cell>
          <cell r="C111">
            <v>1.3713167174932011</v>
          </cell>
          <cell r="D111">
            <v>0.31485379233124888</v>
          </cell>
          <cell r="E111">
            <v>-0.92749189625180861</v>
          </cell>
          <cell r="F111">
            <v>-0.3203513859316871</v>
          </cell>
          <cell r="G111">
            <v>1.1344733846539157</v>
          </cell>
          <cell r="H111">
            <v>0.48316301599700751</v>
          </cell>
          <cell r="I111">
            <v>0.17855381475135346</v>
          </cell>
          <cell r="J111">
            <v>-0.35876872994607822</v>
          </cell>
          <cell r="K111">
            <v>-0.44309660769766879</v>
          </cell>
          <cell r="L111">
            <v>-1.3314861093465993</v>
          </cell>
          <cell r="M111">
            <v>-1.4881710895425044</v>
          </cell>
          <cell r="N111">
            <v>-0.26901651310954833</v>
          </cell>
          <cell r="O111">
            <v>1.754378450727927</v>
          </cell>
          <cell r="P111">
            <v>0.33271332062480496</v>
          </cell>
          <cell r="Q111">
            <v>1.2551796478268642</v>
          </cell>
          <cell r="R111">
            <v>-0.25817752909003389</v>
          </cell>
          <cell r="S111">
            <v>-0.46128571705312993</v>
          </cell>
          <cell r="T111">
            <v>-3.5513743784451037</v>
          </cell>
          <cell r="U111">
            <v>0.13061759801809103</v>
          </cell>
          <cell r="V111">
            <v>-0.28172431324504998</v>
          </cell>
        </row>
        <row r="112">
          <cell r="B112">
            <v>0.16849877899409194</v>
          </cell>
          <cell r="C112">
            <v>2.3646941019376442</v>
          </cell>
          <cell r="D112">
            <v>1.0130861230982902</v>
          </cell>
          <cell r="E112">
            <v>1.2664425022139056</v>
          </cell>
          <cell r="F112">
            <v>1.2578780818946598</v>
          </cell>
          <cell r="G112">
            <v>1.1769997471991331</v>
          </cell>
          <cell r="H112">
            <v>1.1563254509086391</v>
          </cell>
          <cell r="I112">
            <v>1.0986514615358942</v>
          </cell>
          <cell r="J112">
            <v>0.30298532391066146</v>
          </cell>
          <cell r="K112">
            <v>0.25290610074493713</v>
          </cell>
          <cell r="L112">
            <v>-0.23405895522864739</v>
          </cell>
          <cell r="M112">
            <v>1.0630301907660851</v>
          </cell>
          <cell r="N112">
            <v>1.4024487426987662</v>
          </cell>
          <cell r="O112">
            <v>0.41011432665808911</v>
          </cell>
          <cell r="P112">
            <v>-0.18429605731483889</v>
          </cell>
          <cell r="Q112">
            <v>0.93061195618166437</v>
          </cell>
          <cell r="R112">
            <v>-0.11491617414164068</v>
          </cell>
          <cell r="S112">
            <v>-0.78995189167955004</v>
          </cell>
          <cell r="T112">
            <v>-0.49764063946359727</v>
          </cell>
          <cell r="U112">
            <v>0.98078056362631116</v>
          </cell>
          <cell r="V112">
            <v>0.4110958232863311</v>
          </cell>
        </row>
      </sheetData>
      <sheetData sheetId="12">
        <row r="11">
          <cell r="A11">
            <v>2020</v>
          </cell>
          <cell r="B11">
            <v>95.693777315311152</v>
          </cell>
          <cell r="C11">
            <v>93.190640838427669</v>
          </cell>
          <cell r="D11">
            <v>92.079171415175054</v>
          </cell>
          <cell r="E11">
            <v>90.405447846807149</v>
          </cell>
          <cell r="F11">
            <v>91.600641192764201</v>
          </cell>
          <cell r="G11">
            <v>103.9947882784485</v>
          </cell>
          <cell r="H11">
            <v>95.252765226067666</v>
          </cell>
          <cell r="I11">
            <v>92.611843549481804</v>
          </cell>
          <cell r="J11">
            <v>100.19017703864763</v>
          </cell>
          <cell r="K11">
            <v>100</v>
          </cell>
          <cell r="L11">
            <v>102.33850189477671</v>
          </cell>
          <cell r="M11">
            <v>102.91609827872237</v>
          </cell>
          <cell r="N11">
            <v>96.320507920984085</v>
          </cell>
          <cell r="O11">
            <v>110.92749206829356</v>
          </cell>
          <cell r="P11">
            <v>102.03217673088527</v>
          </cell>
          <cell r="Q11">
            <v>95.615652604860387</v>
          </cell>
          <cell r="R11">
            <v>97.168416755291574</v>
          </cell>
          <cell r="S11">
            <v>96.57553179749921</v>
          </cell>
          <cell r="T11">
            <v>95.973932258755042</v>
          </cell>
          <cell r="U11">
            <v>99.395134249980416</v>
          </cell>
          <cell r="V11">
            <v>98.449621932311416</v>
          </cell>
        </row>
        <row r="12">
          <cell r="A12">
            <v>2021</v>
          </cell>
          <cell r="B12">
            <v>96.016693329271945</v>
          </cell>
          <cell r="C12">
            <v>93.32424913939613</v>
          </cell>
          <cell r="D12">
            <v>92.211186191945345</v>
          </cell>
          <cell r="E12">
            <v>90.535062990306869</v>
          </cell>
          <cell r="F12">
            <v>91.73196989623996</v>
          </cell>
          <cell r="G12">
            <v>103.74022811238697</v>
          </cell>
          <cell r="H12">
            <v>95.32542880816294</v>
          </cell>
          <cell r="I12">
            <v>92.783359798107824</v>
          </cell>
          <cell r="J12">
            <v>100.17805837423668</v>
          </cell>
          <cell r="K12">
            <v>100</v>
          </cell>
          <cell r="L12">
            <v>102.28661079220902</v>
          </cell>
          <cell r="M12">
            <v>103.06365005977692</v>
          </cell>
          <cell r="N12">
            <v>97.019409376463273</v>
          </cell>
          <cell r="O12">
            <v>110.76360390131099</v>
          </cell>
          <cell r="P12">
            <v>101.78242067789259</v>
          </cell>
          <cell r="Q12">
            <v>95.56717034701478</v>
          </cell>
          <cell r="R12">
            <v>97.213437596981308</v>
          </cell>
          <cell r="S12">
            <v>96.526562829483737</v>
          </cell>
          <cell r="T12">
            <v>95.832137005452893</v>
          </cell>
          <cell r="U12">
            <v>99.344735592480021</v>
          </cell>
          <cell r="V12">
            <v>98.495236392147589</v>
          </cell>
        </row>
        <row r="13">
          <cell r="A13">
            <v>2022</v>
          </cell>
          <cell r="B13">
            <v>96.257981376149843</v>
          </cell>
          <cell r="C13">
            <v>93.994124750322754</v>
          </cell>
          <cell r="D13">
            <v>92.287386265225535</v>
          </cell>
          <cell r="E13">
            <v>90.93847227355792</v>
          </cell>
          <cell r="F13">
            <v>92.307181617347297</v>
          </cell>
          <cell r="G13">
            <v>104.04095386538282</v>
          </cell>
          <cell r="H13">
            <v>95.645842750545185</v>
          </cell>
          <cell r="I13">
            <v>93.109721444564045</v>
          </cell>
          <cell r="J13">
            <v>100.19237481084444</v>
          </cell>
          <cell r="K13">
            <v>100</v>
          </cell>
          <cell r="L13">
            <v>101.82598163524472</v>
          </cell>
          <cell r="M13">
            <v>103.33585144186344</v>
          </cell>
          <cell r="N13">
            <v>98.901445412691075</v>
          </cell>
          <cell r="O13">
            <v>109.96877215463439</v>
          </cell>
          <cell r="P13">
            <v>101.79933082298942</v>
          </cell>
          <cell r="Q13">
            <v>95.571215584859516</v>
          </cell>
          <cell r="R13">
            <v>97.476433577887349</v>
          </cell>
          <cell r="S13">
            <v>96.355138406880641</v>
          </cell>
          <cell r="T13">
            <v>95.231660884307246</v>
          </cell>
          <cell r="U13">
            <v>98.807037416827271</v>
          </cell>
          <cell r="V13">
            <v>98.582783958911506</v>
          </cell>
        </row>
        <row r="14">
          <cell r="A14">
            <v>2023</v>
          </cell>
          <cell r="B14">
            <v>96.820402939797177</v>
          </cell>
          <cell r="C14">
            <v>94.447741812590053</v>
          </cell>
          <cell r="D14">
            <v>92.847165965176487</v>
          </cell>
          <cell r="E14">
            <v>91.004317479265836</v>
          </cell>
          <cell r="F14">
            <v>92.60046914302562</v>
          </cell>
          <cell r="G14">
            <v>104.32669971466422</v>
          </cell>
          <cell r="H14">
            <v>96.033197760508543</v>
          </cell>
          <cell r="I14">
            <v>93.527772076510658</v>
          </cell>
          <cell r="J14">
            <v>100.20597810985166</v>
          </cell>
          <cell r="K14">
            <v>100</v>
          </cell>
          <cell r="L14">
            <v>102.22601192925626</v>
          </cell>
          <cell r="M14">
            <v>103.33288565630249</v>
          </cell>
          <cell r="N14">
            <v>97.371853574778285</v>
          </cell>
          <cell r="O14">
            <v>109.66323575560664</v>
          </cell>
          <cell r="P14">
            <v>101.74490316118954</v>
          </cell>
          <cell r="Q14">
            <v>95.756713578824076</v>
          </cell>
          <cell r="R14">
            <v>97.228382246594734</v>
          </cell>
          <cell r="S14">
            <v>96.303621517295099</v>
          </cell>
          <cell r="T14">
            <v>95.127187385307906</v>
          </cell>
          <cell r="U14">
            <v>98.944691029584035</v>
          </cell>
          <cell r="V14">
            <v>98.594863837562215</v>
          </cell>
        </row>
        <row r="15">
          <cell r="B15">
            <v>97.587281666323562</v>
          </cell>
          <cell r="C15">
            <v>94.702767020672724</v>
          </cell>
          <cell r="D15">
            <v>93.999698805953557</v>
          </cell>
          <cell r="E15">
            <v>91.269540746746998</v>
          </cell>
          <cell r="F15">
            <v>92.857107085266392</v>
          </cell>
          <cell r="G15">
            <v>103.97564241294093</v>
          </cell>
          <cell r="H15">
            <v>96.455180242621296</v>
          </cell>
          <cell r="I15">
            <v>94.183286031803391</v>
          </cell>
          <cell r="J15">
            <v>100.18926557507291</v>
          </cell>
          <cell r="K15">
            <v>100</v>
          </cell>
          <cell r="L15">
            <v>102.61273944889592</v>
          </cell>
          <cell r="M15">
            <v>103.56249010293088</v>
          </cell>
          <cell r="N15">
            <v>95.747543998411089</v>
          </cell>
          <cell r="O15">
            <v>108.81053329513335</v>
          </cell>
          <cell r="P15">
            <v>101.25164525600911</v>
          </cell>
          <cell r="Q15">
            <v>95.842873123259139</v>
          </cell>
          <cell r="R15">
            <v>96.963272245179738</v>
          </cell>
          <cell r="S15">
            <v>96.565847424135498</v>
          </cell>
          <cell r="T15">
            <v>95.427540008050144</v>
          </cell>
          <cell r="U15">
            <v>99.116790618173169</v>
          </cell>
          <cell r="V15">
            <v>98.58711601401518</v>
          </cell>
        </row>
        <row r="16">
          <cell r="B16">
            <v>98.613913133767781</v>
          </cell>
          <cell r="C16">
            <v>94.668859565060998</v>
          </cell>
          <cell r="D16">
            <v>95.255994033126726</v>
          </cell>
          <cell r="E16">
            <v>92.08059035604461</v>
          </cell>
          <cell r="F16">
            <v>92.756122389436683</v>
          </cell>
          <cell r="G16">
            <v>103.6778238943983</v>
          </cell>
          <cell r="H16">
            <v>96.953744873933161</v>
          </cell>
          <cell r="I16">
            <v>94.922434051046892</v>
          </cell>
          <cell r="J16">
            <v>100.17508754110389</v>
          </cell>
          <cell r="K16">
            <v>100</v>
          </cell>
          <cell r="L16">
            <v>103.21845265785529</v>
          </cell>
          <cell r="M16">
            <v>103.73958758133482</v>
          </cell>
          <cell r="N16">
            <v>94.708849974644025</v>
          </cell>
          <cell r="O16">
            <v>108.14047289965045</v>
          </cell>
          <cell r="P16">
            <v>100.98730556349413</v>
          </cell>
          <cell r="Q16">
            <v>95.970403437064519</v>
          </cell>
          <cell r="R16">
            <v>96.581658299590373</v>
          </cell>
          <cell r="S16">
            <v>96.6318706529254</v>
          </cell>
          <cell r="T16">
            <v>95.859417144522581</v>
          </cell>
          <cell r="U16">
            <v>98.750393224555822</v>
          </cell>
          <cell r="V16">
            <v>98.620038213823207</v>
          </cell>
        </row>
        <row r="19">
          <cell r="A19">
            <v>2020</v>
          </cell>
          <cell r="B19">
            <v>0.50251256281406143</v>
          </cell>
          <cell r="C19">
            <v>0.60362173038228661</v>
          </cell>
          <cell r="D19">
            <v>0.90817356205852207</v>
          </cell>
          <cell r="E19">
            <v>0.50251256281406143</v>
          </cell>
          <cell r="F19">
            <v>1.214574898785429</v>
          </cell>
          <cell r="G19">
            <v>0.40160642570282334</v>
          </cell>
          <cell r="H19">
            <v>0.68341477732610934</v>
          </cell>
          <cell r="I19">
            <v>0.76648493194946488</v>
          </cell>
          <cell r="J19">
            <v>0.48307010335280215</v>
          </cell>
          <cell r="K19">
            <v>0.48706746981956506</v>
          </cell>
          <cell r="L19">
            <v>0.60362173038228661</v>
          </cell>
          <cell r="M19">
            <v>0.50251256281406143</v>
          </cell>
          <cell r="N19">
            <v>0.70493454179253945</v>
          </cell>
          <cell r="O19">
            <v>0.20040080160322304</v>
          </cell>
          <cell r="P19">
            <v>0.20040080160322304</v>
          </cell>
          <cell r="Q19">
            <v>0.40160642570282334</v>
          </cell>
          <cell r="R19">
            <v>0.50251256281406143</v>
          </cell>
          <cell r="S19">
            <v>0.60362173038228661</v>
          </cell>
          <cell r="T19">
            <v>0.40160642570282334</v>
          </cell>
          <cell r="U19">
            <v>0.70493454179253945</v>
          </cell>
          <cell r="V19">
            <v>0.50251256281406143</v>
          </cell>
        </row>
        <row r="20">
          <cell r="A20">
            <v>2021</v>
          </cell>
          <cell r="B20">
            <v>3.4000000000000057</v>
          </cell>
          <cell r="C20">
            <v>3.2000000000000028</v>
          </cell>
          <cell r="D20">
            <v>3.2000000000000028</v>
          </cell>
          <cell r="E20">
            <v>3.2000000000000028</v>
          </cell>
          <cell r="F20">
            <v>3.2000000000000028</v>
          </cell>
          <cell r="G20">
            <v>2.7999999999999972</v>
          </cell>
          <cell r="H20">
            <v>3.1408622947781559</v>
          </cell>
          <cell r="I20">
            <v>3.2419693009654793</v>
          </cell>
          <cell r="J20">
            <v>3.0404758834326016</v>
          </cell>
          <cell r="K20">
            <v>3.0522820627790983</v>
          </cell>
          <cell r="L20">
            <v>3</v>
          </cell>
          <cell r="M20">
            <v>3.2000000000000028</v>
          </cell>
          <cell r="N20">
            <v>3.7999999999999972</v>
          </cell>
          <cell r="O20">
            <v>2.9000000000000199</v>
          </cell>
          <cell r="P20">
            <v>2.7999999999999972</v>
          </cell>
          <cell r="Q20">
            <v>3</v>
          </cell>
          <cell r="R20">
            <v>3.0999999999999943</v>
          </cell>
          <cell r="S20">
            <v>3</v>
          </cell>
          <cell r="T20">
            <v>2.9000000000000199</v>
          </cell>
          <cell r="U20">
            <v>3</v>
          </cell>
          <cell r="V20">
            <v>3.0999999999999943</v>
          </cell>
        </row>
        <row r="21">
          <cell r="A21">
            <v>2022</v>
          </cell>
          <cell r="B21">
            <v>7.0599613152804608</v>
          </cell>
          <cell r="C21">
            <v>7.5581395348837077</v>
          </cell>
          <cell r="D21">
            <v>6.8798449612402948</v>
          </cell>
          <cell r="E21">
            <v>7.2674418604651123</v>
          </cell>
          <cell r="F21">
            <v>7.4612403100775282</v>
          </cell>
          <cell r="G21">
            <v>7.1011673151750898</v>
          </cell>
          <cell r="H21">
            <v>7.1530311063240024</v>
          </cell>
          <cell r="I21">
            <v>7.1685264436744012</v>
          </cell>
          <cell r="J21">
            <v>6.8104948599692872</v>
          </cell>
          <cell r="K21">
            <v>6.7961857995275157</v>
          </cell>
          <cell r="L21">
            <v>6.3106796116504853</v>
          </cell>
          <cell r="M21">
            <v>7.0736434108526964</v>
          </cell>
          <cell r="N21">
            <v>8.863198458574189</v>
          </cell>
          <cell r="O21">
            <v>6.0252672497570217</v>
          </cell>
          <cell r="P21">
            <v>6.8093385214007753</v>
          </cell>
          <cell r="Q21">
            <v>6.7961165048543677</v>
          </cell>
          <cell r="R21">
            <v>7.0805043646944767</v>
          </cell>
          <cell r="S21">
            <v>6.601941747572809</v>
          </cell>
          <cell r="T21">
            <v>6.1224489795918373</v>
          </cell>
          <cell r="U21">
            <v>6.2135922330097202</v>
          </cell>
          <cell r="V21">
            <v>6.8865179437439537</v>
          </cell>
        </row>
        <row r="22">
          <cell r="A22">
            <v>2023</v>
          </cell>
          <cell r="B22">
            <v>6.504065040650417</v>
          </cell>
          <cell r="C22">
            <v>6.3963963963963977</v>
          </cell>
          <cell r="D22">
            <v>6.5276518585675376</v>
          </cell>
          <cell r="E22">
            <v>5.9620596205961931</v>
          </cell>
          <cell r="F22">
            <v>6.2218214607754589</v>
          </cell>
          <cell r="G22">
            <v>6.1762034514078152</v>
          </cell>
          <cell r="H22">
            <v>6.3161304183653755</v>
          </cell>
          <cell r="I22">
            <v>6.358774075096969</v>
          </cell>
          <cell r="J22">
            <v>5.8982868415752705</v>
          </cell>
          <cell r="K22">
            <v>5.8844346892293622</v>
          </cell>
          <cell r="L22">
            <v>6.3013698630137043</v>
          </cell>
          <cell r="M22">
            <v>5.8823529411764781</v>
          </cell>
          <cell r="N22">
            <v>4.2477876106194543</v>
          </cell>
          <cell r="O22">
            <v>5.5912007332722453</v>
          </cell>
          <cell r="P22">
            <v>5.8287795992714138</v>
          </cell>
          <cell r="Q22">
            <v>6.0909090909091077</v>
          </cell>
          <cell r="R22">
            <v>5.6159420289855007</v>
          </cell>
          <cell r="S22">
            <v>5.8287795992714138</v>
          </cell>
          <cell r="T22">
            <v>5.7692307692307736</v>
          </cell>
          <cell r="U22">
            <v>6.0329067641681888</v>
          </cell>
          <cell r="V22">
            <v>5.8983666061705975</v>
          </cell>
        </row>
        <row r="23">
          <cell r="A23">
            <v>2024</v>
          </cell>
          <cell r="B23">
            <v>2.4597116200169467</v>
          </cell>
          <cell r="C23">
            <v>2.0321761219305614</v>
          </cell>
          <cell r="D23">
            <v>2.8936170212765973</v>
          </cell>
          <cell r="E23">
            <v>2.4722932651321372</v>
          </cell>
          <cell r="F23">
            <v>2.2071307300509488</v>
          </cell>
          <cell r="G23">
            <v>1.6253207869974204</v>
          </cell>
          <cell r="H23">
            <v>2.3000807933345002</v>
          </cell>
          <cell r="I23">
            <v>2.5057183106200283</v>
          </cell>
          <cell r="J23">
            <v>2.2241497747484078</v>
          </cell>
          <cell r="K23">
            <v>2.2539971105102792</v>
          </cell>
          <cell r="L23">
            <v>2.2336769759450021</v>
          </cell>
          <cell r="M23">
            <v>2.4786324786324911</v>
          </cell>
          <cell r="N23">
            <v>2.1222410865874224</v>
          </cell>
          <cell r="O23">
            <v>1.7361111111111143</v>
          </cell>
          <cell r="P23">
            <v>1.8072289156626482</v>
          </cell>
          <cell r="Q23">
            <v>2.1422450728363316</v>
          </cell>
          <cell r="R23">
            <v>2.2298456260720485</v>
          </cell>
          <cell r="S23">
            <v>2.5817555938037771</v>
          </cell>
          <cell r="T23">
            <v>2.6839826839826912</v>
          </cell>
          <cell r="U23">
            <v>2.4137931034482705</v>
          </cell>
          <cell r="V23">
            <v>2.2279348757497672</v>
          </cell>
        </row>
        <row r="24">
          <cell r="A24">
            <v>2025</v>
          </cell>
          <cell r="B24">
            <v>2.400662251655632</v>
          </cell>
          <cell r="C24">
            <v>1.8257261410788317</v>
          </cell>
          <cell r="D24">
            <v>2.233250620347377</v>
          </cell>
          <cell r="E24">
            <v>2.7454242928452572</v>
          </cell>
          <cell r="F24">
            <v>1.7441860465116292</v>
          </cell>
          <cell r="G24">
            <v>2.1885521885522081</v>
          </cell>
          <cell r="H24">
            <v>2.2131696711547164</v>
          </cell>
          <cell r="I24">
            <v>2.220672009699765</v>
          </cell>
          <cell r="J24">
            <v>2.1440294982120083</v>
          </cell>
          <cell r="K24">
            <v>2.1418103610045787</v>
          </cell>
          <cell r="L24">
            <v>2.3529411764705799</v>
          </cell>
          <cell r="M24">
            <v>2.0850708924103429</v>
          </cell>
          <cell r="N24">
            <v>2.7431421446383979</v>
          </cell>
          <cell r="O24">
            <v>2.3037542662116124</v>
          </cell>
          <cell r="P24">
            <v>2.366863905325431</v>
          </cell>
          <cell r="Q24">
            <v>2.1812080536912646</v>
          </cell>
          <cell r="R24">
            <v>2.0134228187919376</v>
          </cell>
          <cell r="S24">
            <v>1.9295302013422742</v>
          </cell>
          <cell r="T24">
            <v>2.2765598650927359</v>
          </cell>
          <cell r="U24">
            <v>1.7676767676767753</v>
          </cell>
          <cell r="V24">
            <v>2.1793797150041883</v>
          </cell>
        </row>
        <row r="34">
          <cell r="A34">
            <v>2020</v>
          </cell>
          <cell r="B34">
            <v>96.153276710041126</v>
          </cell>
          <cell r="C34">
            <v>94.633853235067903</v>
          </cell>
          <cell r="D34">
            <v>96.64490741578733</v>
          </cell>
          <cell r="E34">
            <v>96.94015889138457</v>
          </cell>
          <cell r="F34">
            <v>96.048307865972902</v>
          </cell>
          <cell r="G34">
            <v>86.189890681944121</v>
          </cell>
          <cell r="H34">
            <v>93.66125726715137</v>
          </cell>
          <cell r="I34">
            <v>96.197549882945765</v>
          </cell>
          <cell r="J34">
            <v>99.27255623358397</v>
          </cell>
          <cell r="K34">
            <v>100</v>
          </cell>
          <cell r="L34">
            <v>101.50537986719097</v>
          </cell>
          <cell r="M34">
            <v>104.29866187407949</v>
          </cell>
          <cell r="N34">
            <v>93.561993526724024</v>
          </cell>
          <cell r="O34">
            <v>92.247150955339777</v>
          </cell>
          <cell r="P34">
            <v>97.421280586641558</v>
          </cell>
          <cell r="Q34">
            <v>99.632957303737584</v>
          </cell>
          <cell r="R34">
            <v>98.537239577691182</v>
          </cell>
          <cell r="S34">
            <v>100.55735452652254</v>
          </cell>
          <cell r="T34">
            <v>94.243308569492797</v>
          </cell>
          <cell r="U34">
            <v>101.36077519169567</v>
          </cell>
          <cell r="V34">
            <v>99.443425302788626</v>
          </cell>
        </row>
        <row r="35">
          <cell r="A35">
            <v>2021</v>
          </cell>
          <cell r="B35">
            <v>95.685062726070527</v>
          </cell>
          <cell r="C35">
            <v>94.039478268240572</v>
          </cell>
          <cell r="D35">
            <v>96.042759810211905</v>
          </cell>
          <cell r="E35">
            <v>96.677831015723356</v>
          </cell>
          <cell r="F35">
            <v>96.063455105688178</v>
          </cell>
          <cell r="G35">
            <v>86.430681783926801</v>
          </cell>
          <cell r="H35">
            <v>93.421244389207359</v>
          </cell>
          <cell r="I35">
            <v>95.787187099197794</v>
          </cell>
          <cell r="J35">
            <v>99.284321855037888</v>
          </cell>
          <cell r="K35">
            <v>100</v>
          </cell>
          <cell r="L35">
            <v>101.65095842666561</v>
          </cell>
          <cell r="M35">
            <v>104.25673509887621</v>
          </cell>
          <cell r="N35">
            <v>92.679613232767608</v>
          </cell>
          <cell r="O35">
            <v>91.682008534803188</v>
          </cell>
          <cell r="P35">
            <v>97.757702694134124</v>
          </cell>
          <cell r="Q35">
            <v>99.289657532657884</v>
          </cell>
          <cell r="R35">
            <v>98.636573419358257</v>
          </cell>
          <cell r="S35">
            <v>100.02620622127381</v>
          </cell>
          <cell r="T35">
            <v>94.365710829553691</v>
          </cell>
          <cell r="U35">
            <v>101.70910649817534</v>
          </cell>
          <cell r="V35">
            <v>99.370961926894068</v>
          </cell>
        </row>
        <row r="36">
          <cell r="A36">
            <v>2022</v>
          </cell>
          <cell r="B36">
            <v>94.833873992216624</v>
          </cell>
          <cell r="C36">
            <v>93.794734316866837</v>
          </cell>
          <cell r="D36">
            <v>95.999334106966984</v>
          </cell>
          <cell r="E36">
            <v>95.47140392337289</v>
          </cell>
          <cell r="F36">
            <v>96.006387206170473</v>
          </cell>
          <cell r="G36">
            <v>85.998523549000822</v>
          </cell>
          <cell r="H36">
            <v>92.990488775473395</v>
          </cell>
          <cell r="I36">
            <v>95.351121298071831</v>
          </cell>
          <cell r="J36">
            <v>99.262317376583368</v>
          </cell>
          <cell r="K36">
            <v>100</v>
          </cell>
          <cell r="L36">
            <v>102.08692476897258</v>
          </cell>
          <cell r="M36">
            <v>104.63040251481183</v>
          </cell>
          <cell r="N36">
            <v>91.245124254277982</v>
          </cell>
          <cell r="O36">
            <v>92.737960357136899</v>
          </cell>
          <cell r="P36">
            <v>96.746597483477572</v>
          </cell>
          <cell r="Q36">
            <v>99.321462722781291</v>
          </cell>
          <cell r="R36">
            <v>98.150459617504907</v>
          </cell>
          <cell r="S36">
            <v>99.901665238810438</v>
          </cell>
          <cell r="T36">
            <v>94.225457643598389</v>
          </cell>
          <cell r="U36">
            <v>103.00752618473126</v>
          </cell>
          <cell r="V36">
            <v>99.263610249170171</v>
          </cell>
        </row>
        <row r="37">
          <cell r="B37">
            <v>93.901016793196817</v>
          </cell>
          <cell r="C37">
            <v>92.186007078775773</v>
          </cell>
          <cell r="D37">
            <v>95.349153721583022</v>
          </cell>
          <cell r="E37">
            <v>94.81643596618062</v>
          </cell>
          <cell r="F37">
            <v>95.566040097504029</v>
          </cell>
          <cell r="G37">
            <v>86.38348314869053</v>
          </cell>
          <cell r="H37">
            <v>92.490165987817804</v>
          </cell>
          <cell r="I37">
            <v>94.552351192899508</v>
          </cell>
          <cell r="J37">
            <v>99.276291060554726</v>
          </cell>
          <cell r="K37">
            <v>100</v>
          </cell>
          <cell r="L37">
            <v>101.72432591612497</v>
          </cell>
          <cell r="M37">
            <v>104.90405298318576</v>
          </cell>
          <cell r="N37">
            <v>91.984928639219689</v>
          </cell>
          <cell r="O37">
            <v>92.875192714155204</v>
          </cell>
          <cell r="P37">
            <v>97.419848403029818</v>
          </cell>
          <cell r="Q37">
            <v>98.879747889564158</v>
          </cell>
          <cell r="R37">
            <v>98.154056804554273</v>
          </cell>
          <cell r="S37">
            <v>99.992790344289588</v>
          </cell>
          <cell r="T37">
            <v>94.589211418403877</v>
          </cell>
          <cell r="U37">
            <v>102.1543107114055</v>
          </cell>
          <cell r="V37">
            <v>99.228000086650908</v>
          </cell>
        </row>
      </sheetData>
      <sheetData sheetId="13">
        <row r="31">
          <cell r="A31">
            <v>2019</v>
          </cell>
          <cell r="B31">
            <v>1129.779</v>
          </cell>
          <cell r="C31">
            <v>761.54200000000003</v>
          </cell>
          <cell r="D31">
            <v>2064.6219999999998</v>
          </cell>
          <cell r="E31">
            <v>1007.032</v>
          </cell>
          <cell r="F31">
            <v>1044.3420000000001</v>
          </cell>
          <cell r="G31">
            <v>2071.7289999999998</v>
          </cell>
          <cell r="H31">
            <v>8079.0460000000003</v>
          </cell>
          <cell r="I31">
            <v>6007.317</v>
          </cell>
          <cell r="J31">
            <v>39283.682999999997</v>
          </cell>
          <cell r="K31">
            <v>37211.953999999998</v>
          </cell>
          <cell r="L31">
            <v>6342.9369999999999</v>
          </cell>
          <cell r="M31">
            <v>7732.2550000000001</v>
          </cell>
          <cell r="N31">
            <v>438.892</v>
          </cell>
          <cell r="O31">
            <v>1297.8030000000001</v>
          </cell>
          <cell r="P31">
            <v>3529.9070000000002</v>
          </cell>
          <cell r="Q31">
            <v>4183.0190000000002</v>
          </cell>
          <cell r="R31">
            <v>9659.1939999999995</v>
          </cell>
          <cell r="S31">
            <v>2050.3969999999999</v>
          </cell>
          <cell r="T31">
            <v>536.01400000000001</v>
          </cell>
          <cell r="U31">
            <v>1441.5360000000001</v>
          </cell>
          <cell r="V31">
            <v>45291</v>
          </cell>
        </row>
        <row r="32">
          <cell r="A32">
            <v>2020</v>
          </cell>
          <cell r="B32">
            <v>1122.8230000000001</v>
          </cell>
          <cell r="C32">
            <v>756.5</v>
          </cell>
          <cell r="D32">
            <v>2050.4580000000001</v>
          </cell>
          <cell r="E32">
            <v>996.35500000000002</v>
          </cell>
          <cell r="F32">
            <v>1028.7909999999999</v>
          </cell>
          <cell r="G32">
            <v>2066.2130000000002</v>
          </cell>
          <cell r="H32">
            <v>8021.14</v>
          </cell>
          <cell r="I32">
            <v>5954.9269999999997</v>
          </cell>
          <cell r="J32">
            <v>39011.072999999997</v>
          </cell>
          <cell r="K32">
            <v>36944.86</v>
          </cell>
          <cell r="L32">
            <v>6283.51</v>
          </cell>
          <cell r="M32">
            <v>7682.8940000000002</v>
          </cell>
          <cell r="N32">
            <v>434.64800000000002</v>
          </cell>
          <cell r="O32">
            <v>1293.646</v>
          </cell>
          <cell r="P32">
            <v>3505.4169999999999</v>
          </cell>
          <cell r="Q32">
            <v>4158.442</v>
          </cell>
          <cell r="R32">
            <v>9592.1010000000006</v>
          </cell>
          <cell r="S32">
            <v>2028.7249999999999</v>
          </cell>
          <cell r="T32">
            <v>528.22699999999998</v>
          </cell>
          <cell r="U32">
            <v>1437.25</v>
          </cell>
          <cell r="V32">
            <v>44966</v>
          </cell>
        </row>
        <row r="33">
          <cell r="A33">
            <v>2021</v>
          </cell>
          <cell r="B33">
            <v>1130.0440000000001</v>
          </cell>
          <cell r="C33">
            <v>757.22199999999998</v>
          </cell>
          <cell r="D33">
            <v>2052.0479999999998</v>
          </cell>
          <cell r="E33">
            <v>994.20500000000004</v>
          </cell>
          <cell r="F33">
            <v>1021.9930000000001</v>
          </cell>
          <cell r="G33">
            <v>2082.136</v>
          </cell>
          <cell r="H33">
            <v>8037.6480000000001</v>
          </cell>
          <cell r="I33">
            <v>5955.5119999999997</v>
          </cell>
          <cell r="J33">
            <v>39085.487999999998</v>
          </cell>
          <cell r="K33">
            <v>37003.351999999999</v>
          </cell>
          <cell r="L33">
            <v>6278.0959999999995</v>
          </cell>
          <cell r="M33">
            <v>7680.8890000000001</v>
          </cell>
          <cell r="N33">
            <v>433.51900000000001</v>
          </cell>
          <cell r="O33">
            <v>1293.5329999999999</v>
          </cell>
          <cell r="P33">
            <v>3516.6579999999999</v>
          </cell>
          <cell r="Q33">
            <v>4167.134</v>
          </cell>
          <cell r="R33">
            <v>9631.8179999999993</v>
          </cell>
          <cell r="S33">
            <v>2031.327</v>
          </cell>
          <cell r="T33">
            <v>525.26599999999996</v>
          </cell>
          <cell r="U33">
            <v>1445.1120000000001</v>
          </cell>
          <cell r="V33">
            <v>45041</v>
          </cell>
        </row>
        <row r="34">
          <cell r="A34">
            <v>2022</v>
          </cell>
          <cell r="B34">
            <v>1141.644</v>
          </cell>
          <cell r="C34">
            <v>760.31899999999996</v>
          </cell>
          <cell r="D34">
            <v>2067.652</v>
          </cell>
          <cell r="E34">
            <v>994.9</v>
          </cell>
          <cell r="F34">
            <v>1025.865</v>
          </cell>
          <cell r="G34">
            <v>2152.2730000000001</v>
          </cell>
          <cell r="H34">
            <v>8142.6530000000002</v>
          </cell>
          <cell r="I34">
            <v>5990.38</v>
          </cell>
          <cell r="J34">
            <v>39638.620000000003</v>
          </cell>
          <cell r="K34">
            <v>37486.347000000002</v>
          </cell>
          <cell r="L34">
            <v>6352.277</v>
          </cell>
          <cell r="M34">
            <v>7781.7430000000004</v>
          </cell>
          <cell r="N34">
            <v>440.029</v>
          </cell>
          <cell r="O34">
            <v>1321.537</v>
          </cell>
          <cell r="P34">
            <v>3568.337</v>
          </cell>
          <cell r="Q34">
            <v>4213.3620000000001</v>
          </cell>
          <cell r="R34">
            <v>9767.7029999999995</v>
          </cell>
          <cell r="S34">
            <v>2053.1849999999999</v>
          </cell>
          <cell r="T34">
            <v>526.54999999999995</v>
          </cell>
          <cell r="U34">
            <v>1461.624</v>
          </cell>
          <cell r="V34">
            <v>45629</v>
          </cell>
        </row>
        <row r="35">
          <cell r="A35">
            <v>2023</v>
          </cell>
          <cell r="B35">
            <v>1145.1969999999999</v>
          </cell>
          <cell r="C35">
            <v>759.11400000000003</v>
          </cell>
          <cell r="D35">
            <v>2069.922</v>
          </cell>
          <cell r="E35">
            <v>991.72799999999995</v>
          </cell>
          <cell r="F35">
            <v>1023.498</v>
          </cell>
          <cell r="G35">
            <v>2190.9009999999998</v>
          </cell>
          <cell r="H35">
            <v>8180.36</v>
          </cell>
          <cell r="I35">
            <v>5989.4589999999998</v>
          </cell>
          <cell r="J35">
            <v>39945.540999999997</v>
          </cell>
          <cell r="K35">
            <v>37754.639999999999</v>
          </cell>
          <cell r="L35">
            <v>6408.9849999999997</v>
          </cell>
          <cell r="M35">
            <v>7846.9269999999997</v>
          </cell>
          <cell r="N35">
            <v>444.25400000000002</v>
          </cell>
          <cell r="O35">
            <v>1348.2049999999999</v>
          </cell>
          <cell r="P35">
            <v>3597.444</v>
          </cell>
          <cell r="Q35">
            <v>4234.82</v>
          </cell>
          <cell r="R35">
            <v>9815.384</v>
          </cell>
          <cell r="S35">
            <v>2061.4349999999999</v>
          </cell>
          <cell r="T35">
            <v>525.33799999999997</v>
          </cell>
          <cell r="U35">
            <v>1471.848</v>
          </cell>
          <cell r="V35">
            <v>45935</v>
          </cell>
        </row>
        <row r="36">
          <cell r="A36">
            <v>2024</v>
          </cell>
          <cell r="B36">
            <v>1146.652</v>
          </cell>
          <cell r="C36">
            <v>752.18399999999997</v>
          </cell>
          <cell r="D36">
            <v>2064.511</v>
          </cell>
          <cell r="E36">
            <v>989.10199999999998</v>
          </cell>
          <cell r="F36">
            <v>1015.379</v>
          </cell>
          <cell r="G36">
            <v>2197.4299999999998</v>
          </cell>
          <cell r="H36">
            <v>8165.2579999999998</v>
          </cell>
          <cell r="I36">
            <v>5967.8280000000004</v>
          </cell>
          <cell r="J36">
            <v>40019.171999999999</v>
          </cell>
          <cell r="K36">
            <v>37821.741999999998</v>
          </cell>
          <cell r="L36">
            <v>6415.0169999999998</v>
          </cell>
          <cell r="M36">
            <v>7869.9129999999996</v>
          </cell>
          <cell r="N36">
            <v>445.19900000000001</v>
          </cell>
          <cell r="O36">
            <v>1358.5139999999999</v>
          </cell>
          <cell r="P36">
            <v>3613.6790000000001</v>
          </cell>
          <cell r="Q36">
            <v>4237.2759999999998</v>
          </cell>
          <cell r="R36">
            <v>9824.4860000000008</v>
          </cell>
          <cell r="S36">
            <v>2059.9430000000002</v>
          </cell>
          <cell r="T36">
            <v>520.80100000000004</v>
          </cell>
          <cell r="U36">
            <v>1476.914</v>
          </cell>
          <cell r="V36">
            <v>45987</v>
          </cell>
        </row>
        <row r="37">
          <cell r="B37">
            <v>1142.8489999999999</v>
          </cell>
          <cell r="C37">
            <v>750.62400000000002</v>
          </cell>
          <cell r="D37">
            <v>2049.5329999999999</v>
          </cell>
          <cell r="E37">
            <v>983.83</v>
          </cell>
          <cell r="F37">
            <v>1003.952</v>
          </cell>
          <cell r="G37">
            <v>2193.77</v>
          </cell>
          <cell r="H37">
            <v>8124.558</v>
          </cell>
          <cell r="I37">
            <v>5930.7879999999996</v>
          </cell>
          <cell r="J37">
            <v>40051.212</v>
          </cell>
          <cell r="K37">
            <v>37857.442000000003</v>
          </cell>
          <cell r="L37">
            <v>6413.1790000000001</v>
          </cell>
          <cell r="M37">
            <v>7874.68</v>
          </cell>
          <cell r="N37">
            <v>446.21499999999997</v>
          </cell>
          <cell r="O37">
            <v>1369.463</v>
          </cell>
          <cell r="P37">
            <v>3621.4209999999998</v>
          </cell>
          <cell r="Q37">
            <v>4240.4690000000001</v>
          </cell>
          <cell r="R37">
            <v>9839.3520000000008</v>
          </cell>
          <cell r="S37">
            <v>2057.6309999999999</v>
          </cell>
          <cell r="T37">
            <v>516.29899999999998</v>
          </cell>
          <cell r="U37">
            <v>1478.7329999999999</v>
          </cell>
          <cell r="V37">
            <v>45982</v>
          </cell>
        </row>
        <row r="60">
          <cell r="A60">
            <v>2019</v>
          </cell>
          <cell r="B60">
            <v>0.52103213476368637</v>
          </cell>
          <cell r="C60">
            <v>0.47006579337949006</v>
          </cell>
          <cell r="D60">
            <v>0.32649741022778755</v>
          </cell>
          <cell r="E60">
            <v>-2.8590715959182944E-2</v>
          </cell>
          <cell r="F60">
            <v>-0.19047437006311441</v>
          </cell>
          <cell r="G60">
            <v>2.4221153922212153</v>
          </cell>
          <cell r="H60">
            <v>0.78403771564468627</v>
          </cell>
          <cell r="I60">
            <v>0.23120201019111164</v>
          </cell>
          <cell r="J60">
            <v>1.026482504357773</v>
          </cell>
          <cell r="K60">
            <v>0.94989925072577819</v>
          </cell>
          <cell r="L60">
            <v>0.72158850463557656</v>
          </cell>
          <cell r="M60">
            <v>1.1349711025375768</v>
          </cell>
          <cell r="N60">
            <v>0.69863966024774982</v>
          </cell>
          <cell r="O60">
            <v>1.4619620155687159</v>
          </cell>
          <cell r="P60">
            <v>1.0132496818571184</v>
          </cell>
          <cell r="Q60">
            <v>1.0064133831078976</v>
          </cell>
          <cell r="R60">
            <v>0.95039243297996734</v>
          </cell>
          <cell r="S60">
            <v>0.61243937434123552</v>
          </cell>
          <cell r="T60">
            <v>0.11075396743869703</v>
          </cell>
          <cell r="U60">
            <v>1.0580155968268059</v>
          </cell>
          <cell r="V60">
            <v>0.92027273942689192</v>
          </cell>
        </row>
        <row r="61">
          <cell r="A61">
            <v>2020</v>
          </cell>
          <cell r="B61">
            <v>-0.61569563604916766</v>
          </cell>
          <cell r="C61">
            <v>-0.6620777317600357</v>
          </cell>
          <cell r="D61">
            <v>-0.68603356934102067</v>
          </cell>
          <cell r="E61">
            <v>-1.0602443616488841</v>
          </cell>
          <cell r="F61">
            <v>-1.4890715876599927</v>
          </cell>
          <cell r="G61">
            <v>-0.26625103959058549</v>
          </cell>
          <cell r="H61">
            <v>-0.71674304119569854</v>
          </cell>
          <cell r="I61">
            <v>-0.87210313689124064</v>
          </cell>
          <cell r="J61">
            <v>-0.69395224475260875</v>
          </cell>
          <cell r="K61">
            <v>-0.71776397444756412</v>
          </cell>
          <cell r="L61">
            <v>-0.9369003665021296</v>
          </cell>
          <cell r="M61">
            <v>-0.63837780828490054</v>
          </cell>
          <cell r="N61">
            <v>-0.96698048722691965</v>
          </cell>
          <cell r="O61">
            <v>-0.32031055560821642</v>
          </cell>
          <cell r="P61">
            <v>-0.69378598359674015</v>
          </cell>
          <cell r="Q61">
            <v>-0.58754215555798339</v>
          </cell>
          <cell r="R61">
            <v>-0.69460246890163546</v>
          </cell>
          <cell r="S61">
            <v>-1.0569660412105577</v>
          </cell>
          <cell r="T61">
            <v>-1.4527605622241282</v>
          </cell>
          <cell r="U61">
            <v>-0.29732174569349468</v>
          </cell>
          <cell r="V61">
            <v>-0.71758185953059694</v>
          </cell>
        </row>
        <row r="62">
          <cell r="A62">
            <v>2021</v>
          </cell>
          <cell r="B62">
            <v>0.64311115821460874</v>
          </cell>
          <cell r="C62">
            <v>9.5439524124259378E-2</v>
          </cell>
          <cell r="D62">
            <v>7.7543651223280108E-2</v>
          </cell>
          <cell r="E62">
            <v>-0.21578654194539126</v>
          </cell>
          <cell r="F62">
            <v>-0.66077560942892433</v>
          </cell>
          <cell r="G62">
            <v>0.7706369091666545</v>
          </cell>
          <cell r="H62">
            <v>0.20580615722951734</v>
          </cell>
          <cell r="I62">
            <v>9.8237980079289855E-3</v>
          </cell>
          <cell r="J62">
            <v>0.19075353297768061</v>
          </cell>
          <cell r="K62">
            <v>0.15832242969658239</v>
          </cell>
          <cell r="L62">
            <v>-8.6162033640448499E-2</v>
          </cell>
          <cell r="M62">
            <v>-2.6096936909453916E-2</v>
          </cell>
          <cell r="N62">
            <v>-0.259750418729638</v>
          </cell>
          <cell r="O62">
            <v>-8.7350016928979812E-3</v>
          </cell>
          <cell r="P62">
            <v>0.32067511511468183</v>
          </cell>
          <cell r="Q62">
            <v>0.20902058992287209</v>
          </cell>
          <cell r="R62">
            <v>0.41405944328568012</v>
          </cell>
          <cell r="S62">
            <v>0.12825789596915627</v>
          </cell>
          <cell r="T62">
            <v>-0.5605544585945097</v>
          </cell>
          <cell r="U62">
            <v>0.54701687249956876</v>
          </cell>
          <cell r="V62">
            <v>0.1667926878085666</v>
          </cell>
        </row>
        <row r="63">
          <cell r="A63">
            <v>2022</v>
          </cell>
          <cell r="B63">
            <v>1.0265087023159936</v>
          </cell>
          <cell r="C63">
            <v>0.40899498429787684</v>
          </cell>
          <cell r="D63">
            <v>0.76041106250927726</v>
          </cell>
          <cell r="E63">
            <v>6.9905100054796776E-2</v>
          </cell>
          <cell r="F63">
            <v>0.37886756562910762</v>
          </cell>
          <cell r="G63">
            <v>3.3685119511885944</v>
          </cell>
          <cell r="H63">
            <v>1.3064145133003962</v>
          </cell>
          <cell r="I63">
            <v>0.58547443108164998</v>
          </cell>
          <cell r="J63">
            <v>1.4151850937616643</v>
          </cell>
          <cell r="K63">
            <v>1.3052736411555372</v>
          </cell>
          <cell r="L63">
            <v>1.1815843529630712</v>
          </cell>
          <cell r="M63">
            <v>1.3130511324926033</v>
          </cell>
          <cell r="N63">
            <v>1.5016642869170767</v>
          </cell>
          <cell r="O63">
            <v>2.1649235079430014</v>
          </cell>
          <cell r="P63">
            <v>1.4695486453331483</v>
          </cell>
          <cell r="Q63">
            <v>1.1093475755759243</v>
          </cell>
          <cell r="R63">
            <v>1.4107928534363907</v>
          </cell>
          <cell r="S63">
            <v>1.0760453634496088</v>
          </cell>
          <cell r="T63">
            <v>0.24444757513334991</v>
          </cell>
          <cell r="U63">
            <v>1.1426103997475678</v>
          </cell>
          <cell r="V63">
            <v>1.3054772318554058</v>
          </cell>
        </row>
        <row r="64">
          <cell r="A64">
            <v>2023</v>
          </cell>
          <cell r="B64">
            <v>0.31121785775600586</v>
          </cell>
          <cell r="C64">
            <v>-0.15848610911997696</v>
          </cell>
          <cell r="D64">
            <v>0.10978636637113937</v>
          </cell>
          <cell r="E64">
            <v>-0.31882601266460142</v>
          </cell>
          <cell r="F64">
            <v>-0.23073211387463743</v>
          </cell>
          <cell r="G64">
            <v>1.794753732449351</v>
          </cell>
          <cell r="H64">
            <v>0.46308003055021629</v>
          </cell>
          <cell r="I64">
            <v>-1.5374650689949476E-2</v>
          </cell>
          <cell r="J64">
            <v>0.77429789432628127</v>
          </cell>
          <cell r="K64">
            <v>0.71570857517804143</v>
          </cell>
          <cell r="L64">
            <v>0.8927192564178057</v>
          </cell>
          <cell r="M64">
            <v>0.83765295255831518</v>
          </cell>
          <cell r="N64">
            <v>0.96016398919162782</v>
          </cell>
          <cell r="O64">
            <v>2.0179533376666541</v>
          </cell>
          <cell r="P64">
            <v>0.81570210436963464</v>
          </cell>
          <cell r="Q64">
            <v>0.50928450961487215</v>
          </cell>
          <cell r="R64">
            <v>0.48814956802023346</v>
          </cell>
          <cell r="S64">
            <v>0.40181474148701568</v>
          </cell>
          <cell r="T64">
            <v>-0.23017757098091352</v>
          </cell>
          <cell r="U64">
            <v>0.69949590318714172</v>
          </cell>
          <cell r="V64">
            <v>0.67062613688662509</v>
          </cell>
        </row>
        <row r="65">
          <cell r="A65">
            <v>2024</v>
          </cell>
          <cell r="B65">
            <v>0.12705237614140685</v>
          </cell>
          <cell r="C65">
            <v>-0.9129063618903217</v>
          </cell>
          <cell r="D65">
            <v>-0.26141081644622943</v>
          </cell>
          <cell r="E65">
            <v>-0.26479034573996785</v>
          </cell>
          <cell r="F65">
            <v>-0.79325997705906559</v>
          </cell>
          <cell r="G65">
            <v>0.2980052498949135</v>
          </cell>
          <cell r="H65">
            <v>-0.18461290212165693</v>
          </cell>
          <cell r="I65">
            <v>-0.36115114904366408</v>
          </cell>
          <cell r="J65">
            <v>0.18432845858815483</v>
          </cell>
          <cell r="K65">
            <v>0.17773179667453576</v>
          </cell>
          <cell r="L65">
            <v>9.4117867337814687E-2</v>
          </cell>
          <cell r="M65">
            <v>0.29292995844105008</v>
          </cell>
          <cell r="N65">
            <v>0.21271614886980217</v>
          </cell>
          <cell r="O65">
            <v>0.76464632604091776</v>
          </cell>
          <cell r="P65">
            <v>0.45129263999660907</v>
          </cell>
          <cell r="Q65">
            <v>5.7995381149609671E-2</v>
          </cell>
          <cell r="R65">
            <v>9.2731980735564434E-2</v>
          </cell>
          <cell r="S65">
            <v>-7.2376766669805193E-2</v>
          </cell>
          <cell r="T65">
            <v>-0.86363446009995926</v>
          </cell>
          <cell r="U65">
            <v>0.34419315037965248</v>
          </cell>
          <cell r="V65">
            <v>0.11320343964298729</v>
          </cell>
        </row>
        <row r="66">
          <cell r="B66">
            <v>-0.3316612189225765</v>
          </cell>
          <cell r="C66">
            <v>-0.20739606266550936</v>
          </cell>
          <cell r="D66">
            <v>-0.72549867741078344</v>
          </cell>
          <cell r="E66">
            <v>-0.53300872913006003</v>
          </cell>
          <cell r="F66">
            <v>-1.1253925873983945</v>
          </cell>
          <cell r="G66">
            <v>-0.16655820663228837</v>
          </cell>
          <cell r="H66">
            <v>-0.49845332505108786</v>
          </cell>
          <cell r="I66">
            <v>-0.6206613193275814</v>
          </cell>
          <cell r="J66">
            <v>8.0061626462438085E-2</v>
          </cell>
          <cell r="K66">
            <v>9.4390152627042312E-2</v>
          </cell>
          <cell r="L66">
            <v>-2.8651521889969445E-2</v>
          </cell>
          <cell r="M66">
            <v>6.0572461220360196E-2</v>
          </cell>
          <cell r="N66">
            <v>0.22821255213960967</v>
          </cell>
          <cell r="O66">
            <v>0.80595415284643934</v>
          </cell>
          <cell r="P66">
            <v>0.21424149737703146</v>
          </cell>
          <cell r="Q66">
            <v>7.53550158167684E-2</v>
          </cell>
          <cell r="R66">
            <v>0.15131580420593593</v>
          </cell>
          <cell r="S66">
            <v>-0.11223611527117328</v>
          </cell>
          <cell r="T66">
            <v>-0.86443766429020741</v>
          </cell>
          <cell r="U66">
            <v>0.12316221526778293</v>
          </cell>
          <cell r="V66">
            <v>-1.0872637919419503E-2</v>
          </cell>
        </row>
        <row r="145">
          <cell r="A145">
            <v>2019</v>
          </cell>
          <cell r="B145">
            <v>1289.3810000000001</v>
          </cell>
          <cell r="C145">
            <v>805.47699999999998</v>
          </cell>
          <cell r="D145">
            <v>2078.0569999999998</v>
          </cell>
          <cell r="E145">
            <v>1083.376</v>
          </cell>
          <cell r="F145">
            <v>1102.367</v>
          </cell>
          <cell r="G145">
            <v>1898.472</v>
          </cell>
          <cell r="H145">
            <v>8257.1299999999992</v>
          </cell>
          <cell r="I145">
            <v>6358.6580000000004</v>
          </cell>
          <cell r="J145">
            <v>38797.341999999997</v>
          </cell>
          <cell r="K145">
            <v>36898.870000000003</v>
          </cell>
          <cell r="L145">
            <v>6258.0990000000002</v>
          </cell>
          <cell r="M145">
            <v>7643.7749999999996</v>
          </cell>
          <cell r="N145">
            <v>345.84899999999999</v>
          </cell>
          <cell r="O145">
            <v>1044.2439999999999</v>
          </cell>
          <cell r="P145">
            <v>3391.607</v>
          </cell>
          <cell r="Q145">
            <v>4324.7849999999999</v>
          </cell>
          <cell r="R145">
            <v>9570.39</v>
          </cell>
          <cell r="S145">
            <v>2234.6309999999999</v>
          </cell>
          <cell r="T145">
            <v>520.26099999999997</v>
          </cell>
          <cell r="U145">
            <v>1565.229</v>
          </cell>
          <cell r="V145">
            <v>45156</v>
          </cell>
        </row>
        <row r="146">
          <cell r="A146">
            <v>2020</v>
          </cell>
          <cell r="B146">
            <v>1285.357</v>
          </cell>
          <cell r="C146">
            <v>800.32500000000005</v>
          </cell>
          <cell r="D146">
            <v>2064.8760000000002</v>
          </cell>
          <cell r="E146">
            <v>1071.06</v>
          </cell>
          <cell r="F146">
            <v>1085.3969999999999</v>
          </cell>
          <cell r="G146">
            <v>1884.2539999999999</v>
          </cell>
          <cell r="H146">
            <v>8191.2690000000002</v>
          </cell>
          <cell r="I146">
            <v>6307.0150000000003</v>
          </cell>
          <cell r="J146">
            <v>38544.985000000001</v>
          </cell>
          <cell r="K146">
            <v>36660.731</v>
          </cell>
          <cell r="L146">
            <v>6205.9210000000003</v>
          </cell>
          <cell r="M146">
            <v>7596.1</v>
          </cell>
          <cell r="N146">
            <v>343.34300000000002</v>
          </cell>
          <cell r="O146">
            <v>1038.9459999999999</v>
          </cell>
          <cell r="P146">
            <v>3369.06</v>
          </cell>
          <cell r="Q146">
            <v>4307.183</v>
          </cell>
          <cell r="R146">
            <v>9505.6049999999996</v>
          </cell>
          <cell r="S146">
            <v>2216.7220000000002</v>
          </cell>
          <cell r="T146">
            <v>514.71500000000003</v>
          </cell>
          <cell r="U146">
            <v>1563.136</v>
          </cell>
          <cell r="V146">
            <v>44852</v>
          </cell>
        </row>
        <row r="147">
          <cell r="A147">
            <v>2021</v>
          </cell>
          <cell r="B147">
            <v>1288.3699999999999</v>
          </cell>
          <cell r="C147">
            <v>800.15700000000004</v>
          </cell>
          <cell r="D147">
            <v>2064.0990000000002</v>
          </cell>
          <cell r="E147">
            <v>1066.1379999999999</v>
          </cell>
          <cell r="F147">
            <v>1075.9649999999999</v>
          </cell>
          <cell r="G147">
            <v>1888.796</v>
          </cell>
          <cell r="H147">
            <v>8183.5249999999996</v>
          </cell>
          <cell r="I147">
            <v>6294.7290000000003</v>
          </cell>
          <cell r="J147">
            <v>38614.271000000001</v>
          </cell>
          <cell r="K147">
            <v>36725.474999999999</v>
          </cell>
          <cell r="L147">
            <v>6202.0309999999999</v>
          </cell>
          <cell r="M147">
            <v>7590.3109999999997</v>
          </cell>
          <cell r="N147">
            <v>342.75799999999998</v>
          </cell>
          <cell r="O147">
            <v>1036.21</v>
          </cell>
          <cell r="P147">
            <v>3378.7510000000002</v>
          </cell>
          <cell r="Q147">
            <v>4320.6589999999997</v>
          </cell>
          <cell r="R147">
            <v>9547.3819999999996</v>
          </cell>
          <cell r="S147">
            <v>2220.6869999999999</v>
          </cell>
          <cell r="T147">
            <v>513.66099999999994</v>
          </cell>
          <cell r="U147">
            <v>1573.0250000000001</v>
          </cell>
          <cell r="V147">
            <v>44909</v>
          </cell>
        </row>
        <row r="148">
          <cell r="A148">
            <v>2022</v>
          </cell>
          <cell r="B148">
            <v>1297.5440000000001</v>
          </cell>
          <cell r="C148">
            <v>802.33799999999997</v>
          </cell>
          <cell r="D148">
            <v>2077.069</v>
          </cell>
          <cell r="E148">
            <v>1065.559</v>
          </cell>
          <cell r="F148">
            <v>1078.694</v>
          </cell>
          <cell r="G148">
            <v>1946.2950000000001</v>
          </cell>
          <cell r="H148">
            <v>8267.4989999999998</v>
          </cell>
          <cell r="I148">
            <v>6321.2039999999997</v>
          </cell>
          <cell r="J148">
            <v>39147.796000000002</v>
          </cell>
          <cell r="K148">
            <v>37201.500999999997</v>
          </cell>
          <cell r="L148">
            <v>6269.6869999999999</v>
          </cell>
          <cell r="M148">
            <v>7689.0940000000001</v>
          </cell>
          <cell r="N148">
            <v>348.48099999999999</v>
          </cell>
          <cell r="O148">
            <v>1055.326</v>
          </cell>
          <cell r="P148">
            <v>3425.2979999999998</v>
          </cell>
          <cell r="Q148">
            <v>4373.1030000000001</v>
          </cell>
          <cell r="R148">
            <v>9686.366</v>
          </cell>
          <cell r="S148">
            <v>2243.3240000000001</v>
          </cell>
          <cell r="T148">
            <v>516.375</v>
          </cell>
          <cell r="U148">
            <v>1594.4469999999999</v>
          </cell>
          <cell r="V148">
            <v>45469</v>
          </cell>
        </row>
        <row r="149">
          <cell r="A149">
            <v>2023</v>
          </cell>
          <cell r="B149">
            <v>1306.067</v>
          </cell>
          <cell r="C149">
            <v>801.91899999999998</v>
          </cell>
          <cell r="D149">
            <v>2080.7449999999999</v>
          </cell>
          <cell r="E149">
            <v>1063.6489999999999</v>
          </cell>
          <cell r="F149">
            <v>1075.7529999999999</v>
          </cell>
          <cell r="G149">
            <v>1977.11</v>
          </cell>
          <cell r="H149">
            <v>8305.2430000000004</v>
          </cell>
          <cell r="I149">
            <v>6328.1329999999998</v>
          </cell>
          <cell r="J149">
            <v>39453.866999999998</v>
          </cell>
          <cell r="K149">
            <v>37476.756999999998</v>
          </cell>
          <cell r="L149">
            <v>6320.5469999999996</v>
          </cell>
          <cell r="M149">
            <v>7759.7460000000001</v>
          </cell>
          <cell r="N149">
            <v>352.16899999999998</v>
          </cell>
          <cell r="O149">
            <v>1071.9469999999999</v>
          </cell>
          <cell r="P149">
            <v>3449.1410000000001</v>
          </cell>
          <cell r="Q149">
            <v>4403.634</v>
          </cell>
          <cell r="R149">
            <v>9738.0249999999996</v>
          </cell>
          <cell r="S149">
            <v>2256.5889999999999</v>
          </cell>
          <cell r="T149">
            <v>516.35599999999999</v>
          </cell>
          <cell r="U149">
            <v>1608.6030000000001</v>
          </cell>
          <cell r="V149">
            <v>45782</v>
          </cell>
        </row>
        <row r="150">
          <cell r="B150">
            <v>1310.3879999999999</v>
          </cell>
          <cell r="C150">
            <v>795.78300000000002</v>
          </cell>
          <cell r="D150">
            <v>2076.9690000000001</v>
          </cell>
          <cell r="E150">
            <v>1062.2249999999999</v>
          </cell>
          <cell r="F150">
            <v>1066.5050000000001</v>
          </cell>
          <cell r="G150">
            <v>1979.604</v>
          </cell>
          <cell r="H150">
            <v>8291.4740000000002</v>
          </cell>
          <cell r="I150">
            <v>6311.87</v>
          </cell>
          <cell r="J150">
            <v>39518.129999999997</v>
          </cell>
          <cell r="K150">
            <v>37538.525999999998</v>
          </cell>
          <cell r="L150">
            <v>6323.0029999999997</v>
          </cell>
          <cell r="M150">
            <v>7784.7120000000004</v>
          </cell>
          <cell r="N150">
            <v>353.25599999999997</v>
          </cell>
          <cell r="O150">
            <v>1077.5999999999999</v>
          </cell>
          <cell r="P150">
            <v>3459.2950000000001</v>
          </cell>
          <cell r="Q150">
            <v>4411.509</v>
          </cell>
          <cell r="R150">
            <v>9742.9660000000003</v>
          </cell>
          <cell r="S150">
            <v>2257.9119999999998</v>
          </cell>
          <cell r="T150">
            <v>512.471</v>
          </cell>
          <cell r="U150">
            <v>1615.8019999999999</v>
          </cell>
          <cell r="V150">
            <v>45830</v>
          </cell>
        </row>
        <row r="182">
          <cell r="A182">
            <v>2019</v>
          </cell>
          <cell r="B182">
            <v>89.026712550092952</v>
          </cell>
          <cell r="C182">
            <v>88.571186656872797</v>
          </cell>
          <cell r="D182">
            <v>91.210558715186593</v>
          </cell>
          <cell r="E182">
            <v>87.316712647179955</v>
          </cell>
          <cell r="F182">
            <v>90.46008915804525</v>
          </cell>
          <cell r="G182">
            <v>85.174313811744724</v>
          </cell>
          <cell r="H182">
            <v>88.554782850886099</v>
          </cell>
          <cell r="I182">
            <v>89.616713267327128</v>
          </cell>
          <cell r="J182">
            <v>91.965543554546798</v>
          </cell>
          <cell r="K182">
            <v>92.344370913300182</v>
          </cell>
          <cell r="L182">
            <v>93.957655915181221</v>
          </cell>
          <cell r="M182">
            <v>96.965348138870795</v>
          </cell>
          <cell r="N182">
            <v>82.574636130954644</v>
          </cell>
          <cell r="O182">
            <v>91.990908770569774</v>
          </cell>
          <cell r="P182">
            <v>90.782428031465969</v>
          </cell>
          <cell r="Q182">
            <v>92.7455141375316</v>
          </cell>
          <cell r="R182">
            <v>89.09809589208416</v>
          </cell>
          <cell r="S182">
            <v>92.028709462072356</v>
          </cell>
          <cell r="T182">
            <v>86.838542979371155</v>
          </cell>
          <cell r="U182">
            <v>92.474394543804593</v>
          </cell>
          <cell r="V182">
            <v>91.627371390373952</v>
          </cell>
        </row>
        <row r="183">
          <cell r="A183">
            <v>2020</v>
          </cell>
          <cell r="B183">
            <v>89.320884232675695</v>
          </cell>
          <cell r="C183">
            <v>89.324429072000299</v>
          </cell>
          <cell r="D183">
            <v>91.586549496853607</v>
          </cell>
          <cell r="E183">
            <v>87.907199491791886</v>
          </cell>
          <cell r="F183">
            <v>90.521639268519067</v>
          </cell>
          <cell r="G183">
            <v>84.813403032390625</v>
          </cell>
          <cell r="H183">
            <v>88.759000084844359</v>
          </cell>
          <cell r="I183">
            <v>90.009992127177114</v>
          </cell>
          <cell r="J183">
            <v>91.680006990945145</v>
          </cell>
          <cell r="K183">
            <v>92.063097523199218</v>
          </cell>
          <cell r="L183">
            <v>93.434874416118703</v>
          </cell>
          <cell r="M183">
            <v>96.678791235742594</v>
          </cell>
          <cell r="N183">
            <v>82.186170371921847</v>
          </cell>
          <cell r="O183">
            <v>91.615631726581455</v>
          </cell>
          <cell r="P183">
            <v>90.45570984451507</v>
          </cell>
          <cell r="Q183">
            <v>92.723235914206995</v>
          </cell>
          <cell r="R183">
            <v>88.873685386608642</v>
          </cell>
          <cell r="S183">
            <v>91.699777733560751</v>
          </cell>
          <cell r="T183">
            <v>86.535810356422331</v>
          </cell>
          <cell r="U183">
            <v>92.332219398416072</v>
          </cell>
          <cell r="V183">
            <v>91.441437607329945</v>
          </cell>
        </row>
        <row r="184">
          <cell r="A184">
            <v>2021</v>
          </cell>
          <cell r="B184">
            <v>90.097127300470831</v>
          </cell>
          <cell r="C184">
            <v>90.458909754418343</v>
          </cell>
          <cell r="D184">
            <v>92.439265187873573</v>
          </cell>
          <cell r="E184">
            <v>88.92178773046507</v>
          </cell>
          <cell r="F184">
            <v>91.048483625336843</v>
          </cell>
          <cell r="G184">
            <v>85.391232641871468</v>
          </cell>
          <cell r="H184">
            <v>89.534309774198846</v>
          </cell>
          <cell r="I184">
            <v>90.857055635563086</v>
          </cell>
          <cell r="J184">
            <v>92.288695915075579</v>
          </cell>
          <cell r="K184">
            <v>92.67368656872587</v>
          </cell>
          <cell r="L184">
            <v>93.802558549549275</v>
          </cell>
          <cell r="M184">
            <v>97.083024072405863</v>
          </cell>
          <cell r="N184">
            <v>82.453707323233843</v>
          </cell>
          <cell r="O184">
            <v>91.584627683621562</v>
          </cell>
          <cell r="P184">
            <v>91.286779138609702</v>
          </cell>
          <cell r="Q184">
            <v>93.392262355916571</v>
          </cell>
          <cell r="R184">
            <v>89.76399088631554</v>
          </cell>
          <cell r="S184">
            <v>92.377568430289713</v>
          </cell>
          <cell r="T184">
            <v>86.965818839340571</v>
          </cell>
          <cell r="U184">
            <v>92.89974900339584</v>
          </cell>
          <cell r="V184">
            <v>92.085315427935072</v>
          </cell>
        </row>
        <row r="185">
          <cell r="A185">
            <v>2022</v>
          </cell>
          <cell r="B185">
            <v>90.653092335864088</v>
          </cell>
          <cell r="C185">
            <v>91.144166930309197</v>
          </cell>
          <cell r="D185">
            <v>93.0453071244266</v>
          </cell>
          <cell r="E185">
            <v>89.395195913972273</v>
          </cell>
          <cell r="F185">
            <v>91.676178254088995</v>
          </cell>
          <cell r="G185">
            <v>86.931732531145627</v>
          </cell>
          <cell r="H185">
            <v>90.341145361952783</v>
          </cell>
          <cell r="I185">
            <v>91.44540707444321</v>
          </cell>
          <cell r="J185">
            <v>93.266752449908864</v>
          </cell>
          <cell r="K185">
            <v>93.62369937988754</v>
          </cell>
          <cell r="L185">
            <v>94.526948158954312</v>
          </cell>
          <cell r="M185">
            <v>98.011652269004472</v>
          </cell>
          <cell r="N185">
            <v>83.830227917589312</v>
          </cell>
          <cell r="O185">
            <v>92.426276686959127</v>
          </cell>
          <cell r="P185">
            <v>92.34846934607603</v>
          </cell>
          <cell r="Q185">
            <v>94.170584067823611</v>
          </cell>
          <cell r="R185">
            <v>90.953488663615005</v>
          </cell>
          <cell r="S185">
            <v>93.213767135112818</v>
          </cell>
          <cell r="T185">
            <v>87.575735733698522</v>
          </cell>
          <cell r="U185">
            <v>93.743466548138514</v>
          </cell>
          <cell r="V185">
            <v>93.009214762815944</v>
          </cell>
        </row>
        <row r="186">
          <cell r="A186">
            <v>2023</v>
          </cell>
          <cell r="B186">
            <v>90.945724342748917</v>
          </cell>
          <cell r="C186">
            <v>91.240068675895515</v>
          </cell>
          <cell r="D186">
            <v>92.85595388496499</v>
          </cell>
          <cell r="E186">
            <v>89.490070601855251</v>
          </cell>
          <cell r="F186">
            <v>91.595307813017527</v>
          </cell>
          <cell r="G186">
            <v>86.796741857057185</v>
          </cell>
          <cell r="H186">
            <v>90.306493227455846</v>
          </cell>
          <cell r="I186">
            <v>91.461990197382775</v>
          </cell>
          <cell r="J186">
            <v>93.414006238449559</v>
          </cell>
          <cell r="K186">
            <v>93.791236177359039</v>
          </cell>
          <cell r="L186">
            <v>94.691566295925838</v>
          </cell>
          <cell r="M186">
            <v>98.285140478571847</v>
          </cell>
          <cell r="N186">
            <v>84.023209816454454</v>
          </cell>
          <cell r="O186">
            <v>92.308003637390726</v>
          </cell>
          <cell r="P186">
            <v>92.382294394185479</v>
          </cell>
          <cell r="Q186">
            <v>94.30629800632893</v>
          </cell>
          <cell r="R186">
            <v>91.097007024779202</v>
          </cell>
          <cell r="S186">
            <v>93.441486259384405</v>
          </cell>
          <cell r="T186">
            <v>87.67660130829934</v>
          </cell>
          <cell r="U186">
            <v>94.041780874173014</v>
          </cell>
          <cell r="V186">
            <v>93.139244482694465</v>
          </cell>
        </row>
        <row r="187">
          <cell r="B187">
            <v>91.68887072758416</v>
          </cell>
          <cell r="C187">
            <v>91.446448732644427</v>
          </cell>
          <cell r="D187">
            <v>93.036701443591014</v>
          </cell>
          <cell r="E187">
            <v>90.228045124852713</v>
          </cell>
          <cell r="F187">
            <v>91.821075011827347</v>
          </cell>
          <cell r="G187">
            <v>86.280206564752831</v>
          </cell>
          <cell r="H187">
            <v>90.469242952332223</v>
          </cell>
          <cell r="I187">
            <v>91.86814786244237</v>
          </cell>
          <cell r="J187">
            <v>93.634910774762972</v>
          </cell>
          <cell r="K187">
            <v>94.05772502136584</v>
          </cell>
          <cell r="L187">
            <v>94.846534090585223</v>
          </cell>
          <cell r="M187">
            <v>98.528629004724678</v>
          </cell>
          <cell r="N187">
            <v>83.861579111046737</v>
          </cell>
          <cell r="O187">
            <v>92.016210428162282</v>
          </cell>
          <cell r="P187">
            <v>92.709808740350255</v>
          </cell>
          <cell r="Q187">
            <v>94.777331731907992</v>
          </cell>
          <cell r="R187">
            <v>91.371860951105333</v>
          </cell>
          <cell r="S187">
            <v>93.839242706914661</v>
          </cell>
          <cell r="T187">
            <v>87.776984171843665</v>
          </cell>
          <cell r="U187">
            <v>94.416888202490597</v>
          </cell>
          <cell r="V187">
            <v>93.387561559275198</v>
          </cell>
        </row>
        <row r="219">
          <cell r="A219">
            <v>2019</v>
          </cell>
          <cell r="B219">
            <v>-159.60200000000009</v>
          </cell>
          <cell r="C219">
            <v>-43.934999999999945</v>
          </cell>
          <cell r="D219">
            <v>-13.434999999999945</v>
          </cell>
          <cell r="E219">
            <v>-76.343999999999937</v>
          </cell>
          <cell r="F219">
            <v>-58.024999999999864</v>
          </cell>
          <cell r="G219">
            <v>173.25699999999983</v>
          </cell>
          <cell r="H219">
            <v>-178.08400000000074</v>
          </cell>
          <cell r="I219">
            <v>-351.34100000000126</v>
          </cell>
          <cell r="J219">
            <v>486.34100000000035</v>
          </cell>
          <cell r="K219">
            <v>313.08399999999529</v>
          </cell>
          <cell r="L219">
            <v>84.837999999999738</v>
          </cell>
          <cell r="M219">
            <v>88.480000000000473</v>
          </cell>
          <cell r="N219">
            <v>93.043000000000006</v>
          </cell>
          <cell r="O219">
            <v>253.5590000000002</v>
          </cell>
          <cell r="P219">
            <v>138.30000000000018</v>
          </cell>
          <cell r="Q219">
            <v>-141.76599999999962</v>
          </cell>
          <cell r="R219">
            <v>88.804000000000087</v>
          </cell>
          <cell r="S219">
            <v>-184.23399999999992</v>
          </cell>
          <cell r="T219">
            <v>15.753000000000043</v>
          </cell>
          <cell r="U219">
            <v>-123.69299999999998</v>
          </cell>
          <cell r="V219">
            <v>135</v>
          </cell>
        </row>
        <row r="220">
          <cell r="A220">
            <v>2020</v>
          </cell>
          <cell r="B220">
            <v>-162.53399999999988</v>
          </cell>
          <cell r="C220">
            <v>-43.825000000000045</v>
          </cell>
          <cell r="D220">
            <v>-14.41800000000012</v>
          </cell>
          <cell r="E220">
            <v>-74.704999999999927</v>
          </cell>
          <cell r="F220">
            <v>-56.605999999999995</v>
          </cell>
          <cell r="G220">
            <v>181.95900000000029</v>
          </cell>
          <cell r="H220">
            <v>-170.128999999999</v>
          </cell>
          <cell r="I220">
            <v>-352.08799999999974</v>
          </cell>
          <cell r="J220">
            <v>466.08800000000338</v>
          </cell>
          <cell r="K220">
            <v>284.12900000000081</v>
          </cell>
          <cell r="L220">
            <v>77.588999999999942</v>
          </cell>
          <cell r="M220">
            <v>86.793999999999869</v>
          </cell>
          <cell r="N220">
            <v>91.305000000000007</v>
          </cell>
          <cell r="O220">
            <v>254.70000000000005</v>
          </cell>
          <cell r="P220">
            <v>136.35699999999997</v>
          </cell>
          <cell r="Q220">
            <v>-148.74099999999999</v>
          </cell>
          <cell r="R220">
            <v>86.496000000001004</v>
          </cell>
          <cell r="S220">
            <v>-187.9970000000003</v>
          </cell>
          <cell r="T220">
            <v>13.511999999999944</v>
          </cell>
          <cell r="U220">
            <v>-125.88599999999997</v>
          </cell>
          <cell r="V220">
            <v>114.00000000000728</v>
          </cell>
        </row>
        <row r="221">
          <cell r="A221">
            <v>2021</v>
          </cell>
          <cell r="B221">
            <v>-158.32599999999979</v>
          </cell>
          <cell r="C221">
            <v>-42.935000000000059</v>
          </cell>
          <cell r="D221">
            <v>-12.051000000000386</v>
          </cell>
          <cell r="E221">
            <v>-71.932999999999879</v>
          </cell>
          <cell r="F221">
            <v>-53.971999999999866</v>
          </cell>
          <cell r="G221">
            <v>193.33999999999992</v>
          </cell>
          <cell r="H221">
            <v>-145.87699999999859</v>
          </cell>
          <cell r="I221">
            <v>-339.21699999999964</v>
          </cell>
          <cell r="J221">
            <v>471.21699999999691</v>
          </cell>
          <cell r="K221">
            <v>277.87700000000041</v>
          </cell>
          <cell r="L221">
            <v>76.0649999999996</v>
          </cell>
          <cell r="M221">
            <v>90.578000000000429</v>
          </cell>
          <cell r="N221">
            <v>90.761000000000024</v>
          </cell>
          <cell r="O221">
            <v>257.32299999999987</v>
          </cell>
          <cell r="P221">
            <v>137.9069999999997</v>
          </cell>
          <cell r="Q221">
            <v>-153.52499999999964</v>
          </cell>
          <cell r="R221">
            <v>84.435999999999694</v>
          </cell>
          <cell r="S221">
            <v>-189.3599999999999</v>
          </cell>
          <cell r="T221">
            <v>11.605000000000018</v>
          </cell>
          <cell r="U221">
            <v>-127.91300000000001</v>
          </cell>
          <cell r="V221">
            <v>132</v>
          </cell>
        </row>
        <row r="222">
          <cell r="A222">
            <v>2022</v>
          </cell>
          <cell r="B222">
            <v>-155.90000000000009</v>
          </cell>
          <cell r="C222">
            <v>-42.019000000000005</v>
          </cell>
          <cell r="D222">
            <v>-9.4169999999999163</v>
          </cell>
          <cell r="E222">
            <v>-70.658999999999992</v>
          </cell>
          <cell r="F222">
            <v>-52.828999999999951</v>
          </cell>
          <cell r="G222">
            <v>205.97800000000007</v>
          </cell>
          <cell r="H222">
            <v>-124.84600000000046</v>
          </cell>
          <cell r="I222">
            <v>-330.82400000000052</v>
          </cell>
          <cell r="J222">
            <v>490.8240000000078</v>
          </cell>
          <cell r="K222">
            <v>284.84600000001228</v>
          </cell>
          <cell r="L222">
            <v>82.590000000000146</v>
          </cell>
          <cell r="M222">
            <v>92.649000000000342</v>
          </cell>
          <cell r="N222">
            <v>91.548000000000002</v>
          </cell>
          <cell r="O222">
            <v>266.21100000000001</v>
          </cell>
          <cell r="P222">
            <v>143.03900000000021</v>
          </cell>
          <cell r="Q222">
            <v>-159.74099999999999</v>
          </cell>
          <cell r="R222">
            <v>81.336999999999534</v>
          </cell>
          <cell r="S222">
            <v>-190.13900000000012</v>
          </cell>
          <cell r="T222">
            <v>10.174999999999955</v>
          </cell>
          <cell r="U222">
            <v>-132.82299999999987</v>
          </cell>
          <cell r="V222">
            <v>160.00000000000728</v>
          </cell>
        </row>
        <row r="223">
          <cell r="A223">
            <v>2023</v>
          </cell>
          <cell r="B223">
            <v>-160.87000000000012</v>
          </cell>
          <cell r="C223">
            <v>-42.80499999999995</v>
          </cell>
          <cell r="D223">
            <v>-10.822999999999865</v>
          </cell>
          <cell r="E223">
            <v>-71.920999999999935</v>
          </cell>
          <cell r="F223">
            <v>-52.254999999999882</v>
          </cell>
          <cell r="G223">
            <v>213.79099999999994</v>
          </cell>
          <cell r="H223">
            <v>-124.88299999999981</v>
          </cell>
          <cell r="I223">
            <v>-338.67399999999907</v>
          </cell>
          <cell r="J223">
            <v>491.67399999999907</v>
          </cell>
          <cell r="K223">
            <v>277.88300000000163</v>
          </cell>
          <cell r="L223">
            <v>88.438000000000102</v>
          </cell>
          <cell r="M223">
            <v>87.180999999999585</v>
          </cell>
          <cell r="N223">
            <v>92.085000000000036</v>
          </cell>
          <cell r="O223">
            <v>276.25800000000004</v>
          </cell>
          <cell r="P223">
            <v>148.30299999999988</v>
          </cell>
          <cell r="Q223">
            <v>-168.81400000000031</v>
          </cell>
          <cell r="R223">
            <v>77.359000000000378</v>
          </cell>
          <cell r="S223">
            <v>-195.154</v>
          </cell>
          <cell r="T223">
            <v>8.9819999999999709</v>
          </cell>
          <cell r="U223">
            <v>-136.75500000000011</v>
          </cell>
          <cell r="V223">
            <v>153</v>
          </cell>
        </row>
        <row r="224">
          <cell r="B224">
            <v>-163.73599999999988</v>
          </cell>
          <cell r="C224">
            <v>-43.599000000000046</v>
          </cell>
          <cell r="D224">
            <v>-12.458000000000084</v>
          </cell>
          <cell r="E224">
            <v>-73.122999999999934</v>
          </cell>
          <cell r="F224">
            <v>-51.12600000000009</v>
          </cell>
          <cell r="G224">
            <v>217.82599999999979</v>
          </cell>
          <cell r="H224">
            <v>-126.21600000000035</v>
          </cell>
          <cell r="I224">
            <v>-344.04200000000037</v>
          </cell>
          <cell r="J224">
            <v>501.04200000000128</v>
          </cell>
          <cell r="K224">
            <v>283.21600000000035</v>
          </cell>
          <cell r="L224">
            <v>92.014000000000124</v>
          </cell>
          <cell r="M224">
            <v>85.200999999999112</v>
          </cell>
          <cell r="N224">
            <v>91.94300000000004</v>
          </cell>
          <cell r="O224">
            <v>280.91399999999999</v>
          </cell>
          <cell r="P224">
            <v>154.38400000000001</v>
          </cell>
          <cell r="Q224">
            <v>-174.23300000000017</v>
          </cell>
          <cell r="R224">
            <v>81.520000000000437</v>
          </cell>
          <cell r="S224">
            <v>-197.9689999999996</v>
          </cell>
          <cell r="T224">
            <v>8.3300000000000409</v>
          </cell>
          <cell r="U224">
            <v>-138.88799999999992</v>
          </cell>
          <cell r="V224">
            <v>157</v>
          </cell>
        </row>
        <row r="256">
          <cell r="A256">
            <v>2019</v>
          </cell>
          <cell r="B256">
            <v>-14.126833655077684</v>
          </cell>
          <cell r="C256">
            <v>-5.7692156177860108</v>
          </cell>
          <cell r="D256">
            <v>-0.65072444253717854</v>
          </cell>
          <cell r="E256">
            <v>-7.5810897766903071</v>
          </cell>
          <cell r="F256">
            <v>-5.556130079992939</v>
          </cell>
          <cell r="G256">
            <v>8.3629181229784333</v>
          </cell>
          <cell r="H256">
            <v>-2.2042701576399093</v>
          </cell>
          <cell r="I256">
            <v>-5.8485510253579314</v>
          </cell>
          <cell r="J256">
            <v>1.2380229216288106</v>
          </cell>
          <cell r="K256">
            <v>0.84135329200932385</v>
          </cell>
          <cell r="L256">
            <v>1.3375191965488502</v>
          </cell>
          <cell r="M256">
            <v>1.1442974914821158</v>
          </cell>
          <cell r="N256">
            <v>21.19952061099314</v>
          </cell>
          <cell r="O256">
            <v>19.537556932754828</v>
          </cell>
          <cell r="P256">
            <v>3.9179502462812805</v>
          </cell>
          <cell r="Q256">
            <v>-3.3890833390907287</v>
          </cell>
          <cell r="R256">
            <v>0.91937277582373955</v>
          </cell>
          <cell r="S256">
            <v>-8.9852843132329951</v>
          </cell>
          <cell r="T256">
            <v>2.938915774587985</v>
          </cell>
          <cell r="U256">
            <v>-8.5806389850825759</v>
          </cell>
          <cell r="V256">
            <v>0.29807246472809168</v>
          </cell>
        </row>
        <row r="257">
          <cell r="A257">
            <v>2020</v>
          </cell>
          <cell r="B257">
            <v>-14.475478325613198</v>
          </cell>
          <cell r="C257">
            <v>-5.7931262392597551</v>
          </cell>
          <cell r="D257">
            <v>-0.70315997694174281</v>
          </cell>
          <cell r="E257">
            <v>-7.4978295888513555</v>
          </cell>
          <cell r="F257">
            <v>-5.5021865471218154</v>
          </cell>
          <cell r="G257">
            <v>8.8064008889693497</v>
          </cell>
          <cell r="H257">
            <v>-2.1210077370548195</v>
          </cell>
          <cell r="I257">
            <v>-5.9125493897742105</v>
          </cell>
          <cell r="J257">
            <v>1.1947582164684456</v>
          </cell>
          <cell r="K257">
            <v>0.769062326938039</v>
          </cell>
          <cell r="L257">
            <v>1.2348034776741017</v>
          </cell>
          <cell r="M257">
            <v>1.1297045097849829</v>
          </cell>
          <cell r="N257">
            <v>21.006653659973129</v>
          </cell>
          <cell r="O257">
            <v>19.688539213973534</v>
          </cell>
          <cell r="P257">
            <v>3.8898938414459669</v>
          </cell>
          <cell r="Q257">
            <v>-3.5768444047073396</v>
          </cell>
          <cell r="R257">
            <v>0.90174196456022515</v>
          </cell>
          <cell r="S257">
            <v>-9.2667562138781889</v>
          </cell>
          <cell r="T257">
            <v>2.5579911666764374</v>
          </cell>
          <cell r="U257">
            <v>-8.7588102278657143</v>
          </cell>
          <cell r="V257">
            <v>0.25352488546903718</v>
          </cell>
        </row>
        <row r="258">
          <cell r="A258">
            <v>2021</v>
          </cell>
          <cell r="B258">
            <v>-14.01060489680046</v>
          </cell>
          <cell r="C258">
            <v>-5.6700676948107773</v>
          </cell>
          <cell r="D258">
            <v>-0.58726696451546878</v>
          </cell>
          <cell r="E258">
            <v>-7.2352281471125046</v>
          </cell>
          <cell r="F258">
            <v>-5.2810537841257092</v>
          </cell>
          <cell r="G258">
            <v>9.2856566525913724</v>
          </cell>
          <cell r="H258">
            <v>-1.8149214795173734</v>
          </cell>
          <cell r="I258">
            <v>-5.6958494920335916</v>
          </cell>
          <cell r="J258">
            <v>1.2056060295319759</v>
          </cell>
          <cell r="K258">
            <v>0.75095088682776745</v>
          </cell>
          <cell r="L258">
            <v>1.2115934512629245</v>
          </cell>
          <cell r="M258">
            <v>1.1792645356546676</v>
          </cell>
          <cell r="N258">
            <v>20.935875936233479</v>
          </cell>
          <cell r="O258">
            <v>19.893037131638689</v>
          </cell>
          <cell r="P258">
            <v>3.9215357307989489</v>
          </cell>
          <cell r="Q258">
            <v>-3.6841867816105656</v>
          </cell>
          <cell r="R258">
            <v>0.87663616567505431</v>
          </cell>
          <cell r="S258">
            <v>-9.3219850865960971</v>
          </cell>
          <cell r="T258">
            <v>2.2093567830394543</v>
          </cell>
          <cell r="U258">
            <v>-8.8514246646626695</v>
          </cell>
          <cell r="V258">
            <v>0.29306631735529848</v>
          </cell>
        </row>
        <row r="259">
          <cell r="A259">
            <v>2022</v>
          </cell>
          <cell r="B259">
            <v>-13.655745573926731</v>
          </cell>
          <cell r="C259">
            <v>-5.5264961154462808</v>
          </cell>
          <cell r="D259">
            <v>-0.45544414630701474</v>
          </cell>
          <cell r="E259">
            <v>-7.1021208161624276</v>
          </cell>
          <cell r="F259">
            <v>-5.1497029336218656</v>
          </cell>
          <cell r="G259">
            <v>9.5702543311187771</v>
          </cell>
          <cell r="H259">
            <v>-1.533234929696752</v>
          </cell>
          <cell r="I259">
            <v>-5.5225878825717327</v>
          </cell>
          <cell r="J259">
            <v>1.2382469419974955</v>
          </cell>
          <cell r="K259">
            <v>0.759865985341309</v>
          </cell>
          <cell r="L259">
            <v>1.3001637050777248</v>
          </cell>
          <cell r="M259">
            <v>1.1905944465141081</v>
          </cell>
          <cell r="N259">
            <v>20.8049923982283</v>
          </cell>
          <cell r="O259">
            <v>20.144044396789496</v>
          </cell>
          <cell r="P259">
            <v>4.0085619715850891</v>
          </cell>
          <cell r="Q259">
            <v>-3.7912954073255509</v>
          </cell>
          <cell r="R259">
            <v>0.83271368918567179</v>
          </cell>
          <cell r="S259">
            <v>-9.2606852280724894</v>
          </cell>
          <cell r="T259">
            <v>1.9323900864115384</v>
          </cell>
          <cell r="U259">
            <v>-9.0873576241222001</v>
          </cell>
          <cell r="V259">
            <v>0.35065418922178276</v>
          </cell>
        </row>
        <row r="260">
          <cell r="A260">
            <v>2023</v>
          </cell>
          <cell r="B260">
            <v>-14.047364776540642</v>
          </cell>
          <cell r="C260">
            <v>-5.6388105080396285</v>
          </cell>
          <cell r="D260">
            <v>-0.52286994389159913</v>
          </cell>
          <cell r="E260">
            <v>-7.2520892825452083</v>
          </cell>
          <cell r="F260">
            <v>-5.1055302501812294</v>
          </cell>
          <cell r="G260">
            <v>9.7581314719377996</v>
          </cell>
          <cell r="H260">
            <v>-1.5266198553608863</v>
          </cell>
          <cell r="I260">
            <v>-5.6545006819480523</v>
          </cell>
          <cell r="J260">
            <v>1.2308607861888743</v>
          </cell>
          <cell r="K260">
            <v>0.73602343976793749</v>
          </cell>
          <cell r="L260">
            <v>1.3799064906533578</v>
          </cell>
          <cell r="M260">
            <v>1.1110209130274769</v>
          </cell>
          <cell r="N260">
            <v>20.7280069509785</v>
          </cell>
          <cell r="O260">
            <v>20.490800731342791</v>
          </cell>
          <cell r="P260">
            <v>4.1224547206294222</v>
          </cell>
          <cell r="Q260">
            <v>-3.9863323588724033</v>
          </cell>
          <cell r="R260">
            <v>0.78814033154485219</v>
          </cell>
          <cell r="S260">
            <v>-9.4669004843713243</v>
          </cell>
          <cell r="T260">
            <v>1.7097563854128146</v>
          </cell>
          <cell r="U260">
            <v>-9.291380631695672</v>
          </cell>
          <cell r="V260">
            <v>0.33307935125721128</v>
          </cell>
        </row>
        <row r="261">
          <cell r="B261">
            <v>-14.279484970156583</v>
          </cell>
          <cell r="C261">
            <v>-5.7963211129191858</v>
          </cell>
          <cell r="D261">
            <v>-0.60343587416100386</v>
          </cell>
          <cell r="E261">
            <v>-7.3928674696846164</v>
          </cell>
          <cell r="F261">
            <v>-5.0351642096202589</v>
          </cell>
          <cell r="G261">
            <v>9.9127617261983225</v>
          </cell>
          <cell r="H261">
            <v>-1.5457686701387801</v>
          </cell>
          <cell r="I261">
            <v>-5.7649449682531131</v>
          </cell>
          <cell r="J261">
            <v>1.2520049140447016</v>
          </cell>
          <cell r="K261">
            <v>0.74881796824694202</v>
          </cell>
          <cell r="L261">
            <v>1.4343531747460705</v>
          </cell>
          <cell r="M261">
            <v>1.0826167963991358</v>
          </cell>
          <cell r="N261">
            <v>20.652112875365855</v>
          </cell>
          <cell r="O261">
            <v>20.678034970563424</v>
          </cell>
          <cell r="P261">
            <v>4.2722112285014804</v>
          </cell>
          <cell r="Q261">
            <v>-4.111910576511896</v>
          </cell>
          <cell r="R261">
            <v>0.82976351129209636</v>
          </cell>
          <cell r="S261">
            <v>-9.6104115502224854</v>
          </cell>
          <cell r="T261">
            <v>1.5994592944330059</v>
          </cell>
          <cell r="U261">
            <v>-9.4039327950036302</v>
          </cell>
          <cell r="V261">
            <v>0.34140083066953708</v>
          </cell>
        </row>
        <row r="303">
          <cell r="A303" t="str">
            <v>Land- und Forstwirtschaft, Fischerei</v>
          </cell>
          <cell r="B303">
            <v>2.1662529345521588</v>
          </cell>
          <cell r="C303">
            <v>2.6263482116212646</v>
          </cell>
          <cell r="D303">
            <v>1.1736332130295049</v>
          </cell>
          <cell r="E303">
            <v>1.9200471626195581</v>
          </cell>
          <cell r="F303">
            <v>1.6327473823449727</v>
          </cell>
          <cell r="G303">
            <v>2.4068156643586157E-2</v>
          </cell>
          <cell r="H303">
            <v>1.2841929370188507</v>
          </cell>
          <cell r="I303">
            <v>1.7503070418298547</v>
          </cell>
          <cell r="J303">
            <v>1.144017813992745</v>
          </cell>
          <cell r="K303">
            <v>1.2089168623701516</v>
          </cell>
          <cell r="L303">
            <v>0.99390645419377821</v>
          </cell>
          <cell r="M303">
            <v>1.4089461413035196</v>
          </cell>
          <cell r="N303">
            <v>7.5300023531257351E-2</v>
          </cell>
          <cell r="O303">
            <v>0.13516246879251209</v>
          </cell>
          <cell r="P303">
            <v>0.76735071674903299</v>
          </cell>
          <cell r="Q303">
            <v>2.3720961054072087</v>
          </cell>
          <cell r="R303">
            <v>0.81158799888447941</v>
          </cell>
          <cell r="S303">
            <v>1.698895477371793</v>
          </cell>
          <cell r="T303">
            <v>0.47724283796792172</v>
          </cell>
          <cell r="U303">
            <v>2.3759529272694935</v>
          </cell>
          <cell r="V303">
            <v>1.2222173894132486</v>
          </cell>
        </row>
        <row r="304">
          <cell r="A304" t="str">
            <v>Bergbau/Energie/Wasserversorgung</v>
          </cell>
          <cell r="B304">
            <v>2.0762147930303989</v>
          </cell>
          <cell r="C304">
            <v>1.8536577567463866</v>
          </cell>
          <cell r="D304">
            <v>1.6316399882314698</v>
          </cell>
          <cell r="E304">
            <v>2.2173546242745221</v>
          </cell>
          <cell r="F304">
            <v>1.6870328461918476</v>
          </cell>
          <cell r="G304">
            <v>1.2450256863755076</v>
          </cell>
          <cell r="H304">
            <v>1.6880672154719054</v>
          </cell>
          <cell r="I304">
            <v>1.8519461494830072</v>
          </cell>
          <cell r="J304">
            <v>1.3861378277391445</v>
          </cell>
          <cell r="K304">
            <v>1.3943150200164069</v>
          </cell>
          <cell r="L304">
            <v>1.2226385697327338</v>
          </cell>
          <cell r="M304">
            <v>1.300078225400906</v>
          </cell>
          <cell r="N304">
            <v>1.1440673218067534</v>
          </cell>
          <cell r="O304">
            <v>1.4420250857452892</v>
          </cell>
          <cell r="P304">
            <v>1.3412138494806314</v>
          </cell>
          <cell r="Q304">
            <v>1.4800957158276624</v>
          </cell>
          <cell r="R304">
            <v>1.5394204821618338</v>
          </cell>
          <cell r="S304">
            <v>1.3851851959850912</v>
          </cell>
          <cell r="T304">
            <v>1.5533634579962374</v>
          </cell>
          <cell r="U304">
            <v>1.5477439132013693</v>
          </cell>
          <cell r="V304">
            <v>1.4462180853377404</v>
          </cell>
        </row>
        <row r="305">
          <cell r="A305" t="str">
            <v>Verarbeitendes Gewerbe</v>
          </cell>
          <cell r="B305">
            <v>11.289767939596569</v>
          </cell>
          <cell r="C305">
            <v>9.8038432024555568</v>
          </cell>
          <cell r="D305">
            <v>16.34050293408303</v>
          </cell>
          <cell r="E305">
            <v>14.796662024943332</v>
          </cell>
          <cell r="F305">
            <v>19.859116770522895</v>
          </cell>
          <cell r="G305">
            <v>5.0972526746194911</v>
          </cell>
          <cell r="H305">
            <v>12.238093444591078</v>
          </cell>
          <cell r="I305">
            <v>14.879456153212692</v>
          </cell>
          <cell r="J305">
            <v>15.900969488763536</v>
          </cell>
          <cell r="K305">
            <v>16.527025254374028</v>
          </cell>
          <cell r="L305">
            <v>22.488722051887216</v>
          </cell>
          <cell r="M305">
            <v>18.844676863059831</v>
          </cell>
          <cell r="N305">
            <v>12.691415573210223</v>
          </cell>
          <cell r="O305">
            <v>8.3452418940854916</v>
          </cell>
          <cell r="P305">
            <v>12.565758027028618</v>
          </cell>
          <cell r="Q305">
            <v>15.88612014378598</v>
          </cell>
          <cell r="R305">
            <v>14.528914099221168</v>
          </cell>
          <cell r="S305">
            <v>16.810108323601266</v>
          </cell>
          <cell r="T305">
            <v>16.871037906329473</v>
          </cell>
          <cell r="U305">
            <v>11.38420526220758</v>
          </cell>
          <cell r="V305">
            <v>15.76921404027663</v>
          </cell>
        </row>
        <row r="306">
          <cell r="A306" t="str">
            <v>Baugewerbe</v>
          </cell>
          <cell r="B306">
            <v>8.0063070449376958</v>
          </cell>
          <cell r="C306">
            <v>6.7265368546702478</v>
          </cell>
          <cell r="D306">
            <v>6.892009057673139</v>
          </cell>
          <cell r="E306">
            <v>7.1049876503054392</v>
          </cell>
          <cell r="F306">
            <v>6.8499290802747543</v>
          </cell>
          <cell r="G306">
            <v>4.2915164306194358</v>
          </cell>
          <cell r="H306">
            <v>6.3518778498473401</v>
          </cell>
          <cell r="I306">
            <v>7.1139956444236416</v>
          </cell>
          <cell r="J306">
            <v>5.395801755013057</v>
          </cell>
          <cell r="K306">
            <v>5.4597930837482362</v>
          </cell>
          <cell r="L306">
            <v>5.4201824087554709</v>
          </cell>
          <cell r="M306">
            <v>5.749097106168124</v>
          </cell>
          <cell r="N306">
            <v>3.6101430924554303</v>
          </cell>
          <cell r="O306">
            <v>3.3557679177896738</v>
          </cell>
          <cell r="P306">
            <v>5.2697269939065361</v>
          </cell>
          <cell r="Q306">
            <v>6.3277198819281555</v>
          </cell>
          <cell r="R306">
            <v>5.0658518975639861</v>
          </cell>
          <cell r="S306">
            <v>6.0947759826713339</v>
          </cell>
          <cell r="T306">
            <v>5.2163571883734035</v>
          </cell>
          <cell r="U306">
            <v>6.3968951798600555</v>
          </cell>
          <cell r="V306">
            <v>5.6174155104171195</v>
          </cell>
        </row>
        <row r="307">
          <cell r="A307" t="str">
            <v>Handel/Verkehr/Gastgewerbe</v>
          </cell>
          <cell r="B307">
            <v>24.557662473345125</v>
          </cell>
          <cell r="C307">
            <v>25.1762533572068</v>
          </cell>
          <cell r="D307">
            <v>23.69208009824677</v>
          </cell>
          <cell r="E307">
            <v>23.142412815222141</v>
          </cell>
          <cell r="F307">
            <v>21.556807496772752</v>
          </cell>
          <cell r="G307">
            <v>26.170108990459344</v>
          </cell>
          <cell r="H307">
            <v>24.289653664851677</v>
          </cell>
          <cell r="I307">
            <v>23.594082270349233</v>
          </cell>
          <cell r="J307">
            <v>25.51155006245504</v>
          </cell>
          <cell r="K307">
            <v>25.473387768777407</v>
          </cell>
          <cell r="L307">
            <v>24.165908982113237</v>
          </cell>
          <cell r="M307">
            <v>25.366808556030211</v>
          </cell>
          <cell r="N307">
            <v>28.89974563831337</v>
          </cell>
          <cell r="O307">
            <v>31.219025267568384</v>
          </cell>
          <cell r="P307">
            <v>27.446933123765504</v>
          </cell>
          <cell r="Q307">
            <v>24.599708192655104</v>
          </cell>
          <cell r="R307">
            <v>25.366446896096413</v>
          </cell>
          <cell r="S307">
            <v>23.848736726847523</v>
          </cell>
          <cell r="T307">
            <v>24.28457153703571</v>
          </cell>
          <cell r="U307">
            <v>26.415924984429239</v>
          </cell>
          <cell r="V307">
            <v>25.264233830629379</v>
          </cell>
        </row>
        <row r="308">
          <cell r="A308" t="str">
            <v>Finanz- und Unternehmens-dienste, Grundstückswesen</v>
          </cell>
          <cell r="B308">
            <v>15.249433652214773</v>
          </cell>
          <cell r="C308">
            <v>14.508462292705801</v>
          </cell>
          <cell r="D308">
            <v>16.117427726218605</v>
          </cell>
          <cell r="E308">
            <v>14.494577315186566</v>
          </cell>
          <cell r="F308">
            <v>13.526244282595185</v>
          </cell>
          <cell r="G308">
            <v>23.749390318948659</v>
          </cell>
          <cell r="H308">
            <v>17.390730671133127</v>
          </cell>
          <cell r="I308">
            <v>15.03869300335807</v>
          </cell>
          <cell r="J308">
            <v>17.253128319812145</v>
          </cell>
          <cell r="K308">
            <v>16.876681736711106</v>
          </cell>
          <cell r="L308">
            <v>15.450106725541266</v>
          </cell>
          <cell r="M308">
            <v>16.487755692929746</v>
          </cell>
          <cell r="N308">
            <v>19.401409634369081</v>
          </cell>
          <cell r="O308">
            <v>24.521582547319642</v>
          </cell>
          <cell r="P308">
            <v>21.120134886278066</v>
          </cell>
          <cell r="Q308">
            <v>14.487454100006392</v>
          </cell>
          <cell r="R308">
            <v>17.473274662803</v>
          </cell>
          <cell r="S308">
            <v>13.684572209497233</v>
          </cell>
          <cell r="T308">
            <v>15.407157480452218</v>
          </cell>
          <cell r="U308">
            <v>14.737346092905209</v>
          </cell>
          <cell r="V308">
            <v>16.967509025270758</v>
          </cell>
        </row>
        <row r="309">
          <cell r="A309" t="str">
            <v>öffentl. und sonstige Dienste</v>
          </cell>
          <cell r="B309">
            <v>36.654361162323276</v>
          </cell>
          <cell r="C309">
            <v>39.304898324593943</v>
          </cell>
          <cell r="D309">
            <v>34.152706982517486</v>
          </cell>
          <cell r="E309">
            <v>36.323958407448444</v>
          </cell>
          <cell r="F309">
            <v>34.888122141297586</v>
          </cell>
          <cell r="G309">
            <v>39.422637742333968</v>
          </cell>
          <cell r="H309">
            <v>36.757384217086027</v>
          </cell>
          <cell r="I309">
            <v>35.771519737343503</v>
          </cell>
          <cell r="J309">
            <v>33.40839473222433</v>
          </cell>
          <cell r="K309">
            <v>33.059880274002666</v>
          </cell>
          <cell r="L309">
            <v>30.2585348077763</v>
          </cell>
          <cell r="M309">
            <v>30.84263741510766</v>
          </cell>
          <cell r="N309">
            <v>34.177918716313883</v>
          </cell>
          <cell r="O309">
            <v>30.981194818699009</v>
          </cell>
          <cell r="P309">
            <v>31.488882402791614</v>
          </cell>
          <cell r="Q309">
            <v>34.846805860389502</v>
          </cell>
          <cell r="R309">
            <v>35.214503963269131</v>
          </cell>
          <cell r="S309">
            <v>36.477726084025761</v>
          </cell>
          <cell r="T309">
            <v>36.190269591845038</v>
          </cell>
          <cell r="U309">
            <v>37.141931640127055</v>
          </cell>
          <cell r="V309">
            <v>33.71319211865513</v>
          </cell>
        </row>
      </sheetData>
      <sheetData sheetId="14"/>
      <sheetData sheetId="15">
        <row r="50">
          <cell r="A50">
            <v>2019</v>
          </cell>
          <cell r="B50">
            <v>1433.3325367173579</v>
          </cell>
          <cell r="C50">
            <v>1427.9212440023007</v>
          </cell>
          <cell r="D50">
            <v>1412.4013984157875</v>
          </cell>
          <cell r="E50">
            <v>1434.7657274048888</v>
          </cell>
          <cell r="F50">
            <v>1419.492848128295</v>
          </cell>
          <cell r="G50">
            <v>1401.7509046791351</v>
          </cell>
          <cell r="H50">
            <v>1417.7645479429129</v>
          </cell>
          <cell r="I50">
            <v>1423.2871346726001</v>
          </cell>
          <cell r="J50">
            <v>1364.2081115459569</v>
          </cell>
          <cell r="K50">
            <v>1362.1179634909795</v>
          </cell>
          <cell r="L50">
            <v>1367.6304841116978</v>
          </cell>
          <cell r="M50">
            <v>1375.8740496789098</v>
          </cell>
          <cell r="N50">
            <v>1352.6949682381999</v>
          </cell>
          <cell r="O50">
            <v>1419.3456171699402</v>
          </cell>
          <cell r="P50">
            <v>1375.2217834634168</v>
          </cell>
          <cell r="Q50">
            <v>1355.4691001881656</v>
          </cell>
          <cell r="R50">
            <v>1343.2660116361676</v>
          </cell>
          <cell r="S50">
            <v>1340.0170796192153</v>
          </cell>
          <cell r="T50">
            <v>1332.1499065322921</v>
          </cell>
          <cell r="U50">
            <v>1371.5280090126087</v>
          </cell>
          <cell r="V50">
            <v>1372.0442472014306</v>
          </cell>
        </row>
        <row r="51">
          <cell r="A51">
            <v>2020</v>
          </cell>
          <cell r="B51">
            <v>1377.763013404606</v>
          </cell>
          <cell r="C51">
            <v>1373.5214805023134</v>
          </cell>
          <cell r="D51">
            <v>1354.474951449871</v>
          </cell>
          <cell r="E51">
            <v>1379.8395150322926</v>
          </cell>
          <cell r="F51">
            <v>1367.7034499718602</v>
          </cell>
          <cell r="G51">
            <v>1330.101494860404</v>
          </cell>
          <cell r="H51">
            <v>1358.1000954976475</v>
          </cell>
          <cell r="I51">
            <v>1367.8149203172434</v>
          </cell>
          <cell r="J51">
            <v>1305.2859632956008</v>
          </cell>
          <cell r="K51">
            <v>1303.8981065295684</v>
          </cell>
          <cell r="L51">
            <v>1295.3915884593164</v>
          </cell>
          <cell r="M51">
            <v>1315.9037466871209</v>
          </cell>
          <cell r="N51">
            <v>1296.7757817820395</v>
          </cell>
          <cell r="O51">
            <v>1350.9932392632918</v>
          </cell>
          <cell r="P51">
            <v>1312.6141625946357</v>
          </cell>
          <cell r="Q51">
            <v>1300.2362423234472</v>
          </cell>
          <cell r="R51">
            <v>1294.565392920696</v>
          </cell>
          <cell r="S51">
            <v>1287.8063808549705</v>
          </cell>
          <cell r="T51">
            <v>1276.0214831880992</v>
          </cell>
          <cell r="U51">
            <v>1321.2572621325448</v>
          </cell>
          <cell r="V51">
            <v>1313.5667837921985</v>
          </cell>
        </row>
        <row r="52">
          <cell r="A52">
            <v>2021</v>
          </cell>
          <cell r="B52">
            <v>1399.2623296084046</v>
          </cell>
          <cell r="C52">
            <v>1392.618016909176</v>
          </cell>
          <cell r="D52">
            <v>1375.2948274114447</v>
          </cell>
          <cell r="E52">
            <v>1402.8837111058583</v>
          </cell>
          <cell r="F52">
            <v>1389.681729718305</v>
          </cell>
          <cell r="G52">
            <v>1359.7963821767646</v>
          </cell>
          <cell r="H52">
            <v>1381.5235501728864</v>
          </cell>
          <cell r="I52">
            <v>1389.1196928156639</v>
          </cell>
          <cell r="J52">
            <v>1333.9278506641647</v>
          </cell>
          <cell r="K52">
            <v>1332.4722581889339</v>
          </cell>
          <cell r="L52">
            <v>1326.8384236239779</v>
          </cell>
          <cell r="M52">
            <v>1343.8310331004652</v>
          </cell>
          <cell r="N52">
            <v>1324.7423988337305</v>
          </cell>
          <cell r="O52">
            <v>1391.6142842896163</v>
          </cell>
          <cell r="P52">
            <v>1342.754114844264</v>
          </cell>
          <cell r="Q52">
            <v>1328.2877392471662</v>
          </cell>
          <cell r="R52">
            <v>1321.2580428741492</v>
          </cell>
          <cell r="S52">
            <v>1310.7525277811008</v>
          </cell>
          <cell r="T52">
            <v>1306.0468410291169</v>
          </cell>
          <cell r="U52">
            <v>1347.8803027031813</v>
          </cell>
          <cell r="V52">
            <v>1341.2255500543947</v>
          </cell>
        </row>
        <row r="53">
          <cell r="A53">
            <v>2022</v>
          </cell>
          <cell r="B53">
            <v>1378.7213877530999</v>
          </cell>
          <cell r="C53">
            <v>1388.9459555791714</v>
          </cell>
          <cell r="D53">
            <v>1360.2361519249853</v>
          </cell>
          <cell r="E53">
            <v>1376.8539551713741</v>
          </cell>
          <cell r="F53">
            <v>1375.2657513415506</v>
          </cell>
          <cell r="G53">
            <v>1358.422932406809</v>
          </cell>
          <cell r="H53">
            <v>1368.9533374441967</v>
          </cell>
          <cell r="I53">
            <v>1372.7367879834001</v>
          </cell>
          <cell r="J53">
            <v>1338.941466680727</v>
          </cell>
          <cell r="K53">
            <v>1337.8229412431144</v>
          </cell>
          <cell r="L53">
            <v>1337.5030717331756</v>
          </cell>
          <cell r="M53">
            <v>1337.0446698124058</v>
          </cell>
          <cell r="N53">
            <v>1341.6183933331668</v>
          </cell>
          <cell r="O53">
            <v>1394.9847790867752</v>
          </cell>
          <cell r="P53">
            <v>1360.2112132346244</v>
          </cell>
          <cell r="Q53">
            <v>1333.2664034089642</v>
          </cell>
          <cell r="R53">
            <v>1328.3534521882984</v>
          </cell>
          <cell r="S53">
            <v>1320.3578829964179</v>
          </cell>
          <cell r="T53">
            <v>1309.8186307093345</v>
          </cell>
          <cell r="U53">
            <v>1346.9127491064735</v>
          </cell>
          <cell r="V53">
            <v>1343.3782682066228</v>
          </cell>
        </row>
        <row r="54">
          <cell r="A54">
            <v>2023</v>
          </cell>
          <cell r="B54">
            <v>1371.6120457877555</v>
          </cell>
          <cell r="C54">
            <v>1374.3627439356933</v>
          </cell>
          <cell r="D54">
            <v>1361.3474324153276</v>
          </cell>
          <cell r="E54">
            <v>1372.416630366391</v>
          </cell>
          <cell r="F54">
            <v>1372.4941328659165</v>
          </cell>
          <cell r="G54">
            <v>1349.058674946974</v>
          </cell>
          <cell r="H54">
            <v>1363.4375504256536</v>
          </cell>
          <cell r="I54">
            <v>1368.697239600438</v>
          </cell>
          <cell r="J54">
            <v>1334.2728040659158</v>
          </cell>
          <cell r="K54">
            <v>1333.414780276014</v>
          </cell>
          <cell r="L54">
            <v>1335.0223163262203</v>
          </cell>
          <cell r="M54">
            <v>1332.7742184934309</v>
          </cell>
          <cell r="N54">
            <v>1342.7926366448023</v>
          </cell>
          <cell r="O54">
            <v>1384.1455861682757</v>
          </cell>
          <cell r="P54">
            <v>1355.3033765084322</v>
          </cell>
          <cell r="Q54">
            <v>1329.4003050897088</v>
          </cell>
          <cell r="R54">
            <v>1322.936830591651</v>
          </cell>
          <cell r="S54">
            <v>1315.9832834894139</v>
          </cell>
          <cell r="T54">
            <v>1309.8195828209648</v>
          </cell>
          <cell r="U54">
            <v>1341.2920355906317</v>
          </cell>
          <cell r="V54">
            <v>1338.7614019810601</v>
          </cell>
        </row>
        <row r="55">
          <cell r="A55">
            <v>2024</v>
          </cell>
          <cell r="B55">
            <v>1366.1764859783091</v>
          </cell>
          <cell r="C55">
            <v>1363.5094604511662</v>
          </cell>
          <cell r="D55">
            <v>1355.412976729114</v>
          </cell>
          <cell r="E55">
            <v>1371.2347159342514</v>
          </cell>
          <cell r="F55">
            <v>1359.8173686869632</v>
          </cell>
          <cell r="G55">
            <v>1341.008814842794</v>
          </cell>
          <cell r="H55">
            <v>1356.2581855956053</v>
          </cell>
          <cell r="I55">
            <v>1361.8731974178879</v>
          </cell>
          <cell r="J55">
            <v>1330.2755989054447</v>
          </cell>
          <cell r="K55">
            <v>1329.6520028083319</v>
          </cell>
          <cell r="L55">
            <v>1330.6535274964979</v>
          </cell>
          <cell r="M55">
            <v>1331.6627515450298</v>
          </cell>
          <cell r="N55">
            <v>1336.5483749963498</v>
          </cell>
          <cell r="O55">
            <v>1377.6376246398638</v>
          </cell>
          <cell r="P55">
            <v>1350.3634384791785</v>
          </cell>
          <cell r="Q55">
            <v>1325.4477640823964</v>
          </cell>
          <cell r="R55">
            <v>1319.0008108312229</v>
          </cell>
          <cell r="S55">
            <v>1310.9018065062962</v>
          </cell>
          <cell r="T55">
            <v>1307.3361994312604</v>
          </cell>
          <cell r="U55">
            <v>1334.6288274063352</v>
          </cell>
          <cell r="V55">
            <v>1334.3760845456325</v>
          </cell>
        </row>
        <row r="56">
          <cell r="B56">
            <v>1365.7998563239764</v>
          </cell>
          <cell r="C56">
            <v>1353.7323613420301</v>
          </cell>
          <cell r="D56">
            <v>1349.0058466977598</v>
          </cell>
          <cell r="E56">
            <v>1359.2866653791814</v>
          </cell>
          <cell r="F56">
            <v>1363.0193475385277</v>
          </cell>
          <cell r="G56">
            <v>1342.5988139139472</v>
          </cell>
          <cell r="H56">
            <v>1353.0514521528432</v>
          </cell>
          <cell r="I56">
            <v>1356.9178328410999</v>
          </cell>
          <cell r="J56">
            <v>1328.5875593477672</v>
          </cell>
          <cell r="K56">
            <v>1327.7756325955672</v>
          </cell>
          <cell r="L56">
            <v>1326.7923755129866</v>
          </cell>
          <cell r="M56">
            <v>1324.0558346497887</v>
          </cell>
          <cell r="N56">
            <v>1332.917987965443</v>
          </cell>
          <cell r="O56">
            <v>1372.3934126004135</v>
          </cell>
          <cell r="P56">
            <v>1346.650941715973</v>
          </cell>
          <cell r="Q56">
            <v>1321.9198159448872</v>
          </cell>
          <cell r="R56">
            <v>1323.0195443764997</v>
          </cell>
          <cell r="S56">
            <v>1316.2068417515095</v>
          </cell>
          <cell r="T56">
            <v>1313.301013559972</v>
          </cell>
          <cell r="U56">
            <v>1332.3412678286072</v>
          </cell>
          <cell r="V56">
            <v>1332.2416162846332</v>
          </cell>
        </row>
      </sheetData>
      <sheetData sheetId="16">
        <row r="31">
          <cell r="A31">
            <v>2019</v>
          </cell>
          <cell r="B31">
            <v>2496.89</v>
          </cell>
          <cell r="C31">
            <v>1570.5039999999999</v>
          </cell>
          <cell r="D31">
            <v>4048.9589999999998</v>
          </cell>
          <cell r="E31">
            <v>2177.0940000000001</v>
          </cell>
          <cell r="F31">
            <v>2131.4430000000002</v>
          </cell>
          <cell r="G31">
            <v>3566.3560000000002</v>
          </cell>
          <cell r="H31">
            <v>15991.245999999999</v>
          </cell>
          <cell r="I31">
            <v>12424.89</v>
          </cell>
          <cell r="J31">
            <v>69778.195999999996</v>
          </cell>
          <cell r="K31">
            <v>66211.839999999997</v>
          </cell>
          <cell r="L31">
            <v>10991.924000000001</v>
          </cell>
          <cell r="M31">
            <v>12914</v>
          </cell>
          <cell r="N31">
            <v>689.91200000000003</v>
          </cell>
          <cell r="O31">
            <v>1799.5029999999999</v>
          </cell>
          <cell r="P31">
            <v>6167.0879999999997</v>
          </cell>
          <cell r="Q31">
            <v>7876.6109999999999</v>
          </cell>
          <cell r="R31">
            <v>17826.098999999998</v>
          </cell>
          <cell r="S31">
            <v>4052.7269999999999</v>
          </cell>
          <cell r="T31">
            <v>1003.471</v>
          </cell>
          <cell r="U31">
            <v>2890.5050000000001</v>
          </cell>
          <cell r="V31">
            <v>82203.085999999996</v>
          </cell>
          <cell r="Y31">
            <v>97.544100900281464</v>
          </cell>
          <cell r="Z31">
            <v>82.347266004324723</v>
          </cell>
          <cell r="AA31">
            <v>85.792572267042402</v>
          </cell>
          <cell r="AB31">
            <v>76.451202044042006</v>
          </cell>
          <cell r="AC31">
            <v>82.274639047279379</v>
          </cell>
          <cell r="AD31">
            <v>103.78878558579953</v>
          </cell>
          <cell r="AE31">
            <v>88.540673268624872</v>
          </cell>
          <cell r="AF31">
            <v>84.958040612969654</v>
          </cell>
          <cell r="AG31">
            <v>106.77829066245918</v>
          </cell>
          <cell r="AH31">
            <v>106.94420930078326</v>
          </cell>
          <cell r="AI31">
            <v>110.98477149569877</v>
          </cell>
          <cell r="AJ31">
            <v>112.12174647027911</v>
          </cell>
          <cell r="AK31">
            <v>101.09474665209153</v>
          </cell>
          <cell r="AL31">
            <v>108.48561686283871</v>
          </cell>
          <cell r="AM31">
            <v>106.36849647076193</v>
          </cell>
          <cell r="AN31">
            <v>106.04395582203607</v>
          </cell>
          <cell r="AO31">
            <v>102.32360426436678</v>
          </cell>
          <cell r="AP31">
            <v>106.87258363481449</v>
          </cell>
          <cell r="AQ31">
            <v>93.393140175660491</v>
          </cell>
          <cell r="AR31">
            <v>109.65151704252105</v>
          </cell>
          <cell r="AS31">
            <v>102.78802166870213</v>
          </cell>
        </row>
        <row r="32">
          <cell r="A32">
            <v>2020</v>
          </cell>
          <cell r="B32">
            <v>2502.8919999999998</v>
          </cell>
          <cell r="C32">
            <v>1565.4739999999999</v>
          </cell>
          <cell r="D32">
            <v>4033.99</v>
          </cell>
          <cell r="E32">
            <v>2159.0680000000002</v>
          </cell>
          <cell r="F32">
            <v>2118.8380000000002</v>
          </cell>
          <cell r="G32">
            <v>3563.0059999999999</v>
          </cell>
          <cell r="H32">
            <v>15943.268</v>
          </cell>
          <cell r="I32">
            <v>12380.262000000001</v>
          </cell>
          <cell r="J32">
            <v>69746.036999999997</v>
          </cell>
          <cell r="K32">
            <v>66183.031000000003</v>
          </cell>
          <cell r="L32">
            <v>10996.08</v>
          </cell>
          <cell r="M32">
            <v>12913.857</v>
          </cell>
          <cell r="N32">
            <v>689.84</v>
          </cell>
          <cell r="O32">
            <v>1798.9649999999999</v>
          </cell>
          <cell r="P32">
            <v>6163.6360000000004</v>
          </cell>
          <cell r="Q32">
            <v>7868.6350000000002</v>
          </cell>
          <cell r="R32">
            <v>17801.282999999999</v>
          </cell>
          <cell r="S32">
            <v>4053.3560000000002</v>
          </cell>
          <cell r="T32">
            <v>1001.938</v>
          </cell>
          <cell r="U32">
            <v>2895.4409999999998</v>
          </cell>
          <cell r="V32">
            <v>82126.298999999999</v>
          </cell>
          <cell r="Y32">
            <v>97.77857646532577</v>
          </cell>
          <cell r="Z32">
            <v>82.083524716176612</v>
          </cell>
          <cell r="AA32">
            <v>85.475397157522806</v>
          </cell>
          <cell r="AB32">
            <v>75.818197971619824</v>
          </cell>
          <cell r="AC32">
            <v>81.78808049272692</v>
          </cell>
          <cell r="AD32">
            <v>103.69129323458377</v>
          </cell>
          <cell r="AE32">
            <v>88.275027650886145</v>
          </cell>
          <cell r="AF32">
            <v>84.652886407461551</v>
          </cell>
          <cell r="AG32">
            <v>106.72907925766143</v>
          </cell>
          <cell r="AH32">
            <v>106.89767750638298</v>
          </cell>
          <cell r="AI32">
            <v>111.02673436865311</v>
          </cell>
          <cell r="AJ32">
            <v>112.12050491772023</v>
          </cell>
          <cell r="AK32">
            <v>101.08419628949609</v>
          </cell>
          <cell r="AL32">
            <v>108.45318276193852</v>
          </cell>
          <cell r="AM32">
            <v>106.30895717931401</v>
          </cell>
          <cell r="AN32">
            <v>105.9365737776979</v>
          </cell>
          <cell r="AO32">
            <v>102.18115792412013</v>
          </cell>
          <cell r="AP32">
            <v>106.88917070201795</v>
          </cell>
          <cell r="AQ32">
            <v>93.250463721742747</v>
          </cell>
          <cell r="AR32">
            <v>109.83876456090343</v>
          </cell>
          <cell r="AS32">
            <v>102.69200600549607</v>
          </cell>
        </row>
        <row r="33">
          <cell r="A33">
            <v>2021</v>
          </cell>
          <cell r="B33">
            <v>2506.85</v>
          </cell>
          <cell r="C33">
            <v>1560.702</v>
          </cell>
          <cell r="D33">
            <v>4014.1030000000001</v>
          </cell>
          <cell r="E33">
            <v>2141.2429999999999</v>
          </cell>
          <cell r="F33">
            <v>2105.252</v>
          </cell>
          <cell r="G33">
            <v>3552.9349999999999</v>
          </cell>
          <cell r="H33">
            <v>15881.084999999999</v>
          </cell>
          <cell r="I33">
            <v>12328.15</v>
          </cell>
          <cell r="J33">
            <v>69666.462</v>
          </cell>
          <cell r="K33">
            <v>66113.527000000002</v>
          </cell>
          <cell r="L33">
            <v>10995.777</v>
          </cell>
          <cell r="M33">
            <v>12903.931</v>
          </cell>
          <cell r="N33">
            <v>689.09799999999996</v>
          </cell>
          <cell r="O33">
            <v>1795.5260000000001</v>
          </cell>
          <cell r="P33">
            <v>6147.4009999999998</v>
          </cell>
          <cell r="Q33">
            <v>7863.4930000000004</v>
          </cell>
          <cell r="R33">
            <v>17762.684000000001</v>
          </cell>
          <cell r="S33">
            <v>4052.45</v>
          </cell>
          <cell r="T33">
            <v>1001.308</v>
          </cell>
          <cell r="U33">
            <v>2901.8589999999999</v>
          </cell>
          <cell r="V33">
            <v>81994.611999999994</v>
          </cell>
          <cell r="Y33">
            <v>97.933200638342328</v>
          </cell>
          <cell r="Z33">
            <v>81.833311311197946</v>
          </cell>
          <cell r="AA33">
            <v>85.054015541982949</v>
          </cell>
          <cell r="AB33">
            <v>75.192252249278454</v>
          </cell>
          <cell r="AC33">
            <v>81.263654905884408</v>
          </cell>
          <cell r="AD33">
            <v>103.39820503485424</v>
          </cell>
          <cell r="AE33">
            <v>87.93073148497993</v>
          </cell>
          <cell r="AF33">
            <v>84.296558632131308</v>
          </cell>
          <cell r="AG33">
            <v>106.60730937872296</v>
          </cell>
          <cell r="AH33">
            <v>106.7854158576621</v>
          </cell>
          <cell r="AI33">
            <v>111.02367499653927</v>
          </cell>
          <cell r="AJ33">
            <v>112.03432554220034</v>
          </cell>
          <cell r="AK33">
            <v>100.97546894163743</v>
          </cell>
          <cell r="AL33">
            <v>108.24585771919544</v>
          </cell>
          <cell r="AM33">
            <v>106.02893968317922</v>
          </cell>
          <cell r="AN33">
            <v>105.86734628622511</v>
          </cell>
          <cell r="AO33">
            <v>101.95959577521698</v>
          </cell>
          <cell r="AP33">
            <v>106.86527899631631</v>
          </cell>
          <cell r="AQ33">
            <v>93.191829562598471</v>
          </cell>
          <cell r="AR33">
            <v>110.08223185688766</v>
          </cell>
          <cell r="AS33">
            <v>102.52734252547188</v>
          </cell>
        </row>
        <row r="34">
          <cell r="A34">
            <v>2022</v>
          </cell>
          <cell r="B34">
            <v>2526.558</v>
          </cell>
          <cell r="C34">
            <v>1566.7260000000001</v>
          </cell>
          <cell r="D34">
            <v>4026.9940000000001</v>
          </cell>
          <cell r="E34">
            <v>2141.4209999999998</v>
          </cell>
          <cell r="F34">
            <v>2108.8090000000002</v>
          </cell>
          <cell r="G34">
            <v>3592.2640000000001</v>
          </cell>
          <cell r="H34">
            <v>15962.772000000001</v>
          </cell>
          <cell r="I34">
            <v>12370.508</v>
          </cell>
          <cell r="J34">
            <v>70158.792000000001</v>
          </cell>
          <cell r="K34">
            <v>66566.528000000006</v>
          </cell>
          <cell r="L34">
            <v>11083.914000000001</v>
          </cell>
          <cell r="M34">
            <v>13003.714</v>
          </cell>
          <cell r="N34">
            <v>691.99400000000003</v>
          </cell>
          <cell r="O34">
            <v>1812.5730000000001</v>
          </cell>
          <cell r="P34">
            <v>6186.95</v>
          </cell>
          <cell r="Q34">
            <v>7922.7820000000002</v>
          </cell>
          <cell r="R34">
            <v>17855.019</v>
          </cell>
          <cell r="S34">
            <v>4080.4490000000001</v>
          </cell>
          <cell r="T34">
            <v>1006.591</v>
          </cell>
          <cell r="U34">
            <v>2922.5419999999999</v>
          </cell>
          <cell r="V34">
            <v>82529.3</v>
          </cell>
          <cell r="Y34">
            <v>98.703118071846717</v>
          </cell>
          <cell r="Z34">
            <v>82.149171653107331</v>
          </cell>
          <cell r="AA34">
            <v>85.327160330333356</v>
          </cell>
          <cell r="AB34">
            <v>75.198502927459472</v>
          </cell>
          <cell r="AC34">
            <v>81.400956673321403</v>
          </cell>
          <cell r="AD34">
            <v>104.54276523812726</v>
          </cell>
          <cell r="AE34">
            <v>88.383017815719541</v>
          </cell>
          <cell r="AF34">
            <v>84.586191190993731</v>
          </cell>
          <cell r="AG34">
            <v>107.3606988163325</v>
          </cell>
          <cell r="AH34">
            <v>107.51709517298494</v>
          </cell>
          <cell r="AI34">
            <v>111.91358879191453</v>
          </cell>
          <cell r="AJ34">
            <v>112.90066008053424</v>
          </cell>
          <cell r="AK34">
            <v>101.39982797047658</v>
          </cell>
          <cell r="AL34">
            <v>109.27356054084166</v>
          </cell>
          <cell r="AM34">
            <v>106.71107161755768</v>
          </cell>
          <cell r="AN34">
            <v>106.66556268877854</v>
          </cell>
          <cell r="AO34">
            <v>102.48960797809717</v>
          </cell>
          <cell r="AP34">
            <v>107.60362763642732</v>
          </cell>
          <cell r="AQ34">
            <v>93.683518868565471</v>
          </cell>
          <cell r="AR34">
            <v>110.86684296359408</v>
          </cell>
          <cell r="AS34">
            <v>103.19592474548729</v>
          </cell>
        </row>
        <row r="35">
          <cell r="A35">
            <v>2023</v>
          </cell>
          <cell r="B35">
            <v>2549.8119999999999</v>
          </cell>
          <cell r="C35">
            <v>1577.0450000000001</v>
          </cell>
          <cell r="D35">
            <v>4052.328</v>
          </cell>
          <cell r="E35">
            <v>2147.4050000000002</v>
          </cell>
          <cell r="F35">
            <v>2116.85</v>
          </cell>
          <cell r="G35">
            <v>3647.6170000000002</v>
          </cell>
          <cell r="H35">
            <v>16091.057000000001</v>
          </cell>
          <cell r="I35">
            <v>12443.44</v>
          </cell>
          <cell r="J35">
            <v>70843.837</v>
          </cell>
          <cell r="K35">
            <v>67196.22</v>
          </cell>
          <cell r="L35">
            <v>11199.231</v>
          </cell>
          <cell r="M35">
            <v>13140.824000000001</v>
          </cell>
          <cell r="N35">
            <v>699.20699999999999</v>
          </cell>
          <cell r="O35">
            <v>1842.136</v>
          </cell>
          <cell r="P35">
            <v>6252.24</v>
          </cell>
          <cell r="Q35">
            <v>7995.5410000000002</v>
          </cell>
          <cell r="R35">
            <v>17990.97</v>
          </cell>
          <cell r="S35">
            <v>4116.8590000000004</v>
          </cell>
          <cell r="T35">
            <v>1012.9690000000001</v>
          </cell>
          <cell r="U35">
            <v>2946.2429999999999</v>
          </cell>
          <cell r="V35">
            <v>83287.277000000002</v>
          </cell>
          <cell r="Y35">
            <v>99.611564387998058</v>
          </cell>
          <cell r="Z35">
            <v>82.690234546228652</v>
          </cell>
          <cell r="AA35">
            <v>85.863957325761859</v>
          </cell>
          <cell r="AB35">
            <v>75.408638086084494</v>
          </cell>
          <cell r="AC35">
            <v>81.711342816689609</v>
          </cell>
          <cell r="AD35">
            <v>106.15365900434992</v>
          </cell>
          <cell r="AE35">
            <v>89.093308950648336</v>
          </cell>
          <cell r="AF35">
            <v>85.084880500757038</v>
          </cell>
          <cell r="AG35">
            <v>108.40899095227228</v>
          </cell>
          <cell r="AH35">
            <v>108.53416271019623</v>
          </cell>
          <cell r="AI35">
            <v>113.07793735314635</v>
          </cell>
          <cell r="AJ35">
            <v>114.09107456547616</v>
          </cell>
          <cell r="AK35">
            <v>102.45676915660107</v>
          </cell>
          <cell r="AL35">
            <v>111.05580835666417</v>
          </cell>
          <cell r="AM35">
            <v>107.83717832052284</v>
          </cell>
          <cell r="AN35">
            <v>107.64512765417489</v>
          </cell>
          <cell r="AO35">
            <v>103.26998041535028</v>
          </cell>
          <cell r="AP35">
            <v>108.56377885562951</v>
          </cell>
          <cell r="AQ35">
            <v>94.277119927330872</v>
          </cell>
          <cell r="AR35">
            <v>111.76594211942492</v>
          </cell>
          <cell r="AS35">
            <v>104.14371101594892</v>
          </cell>
        </row>
        <row r="36">
          <cell r="A36">
            <v>2024</v>
          </cell>
          <cell r="B36">
            <v>2555.6060000000002</v>
          </cell>
          <cell r="C36">
            <v>1575.819</v>
          </cell>
          <cell r="D36">
            <v>4048.556</v>
          </cell>
          <cell r="E36">
            <v>2140.0839999999998</v>
          </cell>
          <cell r="F36">
            <v>2107.5740000000001</v>
          </cell>
          <cell r="G36">
            <v>3673.8229999999999</v>
          </cell>
          <cell r="H36">
            <v>16101.462</v>
          </cell>
          <cell r="I36">
            <v>12427.638999999999</v>
          </cell>
          <cell r="J36">
            <v>71088.956999999995</v>
          </cell>
          <cell r="K36">
            <v>67415.134000000005</v>
          </cell>
          <cell r="L36">
            <v>11238.319</v>
          </cell>
          <cell r="M36">
            <v>13212.677</v>
          </cell>
          <cell r="N36">
            <v>703.76800000000003</v>
          </cell>
          <cell r="O36">
            <v>1857.0809999999999</v>
          </cell>
          <cell r="P36">
            <v>6274.17</v>
          </cell>
          <cell r="Q36">
            <v>8006.3119999999999</v>
          </cell>
          <cell r="R36">
            <v>18025.987000000001</v>
          </cell>
          <cell r="S36">
            <v>4127.366</v>
          </cell>
          <cell r="T36">
            <v>1013.0940000000001</v>
          </cell>
          <cell r="U36">
            <v>2956.36</v>
          </cell>
          <cell r="V36">
            <v>83516.596000000005</v>
          </cell>
          <cell r="Y36">
            <v>99.837914175380078</v>
          </cell>
          <cell r="Z36">
            <v>82.62595088434604</v>
          </cell>
          <cell r="AA36">
            <v>85.784033181656852</v>
          </cell>
          <cell r="AB36">
            <v>75.151552608762671</v>
          </cell>
          <cell r="AC36">
            <v>81.353285129103043</v>
          </cell>
          <cell r="AD36">
            <v>106.91631111060667</v>
          </cell>
          <cell r="AE36">
            <v>89.15091957744751</v>
          </cell>
          <cell r="AF36">
            <v>84.976837532189464</v>
          </cell>
          <cell r="AG36">
            <v>108.78408655673849</v>
          </cell>
          <cell r="AH36">
            <v>108.8877487853585</v>
          </cell>
          <cell r="AI36">
            <v>113.4726064527711</v>
          </cell>
          <cell r="AJ36">
            <v>114.71491565647266</v>
          </cell>
          <cell r="AK36">
            <v>103.12510532045994</v>
          </cell>
          <cell r="AL36">
            <v>111.95678909635458</v>
          </cell>
          <cell r="AM36">
            <v>108.21542184933317</v>
          </cell>
          <cell r="AN36">
            <v>107.79013918872434</v>
          </cell>
          <cell r="AO36">
            <v>103.47098152336191</v>
          </cell>
          <cell r="AP36">
            <v>108.84085407837483</v>
          </cell>
          <cell r="AQ36">
            <v>94.288753689065842</v>
          </cell>
          <cell r="AR36">
            <v>112.14973124897813</v>
          </cell>
          <cell r="AS36">
            <v>104.43045507250473</v>
          </cell>
        </row>
        <row r="37">
          <cell r="B37">
            <v>2554.0729999999999</v>
          </cell>
          <cell r="C37">
            <v>1570.1849999999999</v>
          </cell>
          <cell r="D37">
            <v>4028.7759999999998</v>
          </cell>
          <cell r="E37">
            <v>2126.1930000000002</v>
          </cell>
          <cell r="F37">
            <v>2089.5439999999999</v>
          </cell>
          <cell r="G37">
            <v>3693.7130000000002</v>
          </cell>
          <cell r="H37">
            <v>16062.484</v>
          </cell>
          <cell r="I37">
            <v>12368.771000000001</v>
          </cell>
          <cell r="J37">
            <v>71155.229000000007</v>
          </cell>
          <cell r="K37">
            <v>67461.516000000003</v>
          </cell>
          <cell r="L37">
            <v>11243.045</v>
          </cell>
          <cell r="M37">
            <v>13251.418</v>
          </cell>
          <cell r="N37">
            <v>705.4</v>
          </cell>
          <cell r="O37">
            <v>1865.6849999999999</v>
          </cell>
          <cell r="P37">
            <v>6279.9409999999998</v>
          </cell>
          <cell r="Q37">
            <v>8002.8739999999998</v>
          </cell>
          <cell r="R37">
            <v>18018.891</v>
          </cell>
          <cell r="S37">
            <v>4124.9459999999999</v>
          </cell>
          <cell r="T37">
            <v>1009.56</v>
          </cell>
          <cell r="U37">
            <v>2959.7559999999999</v>
          </cell>
          <cell r="V37">
            <v>83524</v>
          </cell>
          <cell r="Y37">
            <v>99.778025631359242</v>
          </cell>
          <cell r="Z37">
            <v>82.330539668157883</v>
          </cell>
          <cell r="AA37">
            <v>85.364918767447634</v>
          </cell>
          <cell r="AB37">
            <v>74.663753897455877</v>
          </cell>
          <cell r="AC37">
            <v>80.657319183955806</v>
          </cell>
          <cell r="AD37">
            <v>107.49515375707874</v>
          </cell>
          <cell r="AE37">
            <v>88.935105352423122</v>
          </cell>
          <cell r="AF37">
            <v>84.574314054331381</v>
          </cell>
          <cell r="AG37">
            <v>108.8854994806092</v>
          </cell>
          <cell r="AH37">
            <v>108.96266418290355</v>
          </cell>
          <cell r="AI37">
            <v>113.5203245801971</v>
          </cell>
          <cell r="AJ37">
            <v>115.05127221369777</v>
          </cell>
          <cell r="AK37">
            <v>103.36424687262343</v>
          </cell>
          <cell r="AL37">
            <v>112.47549356502616</v>
          </cell>
          <cell r="AM37">
            <v>108.31495871229552</v>
          </cell>
          <cell r="AN37">
            <v>107.74385289629271</v>
          </cell>
          <cell r="AO37">
            <v>103.43024976842999</v>
          </cell>
          <cell r="AP37">
            <v>108.77703738102602</v>
          </cell>
          <cell r="AQ37">
            <v>93.959843977294611</v>
          </cell>
          <cell r="AR37">
            <v>112.27855875554754</v>
          </cell>
          <cell r="AS37">
            <v>104.43971314965812</v>
          </cell>
        </row>
        <row r="69">
          <cell r="A69">
            <v>2019</v>
          </cell>
          <cell r="B69">
            <v>1448.308</v>
          </cell>
          <cell r="C69">
            <v>909.41200000000003</v>
          </cell>
          <cell r="D69">
            <v>2278.3074999999999</v>
          </cell>
          <cell r="E69">
            <v>1240.7429999999999</v>
          </cell>
          <cell r="F69">
            <v>1218.6224999999999</v>
          </cell>
          <cell r="G69">
            <v>2228.9254999999998</v>
          </cell>
          <cell r="H69">
            <v>9324.3184999999994</v>
          </cell>
          <cell r="I69">
            <v>7095.393</v>
          </cell>
          <cell r="J69">
            <v>42186.823999999993</v>
          </cell>
          <cell r="K69">
            <v>39957.898499999996</v>
          </cell>
          <cell r="L69">
            <v>6660.5524999999998</v>
          </cell>
          <cell r="M69">
            <v>7882.9965000000002</v>
          </cell>
          <cell r="N69">
            <v>418.83199999999999</v>
          </cell>
          <cell r="O69">
            <v>1135.1600000000001</v>
          </cell>
          <cell r="P69">
            <v>3735.973</v>
          </cell>
          <cell r="Q69">
            <v>4663.0664999999999</v>
          </cell>
          <cell r="R69">
            <v>10741.407999999999</v>
          </cell>
          <cell r="S69">
            <v>2428.1889999999999</v>
          </cell>
          <cell r="T69">
            <v>599.11300000000006</v>
          </cell>
          <cell r="U69">
            <v>1692.6079999999999</v>
          </cell>
          <cell r="V69">
            <v>49282.21699999999</v>
          </cell>
          <cell r="Y69">
            <v>90.990531001120559</v>
          </cell>
          <cell r="Z69">
            <v>77.391671265324362</v>
          </cell>
          <cell r="AA69">
            <v>79.614592440827948</v>
          </cell>
          <cell r="AB69">
            <v>70.480487996064127</v>
          </cell>
          <cell r="AC69">
            <v>76.56947143422029</v>
          </cell>
          <cell r="AD69">
            <v>98.924860029937051</v>
          </cell>
          <cell r="AE69">
            <v>83.004256039550413</v>
          </cell>
          <cell r="AF69">
            <v>79.00983055919977</v>
          </cell>
          <cell r="AG69">
            <v>100.54813972360471</v>
          </cell>
          <cell r="AH69">
            <v>100.64025943581511</v>
          </cell>
          <cell r="AI69">
            <v>102.24818218028882</v>
          </cell>
          <cell r="AJ69">
            <v>107.55901375688983</v>
          </cell>
          <cell r="AK69">
            <v>95.494207192490379</v>
          </cell>
          <cell r="AL69">
            <v>105.01556680288427</v>
          </cell>
          <cell r="AM69">
            <v>99.942063711654839</v>
          </cell>
          <cell r="AN69">
            <v>99.569066263124199</v>
          </cell>
          <cell r="AO69">
            <v>96.318308670828529</v>
          </cell>
          <cell r="AP69">
            <v>101.5610333316011</v>
          </cell>
          <cell r="AQ69">
            <v>86.344167409806275</v>
          </cell>
          <cell r="AR69">
            <v>100.5742773618105</v>
          </cell>
          <cell r="AS69">
            <v>96.750868931012405</v>
          </cell>
        </row>
        <row r="70">
          <cell r="A70">
            <v>2020</v>
          </cell>
          <cell r="B70">
            <v>1439.0329999999999</v>
          </cell>
          <cell r="C70">
            <v>895.97550000000001</v>
          </cell>
          <cell r="D70">
            <v>2254.5625</v>
          </cell>
          <cell r="E70">
            <v>1218.3985</v>
          </cell>
          <cell r="F70">
            <v>1199.047</v>
          </cell>
          <cell r="G70">
            <v>2221.6464999999998</v>
          </cell>
          <cell r="H70">
            <v>9228.6630000000005</v>
          </cell>
          <cell r="I70">
            <v>7007.0164999999997</v>
          </cell>
          <cell r="J70">
            <v>42042.956000000006</v>
          </cell>
          <cell r="K70">
            <v>39821.309500000003</v>
          </cell>
          <cell r="L70">
            <v>6641.9750000000004</v>
          </cell>
          <cell r="M70">
            <v>7857.049</v>
          </cell>
          <cell r="N70">
            <v>417.76249999999999</v>
          </cell>
          <cell r="O70">
            <v>1134.027</v>
          </cell>
          <cell r="P70">
            <v>3724.5410000000002</v>
          </cell>
          <cell r="Q70">
            <v>4645.2034999999996</v>
          </cell>
          <cell r="R70">
            <v>10695.635</v>
          </cell>
          <cell r="S70">
            <v>2417.3690000000001</v>
          </cell>
          <cell r="T70">
            <v>594.79999999999995</v>
          </cell>
          <cell r="U70">
            <v>1692.9475</v>
          </cell>
          <cell r="V70">
            <v>49049.972500000003</v>
          </cell>
          <cell r="Y70">
            <v>90.407825406015505</v>
          </cell>
          <cell r="Z70">
            <v>76.248214624157839</v>
          </cell>
          <cell r="AA70">
            <v>78.784832411724139</v>
          </cell>
          <cell r="AB70">
            <v>69.211207198970726</v>
          </cell>
          <cell r="AC70">
            <v>75.339487835476163</v>
          </cell>
          <cell r="AD70">
            <v>98.601801203539353</v>
          </cell>
          <cell r="AE70">
            <v>82.152739265043934</v>
          </cell>
          <cell r="AF70">
            <v>78.02572547997228</v>
          </cell>
          <cell r="AG70">
            <v>100.20524451618749</v>
          </cell>
          <cell r="AH70">
            <v>100.29623853101009</v>
          </cell>
          <cell r="AI70">
            <v>101.96299328575577</v>
          </cell>
          <cell r="AJ70">
            <v>107.20497484421784</v>
          </cell>
          <cell r="AK70">
            <v>95.250359887145109</v>
          </cell>
          <cell r="AL70">
            <v>104.91075106132566</v>
          </cell>
          <cell r="AM70">
            <v>99.636243066711302</v>
          </cell>
          <cell r="AN70">
            <v>99.187642959240762</v>
          </cell>
          <cell r="AO70">
            <v>95.907861740333956</v>
          </cell>
          <cell r="AP70">
            <v>101.10847779302981</v>
          </cell>
          <cell r="AQ70">
            <v>85.722577836489549</v>
          </cell>
          <cell r="AR70">
            <v>100.59445035352763</v>
          </cell>
          <cell r="AS70">
            <v>96.294926431927053</v>
          </cell>
        </row>
        <row r="71">
          <cell r="A71">
            <v>2021</v>
          </cell>
          <cell r="B71">
            <v>1429.979</v>
          </cell>
          <cell r="C71">
            <v>884.553</v>
          </cell>
          <cell r="D71">
            <v>2232.9245000000001</v>
          </cell>
          <cell r="E71">
            <v>1198.9614999999999</v>
          </cell>
          <cell r="F71">
            <v>1181.7494999999999</v>
          </cell>
          <cell r="G71">
            <v>2211.9319999999998</v>
          </cell>
          <cell r="H71">
            <v>9140.0995000000003</v>
          </cell>
          <cell r="I71">
            <v>6928.1674999999996</v>
          </cell>
          <cell r="J71">
            <v>41840.737500000003</v>
          </cell>
          <cell r="K71">
            <v>39628.805500000002</v>
          </cell>
          <cell r="L71">
            <v>6611.7929999999997</v>
          </cell>
          <cell r="M71">
            <v>7818.3710000000001</v>
          </cell>
          <cell r="N71">
            <v>415.69749999999999</v>
          </cell>
          <cell r="O71">
            <v>1131.4235000000001</v>
          </cell>
          <cell r="P71">
            <v>3701.2489999999998</v>
          </cell>
          <cell r="Q71">
            <v>4626.3564999999999</v>
          </cell>
          <cell r="R71">
            <v>10636.093500000001</v>
          </cell>
          <cell r="S71">
            <v>2403.9245000000001</v>
          </cell>
          <cell r="T71">
            <v>590.64700000000005</v>
          </cell>
          <cell r="U71">
            <v>1693.25</v>
          </cell>
          <cell r="V71">
            <v>48768.904999999999</v>
          </cell>
          <cell r="Y71">
            <v>89.83900422455126</v>
          </cell>
          <cell r="Z71">
            <v>75.276150955514623</v>
          </cell>
          <cell r="AA71">
            <v>78.028700699374227</v>
          </cell>
          <cell r="AB71">
            <v>68.107087131253635</v>
          </cell>
          <cell r="AC71">
            <v>74.252637369369197</v>
          </cell>
          <cell r="AD71">
            <v>98.170649263844268</v>
          </cell>
          <cell r="AE71">
            <v>81.364354845339832</v>
          </cell>
          <cell r="AF71">
            <v>77.147712644071248</v>
          </cell>
          <cell r="AG71">
            <v>99.723276639376039</v>
          </cell>
          <cell r="AH71">
            <v>99.811386893919305</v>
          </cell>
          <cell r="AI71">
            <v>101.49966015617447</v>
          </cell>
          <cell r="AJ71">
            <v>106.67723548341908</v>
          </cell>
          <cell r="AK71">
            <v>94.779537366772999</v>
          </cell>
          <cell r="AL71">
            <v>104.66989688379007</v>
          </cell>
          <cell r="AM71">
            <v>99.013152228535574</v>
          </cell>
          <cell r="AN71">
            <v>98.785208597247191</v>
          </cell>
          <cell r="AO71">
            <v>95.373952538139605</v>
          </cell>
          <cell r="AP71">
            <v>100.54615034956196</v>
          </cell>
          <cell r="AQ71">
            <v>85.124047463666869</v>
          </cell>
          <cell r="AR71">
            <v>100.61242481595598</v>
          </cell>
          <cell r="AS71">
            <v>95.743134598916214</v>
          </cell>
        </row>
        <row r="72">
          <cell r="A72">
            <v>2022</v>
          </cell>
          <cell r="B72">
            <v>1431.329</v>
          </cell>
          <cell r="C72">
            <v>880.29549999999995</v>
          </cell>
          <cell r="D72">
            <v>2232.3200000000002</v>
          </cell>
          <cell r="E72">
            <v>1191.9645</v>
          </cell>
          <cell r="F72">
            <v>1176.635</v>
          </cell>
          <cell r="G72">
            <v>2238.8775000000001</v>
          </cell>
          <cell r="H72">
            <v>9151.4215000000004</v>
          </cell>
          <cell r="I72">
            <v>6912.5439999999999</v>
          </cell>
          <cell r="J72">
            <v>41974.010000000009</v>
          </cell>
          <cell r="K72">
            <v>39735.132500000007</v>
          </cell>
          <cell r="L72">
            <v>6632.6980000000003</v>
          </cell>
          <cell r="M72">
            <v>7845.0815000000002</v>
          </cell>
          <cell r="N72">
            <v>415.69850000000002</v>
          </cell>
          <cell r="O72">
            <v>1141.8030000000001</v>
          </cell>
          <cell r="P72">
            <v>3709.1010000000001</v>
          </cell>
          <cell r="Q72">
            <v>4643.8100000000004</v>
          </cell>
          <cell r="R72">
            <v>10649.8015</v>
          </cell>
          <cell r="S72">
            <v>2406.6444999999999</v>
          </cell>
          <cell r="T72">
            <v>589.63250000000005</v>
          </cell>
          <cell r="U72">
            <v>1700.8620000000001</v>
          </cell>
          <cell r="V72">
            <v>48886.554000000011</v>
          </cell>
          <cell r="Y72">
            <v>89.923818516022052</v>
          </cell>
          <cell r="Z72">
            <v>74.913834381275308</v>
          </cell>
          <cell r="AA72">
            <v>78.00757667589167</v>
          </cell>
          <cell r="AB72">
            <v>67.709622084496615</v>
          </cell>
          <cell r="AC72">
            <v>73.931278981804297</v>
          </cell>
          <cell r="AD72">
            <v>99.366552767993099</v>
          </cell>
          <cell r="AE72">
            <v>81.465142284859397</v>
          </cell>
          <cell r="AF72">
            <v>76.973739181608821</v>
          </cell>
          <cell r="AG72">
            <v>100.04091851616947</v>
          </cell>
          <cell r="AH72">
            <v>100.07918818644805</v>
          </cell>
          <cell r="AI72">
            <v>101.82057921633938</v>
          </cell>
          <cell r="AJ72">
            <v>107.04168509809968</v>
          </cell>
          <cell r="AK72">
            <v>94.779765367993519</v>
          </cell>
          <cell r="AL72">
            <v>105.63012194072523</v>
          </cell>
          <cell r="AM72">
            <v>99.223203287326399</v>
          </cell>
          <cell r="AN72">
            <v>99.157887969935416</v>
          </cell>
          <cell r="AO72">
            <v>95.496872305758487</v>
          </cell>
          <cell r="AP72">
            <v>100.65991662173515</v>
          </cell>
          <cell r="AQ72">
            <v>84.977837720534524</v>
          </cell>
          <cell r="AR72">
            <v>101.06472765233518</v>
          </cell>
          <cell r="AS72">
            <v>95.97410316469454</v>
          </cell>
        </row>
        <row r="73">
          <cell r="A73">
            <v>2023</v>
          </cell>
          <cell r="B73">
            <v>1436.095</v>
          </cell>
          <cell r="C73">
            <v>878.91099999999994</v>
          </cell>
          <cell r="D73">
            <v>2240.8310000000001</v>
          </cell>
          <cell r="E73">
            <v>1188.5664999999999</v>
          </cell>
          <cell r="F73">
            <v>1174.463</v>
          </cell>
          <cell r="G73">
            <v>2277.8620000000001</v>
          </cell>
          <cell r="H73">
            <v>9196.7284999999993</v>
          </cell>
          <cell r="I73">
            <v>6918.8664999999992</v>
          </cell>
          <cell r="J73">
            <v>42235.494000000006</v>
          </cell>
          <cell r="K73">
            <v>39957.632000000005</v>
          </cell>
          <cell r="L73">
            <v>6674.8784999999998</v>
          </cell>
          <cell r="M73">
            <v>7895.1364999999996</v>
          </cell>
          <cell r="N73">
            <v>419.13299999999998</v>
          </cell>
          <cell r="O73">
            <v>1161.2719999999999</v>
          </cell>
          <cell r="P73">
            <v>3733.5520000000001</v>
          </cell>
          <cell r="Q73">
            <v>4669.5015000000003</v>
          </cell>
          <cell r="R73">
            <v>10689.731</v>
          </cell>
          <cell r="S73">
            <v>2414.9755</v>
          </cell>
          <cell r="T73">
            <v>588.9325</v>
          </cell>
          <cell r="U73">
            <v>1710.5195000000001</v>
          </cell>
          <cell r="V73">
            <v>49154.360500000003</v>
          </cell>
          <cell r="Y73">
            <v>90.223244377614591</v>
          </cell>
          <cell r="Z73">
            <v>74.796012350263126</v>
          </cell>
          <cell r="AA73">
            <v>78.304990346462432</v>
          </cell>
          <cell r="AB73">
            <v>67.516598470250443</v>
          </cell>
          <cell r="AC73">
            <v>73.794806126629581</v>
          </cell>
          <cell r="AD73">
            <v>101.09677488884779</v>
          </cell>
          <cell r="AE73">
            <v>81.868461179251923</v>
          </cell>
          <cell r="AF73">
            <v>77.044142562184149</v>
          </cell>
          <cell r="AG73">
            <v>100.66413987475022</v>
          </cell>
          <cell r="AH73">
            <v>100.63958821360011</v>
          </cell>
          <cell r="AI73">
            <v>102.46810499568811</v>
          </cell>
          <cell r="AJ73">
            <v>107.72465716761677</v>
          </cell>
          <cell r="AK73">
            <v>95.562835559866642</v>
          </cell>
          <cell r="AL73">
            <v>107.43123197815198</v>
          </cell>
          <cell r="AM73">
            <v>99.877298860237033</v>
          </cell>
          <cell r="AN73">
            <v>99.706470896192016</v>
          </cell>
          <cell r="AO73">
            <v>95.854920515646029</v>
          </cell>
          <cell r="AP73">
            <v>101.00836765610093</v>
          </cell>
          <cell r="AQ73">
            <v>84.876953718373201</v>
          </cell>
          <cell r="AR73">
            <v>101.63857350655641</v>
          </cell>
          <cell r="AS73">
            <v>96.49986099698468</v>
          </cell>
        </row>
        <row r="74">
          <cell r="B74">
            <v>1429.1679999999999</v>
          </cell>
          <cell r="C74">
            <v>870.21749999999997</v>
          </cell>
          <cell r="D74">
            <v>2232.4189999999999</v>
          </cell>
          <cell r="E74">
            <v>1177.2670000000001</v>
          </cell>
          <cell r="F74">
            <v>1161.5035</v>
          </cell>
          <cell r="G74">
            <v>2294.3895000000002</v>
          </cell>
          <cell r="H74">
            <v>9164.9645</v>
          </cell>
          <cell r="I74">
            <v>6870.5749999999998</v>
          </cell>
          <cell r="J74">
            <v>42204.482999999993</v>
          </cell>
          <cell r="K74">
            <v>39910.093499999995</v>
          </cell>
          <cell r="L74">
            <v>6666.5619999999999</v>
          </cell>
          <cell r="M74">
            <v>7900.9645</v>
          </cell>
          <cell r="N74">
            <v>421.23700000000002</v>
          </cell>
          <cell r="O74">
            <v>1171.098</v>
          </cell>
          <cell r="P74">
            <v>3731.3150000000001</v>
          </cell>
          <cell r="Q74">
            <v>4654.6035000000002</v>
          </cell>
          <cell r="R74">
            <v>10662.983</v>
          </cell>
          <cell r="S74">
            <v>2406.1489999999999</v>
          </cell>
          <cell r="T74">
            <v>583.83299999999997</v>
          </cell>
          <cell r="U74">
            <v>1711.3485000000001</v>
          </cell>
          <cell r="V74">
            <v>49075.05799999999</v>
          </cell>
          <cell r="Y74">
            <v>89.788052824267666</v>
          </cell>
          <cell r="Z74">
            <v>74.056188712412421</v>
          </cell>
          <cell r="AA74">
            <v>78.011036193385081</v>
          </cell>
          <cell r="AB74">
            <v>66.87472962705607</v>
          </cell>
          <cell r="AC74">
            <v>72.98052437403453</v>
          </cell>
          <cell r="AD74">
            <v>101.83030349899865</v>
          </cell>
          <cell r="AE74">
            <v>81.585700869333266</v>
          </cell>
          <cell r="AF74">
            <v>76.506398813183978</v>
          </cell>
          <cell r="AG74">
            <v>100.59022821074417</v>
          </cell>
          <cell r="AH74">
            <v>100.51985501558944</v>
          </cell>
          <cell r="AI74">
            <v>102.34043585606307</v>
          </cell>
          <cell r="AJ74">
            <v>107.80417692031172</v>
          </cell>
          <cell r="AK74">
            <v>96.042550127839007</v>
          </cell>
          <cell r="AL74">
            <v>108.34025181624101</v>
          </cell>
          <cell r="AM74">
            <v>99.817456244532124</v>
          </cell>
          <cell r="AN74">
            <v>99.388358351756267</v>
          </cell>
          <cell r="AO74">
            <v>95.615070942822129</v>
          </cell>
          <cell r="AP74">
            <v>100.63919192031537</v>
          </cell>
          <cell r="AQ74">
            <v>84.142013762628125</v>
          </cell>
          <cell r="AR74">
            <v>101.68783244656669</v>
          </cell>
          <cell r="AS74">
            <v>96.344174295970333</v>
          </cell>
        </row>
        <row r="75">
          <cell r="B75">
            <v>1421.3920000000001</v>
          </cell>
          <cell r="C75">
            <v>872.92499999999995</v>
          </cell>
          <cell r="D75">
            <v>2213.6165000000001</v>
          </cell>
          <cell r="E75">
            <v>1161.328</v>
          </cell>
          <cell r="F75">
            <v>1143.413</v>
          </cell>
          <cell r="G75">
            <v>2340.7130000000002</v>
          </cell>
          <cell r="H75">
            <v>9153.3875000000007</v>
          </cell>
          <cell r="I75">
            <v>6812.674500000001</v>
          </cell>
          <cell r="J75">
            <v>42242.987500000003</v>
          </cell>
          <cell r="K75">
            <v>39902.2745</v>
          </cell>
          <cell r="L75">
            <v>6667.929000000001</v>
          </cell>
          <cell r="M75">
            <v>7953.5964999999987</v>
          </cell>
          <cell r="N75">
            <v>415.59550000000013</v>
          </cell>
          <cell r="O75">
            <v>1179.9485</v>
          </cell>
          <cell r="P75">
            <v>3750.0205000000005</v>
          </cell>
          <cell r="Q75">
            <v>4675.2160000000013</v>
          </cell>
          <cell r="R75">
            <v>10585.342500000001</v>
          </cell>
          <cell r="S75">
            <v>2400.0484999999999</v>
          </cell>
          <cell r="T75">
            <v>567.39149999999995</v>
          </cell>
          <cell r="U75">
            <v>1707.1859999999999</v>
          </cell>
          <cell r="V75">
            <v>49055.662000000004</v>
          </cell>
          <cell r="Y75">
            <v>89.299522505395785</v>
          </cell>
          <cell r="Z75">
            <v>74.286599076417801</v>
          </cell>
          <cell r="AA75">
            <v>77.353989954293723</v>
          </cell>
          <cell r="AB75">
            <v>65.969313680184499</v>
          </cell>
          <cell r="AC75">
            <v>71.843847492571427</v>
          </cell>
          <cell r="AD75">
            <v>103.88624738478431</v>
          </cell>
          <cell r="AE75">
            <v>81.482643442437151</v>
          </cell>
          <cell r="AF75">
            <v>75.861655288154026</v>
          </cell>
          <cell r="AG75">
            <v>100.68199989391209</v>
          </cell>
          <cell r="AH75">
            <v>100.5001616328524</v>
          </cell>
          <cell r="AI75">
            <v>102.36142109190358</v>
          </cell>
          <cell r="AJ75">
            <v>108.52231069241888</v>
          </cell>
          <cell r="AK75">
            <v>94.756281242280068</v>
          </cell>
          <cell r="AL75">
            <v>109.1590265035</v>
          </cell>
          <cell r="AM75">
            <v>100.31785233218007</v>
          </cell>
          <cell r="AN75">
            <v>99.828490907950524</v>
          </cell>
          <cell r="AO75">
            <v>94.918867833848211</v>
          </cell>
          <cell r="AP75">
            <v>100.38403341171515</v>
          </cell>
          <cell r="AQ75">
            <v>81.772464731863749</v>
          </cell>
          <cell r="AR75">
            <v>101.44049790158137</v>
          </cell>
          <cell r="AS75">
            <v>96.306096060695637</v>
          </cell>
        </row>
        <row r="107">
          <cell r="A107">
            <v>2019</v>
          </cell>
        </row>
        <row r="108">
          <cell r="A108">
            <v>2020</v>
          </cell>
        </row>
        <row r="109">
          <cell r="A109">
            <v>2021</v>
          </cell>
        </row>
        <row r="110">
          <cell r="A110">
            <v>2022</v>
          </cell>
        </row>
        <row r="111">
          <cell r="A111">
            <v>2023</v>
          </cell>
        </row>
      </sheetData>
      <sheetData sheetId="17">
        <row r="28">
          <cell r="A28">
            <v>2019</v>
          </cell>
          <cell r="B28">
            <v>4.8253708423639354</v>
          </cell>
          <cell r="C28">
            <v>4.5836707777391732</v>
          </cell>
          <cell r="D28">
            <v>4.9889152122944207</v>
          </cell>
          <cell r="E28">
            <v>4.9918421186508422</v>
          </cell>
          <cell r="F28">
            <v>5.0688830461374703</v>
          </cell>
          <cell r="G28">
            <v>18.884549454918425</v>
          </cell>
          <cell r="H28">
            <v>8.0715894977687945</v>
          </cell>
          <cell r="I28">
            <v>4.9182493951635413</v>
          </cell>
          <cell r="J28">
            <v>13.645012657686728</v>
          </cell>
          <cell r="K28">
            <v>13.358567420662165</v>
          </cell>
          <cell r="L28">
            <v>15.708918856209186</v>
          </cell>
          <cell r="M28">
            <v>13.383026242280105</v>
          </cell>
          <cell r="N28">
            <v>18.332810433752535</v>
          </cell>
          <cell r="O28">
            <v>16.480878595565812</v>
          </cell>
          <cell r="P28">
            <v>16.380102103810053</v>
          </cell>
          <cell r="Q28">
            <v>9.532452815638603</v>
          </cell>
          <cell r="R28">
            <v>13.442935359412653</v>
          </cell>
          <cell r="S28">
            <v>11.284734533940892</v>
          </cell>
          <cell r="T28">
            <v>11.260870356772241</v>
          </cell>
          <cell r="U28">
            <v>8.2255866146388428</v>
          </cell>
          <cell r="V28">
            <v>0</v>
          </cell>
        </row>
        <row r="29">
          <cell r="A29">
            <v>2020</v>
          </cell>
          <cell r="B29">
            <v>5.0662146019643126</v>
          </cell>
          <cell r="C29">
            <v>4.7146986310902559</v>
          </cell>
          <cell r="D29">
            <v>5.2133668072676889</v>
          </cell>
          <cell r="E29">
            <v>5.1715634403284128</v>
          </cell>
          <cell r="F29">
            <v>5.2939428476853578</v>
          </cell>
          <cell r="G29">
            <v>19.413383368013985</v>
          </cell>
          <cell r="H29">
            <v>8.3634655761360417</v>
          </cell>
          <cell r="I29">
            <v>5.1259155560935792</v>
          </cell>
          <cell r="J29">
            <v>13.942822672369036</v>
          </cell>
          <cell r="K29">
            <v>13.643335480419436</v>
          </cell>
          <cell r="L29">
            <v>15.961798348526028</v>
          </cell>
          <cell r="M29">
            <v>13.647336447245983</v>
          </cell>
          <cell r="N29">
            <v>18.780282840629621</v>
          </cell>
          <cell r="O29">
            <v>16.689587245778885</v>
          </cell>
          <cell r="P29">
            <v>16.722763442759273</v>
          </cell>
          <cell r="Q29">
            <v>9.7889420723721834</v>
          </cell>
          <cell r="R29">
            <v>13.732613842825502</v>
          </cell>
          <cell r="S29">
            <v>11.649069235064074</v>
          </cell>
          <cell r="T29">
            <v>11.633495325433639</v>
          </cell>
          <cell r="U29">
            <v>8.5124327388347485</v>
          </cell>
          <cell r="V29">
            <v>0</v>
          </cell>
        </row>
        <row r="30">
          <cell r="A30">
            <v>2021</v>
          </cell>
          <cell r="B30">
            <v>5.325531570703145</v>
          </cell>
          <cell r="C30">
            <v>4.8984864370281951</v>
          </cell>
          <cell r="D30">
            <v>5.4962849125870505</v>
          </cell>
          <cell r="E30">
            <v>5.4543765911146318</v>
          </cell>
          <cell r="F30">
            <v>5.6084273249627579</v>
          </cell>
          <cell r="G30">
            <v>19.882177629822547</v>
          </cell>
          <cell r="H30">
            <v>8.6875796467725213</v>
          </cell>
          <cell r="I30">
            <v>5.3961784961835582</v>
          </cell>
          <cell r="J30">
            <v>14.23445585402269</v>
          </cell>
          <cell r="K30">
            <v>13.925216168990943</v>
          </cell>
          <cell r="L30">
            <v>16.215066201672997</v>
          </cell>
          <cell r="M30">
            <v>13.913759426734757</v>
          </cell>
          <cell r="N30">
            <v>19.178766823382677</v>
          </cell>
          <cell r="O30">
            <v>17.04547845977271</v>
          </cell>
          <cell r="P30">
            <v>16.998941546079923</v>
          </cell>
          <cell r="Q30">
            <v>10.082211031853625</v>
          </cell>
          <cell r="R30">
            <v>14.009370445801611</v>
          </cell>
          <cell r="S30">
            <v>12.007932843835787</v>
          </cell>
          <cell r="T30">
            <v>12.08600750633156</v>
          </cell>
          <cell r="U30">
            <v>8.7741904513722204</v>
          </cell>
          <cell r="V30">
            <v>0</v>
          </cell>
        </row>
        <row r="31">
          <cell r="A31">
            <v>2022</v>
          </cell>
          <cell r="B31">
            <v>5.5137463695668183</v>
          </cell>
          <cell r="C31">
            <v>4.6214207206620683</v>
          </cell>
          <cell r="D31">
            <v>6.0514368782272827</v>
          </cell>
          <cell r="E31">
            <v>5.6090325069194709</v>
          </cell>
          <cell r="F31">
            <v>6.3073991053717995</v>
          </cell>
          <cell r="G31">
            <v>19.517802700469673</v>
          </cell>
          <cell r="H31">
            <v>8.8309160839984422</v>
          </cell>
          <cell r="I31">
            <v>5.7275578335182358</v>
          </cell>
          <cell r="J31">
            <v>14.31519373936769</v>
          </cell>
          <cell r="K31">
            <v>14.034434843890311</v>
          </cell>
          <cell r="L31">
            <v>16.475236094397701</v>
          </cell>
          <cell r="M31">
            <v>14.032729418687614</v>
          </cell>
          <cell r="N31">
            <v>20.577057026506012</v>
          </cell>
          <cell r="O31">
            <v>16.932173214540878</v>
          </cell>
          <cell r="P31">
            <v>16.509491752802269</v>
          </cell>
          <cell r="Q31">
            <v>10.06453288756399</v>
          </cell>
          <cell r="R31">
            <v>14.219273583522929</v>
          </cell>
          <cell r="S31">
            <v>12.214415619457565</v>
          </cell>
          <cell r="T31">
            <v>13.11456192236966</v>
          </cell>
          <cell r="U31">
            <v>8.6899349949461797</v>
          </cell>
          <cell r="V31">
            <v>0</v>
          </cell>
        </row>
        <row r="32">
          <cell r="B32">
            <v>6.5871523076995482</v>
          </cell>
          <cell r="C32">
            <v>5.7019298751779433</v>
          </cell>
          <cell r="D32">
            <v>7.3336857233669148</v>
          </cell>
          <cell r="E32">
            <v>6.8145505854740955</v>
          </cell>
          <cell r="F32">
            <v>7.5904291754257507</v>
          </cell>
          <cell r="G32">
            <v>21.265280866933121</v>
          </cell>
          <cell r="H32">
            <v>10.178057289834969</v>
          </cell>
          <cell r="I32">
            <v>6.9279957953749127</v>
          </cell>
          <cell r="J32">
            <v>15.442394798576482</v>
          </cell>
          <cell r="K32">
            <v>15.12631067640412</v>
          </cell>
          <cell r="L32">
            <v>17.608289354867313</v>
          </cell>
          <cell r="M32">
            <v>15.08514991145152</v>
          </cell>
          <cell r="N32">
            <v>21.847464341747148</v>
          </cell>
          <cell r="O32">
            <v>18.418346962439255</v>
          </cell>
          <cell r="P32">
            <v>17.725455196857446</v>
          </cell>
          <cell r="Q32">
            <v>11.15826934037359</v>
          </cell>
          <cell r="R32">
            <v>15.241057041393544</v>
          </cell>
          <cell r="S32">
            <v>13.256732863573903</v>
          </cell>
          <cell r="T32">
            <v>14.330843293328819</v>
          </cell>
          <cell r="U32">
            <v>9.660065378178242</v>
          </cell>
          <cell r="V32">
            <v>0</v>
          </cell>
        </row>
        <row r="33">
          <cell r="B33">
            <v>7.0341828904768571</v>
          </cell>
          <cell r="C33">
            <v>6.1621290262396888</v>
          </cell>
          <cell r="D33">
            <v>7.9260111506423518</v>
          </cell>
          <cell r="E33">
            <v>7.3895697552058701</v>
          </cell>
          <cell r="F33">
            <v>8.1432016147475714</v>
          </cell>
          <cell r="G33">
            <v>22.178205101334495</v>
          </cell>
          <cell r="H33">
            <v>10.820843473716858</v>
          </cell>
          <cell r="I33">
            <v>7.463412801096009</v>
          </cell>
          <cell r="J33">
            <v>15.928082894787723</v>
          </cell>
          <cell r="K33">
            <v>15.587479214978641</v>
          </cell>
          <cell r="L33">
            <v>18.085213633818366</v>
          </cell>
          <cell r="M33">
            <v>15.511232129567688</v>
          </cell>
          <cell r="N33">
            <v>22.533846381193804</v>
          </cell>
          <cell r="O33">
            <v>19.073966079024014</v>
          </cell>
          <cell r="P33">
            <v>18.269476281324863</v>
          </cell>
          <cell r="Q33">
            <v>11.541731074182469</v>
          </cell>
          <cell r="R33">
            <v>15.67489203226431</v>
          </cell>
          <cell r="S33">
            <v>13.728925421200833</v>
          </cell>
          <cell r="T33">
            <v>14.911745603073356</v>
          </cell>
          <cell r="U33">
            <v>10.147613957704744</v>
          </cell>
          <cell r="V33">
            <v>0</v>
          </cell>
        </row>
        <row r="47">
          <cell r="A47">
            <v>2019</v>
          </cell>
          <cell r="B47">
            <v>1.61</v>
          </cell>
          <cell r="C47">
            <v>1.5</v>
          </cell>
          <cell r="D47">
            <v>1.49</v>
          </cell>
          <cell r="E47">
            <v>1.75</v>
          </cell>
          <cell r="F47">
            <v>1.54</v>
          </cell>
          <cell r="G47">
            <v>2.78</v>
          </cell>
          <cell r="H47">
            <v>1.84</v>
          </cell>
          <cell r="I47">
            <v>1.5695136560565126</v>
          </cell>
          <cell r="J47">
            <v>2.3254679097751398</v>
          </cell>
          <cell r="K47">
            <v>2.2999999999999998</v>
          </cell>
          <cell r="L47">
            <v>1.89</v>
          </cell>
          <cell r="M47">
            <v>1.62</v>
          </cell>
          <cell r="N47">
            <v>4.24</v>
          </cell>
          <cell r="O47">
            <v>2.99</v>
          </cell>
          <cell r="P47">
            <v>2.5</v>
          </cell>
          <cell r="Q47">
            <v>2.48</v>
          </cell>
          <cell r="R47">
            <v>2.76</v>
          </cell>
          <cell r="S47">
            <v>2.02</v>
          </cell>
          <cell r="T47">
            <v>2.95</v>
          </cell>
          <cell r="U47">
            <v>2.44</v>
          </cell>
          <cell r="V47">
            <v>2.21</v>
          </cell>
        </row>
        <row r="48">
          <cell r="A48">
            <v>2020</v>
          </cell>
          <cell r="B48">
            <v>1.64</v>
          </cell>
          <cell r="C48">
            <v>1.46</v>
          </cell>
          <cell r="D48">
            <v>1.52</v>
          </cell>
          <cell r="E48">
            <v>1.82</v>
          </cell>
          <cell r="F48">
            <v>1.61</v>
          </cell>
          <cell r="G48">
            <v>2.89</v>
          </cell>
          <cell r="H48">
            <v>1.89</v>
          </cell>
          <cell r="I48">
            <v>1.6043951783896011</v>
          </cell>
          <cell r="J48">
            <v>2.3009785173887374</v>
          </cell>
          <cell r="K48">
            <v>2.27</v>
          </cell>
          <cell r="L48">
            <v>1.89</v>
          </cell>
          <cell r="M48">
            <v>1.62</v>
          </cell>
          <cell r="N48">
            <v>4.45</v>
          </cell>
          <cell r="O48">
            <v>2.8</v>
          </cell>
          <cell r="P48">
            <v>2.52</v>
          </cell>
          <cell r="Q48">
            <v>2.5299999999999998</v>
          </cell>
          <cell r="R48">
            <v>2.78</v>
          </cell>
          <cell r="S48">
            <v>2.04</v>
          </cell>
          <cell r="U48">
            <v>2.48</v>
          </cell>
          <cell r="V48">
            <v>2.2000000000000002</v>
          </cell>
        </row>
        <row r="49">
          <cell r="A49">
            <v>2021</v>
          </cell>
          <cell r="B49">
            <v>1.69</v>
          </cell>
          <cell r="C49">
            <v>1.54</v>
          </cell>
          <cell r="D49">
            <v>1.61</v>
          </cell>
          <cell r="E49">
            <v>1.84</v>
          </cell>
          <cell r="F49">
            <v>1.67</v>
          </cell>
          <cell r="G49">
            <v>3.11</v>
          </cell>
          <cell r="H49">
            <v>2</v>
          </cell>
          <cell r="I49">
            <v>1.6675998726491812</v>
          </cell>
          <cell r="J49">
            <v>2.3983361724325825</v>
          </cell>
          <cell r="K49">
            <v>2.36</v>
          </cell>
          <cell r="L49">
            <v>1.95</v>
          </cell>
          <cell r="M49">
            <v>1.66</v>
          </cell>
          <cell r="N49">
            <v>4.6500000000000004</v>
          </cell>
          <cell r="O49">
            <v>3.02</v>
          </cell>
          <cell r="P49">
            <v>2.66</v>
          </cell>
          <cell r="Q49">
            <v>2.64</v>
          </cell>
          <cell r="R49">
            <v>2.9</v>
          </cell>
          <cell r="S49">
            <v>2.11</v>
          </cell>
          <cell r="U49">
            <v>2.54</v>
          </cell>
          <cell r="V49">
            <v>2.29</v>
          </cell>
        </row>
        <row r="50">
          <cell r="A50">
            <v>2022</v>
          </cell>
          <cell r="B50">
            <v>2.88</v>
          </cell>
          <cell r="C50">
            <v>2.99</v>
          </cell>
          <cell r="D50">
            <v>3</v>
          </cell>
          <cell r="E50">
            <v>3.34</v>
          </cell>
          <cell r="F50">
            <v>3.12</v>
          </cell>
          <cell r="G50">
            <v>4.93</v>
          </cell>
          <cell r="H50">
            <v>3.48</v>
          </cell>
          <cell r="I50">
            <v>3.0535374941756634</v>
          </cell>
          <cell r="J50">
            <v>3.8177815266545636</v>
          </cell>
          <cell r="K50">
            <v>3.76</v>
          </cell>
          <cell r="L50">
            <v>3.24</v>
          </cell>
          <cell r="M50">
            <v>2.9</v>
          </cell>
          <cell r="N50">
            <v>6.21</v>
          </cell>
          <cell r="O50">
            <v>4.97</v>
          </cell>
          <cell r="P50">
            <v>4.0999999999999996</v>
          </cell>
          <cell r="Q50">
            <v>4.1500000000000004</v>
          </cell>
          <cell r="R50">
            <v>4.26</v>
          </cell>
          <cell r="S50">
            <v>3.28</v>
          </cell>
          <cell r="T50">
            <v>4.5599999999999996</v>
          </cell>
          <cell r="U50">
            <v>3.74</v>
          </cell>
          <cell r="V50">
            <v>3.7</v>
          </cell>
        </row>
        <row r="51">
          <cell r="B51">
            <v>2.97</v>
          </cell>
          <cell r="C51">
            <v>3.17</v>
          </cell>
          <cell r="D51">
            <v>3.23</v>
          </cell>
          <cell r="E51">
            <v>3.48</v>
          </cell>
          <cell r="F51">
            <v>3.21</v>
          </cell>
          <cell r="G51">
            <v>5.23</v>
          </cell>
          <cell r="H51">
            <v>3.67</v>
          </cell>
          <cell r="I51">
            <v>3.2088595782195273</v>
          </cell>
          <cell r="J51">
            <v>3.9067769299395807</v>
          </cell>
          <cell r="K51">
            <v>3.83</v>
          </cell>
          <cell r="L51">
            <v>3.29</v>
          </cell>
          <cell r="M51">
            <v>2.92</v>
          </cell>
          <cell r="N51">
            <v>6.32</v>
          </cell>
          <cell r="O51">
            <v>5.12</v>
          </cell>
          <cell r="P51">
            <v>4.32</v>
          </cell>
          <cell r="Q51">
            <v>4.21</v>
          </cell>
          <cell r="R51">
            <v>4.33</v>
          </cell>
          <cell r="S51">
            <v>3.35</v>
          </cell>
          <cell r="T51">
            <v>5.09</v>
          </cell>
          <cell r="U51">
            <v>3.77</v>
          </cell>
          <cell r="V51">
            <v>3.8</v>
          </cell>
        </row>
        <row r="62">
          <cell r="A62">
            <v>2019</v>
          </cell>
          <cell r="B62">
            <v>41.95</v>
          </cell>
          <cell r="C62">
            <v>41.27</v>
          </cell>
          <cell r="D62">
            <v>38.75</v>
          </cell>
          <cell r="E62">
            <v>39.619999999999997</v>
          </cell>
          <cell r="F62">
            <v>45.08</v>
          </cell>
          <cell r="G62">
            <v>41.08</v>
          </cell>
          <cell r="H62">
            <v>41.02</v>
          </cell>
          <cell r="I62">
            <v>40.973484518256768</v>
          </cell>
          <cell r="J62">
            <v>49.138403016962449</v>
          </cell>
          <cell r="K62">
            <v>50.22</v>
          </cell>
          <cell r="L62">
            <v>55.93</v>
          </cell>
          <cell r="M62">
            <v>58.73</v>
          </cell>
          <cell r="N62">
            <v>39.72</v>
          </cell>
          <cell r="O62">
            <v>48.33</v>
          </cell>
          <cell r="P62">
            <v>50.9</v>
          </cell>
          <cell r="Q62">
            <v>46.52</v>
          </cell>
          <cell r="R62">
            <v>42.8</v>
          </cell>
          <cell r="S62">
            <v>48.82</v>
          </cell>
          <cell r="T62">
            <v>41.65</v>
          </cell>
          <cell r="U62">
            <v>40.14</v>
          </cell>
          <cell r="V62">
            <v>49.01</v>
          </cell>
        </row>
        <row r="63">
          <cell r="A63">
            <v>2020</v>
          </cell>
          <cell r="B63">
            <v>41.65</v>
          </cell>
          <cell r="C63">
            <v>40.08</v>
          </cell>
          <cell r="D63">
            <v>40.54</v>
          </cell>
          <cell r="E63">
            <v>40.79</v>
          </cell>
          <cell r="F63">
            <v>46.37</v>
          </cell>
          <cell r="G63">
            <v>41.44</v>
          </cell>
          <cell r="H63">
            <v>41.6</v>
          </cell>
          <cell r="I63">
            <v>41.769745674490309</v>
          </cell>
          <cell r="J63">
            <v>49.850098155295605</v>
          </cell>
          <cell r="K63">
            <v>50.83</v>
          </cell>
          <cell r="L63">
            <v>56.33</v>
          </cell>
          <cell r="M63">
            <v>59.58</v>
          </cell>
          <cell r="N63">
            <v>40.340000000000003</v>
          </cell>
          <cell r="O63">
            <v>48.48</v>
          </cell>
          <cell r="P63">
            <v>51.2</v>
          </cell>
          <cell r="Q63">
            <v>47.58</v>
          </cell>
          <cell r="R63">
            <v>43.7</v>
          </cell>
          <cell r="S63">
            <v>48.91</v>
          </cell>
          <cell r="T63">
            <v>40.549999999999997</v>
          </cell>
          <cell r="U63">
            <v>40.869999999999997</v>
          </cell>
          <cell r="V63">
            <v>49.6</v>
          </cell>
        </row>
        <row r="64">
          <cell r="A64">
            <v>2021</v>
          </cell>
          <cell r="B64">
            <v>46.08</v>
          </cell>
          <cell r="C64">
            <v>42.72</v>
          </cell>
          <cell r="D64">
            <v>44.28</v>
          </cell>
          <cell r="E64">
            <v>44.23</v>
          </cell>
          <cell r="F64">
            <v>50.3</v>
          </cell>
          <cell r="G64">
            <v>44.98</v>
          </cell>
          <cell r="H64">
            <v>45.24</v>
          </cell>
          <cell r="I64">
            <v>45.478213679479246</v>
          </cell>
          <cell r="J64">
            <v>52.368240095727458</v>
          </cell>
          <cell r="K64">
            <v>53.24</v>
          </cell>
          <cell r="L64">
            <v>58.11</v>
          </cell>
          <cell r="M64">
            <v>61.61</v>
          </cell>
          <cell r="N64">
            <v>44.64</v>
          </cell>
          <cell r="O64">
            <v>50.78</v>
          </cell>
          <cell r="P64">
            <v>53.42</v>
          </cell>
          <cell r="Q64">
            <v>50.48</v>
          </cell>
          <cell r="R64">
            <v>46.66</v>
          </cell>
          <cell r="S64">
            <v>51.29</v>
          </cell>
          <cell r="T64">
            <v>42.29</v>
          </cell>
          <cell r="U64">
            <v>44.11</v>
          </cell>
          <cell r="V64">
            <v>52.15</v>
          </cell>
        </row>
        <row r="65">
          <cell r="A65">
            <v>2022</v>
          </cell>
          <cell r="B65">
            <v>46.48</v>
          </cell>
          <cell r="C65">
            <v>50.84</v>
          </cell>
          <cell r="D65">
            <v>42.74</v>
          </cell>
          <cell r="E65">
            <v>46.68</v>
          </cell>
          <cell r="F65">
            <v>48.47</v>
          </cell>
          <cell r="G65">
            <v>51.03</v>
          </cell>
          <cell r="H65">
            <v>48.5</v>
          </cell>
          <cell r="I65">
            <v>46.247731165016027</v>
          </cell>
          <cell r="J65">
            <v>54.295053364724211</v>
          </cell>
          <cell r="K65">
            <v>54.9</v>
          </cell>
          <cell r="L65">
            <v>58.75</v>
          </cell>
          <cell r="M65">
            <v>64.06</v>
          </cell>
          <cell r="N65">
            <v>42.73</v>
          </cell>
          <cell r="O65">
            <v>54.48</v>
          </cell>
          <cell r="P65">
            <v>56.57</v>
          </cell>
          <cell r="Q65">
            <v>52.41</v>
          </cell>
          <cell r="R65">
            <v>47.97</v>
          </cell>
          <cell r="S65">
            <v>52.87</v>
          </cell>
          <cell r="T65">
            <v>39.979999999999997</v>
          </cell>
          <cell r="U65">
            <v>47.56</v>
          </cell>
          <cell r="V65">
            <v>54</v>
          </cell>
        </row>
        <row r="66">
          <cell r="A66">
            <v>2023</v>
          </cell>
          <cell r="B66">
            <v>49.34</v>
          </cell>
          <cell r="C66">
            <v>49.8</v>
          </cell>
          <cell r="D66">
            <v>43.19</v>
          </cell>
          <cell r="E66">
            <v>47.14</v>
          </cell>
          <cell r="F66">
            <v>49.88</v>
          </cell>
          <cell r="G66">
            <v>52.51</v>
          </cell>
          <cell r="H66">
            <v>49.64</v>
          </cell>
          <cell r="I66">
            <v>47.149331193641011</v>
          </cell>
          <cell r="J66">
            <v>55.2865340538035</v>
          </cell>
          <cell r="K66">
            <v>55.77</v>
          </cell>
          <cell r="L66">
            <v>58.98</v>
          </cell>
          <cell r="M66">
            <v>65.62</v>
          </cell>
          <cell r="N66">
            <v>43.28</v>
          </cell>
          <cell r="O66">
            <v>55.52</v>
          </cell>
          <cell r="P66">
            <v>57.19</v>
          </cell>
          <cell r="Q66">
            <v>53.3</v>
          </cell>
          <cell r="R66">
            <v>49.09</v>
          </cell>
          <cell r="S66">
            <v>53.18</v>
          </cell>
          <cell r="T66">
            <v>40.270000000000003</v>
          </cell>
          <cell r="U66">
            <v>48.25</v>
          </cell>
          <cell r="V66">
            <v>54.88</v>
          </cell>
        </row>
      </sheetData>
      <sheetData sheetId="18">
        <row r="31">
          <cell r="A31">
            <v>2019</v>
          </cell>
          <cell r="B31">
            <v>22181</v>
          </cell>
          <cell r="C31">
            <v>21337</v>
          </cell>
          <cell r="D31">
            <v>21725</v>
          </cell>
          <cell r="E31">
            <v>21138</v>
          </cell>
          <cell r="F31">
            <v>21357</v>
          </cell>
          <cell r="G31">
            <v>22146</v>
          </cell>
          <cell r="H31">
            <v>21724</v>
          </cell>
          <cell r="I31">
            <v>21601</v>
          </cell>
          <cell r="J31">
            <v>24821</v>
          </cell>
          <cell r="K31">
            <v>24967</v>
          </cell>
          <cell r="L31">
            <v>26164</v>
          </cell>
          <cell r="M31">
            <v>27072</v>
          </cell>
          <cell r="N31">
            <v>22688</v>
          </cell>
          <cell r="O31">
            <v>25925</v>
          </cell>
          <cell r="P31">
            <v>24843</v>
          </cell>
          <cell r="Q31">
            <v>23731</v>
          </cell>
          <cell r="R31">
            <v>23623</v>
          </cell>
          <cell r="S31">
            <v>23983</v>
          </cell>
          <cell r="T31">
            <v>22922</v>
          </cell>
          <cell r="U31">
            <v>24886</v>
          </cell>
          <cell r="V31">
            <v>24335</v>
          </cell>
        </row>
        <row r="32">
          <cell r="A32">
            <v>2020</v>
          </cell>
          <cell r="B32">
            <v>22890</v>
          </cell>
          <cell r="C32">
            <v>21939</v>
          </cell>
          <cell r="D32">
            <v>22138</v>
          </cell>
          <cell r="E32">
            <v>21802</v>
          </cell>
          <cell r="F32">
            <v>21887</v>
          </cell>
          <cell r="G32">
            <v>22298</v>
          </cell>
          <cell r="H32">
            <v>22194</v>
          </cell>
          <cell r="I32">
            <v>22163</v>
          </cell>
          <cell r="J32">
            <v>24743</v>
          </cell>
          <cell r="K32">
            <v>24877</v>
          </cell>
          <cell r="L32">
            <v>25842</v>
          </cell>
          <cell r="M32">
            <v>26703</v>
          </cell>
          <cell r="N32">
            <v>22419</v>
          </cell>
          <cell r="O32">
            <v>25456</v>
          </cell>
          <cell r="P32">
            <v>24728</v>
          </cell>
          <cell r="Q32">
            <v>23699</v>
          </cell>
          <cell r="R32">
            <v>23819</v>
          </cell>
          <cell r="S32">
            <v>24159</v>
          </cell>
          <cell r="T32">
            <v>22501</v>
          </cell>
          <cell r="U32">
            <v>25063</v>
          </cell>
          <cell r="V32">
            <v>24355</v>
          </cell>
        </row>
        <row r="33">
          <cell r="A33">
            <v>2021</v>
          </cell>
          <cell r="B33">
            <v>23527</v>
          </cell>
          <cell r="C33">
            <v>22474</v>
          </cell>
          <cell r="D33">
            <v>22679</v>
          </cell>
          <cell r="E33">
            <v>22414</v>
          </cell>
          <cell r="F33">
            <v>22566</v>
          </cell>
          <cell r="G33">
            <v>22961</v>
          </cell>
          <cell r="H33">
            <v>22805</v>
          </cell>
          <cell r="I33">
            <v>22759</v>
          </cell>
          <cell r="J33">
            <v>25470</v>
          </cell>
          <cell r="K33">
            <v>25608</v>
          </cell>
          <cell r="L33">
            <v>26626</v>
          </cell>
          <cell r="M33">
            <v>27516</v>
          </cell>
          <cell r="N33">
            <v>23026</v>
          </cell>
          <cell r="O33">
            <v>26005</v>
          </cell>
          <cell r="P33">
            <v>25480</v>
          </cell>
          <cell r="Q33">
            <v>24299</v>
          </cell>
          <cell r="R33">
            <v>24555</v>
          </cell>
          <cell r="S33">
            <v>24725</v>
          </cell>
          <cell r="T33">
            <v>23158</v>
          </cell>
          <cell r="U33">
            <v>25875</v>
          </cell>
          <cell r="V33">
            <v>25064</v>
          </cell>
        </row>
        <row r="34">
          <cell r="A34">
            <v>2022</v>
          </cell>
          <cell r="B34">
            <v>25045</v>
          </cell>
          <cell r="C34">
            <v>24188</v>
          </cell>
          <cell r="D34">
            <v>24307</v>
          </cell>
          <cell r="E34">
            <v>23820</v>
          </cell>
          <cell r="F34">
            <v>24314</v>
          </cell>
          <cell r="G34">
            <v>24548</v>
          </cell>
          <cell r="H34">
            <v>24402</v>
          </cell>
          <cell r="I34">
            <v>24358</v>
          </cell>
          <cell r="J34">
            <v>27286</v>
          </cell>
          <cell r="K34">
            <v>27436</v>
          </cell>
          <cell r="L34">
            <v>28520</v>
          </cell>
          <cell r="M34">
            <v>29664</v>
          </cell>
          <cell r="N34">
            <v>24759</v>
          </cell>
          <cell r="O34">
            <v>27980</v>
          </cell>
          <cell r="P34">
            <v>27021</v>
          </cell>
          <cell r="Q34">
            <v>26043</v>
          </cell>
          <cell r="R34">
            <v>26249</v>
          </cell>
          <cell r="S34">
            <v>26410</v>
          </cell>
          <cell r="T34">
            <v>24619</v>
          </cell>
          <cell r="U34">
            <v>27924</v>
          </cell>
          <cell r="V34">
            <v>26848</v>
          </cell>
        </row>
        <row r="35">
          <cell r="B35">
            <v>26440</v>
          </cell>
          <cell r="C35">
            <v>25321</v>
          </cell>
          <cell r="D35">
            <v>25746</v>
          </cell>
          <cell r="E35">
            <v>25094</v>
          </cell>
          <cell r="F35">
            <v>25736</v>
          </cell>
          <cell r="G35">
            <v>26209</v>
          </cell>
          <cell r="H35">
            <v>25831</v>
          </cell>
          <cell r="I35">
            <v>25718</v>
          </cell>
          <cell r="J35">
            <v>28931</v>
          </cell>
          <cell r="K35">
            <v>29082</v>
          </cell>
          <cell r="L35">
            <v>30242</v>
          </cell>
          <cell r="M35">
            <v>31525</v>
          </cell>
          <cell r="N35">
            <v>26048</v>
          </cell>
          <cell r="O35">
            <v>29620</v>
          </cell>
          <cell r="P35">
            <v>28826</v>
          </cell>
          <cell r="Q35">
            <v>27536</v>
          </cell>
          <cell r="R35">
            <v>27754</v>
          </cell>
          <cell r="S35">
            <v>28005</v>
          </cell>
          <cell r="T35">
            <v>26168</v>
          </cell>
          <cell r="U35">
            <v>29395</v>
          </cell>
          <cell r="V35">
            <v>28452</v>
          </cell>
        </row>
        <row r="101">
          <cell r="A101">
            <v>2019</v>
          </cell>
          <cell r="B101">
            <v>88.841270477029681</v>
          </cell>
          <cell r="C101">
            <v>85.460808266912323</v>
          </cell>
          <cell r="D101">
            <v>87.014859614691403</v>
          </cell>
          <cell r="E101">
            <v>84.663756158128734</v>
          </cell>
          <cell r="F101">
            <v>85.540914006488563</v>
          </cell>
          <cell r="G101">
            <v>88.701085432771251</v>
          </cell>
          <cell r="H101">
            <v>87.010854327712579</v>
          </cell>
          <cell r="I101">
            <v>86.518204029318696</v>
          </cell>
          <cell r="J101">
            <v>99.415228101093447</v>
          </cell>
          <cell r="K101">
            <v>100</v>
          </cell>
          <cell r="L101">
            <v>104.79432851363801</v>
          </cell>
          <cell r="M101">
            <v>108.43112909039934</v>
          </cell>
          <cell r="N101">
            <v>90.871950975287376</v>
          </cell>
          <cell r="O101">
            <v>103.83706492570192</v>
          </cell>
          <cell r="P101">
            <v>99.503344414627307</v>
          </cell>
          <cell r="Q101">
            <v>95.049465294188323</v>
          </cell>
          <cell r="R101">
            <v>94.616894300476631</v>
          </cell>
          <cell r="S101">
            <v>96.058797612848963</v>
          </cell>
          <cell r="T101">
            <v>91.809188128329396</v>
          </cell>
          <cell r="U101">
            <v>99.675571754716231</v>
          </cell>
          <cell r="V101">
            <v>97.468658629390788</v>
          </cell>
        </row>
        <row r="102">
          <cell r="A102">
            <v>2020</v>
          </cell>
          <cell r="B102">
            <v>92.012702496281705</v>
          </cell>
          <cell r="C102">
            <v>88.189894279856901</v>
          </cell>
          <cell r="D102">
            <v>88.989829963420036</v>
          </cell>
          <cell r="E102">
            <v>87.639184789162684</v>
          </cell>
          <cell r="F102">
            <v>87.980865860031358</v>
          </cell>
          <cell r="G102">
            <v>89.632994332114009</v>
          </cell>
          <cell r="H102">
            <v>89.214937492462923</v>
          </cell>
          <cell r="I102">
            <v>89.090324396028464</v>
          </cell>
          <cell r="J102">
            <v>99.461349841218791</v>
          </cell>
          <cell r="K102">
            <v>100</v>
          </cell>
          <cell r="L102">
            <v>103.87908509868554</v>
          </cell>
          <cell r="M102">
            <v>107.34011335771999</v>
          </cell>
          <cell r="N102">
            <v>90.119387385938822</v>
          </cell>
          <cell r="O102">
            <v>102.32745105921133</v>
          </cell>
          <cell r="P102">
            <v>99.401053181653737</v>
          </cell>
          <cell r="Q102">
            <v>95.264702335490611</v>
          </cell>
          <cell r="R102">
            <v>95.747075612011088</v>
          </cell>
          <cell r="S102">
            <v>97.113799895485784</v>
          </cell>
          <cell r="T102">
            <v>90.449009124894488</v>
          </cell>
          <cell r="U102">
            <v>100.74767857860674</v>
          </cell>
          <cell r="V102">
            <v>97.90167624713591</v>
          </cell>
        </row>
        <row r="103">
          <cell r="A103">
            <v>2021</v>
          </cell>
          <cell r="B103">
            <v>91.873633239612616</v>
          </cell>
          <cell r="C103">
            <v>87.761636988441111</v>
          </cell>
          <cell r="D103">
            <v>88.562168072477348</v>
          </cell>
          <cell r="E103">
            <v>87.527335207747583</v>
          </cell>
          <cell r="F103">
            <v>88.120899718837862</v>
          </cell>
          <cell r="G103">
            <v>89.663386441736961</v>
          </cell>
          <cell r="H103">
            <v>89.05420181193378</v>
          </cell>
          <cell r="I103">
            <v>88.87457044673539</v>
          </cell>
          <cell r="J103">
            <v>99.461105904404874</v>
          </cell>
          <cell r="K103">
            <v>100</v>
          </cell>
          <cell r="L103">
            <v>103.97532021243362</v>
          </cell>
          <cell r="M103">
            <v>107.45079662605437</v>
          </cell>
          <cell r="N103">
            <v>89.917213370821614</v>
          </cell>
          <cell r="O103">
            <v>101.55029678225556</v>
          </cell>
          <cell r="P103">
            <v>99.500156201187124</v>
          </cell>
          <cell r="Q103">
            <v>94.888316151202744</v>
          </cell>
          <cell r="R103">
            <v>95.888003748828481</v>
          </cell>
          <cell r="S103">
            <v>96.551858794126829</v>
          </cell>
          <cell r="T103">
            <v>90.432677288347392</v>
          </cell>
          <cell r="U103">
            <v>101.04264292408622</v>
          </cell>
          <cell r="V103">
            <v>97.875663855045303</v>
          </cell>
        </row>
        <row r="104">
          <cell r="A104">
            <v>2022</v>
          </cell>
          <cell r="B104">
            <v>91.285172765709291</v>
          </cell>
          <cell r="C104">
            <v>88.161539583029594</v>
          </cell>
          <cell r="D104">
            <v>88.595276279341007</v>
          </cell>
          <cell r="E104">
            <v>86.820236186032957</v>
          </cell>
          <cell r="F104">
            <v>88.620790202653438</v>
          </cell>
          <cell r="G104">
            <v>89.473684210526315</v>
          </cell>
          <cell r="H104">
            <v>88.941536667152647</v>
          </cell>
          <cell r="I104">
            <v>88.78116343490305</v>
          </cell>
          <cell r="J104">
            <v>99.453273071876367</v>
          </cell>
          <cell r="K104">
            <v>100</v>
          </cell>
          <cell r="L104">
            <v>103.95101326724013</v>
          </cell>
          <cell r="M104">
            <v>108.1207173057297</v>
          </cell>
          <cell r="N104">
            <v>90.242746756086888</v>
          </cell>
          <cell r="O104">
            <v>101.98279632599505</v>
          </cell>
          <cell r="P104">
            <v>98.487388832191286</v>
          </cell>
          <cell r="Q104">
            <v>94.922729260825193</v>
          </cell>
          <cell r="R104">
            <v>95.673567575448317</v>
          </cell>
          <cell r="S104">
            <v>96.260387811634345</v>
          </cell>
          <cell r="T104">
            <v>89.732468289838181</v>
          </cell>
          <cell r="U104">
            <v>101.77868493949556</v>
          </cell>
          <cell r="V104">
            <v>97.856830441755363</v>
          </cell>
        </row>
        <row r="105">
          <cell r="B105">
            <v>90.915342823739778</v>
          </cell>
          <cell r="C105">
            <v>87.067601953098134</v>
          </cell>
          <cell r="D105">
            <v>88.528987002269446</v>
          </cell>
          <cell r="E105">
            <v>86.287050409187813</v>
          </cell>
          <cell r="F105">
            <v>88.494601471700705</v>
          </cell>
          <cell r="G105">
            <v>90.121037067601947</v>
          </cell>
          <cell r="H105">
            <v>88.821264012103711</v>
          </cell>
          <cell r="I105">
            <v>88.432707516676984</v>
          </cell>
          <cell r="J105">
            <v>99.480778488412085</v>
          </cell>
          <cell r="K105">
            <v>100</v>
          </cell>
          <cell r="L105">
            <v>103.98872154597345</v>
          </cell>
          <cell r="M105">
            <v>108.40038511794236</v>
          </cell>
          <cell r="N105">
            <v>89.56743002544529</v>
          </cell>
          <cell r="O105">
            <v>101.84994154459804</v>
          </cell>
          <cell r="P105">
            <v>99.119730417440337</v>
          </cell>
          <cell r="Q105">
            <v>94.68399697407331</v>
          </cell>
          <cell r="R105">
            <v>95.43360154047177</v>
          </cell>
          <cell r="S105">
            <v>96.296678357747055</v>
          </cell>
          <cell r="T105">
            <v>89.980056392270143</v>
          </cell>
          <cell r="U105">
            <v>101.07626710680147</v>
          </cell>
          <cell r="V105">
            <v>97.833711574169584</v>
          </cell>
        </row>
        <row r="171">
          <cell r="A171">
            <v>2019</v>
          </cell>
          <cell r="B171">
            <v>77.865688307545071</v>
          </cell>
          <cell r="C171">
            <v>70.665177859307704</v>
          </cell>
          <cell r="D171">
            <v>72.011485085340567</v>
          </cell>
          <cell r="E171">
            <v>68.502153453501364</v>
          </cell>
          <cell r="F171">
            <v>71.49784654649865</v>
          </cell>
          <cell r="G171">
            <v>86.109427340883713</v>
          </cell>
          <cell r="H171">
            <v>75.425107672675068</v>
          </cell>
          <cell r="I171">
            <v>72.311373424788641</v>
          </cell>
          <cell r="J171">
            <v>99.278991864731211</v>
          </cell>
          <cell r="K171">
            <v>100</v>
          </cell>
          <cell r="L171">
            <v>107.2866485882916</v>
          </cell>
          <cell r="M171">
            <v>112.41665337374383</v>
          </cell>
          <cell r="N171">
            <v>85.94353166374222</v>
          </cell>
          <cell r="O171">
            <v>110.93954378688787</v>
          </cell>
          <cell r="P171">
            <v>101.23464667411071</v>
          </cell>
          <cell r="Q171">
            <v>91.437230818312329</v>
          </cell>
          <cell r="R171">
            <v>92.387940660392402</v>
          </cell>
          <cell r="S171">
            <v>94.120274365927585</v>
          </cell>
          <cell r="T171">
            <v>84.255862178975917</v>
          </cell>
          <cell r="U171">
            <v>94.050087733290795</v>
          </cell>
          <cell r="V171">
            <v>95.208167171797726</v>
          </cell>
        </row>
        <row r="172">
          <cell r="A172">
            <v>2020</v>
          </cell>
          <cell r="B172">
            <v>80.421066396417018</v>
          </cell>
          <cell r="C172">
            <v>72.620876785772666</v>
          </cell>
          <cell r="D172">
            <v>73.631043839288637</v>
          </cell>
          <cell r="E172">
            <v>70.701886298996371</v>
          </cell>
          <cell r="F172">
            <v>73.039327862957265</v>
          </cell>
          <cell r="G172">
            <v>87.730883650985646</v>
          </cell>
          <cell r="H172">
            <v>77.312105658896996</v>
          </cell>
          <cell r="I172">
            <v>74.258720455065543</v>
          </cell>
          <cell r="J172">
            <v>99.362515937101563</v>
          </cell>
          <cell r="K172">
            <v>100</v>
          </cell>
          <cell r="L172">
            <v>106.42387786459184</v>
          </cell>
          <cell r="M172">
            <v>111.61528654091339</v>
          </cell>
          <cell r="N172">
            <v>84.742881427964306</v>
          </cell>
          <cell r="O172">
            <v>109.96763542449901</v>
          </cell>
          <cell r="P172">
            <v>101.34362025564745</v>
          </cell>
          <cell r="Q172">
            <v>91.647324201510344</v>
          </cell>
          <cell r="R172">
            <v>93.288437019843741</v>
          </cell>
          <cell r="S172">
            <v>94.547059400438059</v>
          </cell>
          <cell r="T172">
            <v>82.683317532446296</v>
          </cell>
          <cell r="U172">
            <v>95.285887083592129</v>
          </cell>
          <cell r="V172">
            <v>95.586648795318581</v>
          </cell>
        </row>
        <row r="173">
          <cell r="A173">
            <v>2021</v>
          </cell>
          <cell r="B173">
            <v>80.623011748401524</v>
          </cell>
          <cell r="C173">
            <v>72.47472361334215</v>
          </cell>
          <cell r="D173">
            <v>73.747204636366504</v>
          </cell>
          <cell r="E173">
            <v>70.836876752023684</v>
          </cell>
          <cell r="F173">
            <v>73.268449399981108</v>
          </cell>
          <cell r="G173">
            <v>89.007527796151066</v>
          </cell>
          <cell r="H173">
            <v>77.712683864058704</v>
          </cell>
          <cell r="I173">
            <v>74.389744558883734</v>
          </cell>
          <cell r="J173">
            <v>99.429903304041062</v>
          </cell>
          <cell r="K173">
            <v>100</v>
          </cell>
          <cell r="L173">
            <v>106.51674068474597</v>
          </cell>
          <cell r="M173">
            <v>111.7074553529245</v>
          </cell>
          <cell r="N173">
            <v>84.78377271725094</v>
          </cell>
          <cell r="O173">
            <v>110.22709376673281</v>
          </cell>
          <cell r="P173">
            <v>101.35122366058773</v>
          </cell>
          <cell r="Q173">
            <v>91.070584900311829</v>
          </cell>
          <cell r="R173">
            <v>93.458061671233736</v>
          </cell>
          <cell r="S173">
            <v>94.185643642319434</v>
          </cell>
          <cell r="T173">
            <v>82.216762732684487</v>
          </cell>
          <cell r="U173">
            <v>95.417178493810823</v>
          </cell>
          <cell r="V173">
            <v>95.672304639516199</v>
          </cell>
        </row>
        <row r="174">
          <cell r="A174">
            <v>2022</v>
          </cell>
          <cell r="B174">
            <v>80.365900214371706</v>
          </cell>
          <cell r="C174">
            <v>73.153613484861836</v>
          </cell>
          <cell r="D174">
            <v>73.94649516929492</v>
          </cell>
          <cell r="E174">
            <v>70.422576571814517</v>
          </cell>
          <cell r="F174">
            <v>73.84958740786422</v>
          </cell>
          <cell r="G174">
            <v>89.40181481807771</v>
          </cell>
          <cell r="H174">
            <v>77.925586585616529</v>
          </cell>
          <cell r="I174">
            <v>74.525005139047948</v>
          </cell>
          <cell r="J174">
            <v>99.444982820896826</v>
          </cell>
          <cell r="K174">
            <v>100</v>
          </cell>
          <cell r="L174">
            <v>106.06407658649752</v>
          </cell>
          <cell r="M174">
            <v>112.21625113793206</v>
          </cell>
          <cell r="N174">
            <v>85.41685020409362</v>
          </cell>
          <cell r="O174">
            <v>110.34857428126743</v>
          </cell>
          <cell r="P174">
            <v>100.54620738260947</v>
          </cell>
          <cell r="Q174">
            <v>91.257745279417378</v>
          </cell>
          <cell r="R174">
            <v>93.266378879981204</v>
          </cell>
          <cell r="S174">
            <v>94.373476639356298</v>
          </cell>
          <cell r="T174">
            <v>81.631574310633425</v>
          </cell>
          <cell r="U174">
            <v>96.722755704343228</v>
          </cell>
          <cell r="V174">
            <v>95.718438904061315</v>
          </cell>
        </row>
        <row r="175">
          <cell r="A175">
            <v>2023</v>
          </cell>
          <cell r="B175">
            <v>80.785476516825653</v>
          </cell>
          <cell r="C175">
            <v>72.634199558029593</v>
          </cell>
          <cell r="D175">
            <v>74.899997202718964</v>
          </cell>
          <cell r="E175">
            <v>70.799183193935505</v>
          </cell>
          <cell r="F175">
            <v>74.320960026853896</v>
          </cell>
          <cell r="G175">
            <v>90.816526336401012</v>
          </cell>
          <cell r="H175">
            <v>78.642759238020645</v>
          </cell>
          <cell r="I175">
            <v>75.003496601303539</v>
          </cell>
          <cell r="J175">
            <v>99.516070379591042</v>
          </cell>
          <cell r="K175">
            <v>100</v>
          </cell>
          <cell r="L175">
            <v>105.95541134017733</v>
          </cell>
          <cell r="M175">
            <v>112.25209096757951</v>
          </cell>
          <cell r="N175">
            <v>85.538057008587657</v>
          </cell>
          <cell r="O175">
            <v>110.43106100869954</v>
          </cell>
          <cell r="P175">
            <v>101.08814232565946</v>
          </cell>
          <cell r="Q175">
            <v>91.345212453495208</v>
          </cell>
          <cell r="R175">
            <v>93.197012503846267</v>
          </cell>
          <cell r="S175">
            <v>93.818008895353728</v>
          </cell>
          <cell r="T175">
            <v>82.161738789896219</v>
          </cell>
          <cell r="U175">
            <v>96.324372709726148</v>
          </cell>
          <cell r="V175">
            <v>95.862821337659796</v>
          </cell>
        </row>
        <row r="241">
          <cell r="A241">
            <v>2019</v>
          </cell>
          <cell r="B241">
            <v>9.1203343303150728</v>
          </cell>
          <cell r="C241">
            <v>3.6704288939051919</v>
          </cell>
          <cell r="D241">
            <v>3.7524366471734889</v>
          </cell>
          <cell r="E241">
            <v>1.5555141579731744</v>
          </cell>
          <cell r="F241">
            <v>4.7030476105483912</v>
          </cell>
          <cell r="G241">
            <v>17.950427920417916</v>
          </cell>
          <cell r="H241">
            <v>8.1126808222654603</v>
          </cell>
          <cell r="I241">
            <v>4.6986676078708198</v>
          </cell>
          <cell r="J241">
            <v>20.238439538545585</v>
          </cell>
          <cell r="K241">
            <v>20.347742861700429</v>
          </cell>
          <cell r="L241">
            <v>22.198102827916383</v>
          </cell>
          <cell r="M241">
            <v>23.171666146380225</v>
          </cell>
          <cell r="N241">
            <v>15.780095771929172</v>
          </cell>
          <cell r="O241">
            <v>25.447173175360906</v>
          </cell>
          <cell r="P241">
            <v>21.70994579604185</v>
          </cell>
          <cell r="Q241">
            <v>17.201074631031716</v>
          </cell>
          <cell r="R241">
            <v>18.426050623295005</v>
          </cell>
          <cell r="S241">
            <v>18.707206291098906</v>
          </cell>
          <cell r="T241">
            <v>13.207118515713745</v>
          </cell>
          <cell r="U241">
            <v>15.583446404341927</v>
          </cell>
          <cell r="V241">
            <v>18.456589484971349</v>
          </cell>
        </row>
        <row r="242">
          <cell r="A242">
            <v>2020</v>
          </cell>
          <cell r="B242">
            <v>6.9512195121951228</v>
          </cell>
          <cell r="C242">
            <v>1.2379580444764564</v>
          </cell>
          <cell r="D242">
            <v>1.7093637614882564</v>
          </cell>
          <cell r="E242">
            <v>-0.80917371803763816</v>
          </cell>
          <cell r="F242">
            <v>2.0365231402739234</v>
          </cell>
          <cell r="G242">
            <v>16.91012073334327</v>
          </cell>
          <cell r="H242">
            <v>6.1524800202968413</v>
          </cell>
          <cell r="I242">
            <v>2.4301122606207355</v>
          </cell>
          <cell r="J242">
            <v>18.592485358952423</v>
          </cell>
          <cell r="K242">
            <v>18.673379319363171</v>
          </cell>
          <cell r="L242">
            <v>20.618050009215459</v>
          </cell>
          <cell r="M242">
            <v>21.788413098236774</v>
          </cell>
          <cell r="N242">
            <v>13.513617776406143</v>
          </cell>
          <cell r="O242">
            <v>24.323681550627267</v>
          </cell>
          <cell r="P242">
            <v>20.232258064516127</v>
          </cell>
          <cell r="Q242">
            <v>15.463365912820146</v>
          </cell>
          <cell r="R242">
            <v>16.529997196523688</v>
          </cell>
          <cell r="S242">
            <v>16.465544068324057</v>
          </cell>
          <cell r="T242">
            <v>11.035109916179028</v>
          </cell>
          <cell r="U242">
            <v>14.011733626102171</v>
          </cell>
          <cell r="V242">
            <v>16.7037176374021</v>
          </cell>
        </row>
        <row r="243">
          <cell r="A243">
            <v>2021</v>
          </cell>
          <cell r="B243">
            <v>8.0868851818572498</v>
          </cell>
          <cell r="C243">
            <v>2.3294219904389393</v>
          </cell>
          <cell r="D243">
            <v>3.1391475185786284</v>
          </cell>
          <cell r="E243">
            <v>0.33792796798577146</v>
          </cell>
          <cell r="F243">
            <v>2.9920041269022439</v>
          </cell>
          <cell r="G243">
            <v>18.748009483704305</v>
          </cell>
          <cell r="H243">
            <v>7.5710290601061896</v>
          </cell>
          <cell r="I243">
            <v>3.6370564823439748</v>
          </cell>
          <cell r="J243">
            <v>19.31702990369995</v>
          </cell>
          <cell r="K243">
            <v>19.342341491070584</v>
          </cell>
          <cell r="L243">
            <v>21.266781004198947</v>
          </cell>
          <cell r="M243">
            <v>22.415834884114364</v>
          </cell>
          <cell r="N243">
            <v>14.458726502711942</v>
          </cell>
          <cell r="O243">
            <v>25.691507600868668</v>
          </cell>
          <cell r="P243">
            <v>20.815463981602335</v>
          </cell>
          <cell r="Q243">
            <v>15.961126098083971</v>
          </cell>
          <cell r="R243">
            <v>17.245214343488811</v>
          </cell>
          <cell r="S243">
            <v>17.315988362371666</v>
          </cell>
          <cell r="T243">
            <v>11.282228096387389</v>
          </cell>
          <cell r="U243">
            <v>14.587046939988117</v>
          </cell>
          <cell r="V243">
            <v>17.48477366255144</v>
          </cell>
        </row>
        <row r="244">
          <cell r="A244">
            <v>2022</v>
          </cell>
          <cell r="B244">
            <v>8.4846713194723566</v>
          </cell>
          <cell r="C244">
            <v>2.9023323029986754</v>
          </cell>
          <cell r="D244">
            <v>3.4708708947222111</v>
          </cell>
          <cell r="E244">
            <v>0.6713648304908052</v>
          </cell>
          <cell r="F244">
            <v>3.3163671067281695</v>
          </cell>
          <cell r="G244">
            <v>19.366706083300485</v>
          </cell>
          <cell r="H244">
            <v>8.0419053361471207</v>
          </cell>
          <cell r="I244">
            <v>4.0192292536842933</v>
          </cell>
          <cell r="J244">
            <v>19.42475785494921</v>
          </cell>
          <cell r="K244">
            <v>19.431474466273162</v>
          </cell>
          <cell r="L244">
            <v>21.036602248186501</v>
          </cell>
          <cell r="M244">
            <v>22.371967654986523</v>
          </cell>
          <cell r="N244">
            <v>14.879499432736273</v>
          </cell>
          <cell r="O244">
            <v>25.539558772653486</v>
          </cell>
          <cell r="P244">
            <v>21.081223166564445</v>
          </cell>
          <cell r="Q244">
            <v>16.195778092418585</v>
          </cell>
          <cell r="R244">
            <v>17.352015113350124</v>
          </cell>
          <cell r="S244">
            <v>17.820580639138687</v>
          </cell>
          <cell r="T244">
            <v>11.436074537736527</v>
          </cell>
          <cell r="U244">
            <v>15.219965388468895</v>
          </cell>
          <cell r="V244">
            <v>17.631538579536738</v>
          </cell>
        </row>
        <row r="245">
          <cell r="A245">
            <v>2023</v>
          </cell>
          <cell r="B245">
            <v>8.4487534626038787</v>
          </cell>
          <cell r="C245">
            <v>2.484017561426481</v>
          </cell>
          <cell r="D245">
            <v>3.8467284135046311</v>
          </cell>
          <cell r="E245">
            <v>0.85341762149348088</v>
          </cell>
          <cell r="F245">
            <v>3.1352327900937187</v>
          </cell>
          <cell r="G245">
            <v>19.272469660567978</v>
          </cell>
          <cell r="H245">
            <v>8.1205093547698652</v>
          </cell>
          <cell r="I245">
            <v>4.0838399283929441</v>
          </cell>
          <cell r="J245">
            <v>18.678322464582862</v>
          </cell>
          <cell r="K245">
            <v>18.649472712523426</v>
          </cell>
          <cell r="L245">
            <v>20.159459316753789</v>
          </cell>
          <cell r="M245">
            <v>21.440853248274315</v>
          </cell>
          <cell r="N245">
            <v>14.817358317799798</v>
          </cell>
          <cell r="O245">
            <v>24.970869851562895</v>
          </cell>
          <cell r="P245">
            <v>20.233549172616083</v>
          </cell>
          <cell r="Q245">
            <v>15.676006737099984</v>
          </cell>
          <cell r="R245">
            <v>16.697181618993305</v>
          </cell>
          <cell r="S245">
            <v>16.500193804227912</v>
          </cell>
          <cell r="T245">
            <v>10.908348086613101</v>
          </cell>
          <cell r="U245">
            <v>14.636271235661392</v>
          </cell>
          <cell r="V245">
            <v>16.976947767726873</v>
          </cell>
        </row>
      </sheetData>
      <sheetData sheetId="19">
        <row r="69">
          <cell r="A69">
            <v>2019</v>
          </cell>
          <cell r="B69">
            <v>78.00681899154047</v>
          </cell>
          <cell r="C69">
            <v>83.740043016806467</v>
          </cell>
          <cell r="D69">
            <v>90.620866586270736</v>
          </cell>
          <cell r="E69">
            <v>81.163625343846391</v>
          </cell>
          <cell r="F69">
            <v>85.698565388379095</v>
          </cell>
          <cell r="G69">
            <v>92.947431396877107</v>
          </cell>
          <cell r="H69">
            <v>86.644895281086775</v>
          </cell>
          <cell r="I69">
            <v>84.665035467380036</v>
          </cell>
          <cell r="J69">
            <v>93.11837032339767</v>
          </cell>
          <cell r="K69">
            <v>93.127905612954095</v>
          </cell>
          <cell r="L69">
            <v>95.231394092306914</v>
          </cell>
          <cell r="M69">
            <v>98.087763961331191</v>
          </cell>
          <cell r="N69">
            <v>104.78950987508118</v>
          </cell>
          <cell r="O69">
            <v>114.32775996335319</v>
          </cell>
          <cell r="P69">
            <v>94.484274913121709</v>
          </cell>
          <cell r="Q69">
            <v>89.705325883729088</v>
          </cell>
          <cell r="R69">
            <v>89.924840393363709</v>
          </cell>
          <cell r="S69">
            <v>84.441408803021517</v>
          </cell>
          <cell r="T69">
            <v>89.467930089983014</v>
          </cell>
          <cell r="U69">
            <v>85.166559534162673</v>
          </cell>
          <cell r="V69">
            <v>91.901303871942304</v>
          </cell>
        </row>
        <row r="70">
          <cell r="B70">
            <v>78.026216216028416</v>
          </cell>
          <cell r="C70">
            <v>84.433112289342731</v>
          </cell>
          <cell r="D70">
            <v>90.947046267291327</v>
          </cell>
          <cell r="E70">
            <v>81.775790104797409</v>
          </cell>
          <cell r="F70">
            <v>85.800723407839712</v>
          </cell>
          <cell r="G70">
            <v>93.003679928377466</v>
          </cell>
          <cell r="H70">
            <v>86.915515281032583</v>
          </cell>
          <cell r="I70">
            <v>84.985200191836284</v>
          </cell>
          <cell r="J70">
            <v>92.788606490942243</v>
          </cell>
          <cell r="K70">
            <v>92.7766074593805</v>
          </cell>
          <cell r="L70">
            <v>94.603035994564863</v>
          </cell>
          <cell r="M70">
            <v>97.783455340548343</v>
          </cell>
          <cell r="N70">
            <v>104.04188982974777</v>
          </cell>
          <cell r="O70">
            <v>114.07541443016788</v>
          </cell>
          <cell r="P70">
            <v>94.116751567508587</v>
          </cell>
          <cell r="Q70">
            <v>89.52120181602379</v>
          </cell>
          <cell r="R70">
            <v>89.682389124161404</v>
          </cell>
          <cell r="S70">
            <v>83.922851662282412</v>
          </cell>
          <cell r="T70">
            <v>88.807498318762612</v>
          </cell>
          <cell r="U70">
            <v>84.896312496400512</v>
          </cell>
          <cell r="V70">
            <v>91.673853639775231</v>
          </cell>
        </row>
        <row r="71">
          <cell r="B71">
            <v>79.02521645422766</v>
          </cell>
          <cell r="C71">
            <v>85.605045712354141</v>
          </cell>
          <cell r="D71">
            <v>91.899569376394041</v>
          </cell>
          <cell r="E71">
            <v>82.922178902325058</v>
          </cell>
          <cell r="F71">
            <v>86.481356666535518</v>
          </cell>
          <cell r="G71">
            <v>94.132007674738645</v>
          </cell>
          <cell r="H71">
            <v>87.938298702328126</v>
          </cell>
          <cell r="I71">
            <v>85.960854728180294</v>
          </cell>
          <cell r="J71">
            <v>93.414911723293585</v>
          </cell>
          <cell r="K71">
            <v>93.37488610399825</v>
          </cell>
          <cell r="L71">
            <v>94.95300291464055</v>
          </cell>
          <cell r="M71">
            <v>98.241551852681326</v>
          </cell>
          <cell r="N71">
            <v>104.28713186872668</v>
          </cell>
          <cell r="O71">
            <v>114.32792407087176</v>
          </cell>
          <cell r="P71">
            <v>95.012737592093913</v>
          </cell>
          <cell r="Q71">
            <v>90.073776199477933</v>
          </cell>
          <cell r="R71">
            <v>90.557853783440308</v>
          </cell>
          <cell r="S71">
            <v>84.500449161360933</v>
          </cell>
          <cell r="T71">
            <v>88.930613378210666</v>
          </cell>
          <cell r="U71">
            <v>85.345459914365875</v>
          </cell>
          <cell r="V71">
            <v>92.355979696488987</v>
          </cell>
        </row>
        <row r="72">
          <cell r="B72">
            <v>79.761117115631691</v>
          </cell>
          <cell r="C72">
            <v>86.370883413581012</v>
          </cell>
          <cell r="D72">
            <v>92.623459002293572</v>
          </cell>
          <cell r="E72">
            <v>83.467250912254514</v>
          </cell>
          <cell r="F72">
            <v>87.186340708885936</v>
          </cell>
          <cell r="G72">
            <v>96.131789255999948</v>
          </cell>
          <cell r="H72">
            <v>88.97692014295265</v>
          </cell>
          <cell r="I72">
            <v>86.659556886726506</v>
          </cell>
          <cell r="J72">
            <v>94.436104627601679</v>
          </cell>
          <cell r="K72">
            <v>94.340561214939939</v>
          </cell>
          <cell r="L72">
            <v>95.772142799204786</v>
          </cell>
          <cell r="M72">
            <v>99.192634263901539</v>
          </cell>
          <cell r="N72">
            <v>105.85291984455078</v>
          </cell>
          <cell r="O72">
            <v>115.74124433023908</v>
          </cell>
          <cell r="P72">
            <v>96.204902481760399</v>
          </cell>
          <cell r="Q72">
            <v>90.730714650254853</v>
          </cell>
          <cell r="R72">
            <v>91.717230598147765</v>
          </cell>
          <cell r="S72">
            <v>85.313181901190632</v>
          </cell>
          <cell r="T72">
            <v>89.301386880811336</v>
          </cell>
          <cell r="U72">
            <v>85.934308603519867</v>
          </cell>
          <cell r="V72">
            <v>93.336503121083126</v>
          </cell>
        </row>
        <row r="73">
          <cell r="B73">
            <v>79.743819176307966</v>
          </cell>
          <cell r="C73">
            <v>86.369837219013078</v>
          </cell>
          <cell r="D73">
            <v>92.372963422944437</v>
          </cell>
          <cell r="E73">
            <v>83.43899983719885</v>
          </cell>
          <cell r="F73">
            <v>87.146040360573309</v>
          </cell>
          <cell r="G73">
            <v>96.182341160263434</v>
          </cell>
          <cell r="H73">
            <v>88.948586445712735</v>
          </cell>
          <cell r="I73">
            <v>86.567055456265862</v>
          </cell>
          <cell r="J73">
            <v>94.578131369790526</v>
          </cell>
          <cell r="K73">
            <v>94.486680291765026</v>
          </cell>
          <cell r="L73">
            <v>96.016504270452259</v>
          </cell>
          <cell r="M73">
            <v>99.389377245092589</v>
          </cell>
          <cell r="N73">
            <v>105.99356290246773</v>
          </cell>
          <cell r="O73">
            <v>116.09726231236093</v>
          </cell>
          <cell r="P73">
            <v>96.354463524279282</v>
          </cell>
          <cell r="Q73">
            <v>90.691051282454865</v>
          </cell>
          <cell r="R73">
            <v>91.82068285909159</v>
          </cell>
          <cell r="S73">
            <v>85.360493305211577</v>
          </cell>
          <cell r="T73">
            <v>89.201733645197024</v>
          </cell>
          <cell r="U73">
            <v>86.0468413251062</v>
          </cell>
          <cell r="V73">
            <v>93.450508831256172</v>
          </cell>
        </row>
        <row r="74">
          <cell r="B74">
            <v>80.23213506039879</v>
          </cell>
          <cell r="C74">
            <v>86.436321953994252</v>
          </cell>
          <cell r="D74">
            <v>92.478652080993768</v>
          </cell>
          <cell r="E74">
            <v>84.016794830739329</v>
          </cell>
          <cell r="F74">
            <v>87.419366364371697</v>
          </cell>
          <cell r="G74">
            <v>95.77406103017816</v>
          </cell>
          <cell r="H74">
            <v>89.092085408514137</v>
          </cell>
          <cell r="I74">
            <v>86.86067759976423</v>
          </cell>
          <cell r="J74">
            <v>94.822087975820025</v>
          </cell>
          <cell r="K74">
            <v>94.76736004138904</v>
          </cell>
          <cell r="L74">
            <v>96.226765760222435</v>
          </cell>
          <cell r="M74">
            <v>99.606991019893826</v>
          </cell>
          <cell r="N74">
            <v>105.68848415500062</v>
          </cell>
          <cell r="O74">
            <v>116.00344292279551</v>
          </cell>
          <cell r="P74">
            <v>96.847331302771281</v>
          </cell>
          <cell r="Q74">
            <v>91.034091303373103</v>
          </cell>
          <cell r="R74">
            <v>92.136374971243981</v>
          </cell>
          <cell r="S74">
            <v>85.611614243340711</v>
          </cell>
          <cell r="T74">
            <v>89.203762034691437</v>
          </cell>
          <cell r="U74">
            <v>86.301182956013918</v>
          </cell>
          <cell r="V74">
            <v>93.707479673279266</v>
          </cell>
        </row>
        <row r="75">
          <cell r="B75">
            <v>80.403505859045211</v>
          </cell>
          <cell r="C75">
            <v>85.989517999828166</v>
          </cell>
          <cell r="D75">
            <v>92.587537181801807</v>
          </cell>
          <cell r="E75">
            <v>84.715945882644704</v>
          </cell>
          <cell r="F75">
            <v>87.803094769781339</v>
          </cell>
          <cell r="G75">
            <v>93.722297436721192</v>
          </cell>
          <cell r="H75">
            <v>88.760122959942422</v>
          </cell>
          <cell r="I75">
            <v>87.05520864089425</v>
          </cell>
          <cell r="J75">
            <v>94.81150451302716</v>
          </cell>
          <cell r="K75">
            <v>94.875398644255242</v>
          </cell>
          <cell r="L75">
            <v>96.179473416708532</v>
          </cell>
          <cell r="M75">
            <v>99.007788489144517</v>
          </cell>
          <cell r="N75">
            <v>107.36762067924215</v>
          </cell>
          <cell r="O75">
            <v>116.06125182582122</v>
          </cell>
          <cell r="P75">
            <v>96.57069874684683</v>
          </cell>
          <cell r="Q75">
            <v>90.701028572797469</v>
          </cell>
          <cell r="R75">
            <v>92.952608760651827</v>
          </cell>
          <cell r="S75">
            <v>85.732892481131103</v>
          </cell>
          <cell r="T75">
            <v>90.995194675986511</v>
          </cell>
          <cell r="U75">
            <v>86.61815408514363</v>
          </cell>
          <cell r="V75">
            <v>93.73433794451698</v>
          </cell>
        </row>
        <row r="93">
          <cell r="A93">
            <v>2020</v>
          </cell>
        </row>
        <row r="94">
          <cell r="A94">
            <v>2021</v>
          </cell>
        </row>
        <row r="95">
          <cell r="A95">
            <v>2022</v>
          </cell>
        </row>
        <row r="96">
          <cell r="A96">
            <v>2023</v>
          </cell>
        </row>
      </sheetData>
      <sheetData sheetId="20">
        <row r="31">
          <cell r="A31">
            <v>2019</v>
          </cell>
          <cell r="B31">
            <v>438.21918290285822</v>
          </cell>
          <cell r="C31">
            <v>208.24400725144864</v>
          </cell>
          <cell r="D31">
            <v>391.09403964299486</v>
          </cell>
          <cell r="E31">
            <v>328.42227926196887</v>
          </cell>
          <cell r="F31">
            <v>548.93257804306108</v>
          </cell>
          <cell r="G31">
            <v>89.110343423055099</v>
          </cell>
          <cell r="H31">
            <v>256.75784128750422</v>
          </cell>
          <cell r="I31">
            <v>383.92543865105154</v>
          </cell>
          <cell r="J31">
            <v>130.26785198084178</v>
          </cell>
          <cell r="K31">
            <v>131.39339497710591</v>
          </cell>
          <cell r="L31">
            <v>143.42052040912068</v>
          </cell>
          <cell r="M31">
            <v>186.26499031227269</v>
          </cell>
          <cell r="N31">
            <v>92.970722413785651</v>
          </cell>
          <cell r="O31">
            <v>122.31320188997647</v>
          </cell>
          <cell r="P31">
            <v>112.44765020164735</v>
          </cell>
          <cell r="Q31">
            <v>145.36645217078413</v>
          </cell>
          <cell r="R31">
            <v>96.204253294948273</v>
          </cell>
          <cell r="S31">
            <v>112.11192258742307</v>
          </cell>
          <cell r="T31">
            <v>99.94430114351853</v>
          </cell>
          <cell r="U31">
            <v>124.51592479691358</v>
          </cell>
          <cell r="V31">
            <v>139.00790614639124</v>
          </cell>
          <cell r="X31">
            <v>13.04670606577621</v>
          </cell>
          <cell r="Y31">
            <v>11.251601537847304</v>
          </cell>
          <cell r="Z31">
            <v>19.38813879423898</v>
          </cell>
          <cell r="AA31">
            <v>19.682109813364381</v>
          </cell>
          <cell r="AB31">
            <v>23.11851831695439</v>
          </cell>
          <cell r="AC31">
            <v>7.3272721120741444</v>
          </cell>
          <cell r="AD31">
            <v>14.736183592629025</v>
          </cell>
          <cell r="AE31">
            <v>17.787557395455543</v>
          </cell>
          <cell r="AF31">
            <v>22.074022381912997</v>
          </cell>
          <cell r="AG31">
            <v>22.863101020988431</v>
          </cell>
          <cell r="AH31">
            <v>31.247700021889273</v>
          </cell>
          <cell r="AI31">
            <v>25.760408866636951</v>
          </cell>
          <cell r="AJ31">
            <v>19.002681169141926</v>
          </cell>
          <cell r="AK31">
            <v>12.174909531830332</v>
          </cell>
          <cell r="AL31">
            <v>17.397475058799465</v>
          </cell>
          <cell r="AM31">
            <v>23.862484847807259</v>
          </cell>
          <cell r="AN31">
            <v>18.980578588268578</v>
          </cell>
          <cell r="AO31">
            <v>23.146555298821294</v>
          </cell>
          <cell r="AP31">
            <v>23.48331447920183</v>
          </cell>
          <cell r="AQ31">
            <v>15.552686462738507</v>
          </cell>
          <cell r="AR31">
            <v>21.603435902447849</v>
          </cell>
        </row>
        <row r="32">
          <cell r="A32">
            <v>2020</v>
          </cell>
          <cell r="X32">
            <v>12.341296636333865</v>
          </cell>
          <cell r="Y32">
            <v>10.822049168816147</v>
          </cell>
          <cell r="Z32">
            <v>18.765912817457288</v>
          </cell>
          <cell r="AA32">
            <v>18.97876012300015</v>
          </cell>
          <cell r="AB32">
            <v>22.557548749223379</v>
          </cell>
          <cell r="AC32">
            <v>6.8168037425102623</v>
          </cell>
          <cell r="AD32">
            <v>14.113549752429286</v>
          </cell>
          <cell r="AE32">
            <v>17.167494418810676</v>
          </cell>
          <cell r="AF32">
            <v>21.051997271312359</v>
          </cell>
          <cell r="AG32">
            <v>21.832277719632543</v>
          </cell>
          <cell r="AH32">
            <v>30.130554478212119</v>
          </cell>
          <cell r="AI32">
            <v>24.713586135510834</v>
          </cell>
          <cell r="AJ32">
            <v>17.802899704566087</v>
          </cell>
          <cell r="AK32">
            <v>9.9986973324650794</v>
          </cell>
          <cell r="AL32">
            <v>16.81002513055417</v>
          </cell>
          <cell r="AM32">
            <v>22.396025846932201</v>
          </cell>
          <cell r="AN32">
            <v>18.180790666672859</v>
          </cell>
          <cell r="AO32">
            <v>22.050305055139997</v>
          </cell>
          <cell r="AP32">
            <v>21.564193027720655</v>
          </cell>
          <cell r="AQ32">
            <v>15.785406933094315</v>
          </cell>
          <cell r="AR32">
            <v>20.622967603916909</v>
          </cell>
        </row>
        <row r="33">
          <cell r="A33">
            <v>2021</v>
          </cell>
          <cell r="X33">
            <v>13.192804237396876</v>
          </cell>
          <cell r="Y33">
            <v>11.460698706159381</v>
          </cell>
          <cell r="Z33">
            <v>18.660262883999241</v>
          </cell>
          <cell r="AA33">
            <v>19.325334501559549</v>
          </cell>
          <cell r="AB33">
            <v>22.975719631305008</v>
          </cell>
          <cell r="AC33">
            <v>6.4169087062585897</v>
          </cell>
          <cell r="AD33">
            <v>14.191908651323933</v>
          </cell>
          <cell r="AE33">
            <v>17.485978684270254</v>
          </cell>
          <cell r="AF33">
            <v>21.162926115775285</v>
          </cell>
          <cell r="AG33">
            <v>21.970110912479427</v>
          </cell>
          <cell r="AH33">
            <v>31.115478645664769</v>
          </cell>
          <cell r="AI33">
            <v>24.524573324193703</v>
          </cell>
          <cell r="AJ33">
            <v>19.62987182648838</v>
          </cell>
          <cell r="AK33">
            <v>10.791231796832285</v>
          </cell>
          <cell r="AL33">
            <v>17.002945463247311</v>
          </cell>
          <cell r="AM33">
            <v>21.72111219687282</v>
          </cell>
          <cell r="AN33">
            <v>18.230553490688454</v>
          </cell>
          <cell r="AO33">
            <v>22.233707843890848</v>
          </cell>
          <cell r="AP33">
            <v>22.928255170605265</v>
          </cell>
          <cell r="AQ33">
            <v>14.858433525087412</v>
          </cell>
          <cell r="AR33">
            <v>20.76166826296225</v>
          </cell>
        </row>
        <row r="34">
          <cell r="A34">
            <v>2022</v>
          </cell>
          <cell r="X34">
            <v>14.097995801829386</v>
          </cell>
          <cell r="Y34">
            <v>10.673511592429735</v>
          </cell>
          <cell r="Z34">
            <v>18.338539843008267</v>
          </cell>
          <cell r="AA34">
            <v>20.034160209721822</v>
          </cell>
          <cell r="AB34">
            <v>22.775020640741143</v>
          </cell>
          <cell r="AC34">
            <v>6.2020867092163972</v>
          </cell>
          <cell r="AD34">
            <v>14.156329076841839</v>
          </cell>
          <cell r="AE34">
            <v>17.501558116501386</v>
          </cell>
          <cell r="AF34">
            <v>20.704219350944594</v>
          </cell>
          <cell r="AG34">
            <v>21.505963812433667</v>
          </cell>
          <cell r="AH34">
            <v>30.944403926049883</v>
          </cell>
          <cell r="AI34">
            <v>23.857333762535276</v>
          </cell>
          <cell r="AJ34">
            <v>19.514886102949198</v>
          </cell>
          <cell r="AK34">
            <v>10.684860585574606</v>
          </cell>
          <cell r="AL34">
            <v>16.341691339318537</v>
          </cell>
          <cell r="AM34">
            <v>20.578004327969229</v>
          </cell>
          <cell r="AN34">
            <v>18.038897775734739</v>
          </cell>
          <cell r="AO34">
            <v>22.00016911362713</v>
          </cell>
          <cell r="AP34">
            <v>24.371081871399983</v>
          </cell>
          <cell r="AQ34">
            <v>13.772132424122072</v>
          </cell>
          <cell r="AR34">
            <v>20.349461033432686</v>
          </cell>
        </row>
        <row r="35">
          <cell r="A35">
            <v>2023</v>
          </cell>
          <cell r="X35">
            <v>13.289081613656972</v>
          </cell>
          <cell r="Y35">
            <v>11.147186605591459</v>
          </cell>
          <cell r="Z35">
            <v>19.155539459417049</v>
          </cell>
          <cell r="AA35">
            <v>18.62427994417563</v>
          </cell>
          <cell r="AB35">
            <v>22.915473769451825</v>
          </cell>
          <cell r="AC35">
            <v>6.4912939919775869</v>
          </cell>
          <cell r="AD35">
            <v>14.184194843715478</v>
          </cell>
          <cell r="AE35">
            <v>17.449934379399103</v>
          </cell>
          <cell r="AF35">
            <v>21.1483375290134</v>
          </cell>
          <cell r="AG35">
            <v>21.973291305806928</v>
          </cell>
          <cell r="AH35">
            <v>31.833160866141309</v>
          </cell>
          <cell r="AI35">
            <v>24.788170704636187</v>
          </cell>
          <cell r="AJ35">
            <v>20.90934482663107</v>
          </cell>
          <cell r="AK35">
            <v>11.152814872185102</v>
          </cell>
          <cell r="AL35">
            <v>16.093096091211585</v>
          </cell>
          <cell r="AM35">
            <v>21.040863415598889</v>
          </cell>
          <cell r="AN35">
            <v>17.932679820048786</v>
          </cell>
          <cell r="AO35">
            <v>21.70128964962959</v>
          </cell>
          <cell r="AP35">
            <v>23.832667892974836</v>
          </cell>
          <cell r="AQ35">
            <v>14.425614290094572</v>
          </cell>
          <cell r="AR35">
            <v>20.735886445471216</v>
          </cell>
        </row>
        <row r="36">
          <cell r="A36">
            <v>2024</v>
          </cell>
          <cell r="X36">
            <v>13.345210548025207</v>
          </cell>
          <cell r="Y36">
            <v>10.98711289043532</v>
          </cell>
          <cell r="Z36">
            <v>18.270423508255625</v>
          </cell>
          <cell r="AA36">
            <v>17.530632728104546</v>
          </cell>
          <cell r="AB36">
            <v>21.663068803924453</v>
          </cell>
          <cell r="AC36">
            <v>6.6810830193842614</v>
          </cell>
          <cell r="AD36">
            <v>13.70653798438855</v>
          </cell>
          <cell r="AE36">
            <v>16.741879858894499</v>
          </cell>
          <cell r="AF36">
            <v>20.272131835831679</v>
          </cell>
          <cell r="AG36">
            <v>21.050855810280424</v>
          </cell>
          <cell r="AH36">
            <v>30.54503873072656</v>
          </cell>
          <cell r="AI36">
            <v>23.504516451570595</v>
          </cell>
          <cell r="AJ36">
            <v>20.678491643582692</v>
          </cell>
          <cell r="AK36">
            <v>12.358283905185896</v>
          </cell>
          <cell r="AL36">
            <v>15.026579573190011</v>
          </cell>
          <cell r="AM36">
            <v>21.278378756825962</v>
          </cell>
          <cell r="AN36">
            <v>16.997530143137325</v>
          </cell>
          <cell r="AO36">
            <v>20.576901693385846</v>
          </cell>
          <cell r="AP36">
            <v>20.525102863165682</v>
          </cell>
          <cell r="AQ36">
            <v>14.01121798686459</v>
          </cell>
          <cell r="AR36">
            <v>19.878683430107941</v>
          </cell>
        </row>
        <row r="37">
          <cell r="B37">
            <v>420.79586032508598</v>
          </cell>
          <cell r="C37">
            <v>220.7977365412587</v>
          </cell>
          <cell r="D37">
            <v>390.19917290046874</v>
          </cell>
          <cell r="E37">
            <v>267.30834262397474</v>
          </cell>
          <cell r="F37">
            <v>522.66015580718545</v>
          </cell>
          <cell r="G37">
            <v>93.85207399608835</v>
          </cell>
          <cell r="H37">
            <v>247.61983421333542</v>
          </cell>
          <cell r="I37">
            <v>365.07688185365231</v>
          </cell>
          <cell r="J37">
            <v>124.07144994310603</v>
          </cell>
          <cell r="K37">
            <v>124.92567858161317</v>
          </cell>
          <cell r="L37">
            <v>146.58517083475135</v>
          </cell>
          <cell r="M37">
            <v>180.7898944532877</v>
          </cell>
          <cell r="N37">
            <v>116.35581124740911</v>
          </cell>
          <cell r="O37">
            <v>117.75505714160082</v>
          </cell>
          <cell r="P37">
            <v>104.05791451164956</v>
          </cell>
          <cell r="Q37">
            <v>135.06560403240218</v>
          </cell>
          <cell r="R37">
            <v>83.664511590650051</v>
          </cell>
          <cell r="S37">
            <v>102.0326995231768</v>
          </cell>
          <cell r="T37">
            <v>76.62458789974194</v>
          </cell>
          <cell r="U37">
            <v>117.30455372932131</v>
          </cell>
          <cell r="V37">
            <v>132.37694465697527</v>
          </cell>
          <cell r="X37">
            <v>12.504970526310293</v>
          </cell>
          <cell r="Y37">
            <v>11.560867057469114</v>
          </cell>
          <cell r="Z37">
            <v>17.875948366978054</v>
          </cell>
          <cell r="AA37">
            <v>17.058739604077168</v>
          </cell>
          <cell r="AB37">
            <v>21.403377518275352</v>
          </cell>
          <cell r="AC37">
            <v>6.5882336752896773</v>
          </cell>
          <cell r="AD37">
            <v>13.399020978902957</v>
          </cell>
          <cell r="AE37">
            <v>16.38407496631126</v>
          </cell>
          <cell r="AF37">
            <v>19.850453365114813</v>
          </cell>
          <cell r="AG37">
            <v>20.621714488054348</v>
          </cell>
          <cell r="AH37">
            <v>29.685813098938656</v>
          </cell>
          <cell r="AI37">
            <v>23.100903260851837</v>
          </cell>
          <cell r="AJ37">
            <v>21.379083005071696</v>
          </cell>
          <cell r="AK37">
            <v>12.728288365298731</v>
          </cell>
          <cell r="AL37">
            <v>14.916572668831929</v>
          </cell>
          <cell r="AM37">
            <v>20.966513387118876</v>
          </cell>
          <cell r="AN37">
            <v>16.503625344113413</v>
          </cell>
          <cell r="AO37">
            <v>20.171552842281727</v>
          </cell>
          <cell r="AP37">
            <v>19.153974272277647</v>
          </cell>
          <cell r="AQ37">
            <v>14.080897803230485</v>
          </cell>
          <cell r="AR37">
            <v>19.464218035080449</v>
          </cell>
        </row>
        <row r="67">
          <cell r="A67">
            <v>2019</v>
          </cell>
          <cell r="B67">
            <v>-1.9485038967421531</v>
          </cell>
          <cell r="C67">
            <v>7.6151738482614633</v>
          </cell>
          <cell r="D67">
            <v>-0.87763448830671109</v>
          </cell>
          <cell r="E67">
            <v>2.630421077755301</v>
          </cell>
          <cell r="F67">
            <v>-3.4038346116627025</v>
          </cell>
          <cell r="G67">
            <v>-1.1807151267962723</v>
          </cell>
          <cell r="H67">
            <v>-0.47025467266205112</v>
          </cell>
          <cell r="I67">
            <v>-0.34812675341953536</v>
          </cell>
          <cell r="J67">
            <v>-1.5058848030030845</v>
          </cell>
          <cell r="K67">
            <v>-1.511457425934907</v>
          </cell>
          <cell r="L67">
            <v>-4.5441498133627931</v>
          </cell>
          <cell r="M67">
            <v>1.4492476025342143</v>
          </cell>
          <cell r="N67">
            <v>-6.964808216988132</v>
          </cell>
          <cell r="O67">
            <v>4.89215329320065</v>
          </cell>
          <cell r="P67">
            <v>-0.40697354092191063</v>
          </cell>
          <cell r="Q67">
            <v>0.33854369280068397</v>
          </cell>
          <cell r="R67">
            <v>-2.6843614197866827</v>
          </cell>
          <cell r="S67">
            <v>-2.0306297555867161</v>
          </cell>
          <cell r="T67">
            <v>-10.072689122903483</v>
          </cell>
          <cell r="U67">
            <v>2.0126723872027696</v>
          </cell>
          <cell r="V67">
            <v>-1.4019536903038983</v>
          </cell>
        </row>
        <row r="68">
          <cell r="A68">
            <v>2020</v>
          </cell>
          <cell r="B68">
            <v>-8.724268595608379</v>
          </cell>
          <cell r="C68">
            <v>-8.7117233682467514</v>
          </cell>
          <cell r="D68">
            <v>-6.8049455047041363</v>
          </cell>
          <cell r="E68">
            <v>-7.2303667630272344</v>
          </cell>
          <cell r="F68">
            <v>-5.6526463265481652</v>
          </cell>
          <cell r="G68">
            <v>-8.3011103642300412</v>
          </cell>
          <cell r="H68">
            <v>-7.2434955252277575</v>
          </cell>
          <cell r="I68">
            <v>-7.0640657352914218</v>
          </cell>
          <cell r="J68">
            <v>-8.3881373474735597</v>
          </cell>
          <cell r="K68">
            <v>-8.3896297469059533</v>
          </cell>
          <cell r="L68">
            <v>-8.1291990747198355</v>
          </cell>
          <cell r="M68">
            <v>-7.7310753737085349</v>
          </cell>
          <cell r="N68">
            <v>-10.289694569750324</v>
          </cell>
          <cell r="O68">
            <v>-22.728411670185594</v>
          </cell>
          <cell r="P68">
            <v>-7.7664692194431098</v>
          </cell>
          <cell r="Q68">
            <v>-10.420539595742653</v>
          </cell>
          <cell r="R68">
            <v>-7.5230645431854981</v>
          </cell>
          <cell r="S68">
            <v>-8.0499464028100931</v>
          </cell>
          <cell r="T68">
            <v>-13.1737837100316</v>
          </cell>
          <cell r="U68">
            <v>-1.0491413933850993</v>
          </cell>
          <cell r="V68">
            <v>-8.2652967617649864</v>
          </cell>
        </row>
        <row r="69">
          <cell r="A69">
            <v>2021</v>
          </cell>
          <cell r="B69">
            <v>8.9102690212835824</v>
          </cell>
          <cell r="C69">
            <v>12.986478988635213</v>
          </cell>
          <cell r="D69">
            <v>7.3331544254157137</v>
          </cell>
          <cell r="E69">
            <v>5.6811850520704894</v>
          </cell>
          <cell r="F69">
            <v>9.4437751782349153</v>
          </cell>
          <cell r="G69">
            <v>3.6224011438903148</v>
          </cell>
          <cell r="H69">
            <v>7.5122337738153817</v>
          </cell>
          <cell r="I69">
            <v>8.1586864319627068</v>
          </cell>
          <cell r="J69">
            <v>9.220936369185992</v>
          </cell>
          <cell r="K69">
            <v>9.3167535762550102</v>
          </cell>
          <cell r="L69">
            <v>13.278368424070507</v>
          </cell>
          <cell r="M69">
            <v>7.6575903116450945</v>
          </cell>
          <cell r="N69">
            <v>22.935280525513193</v>
          </cell>
          <cell r="O69">
            <v>10.683881902891002</v>
          </cell>
          <cell r="P69">
            <v>10.573167809764385</v>
          </cell>
          <cell r="Q69">
            <v>3.9732458453793669</v>
          </cell>
          <cell r="R69">
            <v>7.1546684803900149</v>
          </cell>
          <cell r="S69">
            <v>17.200508411120509</v>
          </cell>
          <cell r="T69">
            <v>10.641370341591781</v>
          </cell>
          <cell r="U69">
            <v>1.0441363367905865</v>
          </cell>
          <cell r="V69">
            <v>9.1200000000000188</v>
          </cell>
        </row>
        <row r="70">
          <cell r="A70">
            <v>2022</v>
          </cell>
          <cell r="B70">
            <v>6.4850062527437018</v>
          </cell>
          <cell r="C70">
            <v>-0.56193965725941553</v>
          </cell>
          <cell r="D70">
            <v>4.597636103132885</v>
          </cell>
          <cell r="E70">
            <v>0.78969650840754468</v>
          </cell>
          <cell r="F70">
            <v>2.8764162103135646</v>
          </cell>
          <cell r="G70">
            <v>3.8985563123322748</v>
          </cell>
          <cell r="H70">
            <v>3.4483620795741956</v>
          </cell>
          <cell r="I70">
            <v>3.3783668766986636</v>
          </cell>
          <cell r="J70">
            <v>1.8541895454987696</v>
          </cell>
          <cell r="K70">
            <v>1.8215043825265269</v>
          </cell>
          <cell r="L70">
            <v>5.3991386127918446</v>
          </cell>
          <cell r="M70">
            <v>2.7786847510503208</v>
          </cell>
          <cell r="N70">
            <v>7.2141719009698875</v>
          </cell>
          <cell r="O70">
            <v>-0.46047505142271916</v>
          </cell>
          <cell r="P70">
            <v>0.30375054391844003</v>
          </cell>
          <cell r="Q70">
            <v>-1.3285626898894947</v>
          </cell>
          <cell r="R70">
            <v>-1.3772096000747638</v>
          </cell>
          <cell r="S70">
            <v>1.1469860803290999</v>
          </cell>
          <cell r="T70">
            <v>7.184215831223085</v>
          </cell>
          <cell r="U70">
            <v>-1.6814916852825377</v>
          </cell>
          <cell r="V70">
            <v>1.9978005865102517</v>
          </cell>
        </row>
        <row r="71">
          <cell r="A71">
            <v>2023</v>
          </cell>
          <cell r="B71">
            <v>-5.0294378078575903</v>
          </cell>
          <cell r="C71">
            <v>-2.2111022491506844</v>
          </cell>
          <cell r="D71">
            <v>1.2080892718561813</v>
          </cell>
          <cell r="E71">
            <v>-11.107731235867888</v>
          </cell>
          <cell r="F71">
            <v>-4.4446151081650669</v>
          </cell>
          <cell r="G71">
            <v>1.625740579339336</v>
          </cell>
          <cell r="H71">
            <v>-2.974689279235335</v>
          </cell>
          <cell r="I71">
            <v>-3.6603141625616047</v>
          </cell>
          <cell r="J71">
            <v>-1.3730954073397044</v>
          </cell>
          <cell r="K71">
            <v>-1.4209072775887961</v>
          </cell>
          <cell r="L71">
            <v>1.373047144203781</v>
          </cell>
          <cell r="M71">
            <v>1.8038310420546537</v>
          </cell>
          <cell r="N71">
            <v>1.9673328810728918</v>
          </cell>
          <cell r="O71">
            <v>-3.4939601087719154</v>
          </cell>
          <cell r="P71">
            <v>-3.9279688933557253</v>
          </cell>
          <cell r="Q71">
            <v>-1.3656212377268417</v>
          </cell>
          <cell r="R71">
            <v>-4.9769464508750758</v>
          </cell>
          <cell r="S71">
            <v>-10.762121454083243</v>
          </cell>
          <cell r="T71">
            <v>-3.7287474392028059</v>
          </cell>
          <cell r="U71">
            <v>-3.2547900873427409</v>
          </cell>
          <cell r="V71">
            <v>-1.5902964959568777</v>
          </cell>
        </row>
        <row r="72">
          <cell r="B72">
            <v>1.3619504484681215</v>
          </cell>
          <cell r="C72">
            <v>-1.235204574846577</v>
          </cell>
          <cell r="D72">
            <v>-4.551052486824716</v>
          </cell>
          <cell r="E72">
            <v>-5.6645418898797431</v>
          </cell>
          <cell r="F72">
            <v>-6.5134349337848221</v>
          </cell>
          <cell r="G72">
            <v>4.0267660774788538</v>
          </cell>
          <cell r="H72">
            <v>-2.8737612839321969</v>
          </cell>
          <cell r="I72">
            <v>-3.9634718745981132</v>
          </cell>
          <cell r="J72">
            <v>-4.3089791469034111</v>
          </cell>
          <cell r="K72">
            <v>-4.4475793399316785</v>
          </cell>
          <cell r="L72">
            <v>-5.6027360482122788</v>
          </cell>
          <cell r="M72">
            <v>-6.2829151827851035</v>
          </cell>
          <cell r="N72">
            <v>-1.5216627797420728</v>
          </cell>
          <cell r="O72">
            <v>13.165428313077186</v>
          </cell>
          <cell r="P72">
            <v>-5.9843870160844261</v>
          </cell>
          <cell r="Q72">
            <v>2.4980895128219771</v>
          </cell>
          <cell r="R72">
            <v>-4.855298165702095</v>
          </cell>
          <cell r="S72">
            <v>-5.0770613912907976</v>
          </cell>
          <cell r="T72">
            <v>-17.301036539687544</v>
          </cell>
          <cell r="U72">
            <v>-2.7348984170053399</v>
          </cell>
          <cell r="V72">
            <v>-4.2819318908061632</v>
          </cell>
        </row>
        <row r="73">
          <cell r="B73">
            <v>-5.7668968290730049</v>
          </cell>
          <cell r="C73">
            <v>7.0375740990006506</v>
          </cell>
          <cell r="D73">
            <v>-1.2879552313564204</v>
          </cell>
          <cell r="E73">
            <v>-1.7751674237960913</v>
          </cell>
          <cell r="F73">
            <v>0.33660521767589557</v>
          </cell>
          <cell r="G73">
            <v>0.91127521852843074</v>
          </cell>
          <cell r="H73">
            <v>-0.79941757870012964</v>
          </cell>
          <cell r="I73">
            <v>-1.0943671934322765</v>
          </cell>
          <cell r="J73">
            <v>-0.97804222519636141</v>
          </cell>
          <cell r="K73">
            <v>-1.0123990182742517</v>
          </cell>
          <cell r="L73">
            <v>-2.6277318369758405</v>
          </cell>
          <cell r="M73">
            <v>-0.35469173353992289</v>
          </cell>
          <cell r="N73">
            <v>5.4068994317248951</v>
          </cell>
          <cell r="O73">
            <v>3.5471573124196425</v>
          </cell>
          <cell r="P73">
            <v>0.15485818672476626</v>
          </cell>
          <cell r="Q73">
            <v>3.4519466002791432E-3</v>
          </cell>
          <cell r="R73">
            <v>-1.5735995849952076</v>
          </cell>
          <cell r="S73">
            <v>-1.4327281641787835</v>
          </cell>
          <cell r="T73">
            <v>-6.4779170584319701</v>
          </cell>
          <cell r="U73">
            <v>1.8444795586980263</v>
          </cell>
          <cell r="V73">
            <v>-0.9824494467760303</v>
          </cell>
        </row>
      </sheetData>
      <sheetData sheetId="21">
        <row r="31">
          <cell r="A31">
            <v>2019</v>
          </cell>
          <cell r="X31">
            <v>6.9438470057853934</v>
          </cell>
          <cell r="Y31">
            <v>6.3276429953615114</v>
          </cell>
          <cell r="Z31">
            <v>6.7211472180445462</v>
          </cell>
          <cell r="AA31">
            <v>6.6091226801174896</v>
          </cell>
          <cell r="AB31">
            <v>6.117438941042459</v>
          </cell>
          <cell r="AC31">
            <v>3.5627952847876245</v>
          </cell>
          <cell r="AD31">
            <v>5.7117913723493503</v>
          </cell>
          <cell r="AE31">
            <v>6.5968593585404092</v>
          </cell>
          <cell r="AF31">
            <v>4.2820440679629339</v>
          </cell>
          <cell r="AG31">
            <v>4.3205300964505398</v>
          </cell>
          <cell r="AH31">
            <v>4.4724776890007121</v>
          </cell>
          <cell r="AI31">
            <v>4.8159590845254332</v>
          </cell>
          <cell r="AJ31">
            <v>3.3440893803141982</v>
          </cell>
          <cell r="AK31">
            <v>2.6460603473435529</v>
          </cell>
          <cell r="AL31">
            <v>3.7418291946663782</v>
          </cell>
          <cell r="AM31">
            <v>4.9019640593723226</v>
          </cell>
          <cell r="AN31">
            <v>3.8305750596579604</v>
          </cell>
          <cell r="AO31">
            <v>4.9601923260547345</v>
          </cell>
          <cell r="AP31">
            <v>4.1820335625617098</v>
          </cell>
          <cell r="AQ31">
            <v>5.3914310922573057</v>
          </cell>
          <cell r="AR31">
            <v>4.536174360852625</v>
          </cell>
        </row>
        <row r="32">
          <cell r="A32">
            <v>2020</v>
          </cell>
          <cell r="X32">
            <v>7.5001770212283851</v>
          </cell>
          <cell r="Y32">
            <v>7.2063785538363438</v>
          </cell>
          <cell r="Z32">
            <v>7.2008154642670394</v>
          </cell>
          <cell r="AA32">
            <v>7.0611833020405994</v>
          </cell>
          <cell r="AB32">
            <v>6.5490895417309209</v>
          </cell>
          <cell r="AC32">
            <v>3.9019563433303226</v>
          </cell>
          <cell r="AD32">
            <v>6.1765497906401938</v>
          </cell>
          <cell r="AE32">
            <v>7.1285470942540465</v>
          </cell>
          <cell r="AF32">
            <v>4.7252827600336254</v>
          </cell>
          <cell r="AG32">
            <v>4.7704121433636999</v>
          </cell>
          <cell r="AH32">
            <v>4.9100864277654352</v>
          </cell>
          <cell r="AI32">
            <v>5.3124280808124791</v>
          </cell>
          <cell r="AJ32">
            <v>3.4253060827354345</v>
          </cell>
          <cell r="AK32">
            <v>2.9391647293622216</v>
          </cell>
          <cell r="AL32">
            <v>4.0150029441280841</v>
          </cell>
          <cell r="AM32">
            <v>5.5379213494507979</v>
          </cell>
          <cell r="AN32">
            <v>4.2643924199865699</v>
          </cell>
          <cell r="AO32">
            <v>5.483378912805656</v>
          </cell>
          <cell r="AP32">
            <v>4.6233175231270032</v>
          </cell>
          <cell r="AQ32">
            <v>5.8316363327298646</v>
          </cell>
          <cell r="AR32">
            <v>4.9907148066657268</v>
          </cell>
        </row>
        <row r="33">
          <cell r="A33">
            <v>2021</v>
          </cell>
          <cell r="X33">
            <v>7.4364439280202328</v>
          </cell>
          <cell r="Y33">
            <v>6.7032296687051227</v>
          </cell>
          <cell r="Z33">
            <v>6.9595297528833617</v>
          </cell>
          <cell r="AA33">
            <v>6.9238602488587322</v>
          </cell>
          <cell r="AB33">
            <v>6.4313212220238682</v>
          </cell>
          <cell r="AC33">
            <v>3.7290990217837114</v>
          </cell>
          <cell r="AD33">
            <v>5.9775224400534475</v>
          </cell>
          <cell r="AE33">
            <v>6.930122344339984</v>
          </cell>
          <cell r="AF33">
            <v>4.6766999019811912</v>
          </cell>
          <cell r="AG33">
            <v>4.7285707904113936</v>
          </cell>
          <cell r="AH33">
            <v>4.8035651595759701</v>
          </cell>
          <cell r="AI33">
            <v>5.2512151872857142</v>
          </cell>
          <cell r="AJ33">
            <v>2.9563816034840307</v>
          </cell>
          <cell r="AK33">
            <v>2.9682827299269303</v>
          </cell>
          <cell r="AL33">
            <v>4.1165265796680082</v>
          </cell>
          <cell r="AM33">
            <v>5.6837514046531918</v>
          </cell>
          <cell r="AN33">
            <v>4.2761770581643068</v>
          </cell>
          <cell r="AO33">
            <v>5.0265071873817844</v>
          </cell>
          <cell r="AP33">
            <v>4.6132739767008841</v>
          </cell>
          <cell r="AQ33">
            <v>5.6364861838331999</v>
          </cell>
          <cell r="AR33">
            <v>4.9226112865940008</v>
          </cell>
        </row>
        <row r="34">
          <cell r="A34">
            <v>2022</v>
          </cell>
          <cell r="X34">
            <v>6.9319951751771542</v>
          </cell>
          <cell r="Y34">
            <v>6.4774070504321921</v>
          </cell>
          <cell r="Z34">
            <v>6.7449985777988886</v>
          </cell>
          <cell r="AA34">
            <v>6.5297410946076617</v>
          </cell>
          <cell r="AB34">
            <v>6.0761140830695544</v>
          </cell>
          <cell r="AC34">
            <v>3.6665153654303153</v>
          </cell>
          <cell r="AD34">
            <v>5.7342775810563085</v>
          </cell>
          <cell r="AE34">
            <v>6.6038938048435369</v>
          </cell>
          <cell r="AF34">
            <v>4.6232584425980816</v>
          </cell>
          <cell r="AG34">
            <v>4.6761515916360477</v>
          </cell>
          <cell r="AH34">
            <v>4.7071244547890592</v>
          </cell>
          <cell r="AI34">
            <v>5.175703813493957</v>
          </cell>
          <cell r="AJ34">
            <v>2.8409676312534513</v>
          </cell>
          <cell r="AK34">
            <v>2.6747501770233351</v>
          </cell>
          <cell r="AL34">
            <v>4.0592632306615206</v>
          </cell>
          <cell r="AM34">
            <v>5.6849918520683707</v>
          </cell>
          <cell r="AN34">
            <v>4.3153744380357555</v>
          </cell>
          <cell r="AO34">
            <v>5.0651928764891805</v>
          </cell>
          <cell r="AP34">
            <v>4.3450095643048181</v>
          </cell>
          <cell r="AQ34">
            <v>5.5136364200669759</v>
          </cell>
          <cell r="AR34">
            <v>4.8426531665643067</v>
          </cell>
        </row>
        <row r="35">
          <cell r="A35">
            <v>2023</v>
          </cell>
          <cell r="X35">
            <v>6.64347123919236</v>
          </cell>
          <cell r="Y35">
            <v>6.4617623300256737</v>
          </cell>
          <cell r="Z35">
            <v>6.5133876008151379</v>
          </cell>
          <cell r="AA35">
            <v>6.6015115359665142</v>
          </cell>
          <cell r="AB35">
            <v>5.9589785201683254</v>
          </cell>
          <cell r="AC35">
            <v>3.849127277023042</v>
          </cell>
          <cell r="AD35">
            <v>5.6807054173500955</v>
          </cell>
          <cell r="AE35">
            <v>6.4582348904107922</v>
          </cell>
          <cell r="AF35">
            <v>4.6566644618379858</v>
          </cell>
          <cell r="AG35">
            <v>4.7021157050461388</v>
          </cell>
          <cell r="AH35">
            <v>4.6628317258244438</v>
          </cell>
          <cell r="AI35">
            <v>5.2170249035885981</v>
          </cell>
          <cell r="AJ35">
            <v>3.0113335169924982</v>
          </cell>
          <cell r="AK35">
            <v>2.8758990257603831</v>
          </cell>
          <cell r="AL35">
            <v>3.9473494474609039</v>
          </cell>
          <cell r="AM35">
            <v>5.6228978445477136</v>
          </cell>
          <cell r="AN35">
            <v>4.3104374341650997</v>
          </cell>
          <cell r="AO35">
            <v>5.5381402671408342</v>
          </cell>
          <cell r="AP35">
            <v>4.4012961539342017</v>
          </cell>
          <cell r="AQ35">
            <v>5.5534452719306948</v>
          </cell>
          <cell r="AR35">
            <v>4.8575781077895144</v>
          </cell>
        </row>
        <row r="36">
          <cell r="A36">
            <v>2024</v>
          </cell>
          <cell r="X36">
            <v>6.5521712318417382</v>
          </cell>
          <cell r="Y36">
            <v>6.4431538048041723</v>
          </cell>
          <cell r="Z36">
            <v>6.6158921849680041</v>
          </cell>
          <cell r="AA36">
            <v>6.7722000027462244</v>
          </cell>
          <cell r="AB36">
            <v>6.0478683532958737</v>
          </cell>
          <cell r="AC36">
            <v>4.0579798136390375</v>
          </cell>
          <cell r="AD36">
            <v>5.7736789887985012</v>
          </cell>
          <cell r="AE36">
            <v>6.5149453660449552</v>
          </cell>
          <cell r="AF36">
            <v>4.7264470523075381</v>
          </cell>
          <cell r="AG36">
            <v>4.7647481041185475</v>
          </cell>
          <cell r="AH36">
            <v>4.6830737086051704</v>
          </cell>
          <cell r="AI36">
            <v>5.357503271543421</v>
          </cell>
          <cell r="AJ36">
            <v>2.9722237106384104</v>
          </cell>
          <cell r="AK36">
            <v>2.9828844580365144</v>
          </cell>
          <cell r="AL36">
            <v>4.0244436953341811</v>
          </cell>
          <cell r="AM36">
            <v>5.6081243853818776</v>
          </cell>
          <cell r="AN36">
            <v>4.3460004859720076</v>
          </cell>
          <cell r="AO36">
            <v>5.7214870087557825</v>
          </cell>
          <cell r="AP36">
            <v>4.5448066076162972</v>
          </cell>
          <cell r="AQ36">
            <v>5.5580474667041928</v>
          </cell>
          <cell r="AR36">
            <v>4.9257760988608146</v>
          </cell>
        </row>
        <row r="37">
          <cell r="X37">
            <v>6.605975697356163</v>
          </cell>
          <cell r="Y37">
            <v>6.3024728635464795</v>
          </cell>
          <cell r="Z37">
            <v>6.5182803980563326</v>
          </cell>
          <cell r="AA37">
            <v>6.8165853556334062</v>
          </cell>
          <cell r="AB37">
            <v>6.0744899827025538</v>
          </cell>
          <cell r="AC37">
            <v>4.2738545593778747</v>
          </cell>
          <cell r="AD37">
            <v>5.8120199168532931</v>
          </cell>
          <cell r="AE37">
            <v>6.4861720271665053</v>
          </cell>
          <cell r="AF37">
            <v>4.7486224711185248</v>
          </cell>
          <cell r="AG37">
            <v>4.776232482210836</v>
          </cell>
          <cell r="AH37">
            <v>4.6259345977093513</v>
          </cell>
          <cell r="AI37">
            <v>5.3771784255380251</v>
          </cell>
          <cell r="AJ37">
            <v>2.749381534641961</v>
          </cell>
          <cell r="AK37">
            <v>2.8546140394810919</v>
          </cell>
          <cell r="AL37">
            <v>3.9259202006758502</v>
          </cell>
          <cell r="AM37">
            <v>5.7754013251989891</v>
          </cell>
          <cell r="AN37">
            <v>4.4006913991652672</v>
          </cell>
          <cell r="AO37">
            <v>5.8221923370970536</v>
          </cell>
          <cell r="AP37">
            <v>4.7119702279771492</v>
          </cell>
          <cell r="AQ37">
            <v>5.4782620051595234</v>
          </cell>
          <cell r="AR37">
            <v>4.9422260636266122</v>
          </cell>
        </row>
      </sheetData>
      <sheetData sheetId="22">
        <row r="31">
          <cell r="A31">
            <v>2019</v>
          </cell>
          <cell r="X31">
            <v>20.287872963345279</v>
          </cell>
          <cell r="Y31">
            <v>20.304242342179837</v>
          </cell>
          <cell r="Z31">
            <v>19.818580746524788</v>
          </cell>
          <cell r="AA31">
            <v>17.35933194428036</v>
          </cell>
          <cell r="AB31">
            <v>16.04865437722507</v>
          </cell>
          <cell r="AC31">
            <v>23.173105913592316</v>
          </cell>
          <cell r="AD31">
            <v>20.166705377506268</v>
          </cell>
          <cell r="AE31">
            <v>18.928513794209138</v>
          </cell>
          <cell r="AF31">
            <v>21.901872489745802</v>
          </cell>
          <cell r="AG31">
            <v>21.833850510551674</v>
          </cell>
          <cell r="AH31">
            <v>20.252406282639427</v>
          </cell>
          <cell r="AI31">
            <v>20.946389675201317</v>
          </cell>
          <cell r="AJ31">
            <v>26.403819314429654</v>
          </cell>
          <cell r="AK31">
            <v>31.913619476577448</v>
          </cell>
          <cell r="AL31">
            <v>24.291444440766128</v>
          </cell>
          <cell r="AM31">
            <v>18.690745710527572</v>
          </cell>
          <cell r="AN31">
            <v>22.341637788578485</v>
          </cell>
          <cell r="AO31">
            <v>20.25838602296383</v>
          </cell>
          <cell r="AP31">
            <v>19.418709086693411</v>
          </cell>
          <cell r="AQ31">
            <v>23.377592030000248</v>
          </cell>
          <cell r="AR31">
            <v>21.575444392889462</v>
          </cell>
        </row>
        <row r="32">
          <cell r="A32">
            <v>2020</v>
          </cell>
          <cell r="X32">
            <v>19.912090892991436</v>
          </cell>
          <cell r="Y32">
            <v>18.728635852527571</v>
          </cell>
          <cell r="Z32">
            <v>18.757332170071876</v>
          </cell>
          <cell r="AA32">
            <v>16.889200113208076</v>
          </cell>
          <cell r="AB32">
            <v>15.725538118485579</v>
          </cell>
          <cell r="AC32">
            <v>22.39229650722903</v>
          </cell>
          <cell r="AD32">
            <v>19.409561609418731</v>
          </cell>
          <cell r="AE32">
            <v>18.161182219480434</v>
          </cell>
          <cell r="AF32">
            <v>21.51856925521599</v>
          </cell>
          <cell r="AG32">
            <v>21.47067722687574</v>
          </cell>
          <cell r="AH32">
            <v>19.872896242540968</v>
          </cell>
          <cell r="AI32">
            <v>20.757689816437608</v>
          </cell>
          <cell r="AJ32">
            <v>26.149283566951471</v>
          </cell>
          <cell r="AK32">
            <v>31.48414512114741</v>
          </cell>
          <cell r="AL32">
            <v>23.130365043259214</v>
          </cell>
          <cell r="AM32">
            <v>18.331882455958667</v>
          </cell>
          <cell r="AN32">
            <v>22.281197184736232</v>
          </cell>
          <cell r="AO32">
            <v>19.724150535998699</v>
          </cell>
          <cell r="AP32">
            <v>19.930444169157273</v>
          </cell>
          <cell r="AQ32">
            <v>22.28899117022452</v>
          </cell>
          <cell r="AR32">
            <v>21.147757634680463</v>
          </cell>
        </row>
        <row r="33">
          <cell r="A33">
            <v>2021</v>
          </cell>
          <cell r="X33">
            <v>20.120695494496324</v>
          </cell>
          <cell r="Y33">
            <v>19.17052519458219</v>
          </cell>
          <cell r="Z33">
            <v>19.153712347568135</v>
          </cell>
          <cell r="AA33">
            <v>17.344528673126007</v>
          </cell>
          <cell r="AB33">
            <v>15.499454173468674</v>
          </cell>
          <cell r="AC33">
            <v>23.022823492804736</v>
          </cell>
          <cell r="AD33">
            <v>19.803270937981175</v>
          </cell>
          <cell r="AE33">
            <v>18.43922828006821</v>
          </cell>
          <cell r="AF33">
            <v>22.057672166175134</v>
          </cell>
          <cell r="AG33">
            <v>22.00484058082305</v>
          </cell>
          <cell r="AH33">
            <v>20.400054635000945</v>
          </cell>
          <cell r="AI33">
            <v>20.809312000130411</v>
          </cell>
          <cell r="AJ33">
            <v>27.9831813720002</v>
          </cell>
          <cell r="AK33">
            <v>34.117545611134872</v>
          </cell>
          <cell r="AL33">
            <v>23.826166074556038</v>
          </cell>
          <cell r="AM33">
            <v>19.010686869440814</v>
          </cell>
          <cell r="AN33">
            <v>22.746574214128749</v>
          </cell>
          <cell r="AO33">
            <v>18.720218966881959</v>
          </cell>
          <cell r="AP33">
            <v>19.611136742103849</v>
          </cell>
          <cell r="AQ33">
            <v>24.517075962323581</v>
          </cell>
          <cell r="AR33">
            <v>21.662798622379203</v>
          </cell>
        </row>
        <row r="34">
          <cell r="A34">
            <v>2022</v>
          </cell>
          <cell r="X34">
            <v>20.120404492635181</v>
          </cell>
          <cell r="Y34">
            <v>20.961365632071978</v>
          </cell>
          <cell r="Z34">
            <v>19.967138881715805</v>
          </cell>
          <cell r="AA34">
            <v>17.332480767696424</v>
          </cell>
          <cell r="AB34">
            <v>16.240161149209705</v>
          </cell>
          <cell r="AC34">
            <v>25.153580436454316</v>
          </cell>
          <cell r="AD34">
            <v>20.873672744903178</v>
          </cell>
          <cell r="AE34">
            <v>19.073718602807656</v>
          </cell>
          <cell r="AF34">
            <v>22.98724269386577</v>
          </cell>
          <cell r="AG34">
            <v>22.867477599328048</v>
          </cell>
          <cell r="AH34">
            <v>20.634007451101962</v>
          </cell>
          <cell r="AI34">
            <v>21.881930755287872</v>
          </cell>
          <cell r="AJ34">
            <v>28.634216773481924</v>
          </cell>
          <cell r="AK34">
            <v>37.158700938057081</v>
          </cell>
          <cell r="AL34">
            <v>25.295880969932739</v>
          </cell>
          <cell r="AM34">
            <v>19.913589123273304</v>
          </cell>
          <cell r="AN34">
            <v>22.992898851469036</v>
          </cell>
          <cell r="AO34">
            <v>19.694664486402523</v>
          </cell>
          <cell r="AP34">
            <v>19.653972041474692</v>
          </cell>
          <cell r="AQ34">
            <v>26.000085457399447</v>
          </cell>
          <cell r="AR34">
            <v>22.553742141288922</v>
          </cell>
        </row>
        <row r="35">
          <cell r="A35">
            <v>2023</v>
          </cell>
          <cell r="X35">
            <v>19.664722404348769</v>
          </cell>
          <cell r="Y35">
            <v>20.257665679843019</v>
          </cell>
          <cell r="Z35">
            <v>19.142767483340066</v>
          </cell>
          <cell r="AA35">
            <v>17.519883382170768</v>
          </cell>
          <cell r="AB35">
            <v>16.033695474804823</v>
          </cell>
          <cell r="AC35">
            <v>24.269119355479756</v>
          </cell>
          <cell r="AD35">
            <v>20.300016573600882</v>
          </cell>
          <cell r="AE35">
            <v>18.615079236465505</v>
          </cell>
          <cell r="AF35">
            <v>21.984525571619429</v>
          </cell>
          <cell r="AG35">
            <v>21.855940003481329</v>
          </cell>
          <cell r="AH35">
            <v>19.838556394057616</v>
          </cell>
          <cell r="AI35">
            <v>20.751967378642323</v>
          </cell>
          <cell r="AJ35">
            <v>25.621007442835403</v>
          </cell>
          <cell r="AK35">
            <v>32.639528155858457</v>
          </cell>
          <cell r="AL35">
            <v>25.212875241949845</v>
          </cell>
          <cell r="AM35">
            <v>18.763776074877413</v>
          </cell>
          <cell r="AN35">
            <v>22.457288984314744</v>
          </cell>
          <cell r="AO35">
            <v>20.374938026458118</v>
          </cell>
          <cell r="AP35">
            <v>19.122616279835629</v>
          </cell>
          <cell r="AQ35">
            <v>23.015071751729096</v>
          </cell>
          <cell r="AR35">
            <v>21.608760080925038</v>
          </cell>
        </row>
        <row r="36">
          <cell r="A36">
            <v>2024</v>
          </cell>
          <cell r="X36">
            <v>19.565590818192089</v>
          </cell>
          <cell r="Y36">
            <v>20.251896628281504</v>
          </cell>
          <cell r="Z36">
            <v>19.404948126122861</v>
          </cell>
          <cell r="AA36">
            <v>17.698874399105403</v>
          </cell>
          <cell r="AB36">
            <v>16.292026518020954</v>
          </cell>
          <cell r="AC36">
            <v>24.184497340664816</v>
          </cell>
          <cell r="AD36">
            <v>20.398457285855461</v>
          </cell>
          <cell r="AE36">
            <v>18.76270188294361</v>
          </cell>
          <cell r="AF36">
            <v>22.000648914767542</v>
          </cell>
          <cell r="AG36">
            <v>21.875521329047274</v>
          </cell>
          <cell r="AH36">
            <v>19.924415327259513</v>
          </cell>
          <cell r="AI36">
            <v>20.958066100708912</v>
          </cell>
          <cell r="AJ36">
            <v>25.298144624349451</v>
          </cell>
          <cell r="AK36">
            <v>31.983324249453915</v>
          </cell>
          <cell r="AL36">
            <v>25.331954121978267</v>
          </cell>
          <cell r="AM36">
            <v>18.581180948332733</v>
          </cell>
          <cell r="AN36">
            <v>22.387601551350773</v>
          </cell>
          <cell r="AO36">
            <v>20.400755779965415</v>
          </cell>
          <cell r="AP36">
            <v>19.971656157954097</v>
          </cell>
          <cell r="AQ36">
            <v>22.644946475845753</v>
          </cell>
          <cell r="AR36">
            <v>21.639778125223938</v>
          </cell>
        </row>
        <row r="37">
          <cell r="X37">
            <v>19.660678100276684</v>
          </cell>
          <cell r="Y37">
            <v>19.846794632566926</v>
          </cell>
          <cell r="Z37">
            <v>19.320706471185819</v>
          </cell>
          <cell r="AA37">
            <v>17.933708725934903</v>
          </cell>
          <cell r="AB37">
            <v>16.116222218223609</v>
          </cell>
          <cell r="AC37">
            <v>23.985446800879316</v>
          </cell>
          <cell r="AD37">
            <v>20.319254069490711</v>
          </cell>
          <cell r="AE37">
            <v>18.712423207861409</v>
          </cell>
          <cell r="AF37">
            <v>21.859630724640592</v>
          </cell>
          <cell r="AG37">
            <v>21.736004413776456</v>
          </cell>
          <cell r="AH37">
            <v>19.790419480885877</v>
          </cell>
          <cell r="AI37">
            <v>20.978465577075202</v>
          </cell>
          <cell r="AJ37">
            <v>25.030197758609855</v>
          </cell>
          <cell r="AK37">
            <v>31.323633600191691</v>
          </cell>
          <cell r="AL37">
            <v>25.195419111436856</v>
          </cell>
          <cell r="AM37">
            <v>18.570328617836495</v>
          </cell>
          <cell r="AN37">
            <v>22.120759799670473</v>
          </cell>
          <cell r="AO37">
            <v>20.196986652933841</v>
          </cell>
          <cell r="AP37">
            <v>19.826732585200109</v>
          </cell>
          <cell r="AQ37">
            <v>22.696961729405484</v>
          </cell>
          <cell r="AR37">
            <v>21.508958254477271</v>
          </cell>
        </row>
      </sheetData>
      <sheetData sheetId="23">
        <row r="31">
          <cell r="A31">
            <v>2019</v>
          </cell>
          <cell r="X31">
            <v>23.864187413628699</v>
          </cell>
          <cell r="Y31">
            <v>21.843476135868841</v>
          </cell>
          <cell r="Z31">
            <v>21.733603401117797</v>
          </cell>
          <cell r="AA31">
            <v>19.424490991633249</v>
          </cell>
          <cell r="AB31">
            <v>19.774953381493287</v>
          </cell>
          <cell r="AC31">
            <v>32.398440346566304</v>
          </cell>
          <cell r="AD31">
            <v>24.647606118965005</v>
          </cell>
          <cell r="AE31">
            <v>21.455410804683506</v>
          </cell>
          <cell r="AF31">
            <v>26.59765292674436</v>
          </cell>
          <cell r="AG31">
            <v>26.287260646476291</v>
          </cell>
          <cell r="AH31">
            <v>23.622280105631372</v>
          </cell>
          <cell r="AI31">
            <v>26.519921041253042</v>
          </cell>
          <cell r="AJ31">
            <v>24.84861773282687</v>
          </cell>
          <cell r="AK31">
            <v>32.842961910116728</v>
          </cell>
          <cell r="AL31">
            <v>32.38723092203147</v>
          </cell>
          <cell r="AM31">
            <v>23.827735563250325</v>
          </cell>
          <cell r="AN31">
            <v>26.832893555412785</v>
          </cell>
          <cell r="AO31">
            <v>22.066901398453744</v>
          </cell>
          <cell r="AP31">
            <v>23.431534795255079</v>
          </cell>
          <cell r="AQ31">
            <v>23.605914125855278</v>
          </cell>
          <cell r="AR31">
            <v>26.033116011681155</v>
          </cell>
        </row>
        <row r="32">
          <cell r="A32">
            <v>2020</v>
          </cell>
          <cell r="X32">
            <v>23.985386587353368</v>
          </cell>
          <cell r="Y32">
            <v>21.887861920524703</v>
          </cell>
          <cell r="Z32">
            <v>22.165986602767564</v>
          </cell>
          <cell r="AA32">
            <v>19.42134201421166</v>
          </cell>
          <cell r="AB32">
            <v>19.826671208424848</v>
          </cell>
          <cell r="AC32">
            <v>32.491458051245559</v>
          </cell>
          <cell r="AD32">
            <v>24.841758838514572</v>
          </cell>
          <cell r="AE32">
            <v>21.640090851389303</v>
          </cell>
          <cell r="AF32">
            <v>27.069436618278196</v>
          </cell>
          <cell r="AG32">
            <v>26.772236772982279</v>
          </cell>
          <cell r="AH32">
            <v>24.189720417889795</v>
          </cell>
          <cell r="AI32">
            <v>26.84029266554257</v>
          </cell>
          <cell r="AJ32">
            <v>25.584059004243265</v>
          </cell>
          <cell r="AK32">
            <v>34.302911140807055</v>
          </cell>
          <cell r="AL32">
            <v>33.619950439007582</v>
          </cell>
          <cell r="AM32">
            <v>24.634578441133339</v>
          </cell>
          <cell r="AN32">
            <v>26.861530633251352</v>
          </cell>
          <cell r="AO32">
            <v>22.491556729130789</v>
          </cell>
          <cell r="AP32">
            <v>23.826561428984061</v>
          </cell>
          <cell r="AQ32">
            <v>23.778307601804343</v>
          </cell>
          <cell r="AR32">
            <v>26.469784655125306</v>
          </cell>
        </row>
        <row r="33">
          <cell r="A33">
            <v>2021</v>
          </cell>
          <cell r="X33">
            <v>23.630787189183408</v>
          </cell>
          <cell r="Y33">
            <v>21.673188117590385</v>
          </cell>
          <cell r="Z33">
            <v>22.23785387848223</v>
          </cell>
          <cell r="AA33">
            <v>18.957586936163079</v>
          </cell>
          <cell r="AB33">
            <v>19.858628776793175</v>
          </cell>
          <cell r="AC33">
            <v>32.809381621029409</v>
          </cell>
          <cell r="AD33">
            <v>24.866154750662677</v>
          </cell>
          <cell r="AE33">
            <v>21.500811241538173</v>
          </cell>
          <cell r="AF33">
            <v>27.201640372705775</v>
          </cell>
          <cell r="AG33">
            <v>26.894677254882776</v>
          </cell>
          <cell r="AH33">
            <v>23.524541726353149</v>
          </cell>
          <cell r="AI33">
            <v>27.424840361279561</v>
          </cell>
          <cell r="AJ33">
            <v>23.851452203336589</v>
          </cell>
          <cell r="AK33">
            <v>32.424548200983828</v>
          </cell>
          <cell r="AL33">
            <v>33.229638933560587</v>
          </cell>
          <cell r="AM33">
            <v>24.813206545526274</v>
          </cell>
          <cell r="AN33">
            <v>26.869607488668397</v>
          </cell>
          <cell r="AO33">
            <v>27.099002560820797</v>
          </cell>
          <cell r="AP33">
            <v>23.780672061926946</v>
          </cell>
          <cell r="AQ33">
            <v>23.458052925838878</v>
          </cell>
          <cell r="AR33">
            <v>26.579520564891311</v>
          </cell>
        </row>
        <row r="34">
          <cell r="A34">
            <v>2022</v>
          </cell>
          <cell r="X34">
            <v>21.543052538183456</v>
          </cell>
          <cell r="Y34">
            <v>20.072298038509004</v>
          </cell>
          <cell r="Z34">
            <v>20.798255140096909</v>
          </cell>
          <cell r="AA34">
            <v>17.61132998520797</v>
          </cell>
          <cell r="AB34">
            <v>18.27023114042591</v>
          </cell>
          <cell r="AC34">
            <v>31.348856587984347</v>
          </cell>
          <cell r="AD34">
            <v>23.296455433387461</v>
          </cell>
          <cell r="AE34">
            <v>19.909944822272273</v>
          </cell>
          <cell r="AF34">
            <v>26.03451325365122</v>
          </cell>
          <cell r="AG34">
            <v>25.740711959730273</v>
          </cell>
          <cell r="AH34">
            <v>22.904306563665099</v>
          </cell>
          <cell r="AI34">
            <v>26.455528747683005</v>
          </cell>
          <cell r="AJ34">
            <v>23.134881354761582</v>
          </cell>
          <cell r="AK34">
            <v>30.158575031415282</v>
          </cell>
          <cell r="AL34">
            <v>31.803198059715289</v>
          </cell>
          <cell r="AM34">
            <v>23.214956797692825</v>
          </cell>
          <cell r="AN34">
            <v>25.734916278918391</v>
          </cell>
          <cell r="AO34">
            <v>25.682808193973845</v>
          </cell>
          <cell r="AP34">
            <v>22.065616227446391</v>
          </cell>
          <cell r="AQ34">
            <v>22.285005501238476</v>
          </cell>
          <cell r="AR34">
            <v>25.356095453236943</v>
          </cell>
        </row>
        <row r="35">
          <cell r="A35">
            <v>2023</v>
          </cell>
          <cell r="X35">
            <v>22.493033052898316</v>
          </cell>
          <cell r="Y35">
            <v>20.501216421973158</v>
          </cell>
          <cell r="Z35">
            <v>21.153036959863599</v>
          </cell>
          <cell r="AA35">
            <v>17.965248683331396</v>
          </cell>
          <cell r="AB35">
            <v>18.234126058304508</v>
          </cell>
          <cell r="AC35">
            <v>31.79763665371939</v>
          </cell>
          <cell r="AD35">
            <v>23.757714600267001</v>
          </cell>
          <cell r="AE35">
            <v>20.344659912600953</v>
          </cell>
          <cell r="AF35">
            <v>26.3231124960279</v>
          </cell>
          <cell r="AG35">
            <v>26.014985596587149</v>
          </cell>
          <cell r="AH35">
            <v>22.995138537195022</v>
          </cell>
          <cell r="AI35">
            <v>26.890059195673345</v>
          </cell>
          <cell r="AJ35">
            <v>23.938170992140183</v>
          </cell>
          <cell r="AK35">
            <v>32.192005542991403</v>
          </cell>
          <cell r="AL35">
            <v>32.261221880172322</v>
          </cell>
          <cell r="AM35">
            <v>23.862323051349559</v>
          </cell>
          <cell r="AN35">
            <v>26.081431747974065</v>
          </cell>
          <cell r="AO35">
            <v>22.487307569979926</v>
          </cell>
          <cell r="AP35">
            <v>22.725609092465877</v>
          </cell>
          <cell r="AQ35">
            <v>23.117264664787616</v>
          </cell>
          <cell r="AR35">
            <v>25.656387221690441</v>
          </cell>
        </row>
        <row r="36">
          <cell r="A36">
            <v>2024</v>
          </cell>
          <cell r="X36">
            <v>22.864374481848884</v>
          </cell>
          <cell r="Y36">
            <v>20.656477519031146</v>
          </cell>
          <cell r="Z36">
            <v>21.441640999243099</v>
          </cell>
          <cell r="AA36">
            <v>18.51673984356043</v>
          </cell>
          <cell r="AB36">
            <v>18.725477653374664</v>
          </cell>
          <cell r="AC36">
            <v>31.880442860492085</v>
          </cell>
          <cell r="AD36">
            <v>24.08836281097182</v>
          </cell>
          <cell r="AE36">
            <v>20.721801217220737</v>
          </cell>
          <cell r="AF36">
            <v>26.678320249827301</v>
          </cell>
          <cell r="AG36">
            <v>26.380255129934266</v>
          </cell>
          <cell r="AH36">
            <v>23.642810343257388</v>
          </cell>
          <cell r="AI36">
            <v>27.325597000024082</v>
          </cell>
          <cell r="AJ36">
            <v>24.07540663879513</v>
          </cell>
          <cell r="AK36">
            <v>31.506574299689976</v>
          </cell>
          <cell r="AL36">
            <v>32.739402464372738</v>
          </cell>
          <cell r="AM36">
            <v>23.776842229430038</v>
          </cell>
          <cell r="AN36">
            <v>26.461749109937678</v>
          </cell>
          <cell r="AO36">
            <v>22.777735595166831</v>
          </cell>
          <cell r="AP36">
            <v>23.558638364843414</v>
          </cell>
          <cell r="AQ36">
            <v>23.471437525081498</v>
          </cell>
          <cell r="AR36">
            <v>26.01446302014811</v>
          </cell>
        </row>
        <row r="37">
          <cell r="X37">
            <v>22.705419386943266</v>
          </cell>
          <cell r="Y37">
            <v>20.24528125170702</v>
          </cell>
          <cell r="Z37">
            <v>21.165258952157558</v>
          </cell>
          <cell r="AA37">
            <v>18.256155268309513</v>
          </cell>
          <cell r="AB37">
            <v>18.016432046323427</v>
          </cell>
          <cell r="AC37">
            <v>31.368975725875909</v>
          </cell>
          <cell r="AD37">
            <v>23.73028477449941</v>
          </cell>
          <cell r="AE37">
            <v>20.382374486522988</v>
          </cell>
          <cell r="AF37">
            <v>26.513461802109372</v>
          </cell>
          <cell r="AG37">
            <v>26.231090584554757</v>
          </cell>
          <cell r="AH37">
            <v>23.635116093796029</v>
          </cell>
          <cell r="AI37">
            <v>27.023641213236179</v>
          </cell>
          <cell r="AJ37">
            <v>23.473076892936927</v>
          </cell>
          <cell r="AK37">
            <v>31.399713032831976</v>
          </cell>
          <cell r="AL37">
            <v>32.551973707161714</v>
          </cell>
          <cell r="AM37">
            <v>23.571167973928976</v>
          </cell>
          <cell r="AN37">
            <v>26.427889321557497</v>
          </cell>
          <cell r="AO37">
            <v>22.631143101086913</v>
          </cell>
          <cell r="AP37">
            <v>23.523957147441475</v>
          </cell>
          <cell r="AQ37">
            <v>23.010728449595213</v>
          </cell>
          <cell r="AR37">
            <v>25.830315685480947</v>
          </cell>
        </row>
      </sheetData>
      <sheetData sheetId="24">
        <row r="31">
          <cell r="A31">
            <v>2019</v>
          </cell>
          <cell r="X31">
            <v>28.762985003598139</v>
          </cell>
          <cell r="Y31">
            <v>33.096798037209005</v>
          </cell>
          <cell r="Z31">
            <v>28.006641046520802</v>
          </cell>
          <cell r="AA31">
            <v>29.581065887734525</v>
          </cell>
          <cell r="AB31">
            <v>30.308121695883482</v>
          </cell>
          <cell r="AC31">
            <v>31.455603111530973</v>
          </cell>
          <cell r="AD31">
            <v>30.027429263738199</v>
          </cell>
          <cell r="AE31">
            <v>29.439233241087049</v>
          </cell>
          <cell r="AF31">
            <v>22.074939324483932</v>
          </cell>
          <cell r="AG31">
            <v>21.572992707143662</v>
          </cell>
          <cell r="AH31">
            <v>18.193865083927435</v>
          </cell>
          <cell r="AI31">
            <v>19.308149360067791</v>
          </cell>
          <cell r="AJ31">
            <v>24.046930138089888</v>
          </cell>
          <cell r="AK31">
            <v>18.503041971294167</v>
          </cell>
          <cell r="AL31">
            <v>20.147881094811055</v>
          </cell>
          <cell r="AM31">
            <v>23.719128989837536</v>
          </cell>
          <cell r="AN31">
            <v>24.434615914553245</v>
          </cell>
          <cell r="AO31">
            <v>25.123628678679598</v>
          </cell>
          <cell r="AP31">
            <v>26.559427499717771</v>
          </cell>
          <cell r="AQ31">
            <v>27.030294261568844</v>
          </cell>
          <cell r="AR31">
            <v>22.883422795463034</v>
          </cell>
        </row>
        <row r="32">
          <cell r="A32">
            <v>2020</v>
          </cell>
          <cell r="X32">
            <v>29.283508585566075</v>
          </cell>
          <cell r="Y32">
            <v>33.78578429185503</v>
          </cell>
          <cell r="Z32">
            <v>28.83560959031503</v>
          </cell>
          <cell r="AA32">
            <v>30.113473078368447</v>
          </cell>
          <cell r="AB32">
            <v>30.529518737182215</v>
          </cell>
          <cell r="AC32">
            <v>32.289162575597992</v>
          </cell>
          <cell r="AD32">
            <v>30.702628963785383</v>
          </cell>
          <cell r="AE32">
            <v>30.038608884801754</v>
          </cell>
          <cell r="AF32">
            <v>22.667834308807095</v>
          </cell>
          <cell r="AG32">
            <v>22.140455856364021</v>
          </cell>
          <cell r="AH32">
            <v>18.76452771168708</v>
          </cell>
          <cell r="AI32">
            <v>19.815528083718608</v>
          </cell>
          <cell r="AJ32">
            <v>24.810357364481874</v>
          </cell>
          <cell r="AK32">
            <v>19.273323043781357</v>
          </cell>
          <cell r="AL32">
            <v>20.481112957135171</v>
          </cell>
          <cell r="AM32">
            <v>24.366907772087735</v>
          </cell>
          <cell r="AN32">
            <v>24.940668327969355</v>
          </cell>
          <cell r="AO32">
            <v>26.224873109700653</v>
          </cell>
          <cell r="AP32">
            <v>27.188508153983694</v>
          </cell>
          <cell r="AQ32">
            <v>27.194464537558861</v>
          </cell>
          <cell r="AR32">
            <v>23.481910404738947</v>
          </cell>
        </row>
        <row r="33">
          <cell r="A33">
            <v>2021</v>
          </cell>
          <cell r="X33">
            <v>28.811114777234664</v>
          </cell>
          <cell r="Y33">
            <v>33.010381839659559</v>
          </cell>
          <cell r="Z33">
            <v>28.537775674455084</v>
          </cell>
          <cell r="AA33">
            <v>29.583914510355587</v>
          </cell>
          <cell r="AB33">
            <v>30.196181593591113</v>
          </cell>
          <cell r="AC33">
            <v>31.957782206356438</v>
          </cell>
          <cell r="AD33">
            <v>30.303831366559219</v>
          </cell>
          <cell r="AE33">
            <v>29.603094397319708</v>
          </cell>
          <cell r="AF33">
            <v>21.958527278757654</v>
          </cell>
          <cell r="AG33">
            <v>21.411176334310937</v>
          </cell>
          <cell r="AH33">
            <v>18.002122548822776</v>
          </cell>
          <cell r="AI33">
            <v>19.334896687586845</v>
          </cell>
          <cell r="AJ33">
            <v>23.453443843213371</v>
          </cell>
          <cell r="AK33">
            <v>17.960725512236127</v>
          </cell>
          <cell r="AL33">
            <v>19.848424929176996</v>
          </cell>
          <cell r="AM33">
            <v>24.113405620877334</v>
          </cell>
          <cell r="AN33">
            <v>24.445239481580519</v>
          </cell>
          <cell r="AO33">
            <v>23.16329159770412</v>
          </cell>
          <cell r="AP33">
            <v>26.165857852297663</v>
          </cell>
          <cell r="AQ33">
            <v>26.504773469996522</v>
          </cell>
          <cell r="AR33">
            <v>22.792763392565764</v>
          </cell>
        </row>
        <row r="34">
          <cell r="A34">
            <v>2022</v>
          </cell>
          <cell r="X34">
            <v>28.097670973574761</v>
          </cell>
          <cell r="Y34">
            <v>31.603901879215019</v>
          </cell>
          <cell r="Z34">
            <v>28.174898304467604</v>
          </cell>
          <cell r="AA34">
            <v>28.589407707829572</v>
          </cell>
          <cell r="AB34">
            <v>30.223523256071587</v>
          </cell>
          <cell r="AC34">
            <v>31.2901630392887</v>
          </cell>
          <cell r="AD34">
            <v>29.677953998731194</v>
          </cell>
          <cell r="AE34">
            <v>28.999924809876511</v>
          </cell>
          <cell r="AF34">
            <v>21.79862324927479</v>
          </cell>
          <cell r="AG34">
            <v>21.273887360723435</v>
          </cell>
          <cell r="AH34">
            <v>17.983858949763988</v>
          </cell>
          <cell r="AI34">
            <v>19.19112230135234</v>
          </cell>
          <cell r="AJ34">
            <v>23.077949754662754</v>
          </cell>
          <cell r="AK34">
            <v>17.272260311806569</v>
          </cell>
          <cell r="AL34">
            <v>19.826899344821303</v>
          </cell>
          <cell r="AM34">
            <v>23.839683529471291</v>
          </cell>
          <cell r="AN34">
            <v>24.488253241065255</v>
          </cell>
          <cell r="AO34">
            <v>23.10747174769708</v>
          </cell>
          <cell r="AP34">
            <v>25.735842888701967</v>
          </cell>
          <cell r="AQ34">
            <v>25.774646561785879</v>
          </cell>
          <cell r="AR34">
            <v>22.596310449642722</v>
          </cell>
        </row>
        <row r="35">
          <cell r="A35">
            <v>2023</v>
          </cell>
          <cell r="X35">
            <v>27.321141705481782</v>
          </cell>
          <cell r="Y35">
            <v>31.364437751805895</v>
          </cell>
          <cell r="Z35">
            <v>27.670695025930819</v>
          </cell>
          <cell r="AA35">
            <v>28.44802593558477</v>
          </cell>
          <cell r="AB35">
            <v>29.824638385508589</v>
          </cell>
          <cell r="AC35">
            <v>31.009997975055086</v>
          </cell>
          <cell r="AD35">
            <v>29.278131123185382</v>
          </cell>
          <cell r="AE35">
            <v>28.542930428714826</v>
          </cell>
          <cell r="AF35">
            <v>21.607976924150627</v>
          </cell>
          <cell r="AG35">
            <v>21.078795663561667</v>
          </cell>
          <cell r="AH35">
            <v>17.588983738551388</v>
          </cell>
          <cell r="AI35">
            <v>18.681498169760626</v>
          </cell>
          <cell r="AJ35">
            <v>23.274214457960539</v>
          </cell>
          <cell r="AK35">
            <v>18.529269317844932</v>
          </cell>
          <cell r="AL35">
            <v>19.559365018776401</v>
          </cell>
          <cell r="AM35">
            <v>23.460377064581966</v>
          </cell>
          <cell r="AN35">
            <v>24.154684858667753</v>
          </cell>
          <cell r="AO35">
            <v>24.478057497369491</v>
          </cell>
          <cell r="AP35">
            <v>25.417810388952333</v>
          </cell>
          <cell r="AQ35">
            <v>26.456258397406156</v>
          </cell>
          <cell r="AR35">
            <v>22.381372606765499</v>
          </cell>
        </row>
        <row r="36">
          <cell r="A36">
            <v>2024</v>
          </cell>
          <cell r="X36">
            <v>28.123218751318774</v>
          </cell>
          <cell r="Y36">
            <v>32.050274164307929</v>
          </cell>
          <cell r="Z36">
            <v>28.354508125242351</v>
          </cell>
          <cell r="AA36">
            <v>29.179074139335864</v>
          </cell>
          <cell r="AB36">
            <v>30.621816608537145</v>
          </cell>
          <cell r="AC36">
            <v>30.803477621988911</v>
          </cell>
          <cell r="AD36">
            <v>29.73492570781864</v>
          </cell>
          <cell r="AE36">
            <v>29.273258757233815</v>
          </cell>
          <cell r="AF36">
            <v>22.268953703289277</v>
          </cell>
          <cell r="AG36">
            <v>21.779952561747145</v>
          </cell>
          <cell r="AH36">
            <v>18.307993507935162</v>
          </cell>
          <cell r="AI36">
            <v>19.333704908288443</v>
          </cell>
          <cell r="AJ36">
            <v>24.115881453041016</v>
          </cell>
          <cell r="AK36">
            <v>18.687099541468655</v>
          </cell>
          <cell r="AL36">
            <v>20.15317424494943</v>
          </cell>
          <cell r="AM36">
            <v>23.8035072774626</v>
          </cell>
          <cell r="AN36">
            <v>25.086251988612968</v>
          </cell>
          <cell r="AO36">
            <v>25.27503883194942</v>
          </cell>
          <cell r="AP36">
            <v>27.135998825707254</v>
          </cell>
          <cell r="AQ36">
            <v>27.134419332388255</v>
          </cell>
          <cell r="AR36">
            <v>23.049587242633905</v>
          </cell>
        </row>
        <row r="37">
          <cell r="X37">
            <v>29.346139140172038</v>
          </cell>
          <cell r="Y37">
            <v>32.654117240004396</v>
          </cell>
          <cell r="Z37">
            <v>29.079654174748939</v>
          </cell>
          <cell r="AA37">
            <v>30.331098166978855</v>
          </cell>
          <cell r="AB37">
            <v>31.842841794222863</v>
          </cell>
          <cell r="AC37">
            <v>31.454318335222954</v>
          </cell>
          <cell r="AD37">
            <v>30.613166394928054</v>
          </cell>
          <cell r="AE37">
            <v>30.24450358966596</v>
          </cell>
          <cell r="AF37">
            <v>23.09860674692418</v>
          </cell>
          <cell r="AG37">
            <v>22.612682395399947</v>
          </cell>
          <cell r="AH37">
            <v>19.362575543134209</v>
          </cell>
          <cell r="AI37">
            <v>20.100849324228978</v>
          </cell>
          <cell r="AJ37">
            <v>24.645528171406987</v>
          </cell>
          <cell r="AK37">
            <v>19.268193667630381</v>
          </cell>
          <cell r="AL37">
            <v>20.76228656754277</v>
          </cell>
          <cell r="AM37">
            <v>24.578392241302225</v>
          </cell>
          <cell r="AN37">
            <v>25.952670510707932</v>
          </cell>
          <cell r="AO37">
            <v>26.162827530174603</v>
          </cell>
          <cell r="AP37">
            <v>28.583274638392275</v>
          </cell>
          <cell r="AQ37">
            <v>27.820781944620453</v>
          </cell>
          <cell r="AR37">
            <v>23.894826391404113</v>
          </cell>
        </row>
      </sheetData>
      <sheetData sheetId="25"/>
      <sheetData sheetId="26">
        <row r="31">
          <cell r="A31">
            <v>2019</v>
          </cell>
          <cell r="B31">
            <v>130.74600000000001</v>
          </cell>
          <cell r="C31">
            <v>81.260000000000005</v>
          </cell>
          <cell r="D31">
            <v>362.82900000000001</v>
          </cell>
          <cell r="E31">
            <v>161.41999999999999</v>
          </cell>
          <cell r="F31">
            <v>219.607</v>
          </cell>
          <cell r="G31">
            <v>117.693</v>
          </cell>
          <cell r="H31">
            <v>1073.5550000000001</v>
          </cell>
          <cell r="I31">
            <v>955.86199999999997</v>
          </cell>
          <cell r="J31">
            <v>6817.1379999999999</v>
          </cell>
          <cell r="K31">
            <v>6699.4449999999997</v>
          </cell>
          <cell r="L31">
            <v>1548.075</v>
          </cell>
          <cell r="M31">
            <v>1569.127</v>
          </cell>
          <cell r="N31">
            <v>61.738</v>
          </cell>
          <cell r="O31">
            <v>109.51</v>
          </cell>
          <cell r="P31">
            <v>508.85899999999998</v>
          </cell>
          <cell r="Q31">
            <v>702.35400000000004</v>
          </cell>
          <cell r="R31">
            <v>1547.759</v>
          </cell>
          <cell r="S31">
            <v>372.49099999999999</v>
          </cell>
          <cell r="T31">
            <v>104.944</v>
          </cell>
          <cell r="U31">
            <v>174.58799999999999</v>
          </cell>
          <cell r="V31">
            <v>7773</v>
          </cell>
        </row>
        <row r="32">
          <cell r="A32">
            <v>2020</v>
          </cell>
          <cell r="B32">
            <v>128.643</v>
          </cell>
          <cell r="C32">
            <v>80.879000000000005</v>
          </cell>
          <cell r="D32">
            <v>354.108</v>
          </cell>
          <cell r="E32">
            <v>157.99299999999999</v>
          </cell>
          <cell r="F32">
            <v>212.74700000000001</v>
          </cell>
          <cell r="G32">
            <v>114.56100000000001</v>
          </cell>
          <cell r="H32">
            <v>1048.931</v>
          </cell>
          <cell r="I32">
            <v>934.37</v>
          </cell>
          <cell r="J32">
            <v>6651.63</v>
          </cell>
          <cell r="K32">
            <v>6537.0690000000004</v>
          </cell>
          <cell r="L32">
            <v>1505.432</v>
          </cell>
          <cell r="M32">
            <v>1532.874</v>
          </cell>
          <cell r="N32">
            <v>59.58</v>
          </cell>
          <cell r="O32">
            <v>108.83499999999999</v>
          </cell>
          <cell r="P32">
            <v>492.41800000000001</v>
          </cell>
          <cell r="Q32">
            <v>691.19399999999996</v>
          </cell>
          <cell r="R32">
            <v>1513.7180000000001</v>
          </cell>
          <cell r="S32">
            <v>362.68</v>
          </cell>
          <cell r="T32">
            <v>98.38</v>
          </cell>
          <cell r="U32">
            <v>171.958</v>
          </cell>
          <cell r="V32">
            <v>7586</v>
          </cell>
        </row>
        <row r="33">
          <cell r="A33">
            <v>2021</v>
          </cell>
          <cell r="B33">
            <v>128.45599999999999</v>
          </cell>
          <cell r="C33">
            <v>79.86</v>
          </cell>
          <cell r="D33">
            <v>350.3</v>
          </cell>
          <cell r="E33">
            <v>156.62100000000001</v>
          </cell>
          <cell r="F33">
            <v>208.798</v>
          </cell>
          <cell r="G33">
            <v>111.79</v>
          </cell>
          <cell r="H33">
            <v>1035.825</v>
          </cell>
          <cell r="I33">
            <v>924.03499999999997</v>
          </cell>
          <cell r="J33">
            <v>6545.9650000000001</v>
          </cell>
          <cell r="K33">
            <v>6434.1750000000002</v>
          </cell>
          <cell r="L33">
            <v>1478.145</v>
          </cell>
          <cell r="M33">
            <v>1507.0119999999999</v>
          </cell>
          <cell r="N33">
            <v>57.223999999999997</v>
          </cell>
          <cell r="O33">
            <v>106.58499999999999</v>
          </cell>
          <cell r="P33">
            <v>483.32400000000001</v>
          </cell>
          <cell r="Q33">
            <v>691.47500000000002</v>
          </cell>
          <cell r="R33">
            <v>1481.461</v>
          </cell>
          <cell r="S33">
            <v>361.74599999999998</v>
          </cell>
          <cell r="T33">
            <v>95.620999999999995</v>
          </cell>
          <cell r="U33">
            <v>171.58199999999999</v>
          </cell>
          <cell r="V33">
            <v>7470</v>
          </cell>
        </row>
        <row r="34">
          <cell r="A34">
            <v>2022</v>
          </cell>
          <cell r="B34">
            <v>132.547</v>
          </cell>
          <cell r="C34">
            <v>77.605000000000004</v>
          </cell>
          <cell r="D34">
            <v>351.22</v>
          </cell>
          <cell r="E34">
            <v>155.709</v>
          </cell>
          <cell r="F34">
            <v>210.392</v>
          </cell>
          <cell r="G34">
            <v>112.048</v>
          </cell>
          <cell r="H34">
            <v>1039.521</v>
          </cell>
          <cell r="I34">
            <v>927.47299999999996</v>
          </cell>
          <cell r="J34">
            <v>6558.527</v>
          </cell>
          <cell r="K34">
            <v>6446.4790000000003</v>
          </cell>
          <cell r="L34">
            <v>1484.498</v>
          </cell>
          <cell r="M34">
            <v>1514.8440000000001</v>
          </cell>
          <cell r="N34">
            <v>57.201999999999998</v>
          </cell>
          <cell r="O34">
            <v>104.88200000000001</v>
          </cell>
          <cell r="P34">
            <v>481.09500000000003</v>
          </cell>
          <cell r="Q34">
            <v>695.17399999999998</v>
          </cell>
          <cell r="R34">
            <v>1479.6780000000001</v>
          </cell>
          <cell r="S34">
            <v>362.685</v>
          </cell>
          <cell r="T34">
            <v>95.126000000000005</v>
          </cell>
          <cell r="U34">
            <v>171.29499999999999</v>
          </cell>
          <cell r="V34">
            <v>7486</v>
          </cell>
        </row>
        <row r="35">
          <cell r="A35">
            <v>2023</v>
          </cell>
          <cell r="B35">
            <v>135.37</v>
          </cell>
          <cell r="C35">
            <v>76.248999999999995</v>
          </cell>
          <cell r="D35">
            <v>349.92</v>
          </cell>
          <cell r="E35">
            <v>153.57900000000001</v>
          </cell>
          <cell r="F35">
            <v>209.60300000000001</v>
          </cell>
          <cell r="G35">
            <v>112.014</v>
          </cell>
          <cell r="H35">
            <v>1036.7349999999999</v>
          </cell>
          <cell r="I35">
            <v>924.721</v>
          </cell>
          <cell r="J35">
            <v>6564.2790000000005</v>
          </cell>
          <cell r="K35">
            <v>6452.2650000000003</v>
          </cell>
          <cell r="L35">
            <v>1495.6769999999999</v>
          </cell>
          <cell r="M35">
            <v>1524.636</v>
          </cell>
          <cell r="N35">
            <v>57.65</v>
          </cell>
          <cell r="O35">
            <v>109.09699999999999</v>
          </cell>
          <cell r="P35">
            <v>472.93099999999998</v>
          </cell>
          <cell r="Q35">
            <v>694.56799999999998</v>
          </cell>
          <cell r="R35">
            <v>1472.367</v>
          </cell>
          <cell r="S35">
            <v>361.26799999999997</v>
          </cell>
          <cell r="T35">
            <v>93.289000000000001</v>
          </cell>
          <cell r="U35">
            <v>170.78200000000001</v>
          </cell>
          <cell r="V35">
            <v>7489</v>
          </cell>
        </row>
        <row r="36">
          <cell r="A36">
            <v>2024</v>
          </cell>
          <cell r="B36">
            <v>133.38200000000001</v>
          </cell>
          <cell r="C36">
            <v>75.001999999999995</v>
          </cell>
          <cell r="D36">
            <v>343.83600000000001</v>
          </cell>
          <cell r="E36">
            <v>149.20599999999999</v>
          </cell>
          <cell r="F36">
            <v>205.68299999999999</v>
          </cell>
          <cell r="G36">
            <v>112.71599999999999</v>
          </cell>
          <cell r="H36">
            <v>1019.825</v>
          </cell>
          <cell r="I36">
            <v>907.10900000000004</v>
          </cell>
          <cell r="J36">
            <v>6505.8909999999996</v>
          </cell>
          <cell r="K36">
            <v>6393.1750000000002</v>
          </cell>
          <cell r="L36">
            <v>1479.893</v>
          </cell>
          <cell r="M36">
            <v>1513.2919999999999</v>
          </cell>
          <cell r="N36">
            <v>57.369</v>
          </cell>
          <cell r="O36">
            <v>112.56699999999999</v>
          </cell>
          <cell r="P36">
            <v>467.10300000000001</v>
          </cell>
          <cell r="Q36">
            <v>688.15099999999995</v>
          </cell>
          <cell r="R36">
            <v>1459.19</v>
          </cell>
          <cell r="S36">
            <v>354.20600000000002</v>
          </cell>
          <cell r="T36">
            <v>91.882999999999996</v>
          </cell>
          <cell r="U36">
            <v>169.52099999999999</v>
          </cell>
          <cell r="V36">
            <v>7413</v>
          </cell>
        </row>
        <row r="37">
          <cell r="B37">
            <v>129.02500000000001</v>
          </cell>
          <cell r="C37">
            <v>73.59</v>
          </cell>
          <cell r="D37">
            <v>334.904</v>
          </cell>
          <cell r="E37">
            <v>145.57400000000001</v>
          </cell>
          <cell r="F37">
            <v>199.376</v>
          </cell>
          <cell r="G37">
            <v>111.822</v>
          </cell>
          <cell r="H37">
            <v>994.29100000000005</v>
          </cell>
          <cell r="I37">
            <v>882.46900000000005</v>
          </cell>
          <cell r="J37">
            <v>6368.5309999999999</v>
          </cell>
          <cell r="K37">
            <v>6256.7089999999998</v>
          </cell>
          <cell r="L37">
            <v>1442.242</v>
          </cell>
          <cell r="M37">
            <v>1483.9580000000001</v>
          </cell>
          <cell r="N37">
            <v>56.631</v>
          </cell>
          <cell r="O37">
            <v>114.285</v>
          </cell>
          <cell r="P37">
            <v>455.05900000000003</v>
          </cell>
          <cell r="Q37">
            <v>673.64599999999996</v>
          </cell>
          <cell r="R37">
            <v>1429.5509999999999</v>
          </cell>
          <cell r="S37">
            <v>345.89</v>
          </cell>
          <cell r="T37">
            <v>87.105000000000004</v>
          </cell>
          <cell r="U37">
            <v>168.34200000000001</v>
          </cell>
          <cell r="V37">
            <v>7251</v>
          </cell>
        </row>
        <row r="133">
          <cell r="A133">
            <v>2019</v>
          </cell>
          <cell r="B133">
            <v>11.572705812375697</v>
          </cell>
          <cell r="C133">
            <v>10.670455470610946</v>
          </cell>
          <cell r="D133">
            <v>17.573628489864006</v>
          </cell>
          <cell r="E133">
            <v>16.029282088354687</v>
          </cell>
          <cell r="F133">
            <v>21.028264687238472</v>
          </cell>
          <cell r="G133">
            <v>5.6809071070588875</v>
          </cell>
          <cell r="H133">
            <v>13.288140703741508</v>
          </cell>
          <cell r="I133">
            <v>15.911629101643879</v>
          </cell>
          <cell r="J133">
            <v>17.353612185496967</v>
          </cell>
          <cell r="K133">
            <v>18.003475442326948</v>
          </cell>
          <cell r="L133">
            <v>24.406280560566817</v>
          </cell>
          <cell r="M133">
            <v>20.29326503070579</v>
          </cell>
          <cell r="N133">
            <v>14.066786362020725</v>
          </cell>
          <cell r="O133">
            <v>8.4381065539222817</v>
          </cell>
          <cell r="P133">
            <v>14.415648910863657</v>
          </cell>
          <cell r="Q133">
            <v>16.790600281758223</v>
          </cell>
          <cell r="R133">
            <v>16.023686862485629</v>
          </cell>
          <cell r="S133">
            <v>18.166774531956495</v>
          </cell>
          <cell r="T133">
            <v>19.578593096448973</v>
          </cell>
          <cell r="U133">
            <v>12.11124800213106</v>
          </cell>
          <cell r="V133">
            <v>17.162350135788568</v>
          </cell>
        </row>
        <row r="134">
          <cell r="A134">
            <v>2020</v>
          </cell>
          <cell r="B134">
            <v>11.457104102783786</v>
          </cell>
          <cell r="C134">
            <v>10.691209517514871</v>
          </cell>
          <cell r="D134">
            <v>17.269702671305627</v>
          </cell>
          <cell r="E134">
            <v>15.857099126315418</v>
          </cell>
          <cell r="F134">
            <v>20.679321650364361</v>
          </cell>
          <cell r="G134">
            <v>5.544491298815756</v>
          </cell>
          <cell r="H134">
            <v>13.077081312631373</v>
          </cell>
          <cell r="I134">
            <v>15.690704520811089</v>
          </cell>
          <cell r="J134">
            <v>17.05062047383316</v>
          </cell>
          <cell r="K134">
            <v>17.694123079638143</v>
          </cell>
          <cell r="L134">
            <v>23.958456340484858</v>
          </cell>
          <cell r="M134">
            <v>19.951778587599932</v>
          </cell>
          <cell r="N134">
            <v>13.707643886547274</v>
          </cell>
          <cell r="O134">
            <v>8.4130434446517821</v>
          </cell>
          <cell r="P134">
            <v>14.047344438621712</v>
          </cell>
          <cell r="Q134">
            <v>16.621465443067379</v>
          </cell>
          <cell r="R134">
            <v>15.780880539101913</v>
          </cell>
          <cell r="S134">
            <v>17.877238166828921</v>
          </cell>
          <cell r="T134">
            <v>18.624568604028195</v>
          </cell>
          <cell r="U134">
            <v>11.964376413289269</v>
          </cell>
          <cell r="V134">
            <v>16.87052439621047</v>
          </cell>
        </row>
        <row r="135">
          <cell r="A135">
            <v>2021</v>
          </cell>
          <cell r="B135">
            <v>11.367344988336734</v>
          </cell>
          <cell r="C135">
            <v>10.546444767848795</v>
          </cell>
          <cell r="D135">
            <v>17.070750781658131</v>
          </cell>
          <cell r="E135">
            <v>15.753390900267048</v>
          </cell>
          <cell r="F135">
            <v>20.430472615761555</v>
          </cell>
          <cell r="G135">
            <v>5.3690056749415032</v>
          </cell>
          <cell r="H135">
            <v>12.887165499160949</v>
          </cell>
          <cell r="I135">
            <v>15.515626532194041</v>
          </cell>
          <cell r="J135">
            <v>16.747814431791156</v>
          </cell>
          <cell r="K135">
            <v>17.388086895479091</v>
          </cell>
          <cell r="L135">
            <v>23.544479090475839</v>
          </cell>
          <cell r="M135">
            <v>19.620280933626301</v>
          </cell>
          <cell r="N135">
            <v>13.199882819438132</v>
          </cell>
          <cell r="O135">
            <v>8.2398361696222668</v>
          </cell>
          <cell r="P135">
            <v>13.743844297625756</v>
          </cell>
          <cell r="Q135">
            <v>16.593538868680486</v>
          </cell>
          <cell r="R135">
            <v>15.380907321961443</v>
          </cell>
          <cell r="S135">
            <v>17.808358772368997</v>
          </cell>
          <cell r="T135">
            <v>18.204300297373141</v>
          </cell>
          <cell r="U135">
            <v>11.873266570341952</v>
          </cell>
          <cell r="V135">
            <v>16.584889323061212</v>
          </cell>
        </row>
        <row r="136">
          <cell r="A136">
            <v>2022</v>
          </cell>
          <cell r="B136">
            <v>11.610186713196057</v>
          </cell>
          <cell r="C136">
            <v>10.20689999855324</v>
          </cell>
          <cell r="D136">
            <v>16.986417443554334</v>
          </cell>
          <cell r="E136">
            <v>15.650718665192482</v>
          </cell>
          <cell r="F136">
            <v>20.508741403595991</v>
          </cell>
          <cell r="G136">
            <v>5.2060310192991315</v>
          </cell>
          <cell r="H136">
            <v>12.766367423492072</v>
          </cell>
          <cell r="I136">
            <v>15.482707273995972</v>
          </cell>
          <cell r="J136">
            <v>16.545800534932852</v>
          </cell>
          <cell r="K136">
            <v>17.196871703716557</v>
          </cell>
          <cell r="L136">
            <v>23.369541347142135</v>
          </cell>
          <cell r="M136">
            <v>19.466641342434464</v>
          </cell>
          <cell r="N136">
            <v>12.999597753784409</v>
          </cell>
          <cell r="O136">
            <v>7.9363650052930792</v>
          </cell>
          <cell r="P136">
            <v>13.482330844872555</v>
          </cell>
          <cell r="Q136">
            <v>16.499270653696502</v>
          </cell>
          <cell r="R136">
            <v>15.148679274953386</v>
          </cell>
          <cell r="S136">
            <v>17.664506608026066</v>
          </cell>
          <cell r="T136">
            <v>18.065900674199984</v>
          </cell>
          <cell r="U136">
            <v>11.719498311467245</v>
          </cell>
          <cell r="V136">
            <v>16.406232878213416</v>
          </cell>
        </row>
        <row r="137">
          <cell r="A137">
            <v>2023</v>
          </cell>
          <cell r="B137">
            <v>11.820673648289336</v>
          </cell>
          <cell r="C137">
            <v>10.04447289866871</v>
          </cell>
          <cell r="D137">
            <v>16.904984825515164</v>
          </cell>
          <cell r="E137">
            <v>15.486000193601473</v>
          </cell>
          <cell r="F137">
            <v>20.47908251896926</v>
          </cell>
          <cell r="G137">
            <v>5.1126910800624952</v>
          </cell>
          <cell r="H137">
            <v>12.673464248517179</v>
          </cell>
          <cell r="I137">
            <v>15.439140663622542</v>
          </cell>
          <cell r="J137">
            <v>16.433070714951644</v>
          </cell>
          <cell r="K137">
            <v>17.089992117525156</v>
          </cell>
          <cell r="L137">
            <v>23.337189898244418</v>
          </cell>
          <cell r="M137">
            <v>19.429720704678406</v>
          </cell>
          <cell r="N137">
            <v>12.976810563326385</v>
          </cell>
          <cell r="O137">
            <v>8.0920186470158466</v>
          </cell>
          <cell r="P137">
            <v>13.146306099552904</v>
          </cell>
          <cell r="Q137">
            <v>16.401358263161129</v>
          </cell>
          <cell r="R137">
            <v>15.000605172451733</v>
          </cell>
          <cell r="S137">
            <v>17.525073553131676</v>
          </cell>
          <cell r="T137">
            <v>17.757900627786302</v>
          </cell>
          <cell r="U137">
            <v>11.60323620373843</v>
          </cell>
          <cell r="V137">
            <v>16.303472297812128</v>
          </cell>
        </row>
        <row r="138">
          <cell r="A138">
            <v>2024</v>
          </cell>
          <cell r="B138">
            <v>11.632299948022592</v>
          </cell>
          <cell r="C138">
            <v>9.9712304436148607</v>
          </cell>
          <cell r="D138">
            <v>16.654597626265979</v>
          </cell>
          <cell r="E138">
            <v>15.084996289563666</v>
          </cell>
          <cell r="F138">
            <v>20.256771116991782</v>
          </cell>
          <cell r="G138">
            <v>5.1294466717938683</v>
          </cell>
          <cell r="H138">
            <v>12.489807425558384</v>
          </cell>
          <cell r="I138">
            <v>15.199985656423074</v>
          </cell>
          <cell r="J138">
            <v>16.256935550790505</v>
          </cell>
          <cell r="K138">
            <v>16.903438768103278</v>
          </cell>
          <cell r="L138">
            <v>23.069198413659699</v>
          </cell>
          <cell r="M138">
            <v>19.228827561372025</v>
          </cell>
          <cell r="N138">
            <v>12.886147543008855</v>
          </cell>
          <cell r="O138">
            <v>8.2860390102715176</v>
          </cell>
          <cell r="P138">
            <v>12.925968244550775</v>
          </cell>
          <cell r="Q138">
            <v>16.240410112534562</v>
          </cell>
          <cell r="R138">
            <v>14.852583636436552</v>
          </cell>
          <cell r="S138">
            <v>17.194941801787721</v>
          </cell>
          <cell r="T138">
            <v>17.642631254548281</v>
          </cell>
          <cell r="U138">
            <v>11.478054917212512</v>
          </cell>
          <cell r="V138">
            <v>16.119772979320242</v>
          </cell>
        </row>
        <row r="139">
          <cell r="B139">
            <v>11.289767939596571</v>
          </cell>
          <cell r="C139">
            <v>9.8038432024555568</v>
          </cell>
          <cell r="D139">
            <v>16.340502934083034</v>
          </cell>
          <cell r="E139">
            <v>14.796662024943336</v>
          </cell>
          <cell r="F139">
            <v>19.859116770522895</v>
          </cell>
          <cell r="G139">
            <v>5.0972526746194911</v>
          </cell>
          <cell r="H139">
            <v>12.23809344459108</v>
          </cell>
          <cell r="I139">
            <v>14.879456153212695</v>
          </cell>
          <cell r="J139">
            <v>15.900969488763536</v>
          </cell>
          <cell r="K139">
            <v>16.527025254374024</v>
          </cell>
          <cell r="L139">
            <v>22.488722051887216</v>
          </cell>
          <cell r="M139">
            <v>18.844676863059835</v>
          </cell>
          <cell r="N139">
            <v>12.691415573210223</v>
          </cell>
          <cell r="O139">
            <v>8.3452418940854916</v>
          </cell>
          <cell r="P139">
            <v>12.565758027028618</v>
          </cell>
          <cell r="Q139">
            <v>15.88612014378598</v>
          </cell>
          <cell r="R139">
            <v>14.528914099221165</v>
          </cell>
          <cell r="S139">
            <v>16.81010832360127</v>
          </cell>
          <cell r="T139">
            <v>16.871037906329473</v>
          </cell>
          <cell r="U139">
            <v>11.38420526220758</v>
          </cell>
          <cell r="V139">
            <v>15.76921404027663</v>
          </cell>
        </row>
      </sheetData>
      <sheetData sheetId="27">
        <row r="31">
          <cell r="A31">
            <v>2019</v>
          </cell>
          <cell r="B31">
            <v>97</v>
          </cell>
          <cell r="C31">
            <v>54.292000000000002</v>
          </cell>
          <cell r="D31">
            <v>155.523</v>
          </cell>
          <cell r="E31">
            <v>77.671000000000006</v>
          </cell>
          <cell r="F31">
            <v>75.188999999999993</v>
          </cell>
          <cell r="G31">
            <v>92.756</v>
          </cell>
          <cell r="H31">
            <v>552.43100000000004</v>
          </cell>
          <cell r="I31">
            <v>459.67500000000001</v>
          </cell>
          <cell r="J31">
            <v>2099.3249999999998</v>
          </cell>
          <cell r="K31">
            <v>2006.569</v>
          </cell>
          <cell r="L31">
            <v>335.85500000000002</v>
          </cell>
          <cell r="M31">
            <v>445.16199999999998</v>
          </cell>
          <cell r="N31">
            <v>15.801</v>
          </cell>
          <cell r="O31">
            <v>42.457999999999998</v>
          </cell>
          <cell r="P31">
            <v>184.74100000000001</v>
          </cell>
          <cell r="Q31">
            <v>259.52300000000002</v>
          </cell>
          <cell r="R31">
            <v>475.36399999999998</v>
          </cell>
          <cell r="S31">
            <v>124.462</v>
          </cell>
          <cell r="T31">
            <v>28.302</v>
          </cell>
          <cell r="U31">
            <v>94.900999999999996</v>
          </cell>
          <cell r="V31">
            <v>2559</v>
          </cell>
        </row>
        <row r="32">
          <cell r="A32">
            <v>2020</v>
          </cell>
          <cell r="B32">
            <v>97.123000000000005</v>
          </cell>
          <cell r="C32">
            <v>54.662999999999997</v>
          </cell>
          <cell r="D32">
            <v>155.00899999999999</v>
          </cell>
          <cell r="E32">
            <v>77.429000000000002</v>
          </cell>
          <cell r="F32">
            <v>74.945999999999998</v>
          </cell>
          <cell r="G32">
            <v>91.978999999999999</v>
          </cell>
          <cell r="H32">
            <v>551.149</v>
          </cell>
          <cell r="I32">
            <v>459.17</v>
          </cell>
          <cell r="J32">
            <v>2133.83</v>
          </cell>
          <cell r="K32">
            <v>2041.8510000000001</v>
          </cell>
          <cell r="L32">
            <v>342.22</v>
          </cell>
          <cell r="M32">
            <v>453.91699999999997</v>
          </cell>
          <cell r="N32">
            <v>15.577999999999999</v>
          </cell>
          <cell r="O32">
            <v>44.262</v>
          </cell>
          <cell r="P32">
            <v>189.21899999999999</v>
          </cell>
          <cell r="Q32">
            <v>264.142</v>
          </cell>
          <cell r="R32">
            <v>482.04899999999998</v>
          </cell>
          <cell r="S32">
            <v>126.251</v>
          </cell>
          <cell r="T32">
            <v>28.155999999999999</v>
          </cell>
          <cell r="U32">
            <v>96.057000000000002</v>
          </cell>
          <cell r="V32">
            <v>2593</v>
          </cell>
        </row>
        <row r="33">
          <cell r="A33">
            <v>2021</v>
          </cell>
          <cell r="B33">
            <v>95.906000000000006</v>
          </cell>
          <cell r="C33">
            <v>55.595999999999997</v>
          </cell>
          <cell r="D33">
            <v>153.32400000000001</v>
          </cell>
          <cell r="E33">
            <v>76.349999999999994</v>
          </cell>
          <cell r="F33">
            <v>73.599000000000004</v>
          </cell>
          <cell r="G33">
            <v>91.207999999999998</v>
          </cell>
          <cell r="H33">
            <v>545.98299999999995</v>
          </cell>
          <cell r="I33">
            <v>454.77499999999998</v>
          </cell>
          <cell r="J33">
            <v>2160.2249999999999</v>
          </cell>
          <cell r="K33">
            <v>2069.0169999999998</v>
          </cell>
          <cell r="L33">
            <v>346.63299999999998</v>
          </cell>
          <cell r="M33">
            <v>460.21699999999998</v>
          </cell>
          <cell r="N33">
            <v>15.455</v>
          </cell>
          <cell r="O33">
            <v>44.999000000000002</v>
          </cell>
          <cell r="P33">
            <v>191.00399999999999</v>
          </cell>
          <cell r="Q33">
            <v>268.42899999999997</v>
          </cell>
          <cell r="R33">
            <v>488.81200000000001</v>
          </cell>
          <cell r="S33">
            <v>128.733</v>
          </cell>
          <cell r="T33">
            <v>28.388000000000002</v>
          </cell>
          <cell r="U33">
            <v>96.346999999999994</v>
          </cell>
          <cell r="V33">
            <v>2615</v>
          </cell>
        </row>
        <row r="34">
          <cell r="A34">
            <v>2022</v>
          </cell>
          <cell r="B34">
            <v>94.474000000000004</v>
          </cell>
          <cell r="C34">
            <v>55.652999999999999</v>
          </cell>
          <cell r="D34">
            <v>151.22300000000001</v>
          </cell>
          <cell r="E34">
            <v>75.084999999999994</v>
          </cell>
          <cell r="F34">
            <v>71.760000000000005</v>
          </cell>
          <cell r="G34">
            <v>92.91</v>
          </cell>
          <cell r="H34">
            <v>541.10500000000002</v>
          </cell>
          <cell r="I34">
            <v>448.19499999999999</v>
          </cell>
          <cell r="J34">
            <v>2185.8049999999998</v>
          </cell>
          <cell r="K34">
            <v>2092.895</v>
          </cell>
          <cell r="L34">
            <v>347.65899999999999</v>
          </cell>
          <cell r="M34">
            <v>463.262</v>
          </cell>
          <cell r="N34">
            <v>16.440000000000001</v>
          </cell>
          <cell r="O34">
            <v>45.435000000000002</v>
          </cell>
          <cell r="P34">
            <v>192.87</v>
          </cell>
          <cell r="Q34">
            <v>274.45800000000003</v>
          </cell>
          <cell r="R34">
            <v>498.95</v>
          </cell>
          <cell r="S34">
            <v>130</v>
          </cell>
          <cell r="T34">
            <v>28.091999999999999</v>
          </cell>
          <cell r="U34">
            <v>95.728999999999999</v>
          </cell>
          <cell r="V34">
            <v>2634</v>
          </cell>
        </row>
        <row r="35">
          <cell r="A35">
            <v>2023</v>
          </cell>
          <cell r="B35">
            <v>93.444999999999993</v>
          </cell>
          <cell r="C35">
            <v>54.834000000000003</v>
          </cell>
          <cell r="D35">
            <v>147.86000000000001</v>
          </cell>
          <cell r="E35">
            <v>73.072999999999993</v>
          </cell>
          <cell r="F35">
            <v>70.531999999999996</v>
          </cell>
          <cell r="G35">
            <v>95.028999999999996</v>
          </cell>
          <cell r="H35">
            <v>534.77300000000002</v>
          </cell>
          <cell r="I35">
            <v>439.74400000000003</v>
          </cell>
          <cell r="J35">
            <v>2199.2559999999999</v>
          </cell>
          <cell r="K35">
            <v>2104.2269999999999</v>
          </cell>
          <cell r="L35">
            <v>349.38799999999998</v>
          </cell>
          <cell r="M35">
            <v>462.42700000000002</v>
          </cell>
          <cell r="N35">
            <v>16.413</v>
          </cell>
          <cell r="O35">
            <v>46.029000000000003</v>
          </cell>
          <cell r="P35">
            <v>193.012</v>
          </cell>
          <cell r="Q35">
            <v>276.178</v>
          </cell>
          <cell r="R35">
            <v>506.42200000000003</v>
          </cell>
          <cell r="S35">
            <v>130.42599999999999</v>
          </cell>
          <cell r="T35">
            <v>28.199000000000002</v>
          </cell>
          <cell r="U35">
            <v>95.733000000000004</v>
          </cell>
          <cell r="V35">
            <v>2639</v>
          </cell>
        </row>
        <row r="36">
          <cell r="A36">
            <v>2024</v>
          </cell>
          <cell r="B36">
            <v>92.846999999999994</v>
          </cell>
          <cell r="C36">
            <v>52.6</v>
          </cell>
          <cell r="D36">
            <v>143.773</v>
          </cell>
          <cell r="E36">
            <v>71.352999999999994</v>
          </cell>
          <cell r="F36">
            <v>70.03</v>
          </cell>
          <cell r="G36">
            <v>95.007999999999996</v>
          </cell>
          <cell r="H36">
            <v>525.61099999999999</v>
          </cell>
          <cell r="I36">
            <v>430.60300000000001</v>
          </cell>
          <cell r="J36">
            <v>2174.3969999999999</v>
          </cell>
          <cell r="K36">
            <v>2079.3890000000001</v>
          </cell>
          <cell r="L36">
            <v>347.22199999999998</v>
          </cell>
          <cell r="M36">
            <v>455.60199999999998</v>
          </cell>
          <cell r="N36">
            <v>15.875</v>
          </cell>
          <cell r="O36">
            <v>45.39</v>
          </cell>
          <cell r="P36">
            <v>190.857</v>
          </cell>
          <cell r="Q36">
            <v>270.04399999999998</v>
          </cell>
          <cell r="R36">
            <v>503.43099999999998</v>
          </cell>
          <cell r="S36">
            <v>128.25800000000001</v>
          </cell>
          <cell r="T36">
            <v>27.588999999999999</v>
          </cell>
          <cell r="U36">
            <v>95.120999999999995</v>
          </cell>
          <cell r="V36">
            <v>2605</v>
          </cell>
        </row>
        <row r="37">
          <cell r="B37">
            <v>91.5</v>
          </cell>
          <cell r="C37">
            <v>50.491</v>
          </cell>
          <cell r="D37">
            <v>141.25399999999999</v>
          </cell>
          <cell r="E37">
            <v>69.900999999999996</v>
          </cell>
          <cell r="F37">
            <v>68.77</v>
          </cell>
          <cell r="G37">
            <v>94.146000000000001</v>
          </cell>
          <cell r="H37">
            <v>516.06200000000001</v>
          </cell>
          <cell r="I37">
            <v>421.916</v>
          </cell>
          <cell r="J37">
            <v>2161.0839999999998</v>
          </cell>
          <cell r="K37">
            <v>2066.9380000000001</v>
          </cell>
          <cell r="L37">
            <v>347.60599999999999</v>
          </cell>
          <cell r="M37">
            <v>452.72300000000001</v>
          </cell>
          <cell r="N37">
            <v>16.109000000000002</v>
          </cell>
          <cell r="O37">
            <v>45.956000000000003</v>
          </cell>
          <cell r="P37">
            <v>190.839</v>
          </cell>
          <cell r="Q37">
            <v>268.32499999999999</v>
          </cell>
          <cell r="R37">
            <v>498.447</v>
          </cell>
          <cell r="S37">
            <v>125.408</v>
          </cell>
          <cell r="T37">
            <v>26.931999999999999</v>
          </cell>
          <cell r="U37">
            <v>94.593000000000004</v>
          </cell>
          <cell r="V37">
            <v>2583</v>
          </cell>
        </row>
        <row r="105">
          <cell r="A105">
            <v>2019</v>
          </cell>
          <cell r="B105">
            <v>8.5857499564074047</v>
          </cell>
          <cell r="C105">
            <v>7.1292193995866278</v>
          </cell>
          <cell r="D105">
            <v>7.5327590232013426</v>
          </cell>
          <cell r="E105">
            <v>7.7128631463548327</v>
          </cell>
          <cell r="F105">
            <v>7.1996529872398112</v>
          </cell>
          <cell r="G105">
            <v>4.4772265098379185</v>
          </cell>
          <cell r="H105">
            <v>6.8378246639516593</v>
          </cell>
          <cell r="I105">
            <v>7.6519184854070454</v>
          </cell>
          <cell r="J105">
            <v>5.344012678240988</v>
          </cell>
          <cell r="K105">
            <v>5.3922699141249071</v>
          </cell>
          <cell r="L105">
            <v>5.2949445974317584</v>
          </cell>
          <cell r="M105">
            <v>5.7572079555058639</v>
          </cell>
          <cell r="N105">
            <v>3.6002023276797024</v>
          </cell>
          <cell r="O105">
            <v>3.2715288838136445</v>
          </cell>
          <cell r="P105">
            <v>5.2335939728723728</v>
          </cell>
          <cell r="Q105">
            <v>6.2042032321631826</v>
          </cell>
          <cell r="R105">
            <v>4.9213630039939149</v>
          </cell>
          <cell r="S105">
            <v>6.0701415384435311</v>
          </cell>
          <cell r="T105">
            <v>5.2800859679038235</v>
          </cell>
          <cell r="U105">
            <v>6.5833250088794175</v>
          </cell>
          <cell r="V105">
            <v>5.6501291647347154</v>
          </cell>
        </row>
        <row r="106">
          <cell r="A106">
            <v>2020</v>
          </cell>
          <cell r="B106">
            <v>8.6498940616642148</v>
          </cell>
          <cell r="C106">
            <v>7.2257766027759418</v>
          </cell>
          <cell r="D106">
            <v>7.5597256807991178</v>
          </cell>
          <cell r="E106">
            <v>7.7712261192045009</v>
          </cell>
          <cell r="F106">
            <v>7.2848615510827761</v>
          </cell>
          <cell r="G106">
            <v>4.4515739664787706</v>
          </cell>
          <cell r="H106">
            <v>6.8712053398893431</v>
          </cell>
          <cell r="I106">
            <v>7.7107578312882774</v>
          </cell>
          <cell r="J106">
            <v>5.4698059702177382</v>
          </cell>
          <cell r="K106">
            <v>5.5267525712643115</v>
          </cell>
          <cell r="L106">
            <v>5.4463190159640078</v>
          </cell>
          <cell r="M106">
            <v>5.9081512773702194</v>
          </cell>
          <cell r="N106">
            <v>3.5840496217628979</v>
          </cell>
          <cell r="O106">
            <v>3.4214924330149055</v>
          </cell>
          <cell r="P106">
            <v>5.3979027316864157</v>
          </cell>
          <cell r="Q106">
            <v>6.3519462337096444</v>
          </cell>
          <cell r="R106">
            <v>5.0254787767559987</v>
          </cell>
          <cell r="S106">
            <v>6.2231697248271702</v>
          </cell>
          <cell r="T106">
            <v>5.330284139205304</v>
          </cell>
          <cell r="U106">
            <v>6.6833884153765872</v>
          </cell>
          <cell r="V106">
            <v>5.7665791931681714</v>
          </cell>
        </row>
        <row r="107">
          <cell r="A107">
            <v>2021</v>
          </cell>
          <cell r="B107">
            <v>8.4869261727861929</v>
          </cell>
          <cell r="C107">
            <v>7.3421004672341788</v>
          </cell>
          <cell r="D107">
            <v>7.4717550466655762</v>
          </cell>
          <cell r="E107">
            <v>7.6795027182522704</v>
          </cell>
          <cell r="F107">
            <v>7.2015170358309692</v>
          </cell>
          <cell r="G107">
            <v>4.3805015618576313</v>
          </cell>
          <cell r="H107">
            <v>6.7928204867891697</v>
          </cell>
          <cell r="I107">
            <v>7.6362032349191811</v>
          </cell>
          <cell r="J107">
            <v>5.526923445346263</v>
          </cell>
          <cell r="K107">
            <v>5.5914312843874248</v>
          </cell>
          <cell r="L107">
            <v>5.521307734064596</v>
          </cell>
          <cell r="M107">
            <v>5.9917152819159343</v>
          </cell>
          <cell r="N107">
            <v>3.5650109914444346</v>
          </cell>
          <cell r="O107">
            <v>3.4787670666306933</v>
          </cell>
          <cell r="P107">
            <v>5.4314067503863042</v>
          </cell>
          <cell r="Q107">
            <v>6.4415735131147676</v>
          </cell>
          <cell r="R107">
            <v>5.0749713086356074</v>
          </cell>
          <cell r="S107">
            <v>6.3373843797675118</v>
          </cell>
          <cell r="T107">
            <v>5.4044998153316612</v>
          </cell>
          <cell r="U107">
            <v>6.6670956991568815</v>
          </cell>
          <cell r="V107">
            <v>5.8058213627583761</v>
          </cell>
        </row>
        <row r="108">
          <cell r="A108">
            <v>2022</v>
          </cell>
          <cell r="B108">
            <v>8.2752591876276682</v>
          </cell>
          <cell r="C108">
            <v>7.3196908139872869</v>
          </cell>
          <cell r="D108">
            <v>7.3137549258772765</v>
          </cell>
          <cell r="E108">
            <v>7.5469896472007232</v>
          </cell>
          <cell r="F108">
            <v>6.9950724510535025</v>
          </cell>
          <cell r="G108">
            <v>4.3168315543613653</v>
          </cell>
          <cell r="H108">
            <v>6.6453157220380143</v>
          </cell>
          <cell r="I108">
            <v>7.4819126666421836</v>
          </cell>
          <cell r="J108">
            <v>5.5143317300148178</v>
          </cell>
          <cell r="K108">
            <v>5.5830860232926938</v>
          </cell>
          <cell r="L108">
            <v>5.4729823652211635</v>
          </cell>
          <cell r="M108">
            <v>5.9531906926250322</v>
          </cell>
          <cell r="N108">
            <v>3.7361173922627833</v>
          </cell>
          <cell r="O108">
            <v>3.438042219022245</v>
          </cell>
          <cell r="P108">
            <v>5.405038817802243</v>
          </cell>
          <cell r="Q108">
            <v>6.5139904902545762</v>
          </cell>
          <cell r="R108">
            <v>5.1081610487132956</v>
          </cell>
          <cell r="S108">
            <v>6.3316262294922279</v>
          </cell>
          <cell r="T108">
            <v>5.3351058778843417</v>
          </cell>
          <cell r="U108">
            <v>6.5494956295189466</v>
          </cell>
          <cell r="V108">
            <v>5.7726445900633365</v>
          </cell>
        </row>
        <row r="109">
          <cell r="A109">
            <v>2023</v>
          </cell>
          <cell r="B109">
            <v>8.1597314697820558</v>
          </cell>
          <cell r="C109">
            <v>7.2234209881519771</v>
          </cell>
          <cell r="D109">
            <v>7.1432643355643348</v>
          </cell>
          <cell r="E109">
            <v>7.3682501653679235</v>
          </cell>
          <cell r="F109">
            <v>6.8912689619325089</v>
          </cell>
          <cell r="G109">
            <v>4.3374392544437201</v>
          </cell>
          <cell r="H109">
            <v>6.5372795329300919</v>
          </cell>
          <cell r="I109">
            <v>7.3419652759957126</v>
          </cell>
          <cell r="J109">
            <v>5.5056357854810374</v>
          </cell>
          <cell r="K109">
            <v>5.5734262066861184</v>
          </cell>
          <cell r="L109">
            <v>5.4515340572649178</v>
          </cell>
          <cell r="M109">
            <v>5.8930967498486995</v>
          </cell>
          <cell r="N109">
            <v>3.6945080967194439</v>
          </cell>
          <cell r="O109">
            <v>3.4140950374757555</v>
          </cell>
          <cell r="P109">
            <v>5.3652537746244278</v>
          </cell>
          <cell r="Q109">
            <v>6.5215995012775041</v>
          </cell>
          <cell r="R109">
            <v>5.1594721103117314</v>
          </cell>
          <cell r="S109">
            <v>6.3269518563524922</v>
          </cell>
          <cell r="T109">
            <v>5.3677822658935774</v>
          </cell>
          <cell r="U109">
            <v>6.5042721802794858</v>
          </cell>
          <cell r="V109">
            <v>5.7450745618809185</v>
          </cell>
        </row>
        <row r="110">
          <cell r="A110">
            <v>2024</v>
          </cell>
          <cell r="B110">
            <v>8.097225662188702</v>
          </cell>
          <cell r="C110">
            <v>6.9929698052604152</v>
          </cell>
          <cell r="D110">
            <v>6.964021988742128</v>
          </cell>
          <cell r="E110">
            <v>7.2139172704129599</v>
          </cell>
          <cell r="F110">
            <v>6.8969320815183295</v>
          </cell>
          <cell r="G110">
            <v>4.3235962010166427</v>
          </cell>
          <cell r="H110">
            <v>6.4371634062267233</v>
          </cell>
          <cell r="I110">
            <v>7.2154056718792825</v>
          </cell>
          <cell r="J110">
            <v>5.4333882769988344</v>
          </cell>
          <cell r="K110">
            <v>5.4978668089904481</v>
          </cell>
          <cell r="L110">
            <v>5.4126434894872455</v>
          </cell>
          <cell r="M110">
            <v>5.7891618369859996</v>
          </cell>
          <cell r="N110">
            <v>3.5658211271813274</v>
          </cell>
          <cell r="O110">
            <v>3.3411506984837849</v>
          </cell>
          <cell r="P110">
            <v>5.2815150432564701</v>
          </cell>
          <cell r="Q110">
            <v>6.3730566524342533</v>
          </cell>
          <cell r="R110">
            <v>5.1242477214584046</v>
          </cell>
          <cell r="S110">
            <v>6.2262887856605742</v>
          </cell>
          <cell r="T110">
            <v>5.2974168636388939</v>
          </cell>
          <cell r="U110">
            <v>6.4405239573868203</v>
          </cell>
          <cell r="V110">
            <v>5.6646443560136559</v>
          </cell>
        </row>
        <row r="111">
          <cell r="B111">
            <v>8.0063070449376958</v>
          </cell>
          <cell r="C111">
            <v>6.7265368546702478</v>
          </cell>
          <cell r="D111">
            <v>6.8920090576731372</v>
          </cell>
          <cell r="E111">
            <v>7.1049876503054392</v>
          </cell>
          <cell r="F111">
            <v>6.8499290802747543</v>
          </cell>
          <cell r="G111">
            <v>4.2915164306194358</v>
          </cell>
          <cell r="H111">
            <v>6.3518778498473401</v>
          </cell>
          <cell r="I111">
            <v>7.1139956444236416</v>
          </cell>
          <cell r="J111">
            <v>5.3958017550130561</v>
          </cell>
          <cell r="K111">
            <v>5.4597930837482362</v>
          </cell>
          <cell r="L111">
            <v>5.42018240875547</v>
          </cell>
          <cell r="M111">
            <v>5.749097106168124</v>
          </cell>
          <cell r="N111">
            <v>3.6101430924554312</v>
          </cell>
          <cell r="O111">
            <v>3.3557679177896738</v>
          </cell>
          <cell r="P111">
            <v>5.2697269939065361</v>
          </cell>
          <cell r="Q111">
            <v>6.3277198819281537</v>
          </cell>
          <cell r="R111">
            <v>5.0658518975639852</v>
          </cell>
          <cell r="S111">
            <v>6.0947759826713348</v>
          </cell>
          <cell r="T111">
            <v>5.2163571883734035</v>
          </cell>
          <cell r="U111">
            <v>6.3968951798600555</v>
          </cell>
          <cell r="V111">
            <v>5.6174155104171195</v>
          </cell>
        </row>
      </sheetData>
      <sheetData sheetId="28">
        <row r="31">
          <cell r="A31">
            <v>2019</v>
          </cell>
          <cell r="B31">
            <v>284.81599999999997</v>
          </cell>
          <cell r="C31">
            <v>196.13900000000001</v>
          </cell>
          <cell r="D31">
            <v>491.202</v>
          </cell>
          <cell r="E31">
            <v>236.41499999999999</v>
          </cell>
          <cell r="F31">
            <v>225.77600000000001</v>
          </cell>
          <cell r="G31">
            <v>544.53899999999999</v>
          </cell>
          <cell r="H31">
            <v>1978.8869999999999</v>
          </cell>
          <cell r="I31">
            <v>1434.348</v>
          </cell>
          <cell r="J31">
            <v>10192.652</v>
          </cell>
          <cell r="K31">
            <v>9648.1129999999994</v>
          </cell>
          <cell r="L31">
            <v>1549.7950000000001</v>
          </cell>
          <cell r="M31">
            <v>1965.3309999999999</v>
          </cell>
          <cell r="N31">
            <v>126.242</v>
          </cell>
          <cell r="O31">
            <v>419.79599999999999</v>
          </cell>
          <cell r="P31">
            <v>979.61699999999996</v>
          </cell>
          <cell r="Q31">
            <v>1059.1769999999999</v>
          </cell>
          <cell r="R31">
            <v>2515.1849999999999</v>
          </cell>
          <cell r="S31">
            <v>507.82900000000001</v>
          </cell>
          <cell r="T31">
            <v>129.416</v>
          </cell>
          <cell r="U31">
            <v>395.72500000000002</v>
          </cell>
          <cell r="V31">
            <v>11627</v>
          </cell>
        </row>
        <row r="32">
          <cell r="A32">
            <v>2020</v>
          </cell>
          <cell r="B32">
            <v>280.536</v>
          </cell>
          <cell r="C32">
            <v>191.66900000000001</v>
          </cell>
          <cell r="D32">
            <v>487.25900000000001</v>
          </cell>
          <cell r="E32">
            <v>232.51300000000001</v>
          </cell>
          <cell r="F32">
            <v>220.547</v>
          </cell>
          <cell r="G32">
            <v>535.01099999999997</v>
          </cell>
          <cell r="H32">
            <v>1947.5350000000001</v>
          </cell>
          <cell r="I32">
            <v>1412.5240000000001</v>
          </cell>
          <cell r="J32">
            <v>10028.476000000001</v>
          </cell>
          <cell r="K32">
            <v>9493.4650000000001</v>
          </cell>
          <cell r="L32">
            <v>1533.566</v>
          </cell>
          <cell r="M32">
            <v>1941.4659999999999</v>
          </cell>
          <cell r="N32">
            <v>123.831</v>
          </cell>
          <cell r="O32">
            <v>414.47500000000002</v>
          </cell>
          <cell r="P32">
            <v>964.851</v>
          </cell>
          <cell r="Q32">
            <v>1038.2460000000001</v>
          </cell>
          <cell r="R32">
            <v>2464.8180000000002</v>
          </cell>
          <cell r="S32">
            <v>496.39800000000002</v>
          </cell>
          <cell r="T32">
            <v>126.913</v>
          </cell>
          <cell r="U32">
            <v>388.90100000000001</v>
          </cell>
          <cell r="V32">
            <v>11441</v>
          </cell>
        </row>
        <row r="33">
          <cell r="A33">
            <v>2021</v>
          </cell>
          <cell r="B33">
            <v>281.89600000000002</v>
          </cell>
          <cell r="C33">
            <v>190.274</v>
          </cell>
          <cell r="D33">
            <v>483.52300000000002</v>
          </cell>
          <cell r="E33">
            <v>229.85900000000001</v>
          </cell>
          <cell r="F33">
            <v>217.821</v>
          </cell>
          <cell r="G33">
            <v>537.77700000000004</v>
          </cell>
          <cell r="H33">
            <v>1941.1499999999999</v>
          </cell>
          <cell r="I33">
            <v>1403.3729999999998</v>
          </cell>
          <cell r="J33">
            <v>9943.6269999999986</v>
          </cell>
          <cell r="K33">
            <v>9405.8499999999985</v>
          </cell>
          <cell r="L33">
            <v>1519.164</v>
          </cell>
          <cell r="M33">
            <v>1923.7629999999999</v>
          </cell>
          <cell r="N33">
            <v>123.099</v>
          </cell>
          <cell r="O33">
            <v>410.17399999999998</v>
          </cell>
          <cell r="P33">
            <v>955.96100000000001</v>
          </cell>
          <cell r="Q33">
            <v>1025.095</v>
          </cell>
          <cell r="R33">
            <v>2448.6179999999999</v>
          </cell>
          <cell r="S33">
            <v>486.41199999999998</v>
          </cell>
          <cell r="T33">
            <v>125.006</v>
          </cell>
          <cell r="U33">
            <v>388.55799999999999</v>
          </cell>
          <cell r="V33">
            <v>11347</v>
          </cell>
        </row>
        <row r="34">
          <cell r="A34">
            <v>2022</v>
          </cell>
          <cell r="B34">
            <v>284.012</v>
          </cell>
          <cell r="C34">
            <v>192.273</v>
          </cell>
          <cell r="D34">
            <v>489.77600000000001</v>
          </cell>
          <cell r="E34">
            <v>230.57</v>
          </cell>
          <cell r="F34">
            <v>220.46700000000001</v>
          </cell>
          <cell r="G34">
            <v>571.40700000000004</v>
          </cell>
          <cell r="H34">
            <v>1988.5050000000001</v>
          </cell>
          <cell r="I34">
            <v>1417.098</v>
          </cell>
          <cell r="J34">
            <v>10143.902</v>
          </cell>
          <cell r="K34">
            <v>9572.4950000000008</v>
          </cell>
          <cell r="L34">
            <v>1541.56</v>
          </cell>
          <cell r="M34">
            <v>1961.6669999999999</v>
          </cell>
          <cell r="N34">
            <v>125.879</v>
          </cell>
          <cell r="O34">
            <v>420.577</v>
          </cell>
          <cell r="P34">
            <v>975.01599999999996</v>
          </cell>
          <cell r="Q34">
            <v>1039.404</v>
          </cell>
          <cell r="R34">
            <v>2495.8020000000001</v>
          </cell>
          <cell r="S34">
            <v>492.70100000000002</v>
          </cell>
          <cell r="T34">
            <v>126.30800000000001</v>
          </cell>
          <cell r="U34">
            <v>393.58100000000002</v>
          </cell>
          <cell r="V34">
            <v>11561</v>
          </cell>
        </row>
        <row r="35">
          <cell r="A35">
            <v>2023</v>
          </cell>
          <cell r="B35">
            <v>282.00200000000001</v>
          </cell>
          <cell r="C35">
            <v>191.55600000000001</v>
          </cell>
          <cell r="D35">
            <v>490.99799999999999</v>
          </cell>
          <cell r="E35">
            <v>230.429</v>
          </cell>
          <cell r="F35">
            <v>219.22300000000001</v>
          </cell>
          <cell r="G35">
            <v>582.29899999999998</v>
          </cell>
          <cell r="H35">
            <v>1996.5070000000001</v>
          </cell>
          <cell r="I35">
            <v>1414.2080000000001</v>
          </cell>
          <cell r="J35">
            <v>10243.791999999998</v>
          </cell>
          <cell r="K35">
            <v>9661.4929999999986</v>
          </cell>
          <cell r="L35">
            <v>1555.5229999999999</v>
          </cell>
          <cell r="M35">
            <v>1985.624</v>
          </cell>
          <cell r="N35">
            <v>127.533</v>
          </cell>
          <cell r="O35">
            <v>428.77699999999999</v>
          </cell>
          <cell r="P35">
            <v>988.28499999999997</v>
          </cell>
          <cell r="Q35">
            <v>1047.2</v>
          </cell>
          <cell r="R35">
            <v>2513.56</v>
          </cell>
          <cell r="S35">
            <v>495.23899999999998</v>
          </cell>
          <cell r="T35">
            <v>126.637</v>
          </cell>
          <cell r="U35">
            <v>393.11500000000001</v>
          </cell>
          <cell r="V35">
            <v>11658</v>
          </cell>
        </row>
        <row r="36">
          <cell r="A36">
            <v>2024</v>
          </cell>
          <cell r="B36">
            <v>280.613</v>
          </cell>
          <cell r="C36">
            <v>189.72300000000001</v>
          </cell>
          <cell r="D36">
            <v>489.05099999999999</v>
          </cell>
          <cell r="E36">
            <v>228.93700000000001</v>
          </cell>
          <cell r="F36">
            <v>217.64500000000001</v>
          </cell>
          <cell r="G36">
            <v>577.14099999999996</v>
          </cell>
          <cell r="H36">
            <v>1983.1100000000001</v>
          </cell>
          <cell r="I36">
            <v>1405.9690000000001</v>
          </cell>
          <cell r="J36">
            <v>10239.031000000001</v>
          </cell>
          <cell r="K36">
            <v>9661.8900000000012</v>
          </cell>
          <cell r="L36">
            <v>1553.73</v>
          </cell>
          <cell r="M36">
            <v>1996.55</v>
          </cell>
          <cell r="N36">
            <v>128.47200000000001</v>
          </cell>
          <cell r="O36">
            <v>427.911</v>
          </cell>
          <cell r="P36">
            <v>992.18799999999999</v>
          </cell>
          <cell r="Q36">
            <v>1047.3</v>
          </cell>
          <cell r="R36">
            <v>2503.4229999999998</v>
          </cell>
          <cell r="S36">
            <v>493.709</v>
          </cell>
          <cell r="T36">
            <v>125.99</v>
          </cell>
          <cell r="U36">
            <v>392.61700000000002</v>
          </cell>
          <cell r="V36">
            <v>11645</v>
          </cell>
        </row>
        <row r="37">
          <cell r="B37">
            <v>280.65699999999998</v>
          </cell>
          <cell r="C37">
            <v>188.97900000000001</v>
          </cell>
          <cell r="D37">
            <v>485.577</v>
          </cell>
          <cell r="E37">
            <v>227.68199999999999</v>
          </cell>
          <cell r="F37">
            <v>216.42</v>
          </cell>
          <cell r="G37">
            <v>574.11199999999997</v>
          </cell>
          <cell r="H37">
            <v>1973.4270000000001</v>
          </cell>
          <cell r="I37">
            <v>1399.3150000000001</v>
          </cell>
          <cell r="J37">
            <v>10217.684999999998</v>
          </cell>
          <cell r="K37">
            <v>9643.5729999999985</v>
          </cell>
          <cell r="L37">
            <v>1549.8030000000001</v>
          </cell>
          <cell r="M37">
            <v>1997.5550000000001</v>
          </cell>
          <cell r="N37">
            <v>128.95500000000001</v>
          </cell>
          <cell r="O37">
            <v>427.53300000000002</v>
          </cell>
          <cell r="P37">
            <v>993.96900000000005</v>
          </cell>
          <cell r="Q37">
            <v>1043.143</v>
          </cell>
          <cell r="R37">
            <v>2495.8939999999998</v>
          </cell>
          <cell r="S37">
            <v>490.71899999999999</v>
          </cell>
          <cell r="T37">
            <v>125.381</v>
          </cell>
          <cell r="U37">
            <v>390.62099999999998</v>
          </cell>
          <cell r="V37">
            <v>11617</v>
          </cell>
        </row>
        <row r="106">
          <cell r="A106">
            <v>2019</v>
          </cell>
          <cell r="B106">
            <v>25.2098861812797</v>
          </cell>
          <cell r="C106">
            <v>25.75550659057544</v>
          </cell>
          <cell r="D106">
            <v>23.791376823457274</v>
          </cell>
          <cell r="E106">
            <v>23.476413857752284</v>
          </cell>
          <cell r="F106">
            <v>21.61897156295543</v>
          </cell>
          <cell r="G106">
            <v>26.284277528576371</v>
          </cell>
          <cell r="H106">
            <v>24.494067740176252</v>
          </cell>
          <cell r="I106">
            <v>23.876682385830478</v>
          </cell>
          <cell r="J106">
            <v>25.946273927523549</v>
          </cell>
          <cell r="K106">
            <v>25.927455999757498</v>
          </cell>
          <cell r="L106">
            <v>24.433397336281285</v>
          </cell>
          <cell r="M106">
            <v>25.417307111573528</v>
          </cell>
          <cell r="N106">
            <v>28.763796104736471</v>
          </cell>
          <cell r="O106">
            <v>32.346665865312374</v>
          </cell>
          <cell r="P106">
            <v>27.751920942959686</v>
          </cell>
          <cell r="Q106">
            <v>25.320874707956143</v>
          </cell>
          <cell r="R106">
            <v>26.039284437190101</v>
          </cell>
          <cell r="S106">
            <v>24.767349932720347</v>
          </cell>
          <cell r="T106">
            <v>24.144145488737234</v>
          </cell>
          <cell r="U106">
            <v>27.451621048659209</v>
          </cell>
          <cell r="V106">
            <v>25.671767017729792</v>
          </cell>
        </row>
        <row r="107">
          <cell r="A107">
            <v>2020</v>
          </cell>
          <cell r="B107">
            <v>24.984881855822334</v>
          </cell>
          <cell r="C107">
            <v>25.336285525446133</v>
          </cell>
          <cell r="D107">
            <v>23.763422610948385</v>
          </cell>
          <cell r="E107">
            <v>23.336361035976132</v>
          </cell>
          <cell r="F107">
            <v>21.437493135146013</v>
          </cell>
          <cell r="G107">
            <v>25.893313032102689</v>
          </cell>
          <cell r="H107">
            <v>24.280027527259218</v>
          </cell>
          <cell r="I107">
            <v>23.720257192069695</v>
          </cell>
          <cell r="J107">
            <v>25.706742288272878</v>
          </cell>
          <cell r="K107">
            <v>25.696307957318016</v>
          </cell>
          <cell r="L107">
            <v>24.40619971958348</v>
          </cell>
          <cell r="M107">
            <v>25.269982899672961</v>
          </cell>
          <cell r="N107">
            <v>28.48995048867129</v>
          </cell>
          <cell r="O107">
            <v>32.03929050142002</v>
          </cell>
          <cell r="P107">
            <v>27.524571256429692</v>
          </cell>
          <cell r="Q107">
            <v>24.967187230217473</v>
          </cell>
          <cell r="R107">
            <v>25.696330762155235</v>
          </cell>
          <cell r="S107">
            <v>24.468471576975688</v>
          </cell>
          <cell r="T107">
            <v>24.026223574334519</v>
          </cell>
          <cell r="U107">
            <v>27.058688467559577</v>
          </cell>
          <cell r="V107">
            <v>25.443668549570788</v>
          </cell>
        </row>
        <row r="108">
          <cell r="A108">
            <v>2021</v>
          </cell>
          <cell r="B108">
            <v>24.945577340351349</v>
          </cell>
          <cell r="C108">
            <v>25.127901724989503</v>
          </cell>
          <cell r="D108">
            <v>23.562947845274579</v>
          </cell>
          <cell r="E108">
            <v>23.11987970287818</v>
          </cell>
          <cell r="F108">
            <v>21.313355375232508</v>
          </cell>
          <cell r="G108">
            <v>25.828139948591257</v>
          </cell>
          <cell r="H108">
            <v>24.150721703662562</v>
          </cell>
          <cell r="I108">
            <v>23.564271216311877</v>
          </cell>
          <cell r="J108">
            <v>25.440713443311747</v>
          </cell>
          <cell r="K108">
            <v>25.418913400061697</v>
          </cell>
          <cell r="L108">
            <v>24.197845971135198</v>
          </cell>
          <cell r="M108">
            <v>25.046098179520627</v>
          </cell>
          <cell r="N108">
            <v>28.39529524657512</v>
          </cell>
          <cell r="O108">
            <v>31.709589163940926</v>
          </cell>
          <cell r="P108">
            <v>27.18379211171516</v>
          </cell>
          <cell r="Q108">
            <v>24.599520917733866</v>
          </cell>
          <cell r="R108">
            <v>25.422178865921264</v>
          </cell>
          <cell r="S108">
            <v>23.945529203323737</v>
          </cell>
          <cell r="T108">
            <v>23.798608704922842</v>
          </cell>
          <cell r="U108">
            <v>26.887742956947282</v>
          </cell>
          <cell r="V108">
            <v>25.19260229568615</v>
          </cell>
        </row>
        <row r="109">
          <cell r="A109">
            <v>2022</v>
          </cell>
          <cell r="B109">
            <v>24.877457421052444</v>
          </cell>
          <cell r="C109">
            <v>25.288464447159679</v>
          </cell>
          <cell r="D109">
            <v>23.687545099465481</v>
          </cell>
          <cell r="E109">
            <v>23.175193486782593</v>
          </cell>
          <cell r="F109">
            <v>21.490839437937741</v>
          </cell>
          <cell r="G109">
            <v>26.549001915649178</v>
          </cell>
          <cell r="H109">
            <v>24.420849077075985</v>
          </cell>
          <cell r="I109">
            <v>23.656228820208401</v>
          </cell>
          <cell r="J109">
            <v>25.590956496467332</v>
          </cell>
          <cell r="K109">
            <v>25.535950462177603</v>
          </cell>
          <cell r="L109">
            <v>24.267833408398278</v>
          </cell>
          <cell r="M109">
            <v>25.208581162343702</v>
          </cell>
          <cell r="N109">
            <v>28.606978176438375</v>
          </cell>
          <cell r="O109">
            <v>31.824837291729253</v>
          </cell>
          <cell r="P109">
            <v>27.324100834646504</v>
          </cell>
          <cell r="Q109">
            <v>24.669230889726538</v>
          </cell>
          <cell r="R109">
            <v>25.551575431808278</v>
          </cell>
          <cell r="S109">
            <v>23.996912114592696</v>
          </cell>
          <cell r="T109">
            <v>23.987845408793092</v>
          </cell>
          <cell r="U109">
            <v>26.927650339622229</v>
          </cell>
          <cell r="V109">
            <v>25.336956759955292</v>
          </cell>
        </row>
        <row r="110">
          <cell r="A110">
            <v>2023</v>
          </cell>
          <cell r="B110">
            <v>24.624758884279302</v>
          </cell>
          <cell r="C110">
            <v>25.234154553861476</v>
          </cell>
          <cell r="D110">
            <v>23.720603964787081</v>
          </cell>
          <cell r="E110">
            <v>23.235100753432395</v>
          </cell>
          <cell r="F110">
            <v>21.418996422074102</v>
          </cell>
          <cell r="G110">
            <v>26.578060806946553</v>
          </cell>
          <cell r="H110">
            <v>24.406101931944317</v>
          </cell>
          <cell r="I110">
            <v>23.611615005629059</v>
          </cell>
          <cell r="J110">
            <v>25.64439420159561</v>
          </cell>
          <cell r="K110">
            <v>25.590213547262003</v>
          </cell>
          <cell r="L110">
            <v>24.270972704726255</v>
          </cell>
          <cell r="M110">
            <v>25.304479065499148</v>
          </cell>
          <cell r="N110">
            <v>28.707226046360862</v>
          </cell>
          <cell r="O110">
            <v>31.803546196609567</v>
          </cell>
          <cell r="P110">
            <v>27.471866136067717</v>
          </cell>
          <cell r="Q110">
            <v>24.728323754020245</v>
          </cell>
          <cell r="R110">
            <v>25.608371511496646</v>
          </cell>
          <cell r="S110">
            <v>24.02399299517084</v>
          </cell>
          <cell r="T110">
            <v>24.105813780842052</v>
          </cell>
          <cell r="U110">
            <v>26.708940053592489</v>
          </cell>
          <cell r="V110">
            <v>25.379340372265158</v>
          </cell>
        </row>
        <row r="111">
          <cell r="A111">
            <v>2024</v>
          </cell>
          <cell r="B111">
            <v>24.4723769722636</v>
          </cell>
          <cell r="C111">
            <v>25.222950767365436</v>
          </cell>
          <cell r="D111">
            <v>23.688466663534367</v>
          </cell>
          <cell r="E111">
            <v>23.145944503195832</v>
          </cell>
          <cell r="F111">
            <v>21.434853389719503</v>
          </cell>
          <cell r="G111">
            <v>26.264363369936699</v>
          </cell>
          <cell r="H111">
            <v>24.287168880640394</v>
          </cell>
          <cell r="I111">
            <v>23.559140779526487</v>
          </cell>
          <cell r="J111">
            <v>25.585314458779912</v>
          </cell>
          <cell r="K111">
            <v>25.545861954216708</v>
          </cell>
          <cell r="L111">
            <v>24.220200819421056</v>
          </cell>
          <cell r="M111">
            <v>25.36940370242975</v>
          </cell>
          <cell r="N111">
            <v>28.857207675668633</v>
          </cell>
          <cell r="O111">
            <v>31.498460818217556</v>
          </cell>
          <cell r="P111">
            <v>27.456450891183191</v>
          </cell>
          <cell r="Q111">
            <v>24.716350787628656</v>
          </cell>
          <cell r="R111">
            <v>25.481465391675449</v>
          </cell>
          <cell r="S111">
            <v>23.967119478548675</v>
          </cell>
          <cell r="T111">
            <v>24.191581813398972</v>
          </cell>
          <cell r="U111">
            <v>26.583606086745743</v>
          </cell>
          <cell r="V111">
            <v>25.322373714310565</v>
          </cell>
        </row>
        <row r="112">
          <cell r="B112">
            <v>24.557662473345125</v>
          </cell>
          <cell r="C112">
            <v>25.176253357206807</v>
          </cell>
          <cell r="D112">
            <v>23.692080098246773</v>
          </cell>
          <cell r="E112">
            <v>23.142412815222141</v>
          </cell>
          <cell r="F112">
            <v>21.556807496772752</v>
          </cell>
          <cell r="G112">
            <v>26.170108990459344</v>
          </cell>
          <cell r="H112">
            <v>24.289653664851677</v>
          </cell>
          <cell r="I112">
            <v>23.594082270349237</v>
          </cell>
          <cell r="J112">
            <v>25.511550062455036</v>
          </cell>
          <cell r="K112">
            <v>25.4733877687774</v>
          </cell>
          <cell r="L112">
            <v>24.16590898211324</v>
          </cell>
          <cell r="M112">
            <v>25.366808556030211</v>
          </cell>
          <cell r="N112">
            <v>28.899745638313373</v>
          </cell>
          <cell r="O112">
            <v>31.219025267568384</v>
          </cell>
          <cell r="P112">
            <v>27.446933123765511</v>
          </cell>
          <cell r="Q112">
            <v>24.599708192655108</v>
          </cell>
          <cell r="R112">
            <v>25.366446896096406</v>
          </cell>
          <cell r="S112">
            <v>23.848736726847527</v>
          </cell>
          <cell r="T112">
            <v>24.284571537035713</v>
          </cell>
          <cell r="U112">
            <v>26.415924984429239</v>
          </cell>
          <cell r="V112">
            <v>25.264233830629379</v>
          </cell>
        </row>
      </sheetData>
      <sheetData sheetId="29">
        <row r="31">
          <cell r="A31">
            <v>2019</v>
          </cell>
          <cell r="B31">
            <v>180.501</v>
          </cell>
          <cell r="C31">
            <v>117.69</v>
          </cell>
          <cell r="D31">
            <v>334.53399999999999</v>
          </cell>
          <cell r="E31">
            <v>149.232</v>
          </cell>
          <cell r="F31">
            <v>153.81700000000001</v>
          </cell>
          <cell r="G31">
            <v>498.803</v>
          </cell>
          <cell r="H31">
            <v>1434.577</v>
          </cell>
          <cell r="I31">
            <v>935.774</v>
          </cell>
          <cell r="J31">
            <v>6836.2259999999997</v>
          </cell>
          <cell r="K31">
            <v>6337.4229999999998</v>
          </cell>
          <cell r="L31">
            <v>980.63</v>
          </cell>
          <cell r="M31">
            <v>1280.69</v>
          </cell>
          <cell r="N31">
            <v>87.742000000000004</v>
          </cell>
          <cell r="O31">
            <v>323.375</v>
          </cell>
          <cell r="P31">
            <v>734.46100000000001</v>
          </cell>
          <cell r="Q31">
            <v>624.798</v>
          </cell>
          <cell r="R31">
            <v>1730.2670000000001</v>
          </cell>
          <cell r="S31">
            <v>274.721</v>
          </cell>
          <cell r="T31">
            <v>85.29</v>
          </cell>
          <cell r="U31">
            <v>215.44900000000001</v>
          </cell>
          <cell r="V31">
            <v>7772</v>
          </cell>
        </row>
        <row r="32">
          <cell r="A32">
            <v>2020</v>
          </cell>
          <cell r="B32">
            <v>175.73</v>
          </cell>
          <cell r="C32">
            <v>113.89100000000001</v>
          </cell>
          <cell r="D32">
            <v>326.63</v>
          </cell>
          <cell r="E32">
            <v>144.58199999999999</v>
          </cell>
          <cell r="F32">
            <v>148.91800000000001</v>
          </cell>
          <cell r="G32">
            <v>493.71600000000001</v>
          </cell>
          <cell r="H32">
            <v>1403.4670000000001</v>
          </cell>
          <cell r="I32">
            <v>909.75099999999998</v>
          </cell>
          <cell r="J32">
            <v>6708.2489999999998</v>
          </cell>
          <cell r="K32">
            <v>6214.5330000000004</v>
          </cell>
          <cell r="L32">
            <v>953.89</v>
          </cell>
          <cell r="M32">
            <v>1254.4169999999999</v>
          </cell>
          <cell r="N32">
            <v>86.73</v>
          </cell>
          <cell r="O32">
            <v>318.137</v>
          </cell>
          <cell r="P32">
            <v>725.85299999999995</v>
          </cell>
          <cell r="Q32">
            <v>611.12</v>
          </cell>
          <cell r="R32">
            <v>1696.479</v>
          </cell>
          <cell r="S32">
            <v>270.83499999999998</v>
          </cell>
          <cell r="T32">
            <v>83.947999999999993</v>
          </cell>
          <cell r="U32">
            <v>213.124</v>
          </cell>
          <cell r="V32">
            <v>7618</v>
          </cell>
        </row>
        <row r="33">
          <cell r="A33">
            <v>2021</v>
          </cell>
          <cell r="B33">
            <v>178.197</v>
          </cell>
          <cell r="C33">
            <v>111.8</v>
          </cell>
          <cell r="D33">
            <v>331.66699999999997</v>
          </cell>
          <cell r="E33">
            <v>143.79499999999999</v>
          </cell>
          <cell r="F33">
            <v>148.70599999999999</v>
          </cell>
          <cell r="G33">
            <v>492.00599999999997</v>
          </cell>
          <cell r="H33">
            <v>1406.171</v>
          </cell>
          <cell r="I33">
            <v>914.16499999999996</v>
          </cell>
          <cell r="J33">
            <v>6752.835</v>
          </cell>
          <cell r="K33">
            <v>6260.8289999999997</v>
          </cell>
          <cell r="L33">
            <v>960.05200000000002</v>
          </cell>
          <cell r="M33">
            <v>1259.6469999999999</v>
          </cell>
          <cell r="N33">
            <v>87.001000000000005</v>
          </cell>
          <cell r="O33">
            <v>316.99599999999998</v>
          </cell>
          <cell r="P33">
            <v>734.56799999999998</v>
          </cell>
          <cell r="Q33">
            <v>610.28899999999999</v>
          </cell>
          <cell r="R33">
            <v>1718.1189999999999</v>
          </cell>
          <cell r="S33">
            <v>276.00200000000001</v>
          </cell>
          <cell r="T33">
            <v>83.340999999999994</v>
          </cell>
          <cell r="U33">
            <v>214.81399999999999</v>
          </cell>
          <cell r="V33">
            <v>7667</v>
          </cell>
        </row>
        <row r="34">
          <cell r="A34">
            <v>2022</v>
          </cell>
          <cell r="B34">
            <v>179.31399999999999</v>
          </cell>
          <cell r="C34">
            <v>111.15300000000001</v>
          </cell>
          <cell r="D34">
            <v>334.61799999999999</v>
          </cell>
          <cell r="E34">
            <v>142.87200000000001</v>
          </cell>
          <cell r="F34">
            <v>145.79300000000001</v>
          </cell>
          <cell r="G34">
            <v>509.89400000000001</v>
          </cell>
          <cell r="H34">
            <v>1423.644</v>
          </cell>
          <cell r="I34">
            <v>913.75</v>
          </cell>
          <cell r="J34">
            <v>6874.25</v>
          </cell>
          <cell r="K34">
            <v>6364.3559999999998</v>
          </cell>
          <cell r="L34">
            <v>979.97199999999998</v>
          </cell>
          <cell r="M34">
            <v>1289.6659999999999</v>
          </cell>
          <cell r="N34">
            <v>87.863</v>
          </cell>
          <cell r="O34">
            <v>328.77800000000002</v>
          </cell>
          <cell r="P34">
            <v>749.41200000000003</v>
          </cell>
          <cell r="Q34">
            <v>611.05399999999997</v>
          </cell>
          <cell r="R34">
            <v>1734.9649999999999</v>
          </cell>
          <cell r="S34">
            <v>281.33</v>
          </cell>
          <cell r="T34">
            <v>82.882000000000005</v>
          </cell>
          <cell r="U34">
            <v>218.434</v>
          </cell>
          <cell r="V34">
            <v>7788</v>
          </cell>
        </row>
        <row r="35">
          <cell r="A35">
            <v>2023</v>
          </cell>
          <cell r="B35">
            <v>178.054</v>
          </cell>
          <cell r="C35">
            <v>111.387</v>
          </cell>
          <cell r="D35">
            <v>336.53800000000001</v>
          </cell>
          <cell r="E35">
            <v>143.458</v>
          </cell>
          <cell r="F35">
            <v>144.553</v>
          </cell>
          <cell r="G35">
            <v>521.71</v>
          </cell>
          <cell r="H35">
            <v>1435.7</v>
          </cell>
          <cell r="I35">
            <v>913.99</v>
          </cell>
          <cell r="J35">
            <v>6938.01</v>
          </cell>
          <cell r="K35">
            <v>6416.3</v>
          </cell>
          <cell r="L35">
            <v>992.33699999999999</v>
          </cell>
          <cell r="M35">
            <v>1303.9870000000001</v>
          </cell>
          <cell r="N35">
            <v>88.608000000000004</v>
          </cell>
          <cell r="O35">
            <v>335.70100000000002</v>
          </cell>
          <cell r="P35">
            <v>759.70699999999999</v>
          </cell>
          <cell r="Q35">
            <v>613.91200000000003</v>
          </cell>
          <cell r="R35">
            <v>1735.59</v>
          </cell>
          <cell r="S35">
            <v>282.22199999999998</v>
          </cell>
          <cell r="T35">
            <v>83.489000000000004</v>
          </cell>
          <cell r="U35">
            <v>220.74700000000001</v>
          </cell>
          <cell r="V35">
            <v>7852</v>
          </cell>
        </row>
        <row r="36">
          <cell r="A36">
            <v>2024</v>
          </cell>
          <cell r="B36">
            <v>176.904</v>
          </cell>
          <cell r="C36">
            <v>109.676</v>
          </cell>
          <cell r="D36">
            <v>336.51400000000001</v>
          </cell>
          <cell r="E36">
            <v>144.95400000000001</v>
          </cell>
          <cell r="F36">
            <v>141.18899999999999</v>
          </cell>
          <cell r="G36">
            <v>525.471</v>
          </cell>
          <cell r="H36">
            <v>1434.7080000000001</v>
          </cell>
          <cell r="I36">
            <v>909.23699999999997</v>
          </cell>
          <cell r="J36">
            <v>6934.7629999999999</v>
          </cell>
          <cell r="K36">
            <v>6409.2920000000004</v>
          </cell>
          <cell r="L36">
            <v>992.12699999999995</v>
          </cell>
          <cell r="M36">
            <v>1304.693</v>
          </cell>
          <cell r="N36">
            <v>86.968999999999994</v>
          </cell>
          <cell r="O36">
            <v>337.16399999999999</v>
          </cell>
          <cell r="P36">
            <v>764.45699999999999</v>
          </cell>
          <cell r="Q36">
            <v>614.91999999999996</v>
          </cell>
          <cell r="R36">
            <v>1724.704</v>
          </cell>
          <cell r="S36">
            <v>282.529</v>
          </cell>
          <cell r="T36">
            <v>80.899000000000001</v>
          </cell>
          <cell r="U36">
            <v>220.83</v>
          </cell>
          <cell r="V36">
            <v>7844</v>
          </cell>
        </row>
        <row r="37">
          <cell r="B37">
            <v>174.27799999999999</v>
          </cell>
          <cell r="C37">
            <v>108.904</v>
          </cell>
          <cell r="D37">
            <v>330.33199999999999</v>
          </cell>
          <cell r="E37">
            <v>142.602</v>
          </cell>
          <cell r="F37">
            <v>135.797</v>
          </cell>
          <cell r="G37">
            <v>521.00699999999995</v>
          </cell>
          <cell r="H37">
            <v>1412.92</v>
          </cell>
          <cell r="I37">
            <v>891.91300000000001</v>
          </cell>
          <cell r="J37">
            <v>6910.0870000000004</v>
          </cell>
          <cell r="K37">
            <v>6389.08</v>
          </cell>
          <cell r="L37">
            <v>990.84299999999996</v>
          </cell>
          <cell r="M37">
            <v>1298.3579999999999</v>
          </cell>
          <cell r="N37">
            <v>86.572000000000003</v>
          </cell>
          <cell r="O37">
            <v>335.81400000000002</v>
          </cell>
          <cell r="P37">
            <v>764.84900000000005</v>
          </cell>
          <cell r="Q37">
            <v>614.33600000000001</v>
          </cell>
          <cell r="R37">
            <v>1719.2570000000001</v>
          </cell>
          <cell r="S37">
            <v>281.57799999999997</v>
          </cell>
          <cell r="T37">
            <v>79.546999999999997</v>
          </cell>
          <cell r="U37">
            <v>217.92599999999999</v>
          </cell>
          <cell r="V37">
            <v>7802</v>
          </cell>
        </row>
        <row r="106">
          <cell r="A106">
            <v>2019</v>
          </cell>
          <cell r="B106">
            <v>15.976664462695803</v>
          </cell>
          <cell r="C106">
            <v>15.45417061698501</v>
          </cell>
          <cell r="D106">
            <v>16.203159706716292</v>
          </cell>
          <cell r="E106">
            <v>14.818992842332715</v>
          </cell>
          <cell r="F106">
            <v>14.728604231180972</v>
          </cell>
          <cell r="G106">
            <v>24.076652882688808</v>
          </cell>
          <cell r="H106">
            <v>17.756762370210541</v>
          </cell>
          <cell r="I106">
            <v>15.577236892942389</v>
          </cell>
          <cell r="J106">
            <v>17.402202334236332</v>
          </cell>
          <cell r="K106">
            <v>17.030610647320483</v>
          </cell>
          <cell r="L106">
            <v>15.46018823772016</v>
          </cell>
          <cell r="M106">
            <v>16.562956084609212</v>
          </cell>
          <cell r="N106">
            <v>19.991706387904088</v>
          </cell>
          <cell r="O106">
            <v>24.917109915757628</v>
          </cell>
          <cell r="P106">
            <v>20.806808791279767</v>
          </cell>
          <cell r="Q106">
            <v>14.936532681300275</v>
          </cell>
          <cell r="R106">
            <v>17.913161284471563</v>
          </cell>
          <cell r="S106">
            <v>13.398429669961477</v>
          </cell>
          <cell r="T106">
            <v>15.911897823564312</v>
          </cell>
          <cell r="U106">
            <v>14.945793930918134</v>
          </cell>
          <cell r="V106">
            <v>17.160142191605395</v>
          </cell>
        </row>
        <row r="107">
          <cell r="A107">
            <v>2020</v>
          </cell>
          <cell r="B107">
            <v>15.650730346635219</v>
          </cell>
          <cell r="C107">
            <v>15.054990085922009</v>
          </cell>
          <cell r="D107">
            <v>15.92961182330972</v>
          </cell>
          <cell r="E107">
            <v>14.511092933743495</v>
          </cell>
          <cell r="F107">
            <v>14.475048868040256</v>
          </cell>
          <cell r="G107">
            <v>23.894729149414896</v>
          </cell>
          <cell r="H107">
            <v>17.497101409525328</v>
          </cell>
          <cell r="I107">
            <v>15.277282156439535</v>
          </cell>
          <cell r="J107">
            <v>17.19575618953111</v>
          </cell>
          <cell r="K107">
            <v>16.821103125035528</v>
          </cell>
          <cell r="L107">
            <v>15.180846374080728</v>
          </cell>
          <cell r="M107">
            <v>16.327402148200925</v>
          </cell>
          <cell r="N107">
            <v>19.954077782481455</v>
          </cell>
          <cell r="O107">
            <v>24.592276403281886</v>
          </cell>
          <cell r="P107">
            <v>20.706609227946345</v>
          </cell>
          <cell r="Q107">
            <v>14.695888508244192</v>
          </cell>
          <cell r="R107">
            <v>17.686208683582461</v>
          </cell>
          <cell r="S107">
            <v>13.350010474559143</v>
          </cell>
          <cell r="T107">
            <v>15.892409891959328</v>
          </cell>
          <cell r="U107">
            <v>14.828596277613498</v>
          </cell>
          <cell r="V107">
            <v>16.941689276342125</v>
          </cell>
        </row>
        <row r="108">
          <cell r="A108">
            <v>2021</v>
          </cell>
          <cell r="B108">
            <v>15.769032002293715</v>
          </cell>
          <cell r="C108">
            <v>14.764494428318248</v>
          </cell>
          <cell r="D108">
            <v>16.162731086212411</v>
          </cell>
          <cell r="E108">
            <v>14.463314909902886</v>
          </cell>
          <cell r="F108">
            <v>14.550588898358402</v>
          </cell>
          <cell r="G108">
            <v>23.629868558057687</v>
          </cell>
          <cell r="H108">
            <v>17.494806938547196</v>
          </cell>
          <cell r="I108">
            <v>15.34989770820712</v>
          </cell>
          <cell r="J108">
            <v>17.277090156837751</v>
          </cell>
          <cell r="K108">
            <v>16.919626632743974</v>
          </cell>
          <cell r="L108">
            <v>15.292088556785371</v>
          </cell>
          <cell r="M108">
            <v>16.399755288743268</v>
          </cell>
          <cell r="N108">
            <v>20.068555242100118</v>
          </cell>
          <cell r="O108">
            <v>24.506216694896846</v>
          </cell>
          <cell r="P108">
            <v>20.888241051589322</v>
          </cell>
          <cell r="Q108">
            <v>14.645293383894062</v>
          </cell>
          <cell r="R108">
            <v>17.837951256969351</v>
          </cell>
          <cell r="S108">
            <v>13.58727570696397</v>
          </cell>
          <cell r="T108">
            <v>15.866437195630404</v>
          </cell>
          <cell r="U108">
            <v>14.864868605339932</v>
          </cell>
          <cell r="V108">
            <v>17.022268599720256</v>
          </cell>
        </row>
        <row r="109">
          <cell r="A109">
            <v>2022</v>
          </cell>
          <cell r="B109">
            <v>15.706647606434229</v>
          </cell>
          <cell r="C109">
            <v>14.619258495447307</v>
          </cell>
          <cell r="D109">
            <v>16.183477683865561</v>
          </cell>
          <cell r="E109">
            <v>14.360438234998494</v>
          </cell>
          <cell r="F109">
            <v>14.211714016951548</v>
          </cell>
          <cell r="G109">
            <v>23.690953703363839</v>
          </cell>
          <cell r="H109">
            <v>17.483785689995631</v>
          </cell>
          <cell r="I109">
            <v>15.253623309372694</v>
          </cell>
          <cell r="J109">
            <v>17.342304045902708</v>
          </cell>
          <cell r="K109">
            <v>16.977797276432401</v>
          </cell>
          <cell r="L109">
            <v>15.42709803114694</v>
          </cell>
          <cell r="M109">
            <v>16.572970862697471</v>
          </cell>
          <cell r="N109">
            <v>19.967547593454068</v>
          </cell>
          <cell r="O109">
            <v>24.878455919130531</v>
          </cell>
          <cell r="P109">
            <v>21.001715925373642</v>
          </cell>
          <cell r="Q109">
            <v>14.502765250173139</v>
          </cell>
          <cell r="R109">
            <v>17.762262017999522</v>
          </cell>
          <cell r="S109">
            <v>13.702126208792681</v>
          </cell>
          <cell r="T109">
            <v>15.740575443927455</v>
          </cell>
          <cell r="U109">
            <v>14.944609557587999</v>
          </cell>
          <cell r="V109">
            <v>17.068092660369501</v>
          </cell>
        </row>
        <row r="110">
          <cell r="A110">
            <v>2023</v>
          </cell>
          <cell r="B110">
            <v>15.54789263331986</v>
          </cell>
          <cell r="C110">
            <v>14.673290177759862</v>
          </cell>
          <cell r="D110">
            <v>16.258487034777154</v>
          </cell>
          <cell r="E110">
            <v>14.465458270816193</v>
          </cell>
          <cell r="F110">
            <v>14.123427695999405</v>
          </cell>
          <cell r="G110">
            <v>23.812577565120471</v>
          </cell>
          <cell r="H110">
            <v>17.550572346449304</v>
          </cell>
          <cell r="I110">
            <v>15.259975900995398</v>
          </cell>
          <cell r="J110">
            <v>17.368672012728531</v>
          </cell>
          <cell r="K110">
            <v>16.994732303102346</v>
          </cell>
          <cell r="L110">
            <v>15.483528202983782</v>
          </cell>
          <cell r="M110">
            <v>16.617804651425967</v>
          </cell>
          <cell r="N110">
            <v>19.945346581009961</v>
          </cell>
          <cell r="O110">
            <v>24.899848316836092</v>
          </cell>
          <cell r="P110">
            <v>21.11796597806665</v>
          </cell>
          <cell r="Q110">
            <v>14.496767277003512</v>
          </cell>
          <cell r="R110">
            <v>17.682344368799018</v>
          </cell>
          <cell r="S110">
            <v>13.690560216548182</v>
          </cell>
          <cell r="T110">
            <v>15.892434965679241</v>
          </cell>
          <cell r="U110">
            <v>14.997948157690196</v>
          </cell>
          <cell r="V110">
            <v>17.093719386089042</v>
          </cell>
        </row>
        <row r="111">
          <cell r="A111">
            <v>2024</v>
          </cell>
          <cell r="B111">
            <v>15.427871751847988</v>
          </cell>
          <cell r="C111">
            <v>14.581006774938048</v>
          </cell>
          <cell r="D111">
            <v>16.299937370156904</v>
          </cell>
          <cell r="E111">
            <v>14.655111404081683</v>
          </cell>
          <cell r="F111">
            <v>13.905054171890496</v>
          </cell>
          <cell r="G111">
            <v>23.912980163190639</v>
          </cell>
          <cell r="H111">
            <v>17.570883859395504</v>
          </cell>
          <cell r="I111">
            <v>15.235643520557227</v>
          </cell>
          <cell r="J111">
            <v>17.328601901108797</v>
          </cell>
          <cell r="K111">
            <v>16.946051823842488</v>
          </cell>
          <cell r="L111">
            <v>15.465695570253359</v>
          </cell>
          <cell r="M111">
            <v>16.578239174943864</v>
          </cell>
          <cell r="N111">
            <v>19.534859691957976</v>
          </cell>
          <cell r="O111">
            <v>24.818588546014251</v>
          </cell>
          <cell r="P111">
            <v>21.154535308753211</v>
          </cell>
          <cell r="Q111">
            <v>14.512153562807804</v>
          </cell>
          <cell r="R111">
            <v>17.55515759297738</v>
          </cell>
          <cell r="S111">
            <v>13.715379503219264</v>
          </cell>
          <cell r="T111">
            <v>15.533572324169883</v>
          </cell>
          <cell r="U111">
            <v>14.952123143256818</v>
          </cell>
          <cell r="V111">
            <v>17.056994367973559</v>
          </cell>
        </row>
        <row r="112">
          <cell r="B112">
            <v>15.249433652214773</v>
          </cell>
          <cell r="C112">
            <v>14.508462292705801</v>
          </cell>
          <cell r="D112">
            <v>16.117427726218608</v>
          </cell>
          <cell r="E112">
            <v>14.494577315186566</v>
          </cell>
          <cell r="F112">
            <v>13.526244282595185</v>
          </cell>
          <cell r="G112">
            <v>23.749390318948656</v>
          </cell>
          <cell r="H112">
            <v>17.390730671133127</v>
          </cell>
          <cell r="I112">
            <v>15.038693003358073</v>
          </cell>
          <cell r="J112">
            <v>17.253128319812149</v>
          </cell>
          <cell r="K112">
            <v>16.876681736711106</v>
          </cell>
          <cell r="L112">
            <v>15.450106725541263</v>
          </cell>
          <cell r="M112">
            <v>16.487755692929742</v>
          </cell>
          <cell r="N112">
            <v>19.401409634369085</v>
          </cell>
          <cell r="O112">
            <v>24.521582547319646</v>
          </cell>
          <cell r="P112">
            <v>21.12013488627807</v>
          </cell>
          <cell r="Q112">
            <v>14.487454100006392</v>
          </cell>
          <cell r="R112">
            <v>17.473274662802996</v>
          </cell>
          <cell r="S112">
            <v>13.684572209497231</v>
          </cell>
          <cell r="T112">
            <v>15.407157480452218</v>
          </cell>
          <cell r="U112">
            <v>14.737346092905209</v>
          </cell>
          <cell r="V112">
            <v>16.967509025270758</v>
          </cell>
        </row>
      </sheetData>
      <sheetData sheetId="30">
        <row r="22">
          <cell r="A22">
            <v>2019</v>
          </cell>
          <cell r="B22">
            <v>316.56099999999998</v>
          </cell>
          <cell r="C22">
            <v>234.078</v>
          </cell>
          <cell r="D22">
            <v>543.49300000000005</v>
          </cell>
          <cell r="E22">
            <v>286.06700000000001</v>
          </cell>
          <cell r="F22">
            <v>280.63400000000001</v>
          </cell>
          <cell r="G22">
            <v>590.89499999999998</v>
          </cell>
          <cell r="H22">
            <v>2251.7280000000001</v>
          </cell>
          <cell r="I22">
            <v>1660.8330000000001</v>
          </cell>
          <cell r="J22">
            <v>9623.1669999999995</v>
          </cell>
          <cell r="K22">
            <v>9032.2720000000008</v>
          </cell>
          <cell r="L22">
            <v>1404.2190000000001</v>
          </cell>
          <cell r="M22">
            <v>1750.588</v>
          </cell>
          <cell r="N22">
            <v>110.881</v>
          </cell>
          <cell r="O22">
            <v>297.01499999999999</v>
          </cell>
          <cell r="P22">
            <v>815.75300000000004</v>
          </cell>
          <cell r="Q22">
            <v>1102.826</v>
          </cell>
          <cell r="R22">
            <v>2460.0250000000001</v>
          </cell>
          <cell r="S22">
            <v>548.524</v>
          </cell>
          <cell r="T22">
            <v>143.35400000000001</v>
          </cell>
          <cell r="U22">
            <v>399.08699999999999</v>
          </cell>
          <cell r="V22">
            <v>11284</v>
          </cell>
        </row>
        <row r="23">
          <cell r="A23">
            <v>2020</v>
          </cell>
          <cell r="B23">
            <v>322.49599999999998</v>
          </cell>
          <cell r="C23">
            <v>237.69399999999999</v>
          </cell>
          <cell r="D23">
            <v>553.06700000000001</v>
          </cell>
          <cell r="E23">
            <v>288.774</v>
          </cell>
          <cell r="F23">
            <v>282.67</v>
          </cell>
          <cell r="G23">
            <v>600.57100000000003</v>
          </cell>
          <cell r="H23">
            <v>2285.2719999999999</v>
          </cell>
          <cell r="I23">
            <v>1684.701</v>
          </cell>
          <cell r="J23">
            <v>9780.2990000000009</v>
          </cell>
          <cell r="K23">
            <v>9179.7279999999992</v>
          </cell>
          <cell r="L23">
            <v>1425.268</v>
          </cell>
          <cell r="M23">
            <v>1779.2090000000001</v>
          </cell>
          <cell r="N23">
            <v>112.571</v>
          </cell>
          <cell r="O23">
            <v>303.26100000000002</v>
          </cell>
          <cell r="P23">
            <v>829.15300000000002</v>
          </cell>
          <cell r="Q23">
            <v>1119.0129999999999</v>
          </cell>
          <cell r="R23">
            <v>2508.1559999999999</v>
          </cell>
          <cell r="S23">
            <v>552.93100000000004</v>
          </cell>
          <cell r="T23">
            <v>144.928</v>
          </cell>
          <cell r="U23">
            <v>405.238</v>
          </cell>
          <cell r="V23">
            <v>11465</v>
          </cell>
        </row>
        <row r="24">
          <cell r="A24">
            <v>2021</v>
          </cell>
          <cell r="B24">
            <v>330.286</v>
          </cell>
          <cell r="C24">
            <v>242.21</v>
          </cell>
          <cell r="D24">
            <v>562.89499999999998</v>
          </cell>
          <cell r="E24">
            <v>293.66699999999997</v>
          </cell>
          <cell r="F24">
            <v>286.26100000000002</v>
          </cell>
          <cell r="G24">
            <v>619.08600000000001</v>
          </cell>
          <cell r="H24">
            <v>2334.4050000000002</v>
          </cell>
          <cell r="I24">
            <v>1715.319</v>
          </cell>
          <cell r="J24">
            <v>10005.681</v>
          </cell>
          <cell r="K24">
            <v>9386.5949999999993</v>
          </cell>
          <cell r="L24">
            <v>1457.223</v>
          </cell>
          <cell r="M24">
            <v>1815.3989999999999</v>
          </cell>
          <cell r="N24">
            <v>114.804</v>
          </cell>
          <cell r="O24">
            <v>310.18799999999999</v>
          </cell>
          <cell r="P24">
            <v>848.85400000000004</v>
          </cell>
          <cell r="Q24">
            <v>1140.05</v>
          </cell>
          <cell r="R24">
            <v>2577.9479999999999</v>
          </cell>
          <cell r="S24">
            <v>562.69100000000003</v>
          </cell>
          <cell r="T24">
            <v>147.10900000000001</v>
          </cell>
          <cell r="U24">
            <v>412.32900000000001</v>
          </cell>
          <cell r="V24">
            <v>11721</v>
          </cell>
        </row>
        <row r="25">
          <cell r="A25">
            <v>2022</v>
          </cell>
          <cell r="B25">
            <v>335.09399999999999</v>
          </cell>
          <cell r="C25">
            <v>244.768</v>
          </cell>
          <cell r="D25">
            <v>569.173</v>
          </cell>
          <cell r="E25">
            <v>296.57</v>
          </cell>
          <cell r="F25">
            <v>290.78800000000001</v>
          </cell>
          <cell r="G25">
            <v>632.11199999999997</v>
          </cell>
          <cell r="H25">
            <v>2368.5050000000001</v>
          </cell>
          <cell r="I25">
            <v>1736.393</v>
          </cell>
          <cell r="J25">
            <v>10172.607</v>
          </cell>
          <cell r="K25">
            <v>9540.4950000000008</v>
          </cell>
          <cell r="L25">
            <v>1477.5129999999999</v>
          </cell>
          <cell r="M25">
            <v>1837.6369999999999</v>
          </cell>
          <cell r="N25">
            <v>116.539</v>
          </cell>
          <cell r="O25">
            <v>314.12</v>
          </cell>
          <cell r="P25">
            <v>864.02099999999996</v>
          </cell>
          <cell r="Q25">
            <v>1156.8720000000001</v>
          </cell>
          <cell r="R25">
            <v>2635.8530000000001</v>
          </cell>
          <cell r="S25">
            <v>570.24400000000003</v>
          </cell>
          <cell r="T25">
            <v>148.36699999999999</v>
          </cell>
          <cell r="U25">
            <v>419.32900000000001</v>
          </cell>
          <cell r="V25">
            <v>11909</v>
          </cell>
        </row>
        <row r="26">
          <cell r="A26">
            <v>2023</v>
          </cell>
          <cell r="B26">
            <v>339.54</v>
          </cell>
          <cell r="C26">
            <v>246.12899999999999</v>
          </cell>
          <cell r="D26">
            <v>573.26499999999999</v>
          </cell>
          <cell r="E26">
            <v>297.92200000000003</v>
          </cell>
          <cell r="F26">
            <v>293.27800000000002</v>
          </cell>
          <cell r="G26">
            <v>641.702</v>
          </cell>
          <cell r="H26">
            <v>2391.8359999999998</v>
          </cell>
          <cell r="I26">
            <v>1750.134</v>
          </cell>
          <cell r="J26">
            <v>10269.866</v>
          </cell>
          <cell r="K26">
            <v>9628.1640000000007</v>
          </cell>
          <cell r="L26">
            <v>1489.288</v>
          </cell>
          <cell r="M26">
            <v>1854.4749999999999</v>
          </cell>
          <cell r="N26">
            <v>117.515</v>
          </cell>
          <cell r="O26">
            <v>316.83699999999999</v>
          </cell>
          <cell r="P26">
            <v>874.79399999999998</v>
          </cell>
          <cell r="Q26">
            <v>1163.758</v>
          </cell>
          <cell r="R26">
            <v>2662.1790000000001</v>
          </cell>
          <cell r="S26">
            <v>575.24699999999996</v>
          </cell>
          <cell r="T26">
            <v>148.751</v>
          </cell>
          <cell r="U26">
            <v>425.32</v>
          </cell>
          <cell r="V26">
            <v>12020</v>
          </cell>
        </row>
        <row r="27">
          <cell r="B27">
            <v>346.11900000000003</v>
          </cell>
          <cell r="C27">
            <v>247.49700000000001</v>
          </cell>
          <cell r="D27">
            <v>580.76700000000005</v>
          </cell>
          <cell r="E27">
            <v>301.01900000000001</v>
          </cell>
          <cell r="F27">
            <v>295.04300000000001</v>
          </cell>
          <cell r="G27">
            <v>646.92499999999995</v>
          </cell>
          <cell r="H27">
            <v>2417.37</v>
          </cell>
          <cell r="I27">
            <v>1770.4449999999999</v>
          </cell>
          <cell r="J27">
            <v>10405.555</v>
          </cell>
          <cell r="K27">
            <v>9758.6299999999992</v>
          </cell>
          <cell r="L27">
            <v>1509.7149999999999</v>
          </cell>
          <cell r="M27">
            <v>1878.68</v>
          </cell>
          <cell r="N27">
            <v>119.533</v>
          </cell>
          <cell r="O27">
            <v>320.52999999999997</v>
          </cell>
          <cell r="P27">
            <v>887.60699999999997</v>
          </cell>
          <cell r="Q27">
            <v>1176.2750000000001</v>
          </cell>
          <cell r="R27">
            <v>2702.29</v>
          </cell>
          <cell r="S27">
            <v>582.22500000000002</v>
          </cell>
          <cell r="T27">
            <v>150.18199999999999</v>
          </cell>
          <cell r="U27">
            <v>431.59300000000002</v>
          </cell>
          <cell r="V27">
            <v>12176</v>
          </cell>
        </row>
        <row r="76">
          <cell r="A76">
            <v>2019</v>
          </cell>
          <cell r="B76">
            <v>28.019727752064782</v>
          </cell>
          <cell r="C76">
            <v>30.737372331401286</v>
          </cell>
          <cell r="D76">
            <v>26.324092255144045</v>
          </cell>
          <cell r="E76">
            <v>28.406942381175572</v>
          </cell>
          <cell r="F76">
            <v>26.871848494075696</v>
          </cell>
          <cell r="G76">
            <v>28.521828868544102</v>
          </cell>
          <cell r="H76">
            <v>27.871211526707484</v>
          </cell>
          <cell r="I76">
            <v>27.646834685101517</v>
          </cell>
          <cell r="J76">
            <v>24.496600789696831</v>
          </cell>
          <cell r="K76">
            <v>24.272501250539012</v>
          </cell>
          <cell r="L76">
            <v>22.138309114531644</v>
          </cell>
          <cell r="M76">
            <v>22.640070716757272</v>
          </cell>
          <cell r="N76">
            <v>25.263846230963427</v>
          </cell>
          <cell r="O76">
            <v>22.885985006969467</v>
          </cell>
          <cell r="P76">
            <v>23.109758982318798</v>
          </cell>
          <cell r="Q76">
            <v>26.364355504959459</v>
          </cell>
          <cell r="R76">
            <v>25.468222296808619</v>
          </cell>
          <cell r="S76">
            <v>26.752087522562707</v>
          </cell>
          <cell r="T76">
            <v>26.744450704645779</v>
          </cell>
          <cell r="U76">
            <v>27.68484449920085</v>
          </cell>
          <cell r="V76">
            <v>24.914442162902123</v>
          </cell>
        </row>
        <row r="77">
          <cell r="A77">
            <v>2020</v>
          </cell>
          <cell r="B77">
            <v>28.721891161830488</v>
          </cell>
          <cell r="C77">
            <v>31.420224719101121</v>
          </cell>
          <cell r="D77">
            <v>26.972851918937135</v>
          </cell>
          <cell r="E77">
            <v>28.98304319243643</v>
          </cell>
          <cell r="F77">
            <v>27.475940205542237</v>
          </cell>
          <cell r="G77">
            <v>29.066267611325646</v>
          </cell>
          <cell r="H77">
            <v>28.490613553684383</v>
          </cell>
          <cell r="I77">
            <v>28.29087577395995</v>
          </cell>
          <cell r="J77">
            <v>25.070571629752408</v>
          </cell>
          <cell r="K77">
            <v>24.847104576928967</v>
          </cell>
          <cell r="L77">
            <v>22.682672582680699</v>
          </cell>
          <cell r="M77">
            <v>23.158057367445132</v>
          </cell>
          <cell r="N77">
            <v>25.899348438276487</v>
          </cell>
          <cell r="O77">
            <v>23.442348215817933</v>
          </cell>
          <cell r="P77">
            <v>23.653476890195947</v>
          </cell>
          <cell r="Q77">
            <v>26.909429060210527</v>
          </cell>
          <cell r="R77">
            <v>26.14814001645729</v>
          </cell>
          <cell r="S77">
            <v>27.255098645701121</v>
          </cell>
          <cell r="T77">
            <v>27.436689150687108</v>
          </cell>
          <cell r="U77">
            <v>28.195373108366674</v>
          </cell>
          <cell r="V77">
            <v>25.49704220966953</v>
          </cell>
        </row>
        <row r="78">
          <cell r="A78">
            <v>2021</v>
          </cell>
          <cell r="B78">
            <v>29.227711487340315</v>
          </cell>
          <cell r="C78">
            <v>31.986656489114157</v>
          </cell>
          <cell r="D78">
            <v>27.430888556213112</v>
          </cell>
          <cell r="E78">
            <v>29.537871968054873</v>
          </cell>
          <cell r="F78">
            <v>28.01007443299514</v>
          </cell>
          <cell r="G78">
            <v>29.733216274057028</v>
          </cell>
          <cell r="H78">
            <v>29.043384333327367</v>
          </cell>
          <cell r="I78">
            <v>28.802208777347776</v>
          </cell>
          <cell r="J78">
            <v>25.599478251365316</v>
          </cell>
          <cell r="K78">
            <v>25.366877573685752</v>
          </cell>
          <cell r="L78">
            <v>23.211225186744517</v>
          </cell>
          <cell r="M78">
            <v>23.635271906676426</v>
          </cell>
          <cell r="N78">
            <v>26.481884300342085</v>
          </cell>
          <cell r="O78">
            <v>23.979906194894141</v>
          </cell>
          <cell r="P78">
            <v>24.138087923249859</v>
          </cell>
          <cell r="Q78">
            <v>27.358131511969617</v>
          </cell>
          <cell r="R78">
            <v>26.764916031428339</v>
          </cell>
          <cell r="S78">
            <v>27.700660701108191</v>
          </cell>
          <cell r="T78">
            <v>28.006571908328354</v>
          </cell>
          <cell r="U78">
            <v>28.532667364190456</v>
          </cell>
          <cell r="V78">
            <v>26.022956861526165</v>
          </cell>
        </row>
        <row r="79">
          <cell r="A79">
            <v>2022</v>
          </cell>
          <cell r="B79">
            <v>29.351882022767168</v>
          </cell>
          <cell r="C79">
            <v>32.192803283884793</v>
          </cell>
          <cell r="D79">
            <v>27.527504628438443</v>
          </cell>
          <cell r="E79">
            <v>29.809026032767111</v>
          </cell>
          <cell r="F79">
            <v>28.345640020860447</v>
          </cell>
          <cell r="G79">
            <v>29.369508422026385</v>
          </cell>
          <cell r="H79">
            <v>29.087632740827836</v>
          </cell>
          <cell r="I79">
            <v>28.98635812753114</v>
          </cell>
          <cell r="J79">
            <v>25.663373245587255</v>
          </cell>
          <cell r="K79">
            <v>25.450586049368855</v>
          </cell>
          <cell r="L79">
            <v>23.259580777097721</v>
          </cell>
          <cell r="M79">
            <v>23.614722305786763</v>
          </cell>
          <cell r="N79">
            <v>26.484390801515357</v>
          </cell>
          <cell r="O79">
            <v>23.769292876400737</v>
          </cell>
          <cell r="P79">
            <v>24.213548215877591</v>
          </cell>
          <cell r="Q79">
            <v>27.457218249939125</v>
          </cell>
          <cell r="R79">
            <v>26.985392573873305</v>
          </cell>
          <cell r="S79">
            <v>27.77362975085051</v>
          </cell>
          <cell r="T79">
            <v>28.177191149938281</v>
          </cell>
          <cell r="U79">
            <v>28.689252502695634</v>
          </cell>
          <cell r="V79">
            <v>26.099629621512634</v>
          </cell>
        </row>
        <row r="80">
          <cell r="A80">
            <v>2023</v>
          </cell>
          <cell r="B80">
            <v>29.649047281821382</v>
          </cell>
          <cell r="C80">
            <v>32.423193354357842</v>
          </cell>
          <cell r="D80">
            <v>27.695004932553012</v>
          </cell>
          <cell r="E80">
            <v>30.040696642627822</v>
          </cell>
          <cell r="F80">
            <v>28.654477097170684</v>
          </cell>
          <cell r="G80">
            <v>29.289411068779469</v>
          </cell>
          <cell r="H80">
            <v>29.238762108269071</v>
          </cell>
          <cell r="I80">
            <v>29.220235083001654</v>
          </cell>
          <cell r="J80">
            <v>25.709668070336061</v>
          </cell>
          <cell r="K80">
            <v>25.501935656120679</v>
          </cell>
          <cell r="L80">
            <v>23.237501726092354</v>
          </cell>
          <cell r="M80">
            <v>23.63313689550062</v>
          </cell>
          <cell r="N80">
            <v>26.452209771887254</v>
          </cell>
          <cell r="O80">
            <v>23.500654574044749</v>
          </cell>
          <cell r="P80">
            <v>24.317098473249342</v>
          </cell>
          <cell r="Q80">
            <v>27.480695755663763</v>
          </cell>
          <cell r="R80">
            <v>27.122515023355177</v>
          </cell>
          <cell r="S80">
            <v>27.905172852891308</v>
          </cell>
          <cell r="T80">
            <v>28.315294153478337</v>
          </cell>
          <cell r="U80">
            <v>28.897005669063653</v>
          </cell>
          <cell r="V80">
            <v>26.167410471318163</v>
          </cell>
        </row>
        <row r="81">
          <cell r="B81">
            <v>30.185182601172805</v>
          </cell>
          <cell r="C81">
            <v>32.903784180466481</v>
          </cell>
          <cell r="D81">
            <v>28.130971450382201</v>
          </cell>
          <cell r="E81">
            <v>30.433564991274913</v>
          </cell>
          <cell r="F81">
            <v>29.057425847885369</v>
          </cell>
          <cell r="G81">
            <v>29.440073176392424</v>
          </cell>
          <cell r="H81">
            <v>29.605555635841512</v>
          </cell>
          <cell r="I81">
            <v>29.666488377345996</v>
          </cell>
          <cell r="J81">
            <v>26.001425016989359</v>
          </cell>
          <cell r="K81">
            <v>25.801640759962879</v>
          </cell>
          <cell r="L81">
            <v>23.534076371114836</v>
          </cell>
          <cell r="M81">
            <v>23.87167431202861</v>
          </cell>
          <cell r="N81">
            <v>26.849341530416737</v>
          </cell>
          <cell r="O81">
            <v>23.594162445142267</v>
          </cell>
          <cell r="P81">
            <v>24.562419628306774</v>
          </cell>
          <cell r="Q81">
            <v>27.760169505125464</v>
          </cell>
          <cell r="R81">
            <v>27.505662891676973</v>
          </cell>
          <cell r="S81">
            <v>28.264131580339839</v>
          </cell>
          <cell r="T81">
            <v>28.836734184458169</v>
          </cell>
          <cell r="U81">
            <v>29.222622305699588</v>
          </cell>
          <cell r="V81">
            <v>26.477047861352119</v>
          </cell>
        </row>
      </sheetData>
      <sheetData sheetId="31">
        <row r="105">
          <cell r="A105">
            <v>2019</v>
          </cell>
          <cell r="B105">
            <v>34.111007551034319</v>
          </cell>
          <cell r="C105">
            <v>36.342184672677277</v>
          </cell>
          <cell r="D105">
            <v>32.061898013292506</v>
          </cell>
          <cell r="E105">
            <v>33.809551235710487</v>
          </cell>
          <cell r="F105">
            <v>32.149238467858225</v>
          </cell>
          <cell r="G105">
            <v>38.419648515804923</v>
          </cell>
          <cell r="H105">
            <v>34.611376145153763</v>
          </cell>
          <cell r="I105">
            <v>33.29802639015054</v>
          </cell>
          <cell r="J105">
            <v>31.462635517143344</v>
          </cell>
          <cell r="K105">
            <v>31.07531251919746</v>
          </cell>
          <cell r="L105">
            <v>28.249657847776195</v>
          </cell>
          <cell r="M105">
            <v>29.182651115360265</v>
          </cell>
          <cell r="N105">
            <v>32.308859582767511</v>
          </cell>
          <cell r="O105">
            <v>29.59470736313601</v>
          </cell>
          <cell r="P105">
            <v>29.80795244747241</v>
          </cell>
          <cell r="Q105">
            <v>32.950005725529813</v>
          </cell>
          <cell r="R105">
            <v>32.79471351336354</v>
          </cell>
          <cell r="S105">
            <v>34.350420918485547</v>
          </cell>
          <cell r="T105">
            <v>33.326928027999273</v>
          </cell>
          <cell r="U105">
            <v>35.264745382702891</v>
          </cell>
          <cell r="V105">
            <v>31.706078470336269</v>
          </cell>
        </row>
        <row r="106">
          <cell r="A106">
            <v>2020</v>
          </cell>
          <cell r="B106">
            <v>34.803882713481997</v>
          </cell>
          <cell r="C106">
            <v>37.062656972901529</v>
          </cell>
          <cell r="D106">
            <v>32.647291483171074</v>
          </cell>
          <cell r="E106">
            <v>34.413135880283633</v>
          </cell>
          <cell r="F106">
            <v>32.806080146502062</v>
          </cell>
          <cell r="G106">
            <v>39.10782673422343</v>
          </cell>
          <cell r="H106">
            <v>35.269525279449056</v>
          </cell>
          <cell r="I106">
            <v>33.937729211458013</v>
          </cell>
          <cell r="J106">
            <v>32.085846497993018</v>
          </cell>
          <cell r="K106">
            <v>31.693128624658478</v>
          </cell>
          <cell r="L106">
            <v>28.842812377158623</v>
          </cell>
          <cell r="M106">
            <v>29.777255810115307</v>
          </cell>
          <cell r="N106">
            <v>32.96460584196867</v>
          </cell>
          <cell r="O106">
            <v>30.11349318128762</v>
          </cell>
          <cell r="P106">
            <v>30.325265153903231</v>
          </cell>
          <cell r="Q106">
            <v>33.548934913604661</v>
          </cell>
          <cell r="R106">
            <v>33.500231075548513</v>
          </cell>
          <cell r="S106">
            <v>34.912814698887232</v>
          </cell>
          <cell r="T106">
            <v>34.318768256828982</v>
          </cell>
          <cell r="U106">
            <v>35.829674726039315</v>
          </cell>
          <cell r="V106">
            <v>32.331094604812527</v>
          </cell>
        </row>
        <row r="107">
          <cell r="A107">
            <v>2021</v>
          </cell>
          <cell r="B107">
            <v>35.093943244687814</v>
          </cell>
          <cell r="C107">
            <v>37.633085145439516</v>
          </cell>
          <cell r="D107">
            <v>32.916237826795481</v>
          </cell>
          <cell r="E107">
            <v>34.88123676706514</v>
          </cell>
          <cell r="F107">
            <v>33.210599289819008</v>
          </cell>
          <cell r="G107">
            <v>39.659561142980095</v>
          </cell>
          <cell r="H107">
            <v>35.694111013570136</v>
          </cell>
          <cell r="I107">
            <v>34.307730384893866</v>
          </cell>
          <cell r="J107">
            <v>32.523065849913401</v>
          </cell>
          <cell r="K107">
            <v>32.121503478928069</v>
          </cell>
          <cell r="L107">
            <v>29.283862495890478</v>
          </cell>
          <cell r="M107">
            <v>30.189565296412958</v>
          </cell>
          <cell r="N107">
            <v>33.474196055997538</v>
          </cell>
          <cell r="O107">
            <v>30.613212032472308</v>
          </cell>
          <cell r="P107">
            <v>30.727781888372423</v>
          </cell>
          <cell r="Q107">
            <v>33.916307946900673</v>
          </cell>
          <cell r="R107">
            <v>33.997154015991583</v>
          </cell>
          <cell r="S107">
            <v>35.221507910838582</v>
          </cell>
          <cell r="T107">
            <v>34.873568820369108</v>
          </cell>
          <cell r="U107">
            <v>36.018799926926071</v>
          </cell>
          <cell r="V107">
            <v>32.759041761950222</v>
          </cell>
        </row>
        <row r="108">
          <cell r="A108">
            <v>2022</v>
          </cell>
          <cell r="B108">
            <v>35.228582640472858</v>
          </cell>
          <cell r="C108">
            <v>37.918294820989615</v>
          </cell>
          <cell r="D108">
            <v>32.99975044156367</v>
          </cell>
          <cell r="E108">
            <v>35.145441752939995</v>
          </cell>
          <cell r="F108">
            <v>33.473020329185609</v>
          </cell>
          <cell r="G108">
            <v>39.120362519067051</v>
          </cell>
          <cell r="H108">
            <v>35.711112827723348</v>
          </cell>
          <cell r="I108">
            <v>34.486209555988104</v>
          </cell>
          <cell r="J108">
            <v>32.541861951803568</v>
          </cell>
          <cell r="K108">
            <v>32.164158326763605</v>
          </cell>
          <cell r="L108">
            <v>29.316369547486676</v>
          </cell>
          <cell r="M108">
            <v>30.101392451536885</v>
          </cell>
          <cell r="N108">
            <v>33.434841794518086</v>
          </cell>
          <cell r="O108">
            <v>30.40429439357354</v>
          </cell>
          <cell r="P108">
            <v>30.773242549680706</v>
          </cell>
          <cell r="Q108">
            <v>33.983811502548321</v>
          </cell>
          <cell r="R108">
            <v>34.172138526324972</v>
          </cell>
          <cell r="S108">
            <v>35.244412948662692</v>
          </cell>
          <cell r="T108">
            <v>35.047763745133423</v>
          </cell>
          <cell r="U108">
            <v>36.097313673010298</v>
          </cell>
          <cell r="V108">
            <v>32.79712463564838</v>
          </cell>
        </row>
        <row r="109">
          <cell r="A109">
            <v>2023</v>
          </cell>
          <cell r="B109">
            <v>35.527773824066955</v>
          </cell>
          <cell r="C109">
            <v>38.225352186891556</v>
          </cell>
          <cell r="D109">
            <v>33.161104621333557</v>
          </cell>
          <cell r="E109">
            <v>35.360300404949747</v>
          </cell>
          <cell r="F109">
            <v>33.809445646205461</v>
          </cell>
          <cell r="G109">
            <v>39.002766441751589</v>
          </cell>
          <cell r="H109">
            <v>35.874643658714291</v>
          </cell>
          <cell r="I109">
            <v>34.730398855723031</v>
          </cell>
          <cell r="J109">
            <v>32.588961556435045</v>
          </cell>
          <cell r="K109">
            <v>32.216768587913961</v>
          </cell>
          <cell r="L109">
            <v>29.319541237809112</v>
          </cell>
          <cell r="M109">
            <v>30.106715660793075</v>
          </cell>
          <cell r="N109">
            <v>33.423446947016799</v>
          </cell>
          <cell r="O109">
            <v>30.279593978660518</v>
          </cell>
          <cell r="P109">
            <v>30.867610447862425</v>
          </cell>
          <cell r="Q109">
            <v>34.004113516040825</v>
          </cell>
          <cell r="R109">
            <v>34.28809305881461</v>
          </cell>
          <cell r="S109">
            <v>35.415378122521453</v>
          </cell>
          <cell r="T109">
            <v>35.055335802854543</v>
          </cell>
          <cell r="U109">
            <v>36.34084497855757</v>
          </cell>
          <cell r="V109">
            <v>32.868183302492653</v>
          </cell>
        </row>
        <row r="110">
          <cell r="A110">
            <v>2024</v>
          </cell>
          <cell r="B110">
            <v>36.060461238457698</v>
          </cell>
          <cell r="C110">
            <v>38.738925582038434</v>
          </cell>
          <cell r="D110">
            <v>33.597835032121409</v>
          </cell>
          <cell r="E110">
            <v>35.774166870555312</v>
          </cell>
          <cell r="F110">
            <v>34.229583239361858</v>
          </cell>
          <cell r="G110">
            <v>39.166526351237586</v>
          </cell>
          <cell r="H110">
            <v>36.258094967727907</v>
          </cell>
          <cell r="I110">
            <v>35.187173624977127</v>
          </cell>
          <cell r="J110">
            <v>32.899456290599915</v>
          </cell>
          <cell r="K110">
            <v>32.5353417090096</v>
          </cell>
          <cell r="L110">
            <v>29.655618995241944</v>
          </cell>
          <cell r="M110">
            <v>30.372305259283046</v>
          </cell>
          <cell r="N110">
            <v>33.887093187540849</v>
          </cell>
          <cell r="O110">
            <v>30.49883917280205</v>
          </cell>
          <cell r="P110">
            <v>31.107799004836895</v>
          </cell>
          <cell r="Q110">
            <v>34.274354561751466</v>
          </cell>
          <cell r="R110">
            <v>34.680338493026504</v>
          </cell>
          <cell r="S110">
            <v>35.83807901480769</v>
          </cell>
          <cell r="T110">
            <v>35.399317589635963</v>
          </cell>
          <cell r="U110">
            <v>36.653860685185464</v>
          </cell>
          <cell r="V110">
            <v>33.196338095548747</v>
          </cell>
        </row>
        <row r="111">
          <cell r="B111">
            <v>36.654361162323283</v>
          </cell>
          <cell r="C111">
            <v>39.304898324593935</v>
          </cell>
          <cell r="D111">
            <v>34.152706982517486</v>
          </cell>
          <cell r="E111">
            <v>36.323958407448437</v>
          </cell>
          <cell r="F111">
            <v>34.888122141297586</v>
          </cell>
          <cell r="G111">
            <v>39.422637742333968</v>
          </cell>
          <cell r="H111">
            <v>36.757384217086027</v>
          </cell>
          <cell r="I111">
            <v>35.771519737343503</v>
          </cell>
          <cell r="J111">
            <v>33.40839473222433</v>
          </cell>
          <cell r="K111">
            <v>33.059880274002666</v>
          </cell>
          <cell r="L111">
            <v>30.2585348077763</v>
          </cell>
          <cell r="M111">
            <v>30.84263741510766</v>
          </cell>
          <cell r="N111">
            <v>34.17791871631389</v>
          </cell>
          <cell r="O111">
            <v>30.981194818699009</v>
          </cell>
          <cell r="P111">
            <v>31.488882402791614</v>
          </cell>
          <cell r="Q111">
            <v>34.846805860389495</v>
          </cell>
          <cell r="R111">
            <v>35.214503963269124</v>
          </cell>
          <cell r="S111">
            <v>36.477726084025761</v>
          </cell>
          <cell r="T111">
            <v>36.190269591845038</v>
          </cell>
          <cell r="U111">
            <v>37.141931640127055</v>
          </cell>
          <cell r="V111">
            <v>33.71319211865513</v>
          </cell>
        </row>
      </sheetData>
      <sheetData sheetId="32"/>
      <sheetData sheetId="33"/>
      <sheetData sheetId="34">
        <row r="105">
          <cell r="A105">
            <v>2019</v>
          </cell>
          <cell r="B105">
            <v>23.862295329151337</v>
          </cell>
          <cell r="C105">
            <v>26.467986144757617</v>
          </cell>
          <cell r="D105">
            <v>21.56534248623775</v>
          </cell>
          <cell r="E105">
            <v>20.063591362949605</v>
          </cell>
          <cell r="F105">
            <v>19.772297437533393</v>
          </cell>
          <cell r="G105">
            <v>26.690085842342853</v>
          </cell>
          <cell r="H105">
            <v>21.064842965183466</v>
          </cell>
          <cell r="I105">
            <v>22.079355698880821</v>
          </cell>
          <cell r="J105">
            <v>21.037900021559423</v>
          </cell>
          <cell r="K105">
            <v>21.168361278166923</v>
          </cell>
          <cell r="L105">
            <v>23.124658443532088</v>
          </cell>
          <cell r="M105">
            <v>24.187062090255885</v>
          </cell>
          <cell r="N105">
            <v>16.572760432760315</v>
          </cell>
          <cell r="O105">
            <v>17.525247563821573</v>
          </cell>
          <cell r="P105">
            <v>18.45687969242568</v>
          </cell>
          <cell r="Q105">
            <v>26.169563444259207</v>
          </cell>
          <cell r="R105">
            <v>16.538762902912264</v>
          </cell>
          <cell r="S105">
            <v>22.003356935765719</v>
          </cell>
          <cell r="T105">
            <v>19.110354427355276</v>
          </cell>
          <cell r="U105">
            <v>23.198001674497192</v>
          </cell>
          <cell r="V105">
            <v>21.152291868805058</v>
          </cell>
        </row>
        <row r="106">
          <cell r="A106">
            <v>2020</v>
          </cell>
          <cell r="B106">
            <v>25.383366241901168</v>
          </cell>
          <cell r="C106">
            <v>25.753331463171499</v>
          </cell>
          <cell r="D106">
            <v>21.904998497215054</v>
          </cell>
          <cell r="E106">
            <v>19.84630944622619</v>
          </cell>
          <cell r="F106">
            <v>20.151536670128934</v>
          </cell>
          <cell r="G106">
            <v>26.641553711235183</v>
          </cell>
          <cell r="H106">
            <v>21.221566222458645</v>
          </cell>
          <cell r="I106">
            <v>22.436873815705699</v>
          </cell>
          <cell r="J106">
            <v>21.206914731600133</v>
          </cell>
          <cell r="K106">
            <v>21.365292945696325</v>
          </cell>
          <cell r="L106">
            <v>22.942751813617917</v>
          </cell>
          <cell r="M106">
            <v>25.014957273257032</v>
          </cell>
          <cell r="N106">
            <v>15.862101486972991</v>
          </cell>
          <cell r="O106">
            <v>17.386381305997162</v>
          </cell>
          <cell r="P106">
            <v>19.690033154160314</v>
          </cell>
          <cell r="Q106">
            <v>25.769016220288727</v>
          </cell>
          <cell r="R106">
            <v>16.590860678457481</v>
          </cell>
          <cell r="S106">
            <v>22.056875388252188</v>
          </cell>
          <cell r="T106">
            <v>17.574229294536487</v>
          </cell>
          <cell r="U106">
            <v>22.808789752226215</v>
          </cell>
          <cell r="V106">
            <v>21.342795650609332</v>
          </cell>
        </row>
        <row r="107">
          <cell r="A107">
            <v>2021</v>
          </cell>
          <cell r="B107">
            <v>24.863823965291932</v>
          </cell>
          <cell r="C107">
            <v>21.956654137776241</v>
          </cell>
          <cell r="D107">
            <v>21.231533824951896</v>
          </cell>
          <cell r="E107">
            <v>21.764037809645238</v>
          </cell>
          <cell r="F107">
            <v>19.809360476492461</v>
          </cell>
          <cell r="G107">
            <v>26.020683609795352</v>
          </cell>
          <cell r="H107">
            <v>20.656635804766232</v>
          </cell>
          <cell r="I107">
            <v>21.909188876072839</v>
          </cell>
          <cell r="J107">
            <v>21.092157071808824</v>
          </cell>
          <cell r="K107">
            <v>21.278014920886061</v>
          </cell>
          <cell r="L107">
            <v>22.848540388873058</v>
          </cell>
          <cell r="M107">
            <v>23.839378632612203</v>
          </cell>
          <cell r="N107">
            <v>16.071360901990737</v>
          </cell>
          <cell r="O107">
            <v>15.676963294288917</v>
          </cell>
          <cell r="P107">
            <v>18.904993449227753</v>
          </cell>
          <cell r="Q107">
            <v>28.467214977616013</v>
          </cell>
          <cell r="R107">
            <v>17.016136674644461</v>
          </cell>
          <cell r="S107">
            <v>22.01688514114803</v>
          </cell>
          <cell r="T107">
            <v>18.410976814394655</v>
          </cell>
          <cell r="U107">
            <v>21.451485102643002</v>
          </cell>
          <cell r="V107">
            <v>21.181285428101724</v>
          </cell>
        </row>
        <row r="108">
          <cell r="B108">
            <v>23.796905619294524</v>
          </cell>
          <cell r="C108">
            <v>25.178462769913967</v>
          </cell>
          <cell r="D108">
            <v>21.316972535053946</v>
          </cell>
          <cell r="E108">
            <v>20.628834520874801</v>
          </cell>
          <cell r="F108">
            <v>19.810060390598181</v>
          </cell>
          <cell r="G108">
            <v>30.593720908038851</v>
          </cell>
          <cell r="H108">
            <v>21.709691430679857</v>
          </cell>
          <cell r="I108">
            <v>21.956197464781578</v>
          </cell>
          <cell r="J108">
            <v>21.55669476221518</v>
          </cell>
          <cell r="K108">
            <v>21.580940606196446</v>
          </cell>
          <cell r="L108">
            <v>22.57161651128612</v>
          </cell>
          <cell r="M108">
            <v>24.69665905394595</v>
          </cell>
          <cell r="N108">
            <v>15.872754451068428</v>
          </cell>
          <cell r="O108">
            <v>15.407581589645478</v>
          </cell>
          <cell r="P108">
            <v>21.030383136497083</v>
          </cell>
          <cell r="Q108">
            <v>28.731584452901231</v>
          </cell>
          <cell r="R108">
            <v>16.474014046835979</v>
          </cell>
          <cell r="S108">
            <v>22.50749653344246</v>
          </cell>
          <cell r="T108">
            <v>18.473584259088931</v>
          </cell>
          <cell r="U108">
            <v>22.794612111774988</v>
          </cell>
          <cell r="V108">
            <v>21.601080170236987</v>
          </cell>
        </row>
        <row r="109">
          <cell r="B109">
            <v>23.48549556589909</v>
          </cell>
          <cell r="C109">
            <v>22.046557720532565</v>
          </cell>
          <cell r="D109">
            <v>20.628432755557206</v>
          </cell>
          <cell r="E109">
            <v>19.808801265553836</v>
          </cell>
          <cell r="F109">
            <v>19.035060431029294</v>
          </cell>
          <cell r="G109">
            <v>28.962776798402007</v>
          </cell>
          <cell r="H109">
            <v>20.706672409089087</v>
          </cell>
          <cell r="I109">
            <v>21.006298486221077</v>
          </cell>
          <cell r="J109">
            <v>21.214894862797621</v>
          </cell>
          <cell r="K109">
            <v>21.283202920443191</v>
          </cell>
          <cell r="L109">
            <v>22.223712770795167</v>
          </cell>
          <cell r="M109">
            <v>24.331750038255631</v>
          </cell>
          <cell r="N109">
            <v>14.532632426805373</v>
          </cell>
          <cell r="O109">
            <v>17.675470055538366</v>
          </cell>
          <cell r="P109">
            <v>19.931723548082537</v>
          </cell>
          <cell r="Q109">
            <v>26.70222340477056</v>
          </cell>
          <cell r="R109">
            <v>16.771810086231788</v>
          </cell>
          <cell r="S109">
            <v>22.391642010100927</v>
          </cell>
          <cell r="T109">
            <v>18.948017597231217</v>
          </cell>
          <cell r="U109">
            <v>22.097852676929289</v>
          </cell>
          <cell r="V109">
            <v>21.191569948148985</v>
          </cell>
        </row>
        <row r="178">
          <cell r="A178">
            <v>2019</v>
          </cell>
          <cell r="B178">
            <v>77.304977196065778</v>
          </cell>
          <cell r="C178">
            <v>85.10109226923862</v>
          </cell>
          <cell r="D178">
            <v>73.869390268110507</v>
          </cell>
          <cell r="E178">
            <v>63.043884103073381</v>
          </cell>
          <cell r="F178">
            <v>62.983113714711649</v>
          </cell>
          <cell r="G178">
            <v>87.295492181486722</v>
          </cell>
          <cell r="H178">
            <v>75.578347294025264</v>
          </cell>
          <cell r="I178">
            <v>72.215137642087299</v>
          </cell>
          <cell r="J178">
            <v>99.350673988682601</v>
          </cell>
          <cell r="K178">
            <v>100</v>
          </cell>
          <cell r="L178">
            <v>117.90727584141685</v>
          </cell>
          <cell r="M178">
            <v>127.74348741884376</v>
          </cell>
          <cell r="N178">
            <v>84.27174194428602</v>
          </cell>
          <cell r="O178">
            <v>132.90972282593063</v>
          </cell>
          <cell r="P178">
            <v>95.003540359120223</v>
          </cell>
          <cell r="Q178">
            <v>109.45663801972714</v>
          </cell>
          <cell r="R178">
            <v>71.109855710785055</v>
          </cell>
          <cell r="S178">
            <v>85.077354503766898</v>
          </cell>
          <cell r="T178">
            <v>73.727394224187407</v>
          </cell>
          <cell r="U178">
            <v>84.321868727893673</v>
          </cell>
          <cell r="V178">
            <v>95.249172936363792</v>
          </cell>
        </row>
        <row r="179">
          <cell r="A179">
            <v>2020</v>
          </cell>
          <cell r="B179">
            <v>82.305347915711295</v>
          </cell>
          <cell r="C179">
            <v>82.745596714386565</v>
          </cell>
          <cell r="D179">
            <v>74.80183808267914</v>
          </cell>
          <cell r="E179">
            <v>62.923380338844616</v>
          </cell>
          <cell r="F179">
            <v>64.699807309341011</v>
          </cell>
          <cell r="G179">
            <v>87.301012722530729</v>
          </cell>
          <cell r="H179">
            <v>76.601964122477668</v>
          </cell>
          <cell r="I179">
            <v>73.522806802844144</v>
          </cell>
          <cell r="J179">
            <v>99.351266827338975</v>
          </cell>
          <cell r="K179">
            <v>100</v>
          </cell>
          <cell r="L179">
            <v>114.67322709219694</v>
          </cell>
          <cell r="M179">
            <v>130.94195370128853</v>
          </cell>
          <cell r="N179">
            <v>79.746815990595749</v>
          </cell>
          <cell r="O179">
            <v>128.19475625747589</v>
          </cell>
          <cell r="P179">
            <v>100.10471675714942</v>
          </cell>
          <cell r="Q179">
            <v>106.96493854862064</v>
          </cell>
          <cell r="R179">
            <v>71.207234990393786</v>
          </cell>
          <cell r="S179">
            <v>85.193370291577509</v>
          </cell>
          <cell r="T179">
            <v>66.246269405959453</v>
          </cell>
          <cell r="U179">
            <v>83.85599367192772</v>
          </cell>
          <cell r="V179">
            <v>95.457713904479974</v>
          </cell>
        </row>
        <row r="180">
          <cell r="A180">
            <v>2021</v>
          </cell>
          <cell r="B180">
            <v>80.44330097734634</v>
          </cell>
          <cell r="C180">
            <v>70.497981580513709</v>
          </cell>
          <cell r="D180">
            <v>71.877333608736066</v>
          </cell>
          <cell r="E180">
            <v>68.748936912056465</v>
          </cell>
          <cell r="F180">
            <v>62.756503316036763</v>
          </cell>
          <cell r="G180">
            <v>84.73203965626783</v>
          </cell>
          <cell r="H180">
            <v>74.338907809521686</v>
          </cell>
          <cell r="I180">
            <v>71.343639103518001</v>
          </cell>
          <cell r="J180">
            <v>99.221345980166774</v>
          </cell>
          <cell r="K180">
            <v>100</v>
          </cell>
          <cell r="L180">
            <v>115.11887197361692</v>
          </cell>
          <cell r="M180">
            <v>124.48358330222595</v>
          </cell>
          <cell r="N180">
            <v>83.443995201193218</v>
          </cell>
          <cell r="O180">
            <v>121.011393548817</v>
          </cell>
          <cell r="P180">
            <v>96.471842153427431</v>
          </cell>
          <cell r="Q180">
            <v>116.39672595513302</v>
          </cell>
          <cell r="R180">
            <v>72.740796231241745</v>
          </cell>
          <cell r="S180">
            <v>90.733055323766351</v>
          </cell>
          <cell r="T180">
            <v>68.05971920177663</v>
          </cell>
          <cell r="U180">
            <v>78.630927512825792</v>
          </cell>
          <cell r="V180">
            <v>95.029844201716529</v>
          </cell>
        </row>
        <row r="181">
          <cell r="B181">
            <v>78.36026485410315</v>
          </cell>
          <cell r="C181">
            <v>82.997352770523264</v>
          </cell>
          <cell r="D181">
            <v>72.12470160143252</v>
          </cell>
          <cell r="E181">
            <v>65.694652580164075</v>
          </cell>
          <cell r="F181">
            <v>62.178327998448246</v>
          </cell>
          <cell r="G181">
            <v>100.27815134479576</v>
          </cell>
          <cell r="H181">
            <v>78.337855388786608</v>
          </cell>
          <cell r="I181">
            <v>71.966626712315318</v>
          </cell>
          <cell r="J181">
            <v>100.01424187951329</v>
          </cell>
          <cell r="K181">
            <v>100</v>
          </cell>
          <cell r="L181">
            <v>112.2660069893607</v>
          </cell>
          <cell r="M181">
            <v>127.23395140303579</v>
          </cell>
          <cell r="N181">
            <v>82.17778307714687</v>
          </cell>
          <cell r="O181">
            <v>123.50381770978325</v>
          </cell>
          <cell r="P181">
            <v>104.7758691107793</v>
          </cell>
          <cell r="Q181">
            <v>115.67109764038423</v>
          </cell>
          <cell r="R181">
            <v>68.873157841774585</v>
          </cell>
          <cell r="S181">
            <v>89.568410346167781</v>
          </cell>
          <cell r="T181">
            <v>67.674252128879502</v>
          </cell>
          <cell r="U181">
            <v>85.218546375935688</v>
          </cell>
          <cell r="V181">
            <v>95.810119743709109</v>
          </cell>
        </row>
        <row r="182">
          <cell r="B182">
            <v>80.391424864430832</v>
          </cell>
          <cell r="C182">
            <v>73.610540164439001</v>
          </cell>
          <cell r="D182">
            <v>71.690677844617298</v>
          </cell>
          <cell r="E182">
            <v>64.163538847675767</v>
          </cell>
          <cell r="F182">
            <v>61.39311602042509</v>
          </cell>
          <cell r="G182">
            <v>97.432043056955507</v>
          </cell>
          <cell r="H182">
            <v>76.733566582051566</v>
          </cell>
          <cell r="I182">
            <v>70.666103351308323</v>
          </cell>
          <cell r="J182">
            <v>99.867780687814587</v>
          </cell>
          <cell r="K182">
            <v>100</v>
          </cell>
          <cell r="L182">
            <v>113.36114848855752</v>
          </cell>
          <cell r="M182">
            <v>128.87610132808376</v>
          </cell>
          <cell r="N182">
            <v>74.177478139684609</v>
          </cell>
          <cell r="O182">
            <v>131.99362783366658</v>
          </cell>
          <cell r="P182">
            <v>101.78162644562924</v>
          </cell>
          <cell r="Q182">
            <v>109.85244213025796</v>
          </cell>
          <cell r="R182">
            <v>71.220541624755256</v>
          </cell>
          <cell r="S182">
            <v>85.64487951021232</v>
          </cell>
          <cell r="T182">
            <v>71.224451699098069</v>
          </cell>
          <cell r="U182">
            <v>81.715926764272325</v>
          </cell>
          <cell r="V182">
            <v>95.504937504308501</v>
          </cell>
        </row>
        <row r="184">
          <cell r="A184" t="str">
            <v>Summe 2019-2023 je Einwohner 2023</v>
          </cell>
          <cell r="B184">
            <v>79.595648026035661</v>
          </cell>
          <cell r="C184">
            <v>79.239684531425212</v>
          </cell>
          <cell r="D184">
            <v>73.278127151712297</v>
          </cell>
          <cell r="E184">
            <v>65.8009547945625</v>
          </cell>
          <cell r="F184">
            <v>63.383630083762284</v>
          </cell>
          <cell r="G184">
            <v>91.275298244782761</v>
          </cell>
          <cell r="H184">
            <v>76.643676015319372</v>
          </cell>
          <cell r="I184">
            <v>72.354624596919919</v>
          </cell>
          <cell r="J184">
            <v>99.550781383534343</v>
          </cell>
          <cell r="K184">
            <v>100</v>
          </cell>
          <cell r="L184">
            <v>114.33604197945888</v>
          </cell>
          <cell r="M184">
            <v>127.64403402812383</v>
          </cell>
          <cell r="N184">
            <v>80.647768808440276</v>
          </cell>
          <cell r="O184">
            <v>126.7059826927549</v>
          </cell>
          <cell r="P184">
            <v>99.815904432403656</v>
          </cell>
          <cell r="Q184">
            <v>111.744799507972</v>
          </cell>
          <cell r="R184">
            <v>71.202337509786389</v>
          </cell>
          <cell r="S184">
            <v>87.283818681722735</v>
          </cell>
          <cell r="T184">
            <v>69.636712435872823</v>
          </cell>
          <cell r="U184">
            <v>82.678886962303707</v>
          </cell>
          <cell r="V184">
            <v>95.487570778355263</v>
          </cell>
        </row>
        <row r="215">
          <cell r="A215">
            <v>2019</v>
          </cell>
          <cell r="B215">
            <v>96.019665119687119</v>
          </cell>
          <cell r="C215">
            <v>98.63411209941107</v>
          </cell>
          <cell r="D215">
            <v>81.416824793765201</v>
          </cell>
          <cell r="E215">
            <v>76.599104111836198</v>
          </cell>
          <cell r="F215">
            <v>72.244023375981172</v>
          </cell>
          <cell r="G215">
            <v>84.455975809229486</v>
          </cell>
          <cell r="H215">
            <v>84.074914173624776</v>
          </cell>
          <cell r="I215">
            <v>83.943498361662535</v>
          </cell>
          <cell r="J215">
            <v>99.180244742003381</v>
          </cell>
          <cell r="K215">
            <v>100</v>
          </cell>
          <cell r="L215">
            <v>114.8340661559014</v>
          </cell>
          <cell r="M215">
            <v>119.90580270696299</v>
          </cell>
          <cell r="N215">
            <v>74.450020871706343</v>
          </cell>
          <cell r="O215">
            <v>103.57319467554143</v>
          </cell>
          <cell r="P215">
            <v>93.283211731401579</v>
          </cell>
          <cell r="Q215">
            <v>115.83464805792541</v>
          </cell>
          <cell r="R215">
            <v>73.755097473306989</v>
          </cell>
          <cell r="S215">
            <v>94.508351417790692</v>
          </cell>
          <cell r="T215">
            <v>77.571894158353444</v>
          </cell>
          <cell r="U215">
            <v>95.024430080619865</v>
          </cell>
          <cell r="V215">
            <v>97.15927016263737</v>
          </cell>
        </row>
        <row r="216">
          <cell r="A216">
            <v>2020</v>
          </cell>
          <cell r="B216">
            <v>102.41562919910928</v>
          </cell>
          <cell r="C216">
            <v>95.584878251000319</v>
          </cell>
          <cell r="D216">
            <v>82.149245973146662</v>
          </cell>
          <cell r="E216">
            <v>76.115242271779579</v>
          </cell>
          <cell r="F216">
            <v>74.384244513569314</v>
          </cell>
          <cell r="G216">
            <v>84.036531300859835</v>
          </cell>
          <cell r="H216">
            <v>84.99405071854143</v>
          </cell>
          <cell r="I216">
            <v>85.326286372910715</v>
          </cell>
          <cell r="J216">
            <v>99.154498350987282</v>
          </cell>
          <cell r="K216">
            <v>100</v>
          </cell>
          <cell r="L216">
            <v>112.0224294539443</v>
          </cell>
          <cell r="M216">
            <v>122.8619264082631</v>
          </cell>
          <cell r="N216">
            <v>70.653130954113195</v>
          </cell>
          <cell r="O216">
            <v>99.514163628422565</v>
          </cell>
          <cell r="P216">
            <v>98.25602898131315</v>
          </cell>
          <cell r="Q216">
            <v>112.98416235315119</v>
          </cell>
          <cell r="R216">
            <v>73.768177866925569</v>
          </cell>
          <cell r="S216">
            <v>95.017749445105423</v>
          </cell>
          <cell r="T216">
            <v>70.143761405863785</v>
          </cell>
          <cell r="U216">
            <v>94.302647274128589</v>
          </cell>
          <cell r="V216">
            <v>97.3232038856614</v>
          </cell>
        </row>
        <row r="217">
          <cell r="A217">
            <v>2021</v>
          </cell>
          <cell r="B217">
            <v>99.878869644574948</v>
          </cell>
          <cell r="C217">
            <v>81.325021585421382</v>
          </cell>
          <cell r="D217">
            <v>78.694375896798093</v>
          </cell>
          <cell r="E217">
            <v>82.871794063985178</v>
          </cell>
          <cell r="F217">
            <v>72.35451646627422</v>
          </cell>
          <cell r="G217">
            <v>80.923856365731524</v>
          </cell>
          <cell r="H217">
            <v>82.208761256537116</v>
          </cell>
          <cell r="I217">
            <v>82.657983209195805</v>
          </cell>
          <cell r="J217">
            <v>98.983788422903118</v>
          </cell>
          <cell r="K217">
            <v>100</v>
          </cell>
          <cell r="L217">
            <v>112.84835618270277</v>
          </cell>
          <cell r="M217">
            <v>117.05052472980155</v>
          </cell>
          <cell r="N217">
            <v>74.236704292090678</v>
          </cell>
          <cell r="O217">
            <v>94.013709388217109</v>
          </cell>
          <cell r="P217">
            <v>94.38711700382575</v>
          </cell>
          <cell r="Q217">
            <v>122.93330106326555</v>
          </cell>
          <cell r="R217">
            <v>75.080838348992032</v>
          </cell>
          <cell r="S217">
            <v>101.31041634497477</v>
          </cell>
          <cell r="T217">
            <v>72.615492864727855</v>
          </cell>
          <cell r="U217">
            <v>88.372865703953508</v>
          </cell>
          <cell r="V217">
            <v>96.825121109761099</v>
          </cell>
        </row>
        <row r="218">
          <cell r="B218">
            <v>97.658867714100765</v>
          </cell>
          <cell r="C218">
            <v>96.311614557859997</v>
          </cell>
          <cell r="D218">
            <v>79.105154231384716</v>
          </cell>
          <cell r="E218">
            <v>79.628743388035218</v>
          </cell>
          <cell r="F218">
            <v>71.978582294261557</v>
          </cell>
          <cell r="G218">
            <v>94.252835207327308</v>
          </cell>
          <cell r="H218">
            <v>86.483105532150802</v>
          </cell>
          <cell r="I218">
            <v>83.691533144893043</v>
          </cell>
          <cell r="J218">
            <v>99.687944040185556</v>
          </cell>
          <cell r="K218">
            <v>100</v>
          </cell>
          <cell r="L218">
            <v>110.31363902199006</v>
          </cell>
          <cell r="M218">
            <v>119.73214307167717</v>
          </cell>
          <cell r="N218">
            <v>72.776751447265553</v>
          </cell>
          <cell r="O218">
            <v>95.392400496678093</v>
          </cell>
          <cell r="P218">
            <v>102.30320286067578</v>
          </cell>
          <cell r="Q218">
            <v>122.48728389781493</v>
          </cell>
          <cell r="R218">
            <v>70.898179273626766</v>
          </cell>
          <cell r="S218">
            <v>100.24251480818211</v>
          </cell>
          <cell r="T218">
            <v>72.854118284577496</v>
          </cell>
          <cell r="U218">
            <v>95.956949471462494</v>
          </cell>
          <cell r="V218">
            <v>97.587863278692993</v>
          </cell>
        </row>
        <row r="219">
          <cell r="B219">
            <v>100.56877854262913</v>
          </cell>
          <cell r="C219">
            <v>85.921644316833152</v>
          </cell>
          <cell r="D219">
            <v>78.856734165402301</v>
          </cell>
          <cell r="E219">
            <v>78.061192941242027</v>
          </cell>
          <cell r="F219">
            <v>71.34248843456092</v>
          </cell>
          <cell r="G219">
            <v>91.140997431491812</v>
          </cell>
          <cell r="H219">
            <v>84.805307208534913</v>
          </cell>
          <cell r="I219">
            <v>82.487757318775863</v>
          </cell>
          <cell r="J219">
            <v>99.514108531253925</v>
          </cell>
          <cell r="K219">
            <v>100</v>
          </cell>
          <cell r="L219">
            <v>111.29833692989666</v>
          </cell>
          <cell r="M219">
            <v>121.26092202306971</v>
          </cell>
          <cell r="N219">
            <v>65.59518710034304</v>
          </cell>
          <cell r="O219">
            <v>101.33143949353607</v>
          </cell>
          <cell r="P219">
            <v>99.388577581532218</v>
          </cell>
          <cell r="Q219">
            <v>116.53277958125257</v>
          </cell>
          <cell r="R219">
            <v>73.346272366026213</v>
          </cell>
          <cell r="S219">
            <v>96.099967417961636</v>
          </cell>
          <cell r="T219">
            <v>77.163504448828746</v>
          </cell>
          <cell r="U219">
            <v>91.904717063276863</v>
          </cell>
          <cell r="V219">
            <v>97.294044582085633</v>
          </cell>
        </row>
        <row r="221">
          <cell r="A221" t="str">
            <v>Summe 2019-2023 je Erwerbstätigen 2023</v>
          </cell>
          <cell r="B221">
            <v>99.573270566935491</v>
          </cell>
          <cell r="C221">
            <v>92.492243296650841</v>
          </cell>
          <cell r="D221">
            <v>80.602861720256229</v>
          </cell>
          <cell r="E221">
            <v>80.053268884223186</v>
          </cell>
          <cell r="F221">
            <v>73.655585337725441</v>
          </cell>
          <cell r="G221">
            <v>85.381784697088122</v>
          </cell>
          <cell r="H221">
            <v>84.705960892881507</v>
          </cell>
          <cell r="I221">
            <v>84.458749408762486</v>
          </cell>
          <cell r="J221">
            <v>99.19823184957329</v>
          </cell>
          <cell r="K221">
            <v>100</v>
          </cell>
          <cell r="L221">
            <v>112.25549046678107</v>
          </cell>
          <cell r="M221">
            <v>120.10165653281963</v>
          </cell>
          <cell r="N221">
            <v>71.316868905316269</v>
          </cell>
          <cell r="O221">
            <v>97.272117066738431</v>
          </cell>
          <cell r="P221">
            <v>97.469072837524593</v>
          </cell>
          <cell r="Q221">
            <v>118.54021483630702</v>
          </cell>
          <cell r="R221">
            <v>73.327524909966073</v>
          </cell>
          <cell r="S221">
            <v>97.938979882955408</v>
          </cell>
          <cell r="T221">
            <v>75.443371506015069</v>
          </cell>
          <cell r="U221">
            <v>92.987744424620601</v>
          </cell>
          <cell r="V221">
            <v>97.276352522875953</v>
          </cell>
        </row>
      </sheetData>
      <sheetData sheetId="35">
        <row r="178">
          <cell r="A178">
            <v>2019</v>
          </cell>
          <cell r="B178">
            <v>60.163889754973241</v>
          </cell>
          <cell r="C178">
            <v>74.71340982028164</v>
          </cell>
          <cell r="D178">
            <v>65.63979967883931</v>
          </cell>
          <cell r="E178">
            <v>62.930388041909346</v>
          </cell>
          <cell r="F178">
            <v>56.260571940234406</v>
          </cell>
          <cell r="G178">
            <v>73.36487035976711</v>
          </cell>
          <cell r="H178">
            <v>65.779739702148262</v>
          </cell>
          <cell r="I178">
            <v>63.60255533821563</v>
          </cell>
          <cell r="J178">
            <v>98.638681424162627</v>
          </cell>
          <cell r="K178">
            <v>100</v>
          </cell>
          <cell r="L178">
            <v>125.97904083957675</v>
          </cell>
          <cell r="M178">
            <v>113.69744653928319</v>
          </cell>
          <cell r="N178">
            <v>82.206255916891408</v>
          </cell>
          <cell r="O178">
            <v>143.47538408587778</v>
          </cell>
          <cell r="P178">
            <v>97.754494495345597</v>
          </cell>
          <cell r="Q178">
            <v>136.69511301475808</v>
          </cell>
          <cell r="R178">
            <v>69.43355028775315</v>
          </cell>
          <cell r="S178">
            <v>72.410146158531774</v>
          </cell>
          <cell r="T178">
            <v>65.548856422899675</v>
          </cell>
          <cell r="U178">
            <v>61.139694737637342</v>
          </cell>
          <cell r="V178">
            <v>93.343016112600111</v>
          </cell>
        </row>
        <row r="179">
          <cell r="A179">
            <v>2020</v>
          </cell>
          <cell r="B179">
            <v>70.30742994568736</v>
          </cell>
          <cell r="C179">
            <v>56.260142211196666</v>
          </cell>
          <cell r="D179">
            <v>66.895843419141798</v>
          </cell>
          <cell r="E179">
            <v>63.090672061696793</v>
          </cell>
          <cell r="F179">
            <v>59.493115194788601</v>
          </cell>
          <cell r="G179">
            <v>83.474173906975679</v>
          </cell>
          <cell r="H179">
            <v>68.592911067513455</v>
          </cell>
          <cell r="I179">
            <v>64.310123773950451</v>
          </cell>
          <cell r="J179">
            <v>99.155771136869006</v>
          </cell>
          <cell r="K179">
            <v>100</v>
          </cell>
          <cell r="L179">
            <v>120.15482987822033</v>
          </cell>
          <cell r="M179">
            <v>113.2945762265489</v>
          </cell>
          <cell r="N179">
            <v>89.052031423803896</v>
          </cell>
          <cell r="O179">
            <v>140.62696565803375</v>
          </cell>
          <cell r="P179">
            <v>98.336002974094882</v>
          </cell>
          <cell r="Q179">
            <v>138.82066967628509</v>
          </cell>
          <cell r="R179">
            <v>71.45720315772239</v>
          </cell>
          <cell r="S179">
            <v>75.822984676612691</v>
          </cell>
          <cell r="T179">
            <v>60.666830207279887</v>
          </cell>
          <cell r="U179">
            <v>62.511383588670036</v>
          </cell>
          <cell r="V179">
            <v>93.902909033963084</v>
          </cell>
        </row>
        <row r="180">
          <cell r="A180">
            <v>2021</v>
          </cell>
          <cell r="B180">
            <v>56.842811099055126</v>
          </cell>
          <cell r="C180">
            <v>54.717931055817346</v>
          </cell>
          <cell r="D180">
            <v>65.672770419104609</v>
          </cell>
          <cell r="E180">
            <v>64.581659673736937</v>
          </cell>
          <cell r="F180">
            <v>55.541812842696949</v>
          </cell>
          <cell r="G180">
            <v>69.207208397922145</v>
          </cell>
          <cell r="H180">
            <v>62.502990346109101</v>
          </cell>
          <cell r="I180">
            <v>60.570855276052491</v>
          </cell>
          <cell r="J180">
            <v>98.429591744866713</v>
          </cell>
          <cell r="K180">
            <v>100</v>
          </cell>
          <cell r="L180">
            <v>116.51368968523603</v>
          </cell>
          <cell r="M180">
            <v>104.16113142554391</v>
          </cell>
          <cell r="N180">
            <v>91.921648934518146</v>
          </cell>
          <cell r="O180">
            <v>147.68290254491725</v>
          </cell>
          <cell r="P180">
            <v>96.530902762869729</v>
          </cell>
          <cell r="Q180">
            <v>153.43436369318636</v>
          </cell>
          <cell r="R180">
            <v>72.002381139971718</v>
          </cell>
          <cell r="S180">
            <v>84.83779773338361</v>
          </cell>
          <cell r="T180">
            <v>67.239767446966709</v>
          </cell>
          <cell r="U180">
            <v>57.744423593269701</v>
          </cell>
          <cell r="V180">
            <v>92.737410855282903</v>
          </cell>
        </row>
        <row r="181">
          <cell r="A181">
            <v>2022</v>
          </cell>
          <cell r="B181">
            <v>62.679811268437334</v>
          </cell>
          <cell r="C181">
            <v>68.836305919171636</v>
          </cell>
          <cell r="D181">
            <v>65.148609829313102</v>
          </cell>
          <cell r="E181">
            <v>61.952514211711708</v>
          </cell>
          <cell r="F181">
            <v>56.539198090902055</v>
          </cell>
          <cell r="G181">
            <v>83.624694977527483</v>
          </cell>
          <cell r="H181">
            <v>67.711525023263704</v>
          </cell>
          <cell r="I181">
            <v>63.09050965731565</v>
          </cell>
          <cell r="J181">
            <v>99.161553141889229</v>
          </cell>
          <cell r="K181">
            <v>100</v>
          </cell>
          <cell r="L181">
            <v>115.96158210172638</v>
          </cell>
          <cell r="M181">
            <v>108.29552997784582</v>
          </cell>
          <cell r="N181">
            <v>83.94435397157757</v>
          </cell>
          <cell r="O181">
            <v>133.25569064032558</v>
          </cell>
          <cell r="P181">
            <v>108.57295739662401</v>
          </cell>
          <cell r="Q181">
            <v>147.03384722487493</v>
          </cell>
          <cell r="R181">
            <v>68.654070466590284</v>
          </cell>
          <cell r="S181">
            <v>85.833348936128175</v>
          </cell>
          <cell r="T181">
            <v>65.542755912563848</v>
          </cell>
          <cell r="U181">
            <v>63.229264294500467</v>
          </cell>
          <cell r="V181">
            <v>93.754781900077106</v>
          </cell>
        </row>
        <row r="182">
          <cell r="A182">
            <v>2023</v>
          </cell>
          <cell r="B182">
            <v>57.330708689462803</v>
          </cell>
          <cell r="C182">
            <v>57.595872132734286</v>
          </cell>
          <cell r="D182">
            <v>68.409489394249846</v>
          </cell>
          <cell r="E182">
            <v>61.306564004352417</v>
          </cell>
          <cell r="F182">
            <v>55.388001589409697</v>
          </cell>
          <cell r="G182">
            <v>80.52489926634982</v>
          </cell>
          <cell r="H182">
            <v>65.679563823434322</v>
          </cell>
          <cell r="I182">
            <v>61.327865423933773</v>
          </cell>
          <cell r="J182">
            <v>98.997263396210784</v>
          </cell>
          <cell r="K182">
            <v>100</v>
          </cell>
          <cell r="L182">
            <v>115.09215771548075</v>
          </cell>
          <cell r="M182">
            <v>106.53392203321006</v>
          </cell>
          <cell r="N182">
            <v>83.278315029034289</v>
          </cell>
          <cell r="O182">
            <v>179.76183033352734</v>
          </cell>
          <cell r="P182">
            <v>106.484440690658</v>
          </cell>
          <cell r="Q182">
            <v>140.72031279260133</v>
          </cell>
          <cell r="R182">
            <v>71.796019482037963</v>
          </cell>
          <cell r="S182">
            <v>74.538159192382963</v>
          </cell>
          <cell r="T182">
            <v>70.277017833848561</v>
          </cell>
          <cell r="U182">
            <v>61.341656321170767</v>
          </cell>
          <cell r="V182">
            <v>93.369309068081236</v>
          </cell>
        </row>
        <row r="183">
          <cell r="A183">
            <v>2024</v>
          </cell>
        </row>
        <row r="184">
          <cell r="A184" t="str">
            <v>Summe 2019-2023 je Einwohner 2023</v>
          </cell>
          <cell r="B184">
            <v>61.108266815666354</v>
          </cell>
          <cell r="C184">
            <v>62.826707268793868</v>
          </cell>
          <cell r="D184">
            <v>66.824459891551953</v>
          </cell>
          <cell r="E184">
            <v>63.553889786971951</v>
          </cell>
          <cell r="F184">
            <v>57.158105691849151</v>
          </cell>
          <cell r="G184">
            <v>77.647400617993327</v>
          </cell>
          <cell r="H184">
            <v>66.272142453146628</v>
          </cell>
          <cell r="I184">
            <v>62.937647726488741</v>
          </cell>
          <cell r="J184">
            <v>98.849106359103644</v>
          </cell>
          <cell r="K184">
            <v>100</v>
          </cell>
          <cell r="L184">
            <v>118.34382864412711</v>
          </cell>
          <cell r="M184">
            <v>108.88201463543672</v>
          </cell>
          <cell r="N184">
            <v>85.973935980628653</v>
          </cell>
          <cell r="O184">
            <v>148.85156049187631</v>
          </cell>
          <cell r="P184">
            <v>101.83768292896391</v>
          </cell>
          <cell r="Q184">
            <v>143.34406085714966</v>
          </cell>
          <cell r="R184">
            <v>70.866350447041796</v>
          </cell>
          <cell r="S184">
            <v>78.705834862131255</v>
          </cell>
          <cell r="T184">
            <v>66.277175404864522</v>
          </cell>
          <cell r="U184">
            <v>61.164491320515488</v>
          </cell>
          <cell r="V184">
            <v>93.483796329638253</v>
          </cell>
        </row>
        <row r="215">
          <cell r="B215">
            <v>78.409070831627545</v>
          </cell>
          <cell r="C215">
            <v>94.380091634390382</v>
          </cell>
          <cell r="D215">
            <v>73.617175784484303</v>
          </cell>
          <cell r="E215">
            <v>79.713506259224928</v>
          </cell>
          <cell r="F215">
            <v>65.559901825780969</v>
          </cell>
          <cell r="G215">
            <v>81.162297759032739</v>
          </cell>
          <cell r="H215">
            <v>77.683217254916173</v>
          </cell>
          <cell r="I215">
            <v>76.596134199488077</v>
          </cell>
          <cell r="J215">
            <v>99.125410128478393</v>
          </cell>
          <cell r="K215">
            <v>100</v>
          </cell>
          <cell r="L215">
            <v>117.54890039610552</v>
          </cell>
          <cell r="M215">
            <v>103.66768009084862</v>
          </cell>
          <cell r="N215">
            <v>74.400244333473935</v>
          </cell>
          <cell r="O215">
            <v>110.59373373261003</v>
          </cell>
          <cell r="P215">
            <v>94.420531005576294</v>
          </cell>
          <cell r="Q215">
            <v>148.48030797630807</v>
          </cell>
          <cell r="R215">
            <v>74.000338403759571</v>
          </cell>
          <cell r="S215">
            <v>84.222526423675916</v>
          </cell>
          <cell r="T215">
            <v>71.081404491946046</v>
          </cell>
          <cell r="U215">
            <v>73.653286141292824</v>
          </cell>
          <cell r="V215">
            <v>96.210924159298685</v>
          </cell>
        </row>
        <row r="216">
          <cell r="B216">
            <v>91.920298101848999</v>
          </cell>
          <cell r="C216">
            <v>71.026260328042639</v>
          </cell>
          <cell r="D216">
            <v>74.729845372340094</v>
          </cell>
          <cell r="E216">
            <v>79.576152109414636</v>
          </cell>
          <cell r="F216">
            <v>69.506038812929972</v>
          </cell>
          <cell r="G216">
            <v>92.066033531404258</v>
          </cell>
          <cell r="H216">
            <v>80.878858150693603</v>
          </cell>
          <cell r="I216">
            <v>77.36700535922617</v>
          </cell>
          <cell r="J216">
            <v>99.630754256904737</v>
          </cell>
          <cell r="K216">
            <v>100</v>
          </cell>
          <cell r="L216">
            <v>112.35939745610864</v>
          </cell>
          <cell r="M216">
            <v>103.1928800039924</v>
          </cell>
          <cell r="N216">
            <v>80.871368196226811</v>
          </cell>
          <cell r="O216">
            <v>107.86803506906946</v>
          </cell>
          <cell r="P216">
            <v>94.800383807731478</v>
          </cell>
          <cell r="Q216">
            <v>150.50604698838092</v>
          </cell>
          <cell r="R216">
            <v>76.186832386569478</v>
          </cell>
          <cell r="S216">
            <v>88.50573400636948</v>
          </cell>
          <cell r="T216">
            <v>66.63267570944187</v>
          </cell>
          <cell r="U216">
            <v>75.135486299392653</v>
          </cell>
          <cell r="V216">
            <v>96.75620992399881</v>
          </cell>
        </row>
        <row r="217">
          <cell r="B217">
            <v>74.023538737857251</v>
          </cell>
          <cell r="C217">
            <v>69.173513030968437</v>
          </cell>
          <cell r="D217">
            <v>72.949817623772759</v>
          </cell>
          <cell r="E217">
            <v>81.241910646533313</v>
          </cell>
          <cell r="F217">
            <v>65.05833445296652</v>
          </cell>
          <cell r="G217">
            <v>75.942769759510085</v>
          </cell>
          <cell r="H217">
            <v>73.469888496299646</v>
          </cell>
          <cell r="I217">
            <v>72.690468973033475</v>
          </cell>
          <cell r="J217">
            <v>98.876836684019793</v>
          </cell>
          <cell r="K217">
            <v>100</v>
          </cell>
          <cell r="L217">
            <v>109.30961079134516</v>
          </cell>
          <cell r="M217">
            <v>95.04718250492347</v>
          </cell>
          <cell r="N217">
            <v>83.930696037984589</v>
          </cell>
          <cell r="O217">
            <v>113.30242056635782</v>
          </cell>
          <cell r="P217">
            <v>92.737926183387486</v>
          </cell>
          <cell r="Q217">
            <v>166.21302971078495</v>
          </cell>
          <cell r="R217">
            <v>76.584443729606562</v>
          </cell>
          <cell r="S217">
            <v>98.989803263714364</v>
          </cell>
          <cell r="T217">
            <v>74.58500016491422</v>
          </cell>
          <cell r="U217">
            <v>69.149830485078837</v>
          </cell>
          <cell r="V217">
            <v>95.498404457010778</v>
          </cell>
        </row>
        <row r="218">
          <cell r="B218">
            <v>82.041316691413414</v>
          </cell>
          <cell r="C218">
            <v>87.965128884631042</v>
          </cell>
          <cell r="D218">
            <v>72.557623657188273</v>
          </cell>
          <cell r="E218">
            <v>78.645963830509814</v>
          </cell>
          <cell r="F218">
            <v>66.689827266904217</v>
          </cell>
          <cell r="G218">
            <v>89.320518776264606</v>
          </cell>
          <cell r="H218">
            <v>79.416749840336593</v>
          </cell>
          <cell r="I218">
            <v>76.166157329207593</v>
          </cell>
          <cell r="J218">
            <v>99.486382363346948</v>
          </cell>
          <cell r="K218">
            <v>100</v>
          </cell>
          <cell r="L218">
            <v>109.03071414701395</v>
          </cell>
          <cell r="M218">
            <v>98.693889369060457</v>
          </cell>
          <cell r="N218">
            <v>76.146583961920129</v>
          </cell>
          <cell r="O218">
            <v>101.29670297571695</v>
          </cell>
          <cell r="P218">
            <v>104.09862981496998</v>
          </cell>
          <cell r="Q218">
            <v>159.72850201605988</v>
          </cell>
          <cell r="R218">
            <v>72.994582312277359</v>
          </cell>
          <cell r="S218">
            <v>100.35343418619358</v>
          </cell>
          <cell r="T218">
            <v>73.458084680017322</v>
          </cell>
          <cell r="U218">
            <v>75.905706920372808</v>
          </cell>
          <cell r="V218">
            <v>96.505981052614757</v>
          </cell>
        </row>
        <row r="219">
          <cell r="B219">
            <v>75.643256621277999</v>
          </cell>
          <cell r="C219">
            <v>74.323269774102343</v>
          </cell>
          <cell r="D219">
            <v>76.515622811250196</v>
          </cell>
          <cell r="E219">
            <v>78.327770409145444</v>
          </cell>
          <cell r="F219">
            <v>65.861730222289481</v>
          </cell>
          <cell r="G219">
            <v>85.335714090143696</v>
          </cell>
          <cell r="H219">
            <v>77.251918804241527</v>
          </cell>
          <cell r="I219">
            <v>74.534340858536069</v>
          </cell>
          <cell r="J219">
            <v>99.285454518160122</v>
          </cell>
          <cell r="K219">
            <v>100</v>
          </cell>
          <cell r="L219">
            <v>108.03341827475867</v>
          </cell>
          <cell r="M219">
            <v>97.011374054717209</v>
          </cell>
          <cell r="N219">
            <v>75.37031940385117</v>
          </cell>
          <cell r="O219">
            <v>135.44069981140106</v>
          </cell>
          <cell r="P219">
            <v>102.13009410375578</v>
          </cell>
          <cell r="Q219">
            <v>153.04663844473424</v>
          </cell>
          <cell r="R219">
            <v>76.462281402186278</v>
          </cell>
          <cell r="S219">
            <v>87.539092256503864</v>
          </cell>
          <cell r="T219">
            <v>79.212952804975558</v>
          </cell>
          <cell r="U219">
            <v>73.782802413183603</v>
          </cell>
          <cell r="V219">
            <v>96.152077405993623</v>
          </cell>
        </row>
        <row r="221">
          <cell r="A221" t="str">
            <v>Summe 2019-2023 je Erwerbstätigen 2023</v>
          </cell>
          <cell r="B221">
            <v>80.627440582616813</v>
          </cell>
          <cell r="C221">
            <v>81.07328078296861</v>
          </cell>
          <cell r="D221">
            <v>74.742776373613566</v>
          </cell>
          <cell r="E221">
            <v>81.199045627294652</v>
          </cell>
          <cell r="F221">
            <v>67.966556457481303</v>
          </cell>
          <cell r="G221">
            <v>82.286304476618852</v>
          </cell>
          <cell r="H221">
            <v>77.948906322470577</v>
          </cell>
          <cell r="I221">
            <v>76.490777170435607</v>
          </cell>
          <cell r="J221">
            <v>99.136866180820192</v>
          </cell>
          <cell r="K221">
            <v>100</v>
          </cell>
          <cell r="L221">
            <v>111.08566034319523</v>
          </cell>
          <cell r="M221">
            <v>99.149582105282647</v>
          </cell>
          <cell r="N221">
            <v>77.809967853060883</v>
          </cell>
          <cell r="O221">
            <v>112.15150337328691</v>
          </cell>
          <cell r="P221">
            <v>97.673350898822818</v>
          </cell>
          <cell r="Q221">
            <v>155.90021241309813</v>
          </cell>
          <cell r="R221">
            <v>75.472190086851427</v>
          </cell>
          <cell r="S221">
            <v>92.43369320858325</v>
          </cell>
          <cell r="T221">
            <v>74.704518336348329</v>
          </cell>
          <cell r="U221">
            <v>73.569705294164848</v>
          </cell>
          <cell r="V221">
            <v>96.269976832958491</v>
          </cell>
        </row>
      </sheetData>
      <sheetData sheetId="36"/>
      <sheetData sheetId="37"/>
      <sheetData sheetId="38">
        <row r="62">
          <cell r="A62">
            <v>2019</v>
          </cell>
          <cell r="AT62">
            <v>100.07086043675872</v>
          </cell>
          <cell r="AU62">
            <v>126.14741492512363</v>
          </cell>
          <cell r="AV62">
            <v>114.72649505108808</v>
          </cell>
          <cell r="AW62">
            <v>89.633845160028031</v>
          </cell>
          <cell r="AX62">
            <v>79.756046413925759</v>
          </cell>
          <cell r="AY62">
            <v>102.60471570442058</v>
          </cell>
          <cell r="AZ62">
            <v>102.77907937463293</v>
          </cell>
          <cell r="BA62">
            <v>102.82912753775098</v>
          </cell>
          <cell r="BB62">
            <v>100.1331267360474</v>
          </cell>
          <cell r="BC62">
            <v>100</v>
          </cell>
          <cell r="BD62">
            <v>114.21726958734489</v>
          </cell>
          <cell r="BE62">
            <v>148.92388904573696</v>
          </cell>
          <cell r="BF62">
            <v>105.70452609337104</v>
          </cell>
          <cell r="BG62">
            <v>108.72596403742179</v>
          </cell>
          <cell r="BH62">
            <v>89.951799898696052</v>
          </cell>
          <cell r="BI62">
            <v>74.479111123060321</v>
          </cell>
          <cell r="BJ62">
            <v>70.269772629288994</v>
          </cell>
          <cell r="BK62">
            <v>83.025623530644239</v>
          </cell>
          <cell r="BL62">
            <v>85.491278169590501</v>
          </cell>
          <cell r="BM62">
            <v>123.73133786616025</v>
          </cell>
          <cell r="BN62">
            <v>100.54062698189755</v>
          </cell>
        </row>
        <row r="63">
          <cell r="A63">
            <v>2020</v>
          </cell>
          <cell r="AT63">
            <v>86.674935056982491</v>
          </cell>
          <cell r="AU63">
            <v>103.5712164410139</v>
          </cell>
          <cell r="AV63">
            <v>109.74621291753644</v>
          </cell>
          <cell r="AW63">
            <v>86.504465630756769</v>
          </cell>
          <cell r="AX63">
            <v>80.080116261943047</v>
          </cell>
          <cell r="AY63">
            <v>101.85025534389214</v>
          </cell>
          <cell r="AZ63">
            <v>96.663372989850188</v>
          </cell>
          <cell r="BA63">
            <v>95.170602243258116</v>
          </cell>
          <cell r="BB63">
            <v>100.09452108213432</v>
          </cell>
          <cell r="BC63">
            <v>100</v>
          </cell>
          <cell r="BD63">
            <v>113.55051530897107</v>
          </cell>
          <cell r="BE63">
            <v>148.88529275007127</v>
          </cell>
          <cell r="BF63">
            <v>57.690770407248912</v>
          </cell>
          <cell r="BG63">
            <v>74.099570735467822</v>
          </cell>
          <cell r="BH63">
            <v>122.8397979405584</v>
          </cell>
          <cell r="BI63">
            <v>74.682923827955676</v>
          </cell>
          <cell r="BJ63">
            <v>69.364193078192187</v>
          </cell>
          <cell r="BK63">
            <v>73.503200751768716</v>
          </cell>
          <cell r="BL63">
            <v>78.489518728620482</v>
          </cell>
          <cell r="BM63">
            <v>109.74800139596144</v>
          </cell>
          <cell r="BN63">
            <v>99.352256959261524</v>
          </cell>
        </row>
        <row r="64">
          <cell r="A64">
            <v>2021</v>
          </cell>
          <cell r="AT64">
            <v>83.520334592732226</v>
          </cell>
          <cell r="AU64">
            <v>128.96655462644685</v>
          </cell>
          <cell r="AV64">
            <v>112.80825767696339</v>
          </cell>
          <cell r="AW64">
            <v>115.08137392221427</v>
          </cell>
          <cell r="AX64">
            <v>85.636686099215154</v>
          </cell>
          <cell r="AY64">
            <v>123.6435614903628</v>
          </cell>
          <cell r="AZ64">
            <v>108.90167795507035</v>
          </cell>
          <cell r="BA64">
            <v>104.65311235695025</v>
          </cell>
          <cell r="BB64">
            <v>101.2058031186335</v>
          </cell>
          <cell r="BC64">
            <v>100</v>
          </cell>
          <cell r="BD64">
            <v>126.79324898385933</v>
          </cell>
          <cell r="BE64">
            <v>146.01425624367374</v>
          </cell>
          <cell r="BF64">
            <v>79.698533426627222</v>
          </cell>
          <cell r="BG64">
            <v>69.725635848600049</v>
          </cell>
          <cell r="BH64">
            <v>93.336972225813298</v>
          </cell>
          <cell r="BI64">
            <v>83.631742066986945</v>
          </cell>
          <cell r="BJ64">
            <v>68.969159831647502</v>
          </cell>
          <cell r="BK64">
            <v>87.983596327921248</v>
          </cell>
          <cell r="BL64">
            <v>61.42115573835305</v>
          </cell>
          <cell r="BM64">
            <v>95.919478982169778</v>
          </cell>
          <cell r="BN64">
            <v>101.724112546196</v>
          </cell>
        </row>
        <row r="65">
          <cell r="A65">
            <v>2022</v>
          </cell>
          <cell r="AT65">
            <v>86.865661571521343</v>
          </cell>
          <cell r="AU65">
            <v>131.37271508836366</v>
          </cell>
          <cell r="AV65">
            <v>103.09115851087343</v>
          </cell>
          <cell r="AW65">
            <v>91.557359243611359</v>
          </cell>
          <cell r="AX65">
            <v>77.108063419487436</v>
          </cell>
          <cell r="AY65">
            <v>197.2885314054455</v>
          </cell>
          <cell r="AZ65">
            <v>119.5171600675458</v>
          </cell>
          <cell r="BA65">
            <v>96.933180695981704</v>
          </cell>
          <cell r="BB65">
            <v>104.98135841592958</v>
          </cell>
          <cell r="BC65">
            <v>100</v>
          </cell>
          <cell r="BD65">
            <v>113.1473291928812</v>
          </cell>
          <cell r="BE65">
            <v>148.23945085273368</v>
          </cell>
          <cell r="BF65">
            <v>67.750723851505626</v>
          </cell>
          <cell r="BG65">
            <v>71.924444160544283</v>
          </cell>
          <cell r="BH65">
            <v>121.98522339734839</v>
          </cell>
          <cell r="BI65">
            <v>76.24816337523292</v>
          </cell>
          <cell r="BJ65">
            <v>63.184135276555089</v>
          </cell>
          <cell r="BK65">
            <v>76.087186536198587</v>
          </cell>
          <cell r="BL65">
            <v>58.415983915380856</v>
          </cell>
          <cell r="BM65">
            <v>151.02737055694985</v>
          </cell>
          <cell r="BN65">
            <v>103.77499566281685</v>
          </cell>
        </row>
        <row r="66">
          <cell r="A66">
            <v>2023</v>
          </cell>
          <cell r="AT66">
            <v>85.93808550298337</v>
          </cell>
          <cell r="AU66">
            <v>127.09970912355864</v>
          </cell>
          <cell r="AV66">
            <v>91.539544011430863</v>
          </cell>
          <cell r="AW66">
            <v>95.529339946266006</v>
          </cell>
          <cell r="AX66">
            <v>97.122524592343851</v>
          </cell>
          <cell r="AY66">
            <v>191.90408469792914</v>
          </cell>
          <cell r="AZ66">
            <v>118.15524486031401</v>
          </cell>
          <cell r="BA66">
            <v>96.536824076193056</v>
          </cell>
          <cell r="BB66">
            <v>104.73196986371032</v>
          </cell>
          <cell r="BC66">
            <v>100</v>
          </cell>
          <cell r="BD66">
            <v>115.87495581332898</v>
          </cell>
          <cell r="BE66">
            <v>149.46164603233876</v>
          </cell>
          <cell r="BF66">
            <v>48.223276732344374</v>
          </cell>
          <cell r="BG66">
            <v>58.78532755415624</v>
          </cell>
          <cell r="BH66">
            <v>104.03795639471949</v>
          </cell>
          <cell r="BI66">
            <v>83.796261667143796</v>
          </cell>
          <cell r="BJ66">
            <v>67.392690449322998</v>
          </cell>
          <cell r="BK66">
            <v>91.593365904279651</v>
          </cell>
          <cell r="BL66">
            <v>64.554494014206341</v>
          </cell>
          <cell r="BM66">
            <v>115.55684044317489</v>
          </cell>
          <cell r="BN66">
            <v>103.50758480147164</v>
          </cell>
        </row>
      </sheetData>
      <sheetData sheetId="39"/>
      <sheetData sheetId="40"/>
      <sheetData sheetId="41"/>
      <sheetData sheetId="42"/>
      <sheetData sheetId="43">
        <row r="31">
          <cell r="A31">
            <v>2019</v>
          </cell>
          <cell r="B31">
            <v>5.8</v>
          </cell>
          <cell r="C31">
            <v>7.1</v>
          </cell>
          <cell r="D31">
            <v>5.5</v>
          </cell>
          <cell r="E31">
            <v>7.1</v>
          </cell>
          <cell r="F31">
            <v>5.3</v>
          </cell>
          <cell r="G31">
            <v>7.8</v>
          </cell>
          <cell r="H31">
            <v>6.4</v>
          </cell>
          <cell r="I31">
            <v>5.9991214854181045</v>
          </cell>
          <cell r="J31">
            <v>4.8388835852419207</v>
          </cell>
          <cell r="K31">
            <v>4.7</v>
          </cell>
          <cell r="L31">
            <v>3.2</v>
          </cell>
          <cell r="M31">
            <v>2.8</v>
          </cell>
          <cell r="N31">
            <v>9.9</v>
          </cell>
          <cell r="O31">
            <v>6.1</v>
          </cell>
          <cell r="P31">
            <v>4.4000000000000004</v>
          </cell>
          <cell r="Q31">
            <v>5</v>
          </cell>
          <cell r="R31">
            <v>6.5</v>
          </cell>
          <cell r="S31">
            <v>4.3</v>
          </cell>
          <cell r="T31">
            <v>6.2</v>
          </cell>
          <cell r="U31">
            <v>5.0999999999999996</v>
          </cell>
          <cell r="V31">
            <v>5</v>
          </cell>
        </row>
        <row r="32">
          <cell r="A32">
            <v>2020</v>
          </cell>
          <cell r="B32">
            <v>6.2</v>
          </cell>
          <cell r="C32">
            <v>7.8</v>
          </cell>
          <cell r="D32">
            <v>6.1</v>
          </cell>
          <cell r="E32">
            <v>7.7</v>
          </cell>
          <cell r="F32">
            <v>6</v>
          </cell>
          <cell r="G32">
            <v>9.6999999999999993</v>
          </cell>
          <cell r="H32">
            <v>7.3</v>
          </cell>
          <cell r="I32">
            <v>6.5915648880376327</v>
          </cell>
          <cell r="J32">
            <v>5.8194407922397016</v>
          </cell>
          <cell r="K32">
            <v>5.6</v>
          </cell>
          <cell r="L32">
            <v>4.0999999999999996</v>
          </cell>
          <cell r="M32">
            <v>3.6</v>
          </cell>
          <cell r="N32">
            <v>11.2</v>
          </cell>
          <cell r="O32">
            <v>7.6</v>
          </cell>
          <cell r="P32">
            <v>5.4</v>
          </cell>
          <cell r="Q32">
            <v>5.8</v>
          </cell>
          <cell r="R32">
            <v>7.5</v>
          </cell>
          <cell r="S32">
            <v>5.2</v>
          </cell>
          <cell r="T32">
            <v>7.2</v>
          </cell>
          <cell r="U32">
            <v>5.8</v>
          </cell>
          <cell r="V32">
            <v>5.9</v>
          </cell>
        </row>
        <row r="33">
          <cell r="A33">
            <v>2021</v>
          </cell>
          <cell r="B33">
            <v>5.9</v>
          </cell>
          <cell r="C33">
            <v>7.6</v>
          </cell>
          <cell r="D33">
            <v>5.9</v>
          </cell>
          <cell r="E33">
            <v>7.3</v>
          </cell>
          <cell r="F33">
            <v>5.6</v>
          </cell>
          <cell r="G33">
            <v>9.8000000000000007</v>
          </cell>
          <cell r="H33">
            <v>7.1</v>
          </cell>
          <cell r="I33">
            <v>6.3043570985804491</v>
          </cell>
          <cell r="J33">
            <v>5.6457591322419729</v>
          </cell>
          <cell r="K33">
            <v>5.4</v>
          </cell>
          <cell r="L33">
            <v>3.9</v>
          </cell>
          <cell r="M33">
            <v>3.5</v>
          </cell>
          <cell r="N33">
            <v>10.7</v>
          </cell>
          <cell r="O33">
            <v>7.5</v>
          </cell>
          <cell r="P33">
            <v>5.2</v>
          </cell>
          <cell r="Q33">
            <v>5.5</v>
          </cell>
          <cell r="R33">
            <v>7.3</v>
          </cell>
          <cell r="S33">
            <v>5</v>
          </cell>
          <cell r="T33">
            <v>6.8</v>
          </cell>
          <cell r="U33">
            <v>5.6</v>
          </cell>
          <cell r="V33">
            <v>5.7</v>
          </cell>
        </row>
        <row r="34">
          <cell r="A34">
            <v>2022</v>
          </cell>
          <cell r="B34">
            <v>5.6</v>
          </cell>
          <cell r="C34">
            <v>7.3</v>
          </cell>
          <cell r="D34">
            <v>5.6</v>
          </cell>
          <cell r="E34">
            <v>7.1</v>
          </cell>
          <cell r="F34">
            <v>5.3</v>
          </cell>
          <cell r="G34">
            <v>8.8000000000000007</v>
          </cell>
          <cell r="H34">
            <v>6.7</v>
          </cell>
          <cell r="I34">
            <v>6.0198312641510041</v>
          </cell>
          <cell r="J34">
            <v>5.1992485591829256</v>
          </cell>
          <cell r="K34">
            <v>5</v>
          </cell>
          <cell r="L34">
            <v>3.5</v>
          </cell>
          <cell r="M34">
            <v>3.1</v>
          </cell>
          <cell r="N34">
            <v>10.199999999999999</v>
          </cell>
          <cell r="O34">
            <v>6.8</v>
          </cell>
          <cell r="P34">
            <v>4.8</v>
          </cell>
          <cell r="Q34">
            <v>5.3</v>
          </cell>
          <cell r="R34">
            <v>6.8</v>
          </cell>
          <cell r="S34">
            <v>4.5999999999999996</v>
          </cell>
          <cell r="T34">
            <v>6.3</v>
          </cell>
          <cell r="U34">
            <v>5.2</v>
          </cell>
          <cell r="V34">
            <v>5.3</v>
          </cell>
        </row>
        <row r="35">
          <cell r="A35">
            <v>2023</v>
          </cell>
          <cell r="B35">
            <v>5.9</v>
          </cell>
          <cell r="C35">
            <v>7.7</v>
          </cell>
          <cell r="D35">
            <v>6.2</v>
          </cell>
          <cell r="E35">
            <v>7.5</v>
          </cell>
          <cell r="F35">
            <v>5.9</v>
          </cell>
          <cell r="G35">
            <v>9.1</v>
          </cell>
          <cell r="H35">
            <v>7.2</v>
          </cell>
          <cell r="I35">
            <v>6.5020627285913637</v>
          </cell>
          <cell r="J35">
            <v>5.5750300870122249</v>
          </cell>
          <cell r="K35">
            <v>5.3</v>
          </cell>
          <cell r="L35">
            <v>3.9</v>
          </cell>
          <cell r="M35">
            <v>3.4</v>
          </cell>
          <cell r="N35">
            <v>10.6</v>
          </cell>
          <cell r="O35">
            <v>7.4</v>
          </cell>
          <cell r="P35">
            <v>5.2</v>
          </cell>
          <cell r="Q35">
            <v>5.7</v>
          </cell>
          <cell r="R35">
            <v>7.2</v>
          </cell>
          <cell r="S35">
            <v>4.9000000000000004</v>
          </cell>
          <cell r="T35">
            <v>6.8</v>
          </cell>
          <cell r="U35">
            <v>5.5</v>
          </cell>
          <cell r="V35">
            <v>5.7</v>
          </cell>
        </row>
        <row r="36">
          <cell r="A36">
            <v>2024</v>
          </cell>
          <cell r="B36">
            <v>6.1</v>
          </cell>
          <cell r="C36">
            <v>7.9</v>
          </cell>
          <cell r="D36">
            <v>6.5</v>
          </cell>
          <cell r="E36">
            <v>7.7</v>
          </cell>
          <cell r="F36">
            <v>6.2</v>
          </cell>
          <cell r="G36">
            <v>9.6999999999999993</v>
          </cell>
          <cell r="H36">
            <v>7.5</v>
          </cell>
          <cell r="I36">
            <v>6.7520936842746222</v>
          </cell>
          <cell r="J36">
            <v>5.8945986770533105</v>
          </cell>
          <cell r="K36">
            <v>5.7</v>
          </cell>
          <cell r="L36">
            <v>4.2</v>
          </cell>
          <cell r="M36">
            <v>3.7</v>
          </cell>
          <cell r="N36">
            <v>11.1</v>
          </cell>
          <cell r="O36">
            <v>8</v>
          </cell>
          <cell r="P36">
            <v>5.5</v>
          </cell>
          <cell r="Q36">
            <v>5.9</v>
          </cell>
          <cell r="R36">
            <v>7.5</v>
          </cell>
          <cell r="S36">
            <v>5.3</v>
          </cell>
          <cell r="T36">
            <v>7</v>
          </cell>
          <cell r="U36">
            <v>5.7</v>
          </cell>
          <cell r="V36">
            <v>6</v>
          </cell>
        </row>
        <row r="37">
          <cell r="A37">
            <v>2025</v>
          </cell>
          <cell r="B37">
            <v>6.4</v>
          </cell>
          <cell r="C37">
            <v>8</v>
          </cell>
          <cell r="D37">
            <v>6.9</v>
          </cell>
          <cell r="E37">
            <v>8</v>
          </cell>
          <cell r="F37">
            <v>6.4</v>
          </cell>
          <cell r="G37">
            <v>10.3</v>
          </cell>
          <cell r="H37">
            <v>7.8</v>
          </cell>
          <cell r="K37">
            <v>5.9</v>
          </cell>
          <cell r="L37">
            <v>4.5999999999999996</v>
          </cell>
          <cell r="M37">
            <v>4</v>
          </cell>
          <cell r="N37">
            <v>11.5</v>
          </cell>
          <cell r="O37">
            <v>8.3000000000000007</v>
          </cell>
          <cell r="P37">
            <v>5.8</v>
          </cell>
          <cell r="Q37">
            <v>6.1</v>
          </cell>
          <cell r="R37">
            <v>7.8</v>
          </cell>
          <cell r="S37">
            <v>5.5</v>
          </cell>
          <cell r="T37">
            <v>7.4</v>
          </cell>
          <cell r="U37">
            <v>5.9</v>
          </cell>
          <cell r="V37">
            <v>6.3</v>
          </cell>
        </row>
      </sheetData>
      <sheetData sheetId="44">
        <row r="31">
          <cell r="A31">
            <v>2019</v>
          </cell>
          <cell r="B31">
            <v>76888</v>
          </cell>
          <cell r="C31">
            <v>58485</v>
          </cell>
          <cell r="D31">
            <v>116051</v>
          </cell>
          <cell r="E31">
            <v>80608</v>
          </cell>
          <cell r="F31">
            <v>59065</v>
          </cell>
          <cell r="G31">
            <v>152565</v>
          </cell>
          <cell r="H31">
            <v>543662</v>
          </cell>
          <cell r="I31">
            <v>391097</v>
          </cell>
          <cell r="J31">
            <v>1875626</v>
          </cell>
          <cell r="K31">
            <v>1723061</v>
          </cell>
          <cell r="L31">
            <v>196950</v>
          </cell>
          <cell r="M31">
            <v>211965</v>
          </cell>
          <cell r="N31">
            <v>35702</v>
          </cell>
          <cell r="O31">
            <v>64774</v>
          </cell>
          <cell r="P31">
            <v>149812</v>
          </cell>
          <cell r="Q31">
            <v>218123</v>
          </cell>
          <cell r="R31">
            <v>635486</v>
          </cell>
          <cell r="S31">
            <v>97717</v>
          </cell>
          <cell r="T31">
            <v>32854</v>
          </cell>
          <cell r="U31">
            <v>79678</v>
          </cell>
          <cell r="V31">
            <v>2266720</v>
          </cell>
          <cell r="X31">
            <v>-8.1045548530519085</v>
          </cell>
          <cell r="Y31">
            <v>-10.013386056959988</v>
          </cell>
          <cell r="Z31">
            <v>-8.1228079898029506</v>
          </cell>
          <cell r="AA31">
            <v>-8.5102036183687773</v>
          </cell>
          <cell r="AB31">
            <v>-4.9561509373239971</v>
          </cell>
          <cell r="AC31">
            <v>-2.3459002752352376</v>
          </cell>
          <cell r="AD31">
            <v>-6.4995683235475212</v>
          </cell>
          <cell r="AE31">
            <v>-8.025652362049172</v>
          </cell>
          <cell r="AF31">
            <v>-2.04876917701948</v>
          </cell>
          <cell r="AG31">
            <v>-2.0223731354061982</v>
          </cell>
          <cell r="AH31">
            <v>0.93374605387232634</v>
          </cell>
          <cell r="AI31">
            <v>-0.95880233813201698</v>
          </cell>
          <cell r="AJ31">
            <v>2.2862709145083642</v>
          </cell>
          <cell r="AK31">
            <v>-1.2425864093064405</v>
          </cell>
          <cell r="AL31">
            <v>-2.9318957864931861</v>
          </cell>
          <cell r="AM31">
            <v>-4.2623137898645496</v>
          </cell>
          <cell r="AN31">
            <v>-2.3483023135741092</v>
          </cell>
          <cell r="AO31">
            <v>-1.0601028714916367</v>
          </cell>
          <cell r="AP31">
            <v>1.9265969658424495</v>
          </cell>
          <cell r="AQ31">
            <v>-6.3195889621765247</v>
          </cell>
          <cell r="AR31">
            <v>-3.1350183455109715</v>
          </cell>
        </row>
        <row r="32">
          <cell r="A32">
            <v>2020</v>
          </cell>
          <cell r="B32">
            <v>82491</v>
          </cell>
          <cell r="C32">
            <v>63850</v>
          </cell>
          <cell r="D32">
            <v>128669</v>
          </cell>
          <cell r="E32">
            <v>86110</v>
          </cell>
          <cell r="F32">
            <v>66678</v>
          </cell>
          <cell r="G32">
            <v>192644</v>
          </cell>
          <cell r="H32">
            <v>620442</v>
          </cell>
          <cell r="I32">
            <v>427798</v>
          </cell>
          <cell r="J32">
            <v>2267646</v>
          </cell>
          <cell r="K32">
            <v>2075002</v>
          </cell>
          <cell r="L32">
            <v>259940</v>
          </cell>
          <cell r="M32">
            <v>275075</v>
          </cell>
          <cell r="N32">
            <v>40822</v>
          </cell>
          <cell r="O32">
            <v>80677</v>
          </cell>
          <cell r="P32">
            <v>184955</v>
          </cell>
          <cell r="Q32">
            <v>251377</v>
          </cell>
          <cell r="R32">
            <v>733740</v>
          </cell>
          <cell r="S32">
            <v>117912</v>
          </cell>
          <cell r="T32">
            <v>38364</v>
          </cell>
          <cell r="U32">
            <v>92140</v>
          </cell>
          <cell r="V32">
            <v>2695444</v>
          </cell>
          <cell r="X32">
            <v>7.2872229736759948</v>
          </cell>
          <cell r="Y32">
            <v>9.1732922971702067</v>
          </cell>
          <cell r="Z32">
            <v>10.872805921534507</v>
          </cell>
          <cell r="AA32">
            <v>6.8256252481143349</v>
          </cell>
          <cell r="AB32">
            <v>12.889189875560831</v>
          </cell>
          <cell r="AC32">
            <v>26.270114377478464</v>
          </cell>
          <cell r="AD32">
            <v>14.122745382241163</v>
          </cell>
          <cell r="AE32">
            <v>9.3841169837661766</v>
          </cell>
          <cell r="AF32">
            <v>20.900755267841248</v>
          </cell>
          <cell r="AG32">
            <v>20.425336073418194</v>
          </cell>
          <cell r="AH32">
            <v>31.982736735212001</v>
          </cell>
          <cell r="AI32">
            <v>29.773783407638064</v>
          </cell>
          <cell r="AJ32">
            <v>14.340933281048677</v>
          </cell>
          <cell r="AK32">
            <v>24.551517584215901</v>
          </cell>
          <cell r="AL32">
            <v>23.458067444530471</v>
          </cell>
          <cell r="AM32">
            <v>15.245526606547671</v>
          </cell>
          <cell r="AN32">
            <v>15.461237541031593</v>
          </cell>
          <cell r="AO32">
            <v>20.666823582385874</v>
          </cell>
          <cell r="AP32">
            <v>16.771169416205026</v>
          </cell>
          <cell r="AQ32">
            <v>15.640452822611024</v>
          </cell>
          <cell r="AR32">
            <v>18.913849085903848</v>
          </cell>
        </row>
        <row r="33">
          <cell r="A33">
            <v>2021</v>
          </cell>
          <cell r="B33">
            <v>78462.666666666672</v>
          </cell>
          <cell r="C33">
            <v>62409.583333333336</v>
          </cell>
          <cell r="D33">
            <v>124742.75</v>
          </cell>
          <cell r="E33">
            <v>81092.75</v>
          </cell>
          <cell r="F33">
            <v>62248.75</v>
          </cell>
          <cell r="G33">
            <v>198400.75</v>
          </cell>
          <cell r="H33">
            <v>607357.25</v>
          </cell>
          <cell r="I33">
            <v>408956.5</v>
          </cell>
          <cell r="J33">
            <v>2204532.5</v>
          </cell>
          <cell r="K33">
            <v>2006131.75</v>
          </cell>
          <cell r="L33">
            <v>247774.25</v>
          </cell>
          <cell r="M33">
            <v>262186.25</v>
          </cell>
          <cell r="N33">
            <v>39291.916666666664</v>
          </cell>
          <cell r="O33">
            <v>80395.083333333328</v>
          </cell>
          <cell r="P33">
            <v>178085.58333333334</v>
          </cell>
          <cell r="Q33">
            <v>243020.75</v>
          </cell>
          <cell r="R33">
            <v>718219.66666666663</v>
          </cell>
          <cell r="S33">
            <v>112137.08333333333</v>
          </cell>
          <cell r="T33">
            <v>36156.416666666664</v>
          </cell>
          <cell r="U33">
            <v>88864.75</v>
          </cell>
          <cell r="V33">
            <v>2613489</v>
          </cell>
          <cell r="X33">
            <v>-4.8833610131206058</v>
          </cell>
          <cell r="Y33">
            <v>-2.2559383972852913</v>
          </cell>
          <cell r="Z33">
            <v>-3.0514343004142432</v>
          </cell>
          <cell r="AA33">
            <v>-5.8265590523748756</v>
          </cell>
          <cell r="AB33">
            <v>-6.6427457332253539</v>
          </cell>
          <cell r="AC33">
            <v>2.9882840887855338</v>
          </cell>
          <cell r="AD33">
            <v>-2.1089400782023091</v>
          </cell>
          <cell r="AE33">
            <v>-4.4042982903145855</v>
          </cell>
          <cell r="AF33">
            <v>-2.7832166043553599</v>
          </cell>
          <cell r="AG33">
            <v>-3.3190449936915769</v>
          </cell>
          <cell r="AH33">
            <v>-4.6802146649226728</v>
          </cell>
          <cell r="AI33">
            <v>-4.6855403071889441</v>
          </cell>
          <cell r="AJ33">
            <v>-3.7481831692061576</v>
          </cell>
          <cell r="AK33">
            <v>-0.34943870826464263</v>
          </cell>
          <cell r="AL33">
            <v>-3.714101628324002</v>
          </cell>
          <cell r="AM33">
            <v>-3.3241903594998803</v>
          </cell>
          <cell r="AN33">
            <v>-2.1152360963465782</v>
          </cell>
          <cell r="AO33">
            <v>-4.8976496596331742</v>
          </cell>
          <cell r="AP33">
            <v>-5.7543095958016153</v>
          </cell>
          <cell r="AQ33">
            <v>-3.5546451052745738</v>
          </cell>
          <cell r="AR33">
            <v>-3.040500934168918</v>
          </cell>
        </row>
        <row r="34">
          <cell r="A34">
            <v>2022</v>
          </cell>
          <cell r="B34">
            <v>74242</v>
          </cell>
          <cell r="C34">
            <v>59571.166666666664</v>
          </cell>
          <cell r="D34">
            <v>118216.41666666667</v>
          </cell>
          <cell r="E34">
            <v>77977.75</v>
          </cell>
          <cell r="F34">
            <v>58172.25</v>
          </cell>
          <cell r="G34">
            <v>179327.08333333334</v>
          </cell>
          <cell r="H34">
            <v>567506.66666666663</v>
          </cell>
          <cell r="I34">
            <v>388179.58333333331</v>
          </cell>
          <cell r="J34">
            <v>2029953.1666666665</v>
          </cell>
          <cell r="K34">
            <v>1850626.0833333333</v>
          </cell>
          <cell r="L34">
            <v>223118.75</v>
          </cell>
          <cell r="M34">
            <v>235850.5</v>
          </cell>
          <cell r="N34">
            <v>37214.416666666664</v>
          </cell>
          <cell r="O34">
            <v>73799.916666666672</v>
          </cell>
          <cell r="P34">
            <v>164492.33333333334</v>
          </cell>
          <cell r="Q34">
            <v>230552.75</v>
          </cell>
          <cell r="R34">
            <v>668501.58333333337</v>
          </cell>
          <cell r="S34">
            <v>102514.58333333333</v>
          </cell>
          <cell r="T34">
            <v>33017.166666666664</v>
          </cell>
          <cell r="U34">
            <v>81564.083333333328</v>
          </cell>
          <cell r="V34">
            <v>2418132.75</v>
          </cell>
          <cell r="X34">
            <v>-5.3792036977246056</v>
          </cell>
          <cell r="Y34">
            <v>-4.5480461734642859</v>
          </cell>
          <cell r="Z34">
            <v>-5.2318337805871096</v>
          </cell>
          <cell r="AA34">
            <v>-3.8412805090467401</v>
          </cell>
          <cell r="AB34">
            <v>-6.5487258780296855</v>
          </cell>
          <cell r="AC34">
            <v>-9.6137069374317718</v>
          </cell>
          <cell r="AD34">
            <v>-6.5613085763499726</v>
          </cell>
          <cell r="AE34">
            <v>-5.0804710688463643</v>
          </cell>
          <cell r="AF34">
            <v>-7.9191090779261941</v>
          </cell>
          <cell r="AG34">
            <v>-7.751518147632467</v>
          </cell>
          <cell r="AH34">
            <v>-9.9507919002882659</v>
          </cell>
          <cell r="AI34">
            <v>-10.044672441823323</v>
          </cell>
          <cell r="AJ34">
            <v>-5.2873470582371738</v>
          </cell>
          <cell r="AK34">
            <v>-8.2034452770225244</v>
          </cell>
          <cell r="AL34">
            <v>-7.6329873230427125</v>
          </cell>
          <cell r="AM34">
            <v>-5.1304261055897484</v>
          </cell>
          <cell r="AN34">
            <v>-6.9224062833144302</v>
          </cell>
          <cell r="AO34">
            <v>-8.5810150522611934</v>
          </cell>
          <cell r="AP34">
            <v>-8.6824146013731962</v>
          </cell>
          <cell r="AQ34">
            <v>-8.2154810165635581</v>
          </cell>
          <cell r="AR34">
            <v>-7.4749214555714616</v>
          </cell>
        </row>
        <row r="35">
          <cell r="A35">
            <v>2023</v>
          </cell>
          <cell r="B35">
            <v>78995.833333333328</v>
          </cell>
          <cell r="C35">
            <v>63191.25</v>
          </cell>
          <cell r="D35">
            <v>131068.66666666667</v>
          </cell>
          <cell r="E35">
            <v>82627</v>
          </cell>
          <cell r="F35">
            <v>64978.083333333336</v>
          </cell>
          <cell r="G35">
            <v>187929.91666666666</v>
          </cell>
          <cell r="H35">
            <v>608790.75</v>
          </cell>
          <cell r="I35">
            <v>420860.83333333331</v>
          </cell>
          <cell r="J35">
            <v>2187810.6666666665</v>
          </cell>
          <cell r="K35">
            <v>1999880.75</v>
          </cell>
          <cell r="L35">
            <v>245466.25</v>
          </cell>
          <cell r="M35">
            <v>257096.41666666666</v>
          </cell>
          <cell r="N35">
            <v>39050.166666666664</v>
          </cell>
          <cell r="O35">
            <v>80805.666666666672</v>
          </cell>
          <cell r="P35">
            <v>181344</v>
          </cell>
          <cell r="Q35">
            <v>251872.75</v>
          </cell>
          <cell r="R35">
            <v>710174.58333333337</v>
          </cell>
          <cell r="S35">
            <v>110716</v>
          </cell>
          <cell r="T35">
            <v>35597.583333333336</v>
          </cell>
          <cell r="U35">
            <v>87757.333333333328</v>
          </cell>
          <cell r="V35">
            <v>2608671.5</v>
          </cell>
          <cell r="X35">
            <v>6.4031590384598047</v>
          </cell>
          <cell r="Y35">
            <v>6.0769052142115783</v>
          </cell>
          <cell r="Z35">
            <v>10.871797980680924</v>
          </cell>
          <cell r="AA35">
            <v>5.9622777010108763</v>
          </cell>
          <cell r="AB35">
            <v>11.699450052788634</v>
          </cell>
          <cell r="AC35">
            <v>4.7972861507719671</v>
          </cell>
          <cell r="AD35">
            <v>7.2746428823156322</v>
          </cell>
          <cell r="AE35">
            <v>8.4191058477015162</v>
          </cell>
          <cell r="AF35">
            <v>7.776410933618422</v>
          </cell>
          <cell r="AG35">
            <v>8.0650904043149723</v>
          </cell>
          <cell r="AH35">
            <v>10.015966833804882</v>
          </cell>
          <cell r="AI35">
            <v>9.0082135363998219</v>
          </cell>
          <cell r="AJ35">
            <v>4.9329001081570141</v>
          </cell>
          <cell r="AK35">
            <v>9.4928968980317165</v>
          </cell>
          <cell r="AL35">
            <v>10.244651726422902</v>
          </cell>
          <cell r="AM35">
            <v>9.2473414435525001</v>
          </cell>
          <cell r="AN35">
            <v>6.2337922660118466</v>
          </cell>
          <cell r="AO35">
            <v>8.0002438677424124</v>
          </cell>
          <cell r="AP35">
            <v>7.8153788685683736</v>
          </cell>
          <cell r="AQ35">
            <v>7.593109303625269</v>
          </cell>
          <cell r="AR35">
            <v>7.8795818798616466</v>
          </cell>
        </row>
        <row r="36">
          <cell r="A36">
            <v>2024</v>
          </cell>
          <cell r="B36">
            <v>82795.166666666701</v>
          </cell>
          <cell r="C36">
            <v>64944.083333333299</v>
          </cell>
          <cell r="D36">
            <v>139751.25</v>
          </cell>
          <cell r="E36">
            <v>84801.166666666701</v>
          </cell>
          <cell r="F36">
            <v>68768.083333333299</v>
          </cell>
          <cell r="G36">
            <v>203242</v>
          </cell>
          <cell r="H36">
            <v>644301.75</v>
          </cell>
          <cell r="I36">
            <v>441059.75</v>
          </cell>
          <cell r="J36">
            <v>2346052.333333333</v>
          </cell>
          <cell r="K36">
            <v>2142810.333333333</v>
          </cell>
          <cell r="L36">
            <v>269990</v>
          </cell>
          <cell r="M36">
            <v>285233.75</v>
          </cell>
          <cell r="N36">
            <v>41115.666666666701</v>
          </cell>
          <cell r="O36">
            <v>88471.333333333299</v>
          </cell>
          <cell r="P36">
            <v>194912.16666666701</v>
          </cell>
          <cell r="Q36">
            <v>263089.58333333302</v>
          </cell>
          <cell r="R36">
            <v>749711.58333333302</v>
          </cell>
          <cell r="S36">
            <v>120552.25</v>
          </cell>
          <cell r="T36">
            <v>37241.083333333299</v>
          </cell>
          <cell r="U36">
            <v>92492.916666666701</v>
          </cell>
          <cell r="V36">
            <v>2787112.0833333302</v>
          </cell>
          <cell r="X36">
            <v>4.8095363679519352</v>
          </cell>
          <cell r="Y36">
            <v>2.7738545025352437</v>
          </cell>
          <cell r="Z36">
            <v>6.6244538486187849</v>
          </cell>
          <cell r="AA36">
            <v>2.6313029235803072</v>
          </cell>
          <cell r="AB36">
            <v>5.832735909672067</v>
          </cell>
          <cell r="AC36">
            <v>8.1477625302695031</v>
          </cell>
          <cell r="AD36">
            <v>5.833038691865795</v>
          </cell>
          <cell r="AE36">
            <v>4.7994289482073498</v>
          </cell>
          <cell r="AF36">
            <v>7.2328775555227764</v>
          </cell>
          <cell r="AG36">
            <v>7.146905300895213</v>
          </cell>
          <cell r="AH36">
            <v>9.9906809999338151</v>
          </cell>
          <cell r="AI36">
            <v>10.944272852240573</v>
          </cell>
          <cell r="AJ36">
            <v>5.2893500241143698</v>
          </cell>
          <cell r="AK36">
            <v>9.4865459105590162</v>
          </cell>
          <cell r="AL36">
            <v>7.4820047350157637</v>
          </cell>
          <cell r="AM36">
            <v>4.4533731153263005</v>
          </cell>
          <cell r="AN36">
            <v>5.5672226136882443</v>
          </cell>
          <cell r="AO36">
            <v>8.8842172766357095</v>
          </cell>
          <cell r="AP36">
            <v>4.6168864459430949</v>
          </cell>
          <cell r="AQ36">
            <v>5.3962251967547274</v>
          </cell>
          <cell r="AR36">
            <v>6.840285690756005</v>
          </cell>
        </row>
        <row r="37">
          <cell r="A37">
            <v>2025</v>
          </cell>
          <cell r="B37">
            <v>86413.25</v>
          </cell>
          <cell r="C37">
            <v>65605.083333333299</v>
          </cell>
          <cell r="D37">
            <v>148747.08333333299</v>
          </cell>
          <cell r="E37">
            <v>88573.5</v>
          </cell>
          <cell r="F37">
            <v>70416.75</v>
          </cell>
          <cell r="G37">
            <v>218314.83333333299</v>
          </cell>
          <cell r="H37">
            <v>678070.4999999993</v>
          </cell>
          <cell r="I37">
            <v>459755.66666666628</v>
          </cell>
          <cell r="J37">
            <v>2488336.4999999991</v>
          </cell>
          <cell r="K37">
            <v>2270021.666666666</v>
          </cell>
          <cell r="L37">
            <v>293713.25</v>
          </cell>
          <cell r="M37">
            <v>315289.08333333302</v>
          </cell>
          <cell r="N37">
            <v>43293.166666666701</v>
          </cell>
          <cell r="O37">
            <v>93782.583333333299</v>
          </cell>
          <cell r="P37">
            <v>205944.33333333299</v>
          </cell>
          <cell r="Q37">
            <v>273341.5</v>
          </cell>
          <cell r="R37">
            <v>783415.66666666698</v>
          </cell>
          <cell r="S37">
            <v>126067</v>
          </cell>
          <cell r="T37">
            <v>39289.166666666701</v>
          </cell>
          <cell r="U37">
            <v>95885.916666666701</v>
          </cell>
          <cell r="V37">
            <v>2948092.1666666698</v>
          </cell>
          <cell r="X37">
            <v>4.3699209494917852</v>
          </cell>
          <cell r="Y37">
            <v>1.0177986447315561</v>
          </cell>
          <cell r="Z37">
            <v>6.4370324654219502</v>
          </cell>
          <cell r="AA37">
            <v>4.4484450882161184</v>
          </cell>
          <cell r="AB37">
            <v>2.3974300093187964</v>
          </cell>
          <cell r="AC37">
            <v>7.4162000636349745</v>
          </cell>
          <cell r="AD37">
            <v>5.2411389539139606</v>
          </cell>
          <cell r="AE37">
            <v>4.2388625728523692</v>
          </cell>
          <cell r="AF37">
            <v>6.0648334500068302</v>
          </cell>
          <cell r="AG37">
            <v>5.936658571897226</v>
          </cell>
          <cell r="AH37">
            <v>8.7867143227526867</v>
          </cell>
          <cell r="AI37">
            <v>10.537088732779011</v>
          </cell>
          <cell r="AJ37">
            <v>5.2960347637153689</v>
          </cell>
          <cell r="AK37">
            <v>6.0033570195995765</v>
          </cell>
          <cell r="AL37">
            <v>5.6600708182228914</v>
          </cell>
          <cell r="AM37">
            <v>3.8967398620559806</v>
          </cell>
          <cell r="AN37">
            <v>4.4956065882669805</v>
          </cell>
          <cell r="AO37">
            <v>4.5745724364331579</v>
          </cell>
          <cell r="AP37">
            <v>5.4995267323499917</v>
          </cell>
          <cell r="AQ37">
            <v>3.6683890207808645</v>
          </cell>
          <cell r="AR37">
            <v>5.7758740416643377</v>
          </cell>
        </row>
        <row r="106">
          <cell r="A106">
            <v>2019</v>
          </cell>
          <cell r="B106">
            <v>1366.269</v>
          </cell>
          <cell r="C106">
            <v>863.96199999999999</v>
          </cell>
          <cell r="D106">
            <v>2194.1079999999997</v>
          </cell>
          <cell r="E106">
            <v>1163.9839999999999</v>
          </cell>
          <cell r="F106">
            <v>1161.432</v>
          </cell>
          <cell r="G106">
            <v>2051.0369999999998</v>
          </cell>
          <cell r="H106">
            <v>8800.7919999999995</v>
          </cell>
          <cell r="I106">
            <v>6749.7550000000001</v>
          </cell>
          <cell r="J106">
            <v>40672.967999999993</v>
          </cell>
          <cell r="K106">
            <v>38621.931000000004</v>
          </cell>
          <cell r="L106">
            <v>6455.049</v>
          </cell>
          <cell r="M106">
            <v>7855.74</v>
          </cell>
          <cell r="N106">
            <v>381.55099999999999</v>
          </cell>
          <cell r="O106">
            <v>1109.018</v>
          </cell>
          <cell r="P106">
            <v>3541.4189999999999</v>
          </cell>
          <cell r="Q106">
            <v>4542.9079999999994</v>
          </cell>
          <cell r="R106">
            <v>10205.876</v>
          </cell>
          <cell r="S106">
            <v>2332.348</v>
          </cell>
          <cell r="T106">
            <v>553.11500000000001</v>
          </cell>
          <cell r="U106">
            <v>1644.9070000000002</v>
          </cell>
          <cell r="V106">
            <v>47422.720000000001</v>
          </cell>
        </row>
        <row r="107">
          <cell r="A107">
            <v>2020</v>
          </cell>
          <cell r="B107">
            <v>1367.848</v>
          </cell>
          <cell r="C107">
            <v>864.17500000000007</v>
          </cell>
          <cell r="D107">
            <v>2193.5450000000001</v>
          </cell>
          <cell r="E107">
            <v>1157.1699999999998</v>
          </cell>
          <cell r="F107">
            <v>1152.0749999999998</v>
          </cell>
          <cell r="G107">
            <v>2076.8980000000001</v>
          </cell>
          <cell r="H107">
            <v>8811.7109999999993</v>
          </cell>
          <cell r="I107">
            <v>6734.8130000000001</v>
          </cell>
          <cell r="J107">
            <v>40812.631000000001</v>
          </cell>
          <cell r="K107">
            <v>38735.733</v>
          </cell>
          <cell r="L107">
            <v>6465.8609999999999</v>
          </cell>
          <cell r="M107">
            <v>7871.1750000000002</v>
          </cell>
          <cell r="N107">
            <v>384.16500000000002</v>
          </cell>
          <cell r="O107">
            <v>1119.6229999999998</v>
          </cell>
          <cell r="P107">
            <v>3554.0149999999999</v>
          </cell>
          <cell r="Q107">
            <v>4558.5600000000004</v>
          </cell>
          <cell r="R107">
            <v>10239.344999999999</v>
          </cell>
          <cell r="S107">
            <v>2334.634</v>
          </cell>
          <cell r="T107">
            <v>553.07900000000006</v>
          </cell>
          <cell r="U107">
            <v>1655.2760000000001</v>
          </cell>
          <cell r="V107">
            <v>47547.444000000003</v>
          </cell>
        </row>
        <row r="108">
          <cell r="A108">
            <v>2021</v>
          </cell>
          <cell r="B108">
            <v>1366.8326666666667</v>
          </cell>
          <cell r="C108">
            <v>862.56658333333337</v>
          </cell>
          <cell r="D108">
            <v>2188.84175</v>
          </cell>
          <cell r="E108">
            <v>1147.2307499999999</v>
          </cell>
          <cell r="F108">
            <v>1138.2137499999999</v>
          </cell>
          <cell r="G108">
            <v>2087.1967500000001</v>
          </cell>
          <cell r="H108">
            <v>8790.8822499999987</v>
          </cell>
          <cell r="I108">
            <v>6703.6854999999996</v>
          </cell>
          <cell r="J108">
            <v>40818.803500000002</v>
          </cell>
          <cell r="K108">
            <v>38731.606749999999</v>
          </cell>
          <cell r="L108">
            <v>6449.8052500000003</v>
          </cell>
          <cell r="M108">
            <v>7852.4972499999994</v>
          </cell>
          <cell r="N108">
            <v>382.04991666666666</v>
          </cell>
          <cell r="O108">
            <v>1116.6050833333334</v>
          </cell>
          <cell r="P108">
            <v>3556.8365833333337</v>
          </cell>
          <cell r="Q108">
            <v>4563.6797499999993</v>
          </cell>
          <cell r="R108">
            <v>10265.601666666666</v>
          </cell>
          <cell r="S108">
            <v>2332.8240833333334</v>
          </cell>
          <cell r="T108">
            <v>549.81741666666665</v>
          </cell>
          <cell r="U108">
            <v>1661.88975</v>
          </cell>
          <cell r="V108">
            <v>47522.489000000001</v>
          </cell>
        </row>
        <row r="109">
          <cell r="A109">
            <v>2022</v>
          </cell>
          <cell r="B109">
            <v>1371.7860000000001</v>
          </cell>
          <cell r="C109">
            <v>861.90916666666658</v>
          </cell>
          <cell r="D109">
            <v>2195.2854166666666</v>
          </cell>
          <cell r="E109">
            <v>1143.53675</v>
          </cell>
          <cell r="F109">
            <v>1136.86625</v>
          </cell>
          <cell r="G109">
            <v>2125.6220833333336</v>
          </cell>
          <cell r="H109">
            <v>8835.0056666666678</v>
          </cell>
          <cell r="I109">
            <v>6709.3835833333333</v>
          </cell>
          <cell r="J109">
            <v>41177.749166666668</v>
          </cell>
          <cell r="K109">
            <v>39052.127083333333</v>
          </cell>
          <cell r="L109">
            <v>6492.8057499999995</v>
          </cell>
          <cell r="M109">
            <v>7924.9444999999996</v>
          </cell>
          <cell r="N109">
            <v>385.69541666666669</v>
          </cell>
          <cell r="O109">
            <v>1129.1259166666666</v>
          </cell>
          <cell r="P109">
            <v>3589.7903333333329</v>
          </cell>
          <cell r="Q109">
            <v>4603.6557499999999</v>
          </cell>
          <cell r="R109">
            <v>10354.867583333333</v>
          </cell>
          <cell r="S109">
            <v>2345.8385833333332</v>
          </cell>
          <cell r="T109">
            <v>549.39216666666664</v>
          </cell>
          <cell r="U109">
            <v>1676.0110833333333</v>
          </cell>
          <cell r="V109">
            <v>47887.132749999997</v>
          </cell>
        </row>
        <row r="110">
          <cell r="A110">
            <v>2023</v>
          </cell>
          <cell r="B110">
            <v>1385.0628333333334</v>
          </cell>
          <cell r="C110">
            <v>865.11024999999995</v>
          </cell>
          <cell r="D110">
            <v>2211.8136666666664</v>
          </cell>
          <cell r="E110">
            <v>1146.2759999999998</v>
          </cell>
          <cell r="F110">
            <v>1140.7310833333333</v>
          </cell>
          <cell r="G110">
            <v>2165.0399166666666</v>
          </cell>
          <cell r="H110">
            <v>8914.0337499999987</v>
          </cell>
          <cell r="I110">
            <v>6748.993833333333</v>
          </cell>
          <cell r="J110">
            <v>41641.677666666663</v>
          </cell>
          <cell r="K110">
            <v>39476.637749999994</v>
          </cell>
          <cell r="L110">
            <v>6566.01325</v>
          </cell>
          <cell r="M110">
            <v>8016.8424166666664</v>
          </cell>
          <cell r="N110">
            <v>391.21916666666664</v>
          </cell>
          <cell r="O110">
            <v>1152.7526666666665</v>
          </cell>
          <cell r="P110">
            <v>3630.4850000000001</v>
          </cell>
          <cell r="Q110">
            <v>4655.5067500000005</v>
          </cell>
          <cell r="R110">
            <v>10448.199583333333</v>
          </cell>
          <cell r="S110">
            <v>2367.3049999999998</v>
          </cell>
          <cell r="T110">
            <v>551.95358333333331</v>
          </cell>
          <cell r="U110">
            <v>1696.3603333333333</v>
          </cell>
          <cell r="V110">
            <v>48390.671499999997</v>
          </cell>
        </row>
        <row r="111">
          <cell r="B111">
            <v>1393.1831666666667</v>
          </cell>
          <cell r="C111">
            <v>860.72708333333333</v>
          </cell>
          <cell r="D111">
            <v>2216.7202499999999</v>
          </cell>
          <cell r="E111">
            <v>1147.0261666666665</v>
          </cell>
          <cell r="F111">
            <v>1135.2730833333335</v>
          </cell>
          <cell r="G111">
            <v>2182.846</v>
          </cell>
          <cell r="H111">
            <v>8935.7757499999989</v>
          </cell>
          <cell r="I111">
            <v>6752.9297499999993</v>
          </cell>
          <cell r="J111">
            <v>41864.18233333333</v>
          </cell>
          <cell r="K111">
            <v>39681.336333333333</v>
          </cell>
          <cell r="L111">
            <v>6592.9929999999995</v>
          </cell>
          <cell r="M111">
            <v>8069.9457500000008</v>
          </cell>
          <cell r="N111">
            <v>394.37166666666667</v>
          </cell>
          <cell r="O111">
            <v>1166.0713333333333</v>
          </cell>
          <cell r="P111">
            <v>3654.207166666667</v>
          </cell>
          <cell r="Q111">
            <v>4674.5985833333334</v>
          </cell>
          <cell r="R111">
            <v>10492.677583333334</v>
          </cell>
          <cell r="S111">
            <v>2378.46425</v>
          </cell>
          <cell r="T111">
            <v>549.71208333333334</v>
          </cell>
          <cell r="U111">
            <v>1708.2949166666667</v>
          </cell>
          <cell r="V111">
            <v>48617.112083333333</v>
          </cell>
        </row>
        <row r="141">
          <cell r="A141">
            <v>2019</v>
          </cell>
          <cell r="B141">
            <v>0.22064740354193191</v>
          </cell>
          <cell r="C141">
            <v>-0.37981864639738205</v>
          </cell>
          <cell r="D141">
            <v>-0.25158639451331055</v>
          </cell>
          <cell r="E141">
            <v>-0.81403483656673359</v>
          </cell>
          <cell r="F141">
            <v>-0.49136070502335372</v>
          </cell>
          <cell r="G141">
            <v>1.6952707346024312</v>
          </cell>
          <cell r="H141">
            <v>0.14887839367460742</v>
          </cell>
          <cell r="I141">
            <v>-0.31174755714302194</v>
          </cell>
          <cell r="J141">
            <v>0.85986243490525283</v>
          </cell>
          <cell r="K141">
            <v>0.81588129400816456</v>
          </cell>
          <cell r="L141">
            <v>0.78985544923907014</v>
          </cell>
          <cell r="M141">
            <v>1.0430831302372212</v>
          </cell>
          <cell r="N141">
            <v>1.290988828951285</v>
          </cell>
          <cell r="O141">
            <v>1.3506190146759423</v>
          </cell>
          <cell r="P141">
            <v>0.79344456205292602</v>
          </cell>
          <cell r="Q141">
            <v>0.78734637272459906</v>
          </cell>
          <cell r="R141">
            <v>0.67967001605411781</v>
          </cell>
          <cell r="S141">
            <v>0.62427789555789559</v>
          </cell>
          <cell r="T141">
            <v>0.47940328007034338</v>
          </cell>
          <cell r="U141">
            <v>0.72631144499300149</v>
          </cell>
          <cell r="V141">
            <v>0.69141863183794783</v>
          </cell>
        </row>
        <row r="142">
          <cell r="A142">
            <v>2020</v>
          </cell>
          <cell r="B142">
            <v>0.11557021347918806</v>
          </cell>
          <cell r="C142">
            <v>2.4653862091156498E-2</v>
          </cell>
          <cell r="D142">
            <v>-2.5659630246082088E-2</v>
          </cell>
          <cell r="E142">
            <v>-0.58540323578331765</v>
          </cell>
          <cell r="F142">
            <v>-0.80564337817455112</v>
          </cell>
          <cell r="G142">
            <v>1.2608743772052975</v>
          </cell>
          <cell r="H142">
            <v>0.12406837930041092</v>
          </cell>
          <cell r="I142">
            <v>-0.22137099791029868</v>
          </cell>
          <cell r="J142">
            <v>0.34338039948302423</v>
          </cell>
          <cell r="K142">
            <v>0.29465642202093534</v>
          </cell>
          <cell r="L142">
            <v>0.16749679204603751</v>
          </cell>
          <cell r="M142">
            <v>0.19648053525193632</v>
          </cell>
          <cell r="N142">
            <v>0.68509845341777975</v>
          </cell>
          <cell r="O142">
            <v>0.95625138636161466</v>
          </cell>
          <cell r="P142">
            <v>0.35567663696387797</v>
          </cell>
          <cell r="Q142">
            <v>0.34453702342203485</v>
          </cell>
          <cell r="R142">
            <v>0.32793853266490203</v>
          </cell>
          <cell r="S142">
            <v>9.8012817984269418E-2</v>
          </cell>
          <cell r="T142">
            <v>-6.5085922457228662E-3</v>
          </cell>
          <cell r="U142">
            <v>0.63036998444287917</v>
          </cell>
          <cell r="V142">
            <v>0.26300473696996107</v>
          </cell>
        </row>
        <row r="143">
          <cell r="A143">
            <v>2021</v>
          </cell>
          <cell r="B143">
            <v>-7.4228520517877428E-2</v>
          </cell>
          <cell r="C143">
            <v>-0.18612163817128646</v>
          </cell>
          <cell r="D143">
            <v>-0.21441319872626252</v>
          </cell>
          <cell r="E143">
            <v>-0.85892738318482031</v>
          </cell>
          <cell r="F143">
            <v>-1.2031551765293074</v>
          </cell>
          <cell r="G143">
            <v>0.49587172793270895</v>
          </cell>
          <cell r="H143">
            <v>-0.23637577310468316</v>
          </cell>
          <cell r="I143">
            <v>-0.46218803699524358</v>
          </cell>
          <cell r="J143">
            <v>1.5123994334004465E-2</v>
          </cell>
          <cell r="K143">
            <v>-1.0652309070806609E-2</v>
          </cell>
          <cell r="L143">
            <v>-0.24831573088253833</v>
          </cell>
          <cell r="M143">
            <v>-0.23729303439449723</v>
          </cell>
          <cell r="N143">
            <v>-0.55056637989753199</v>
          </cell>
          <cell r="O143">
            <v>-0.26954757687779818</v>
          </cell>
          <cell r="P143">
            <v>7.9391430068071145E-2</v>
          </cell>
          <cell r="Q143">
            <v>0.11231068583059312</v>
          </cell>
          <cell r="R143">
            <v>0.25642916286798823</v>
          </cell>
          <cell r="S143">
            <v>-7.7524642692026191E-2</v>
          </cell>
          <cell r="T143">
            <v>-0.58971382629486868</v>
          </cell>
          <cell r="U143">
            <v>0.39955572363763281</v>
          </cell>
          <cell r="V143">
            <v>-5.2484419562077278E-2</v>
          </cell>
        </row>
        <row r="144">
          <cell r="A144">
            <v>2022</v>
          </cell>
          <cell r="B144">
            <v>0.36239500665529079</v>
          </cell>
          <cell r="C144">
            <v>-7.621633846818554E-2</v>
          </cell>
          <cell r="D144">
            <v>0.2943870504419408</v>
          </cell>
          <cell r="E144">
            <v>-0.32199276387945019</v>
          </cell>
          <cell r="F144">
            <v>-0.11838725371221415</v>
          </cell>
          <cell r="G144">
            <v>1.8410019723025073</v>
          </cell>
          <cell r="H144">
            <v>0.50192250802436433</v>
          </cell>
          <cell r="I144">
            <v>8.4999263962103555E-2</v>
          </cell>
          <cell r="J144">
            <v>0.87936351849869254</v>
          </cell>
          <cell r="K144">
            <v>0.82754205215960042</v>
          </cell>
          <cell r="L144">
            <v>0.66669454864548072</v>
          </cell>
          <cell r="M144">
            <v>0.92260140555924863</v>
          </cell>
          <cell r="N144">
            <v>0.95419468529310336</v>
          </cell>
          <cell r="O144">
            <v>1.1213304972565084</v>
          </cell>
          <cell r="P144">
            <v>0.92649041438717461</v>
          </cell>
          <cell r="Q144">
            <v>0.8759597997646722</v>
          </cell>
          <cell r="R144">
            <v>0.86956341737398191</v>
          </cell>
          <cell r="S144">
            <v>0.55788604434346212</v>
          </cell>
          <cell r="T144">
            <v>-7.734385763515661E-2</v>
          </cell>
          <cell r="U144">
            <v>0.84971541182761712</v>
          </cell>
          <cell r="V144">
            <v>0.76730776874921958</v>
          </cell>
        </row>
        <row r="145">
          <cell r="A145">
            <v>2023</v>
          </cell>
          <cell r="B145">
            <v>0.96785018460118977</v>
          </cell>
          <cell r="C145">
            <v>0.37139451082917674</v>
          </cell>
          <cell r="D145">
            <v>0.75289754464348846</v>
          </cell>
          <cell r="E145">
            <v>0.23954192989424428</v>
          </cell>
          <cell r="F145">
            <v>0.33995497124953999</v>
          </cell>
          <cell r="G145">
            <v>1.8544139921391434</v>
          </cell>
          <cell r="H145">
            <v>0.89448820198829537</v>
          </cell>
          <cell r="I145">
            <v>0.59037092615177755</v>
          </cell>
          <cell r="J145">
            <v>1.1266485162223034</v>
          </cell>
          <cell r="K145">
            <v>1.0870359654438175</v>
          </cell>
          <cell r="L145">
            <v>1.1275171754522262</v>
          </cell>
          <cell r="M145">
            <v>1.1596032838673693</v>
          </cell>
          <cell r="N145">
            <v>1.432153393923727</v>
          </cell>
          <cell r="O145">
            <v>2.092481418702107</v>
          </cell>
          <cell r="P145">
            <v>1.1336223814742965</v>
          </cell>
          <cell r="Q145">
            <v>1.1263005492971701</v>
          </cell>
          <cell r="R145">
            <v>0.90133455835035647</v>
          </cell>
          <cell r="S145">
            <v>0.91508498577783826</v>
          </cell>
          <cell r="T145">
            <v>0.4662273730999118</v>
          </cell>
          <cell r="U145">
            <v>1.2141476988044957</v>
          </cell>
          <cell r="V145">
            <v>1.0515115879432102</v>
          </cell>
        </row>
        <row r="146">
          <cell r="B146">
            <v>0.58627905809809988</v>
          </cell>
          <cell r="C146">
            <v>-0.50665989296354041</v>
          </cell>
          <cell r="D146">
            <v>0.22183529323822881</v>
          </cell>
          <cell r="E146">
            <v>6.5443808181157692E-2</v>
          </cell>
          <cell r="F146">
            <v>-0.4784650896029774</v>
          </cell>
          <cell r="G146">
            <v>0.82243672258699974</v>
          </cell>
          <cell r="H146">
            <v>0.24390753512683716</v>
          </cell>
          <cell r="I146">
            <v>5.8318569609980386E-2</v>
          </cell>
          <cell r="J146">
            <v>0.53433165793120452</v>
          </cell>
          <cell r="K146">
            <v>0.51853094640345887</v>
          </cell>
          <cell r="L146">
            <v>0.41090002369396927</v>
          </cell>
          <cell r="M146">
            <v>0.66239712062863987</v>
          </cell>
          <cell r="N146">
            <v>0.80581430272461319</v>
          </cell>
          <cell r="O146">
            <v>1.1553793846497342</v>
          </cell>
          <cell r="P146">
            <v>0.65341591183181436</v>
          </cell>
          <cell r="Q146">
            <v>0.41009141128047588</v>
          </cell>
          <cell r="R146">
            <v>0.42570013757155323</v>
          </cell>
          <cell r="S146">
            <v>0.47139046299484733</v>
          </cell>
          <cell r="T146">
            <v>-0.40610298903455089</v>
          </cell>
          <cell r="U146">
            <v>0.70354058031303168</v>
          </cell>
          <cell r="V146">
            <v>0.46794263504554579</v>
          </cell>
        </row>
        <row r="179">
          <cell r="A179">
            <v>2020</v>
          </cell>
          <cell r="X179">
            <v>80.400000000000006</v>
          </cell>
          <cell r="Y179">
            <v>79.099999999999994</v>
          </cell>
          <cell r="Z179">
            <v>81.2</v>
          </cell>
          <cell r="AA179">
            <v>79.8</v>
          </cell>
          <cell r="AB179">
            <v>80.400000000000006</v>
          </cell>
          <cell r="AC179">
            <v>78.3</v>
          </cell>
          <cell r="AD179">
            <v>79.900000000000006</v>
          </cell>
          <cell r="AE179">
            <v>80.386847861711203</v>
          </cell>
          <cell r="AF179">
            <v>78.3</v>
          </cell>
          <cell r="AG179">
            <v>78.3</v>
          </cell>
          <cell r="AH179">
            <v>80.2</v>
          </cell>
          <cell r="AI179">
            <v>81</v>
          </cell>
          <cell r="AJ179">
            <v>75.2</v>
          </cell>
          <cell r="AK179">
            <v>79.400000000000006</v>
          </cell>
          <cell r="AL179">
            <v>77.3</v>
          </cell>
          <cell r="AM179">
            <v>77.099999999999994</v>
          </cell>
          <cell r="AN179">
            <v>76</v>
          </cell>
          <cell r="AO179">
            <v>78</v>
          </cell>
          <cell r="AP179">
            <v>75.900000000000006</v>
          </cell>
          <cell r="AQ179">
            <v>78.7</v>
          </cell>
          <cell r="AR179">
            <v>78.599999999999994</v>
          </cell>
        </row>
        <row r="180">
          <cell r="A180">
            <v>2021</v>
          </cell>
          <cell r="X180">
            <v>80.400000000000006</v>
          </cell>
          <cell r="Y180">
            <v>79.3</v>
          </cell>
          <cell r="Z180">
            <v>80.8</v>
          </cell>
          <cell r="AA180">
            <v>79</v>
          </cell>
          <cell r="AB180">
            <v>80.5</v>
          </cell>
          <cell r="AC180">
            <v>77.7</v>
          </cell>
          <cell r="AD180">
            <v>79.599999999999994</v>
          </cell>
          <cell r="AE180">
            <v>80.163254908314514</v>
          </cell>
          <cell r="AF180">
            <v>78.173567244124229</v>
          </cell>
          <cell r="AG180">
            <v>78.2</v>
          </cell>
          <cell r="AH180">
            <v>80.3</v>
          </cell>
          <cell r="AI180">
            <v>81.3</v>
          </cell>
          <cell r="AJ180">
            <v>74.599999999999994</v>
          </cell>
          <cell r="AK180">
            <v>79</v>
          </cell>
          <cell r="AL180">
            <v>76.5</v>
          </cell>
          <cell r="AM180">
            <v>77.900000000000006</v>
          </cell>
          <cell r="AN180">
            <v>75.400000000000006</v>
          </cell>
          <cell r="AO180">
            <v>78.5</v>
          </cell>
          <cell r="AP180">
            <v>76.2</v>
          </cell>
          <cell r="AQ180">
            <v>79.2</v>
          </cell>
          <cell r="AR180">
            <v>78.5</v>
          </cell>
        </row>
        <row r="181">
          <cell r="A181">
            <v>2022</v>
          </cell>
          <cell r="X181">
            <v>80.5</v>
          </cell>
          <cell r="Y181">
            <v>78.900000000000006</v>
          </cell>
          <cell r="Z181">
            <v>81.599999999999994</v>
          </cell>
          <cell r="AA181">
            <v>79.7</v>
          </cell>
          <cell r="AB181">
            <v>80.400000000000006</v>
          </cell>
          <cell r="AC181">
            <v>79</v>
          </cell>
          <cell r="AD181">
            <v>80.099999999999994</v>
          </cell>
          <cell r="AE181">
            <v>80.496505497831194</v>
          </cell>
          <cell r="AF181">
            <v>79.283998115738754</v>
          </cell>
          <cell r="AG181">
            <v>79.3</v>
          </cell>
          <cell r="AH181">
            <v>81.099999999999994</v>
          </cell>
          <cell r="AI181">
            <v>82</v>
          </cell>
          <cell r="AJ181">
            <v>74</v>
          </cell>
          <cell r="AK181">
            <v>78.8</v>
          </cell>
          <cell r="AL181">
            <v>77.8</v>
          </cell>
          <cell r="AM181">
            <v>79.5</v>
          </cell>
          <cell r="AN181">
            <v>77.099999999999994</v>
          </cell>
          <cell r="AO181">
            <v>79.400000000000006</v>
          </cell>
          <cell r="AP181">
            <v>77.400000000000006</v>
          </cell>
          <cell r="AQ181">
            <v>79.2</v>
          </cell>
          <cell r="AR181">
            <v>79.5</v>
          </cell>
        </row>
        <row r="182">
          <cell r="A182">
            <v>2023</v>
          </cell>
          <cell r="X182">
            <v>79.400000000000006</v>
          </cell>
          <cell r="Y182">
            <v>79.8</v>
          </cell>
          <cell r="Z182">
            <v>81.599999999999994</v>
          </cell>
          <cell r="AA182">
            <v>79</v>
          </cell>
          <cell r="AB182">
            <v>80.3</v>
          </cell>
          <cell r="AC182">
            <v>78</v>
          </cell>
          <cell r="AD182">
            <v>79.7</v>
          </cell>
          <cell r="AE182">
            <v>80.247390638336512</v>
          </cell>
          <cell r="AF182">
            <v>79.608314902153154</v>
          </cell>
          <cell r="AG182">
            <v>79.7</v>
          </cell>
          <cell r="AH182">
            <v>81.599999999999994</v>
          </cell>
          <cell r="AI182">
            <v>82.4</v>
          </cell>
          <cell r="AJ182">
            <v>74.400000000000006</v>
          </cell>
          <cell r="AK182">
            <v>78.8</v>
          </cell>
          <cell r="AL182">
            <v>78.599999999999994</v>
          </cell>
          <cell r="AM182">
            <v>79.599999999999994</v>
          </cell>
          <cell r="AN182">
            <v>77.599999999999994</v>
          </cell>
          <cell r="AO182">
            <v>80.099999999999994</v>
          </cell>
          <cell r="AP182">
            <v>77.2</v>
          </cell>
          <cell r="AQ182">
            <v>79</v>
          </cell>
          <cell r="AR182">
            <v>79.7</v>
          </cell>
        </row>
        <row r="183">
          <cell r="X183">
            <v>80.599999999999994</v>
          </cell>
          <cell r="Y183">
            <v>79.2</v>
          </cell>
          <cell r="Z183">
            <v>81.5</v>
          </cell>
          <cell r="AA183">
            <v>79.5</v>
          </cell>
          <cell r="AB183">
            <v>80.2</v>
          </cell>
          <cell r="AC183">
            <v>78.2</v>
          </cell>
          <cell r="AD183">
            <v>79.900000000000006</v>
          </cell>
          <cell r="AE183">
            <v>80.459004159040546</v>
          </cell>
          <cell r="AF183">
            <v>80.185836347053453</v>
          </cell>
          <cell r="AG183">
            <v>80.3</v>
          </cell>
          <cell r="AH183">
            <v>82.3</v>
          </cell>
          <cell r="AI183">
            <v>82.9</v>
          </cell>
          <cell r="AJ183">
            <v>75.3</v>
          </cell>
          <cell r="AK183">
            <v>79.400000000000006</v>
          </cell>
          <cell r="AL183">
            <v>79</v>
          </cell>
          <cell r="AM183">
            <v>80</v>
          </cell>
          <cell r="AN183">
            <v>78.2</v>
          </cell>
          <cell r="AO183">
            <v>80.8</v>
          </cell>
          <cell r="AP183">
            <v>76.900000000000006</v>
          </cell>
          <cell r="AQ183">
            <v>79.400000000000006</v>
          </cell>
          <cell r="AR183">
            <v>80.2</v>
          </cell>
        </row>
      </sheetData>
      <sheetData sheetId="45"/>
      <sheetData sheetId="46"/>
      <sheetData sheetId="47">
        <row r="98">
          <cell r="A98">
            <v>2019</v>
          </cell>
          <cell r="B98">
            <v>0.60710058935331856</v>
          </cell>
          <cell r="C98">
            <v>0.58759337597960914</v>
          </cell>
          <cell r="D98">
            <v>0.58003656190632125</v>
          </cell>
          <cell r="E98">
            <v>0.56945007420720672</v>
          </cell>
          <cell r="F98">
            <v>0.58007646834731996</v>
          </cell>
          <cell r="G98">
            <v>0.54647012292577801</v>
          </cell>
          <cell r="H98">
            <v>0.57558256437282251</v>
          </cell>
          <cell r="I98">
            <v>0.58483419787815405</v>
          </cell>
          <cell r="J98">
            <v>0.54548335013658533</v>
          </cell>
          <cell r="K98">
            <v>0.54543760895737703</v>
          </cell>
          <cell r="L98">
            <v>0.55425927421863519</v>
          </cell>
          <cell r="M98">
            <v>0.56494260546781727</v>
          </cell>
          <cell r="N98">
            <v>0.49867506398220562</v>
          </cell>
          <cell r="O98">
            <v>0.54156589846967007</v>
          </cell>
          <cell r="P98">
            <v>0.53666454744661218</v>
          </cell>
          <cell r="Q98">
            <v>0.54180830897657328</v>
          </cell>
          <cell r="R98">
            <v>0.52716909844798387</v>
          </cell>
          <cell r="S98">
            <v>0.54831316184593282</v>
          </cell>
          <cell r="T98">
            <v>0.51382088104942492</v>
          </cell>
          <cell r="U98">
            <v>0.53993764249189258</v>
          </cell>
          <cell r="V98">
            <v>0.55029781962678703</v>
          </cell>
        </row>
        <row r="99">
          <cell r="A99">
            <v>2020</v>
          </cell>
          <cell r="B99">
            <v>0.60387537578367556</v>
          </cell>
          <cell r="C99">
            <v>0.58371309381473158</v>
          </cell>
          <cell r="D99">
            <v>0.57693371283583705</v>
          </cell>
          <cell r="E99">
            <v>0.56422103573673987</v>
          </cell>
          <cell r="F99">
            <v>0.57460501986600687</v>
          </cell>
          <cell r="G99">
            <v>0.54517612046383646</v>
          </cell>
          <cell r="H99">
            <v>0.5722702045194652</v>
          </cell>
          <cell r="I99">
            <v>0.58089041886692327</v>
          </cell>
          <cell r="J99">
            <v>0.54277345377441055</v>
          </cell>
          <cell r="K99">
            <v>0.54266196320769988</v>
          </cell>
          <cell r="L99">
            <v>0.55105779397944832</v>
          </cell>
          <cell r="M99">
            <v>0.56271632167936192</v>
          </cell>
          <cell r="N99">
            <v>0.49462814304532687</v>
          </cell>
          <cell r="O99">
            <v>0.54031154192281106</v>
          </cell>
          <cell r="P99">
            <v>0.53480108401564896</v>
          </cell>
          <cell r="Q99">
            <v>0.53887205361688895</v>
          </cell>
          <cell r="R99">
            <v>0.52365276689240936</v>
          </cell>
          <cell r="S99">
            <v>0.54455538981291962</v>
          </cell>
          <cell r="T99">
            <v>0.50968374703385189</v>
          </cell>
          <cell r="U99">
            <v>0.53775899893377299</v>
          </cell>
          <cell r="V99">
            <v>0.54743630572501556</v>
          </cell>
        </row>
        <row r="100">
          <cell r="A100">
            <v>2021</v>
          </cell>
          <cell r="B100">
            <v>0.60166018124526799</v>
          </cell>
          <cell r="C100">
            <v>0.57853446400006514</v>
          </cell>
          <cell r="D100">
            <v>0.5740500516790964</v>
          </cell>
          <cell r="E100">
            <v>0.56037139198294506</v>
          </cell>
          <cell r="F100">
            <v>0.56967801222720738</v>
          </cell>
          <cell r="G100">
            <v>0.54390153889524573</v>
          </cell>
          <cell r="H100">
            <v>0.56928955454969477</v>
          </cell>
          <cell r="I100">
            <v>0.57738837272807753</v>
          </cell>
          <cell r="J100">
            <v>0.54023130479644021</v>
          </cell>
          <cell r="K100">
            <v>0.54006038184757199</v>
          </cell>
          <cell r="L100">
            <v>0.5479792853985691</v>
          </cell>
          <cell r="M100">
            <v>0.56032664594346071</v>
          </cell>
          <cell r="N100">
            <v>0.49102559892548447</v>
          </cell>
          <cell r="O100">
            <v>0.5392507852801004</v>
          </cell>
          <cell r="P100">
            <v>0.53259005089514211</v>
          </cell>
          <cell r="Q100">
            <v>0.53606443912612323</v>
          </cell>
          <cell r="R100">
            <v>0.52063323517800253</v>
          </cell>
          <cell r="S100">
            <v>0.5422235841207762</v>
          </cell>
          <cell r="T100">
            <v>0.50559526949641864</v>
          </cell>
          <cell r="U100">
            <v>0.53538562110094112</v>
          </cell>
          <cell r="V100">
            <v>0.54477988718139114</v>
          </cell>
        </row>
        <row r="164">
          <cell r="A164">
            <v>2019</v>
          </cell>
          <cell r="B164">
            <v>98.104685154438656</v>
          </cell>
          <cell r="C164">
            <v>99.939102413544433</v>
          </cell>
          <cell r="D164">
            <v>83.081412993688105</v>
          </cell>
          <cell r="E164">
            <v>91.397743972906639</v>
          </cell>
          <cell r="F164">
            <v>88.356776596683929</v>
          </cell>
          <cell r="G164">
            <v>83.260635533768664</v>
          </cell>
          <cell r="H164">
            <v>88.53579605363845</v>
          </cell>
          <cell r="I164">
            <v>90.355028005051935</v>
          </cell>
          <cell r="J164">
            <v>99.11720530872168</v>
          </cell>
          <cell r="K164">
            <v>100</v>
          </cell>
          <cell r="L164">
            <v>107.03442887348204</v>
          </cell>
          <cell r="M164">
            <v>114.83806419417357</v>
          </cell>
          <cell r="N164">
            <v>82.566589046487266</v>
          </cell>
          <cell r="O164">
            <v>84.949317698214244</v>
          </cell>
          <cell r="P164">
            <v>97.036401941830235</v>
          </cell>
          <cell r="Q164">
            <v>102.29368669264822</v>
          </cell>
          <cell r="R164">
            <v>83.684682253996243</v>
          </cell>
          <cell r="S164">
            <v>111.35365587040631</v>
          </cell>
          <cell r="T164">
            <v>101.05954174092855</v>
          </cell>
          <cell r="U164">
            <v>101.69655746751998</v>
          </cell>
          <cell r="V164">
            <v>97.955005813988052</v>
          </cell>
        </row>
        <row r="165">
          <cell r="A165">
            <v>2020</v>
          </cell>
          <cell r="B165">
            <v>98.70092205157016</v>
          </cell>
          <cell r="C165">
            <v>100.14021892211538</v>
          </cell>
          <cell r="D165">
            <v>82.976054115327344</v>
          </cell>
          <cell r="E165">
            <v>91.169738724798776</v>
          </cell>
          <cell r="F165">
            <v>88.723528128330202</v>
          </cell>
          <cell r="G165">
            <v>82.970466351525758</v>
          </cell>
          <cell r="H165">
            <v>88.549595622305716</v>
          </cell>
          <cell r="I165">
            <v>90.485416066110673</v>
          </cell>
          <cell r="J165">
            <v>99.098034452720256</v>
          </cell>
          <cell r="K165">
            <v>100</v>
          </cell>
          <cell r="L165">
            <v>107.50993881171706</v>
          </cell>
          <cell r="M165">
            <v>115.42327550279012</v>
          </cell>
          <cell r="N165">
            <v>82.10162875503957</v>
          </cell>
          <cell r="O165">
            <v>83.644772577347609</v>
          </cell>
          <cell r="P165">
            <v>96.902555520156426</v>
          </cell>
          <cell r="Q165">
            <v>102.35112338726935</v>
          </cell>
          <cell r="R165">
            <v>83.175407305465782</v>
          </cell>
          <cell r="S165">
            <v>111.60777914122599</v>
          </cell>
          <cell r="T165">
            <v>100.62449767583637</v>
          </cell>
          <cell r="U165">
            <v>101.2790730832299</v>
          </cell>
          <cell r="V165">
            <v>97.957450112911133</v>
          </cell>
        </row>
        <row r="166">
          <cell r="A166">
            <v>2021</v>
          </cell>
          <cell r="B166">
            <v>99.42668812020014</v>
          </cell>
          <cell r="C166">
            <v>100.26409721072022</v>
          </cell>
          <cell r="D166">
            <v>82.876528794844148</v>
          </cell>
          <cell r="E166">
            <v>91.238991985336014</v>
          </cell>
          <cell r="F166">
            <v>89.183259983284756</v>
          </cell>
          <cell r="G166">
            <v>82.763449820544764</v>
          </cell>
          <cell r="H166">
            <v>88.648447348158271</v>
          </cell>
          <cell r="I166">
            <v>90.705930434777045</v>
          </cell>
          <cell r="J166">
            <v>99.081786016220391</v>
          </cell>
          <cell r="K166">
            <v>100</v>
          </cell>
          <cell r="L166">
            <v>108.19856593560375</v>
          </cell>
          <cell r="M166">
            <v>116.56322499860985</v>
          </cell>
          <cell r="N166">
            <v>81.853204349470431</v>
          </cell>
          <cell r="O166">
            <v>82.228124477707254</v>
          </cell>
          <cell r="P166">
            <v>96.820526840902403</v>
          </cell>
          <cell r="Q166">
            <v>102.52398974528163</v>
          </cell>
          <cell r="R166">
            <v>82.433288181523807</v>
          </cell>
          <cell r="S166">
            <v>109.73944347207893</v>
          </cell>
          <cell r="T166">
            <v>100.50663593894052</v>
          </cell>
          <cell r="U166">
            <v>101.3676349444294</v>
          </cell>
          <cell r="V166">
            <v>97.974294867973938</v>
          </cell>
        </row>
      </sheetData>
      <sheetData sheetId="48">
        <row r="65">
          <cell r="A65">
            <v>2019</v>
          </cell>
          <cell r="B65">
            <v>86.825663011090242</v>
          </cell>
          <cell r="C65">
            <v>78.933751828221261</v>
          </cell>
          <cell r="D65">
            <v>96.19098256071122</v>
          </cell>
          <cell r="E65">
            <v>88.422654413566889</v>
          </cell>
          <cell r="F65">
            <v>87.5358078919067</v>
          </cell>
          <cell r="G65">
            <v>115.43400647174802</v>
          </cell>
          <cell r="H65">
            <v>95.427945800289521</v>
          </cell>
          <cell r="I65">
            <v>89.07022614443602</v>
          </cell>
          <cell r="J65">
            <v>100.68373860067116</v>
          </cell>
          <cell r="K65">
            <v>100</v>
          </cell>
          <cell r="L65">
            <v>98.210537515899517</v>
          </cell>
          <cell r="M65">
            <v>91.380896280031294</v>
          </cell>
          <cell r="N65">
            <v>115.17387438188547</v>
          </cell>
          <cell r="O65">
            <v>147.26890859758106</v>
          </cell>
          <cell r="P65">
            <v>110.25584583375314</v>
          </cell>
          <cell r="Q65">
            <v>91.596378842019107</v>
          </cell>
          <cell r="R65">
            <v>112.80536345512215</v>
          </cell>
          <cell r="S65">
            <v>81.651344937753166</v>
          </cell>
          <cell r="T65">
            <v>85.025658991305193</v>
          </cell>
          <cell r="U65">
            <v>85.263720304816275</v>
          </cell>
          <cell r="V65">
            <v>99.262857197907067</v>
          </cell>
        </row>
        <row r="66">
          <cell r="A66">
            <v>2020</v>
          </cell>
          <cell r="B66">
            <v>87.338596880071222</v>
          </cell>
          <cell r="C66">
            <v>79.187503497475774</v>
          </cell>
          <cell r="D66">
            <v>96.563957053016139</v>
          </cell>
          <cell r="E66">
            <v>89.876139108573412</v>
          </cell>
          <cell r="F66">
            <v>88.885992757252325</v>
          </cell>
          <cell r="G66">
            <v>118.12525363699132</v>
          </cell>
          <cell r="H66">
            <v>96.633311332215882</v>
          </cell>
          <cell r="I66">
            <v>89.795466250242086</v>
          </cell>
          <cell r="J66">
            <v>100.80376626992233</v>
          </cell>
          <cell r="K66">
            <v>100</v>
          </cell>
          <cell r="L66">
            <v>97.032665687180767</v>
          </cell>
          <cell r="M66">
            <v>90.914690373022921</v>
          </cell>
          <cell r="N66">
            <v>115.9119244762862</v>
          </cell>
          <cell r="O66">
            <v>146.19797450073045</v>
          </cell>
          <cell r="P66">
            <v>110.02329008370731</v>
          </cell>
          <cell r="Q66">
            <v>91.52342121092147</v>
          </cell>
          <cell r="R66">
            <v>114.21233482717061</v>
          </cell>
          <cell r="S66">
            <v>82.465480494916534</v>
          </cell>
          <cell r="T66">
            <v>84.744917965535862</v>
          </cell>
          <cell r="U66">
            <v>87.219522495065007</v>
          </cell>
          <cell r="V66">
            <v>99.457120128175603</v>
          </cell>
        </row>
        <row r="67">
          <cell r="A67">
            <v>2021</v>
          </cell>
          <cell r="B67">
            <v>85.966504372924717</v>
          </cell>
          <cell r="C67">
            <v>78.604856942052919</v>
          </cell>
          <cell r="D67">
            <v>95.161333332221446</v>
          </cell>
          <cell r="E67">
            <v>88.802276788928452</v>
          </cell>
          <cell r="F67">
            <v>87.146053554014998</v>
          </cell>
          <cell r="G67">
            <v>117.54160627714928</v>
          </cell>
          <cell r="H67">
            <v>95.525096771928858</v>
          </cell>
          <cell r="I67">
            <v>88.501794524430437</v>
          </cell>
          <cell r="J67">
            <v>100.78056248040986</v>
          </cell>
          <cell r="K67">
            <v>100</v>
          </cell>
          <cell r="L67">
            <v>97.129016766273452</v>
          </cell>
          <cell r="M67">
            <v>89.628577899760316</v>
          </cell>
          <cell r="N67">
            <v>120.078341852151</v>
          </cell>
          <cell r="O67">
            <v>155.18222752312397</v>
          </cell>
          <cell r="P67">
            <v>109.72327788578234</v>
          </cell>
          <cell r="Q67">
            <v>89.626249457978389</v>
          </cell>
          <cell r="R67">
            <v>113.89223429235761</v>
          </cell>
          <cell r="S67">
            <v>89.222046956928338</v>
          </cell>
          <cell r="T67">
            <v>83.500359606347601</v>
          </cell>
          <cell r="U67">
            <v>86.474817841267509</v>
          </cell>
          <cell r="V67">
            <v>99.277457559779947</v>
          </cell>
        </row>
        <row r="98">
          <cell r="B98">
            <v>69.065004823546801</v>
          </cell>
          <cell r="C98">
            <v>68.148931537570903</v>
          </cell>
          <cell r="D98">
            <v>74.849892705757526</v>
          </cell>
          <cell r="E98">
            <v>72.691967943023016</v>
          </cell>
          <cell r="F98">
            <v>73.282395115192159</v>
          </cell>
          <cell r="G98">
            <v>98.55159656705456</v>
          </cell>
          <cell r="H98">
            <v>78.559964040198466</v>
          </cell>
          <cell r="I98">
            <v>72.202830910693038</v>
          </cell>
          <cell r="J98">
            <v>99.834467008921649</v>
          </cell>
          <cell r="K98">
            <v>99.901530692521462</v>
          </cell>
          <cell r="L98">
            <v>102.16658785565622</v>
          </cell>
          <cell r="M98">
            <v>102.53545483532798</v>
          </cell>
          <cell r="N98">
            <v>102.08704425988928</v>
          </cell>
          <cell r="O98">
            <v>93.88641890181411</v>
          </cell>
          <cell r="P98">
            <v>100.32431412064187</v>
          </cell>
          <cell r="Q98">
            <v>97.465686345103634</v>
          </cell>
          <cell r="R98">
            <v>101.28419726683005</v>
          </cell>
          <cell r="S98">
            <v>93.808193483974662</v>
          </cell>
          <cell r="T98">
            <v>100.02403031312713</v>
          </cell>
          <cell r="U98">
            <v>97.49092446834058</v>
          </cell>
          <cell r="V98">
            <v>96.411901014574056</v>
          </cell>
        </row>
        <row r="100">
          <cell r="B100">
            <v>65.999733588238783</v>
          </cell>
          <cell r="C100">
            <v>65.763671434477004</v>
          </cell>
          <cell r="D100">
            <v>72.452351506489748</v>
          </cell>
          <cell r="E100">
            <v>70.859055031140571</v>
          </cell>
          <cell r="F100">
            <v>71.686182367137263</v>
          </cell>
          <cell r="G100">
            <v>98.044590662807423</v>
          </cell>
          <cell r="H100">
            <v>76.670176830879726</v>
          </cell>
          <cell r="I100">
            <v>69.87875951282814</v>
          </cell>
          <cell r="J100">
            <v>97.624556971222219</v>
          </cell>
          <cell r="K100">
            <v>97.596040865984023</v>
          </cell>
          <cell r="L100">
            <v>99.558132878556862</v>
          </cell>
          <cell r="M100">
            <v>99.104910916787446</v>
          </cell>
          <cell r="N100">
            <v>103.01048407862901</v>
          </cell>
          <cell r="O100">
            <v>89.591056256713912</v>
          </cell>
          <cell r="P100">
            <v>97.926625381044062</v>
          </cell>
          <cell r="Q100">
            <v>93.089572666232641</v>
          </cell>
          <cell r="R100">
            <v>99.991479031689352</v>
          </cell>
          <cell r="S100">
            <v>100.83951503786948</v>
          </cell>
          <cell r="T100">
            <v>96.19687089497188</v>
          </cell>
          <cell r="U100">
            <v>93.554285828931853</v>
          </cell>
          <cell r="V100">
            <v>94.172862532159897</v>
          </cell>
        </row>
        <row r="130">
          <cell r="A130">
            <v>2019</v>
          </cell>
          <cell r="B130">
            <v>-0.23512621320448091</v>
          </cell>
          <cell r="C130">
            <v>1.7698576232150884</v>
          </cell>
          <cell r="D130">
            <v>0.24031134640469531</v>
          </cell>
          <cell r="E130">
            <v>1.5023756626309392</v>
          </cell>
          <cell r="F130">
            <v>-0.70784235308892107</v>
          </cell>
          <cell r="G130">
            <v>1.3125442530314899</v>
          </cell>
          <cell r="H130">
            <v>0.6576833310387542</v>
          </cell>
          <cell r="I130">
            <v>0.37045488846123931</v>
          </cell>
          <cell r="J130">
            <v>-0.4155347893411232</v>
          </cell>
          <cell r="K130">
            <v>-0.50703194989895906</v>
          </cell>
          <cell r="L130">
            <v>-1.7481168936623277</v>
          </cell>
          <cell r="M130">
            <v>-0.28933351480985436</v>
          </cell>
          <cell r="N130">
            <v>-2.524730392210202</v>
          </cell>
          <cell r="O130">
            <v>2.2227704682859439</v>
          </cell>
          <cell r="P130">
            <v>0.15887665554163277</v>
          </cell>
          <cell r="Q130">
            <v>-0.37651621122843437</v>
          </cell>
          <cell r="R130">
            <v>-0.50524575439263231</v>
          </cell>
          <cell r="S130">
            <v>-0.23743226679187046</v>
          </cell>
          <cell r="T130">
            <v>-1.5955470737960127</v>
          </cell>
          <cell r="U130">
            <v>0.83577965305632063</v>
          </cell>
          <cell r="V130">
            <v>-0.32656498343162355</v>
          </cell>
        </row>
        <row r="131">
          <cell r="A131">
            <v>2020</v>
          </cell>
          <cell r="B131">
            <v>-4.9204271066809184</v>
          </cell>
          <cell r="C131">
            <v>-5.108655237726154</v>
          </cell>
          <cell r="D131">
            <v>-5.0413154101750308</v>
          </cell>
          <cell r="E131">
            <v>-3.7644377754432412</v>
          </cell>
          <cell r="F131">
            <v>-4.04333805717404</v>
          </cell>
          <cell r="G131">
            <v>-3.4665285451456498</v>
          </cell>
          <cell r="H131">
            <v>-4.2985950148133298</v>
          </cell>
          <cell r="I131">
            <v>-4.6531126792905866</v>
          </cell>
          <cell r="J131">
            <v>-5.2822845887982197</v>
          </cell>
          <cell r="K131">
            <v>-5.3801224131887722</v>
          </cell>
          <cell r="L131">
            <v>-6.5097879977038815</v>
          </cell>
          <cell r="M131">
            <v>-5.811912450858074</v>
          </cell>
          <cell r="N131">
            <v>-4.8778377627439795</v>
          </cell>
          <cell r="O131">
            <v>-5.7215219539362323</v>
          </cell>
          <cell r="P131">
            <v>-5.948369567562267</v>
          </cell>
          <cell r="Q131">
            <v>-5.3905469764937237</v>
          </cell>
          <cell r="R131">
            <v>-4.1532642406368723</v>
          </cell>
          <cell r="S131">
            <v>-4.4564943059175732</v>
          </cell>
          <cell r="T131">
            <v>-5.7063485918436072</v>
          </cell>
          <cell r="U131">
            <v>-3.3425058067546871</v>
          </cell>
          <cell r="V131">
            <v>-5.2122197032205264</v>
          </cell>
        </row>
        <row r="132">
          <cell r="A132">
            <v>2021</v>
          </cell>
          <cell r="B132">
            <v>0.50713972897497683</v>
          </cell>
          <cell r="C132">
            <v>1.6951867870862714</v>
          </cell>
          <cell r="D132">
            <v>1.9357713007818802</v>
          </cell>
          <cell r="E132">
            <v>1.2915791875628457</v>
          </cell>
          <cell r="F132">
            <v>1.943764290224621</v>
          </cell>
          <cell r="G132">
            <v>3.0580804553058414</v>
          </cell>
          <cell r="H132">
            <v>1.9780903919380393</v>
          </cell>
          <cell r="I132">
            <v>1.5043002165166115</v>
          </cell>
          <cell r="J132">
            <v>3.2398483664204889</v>
          </cell>
          <cell r="K132">
            <v>3.247055721788314</v>
          </cell>
          <cell r="L132">
            <v>4.2321532221406102</v>
          </cell>
          <cell r="M132">
            <v>2.6183753008754707</v>
          </cell>
          <cell r="N132">
            <v>6.0789187843785015</v>
          </cell>
          <cell r="O132">
            <v>1.2160348329170603</v>
          </cell>
          <cell r="P132">
            <v>3.7834875562205355</v>
          </cell>
          <cell r="Q132">
            <v>0.95196100656526994</v>
          </cell>
          <cell r="R132">
            <v>3.0016009911638264</v>
          </cell>
          <cell r="S132">
            <v>12.509398629646398</v>
          </cell>
          <cell r="T132">
            <v>1.9938867601952666</v>
          </cell>
          <cell r="U132">
            <v>-0.71949738931196805</v>
          </cell>
          <cell r="V132">
            <v>3.0487604768113528</v>
          </cell>
        </row>
      </sheetData>
      <sheetData sheetId="49"/>
      <sheetData sheetId="50">
        <row r="68">
          <cell r="A68">
            <v>2019</v>
          </cell>
          <cell r="B68">
            <v>74.075109223253861</v>
          </cell>
          <cell r="C68">
            <v>91.484792121902032</v>
          </cell>
          <cell r="D68">
            <v>68.619617868191838</v>
          </cell>
          <cell r="E68">
            <v>88.614100202045364</v>
          </cell>
          <cell r="F68">
            <v>71.230932547618934</v>
          </cell>
          <cell r="G68">
            <v>65.337877671955582</v>
          </cell>
          <cell r="H68">
            <v>72.86641417167894</v>
          </cell>
          <cell r="I68">
            <v>75.991440110114581</v>
          </cell>
          <cell r="J68">
            <v>97.660664549015735</v>
          </cell>
          <cell r="K68">
            <v>100</v>
          </cell>
          <cell r="L68">
            <v>103.12881599597226</v>
          </cell>
          <cell r="M68">
            <v>98.949097517369651</v>
          </cell>
          <cell r="N68">
            <v>95.952200136413936</v>
          </cell>
          <cell r="O68">
            <v>96.887219002588125</v>
          </cell>
          <cell r="P68">
            <v>92.921290847010468</v>
          </cell>
          <cell r="Q68">
            <v>106.58060922252204</v>
          </cell>
          <cell r="R68">
            <v>100.20542175931533</v>
          </cell>
          <cell r="S68">
            <v>96.768826092100056</v>
          </cell>
          <cell r="T68">
            <v>85.252436108646009</v>
          </cell>
          <cell r="U68">
            <v>102.56369429138505</v>
          </cell>
          <cell r="V68">
            <v>94.63018744812662</v>
          </cell>
        </row>
        <row r="69">
          <cell r="A69">
            <v>2020</v>
          </cell>
          <cell r="B69">
            <v>76.168344755114802</v>
          </cell>
          <cell r="C69">
            <v>95.915131887023364</v>
          </cell>
          <cell r="D69">
            <v>69.536616536820191</v>
          </cell>
          <cell r="E69">
            <v>92.652071307417117</v>
          </cell>
          <cell r="F69">
            <v>74.504096353352182</v>
          </cell>
          <cell r="G69">
            <v>66.25659250140265</v>
          </cell>
          <cell r="H69">
            <v>74.948226367475286</v>
          </cell>
          <cell r="I69">
            <v>78.505439170524824</v>
          </cell>
          <cell r="J69">
            <v>97.747661102074275</v>
          </cell>
          <cell r="K69">
            <v>100</v>
          </cell>
          <cell r="L69">
            <v>102.84991642140105</v>
          </cell>
          <cell r="M69">
            <v>98.431352571776458</v>
          </cell>
          <cell r="N69">
            <v>99.117650410857422</v>
          </cell>
          <cell r="O69">
            <v>95.74254519321606</v>
          </cell>
          <cell r="P69">
            <v>93.328987850374205</v>
          </cell>
          <cell r="Q69">
            <v>104.22435878476331</v>
          </cell>
          <cell r="R69">
            <v>102.0401346100477</v>
          </cell>
          <cell r="S69">
            <v>95.954277831300161</v>
          </cell>
          <cell r="T69">
            <v>77.918148729585823</v>
          </cell>
          <cell r="U69">
            <v>104.79268975929577</v>
          </cell>
          <cell r="V69">
            <v>95.049442010630273</v>
          </cell>
        </row>
        <row r="70">
          <cell r="A70">
            <v>2021</v>
          </cell>
          <cell r="B70">
            <v>77.390144306594024</v>
          </cell>
          <cell r="C70">
            <v>100.70741783616445</v>
          </cell>
          <cell r="D70">
            <v>70.854573132727296</v>
          </cell>
          <cell r="E70">
            <v>100.14726299082741</v>
          </cell>
          <cell r="F70">
            <v>78.070238256900382</v>
          </cell>
          <cell r="G70">
            <v>67.992409457555382</v>
          </cell>
          <cell r="H70">
            <v>77.644093762998963</v>
          </cell>
          <cell r="I70">
            <v>81.482201487242392</v>
          </cell>
          <cell r="J70">
            <v>97.928285761441799</v>
          </cell>
          <cell r="K70">
            <v>100</v>
          </cell>
          <cell r="L70">
            <v>103.76342340420106</v>
          </cell>
          <cell r="M70">
            <v>99.815954476146132</v>
          </cell>
          <cell r="N70">
            <v>100.9127193666325</v>
          </cell>
          <cell r="O70">
            <v>97.283935522753268</v>
          </cell>
          <cell r="P70">
            <v>92.372105821096028</v>
          </cell>
          <cell r="Q70">
            <v>103.21998764158965</v>
          </cell>
          <cell r="R70">
            <v>100.79165085423432</v>
          </cell>
          <cell r="S70">
            <v>96.272143201560709</v>
          </cell>
          <cell r="T70">
            <v>75.559137594132679</v>
          </cell>
          <cell r="U70">
            <v>104.64263918902938</v>
          </cell>
          <cell r="V70">
            <v>95.626136542116853</v>
          </cell>
        </row>
        <row r="71">
          <cell r="A71">
            <v>2022</v>
          </cell>
          <cell r="B71">
            <v>80.358409492925603</v>
          </cell>
          <cell r="C71">
            <v>110.84543605521695</v>
          </cell>
          <cell r="D71">
            <v>72.87011743693273</v>
          </cell>
          <cell r="E71">
            <v>106.93830624919141</v>
          </cell>
          <cell r="F71">
            <v>82.842229603698087</v>
          </cell>
          <cell r="G71">
            <v>65.746764056654257</v>
          </cell>
          <cell r="H71">
            <v>80.143091651458619</v>
          </cell>
          <cell r="I71">
            <v>85.929743189486231</v>
          </cell>
          <cell r="J71">
            <v>97.778667902458935</v>
          </cell>
          <cell r="K71">
            <v>100</v>
          </cell>
          <cell r="L71">
            <v>101.81092486200475</v>
          </cell>
          <cell r="M71">
            <v>100.99725103510441</v>
          </cell>
          <cell r="N71">
            <v>97.835028425475272</v>
          </cell>
          <cell r="O71">
            <v>95.786852259734786</v>
          </cell>
          <cell r="P71">
            <v>88.469427706173647</v>
          </cell>
          <cell r="Q71">
            <v>112.15203014880397</v>
          </cell>
          <cell r="R71">
            <v>98.493897685641571</v>
          </cell>
          <cell r="S71">
            <v>93.464857023917105</v>
          </cell>
          <cell r="T71">
            <v>72.279238214823536</v>
          </cell>
          <cell r="U71">
            <v>110.5165718307772</v>
          </cell>
          <cell r="V71">
            <v>96.132565853519409</v>
          </cell>
        </row>
        <row r="72">
          <cell r="B72">
            <v>75.716729796931617</v>
          </cell>
          <cell r="C72">
            <v>97.177733515274653</v>
          </cell>
          <cell r="D72">
            <v>72.373772222863749</v>
          </cell>
          <cell r="E72">
            <v>99.016141044403312</v>
          </cell>
          <cell r="F72">
            <v>78.039791772044794</v>
          </cell>
          <cell r="G72">
            <v>66.549191452961438</v>
          </cell>
          <cell r="H72">
            <v>76.849211195758897</v>
          </cell>
          <cell r="I72">
            <v>81.069289991645689</v>
          </cell>
          <cell r="J72">
            <v>97.806695348318655</v>
          </cell>
          <cell r="K72">
            <v>100</v>
          </cell>
          <cell r="L72">
            <v>100.99060895557963</v>
          </cell>
          <cell r="M72">
            <v>100.81944930599076</v>
          </cell>
          <cell r="N72">
            <v>100.26751183921078</v>
          </cell>
          <cell r="O72">
            <v>96.686801826692758</v>
          </cell>
          <cell r="P72">
            <v>89.057137655769694</v>
          </cell>
          <cell r="Q72">
            <v>110.91539120092983</v>
          </cell>
          <cell r="R72">
            <v>100.3172027184621</v>
          </cell>
          <cell r="S72">
            <v>94.000026379415473</v>
          </cell>
          <cell r="T72">
            <v>75.317692307152754</v>
          </cell>
          <cell r="U72">
            <v>103.28567408163319</v>
          </cell>
          <cell r="V72">
            <v>95.497675088448887</v>
          </cell>
        </row>
      </sheetData>
      <sheetData sheetId="51">
        <row r="66">
          <cell r="A66">
            <v>2019</v>
          </cell>
          <cell r="B66">
            <v>56.443577527497936</v>
          </cell>
          <cell r="C66">
            <v>55.362455583946314</v>
          </cell>
          <cell r="D66">
            <v>55.848680189624645</v>
          </cell>
          <cell r="E66">
            <v>45.175393112107905</v>
          </cell>
          <cell r="F66">
            <v>53.383640750443043</v>
          </cell>
          <cell r="G66">
            <v>81.640031571888088</v>
          </cell>
          <cell r="H66">
            <v>59.939954043892499</v>
          </cell>
          <cell r="I66">
            <v>53.611647551512796</v>
          </cell>
          <cell r="J66">
            <v>99.048291240262444</v>
          </cell>
          <cell r="K66">
            <v>100</v>
          </cell>
          <cell r="L66">
            <v>108.85941520778906</v>
          </cell>
          <cell r="M66">
            <v>127.92546804076304</v>
          </cell>
          <cell r="N66">
            <v>95.910099269314003</v>
          </cell>
          <cell r="O66">
            <v>140.84118375905265</v>
          </cell>
          <cell r="P66">
            <v>91.059181091494708</v>
          </cell>
          <cell r="Q66">
            <v>82.426724233150424</v>
          </cell>
          <cell r="R66">
            <v>86.087877534331838</v>
          </cell>
          <cell r="S66">
            <v>83.968727133551099</v>
          </cell>
          <cell r="T66">
            <v>67.207609444610497</v>
          </cell>
          <cell r="U66">
            <v>102.57858394814727</v>
          </cell>
          <cell r="V66">
            <v>92.190889581608218</v>
          </cell>
        </row>
        <row r="67">
          <cell r="A67">
            <v>2020</v>
          </cell>
          <cell r="B67">
            <v>58.501373301741275</v>
          </cell>
          <cell r="C67">
            <v>55.802257009426626</v>
          </cell>
          <cell r="D67">
            <v>56.059939633561399</v>
          </cell>
          <cell r="E67">
            <v>45.70779814598064</v>
          </cell>
          <cell r="F67">
            <v>55.591916736336501</v>
          </cell>
          <cell r="G67">
            <v>81.999487231427253</v>
          </cell>
          <cell r="H67">
            <v>60.83231505785448</v>
          </cell>
          <cell r="I67">
            <v>54.630478991240082</v>
          </cell>
          <cell r="J67">
            <v>99.065705670432465</v>
          </cell>
          <cell r="K67">
            <v>100</v>
          </cell>
          <cell r="L67">
            <v>108.94831627527847</v>
          </cell>
          <cell r="M67">
            <v>126.44230201770451</v>
          </cell>
          <cell r="N67">
            <v>86.013751685187728</v>
          </cell>
          <cell r="O67">
            <v>137.82467461725722</v>
          </cell>
          <cell r="P67">
            <v>91.824882962031012</v>
          </cell>
          <cell r="Q67">
            <v>80.987375839250646</v>
          </cell>
          <cell r="R67">
            <v>88.137512722595829</v>
          </cell>
          <cell r="S67">
            <v>84.905844018210999</v>
          </cell>
          <cell r="T67">
            <v>58.915989525704546</v>
          </cell>
          <cell r="U67">
            <v>103.96875093418703</v>
          </cell>
          <cell r="V67">
            <v>92.378618680796976</v>
          </cell>
        </row>
        <row r="68">
          <cell r="A68">
            <v>2021</v>
          </cell>
          <cell r="B68">
            <v>58.571041439845992</v>
          </cell>
          <cell r="C68">
            <v>55.993562384791531</v>
          </cell>
          <cell r="D68">
            <v>56.063810086256673</v>
          </cell>
          <cell r="E68">
            <v>45.917449651951344</v>
          </cell>
          <cell r="F68">
            <v>55.812609068569586</v>
          </cell>
          <cell r="G68">
            <v>81.604245524384979</v>
          </cell>
          <cell r="H68">
            <v>60.854405397711119</v>
          </cell>
          <cell r="I68">
            <v>54.75360144111707</v>
          </cell>
          <cell r="J68">
            <v>99.045033721073224</v>
          </cell>
          <cell r="K68">
            <v>100</v>
          </cell>
          <cell r="L68">
            <v>108.70075679926137</v>
          </cell>
          <cell r="M68">
            <v>126.16536412582204</v>
          </cell>
          <cell r="N68">
            <v>86.643687488943101</v>
          </cell>
          <cell r="O68">
            <v>137.70329020371506</v>
          </cell>
          <cell r="P68">
            <v>91.443152486076698</v>
          </cell>
          <cell r="Q68">
            <v>81.125398928000564</v>
          </cell>
          <cell r="R68">
            <v>88.544845627928268</v>
          </cell>
          <cell r="S68">
            <v>84.711583353910186</v>
          </cell>
          <cell r="T68">
            <v>58.907272184992756</v>
          </cell>
          <cell r="U68">
            <v>104.04147599628213</v>
          </cell>
          <cell r="V68">
            <v>92.398382463720409</v>
          </cell>
        </row>
        <row r="69">
          <cell r="A69">
            <v>2022</v>
          </cell>
          <cell r="B69">
            <v>59.83183458095376</v>
          </cell>
          <cell r="C69">
            <v>58.021254261453059</v>
          </cell>
          <cell r="D69">
            <v>57.24259631540852</v>
          </cell>
          <cell r="E69">
            <v>47.444921820646073</v>
          </cell>
          <cell r="F69">
            <v>57.421674870063214</v>
          </cell>
          <cell r="G69">
            <v>79.685540021187435</v>
          </cell>
          <cell r="H69">
            <v>61.569727333998593</v>
          </cell>
          <cell r="I69">
            <v>56.199051501543927</v>
          </cell>
          <cell r="J69">
            <v>98.940592069034111</v>
          </cell>
          <cell r="K69">
            <v>100</v>
          </cell>
          <cell r="L69">
            <v>108.24143014992448</v>
          </cell>
          <cell r="M69">
            <v>125.29445442521585</v>
          </cell>
          <cell r="N69">
            <v>87.330577742435253</v>
          </cell>
          <cell r="O69">
            <v>133.84458902597476</v>
          </cell>
          <cell r="P69">
            <v>90.599078019426287</v>
          </cell>
          <cell r="Q69">
            <v>82.199878361966881</v>
          </cell>
          <cell r="R69">
            <v>89.35828143288505</v>
          </cell>
          <cell r="S69">
            <v>84.700953328334577</v>
          </cell>
          <cell r="T69">
            <v>58.157757774111765</v>
          </cell>
          <cell r="U69">
            <v>105.8307162864818</v>
          </cell>
          <cell r="V69">
            <v>92.546726851701095</v>
          </cell>
        </row>
        <row r="70">
          <cell r="A70">
            <v>2023</v>
          </cell>
          <cell r="B70">
            <v>59.369924824197525</v>
          </cell>
          <cell r="C70">
            <v>57.634145988858485</v>
          </cell>
          <cell r="D70">
            <v>57.895571357011143</v>
          </cell>
          <cell r="E70">
            <v>47.915422131676365</v>
          </cell>
          <cell r="F70">
            <v>57.744118333949871</v>
          </cell>
          <cell r="G70">
            <v>84.981641949090488</v>
          </cell>
          <cell r="H70">
            <v>62.98629850291826</v>
          </cell>
          <cell r="I70">
            <v>56.408558833985445</v>
          </cell>
          <cell r="J70">
            <v>99.212923690319926</v>
          </cell>
          <cell r="K70">
            <v>100</v>
          </cell>
          <cell r="L70">
            <v>108.50851867723922</v>
          </cell>
          <cell r="M70">
            <v>125.8443901820517</v>
          </cell>
          <cell r="N70">
            <v>87.74144303419888</v>
          </cell>
          <cell r="O70">
            <v>133.75109527030887</v>
          </cell>
          <cell r="P70">
            <v>91.486574355861535</v>
          </cell>
          <cell r="Q70">
            <v>81.352979235453731</v>
          </cell>
          <cell r="R70">
            <v>88.954255463496182</v>
          </cell>
          <cell r="S70">
            <v>84.194810573870043</v>
          </cell>
          <cell r="T70">
            <v>59.062409229416879</v>
          </cell>
          <cell r="U70">
            <v>105.19487166300567</v>
          </cell>
          <cell r="V70">
            <v>92.8301759862279</v>
          </cell>
        </row>
      </sheetData>
      <sheetData sheetId="52"/>
      <sheetData sheetId="53">
        <row r="99">
          <cell r="A99">
            <v>2019</v>
          </cell>
          <cell r="B99">
            <v>78.602231999725234</v>
          </cell>
          <cell r="C99">
            <v>84.075611037172663</v>
          </cell>
          <cell r="D99">
            <v>101.68319383709353</v>
          </cell>
          <cell r="E99">
            <v>85.849903006482933</v>
          </cell>
          <cell r="F99">
            <v>95.940546382638942</v>
          </cell>
          <cell r="G99">
            <v>124.33832975640617</v>
          </cell>
          <cell r="H99">
            <v>98.771075638269139</v>
          </cell>
          <cell r="I99">
            <v>90.762056955477476</v>
          </cell>
          <cell r="J99">
            <v>101.10833407910246</v>
          </cell>
          <cell r="K99">
            <v>100</v>
          </cell>
          <cell r="L99">
            <v>102.97605205110594</v>
          </cell>
          <cell r="M99">
            <v>97.459613233789113</v>
          </cell>
          <cell r="N99">
            <v>117.19552245127693</v>
          </cell>
          <cell r="O99">
            <v>105.45482954431142</v>
          </cell>
          <cell r="P99">
            <v>115.95084019010005</v>
          </cell>
          <cell r="Q99">
            <v>83.889962232595721</v>
          </cell>
          <cell r="R99">
            <v>109.25629498288845</v>
          </cell>
          <cell r="S99">
            <v>81.394572692739501</v>
          </cell>
          <cell r="T99">
            <v>103.68459747904441</v>
          </cell>
          <cell r="U99">
            <v>80.61535398730102</v>
          </cell>
          <cell r="V99">
            <v>99.804516858610967</v>
          </cell>
        </row>
        <row r="100">
          <cell r="A100">
            <v>2020</v>
          </cell>
          <cell r="B100">
            <v>78.153041243129138</v>
          </cell>
          <cell r="C100">
            <v>83.041972042770553</v>
          </cell>
          <cell r="D100">
            <v>103.188318312669</v>
          </cell>
          <cell r="E100">
            <v>85.661903652134654</v>
          </cell>
          <cell r="F100">
            <v>98.756937716622289</v>
          </cell>
          <cell r="G100">
            <v>131.38994041968471</v>
          </cell>
          <cell r="H100">
            <v>100.91330112399473</v>
          </cell>
          <cell r="I100">
            <v>91.337499252652606</v>
          </cell>
          <cell r="J100">
            <v>101.41074313699218</v>
          </cell>
          <cell r="K100">
            <v>100</v>
          </cell>
          <cell r="L100">
            <v>100.95868971448654</v>
          </cell>
          <cell r="M100">
            <v>97.61399977005965</v>
          </cell>
          <cell r="N100">
            <v>114.55632971093026</v>
          </cell>
          <cell r="O100">
            <v>99.731785800487614</v>
          </cell>
          <cell r="P100">
            <v>117.50486316383186</v>
          </cell>
          <cell r="Q100">
            <v>84.15441817136788</v>
          </cell>
          <cell r="R100">
            <v>111.82086231976743</v>
          </cell>
          <cell r="S100">
            <v>80.25249750645726</v>
          </cell>
          <cell r="T100">
            <v>105.28699374810961</v>
          </cell>
          <cell r="U100">
            <v>79.986487159086678</v>
          </cell>
          <cell r="V100">
            <v>100.14245376885509</v>
          </cell>
        </row>
        <row r="101">
          <cell r="A101">
            <v>2021</v>
          </cell>
          <cell r="B101">
            <v>74.937048690275049</v>
          </cell>
          <cell r="C101">
            <v>79.928239824538494</v>
          </cell>
          <cell r="D101">
            <v>102.58570301459304</v>
          </cell>
          <cell r="E101">
            <v>82.989750763817213</v>
          </cell>
          <cell r="F101">
            <v>97.509955824795171</v>
          </cell>
          <cell r="G101">
            <v>135.16725796802965</v>
          </cell>
          <cell r="H101">
            <v>100.20269529616412</v>
          </cell>
          <cell r="I101">
            <v>89.249304730978579</v>
          </cell>
          <cell r="J101">
            <v>101.57811441260731</v>
          </cell>
          <cell r="K101">
            <v>100</v>
          </cell>
          <cell r="L101">
            <v>100.39210692522289</v>
          </cell>
          <cell r="M101">
            <v>95.954089588489822</v>
          </cell>
          <cell r="N101">
            <v>118.38272926089573</v>
          </cell>
          <cell r="O101">
            <v>106.22579490305715</v>
          </cell>
          <cell r="P101">
            <v>117.88894081170707</v>
          </cell>
          <cell r="Q101">
            <v>82.457786394788812</v>
          </cell>
          <cell r="R101">
            <v>112.36921958090799</v>
          </cell>
          <cell r="S101">
            <v>85.703419178965902</v>
          </cell>
          <cell r="T101">
            <v>104.18779224839668</v>
          </cell>
          <cell r="U101">
            <v>78.13747772846142</v>
          </cell>
          <cell r="V101">
            <v>100.0358595879233</v>
          </cell>
        </row>
        <row r="128">
          <cell r="B128">
            <v>72.319800628661227</v>
          </cell>
          <cell r="C128">
            <v>93.579563105536963</v>
          </cell>
          <cell r="D128">
            <v>100.36430635054994</v>
          </cell>
          <cell r="E128">
            <v>85.3405992251611</v>
          </cell>
          <cell r="F128">
            <v>95.79779829152541</v>
          </cell>
          <cell r="G128">
            <v>124.95554553866049</v>
          </cell>
          <cell r="H128">
            <v>99.362097573891134</v>
          </cell>
          <cell r="I128">
            <v>90.215798601851958</v>
          </cell>
          <cell r="J128">
            <v>117.48176110723738</v>
          </cell>
          <cell r="K128">
            <v>117.09801083206042</v>
          </cell>
          <cell r="L128">
            <v>118.89885101340545</v>
          </cell>
          <cell r="M128">
            <v>105.7520208550043</v>
          </cell>
          <cell r="N128">
            <v>132.81112389878257</v>
          </cell>
          <cell r="O128">
            <v>127.91245313165433</v>
          </cell>
          <cell r="P128">
            <v>129.2015177164466</v>
          </cell>
          <cell r="Q128">
            <v>109.51291247653867</v>
          </cell>
          <cell r="R128">
            <v>124.28036139440634</v>
          </cell>
          <cell r="S128">
            <v>108.90411845043293</v>
          </cell>
          <cell r="T128">
            <v>123.61675546425339</v>
          </cell>
          <cell r="U128">
            <v>109.63615921722783</v>
          </cell>
          <cell r="V128">
            <v>114.77687838494461</v>
          </cell>
        </row>
        <row r="129">
          <cell r="A129">
            <v>2019</v>
          </cell>
          <cell r="B129">
            <v>74.422128028640017</v>
          </cell>
          <cell r="C129">
            <v>96.042438426391115</v>
          </cell>
          <cell r="D129">
            <v>104.87451731177482</v>
          </cell>
          <cell r="E129">
            <v>88.773996419413947</v>
          </cell>
          <cell r="F129">
            <v>98.728927659519911</v>
          </cell>
          <cell r="G129">
            <v>131.98841181451476</v>
          </cell>
          <cell r="H129">
            <v>103.63720547188858</v>
          </cell>
          <cell r="I129">
            <v>93.477761934852666</v>
          </cell>
          <cell r="J129">
            <v>118.828996225175</v>
          </cell>
          <cell r="K129">
            <v>118.15490130973161</v>
          </cell>
          <cell r="L129">
            <v>117.93970927265201</v>
          </cell>
          <cell r="M129">
            <v>107.3614709904722</v>
          </cell>
          <cell r="N129">
            <v>128.92617442183479</v>
          </cell>
          <cell r="O129">
            <v>127.81035090545258</v>
          </cell>
          <cell r="P129">
            <v>132.73485341580948</v>
          </cell>
          <cell r="Q129">
            <v>112.96955825240371</v>
          </cell>
          <cell r="R129">
            <v>125.68794458836136</v>
          </cell>
          <cell r="S129">
            <v>106.53094887487038</v>
          </cell>
          <cell r="T129">
            <v>125.84915492778732</v>
          </cell>
          <cell r="U129">
            <v>109.86149980640332</v>
          </cell>
          <cell r="V129">
            <v>116.41186037451443</v>
          </cell>
        </row>
        <row r="130">
          <cell r="A130">
            <v>2020</v>
          </cell>
          <cell r="B130">
            <v>70.889703506607091</v>
          </cell>
          <cell r="C130">
            <v>90.878441611790535</v>
          </cell>
          <cell r="D130">
            <v>101.95802221516708</v>
          </cell>
          <cell r="E130">
            <v>84.860142262555726</v>
          </cell>
          <cell r="F130">
            <v>97.359855086786553</v>
          </cell>
          <cell r="G130">
            <v>133.61738290811508</v>
          </cell>
          <cell r="H130">
            <v>101.43886830094226</v>
          </cell>
          <cell r="I130">
            <v>90.120411149742964</v>
          </cell>
          <cell r="J130">
            <v>114.17986116158374</v>
          </cell>
          <cell r="K130">
            <v>113.19358460069422</v>
          </cell>
          <cell r="L130">
            <v>110.77393728606435</v>
          </cell>
          <cell r="M130">
            <v>103.01630055471456</v>
          </cell>
          <cell r="N130">
            <v>120.73112265462589</v>
          </cell>
          <cell r="O130">
            <v>115.79857640291596</v>
          </cell>
          <cell r="P130">
            <v>128.86559616865836</v>
          </cell>
          <cell r="Q130">
            <v>108.56714690091644</v>
          </cell>
          <cell r="R130">
            <v>123.23670096632671</v>
          </cell>
          <cell r="S130">
            <v>100.62571426631412</v>
          </cell>
          <cell r="T130">
            <v>122.4280281311068</v>
          </cell>
          <cell r="U130">
            <v>104.42739723746482</v>
          </cell>
          <cell r="V130">
            <v>111.9013518822176</v>
          </cell>
        </row>
        <row r="131">
          <cell r="A131">
            <v>2021</v>
          </cell>
          <cell r="B131">
            <v>69.52992827670829</v>
          </cell>
          <cell r="C131">
            <v>89.474933747339691</v>
          </cell>
          <cell r="D131">
            <v>103.68492695839089</v>
          </cell>
          <cell r="E131">
            <v>84.096595345426024</v>
          </cell>
          <cell r="F131">
            <v>98.332976005883367</v>
          </cell>
          <cell r="G131">
            <v>140.60807693955465</v>
          </cell>
          <cell r="H131">
            <v>103.03227871158404</v>
          </cell>
          <cell r="I131">
            <v>90.077600427531863</v>
          </cell>
          <cell r="J131">
            <v>116.98861823008377</v>
          </cell>
          <cell r="K131">
            <v>115.78698160622898</v>
          </cell>
          <cell r="L131">
            <v>112.67598803892864</v>
          </cell>
          <cell r="M131">
            <v>103.5846134712712</v>
          </cell>
          <cell r="N131">
            <v>127.62225553754689</v>
          </cell>
          <cell r="O131">
            <v>126.16460540662841</v>
          </cell>
          <cell r="P131">
            <v>132.24891913911912</v>
          </cell>
          <cell r="Q131">
            <v>108.8155832955469</v>
          </cell>
          <cell r="R131">
            <v>126.67838287907873</v>
          </cell>
          <cell r="S131">
            <v>109.92247221077771</v>
          </cell>
          <cell r="T131">
            <v>123.92555823024568</v>
          </cell>
          <cell r="U131">
            <v>104.35064487545702</v>
          </cell>
          <cell r="V131">
            <v>114.34330271365067</v>
          </cell>
        </row>
      </sheetData>
      <sheetData sheetId="54">
        <row r="31">
          <cell r="A31">
            <v>2019</v>
          </cell>
          <cell r="B31">
            <v>46.47</v>
          </cell>
          <cell r="C31">
            <v>39.770000000000003</v>
          </cell>
          <cell r="D31">
            <v>42.85</v>
          </cell>
          <cell r="E31">
            <v>47.39</v>
          </cell>
          <cell r="F31">
            <v>41.41</v>
          </cell>
          <cell r="G31">
            <v>62.12</v>
          </cell>
          <cell r="H31">
            <v>45.5</v>
          </cell>
          <cell r="I31">
            <v>43.53</v>
          </cell>
          <cell r="J31">
            <v>63.6</v>
          </cell>
          <cell r="K31">
            <v>63.63</v>
          </cell>
          <cell r="L31">
            <v>67.510000000000005</v>
          </cell>
          <cell r="M31">
            <v>67.22</v>
          </cell>
          <cell r="N31">
            <v>64.05</v>
          </cell>
          <cell r="O31">
            <v>88.8</v>
          </cell>
          <cell r="P31">
            <v>64.78</v>
          </cell>
          <cell r="Q31">
            <v>65.59</v>
          </cell>
          <cell r="R31">
            <v>56</v>
          </cell>
          <cell r="S31">
            <v>58.37</v>
          </cell>
          <cell r="T31">
            <v>52.59</v>
          </cell>
          <cell r="U31">
            <v>55.04</v>
          </cell>
          <cell r="V31">
            <v>61.06</v>
          </cell>
        </row>
        <row r="32">
          <cell r="A32">
            <v>2020</v>
          </cell>
          <cell r="B32">
            <v>45.58</v>
          </cell>
          <cell r="C32">
            <v>39.54</v>
          </cell>
          <cell r="D32">
            <v>43.77</v>
          </cell>
          <cell r="E32">
            <v>47.39</v>
          </cell>
          <cell r="F32">
            <v>42.92</v>
          </cell>
          <cell r="G32">
            <v>60.96</v>
          </cell>
          <cell r="H32">
            <v>45.9</v>
          </cell>
          <cell r="I32">
            <v>44.09</v>
          </cell>
          <cell r="J32">
            <v>63.52</v>
          </cell>
          <cell r="K32">
            <v>63.57</v>
          </cell>
          <cell r="L32">
            <v>68.94</v>
          </cell>
          <cell r="M32">
            <v>67.38</v>
          </cell>
          <cell r="N32">
            <v>63.11</v>
          </cell>
          <cell r="O32">
            <v>74.56</v>
          </cell>
          <cell r="P32">
            <v>65.67</v>
          </cell>
          <cell r="Q32">
            <v>63.69</v>
          </cell>
          <cell r="R32">
            <v>55.67</v>
          </cell>
          <cell r="S32">
            <v>58.22</v>
          </cell>
          <cell r="T32">
            <v>52.66</v>
          </cell>
          <cell r="U32">
            <v>58.28</v>
          </cell>
          <cell r="V32">
            <v>61.05</v>
          </cell>
        </row>
        <row r="33">
          <cell r="A33">
            <v>2021</v>
          </cell>
          <cell r="B33">
            <v>50.71</v>
          </cell>
          <cell r="C33">
            <v>43.56</v>
          </cell>
          <cell r="D33">
            <v>44.48</v>
          </cell>
          <cell r="E33">
            <v>49.98</v>
          </cell>
          <cell r="F33">
            <v>45.05</v>
          </cell>
          <cell r="G33">
            <v>61.04</v>
          </cell>
          <cell r="H33">
            <v>47.9</v>
          </cell>
          <cell r="I33">
            <v>46.35</v>
          </cell>
          <cell r="J33">
            <v>66.86</v>
          </cell>
          <cell r="K33">
            <v>66.959999999999994</v>
          </cell>
          <cell r="L33">
            <v>74.239999999999995</v>
          </cell>
          <cell r="M33">
            <v>69.59</v>
          </cell>
          <cell r="N33">
            <v>79</v>
          </cell>
          <cell r="O33">
            <v>87.89</v>
          </cell>
          <cell r="P33">
            <v>69.27</v>
          </cell>
          <cell r="Q33">
            <v>62.66</v>
          </cell>
          <cell r="R33">
            <v>58.63</v>
          </cell>
          <cell r="S33">
            <v>65.23</v>
          </cell>
          <cell r="T33">
            <v>57.66</v>
          </cell>
          <cell r="U33">
            <v>57</v>
          </cell>
          <cell r="V33">
            <v>64.239999999999995</v>
          </cell>
        </row>
        <row r="34">
          <cell r="A34">
            <v>2022</v>
          </cell>
          <cell r="B34">
            <v>60.62</v>
          </cell>
          <cell r="C34">
            <v>48.03</v>
          </cell>
          <cell r="D34">
            <v>49.06</v>
          </cell>
          <cell r="E34">
            <v>59.06</v>
          </cell>
          <cell r="F34">
            <v>49.21</v>
          </cell>
          <cell r="G34">
            <v>66.290000000000006</v>
          </cell>
          <cell r="H34">
            <v>53.83</v>
          </cell>
          <cell r="I34">
            <v>52.36</v>
          </cell>
          <cell r="J34">
            <v>71.63</v>
          </cell>
          <cell r="K34">
            <v>71.72</v>
          </cell>
          <cell r="L34">
            <v>80.260000000000005</v>
          </cell>
          <cell r="M34">
            <v>74.650000000000006</v>
          </cell>
          <cell r="N34">
            <v>84.99</v>
          </cell>
          <cell r="O34">
            <v>102.02</v>
          </cell>
          <cell r="P34">
            <v>72.31</v>
          </cell>
          <cell r="Q34">
            <v>65.599999999999994</v>
          </cell>
          <cell r="R34">
            <v>62.71</v>
          </cell>
          <cell r="S34">
            <v>68.680000000000007</v>
          </cell>
          <cell r="T34">
            <v>66.91</v>
          </cell>
          <cell r="U34">
            <v>60.39</v>
          </cell>
          <cell r="V34">
            <v>69.2</v>
          </cell>
        </row>
        <row r="35">
          <cell r="A35">
            <v>2023</v>
          </cell>
          <cell r="B35">
            <v>61.66</v>
          </cell>
          <cell r="C35">
            <v>54.75</v>
          </cell>
          <cell r="D35">
            <v>55.77</v>
          </cell>
          <cell r="E35">
            <v>59.65</v>
          </cell>
          <cell r="F35">
            <v>53.93</v>
          </cell>
          <cell r="G35">
            <v>76.08</v>
          </cell>
          <cell r="H35">
            <v>58.82</v>
          </cell>
          <cell r="I35">
            <v>56.79</v>
          </cell>
          <cell r="J35">
            <v>78.819999999999993</v>
          </cell>
          <cell r="K35">
            <v>78.87</v>
          </cell>
          <cell r="L35">
            <v>89.38</v>
          </cell>
          <cell r="M35">
            <v>84.07</v>
          </cell>
          <cell r="N35">
            <v>93.99</v>
          </cell>
          <cell r="O35">
            <v>101.55</v>
          </cell>
          <cell r="P35">
            <v>79.3</v>
          </cell>
          <cell r="Q35">
            <v>72.540000000000006</v>
          </cell>
          <cell r="R35">
            <v>67.72</v>
          </cell>
          <cell r="S35">
            <v>69.2</v>
          </cell>
          <cell r="T35">
            <v>72.430000000000007</v>
          </cell>
          <cell r="U35">
            <v>66.89</v>
          </cell>
          <cell r="V35">
            <v>76.05</v>
          </cell>
        </row>
        <row r="36">
          <cell r="A36">
            <v>2024</v>
          </cell>
          <cell r="B36">
            <v>64.650000000000006</v>
          </cell>
          <cell r="C36">
            <v>56.24</v>
          </cell>
          <cell r="D36">
            <v>55.69</v>
          </cell>
          <cell r="E36">
            <v>58.22</v>
          </cell>
          <cell r="F36">
            <v>52.58</v>
          </cell>
          <cell r="G36">
            <v>80.89</v>
          </cell>
          <cell r="H36">
            <v>59.38</v>
          </cell>
          <cell r="I36">
            <v>56.78</v>
          </cell>
          <cell r="J36">
            <v>78.08</v>
          </cell>
          <cell r="K36">
            <v>78.03</v>
          </cell>
          <cell r="L36">
            <v>88.33</v>
          </cell>
          <cell r="M36">
            <v>81.59</v>
          </cell>
          <cell r="N36">
            <v>95.52</v>
          </cell>
          <cell r="O36">
            <v>114.54</v>
          </cell>
          <cell r="P36">
            <v>77.3</v>
          </cell>
          <cell r="Q36">
            <v>76.760000000000005</v>
          </cell>
          <cell r="R36">
            <v>66</v>
          </cell>
          <cell r="S36">
            <v>68.430000000000007</v>
          </cell>
          <cell r="T36">
            <v>61.65</v>
          </cell>
          <cell r="U36">
            <v>67.63</v>
          </cell>
          <cell r="V36">
            <v>75.42</v>
          </cell>
        </row>
        <row r="37">
          <cell r="B37">
            <v>64.7</v>
          </cell>
          <cell r="C37">
            <v>62.78</v>
          </cell>
          <cell r="D37">
            <v>57.77</v>
          </cell>
          <cell r="E37">
            <v>60.53</v>
          </cell>
          <cell r="F37">
            <v>55.54</v>
          </cell>
          <cell r="G37">
            <v>84.23</v>
          </cell>
          <cell r="H37">
            <v>61.92</v>
          </cell>
          <cell r="I37">
            <v>59.16</v>
          </cell>
          <cell r="J37">
            <v>80.650000000000006</v>
          </cell>
          <cell r="K37">
            <v>80.59</v>
          </cell>
          <cell r="L37">
            <v>90.01</v>
          </cell>
          <cell r="M37">
            <v>84.74</v>
          </cell>
          <cell r="N37">
            <v>104.84</v>
          </cell>
          <cell r="O37">
            <v>120.44</v>
          </cell>
          <cell r="P37">
            <v>81.540000000000006</v>
          </cell>
          <cell r="Q37">
            <v>80.33</v>
          </cell>
          <cell r="R37">
            <v>67.459999999999994</v>
          </cell>
          <cell r="S37">
            <v>70.28</v>
          </cell>
          <cell r="T37">
            <v>61.99</v>
          </cell>
          <cell r="U37">
            <v>71.08</v>
          </cell>
          <cell r="V37">
            <v>78</v>
          </cell>
        </row>
        <row r="68">
          <cell r="A68">
            <v>2019</v>
          </cell>
          <cell r="B68">
            <v>73.031588873173021</v>
          </cell>
          <cell r="C68">
            <v>62.501964482162506</v>
          </cell>
          <cell r="D68">
            <v>67.342448530567339</v>
          </cell>
          <cell r="E68">
            <v>74.477447744774466</v>
          </cell>
          <cell r="F68">
            <v>65.079365079365076</v>
          </cell>
          <cell r="G68">
            <v>97.626905547697618</v>
          </cell>
          <cell r="H68">
            <v>71.507150715071504</v>
          </cell>
          <cell r="I68">
            <v>68.411126826968399</v>
          </cell>
          <cell r="J68">
            <v>99.952852428099945</v>
          </cell>
          <cell r="K68">
            <v>100</v>
          </cell>
          <cell r="L68">
            <v>106.0977526324061</v>
          </cell>
          <cell r="M68">
            <v>105.64199277070563</v>
          </cell>
          <cell r="N68">
            <v>100.66006600660064</v>
          </cell>
          <cell r="O68">
            <v>139.55681282413954</v>
          </cell>
          <cell r="P68">
            <v>101.80732358950179</v>
          </cell>
          <cell r="Q68">
            <v>103.08030803080308</v>
          </cell>
          <cell r="R68">
            <v>88.008800880088003</v>
          </cell>
          <cell r="S68">
            <v>91.73345906019172</v>
          </cell>
          <cell r="T68">
            <v>82.64969354078265</v>
          </cell>
          <cell r="U68">
            <v>86.500078579286495</v>
          </cell>
          <cell r="V68">
            <v>95.961024673895963</v>
          </cell>
        </row>
        <row r="69">
          <cell r="A69">
            <v>2020</v>
          </cell>
          <cell r="B69">
            <v>71.700487651407897</v>
          </cell>
          <cell r="C69">
            <v>62.199150542708828</v>
          </cell>
          <cell r="D69">
            <v>68.853232656913647</v>
          </cell>
          <cell r="E69">
            <v>74.547742645902161</v>
          </cell>
          <cell r="F69">
            <v>67.516123957841756</v>
          </cell>
          <cell r="G69">
            <v>95.894289759320444</v>
          </cell>
          <cell r="H69">
            <v>72.203869749882017</v>
          </cell>
          <cell r="I69">
            <v>69.356614755387767</v>
          </cell>
          <cell r="J69">
            <v>99.921346547113416</v>
          </cell>
          <cell r="K69">
            <v>100</v>
          </cell>
          <cell r="L69">
            <v>108.44738084001888</v>
          </cell>
          <cell r="M69">
            <v>105.99339310995752</v>
          </cell>
          <cell r="N69">
            <v>99.276388233443441</v>
          </cell>
          <cell r="O69">
            <v>117.28802894447065</v>
          </cell>
          <cell r="P69">
            <v>103.30344502123643</v>
          </cell>
          <cell r="Q69">
            <v>100.1887682869278</v>
          </cell>
          <cell r="R69">
            <v>87.57275444392009</v>
          </cell>
          <cell r="S69">
            <v>91.584080541135748</v>
          </cell>
          <cell r="T69">
            <v>82.837816580147859</v>
          </cell>
          <cell r="U69">
            <v>91.67846468459966</v>
          </cell>
          <cell r="V69">
            <v>96.03586597451627</v>
          </cell>
        </row>
        <row r="70">
          <cell r="A70">
            <v>2021</v>
          </cell>
          <cell r="B70">
            <v>75.731780167264048</v>
          </cell>
          <cell r="C70">
            <v>65.053763440860223</v>
          </cell>
          <cell r="D70">
            <v>66.427718040621258</v>
          </cell>
          <cell r="E70">
            <v>74.641577060931908</v>
          </cell>
          <cell r="F70">
            <v>67.278972520908013</v>
          </cell>
          <cell r="G70">
            <v>91.1589008363202</v>
          </cell>
          <cell r="H70">
            <v>71.535244922341704</v>
          </cell>
          <cell r="I70">
            <v>69.22043010752688</v>
          </cell>
          <cell r="J70">
            <v>99.850657108721634</v>
          </cell>
          <cell r="K70">
            <v>100</v>
          </cell>
          <cell r="L70">
            <v>110.8721624850657</v>
          </cell>
          <cell r="M70">
            <v>103.92771804062129</v>
          </cell>
          <cell r="N70">
            <v>117.98088410991639</v>
          </cell>
          <cell r="O70">
            <v>131.25746714456392</v>
          </cell>
          <cell r="P70">
            <v>103.44982078853047</v>
          </cell>
          <cell r="Q70">
            <v>93.57825567502988</v>
          </cell>
          <cell r="R70">
            <v>87.55973715651136</v>
          </cell>
          <cell r="S70">
            <v>97.416367980884118</v>
          </cell>
          <cell r="T70">
            <v>86.111111111111114</v>
          </cell>
          <cell r="U70">
            <v>85.125448028673844</v>
          </cell>
          <cell r="V70">
            <v>95.937873357228199</v>
          </cell>
        </row>
        <row r="71">
          <cell r="A71">
            <v>2022</v>
          </cell>
          <cell r="B71">
            <v>84.523145566090349</v>
          </cell>
          <cell r="C71">
            <v>66.968767428890132</v>
          </cell>
          <cell r="D71">
            <v>68.404907975460134</v>
          </cell>
          <cell r="E71">
            <v>82.348020078081433</v>
          </cell>
          <cell r="F71">
            <v>68.614054656999443</v>
          </cell>
          <cell r="G71">
            <v>92.428890128276635</v>
          </cell>
          <cell r="H71">
            <v>75.05577244841048</v>
          </cell>
          <cell r="I71">
            <v>73.00613496932516</v>
          </cell>
          <cell r="J71">
            <v>99.874511991076403</v>
          </cell>
          <cell r="K71">
            <v>100</v>
          </cell>
          <cell r="L71">
            <v>111.90741773563859</v>
          </cell>
          <cell r="M71">
            <v>104.08533184606806</v>
          </cell>
          <cell r="N71">
            <v>118.50250976017847</v>
          </cell>
          <cell r="O71">
            <v>142.24762967094256</v>
          </cell>
          <cell r="P71">
            <v>100.82264361405467</v>
          </cell>
          <cell r="Q71">
            <v>91.466815393195759</v>
          </cell>
          <cell r="R71">
            <v>87.437255995538209</v>
          </cell>
          <cell r="S71">
            <v>95.761293920803141</v>
          </cell>
          <cell r="T71">
            <v>93.293363078639146</v>
          </cell>
          <cell r="U71">
            <v>84.202453987730067</v>
          </cell>
          <cell r="V71">
            <v>96.486335750139446</v>
          </cell>
        </row>
        <row r="72">
          <cell r="A72">
            <v>2023</v>
          </cell>
          <cell r="B72">
            <v>78.179282363382768</v>
          </cell>
          <cell r="C72">
            <v>69.418029669075693</v>
          </cell>
          <cell r="D72">
            <v>70.711297071129707</v>
          </cell>
          <cell r="E72">
            <v>75.630784835805756</v>
          </cell>
          <cell r="F72">
            <v>68.378344110561684</v>
          </cell>
          <cell r="G72">
            <v>96.46253328261696</v>
          </cell>
          <cell r="H72">
            <v>74.578420185114751</v>
          </cell>
          <cell r="I72">
            <v>72.00456447318372</v>
          </cell>
          <cell r="J72">
            <v>99.936604539114981</v>
          </cell>
          <cell r="K72">
            <v>100</v>
          </cell>
          <cell r="L72">
            <v>113.32572587802711</v>
          </cell>
          <cell r="M72">
            <v>106.59312793204006</v>
          </cell>
          <cell r="N72">
            <v>119.17078737162419</v>
          </cell>
          <cell r="O72">
            <v>128.75618105743627</v>
          </cell>
          <cell r="P72">
            <v>100.54520096361099</v>
          </cell>
          <cell r="Q72">
            <v>91.974134651958934</v>
          </cell>
          <cell r="R72">
            <v>85.862812222644862</v>
          </cell>
          <cell r="S72">
            <v>87.739317864840871</v>
          </cell>
          <cell r="T72">
            <v>91.834664638011915</v>
          </cell>
          <cell r="U72">
            <v>84.810447571953844</v>
          </cell>
          <cell r="V72">
            <v>96.42449600608596</v>
          </cell>
        </row>
        <row r="73">
          <cell r="A73">
            <v>2024</v>
          </cell>
          <cell r="B73">
            <v>82.852748942714356</v>
          </cell>
          <cell r="C73">
            <v>72.074843009099069</v>
          </cell>
          <cell r="D73">
            <v>71.369985902857863</v>
          </cell>
          <cell r="E73">
            <v>74.612328591567348</v>
          </cell>
          <cell r="F73">
            <v>67.384339356657691</v>
          </cell>
          <cell r="G73">
            <v>103.66525695245419</v>
          </cell>
          <cell r="H73">
            <v>76.098936306548765</v>
          </cell>
          <cell r="I73">
            <v>72.766884531590421</v>
          </cell>
          <cell r="J73">
            <v>100.06407791874921</v>
          </cell>
          <cell r="K73">
            <v>100</v>
          </cell>
          <cell r="L73">
            <v>113.20005126233499</v>
          </cell>
          <cell r="M73">
            <v>104.56234781494298</v>
          </cell>
          <cell r="N73">
            <v>122.4144559784698</v>
          </cell>
          <cell r="O73">
            <v>146.78969627066513</v>
          </cell>
          <cell r="P73">
            <v>99.064462386261681</v>
          </cell>
          <cell r="Q73">
            <v>98.372420863770344</v>
          </cell>
          <cell r="R73">
            <v>84.582852748942713</v>
          </cell>
          <cell r="S73">
            <v>87.697039600153786</v>
          </cell>
          <cell r="T73">
            <v>79.008073817762394</v>
          </cell>
          <cell r="U73">
            <v>86.671792900166594</v>
          </cell>
          <cell r="V73">
            <v>96.655132641291814</v>
          </cell>
        </row>
        <row r="74">
          <cell r="B74">
            <v>80.282913512842782</v>
          </cell>
          <cell r="C74">
            <v>77.900483931008807</v>
          </cell>
          <cell r="D74">
            <v>71.68383174091079</v>
          </cell>
          <cell r="E74">
            <v>75.108574264797127</v>
          </cell>
          <cell r="F74">
            <v>68.916739049509857</v>
          </cell>
          <cell r="G74">
            <v>104.51668941556025</v>
          </cell>
          <cell r="H74">
            <v>76.833354014145669</v>
          </cell>
          <cell r="I74">
            <v>73.408611490259332</v>
          </cell>
          <cell r="J74">
            <v>100.07445092443233</v>
          </cell>
          <cell r="K74">
            <v>100</v>
          </cell>
          <cell r="L74">
            <v>111.68879513587294</v>
          </cell>
          <cell r="M74">
            <v>105.14952227323488</v>
          </cell>
          <cell r="N74">
            <v>130.09058195805932</v>
          </cell>
          <cell r="O74">
            <v>149.44782231046034</v>
          </cell>
          <cell r="P74">
            <v>101.17880630351162</v>
          </cell>
          <cell r="Q74">
            <v>99.677379327459974</v>
          </cell>
          <cell r="R74">
            <v>83.707656036729119</v>
          </cell>
          <cell r="S74">
            <v>87.206849485047769</v>
          </cell>
          <cell r="T74">
            <v>76.920213425983377</v>
          </cell>
          <cell r="U74">
            <v>88.199528477478594</v>
          </cell>
          <cell r="V74">
            <v>96.786201762005206</v>
          </cell>
        </row>
        <row r="106">
          <cell r="B106">
            <v>141.12688928923038</v>
          </cell>
          <cell r="C106">
            <v>166.18347888650479</v>
          </cell>
          <cell r="D106">
            <v>184.1410991303469</v>
          </cell>
          <cell r="E106">
            <v>158.56121571247931</v>
          </cell>
          <cell r="F106">
            <v>177.58211014147011</v>
          </cell>
          <cell r="G106">
            <v>156.53674382682584</v>
          </cell>
          <cell r="H106">
            <v>164.20698429282993</v>
          </cell>
          <cell r="I106">
            <v>169.05371632342408</v>
          </cell>
          <cell r="J106">
            <v>142.3418194224752</v>
          </cell>
          <cell r="K106">
            <v>142.04449109070279</v>
          </cell>
          <cell r="L106">
            <v>146.7584891441326</v>
          </cell>
          <cell r="M106">
            <v>169.68830643701966</v>
          </cell>
          <cell r="N106">
            <v>121.47793700895286</v>
          </cell>
          <cell r="O106">
            <v>142.82752605832195</v>
          </cell>
          <cell r="P106">
            <v>145.37650835319184</v>
          </cell>
          <cell r="Q106">
            <v>136.90834745181658</v>
          </cell>
          <cell r="R106">
            <v>122.19604544421958</v>
          </cell>
          <cell r="S106">
            <v>121.09925214937236</v>
          </cell>
          <cell r="T106">
            <v>124.25861204896083</v>
          </cell>
          <cell r="U106">
            <v>140.58528986131896</v>
          </cell>
          <cell r="V106">
            <v>143.935119887165</v>
          </cell>
        </row>
        <row r="112">
          <cell r="B112">
            <v>144.37573134008693</v>
          </cell>
          <cell r="C112">
            <v>202.90153109776122</v>
          </cell>
          <cell r="D112">
            <v>209.33587741353955</v>
          </cell>
          <cell r="E112">
            <v>150.19391574600215</v>
          </cell>
          <cell r="F112">
            <v>194.66059771225136</v>
          </cell>
          <cell r="G112">
            <v>179.93696066863444</v>
          </cell>
          <cell r="H112">
            <v>179.17797354336778</v>
          </cell>
          <cell r="I112">
            <v>182.68008821214033</v>
          </cell>
          <cell r="J112">
            <v>149.70990787054518</v>
          </cell>
          <cell r="K112">
            <v>149.16812666466964</v>
          </cell>
          <cell r="L112">
            <v>166.92938925302366</v>
          </cell>
          <cell r="M112">
            <v>180.83586088377291</v>
          </cell>
          <cell r="N112">
            <v>170.29950468002738</v>
          </cell>
          <cell r="O112">
            <v>136.54971112437005</v>
          </cell>
          <cell r="P112">
            <v>154.7404207704862</v>
          </cell>
          <cell r="Q112">
            <v>138.0538382892089</v>
          </cell>
          <cell r="R112">
            <v>117.12723963427094</v>
          </cell>
          <cell r="S112">
            <v>121.56768682499812</v>
          </cell>
          <cell r="T112">
            <v>116.53083705128915</v>
          </cell>
          <cell r="U112">
            <v>142.72563660399368</v>
          </cell>
          <cell r="V112">
            <v>151.90409026798307</v>
          </cell>
        </row>
        <row r="133">
          <cell r="A133">
            <v>2019</v>
          </cell>
          <cell r="B133">
            <v>-1.0598058968683546</v>
          </cell>
          <cell r="C133">
            <v>6.7843457224977328</v>
          </cell>
          <cell r="D133">
            <v>-1.0610858489243924E-2</v>
          </cell>
          <cell r="E133">
            <v>4.4905075852141891</v>
          </cell>
          <cell r="F133">
            <v>-1.9192452792630945</v>
          </cell>
          <cell r="G133">
            <v>1.1183072755899701</v>
          </cell>
          <cell r="H133">
            <v>0.70887425485035749</v>
          </cell>
          <cell r="I133">
            <v>0.69717875777442373</v>
          </cell>
          <cell r="J133">
            <v>-1.22529877450485</v>
          </cell>
          <cell r="K133">
            <v>-1.2662066081886252</v>
          </cell>
          <cell r="L133">
            <v>-4.2346155278498543</v>
          </cell>
          <cell r="M133">
            <v>1.7440189789932532</v>
          </cell>
          <cell r="N133">
            <v>-7.3185024685392506</v>
          </cell>
          <cell r="O133">
            <v>3.3741552793157439</v>
          </cell>
          <cell r="P133">
            <v>0.66886650023188565</v>
          </cell>
          <cell r="Q133">
            <v>-4.2208132984839608E-2</v>
          </cell>
          <cell r="R133">
            <v>-2.4934011068415884</v>
          </cell>
          <cell r="S133">
            <v>-1.6741828396268659</v>
          </cell>
          <cell r="T133">
            <v>-7.8752996660269332</v>
          </cell>
          <cell r="U133">
            <v>1.6143692614230645</v>
          </cell>
          <cell r="V133">
            <v>-1.0280283192706889</v>
          </cell>
        </row>
        <row r="134">
          <cell r="A134">
            <v>2020</v>
          </cell>
          <cell r="B134">
            <v>-4.5399588571720386</v>
          </cell>
          <cell r="C134">
            <v>-4.1326562074640378</v>
          </cell>
          <cell r="D134">
            <v>0.20755469872804611</v>
          </cell>
          <cell r="E134">
            <v>-2.6955612844387815</v>
          </cell>
          <cell r="F134">
            <v>1.2242819219349741</v>
          </cell>
          <cell r="G134">
            <v>-3.5122875743978597</v>
          </cell>
          <cell r="H134">
            <v>-1.4357876351433418</v>
          </cell>
          <cell r="I134">
            <v>-1.129067476015706</v>
          </cell>
          <cell r="J134">
            <v>-2.0819333590952169</v>
          </cell>
          <cell r="K134">
            <v>-2.0563664153945211</v>
          </cell>
          <cell r="L134">
            <v>0.41457486125769094</v>
          </cell>
          <cell r="M134">
            <v>-1.5517979975554681</v>
          </cell>
          <cell r="N134">
            <v>-3.4070371931501597</v>
          </cell>
          <cell r="O134">
            <v>-17.740093007573819</v>
          </cell>
          <cell r="P134">
            <v>-0.79312982082272754</v>
          </cell>
          <cell r="Q134">
            <v>-5.3907828449049333</v>
          </cell>
          <cell r="R134">
            <v>-2.5685674068691497</v>
          </cell>
          <cell r="S134">
            <v>-2.4876829644975516</v>
          </cell>
          <cell r="T134">
            <v>-1.7811230262120006</v>
          </cell>
          <cell r="U134">
            <v>3.1054609012798977</v>
          </cell>
          <cell r="V134">
            <v>-2.0088192062714398</v>
          </cell>
        </row>
        <row r="135">
          <cell r="A135">
            <v>2021</v>
          </cell>
          <cell r="B135">
            <v>6.9026134884213093</v>
          </cell>
          <cell r="C135">
            <v>11.194911309197565</v>
          </cell>
          <cell r="D135">
            <v>4.7920293381740464</v>
          </cell>
          <cell r="E135">
            <v>4.4080754444662915</v>
          </cell>
          <cell r="F135">
            <v>8.4358534068111055</v>
          </cell>
          <cell r="G135">
            <v>3.7194840410795109</v>
          </cell>
          <cell r="H135">
            <v>5.8873469545573727</v>
          </cell>
          <cell r="I135">
            <v>6.3191032618598229</v>
          </cell>
          <cell r="J135">
            <v>7.4599138973216412</v>
          </cell>
          <cell r="K135">
            <v>7.5214782210920106</v>
          </cell>
          <cell r="L135">
            <v>10.45145853165856</v>
          </cell>
          <cell r="M135">
            <v>5.9436668879908154</v>
          </cell>
          <cell r="N135">
            <v>27.517266296748645</v>
          </cell>
          <cell r="O135">
            <v>9.0474510660925489</v>
          </cell>
          <cell r="P135">
            <v>8.5683915751364452</v>
          </cell>
          <cell r="Q135">
            <v>0.97991723493868221</v>
          </cell>
          <cell r="R135">
            <v>6.7404321643457621</v>
          </cell>
          <cell r="S135">
            <v>15.071801600367579</v>
          </cell>
          <cell r="T135">
            <v>9.5710860771876014</v>
          </cell>
          <cell r="U135">
            <v>-0.97390591104021951</v>
          </cell>
          <cell r="V135">
            <v>7.3499999999999943</v>
          </cell>
        </row>
        <row r="136">
          <cell r="A136">
            <v>2022</v>
          </cell>
          <cell r="B136">
            <v>5.9757233077260281</v>
          </cell>
          <cell r="C136">
            <v>4.235808799144209</v>
          </cell>
          <cell r="D136">
            <v>6.8450966003178451</v>
          </cell>
          <cell r="E136">
            <v>3.9860284031070279</v>
          </cell>
          <cell r="F136">
            <v>4.2468559055160284</v>
          </cell>
          <cell r="G136">
            <v>6.2484396685656804</v>
          </cell>
          <cell r="H136">
            <v>5.5368388455269155</v>
          </cell>
          <cell r="I136">
            <v>5.4358732900622329</v>
          </cell>
          <cell r="J136">
            <v>2.4828807008968852</v>
          </cell>
          <cell r="K136">
            <v>2.4211083611874784</v>
          </cell>
          <cell r="L136">
            <v>5.0684351714768354</v>
          </cell>
          <cell r="M136">
            <v>4.0283155587304691</v>
          </cell>
          <cell r="N136">
            <v>5.7292736168961653</v>
          </cell>
          <cell r="O136">
            <v>1.5860859000571992</v>
          </cell>
          <cell r="P136">
            <v>1.1796741967001054</v>
          </cell>
          <cell r="Q136">
            <v>0.31254250550216511</v>
          </cell>
          <cell r="R136">
            <v>-1.0479454159330572</v>
          </cell>
          <cell r="S136">
            <v>1.011833044761417</v>
          </cell>
          <cell r="T136">
            <v>7.2037364047543804</v>
          </cell>
          <cell r="U136">
            <v>-0.14566714644949741</v>
          </cell>
          <cell r="V136">
            <v>2.803912435957173</v>
          </cell>
        </row>
        <row r="137">
          <cell r="A137">
            <v>2023</v>
          </cell>
          <cell r="B137">
            <v>-6.6433089290201224</v>
          </cell>
          <cell r="C137">
            <v>6.1549866802977249E-2</v>
          </cell>
          <cell r="D137">
            <v>1.8489795547101693</v>
          </cell>
          <cell r="E137">
            <v>-9.5191520188434282</v>
          </cell>
          <cell r="F137">
            <v>-3.5742674306939506</v>
          </cell>
          <cell r="G137">
            <v>2.2008377482503079</v>
          </cell>
          <cell r="H137">
            <v>-2.3175071997711711</v>
          </cell>
          <cell r="I137">
            <v>-2.9951212612473057</v>
          </cell>
          <cell r="J137">
            <v>-0.89345762115866023</v>
          </cell>
          <cell r="K137">
            <v>-0.94285427955597356</v>
          </cell>
          <cell r="L137">
            <v>1.2146483458425905</v>
          </cell>
          <cell r="M137">
            <v>1.4938070175797691</v>
          </cell>
          <cell r="N137">
            <v>0.97290183957952081</v>
          </cell>
          <cell r="O137">
            <v>-7.1072208964479699</v>
          </cell>
          <cell r="P137">
            <v>-1.2912966189727086</v>
          </cell>
          <cell r="Q137">
            <v>-1.1523768728600885</v>
          </cell>
          <cell r="R137">
            <v>-3.6068661200287551</v>
          </cell>
          <cell r="S137">
            <v>-10.165632277511278</v>
          </cell>
          <cell r="T137">
            <v>-1.3796094366348939</v>
          </cell>
          <cell r="U137">
            <v>-1.9599134534304881</v>
          </cell>
          <cell r="V137">
            <v>-1.0873504893077239</v>
          </cell>
        </row>
        <row r="138">
          <cell r="B138">
            <v>3.2850348632698285</v>
          </cell>
          <cell r="C138">
            <v>0.96729457823603582</v>
          </cell>
          <cell r="D138">
            <v>-2.1309890965530087</v>
          </cell>
          <cell r="E138">
            <v>-3.0082281216624835</v>
          </cell>
          <cell r="F138">
            <v>-4.039849919626775</v>
          </cell>
          <cell r="G138">
            <v>3.8499938855769216</v>
          </cell>
          <cell r="H138">
            <v>-0.73583378173192671</v>
          </cell>
          <cell r="I138">
            <v>-1.5739592172249246</v>
          </cell>
          <cell r="J138">
            <v>-2.8173139694403631</v>
          </cell>
          <cell r="K138">
            <v>-2.9290993419229352</v>
          </cell>
          <cell r="L138">
            <v>-3.4557996046689681</v>
          </cell>
          <cell r="M138">
            <v>-4.948058939229611</v>
          </cell>
          <cell r="N138">
            <v>-0.79513236958283073</v>
          </cell>
          <cell r="O138">
            <v>10.299940731149505</v>
          </cell>
          <cell r="P138">
            <v>-4.3524096383898296</v>
          </cell>
          <cell r="Q138">
            <v>3.8140138914129551</v>
          </cell>
          <cell r="R138">
            <v>-3.7051600333091699</v>
          </cell>
          <cell r="S138">
            <v>-2.2832376006488033</v>
          </cell>
          <cell r="T138">
            <v>-16.365486717991431</v>
          </cell>
          <cell r="U138">
            <v>-1.0291192823109725</v>
          </cell>
          <cell r="V138">
            <v>-2.684133382191277</v>
          </cell>
        </row>
        <row r="139">
          <cell r="B139">
            <v>-1.8963313808021383</v>
          </cell>
          <cell r="C139">
            <v>8.7619499329268962</v>
          </cell>
          <cell r="D139">
            <v>1.6500843730431285</v>
          </cell>
          <cell r="E139">
            <v>2.1696919964330164</v>
          </cell>
          <cell r="F139">
            <v>3.5319521497856528</v>
          </cell>
          <cell r="G139">
            <v>1.8563795242967842</v>
          </cell>
          <cell r="H139">
            <v>2.1683448719371086</v>
          </cell>
          <cell r="I139">
            <v>2.1161805671733305</v>
          </cell>
          <cell r="J139">
            <v>1.2665850074209999</v>
          </cell>
          <cell r="K139">
            <v>1.254856363660565</v>
          </cell>
          <cell r="L139">
            <v>-0.11056915981791349</v>
          </cell>
          <cell r="M139">
            <v>1.8117151621073475</v>
          </cell>
          <cell r="N139">
            <v>7.4653426177648186</v>
          </cell>
          <cell r="O139">
            <v>2.3961615348080443</v>
          </cell>
          <cell r="P139">
            <v>3.4526524503777409</v>
          </cell>
          <cell r="Q139">
            <v>2.5351204977186512</v>
          </cell>
          <cell r="R139">
            <v>0.34570302455445301</v>
          </cell>
          <cell r="S139">
            <v>0.89379696834379274</v>
          </cell>
          <cell r="T139">
            <v>-1.4489483615135583</v>
          </cell>
          <cell r="U139">
            <v>2.6249020018291844</v>
          </cell>
          <cell r="V139">
            <v>1.3837898898616317</v>
          </cell>
        </row>
      </sheetData>
      <sheetData sheetId="55">
        <row r="68">
          <cell r="A68">
            <v>2019</v>
          </cell>
          <cell r="B68">
            <v>75.618049005198856</v>
          </cell>
          <cell r="C68">
            <v>65.501129708030803</v>
          </cell>
          <cell r="D68">
            <v>69.427687717989784</v>
          </cell>
          <cell r="E68">
            <v>78.140698006010496</v>
          </cell>
          <cell r="F68">
            <v>66.957685305021158</v>
          </cell>
          <cell r="G68">
            <v>97.615548292276316</v>
          </cell>
          <cell r="H68">
            <v>73.779805646346546</v>
          </cell>
          <cell r="I68">
            <v>70.844758374097879</v>
          </cell>
          <cell r="J68">
            <v>99.958321451290942</v>
          </cell>
          <cell r="K68">
            <v>100</v>
          </cell>
          <cell r="L68">
            <v>105.97867813192356</v>
          </cell>
          <cell r="M68">
            <v>104.89722947331477</v>
          </cell>
          <cell r="N68">
            <v>101.15822493254656</v>
          </cell>
          <cell r="O68">
            <v>142.13920635268826</v>
          </cell>
          <cell r="P68">
            <v>101.67372277184286</v>
          </cell>
          <cell r="Q68">
            <v>104.85664772851911</v>
          </cell>
          <cell r="R68">
            <v>88.052514971373412</v>
          </cell>
          <cell r="S68">
            <v>91.221181477175506</v>
          </cell>
          <cell r="T68">
            <v>81.156908767850496</v>
          </cell>
          <cell r="U68">
            <v>87.681795248645443</v>
          </cell>
          <cell r="V68">
            <v>96.378353477965206</v>
          </cell>
        </row>
        <row r="69">
          <cell r="A69">
            <v>2020</v>
          </cell>
          <cell r="B69">
            <v>75.256256084292502</v>
          </cell>
          <cell r="C69">
            <v>65.05411441333105</v>
          </cell>
          <cell r="D69">
            <v>70.564049705090753</v>
          </cell>
          <cell r="E69">
            <v>79.48233407776442</v>
          </cell>
          <cell r="F69">
            <v>69.719979384985393</v>
          </cell>
          <cell r="G69">
            <v>97.659050564049707</v>
          </cell>
          <cell r="H69">
            <v>74.84624634942449</v>
          </cell>
          <cell r="I69">
            <v>72.048330756456508</v>
          </cell>
          <cell r="J69">
            <v>99.959915249384409</v>
          </cell>
          <cell r="K69">
            <v>100</v>
          </cell>
          <cell r="L69">
            <v>106.32651892572869</v>
          </cell>
          <cell r="M69">
            <v>105.34386989635229</v>
          </cell>
          <cell r="N69">
            <v>100.16950123117448</v>
          </cell>
          <cell r="O69">
            <v>117.78732176601959</v>
          </cell>
          <cell r="P69">
            <v>103.4003321307908</v>
          </cell>
          <cell r="Q69">
            <v>102.29513829238964</v>
          </cell>
          <cell r="R69">
            <v>88.698390883582434</v>
          </cell>
          <cell r="S69">
            <v>92.004810170073867</v>
          </cell>
          <cell r="T69">
            <v>80.019469736013278</v>
          </cell>
          <cell r="U69">
            <v>94.455706350569784</v>
          </cell>
          <cell r="V69">
            <v>96.521788925156045</v>
          </cell>
        </row>
        <row r="70">
          <cell r="A70">
            <v>2021</v>
          </cell>
          <cell r="B70">
            <v>78.510604705015524</v>
          </cell>
          <cell r="C70">
            <v>67.782748276406508</v>
          </cell>
          <cell r="D70">
            <v>68.230093152991941</v>
          </cell>
          <cell r="E70">
            <v>78.664280827324873</v>
          </cell>
          <cell r="F70">
            <v>69.17320141045208</v>
          </cell>
          <cell r="G70">
            <v>92.019367401715698</v>
          </cell>
          <cell r="H70">
            <v>73.805589179516872</v>
          </cell>
          <cell r="I70">
            <v>71.602547234356081</v>
          </cell>
          <cell r="J70">
            <v>99.863165096573866</v>
          </cell>
          <cell r="K70">
            <v>100</v>
          </cell>
          <cell r="L70">
            <v>109.91947792221461</v>
          </cell>
          <cell r="M70">
            <v>103.35245513394031</v>
          </cell>
          <cell r="N70">
            <v>115.68233250881532</v>
          </cell>
          <cell r="O70">
            <v>132.26145992316194</v>
          </cell>
          <cell r="P70">
            <v>104.01557812746698</v>
          </cell>
          <cell r="Q70">
            <v>95.196042313562444</v>
          </cell>
          <cell r="R70">
            <v>88.071154149781592</v>
          </cell>
          <cell r="S70">
            <v>96.74753960317878</v>
          </cell>
          <cell r="T70">
            <v>83.655597073838223</v>
          </cell>
          <cell r="U70">
            <v>86.817535919162154</v>
          </cell>
          <cell r="V70">
            <v>96.367559602126207</v>
          </cell>
        </row>
        <row r="71">
          <cell r="A71">
            <v>2022</v>
          </cell>
          <cell r="B71">
            <v>85.995127362040961</v>
          </cell>
          <cell r="C71">
            <v>69.02705700590262</v>
          </cell>
          <cell r="D71">
            <v>69.135007724913834</v>
          </cell>
          <cell r="E71">
            <v>85.268193162460875</v>
          </cell>
          <cell r="F71">
            <v>69.629204135800023</v>
          </cell>
          <cell r="G71">
            <v>91.72839995246207</v>
          </cell>
          <cell r="H71">
            <v>76.229053599017547</v>
          </cell>
          <cell r="I71">
            <v>74.356257180208374</v>
          </cell>
          <cell r="J71">
            <v>99.85936695321476</v>
          </cell>
          <cell r="K71">
            <v>100</v>
          </cell>
          <cell r="L71">
            <v>111.67452363031336</v>
          </cell>
          <cell r="M71">
            <v>102.53337558927227</v>
          </cell>
          <cell r="N71">
            <v>118.77748286653727</v>
          </cell>
          <cell r="O71">
            <v>143.84086677494753</v>
          </cell>
          <cell r="P71">
            <v>101.7489997226954</v>
          </cell>
          <cell r="Q71">
            <v>91.754149665253735</v>
          </cell>
          <cell r="R71">
            <v>88.436398209404587</v>
          </cell>
          <cell r="S71">
            <v>95.721586182307973</v>
          </cell>
          <cell r="T71">
            <v>91.806639464405976</v>
          </cell>
          <cell r="U71">
            <v>85.368220892920803</v>
          </cell>
          <cell r="V71">
            <v>96.699084894822334</v>
          </cell>
        </row>
        <row r="72">
          <cell r="A72">
            <v>2023</v>
          </cell>
          <cell r="B72">
            <v>79.689481502953015</v>
          </cell>
          <cell r="C72">
            <v>71.596796985398029</v>
          </cell>
          <cell r="D72">
            <v>71.702779086198774</v>
          </cell>
          <cell r="E72">
            <v>78.451212000434793</v>
          </cell>
          <cell r="F72">
            <v>69.422805174100517</v>
          </cell>
          <cell r="G72">
            <v>95.777020906554583</v>
          </cell>
          <cell r="H72">
            <v>75.877749193811368</v>
          </cell>
          <cell r="I72">
            <v>73.467335773035259</v>
          </cell>
          <cell r="J72">
            <v>99.928439436211463</v>
          </cell>
          <cell r="K72">
            <v>100</v>
          </cell>
          <cell r="L72">
            <v>113.08199572448277</v>
          </cell>
          <cell r="M72">
            <v>105.24837856444074</v>
          </cell>
          <cell r="N72">
            <v>120.39023153012791</v>
          </cell>
          <cell r="O72">
            <v>130.79368817710787</v>
          </cell>
          <cell r="P72">
            <v>101.04442189934417</v>
          </cell>
          <cell r="Q72">
            <v>92.678176745534259</v>
          </cell>
          <cell r="R72">
            <v>86.541179028225656</v>
          </cell>
          <cell r="S72">
            <v>87.974201963839278</v>
          </cell>
          <cell r="T72">
            <v>90.472480886988663</v>
          </cell>
          <cell r="U72">
            <v>85.591869270625736</v>
          </cell>
          <cell r="V72">
            <v>96.661110909815577</v>
          </cell>
        </row>
        <row r="73">
          <cell r="A73">
            <v>2024</v>
          </cell>
          <cell r="B73">
            <v>84.665929407427882</v>
          </cell>
          <cell r="C73">
            <v>74.406967099806465</v>
          </cell>
          <cell r="D73">
            <v>72.299327250944614</v>
          </cell>
          <cell r="E73">
            <v>77.989125426228</v>
          </cell>
          <cell r="F73">
            <v>68.357755045617921</v>
          </cell>
          <cell r="G73">
            <v>103.14256750529904</v>
          </cell>
          <cell r="H73">
            <v>77.518201087457371</v>
          </cell>
          <cell r="I73">
            <v>74.334162749976969</v>
          </cell>
          <cell r="J73">
            <v>100.05437286886001</v>
          </cell>
          <cell r="K73">
            <v>100</v>
          </cell>
          <cell r="L73">
            <v>112.34448437931988</v>
          </cell>
          <cell r="M73">
            <v>103.23196018800111</v>
          </cell>
          <cell r="N73">
            <v>124.17288729149388</v>
          </cell>
          <cell r="O73">
            <v>149.24338770620221</v>
          </cell>
          <cell r="P73">
            <v>99.730900377845359</v>
          </cell>
          <cell r="Q73">
            <v>99.43323196018801</v>
          </cell>
          <cell r="R73">
            <v>85.557091512303018</v>
          </cell>
          <cell r="S73">
            <v>87.68592756427978</v>
          </cell>
          <cell r="T73">
            <v>78.650815593032902</v>
          </cell>
          <cell r="U73">
            <v>87.166159800940008</v>
          </cell>
          <cell r="V73">
            <v>96.907197493318591</v>
          </cell>
        </row>
        <row r="74">
          <cell r="B74">
            <v>81.552478785171957</v>
          </cell>
          <cell r="C74">
            <v>80.743188923626619</v>
          </cell>
          <cell r="D74">
            <v>72.470745868691381</v>
          </cell>
          <cell r="E74">
            <v>77.438142027690944</v>
          </cell>
          <cell r="F74">
            <v>69.972309066547567</v>
          </cell>
          <cell r="G74">
            <v>103.95533720410897</v>
          </cell>
          <cell r="H74">
            <v>78.02858418937025</v>
          </cell>
          <cell r="I74">
            <v>74.743188923626619</v>
          </cell>
          <cell r="J74">
            <v>100.06967396158998</v>
          </cell>
          <cell r="K74">
            <v>100</v>
          </cell>
          <cell r="L74">
            <v>110.98883430102724</v>
          </cell>
          <cell r="M74">
            <v>103.71415810629745</v>
          </cell>
          <cell r="N74">
            <v>131.24877177311299</v>
          </cell>
          <cell r="O74">
            <v>151.51049575703439</v>
          </cell>
          <cell r="P74">
            <v>101.32291201429209</v>
          </cell>
          <cell r="Q74">
            <v>100.47878517195177</v>
          </cell>
          <cell r="R74">
            <v>84.862885216614558</v>
          </cell>
          <cell r="S74">
            <v>87.333631085305939</v>
          </cell>
          <cell r="T74">
            <v>76.737829388119692</v>
          </cell>
          <cell r="U74">
            <v>88.736936132201876</v>
          </cell>
          <cell r="V74">
            <v>96.987047789191607</v>
          </cell>
        </row>
      </sheetData>
      <sheetData sheetId="56">
        <row r="68">
          <cell r="A68">
            <v>2019</v>
          </cell>
          <cell r="B68">
            <v>85.980008691873095</v>
          </cell>
          <cell r="C68">
            <v>87.384615384615387</v>
          </cell>
          <cell r="D68">
            <v>88.994350282485883</v>
          </cell>
          <cell r="E68">
            <v>86.430247718383313</v>
          </cell>
          <cell r="F68">
            <v>82.019991308126905</v>
          </cell>
          <cell r="G68">
            <v>95.452411994784882</v>
          </cell>
          <cell r="H68">
            <v>88.081703607127338</v>
          </cell>
          <cell r="I68">
            <v>86.593654932637989</v>
          </cell>
          <cell r="J68">
            <v>99.798348544111263</v>
          </cell>
          <cell r="K68">
            <v>100</v>
          </cell>
          <cell r="L68">
            <v>110.81616688396349</v>
          </cell>
          <cell r="M68">
            <v>109.55932203389831</v>
          </cell>
          <cell r="N68">
            <v>110.24076488483267</v>
          </cell>
          <cell r="O68">
            <v>126.28596262494567</v>
          </cell>
          <cell r="P68">
            <v>95.468057366362444</v>
          </cell>
          <cell r="Q68">
            <v>92.394611038678832</v>
          </cell>
          <cell r="R68">
            <v>91.704476314645817</v>
          </cell>
          <cell r="S68">
            <v>92.726640591047371</v>
          </cell>
          <cell r="T68">
            <v>84.938722294654497</v>
          </cell>
          <cell r="U68">
            <v>88.625814863103002</v>
          </cell>
          <cell r="V68">
            <v>97.427205562798775</v>
          </cell>
        </row>
        <row r="69">
          <cell r="A69">
            <v>2020</v>
          </cell>
          <cell r="B69">
            <v>86.59648663250438</v>
          </cell>
          <cell r="C69">
            <v>91.624236669340704</v>
          </cell>
          <cell r="D69">
            <v>88.420294363222609</v>
          </cell>
          <cell r="E69">
            <v>86.257592377335015</v>
          </cell>
          <cell r="F69">
            <v>82.138471865228141</v>
          </cell>
          <cell r="G69">
            <v>99.528494949329584</v>
          </cell>
          <cell r="H69">
            <v>89.112817406394782</v>
          </cell>
          <cell r="I69">
            <v>87.025425254989273</v>
          </cell>
          <cell r="J69">
            <v>99.978716785907238</v>
          </cell>
          <cell r="K69">
            <v>100</v>
          </cell>
          <cell r="L69">
            <v>108.958595962738</v>
          </cell>
          <cell r="M69">
            <v>109.31549909137048</v>
          </cell>
          <cell r="N69">
            <v>105.36991863263536</v>
          </cell>
          <cell r="O69">
            <v>121.702329693358</v>
          </cell>
          <cell r="P69">
            <v>91.874723727509377</v>
          </cell>
          <cell r="Q69">
            <v>94.618621175160854</v>
          </cell>
          <cell r="R69">
            <v>93.389106268725129</v>
          </cell>
          <cell r="S69">
            <v>93.953930027340746</v>
          </cell>
          <cell r="T69">
            <v>85.691131448404576</v>
          </cell>
          <cell r="U69">
            <v>89.297817651970334</v>
          </cell>
          <cell r="V69">
            <v>97.685041174833415</v>
          </cell>
        </row>
        <row r="70">
          <cell r="A70">
            <v>2021</v>
          </cell>
          <cell r="B70">
            <v>88.560554830389862</v>
          </cell>
          <cell r="C70">
            <v>85.085001651280919</v>
          </cell>
          <cell r="D70">
            <v>86.865239750263427</v>
          </cell>
          <cell r="E70">
            <v>86.380864013084434</v>
          </cell>
          <cell r="F70">
            <v>82.073379778885624</v>
          </cell>
          <cell r="G70">
            <v>97.927249280513323</v>
          </cell>
          <cell r="H70">
            <v>88.115495305644231</v>
          </cell>
          <cell r="I70">
            <v>86.148112035478945</v>
          </cell>
          <cell r="J70">
            <v>99.91350433264661</v>
          </cell>
          <cell r="K70">
            <v>100</v>
          </cell>
          <cell r="L70">
            <v>108.11486624624531</v>
          </cell>
          <cell r="M70">
            <v>108.27055844748142</v>
          </cell>
          <cell r="N70">
            <v>96.381335807633633</v>
          </cell>
          <cell r="O70">
            <v>128.7480145312721</v>
          </cell>
          <cell r="P70">
            <v>95.209712677119541</v>
          </cell>
          <cell r="Q70">
            <v>95.873370342994633</v>
          </cell>
          <cell r="R70">
            <v>93.544277918442447</v>
          </cell>
          <cell r="S70">
            <v>91.830091056347996</v>
          </cell>
          <cell r="T70">
            <v>84.70913866041802</v>
          </cell>
          <cell r="U70">
            <v>87.631119568465252</v>
          </cell>
          <cell r="V70">
            <v>97.519933319703711</v>
          </cell>
        </row>
        <row r="71">
          <cell r="A71">
            <v>2022</v>
          </cell>
          <cell r="B71">
            <v>88.57818853974122</v>
          </cell>
          <cell r="C71">
            <v>87.217744916820706</v>
          </cell>
          <cell r="D71">
            <v>88.180406654343813</v>
          </cell>
          <cell r="E71">
            <v>86.053974121996305</v>
          </cell>
          <cell r="F71">
            <v>81.320517560073938</v>
          </cell>
          <cell r="G71">
            <v>97.645841035120156</v>
          </cell>
          <cell r="H71">
            <v>88.570794824399258</v>
          </cell>
          <cell r="I71">
            <v>86.689833641404803</v>
          </cell>
          <cell r="J71">
            <v>99.899445471349352</v>
          </cell>
          <cell r="K71">
            <v>100</v>
          </cell>
          <cell r="L71">
            <v>108.30462107208871</v>
          </cell>
          <cell r="M71">
            <v>108.60480591497227</v>
          </cell>
          <cell r="N71">
            <v>89.833641404805917</v>
          </cell>
          <cell r="O71">
            <v>124.10794824399261</v>
          </cell>
          <cell r="P71">
            <v>94.132347504621066</v>
          </cell>
          <cell r="Q71">
            <v>95.865434380776335</v>
          </cell>
          <cell r="R71">
            <v>93.679852125693159</v>
          </cell>
          <cell r="S71">
            <v>91.803327171903888</v>
          </cell>
          <cell r="T71">
            <v>82.756377079482434</v>
          </cell>
          <cell r="U71">
            <v>91.312384473197781</v>
          </cell>
          <cell r="V71">
            <v>97.651756007393715</v>
          </cell>
        </row>
        <row r="72">
          <cell r="A72">
            <v>2023</v>
          </cell>
          <cell r="B72">
            <v>87.952622206270107</v>
          </cell>
          <cell r="C72">
            <v>87.951241734424826</v>
          </cell>
          <cell r="D72">
            <v>87.931915128590958</v>
          </cell>
          <cell r="E72">
            <v>89.068043457253694</v>
          </cell>
          <cell r="F72">
            <v>81.758445036513478</v>
          </cell>
          <cell r="G72">
            <v>102.02101078148512</v>
          </cell>
          <cell r="H72">
            <v>89.781747401261754</v>
          </cell>
          <cell r="I72">
            <v>87.136763345711572</v>
          </cell>
          <cell r="J72">
            <v>100.08696972625243</v>
          </cell>
          <cell r="K72">
            <v>100</v>
          </cell>
          <cell r="L72">
            <v>108.06195557641603</v>
          </cell>
          <cell r="M72">
            <v>111.30054252543519</v>
          </cell>
          <cell r="N72">
            <v>92.811883101644142</v>
          </cell>
          <cell r="O72">
            <v>121.82525987382486</v>
          </cell>
          <cell r="P72">
            <v>92.549593451041574</v>
          </cell>
          <cell r="Q72">
            <v>94.924005024917506</v>
          </cell>
          <cell r="R72">
            <v>92.168583221745195</v>
          </cell>
          <cell r="S72">
            <v>94.77215312193708</v>
          </cell>
          <cell r="T72">
            <v>84.236391998785194</v>
          </cell>
          <cell r="U72">
            <v>89.582959455541896</v>
          </cell>
          <cell r="V72">
            <v>97.929292232084933</v>
          </cell>
        </row>
        <row r="73">
          <cell r="A73">
            <v>2024</v>
          </cell>
          <cell r="B73">
            <v>85.811714539218414</v>
          </cell>
          <cell r="C73">
            <v>89.405797677221145</v>
          </cell>
          <cell r="D73">
            <v>89.969938950909111</v>
          </cell>
          <cell r="E73">
            <v>90.528783123435701</v>
          </cell>
          <cell r="F73">
            <v>80.543747434216627</v>
          </cell>
          <cell r="G73">
            <v>106.8001536159337</v>
          </cell>
          <cell r="H73">
            <v>91.04127766080012</v>
          </cell>
          <cell r="I73">
            <v>87.563730748347965</v>
          </cell>
          <cell r="J73">
            <v>100.29663766503781</v>
          </cell>
          <cell r="K73">
            <v>100</v>
          </cell>
          <cell r="L73">
            <v>105.49044535378013</v>
          </cell>
          <cell r="M73">
            <v>112.30781454848835</v>
          </cell>
          <cell r="N73">
            <v>92.683379020830841</v>
          </cell>
          <cell r="O73">
            <v>128.37259809569213</v>
          </cell>
          <cell r="P73">
            <v>93.93481917020911</v>
          </cell>
          <cell r="Q73">
            <v>95.963608915021254</v>
          </cell>
          <cell r="R73">
            <v>91.11278852647888</v>
          </cell>
          <cell r="S73">
            <v>96.755525538648982</v>
          </cell>
          <cell r="T73">
            <v>83.344589673301286</v>
          </cell>
          <cell r="U73">
            <v>88.550315839656747</v>
          </cell>
          <cell r="V73">
            <v>98.192364228675856</v>
          </cell>
        </row>
        <row r="74">
          <cell r="B74">
            <v>86.648914483742729</v>
          </cell>
          <cell r="C74">
            <v>91.505707878911423</v>
          </cell>
          <cell r="D74">
            <v>89.365253287126691</v>
          </cell>
          <cell r="E74">
            <v>91.917235755784318</v>
          </cell>
          <cell r="F74">
            <v>82.120833758026706</v>
          </cell>
          <cell r="G74">
            <v>114.24676383651004</v>
          </cell>
          <cell r="H74">
            <v>93.012944653959835</v>
          </cell>
          <cell r="I74">
            <v>88.274640709407805</v>
          </cell>
          <cell r="J74">
            <v>100.62047701559473</v>
          </cell>
          <cell r="K74">
            <v>100</v>
          </cell>
          <cell r="L74">
            <v>102.35322597084904</v>
          </cell>
          <cell r="M74">
            <v>112.86948323310571</v>
          </cell>
          <cell r="N74">
            <v>84.634593823259607</v>
          </cell>
          <cell r="O74">
            <v>120.52797879930691</v>
          </cell>
          <cell r="P74">
            <v>90.69921516664968</v>
          </cell>
          <cell r="Q74">
            <v>99.110692080318003</v>
          </cell>
          <cell r="R74">
            <v>92.5670166140047</v>
          </cell>
          <cell r="S74">
            <v>99.166751605340949</v>
          </cell>
          <cell r="T74">
            <v>87.085923962898789</v>
          </cell>
          <cell r="U74">
            <v>87.63377841198654</v>
          </cell>
          <cell r="V74">
            <v>98.603608194883293</v>
          </cell>
        </row>
      </sheetData>
      <sheetData sheetId="57">
        <row r="68">
          <cell r="A68">
            <v>2019</v>
          </cell>
          <cell r="B68">
            <v>81.402272614499083</v>
          </cell>
          <cell r="C68">
            <v>73.84839312592004</v>
          </cell>
          <cell r="D68">
            <v>79.053573496088262</v>
          </cell>
          <cell r="E68">
            <v>70.962139631816598</v>
          </cell>
          <cell r="F68">
            <v>68.180088985924343</v>
          </cell>
          <cell r="G68">
            <v>100.62190906233977</v>
          </cell>
          <cell r="H68">
            <v>82.603086389123206</v>
          </cell>
          <cell r="I68">
            <v>75.763740716849441</v>
          </cell>
          <cell r="J68">
            <v>100.0330802692734</v>
          </cell>
          <cell r="K68">
            <v>100</v>
          </cell>
          <cell r="L68">
            <v>103.46846623331514</v>
          </cell>
          <cell r="M68">
            <v>102.69604194578143</v>
          </cell>
          <cell r="N68">
            <v>103.66033179510082</v>
          </cell>
          <cell r="O68">
            <v>146.57040308308109</v>
          </cell>
          <cell r="P68">
            <v>111.2059412163615</v>
          </cell>
          <cell r="Q68">
            <v>82.130038538513702</v>
          </cell>
          <cell r="R68">
            <v>96.180882912386906</v>
          </cell>
          <cell r="S68">
            <v>88.312740865710651</v>
          </cell>
          <cell r="T68">
            <v>82.067186026894262</v>
          </cell>
          <cell r="U68">
            <v>87.685869762979877</v>
          </cell>
          <cell r="V68">
            <v>97.039315900031426</v>
          </cell>
        </row>
        <row r="69">
          <cell r="A69">
            <v>2020</v>
          </cell>
          <cell r="B69">
            <v>82.223312136382091</v>
          </cell>
          <cell r="C69">
            <v>70.154579894466238</v>
          </cell>
          <cell r="D69">
            <v>75.69341090515492</v>
          </cell>
          <cell r="E69">
            <v>70.973143011771072</v>
          </cell>
          <cell r="F69">
            <v>69.23623325666351</v>
          </cell>
          <cell r="G69">
            <v>101.43755919361385</v>
          </cell>
          <cell r="H69">
            <v>81.866459207143834</v>
          </cell>
          <cell r="I69">
            <v>74.453727506426731</v>
          </cell>
          <cell r="J69">
            <v>100.07610607495603</v>
          </cell>
          <cell r="K69">
            <v>100</v>
          </cell>
          <cell r="L69">
            <v>101.66080368015153</v>
          </cell>
          <cell r="M69">
            <v>103.16432147206061</v>
          </cell>
          <cell r="N69">
            <v>104.53761331348939</v>
          </cell>
          <cell r="O69">
            <v>143.81849546746042</v>
          </cell>
          <cell r="P69">
            <v>107.22669462860235</v>
          </cell>
          <cell r="Q69">
            <v>82.316330672439449</v>
          </cell>
          <cell r="R69">
            <v>98.582735759707745</v>
          </cell>
          <cell r="S69">
            <v>88.793803274252468</v>
          </cell>
          <cell r="T69">
            <v>84.658706534974968</v>
          </cell>
          <cell r="U69">
            <v>87.083953456907054</v>
          </cell>
          <cell r="V69">
            <v>96.91347584900555</v>
          </cell>
        </row>
        <row r="70">
          <cell r="A70">
            <v>2021</v>
          </cell>
          <cell r="B70">
            <v>79.638050758925829</v>
          </cell>
          <cell r="C70">
            <v>69.455539851287412</v>
          </cell>
          <cell r="D70">
            <v>74.055183432679897</v>
          </cell>
          <cell r="E70">
            <v>70.212929392244831</v>
          </cell>
          <cell r="F70">
            <v>65.287592945369639</v>
          </cell>
          <cell r="G70">
            <v>100.1689915811467</v>
          </cell>
          <cell r="H70">
            <v>80.211085847723211</v>
          </cell>
          <cell r="I70">
            <v>72.561912370183748</v>
          </cell>
          <cell r="J70">
            <v>100.009217722608</v>
          </cell>
          <cell r="K70">
            <v>100</v>
          </cell>
          <cell r="L70">
            <v>102.34437411663491</v>
          </cell>
          <cell r="M70">
            <v>100.26731395563202</v>
          </cell>
          <cell r="N70">
            <v>111.88932587721993</v>
          </cell>
          <cell r="O70">
            <v>158.59399004485959</v>
          </cell>
          <cell r="P70">
            <v>107.5585325385608</v>
          </cell>
          <cell r="Q70">
            <v>82.028513488600751</v>
          </cell>
          <cell r="R70">
            <v>97.03650218152768</v>
          </cell>
          <cell r="S70">
            <v>88.421004117249439</v>
          </cell>
          <cell r="T70">
            <v>79.885392982240518</v>
          </cell>
          <cell r="U70">
            <v>92.329318503041847</v>
          </cell>
          <cell r="V70">
            <v>96.614023228660969</v>
          </cell>
        </row>
        <row r="71">
          <cell r="A71">
            <v>2022</v>
          </cell>
          <cell r="B71">
            <v>79.988382224803956</v>
          </cell>
          <cell r="C71">
            <v>76.409001009639994</v>
          </cell>
          <cell r="D71">
            <v>75.382764200655572</v>
          </cell>
          <cell r="E71">
            <v>69.572493534154873</v>
          </cell>
          <cell r="F71">
            <v>66.168762015407381</v>
          </cell>
          <cell r="G71">
            <v>101.87544085307663</v>
          </cell>
          <cell r="H71">
            <v>82.057452664481417</v>
          </cell>
          <cell r="I71">
            <v>74.066083011769905</v>
          </cell>
          <cell r="J71">
            <v>100.10649627263047</v>
          </cell>
          <cell r="K71">
            <v>100</v>
          </cell>
          <cell r="L71">
            <v>100.14245605299918</v>
          </cell>
          <cell r="M71">
            <v>101.41764518761325</v>
          </cell>
          <cell r="N71">
            <v>110.59983679791986</v>
          </cell>
          <cell r="O71">
            <v>174.20992213324482</v>
          </cell>
          <cell r="P71">
            <v>108.52938328976667</v>
          </cell>
          <cell r="Q71">
            <v>82.932935009612336</v>
          </cell>
          <cell r="R71">
            <v>93.329460741601324</v>
          </cell>
          <cell r="S71">
            <v>88.089014287097356</v>
          </cell>
          <cell r="T71">
            <v>77.868138251524826</v>
          </cell>
          <cell r="U71">
            <v>97.954441724409776</v>
          </cell>
          <cell r="V71">
            <v>96.914374230668159</v>
          </cell>
        </row>
        <row r="72">
          <cell r="A72">
            <v>2023</v>
          </cell>
          <cell r="B72">
            <v>85.216549391807135</v>
          </cell>
          <cell r="C72">
            <v>77.967326678666879</v>
          </cell>
          <cell r="D72">
            <v>76.876397752686415</v>
          </cell>
          <cell r="E72">
            <v>74.046800850924569</v>
          </cell>
          <cell r="F72">
            <v>69.916271204931007</v>
          </cell>
          <cell r="G72">
            <v>103.69824905907382</v>
          </cell>
          <cell r="H72">
            <v>84.890634375170464</v>
          </cell>
          <cell r="I72">
            <v>77.147766323024058</v>
          </cell>
          <cell r="J72">
            <v>100.21136747940871</v>
          </cell>
          <cell r="K72">
            <v>100</v>
          </cell>
          <cell r="L72">
            <v>102.01003654611903</v>
          </cell>
          <cell r="M72">
            <v>101.84912452953689</v>
          </cell>
          <cell r="N72">
            <v>100.38864342988055</v>
          </cell>
          <cell r="O72">
            <v>146.61812032946054</v>
          </cell>
          <cell r="P72">
            <v>114.04298259968364</v>
          </cell>
          <cell r="Q72">
            <v>82.523318605792824</v>
          </cell>
          <cell r="R72">
            <v>95.569464899361805</v>
          </cell>
          <cell r="S72">
            <v>90.70664921180385</v>
          </cell>
          <cell r="T72">
            <v>80.505100092728952</v>
          </cell>
          <cell r="U72">
            <v>89.308896525391361</v>
          </cell>
          <cell r="V72">
            <v>97.413134784268806</v>
          </cell>
        </row>
        <row r="73">
          <cell r="A73">
            <v>2024</v>
          </cell>
          <cell r="B73">
            <v>85.806762896546175</v>
          </cell>
          <cell r="C73">
            <v>78.850870491737368</v>
          </cell>
          <cell r="D73">
            <v>78.514467988152205</v>
          </cell>
          <cell r="E73">
            <v>74.629086084194441</v>
          </cell>
          <cell r="F73">
            <v>70.655247745031019</v>
          </cell>
          <cell r="G73">
            <v>106.04452307238685</v>
          </cell>
          <cell r="H73">
            <v>86.27987079999464</v>
          </cell>
          <cell r="I73">
            <v>78.166003243402628</v>
          </cell>
          <cell r="J73">
            <v>100.34042325063996</v>
          </cell>
          <cell r="K73">
            <v>100</v>
          </cell>
          <cell r="L73">
            <v>101.50912039456932</v>
          </cell>
          <cell r="M73">
            <v>101.4635519279482</v>
          </cell>
          <cell r="N73">
            <v>98.655730234677605</v>
          </cell>
          <cell r="O73">
            <v>147.7651347620388</v>
          </cell>
          <cell r="P73">
            <v>115.10996743194886</v>
          </cell>
          <cell r="Q73">
            <v>82.972136222910223</v>
          </cell>
          <cell r="R73">
            <v>95.523568278986232</v>
          </cell>
          <cell r="S73">
            <v>90.705373058314237</v>
          </cell>
          <cell r="T73">
            <v>81.168161044322034</v>
          </cell>
          <cell r="U73">
            <v>88.461796201734273</v>
          </cell>
          <cell r="V73">
            <v>97.662605712141314</v>
          </cell>
        </row>
        <row r="74">
          <cell r="B74">
            <v>86.195906318168156</v>
          </cell>
          <cell r="C74">
            <v>78.930731350497012</v>
          </cell>
          <cell r="D74">
            <v>78.99865459722821</v>
          </cell>
          <cell r="E74">
            <v>76.115835260002356</v>
          </cell>
          <cell r="F74">
            <v>70.97848661781417</v>
          </cell>
          <cell r="G74">
            <v>107.79419256240448</v>
          </cell>
          <cell r="H74">
            <v>87.180793395770479</v>
          </cell>
          <cell r="I74">
            <v>78.723042961453558</v>
          </cell>
          <cell r="J74">
            <v>100.43888867118618</v>
          </cell>
          <cell r="K74">
            <v>100</v>
          </cell>
          <cell r="L74">
            <v>100.68968219757828</v>
          </cell>
          <cell r="M74">
            <v>102.31592147027703</v>
          </cell>
          <cell r="N74">
            <v>98.679415337591607</v>
          </cell>
          <cell r="O74">
            <v>145.74761288974227</v>
          </cell>
          <cell r="P74">
            <v>114.57606750525753</v>
          </cell>
          <cell r="Q74">
            <v>84.041955667019337</v>
          </cell>
          <cell r="R74">
            <v>95.268884621915689</v>
          </cell>
          <cell r="S74">
            <v>90.131535979727531</v>
          </cell>
          <cell r="T74">
            <v>80.696735765508052</v>
          </cell>
          <cell r="U74">
            <v>90.140679493710579</v>
          </cell>
          <cell r="V74">
            <v>97.822537455751927</v>
          </cell>
        </row>
      </sheetData>
      <sheetData sheetId="58">
        <row r="68">
          <cell r="A68">
            <v>2019</v>
          </cell>
          <cell r="B68">
            <v>82.429591127715057</v>
          </cell>
          <cell r="C68">
            <v>72.237111634496515</v>
          </cell>
          <cell r="D68">
            <v>69.446926013156826</v>
          </cell>
          <cell r="E68">
            <v>68.630264309627592</v>
          </cell>
          <cell r="F68">
            <v>67.276681375601228</v>
          </cell>
          <cell r="G68">
            <v>83.788588393477539</v>
          </cell>
          <cell r="H68">
            <v>75.978414864145392</v>
          </cell>
          <cell r="I68">
            <v>71.814793759080288</v>
          </cell>
          <cell r="J68">
            <v>98.816968515660946</v>
          </cell>
          <cell r="K68">
            <v>100</v>
          </cell>
          <cell r="L68">
            <v>104.05804163621104</v>
          </cell>
          <cell r="M68">
            <v>108.85784672026855</v>
          </cell>
          <cell r="N68">
            <v>76.576698520985047</v>
          </cell>
          <cell r="O68">
            <v>106.83198426234242</v>
          </cell>
          <cell r="P68">
            <v>107.89229089399642</v>
          </cell>
          <cell r="Q68">
            <v>96.838030266114401</v>
          </cell>
          <cell r="R68">
            <v>91.613200140772619</v>
          </cell>
          <cell r="S68">
            <v>97.015800824783199</v>
          </cell>
          <cell r="T68">
            <v>81.976592039127567</v>
          </cell>
          <cell r="U68">
            <v>88.727361325428404</v>
          </cell>
          <cell r="V68">
            <v>95.565662308129617</v>
          </cell>
        </row>
        <row r="69">
          <cell r="A69">
            <v>2020</v>
          </cell>
          <cell r="B69">
            <v>83.00600205987854</v>
          </cell>
          <cell r="C69">
            <v>72.436694250097673</v>
          </cell>
          <cell r="D69">
            <v>70.051852114927016</v>
          </cell>
          <cell r="E69">
            <v>68.903824981354546</v>
          </cell>
          <cell r="F69">
            <v>67.869446318854983</v>
          </cell>
          <cell r="G69">
            <v>83.734950456369646</v>
          </cell>
          <cell r="H69">
            <v>76.330930141705437</v>
          </cell>
          <cell r="I69">
            <v>72.313279113541924</v>
          </cell>
          <cell r="J69">
            <v>98.803139539013387</v>
          </cell>
          <cell r="K69">
            <v>100</v>
          </cell>
          <cell r="L69">
            <v>104.44116915864616</v>
          </cell>
          <cell r="M69">
            <v>108.38512625634833</v>
          </cell>
          <cell r="N69">
            <v>76.663884646801861</v>
          </cell>
          <cell r="O69">
            <v>107.17228397911708</v>
          </cell>
          <cell r="P69">
            <v>108.76247469545761</v>
          </cell>
          <cell r="Q69">
            <v>98.661078950172239</v>
          </cell>
          <cell r="R69">
            <v>90.651525375572689</v>
          </cell>
          <cell r="S69">
            <v>97.426039705934585</v>
          </cell>
          <cell r="T69">
            <v>80.326384202862528</v>
          </cell>
          <cell r="U69">
            <v>88.999183151614162</v>
          </cell>
          <cell r="V69">
            <v>95.639627801257234</v>
          </cell>
        </row>
        <row r="70">
          <cell r="A70">
            <v>2021</v>
          </cell>
          <cell r="B70">
            <v>80.58065595716198</v>
          </cell>
          <cell r="C70">
            <v>72.78196117804552</v>
          </cell>
          <cell r="D70">
            <v>68.263888888888886</v>
          </cell>
          <cell r="E70">
            <v>66.810575635876845</v>
          </cell>
          <cell r="F70">
            <v>66.730254350736274</v>
          </cell>
          <cell r="G70">
            <v>84.974899598393577</v>
          </cell>
          <cell r="H70">
            <v>75.720381526104418</v>
          </cell>
          <cell r="I70">
            <v>70.739625167336001</v>
          </cell>
          <cell r="J70">
            <v>98.904785809906286</v>
          </cell>
          <cell r="K70">
            <v>100</v>
          </cell>
          <cell r="L70">
            <v>101.70599062918339</v>
          </cell>
          <cell r="M70">
            <v>109.91047523427042</v>
          </cell>
          <cell r="N70">
            <v>73.488955823293168</v>
          </cell>
          <cell r="O70">
            <v>106.21402275769745</v>
          </cell>
          <cell r="P70">
            <v>106.31944444444446</v>
          </cell>
          <cell r="Q70">
            <v>97.941767068273094</v>
          </cell>
          <cell r="R70">
            <v>88.968373493975903</v>
          </cell>
          <cell r="S70">
            <v>122.85140562248995</v>
          </cell>
          <cell r="T70">
            <v>79.131526104417674</v>
          </cell>
          <cell r="U70">
            <v>87.024765729585013</v>
          </cell>
          <cell r="V70">
            <v>95.546352074966535</v>
          </cell>
        </row>
        <row r="71">
          <cell r="A71">
            <v>2022</v>
          </cell>
          <cell r="B71">
            <v>80.121554724132864</v>
          </cell>
          <cell r="C71">
            <v>74.756155341709288</v>
          </cell>
          <cell r="D71">
            <v>67.882758508013779</v>
          </cell>
          <cell r="E71">
            <v>67.382815691015736</v>
          </cell>
          <cell r="F71">
            <v>66.487493260574766</v>
          </cell>
          <cell r="G71">
            <v>84.038590357312074</v>
          </cell>
          <cell r="H71">
            <v>75.554266668845074</v>
          </cell>
          <cell r="I71">
            <v>70.819514107863483</v>
          </cell>
          <cell r="J71">
            <v>98.816311859754606</v>
          </cell>
          <cell r="K71">
            <v>100</v>
          </cell>
          <cell r="L71">
            <v>103.28230431159835</v>
          </cell>
          <cell r="M71">
            <v>110.15896874540493</v>
          </cell>
          <cell r="N71">
            <v>75.615534170928171</v>
          </cell>
          <cell r="O71">
            <v>106.83010113222345</v>
          </cell>
          <cell r="P71">
            <v>104.85401996503667</v>
          </cell>
          <cell r="Q71">
            <v>97.134314702566698</v>
          </cell>
          <cell r="R71">
            <v>88.754554217654842</v>
          </cell>
          <cell r="S71">
            <v>118.82627804009344</v>
          </cell>
          <cell r="T71">
            <v>78.690345875471763</v>
          </cell>
          <cell r="U71">
            <v>89.35170813795807</v>
          </cell>
          <cell r="V71">
            <v>95.531556848072924</v>
          </cell>
        </row>
        <row r="72">
          <cell r="A72">
            <v>2023</v>
          </cell>
          <cell r="B72">
            <v>86.133069578118466</v>
          </cell>
          <cell r="C72">
            <v>75.708905542663672</v>
          </cell>
          <cell r="D72">
            <v>69.14976984821395</v>
          </cell>
          <cell r="E72">
            <v>68.045802107505608</v>
          </cell>
          <cell r="F72">
            <v>67.277361433408146</v>
          </cell>
          <cell r="G72">
            <v>84.6076007151824</v>
          </cell>
          <cell r="H72">
            <v>77.082968767832</v>
          </cell>
          <cell r="I72">
            <v>72.788070148742719</v>
          </cell>
          <cell r="J72">
            <v>98.842013162399667</v>
          </cell>
          <cell r="K72">
            <v>100</v>
          </cell>
          <cell r="L72">
            <v>103.4123330924031</v>
          </cell>
          <cell r="M72">
            <v>112.12386350667632</v>
          </cell>
          <cell r="N72">
            <v>75.320120211511394</v>
          </cell>
          <cell r="O72">
            <v>103.0509377258721</v>
          </cell>
          <cell r="P72">
            <v>105.91242819644691</v>
          </cell>
          <cell r="Q72">
            <v>99.879027656255943</v>
          </cell>
          <cell r="R72">
            <v>89.685395823030404</v>
          </cell>
          <cell r="S72">
            <v>98.013466732605465</v>
          </cell>
          <cell r="T72">
            <v>80.966257085251272</v>
          </cell>
          <cell r="U72">
            <v>89.129988207098563</v>
          </cell>
          <cell r="V72">
            <v>95.809335412941749</v>
          </cell>
        </row>
        <row r="73">
          <cell r="A73">
            <v>2024</v>
          </cell>
          <cell r="B73">
            <v>87.496221588186287</v>
          </cell>
          <cell r="C73">
            <v>76.530348940938822</v>
          </cell>
          <cell r="D73">
            <v>69.355421375857972</v>
          </cell>
          <cell r="E73">
            <v>67.83299788408938</v>
          </cell>
          <cell r="F73">
            <v>68.862200399590094</v>
          </cell>
          <cell r="G73">
            <v>84.457272613333927</v>
          </cell>
          <cell r="H73">
            <v>77.469606823996045</v>
          </cell>
          <cell r="I73">
            <v>73.430945377067076</v>
          </cell>
          <cell r="J73">
            <v>98.82261001629324</v>
          </cell>
          <cell r="K73">
            <v>100</v>
          </cell>
          <cell r="L73">
            <v>103.76661579634177</v>
          </cell>
          <cell r="M73">
            <v>111.36030197804467</v>
          </cell>
          <cell r="N73">
            <v>76.292216840289299</v>
          </cell>
          <cell r="O73">
            <v>101.62342689049611</v>
          </cell>
          <cell r="P73">
            <v>106.21428940054113</v>
          </cell>
          <cell r="Q73">
            <v>99.471390971623208</v>
          </cell>
          <cell r="R73">
            <v>90.151062747439894</v>
          </cell>
          <cell r="S73">
            <v>97.350319598345607</v>
          </cell>
          <cell r="T73">
            <v>82.024344030846592</v>
          </cell>
          <cell r="U73">
            <v>89.673324043969657</v>
          </cell>
          <cell r="V73">
            <v>95.878766431483569</v>
          </cell>
        </row>
        <row r="74">
          <cell r="B74">
            <v>88.007257029350811</v>
          </cell>
          <cell r="C74">
            <v>76.703645007923924</v>
          </cell>
          <cell r="D74">
            <v>69.837433937368687</v>
          </cell>
          <cell r="E74">
            <v>67.917046130899024</v>
          </cell>
          <cell r="F74">
            <v>69.422234333206646</v>
          </cell>
          <cell r="G74">
            <v>85.283719729510722</v>
          </cell>
          <cell r="H74">
            <v>78.069716244415602</v>
          </cell>
          <cell r="I74">
            <v>73.856049795268589</v>
          </cell>
          <cell r="J74">
            <v>98.890649762282095</v>
          </cell>
          <cell r="K74">
            <v>100</v>
          </cell>
          <cell r="L74">
            <v>103.25849223024575</v>
          </cell>
          <cell r="M74">
            <v>111.32225656323726</v>
          </cell>
          <cell r="N74">
            <v>75.675326817305006</v>
          </cell>
          <cell r="O74">
            <v>102.11543839771676</v>
          </cell>
          <cell r="P74">
            <v>105.61128998716396</v>
          </cell>
          <cell r="Q74">
            <v>99.439229550164583</v>
          </cell>
          <cell r="R74">
            <v>90.710715591856641</v>
          </cell>
          <cell r="S74">
            <v>96.625337932320306</v>
          </cell>
          <cell r="T74">
            <v>82.848455729969672</v>
          </cell>
          <cell r="U74">
            <v>89.926927738058524</v>
          </cell>
          <cell r="V74">
            <v>96.028712594387983</v>
          </cell>
        </row>
      </sheetData>
      <sheetData sheetId="59">
        <row r="68">
          <cell r="A68">
            <v>2019</v>
          </cell>
          <cell r="B68">
            <v>103.46301237936639</v>
          </cell>
          <cell r="C68">
            <v>103.48508256254891</v>
          </cell>
          <cell r="D68">
            <v>100.55777372043097</v>
          </cell>
          <cell r="E68">
            <v>101.85389538733172</v>
          </cell>
          <cell r="F68">
            <v>105.03200176561465</v>
          </cell>
          <cell r="G68">
            <v>113.35045444513554</v>
          </cell>
          <cell r="H68">
            <v>105.58375634517768</v>
          </cell>
          <cell r="I68">
            <v>102.4939306996248</v>
          </cell>
          <cell r="J68">
            <v>100.85873076382899</v>
          </cell>
          <cell r="K68">
            <v>100</v>
          </cell>
          <cell r="L68">
            <v>97.52011396240043</v>
          </cell>
          <cell r="M68">
            <v>100.01404466202524</v>
          </cell>
          <cell r="N68">
            <v>101.95421440179773</v>
          </cell>
          <cell r="O68">
            <v>112.66828514676672</v>
          </cell>
          <cell r="P68">
            <v>104.16925824120705</v>
          </cell>
          <cell r="Q68">
            <v>97.156959130033499</v>
          </cell>
          <cell r="R68">
            <v>101.31618546979395</v>
          </cell>
          <cell r="S68">
            <v>95.790614153006558</v>
          </cell>
          <cell r="T68">
            <v>98.639674163841022</v>
          </cell>
          <cell r="U68">
            <v>95.738448265484237</v>
          </cell>
          <cell r="V68">
            <v>101.08745811681146</v>
          </cell>
        </row>
        <row r="69">
          <cell r="A69">
            <v>2020</v>
          </cell>
          <cell r="B69">
            <v>103.8231248482887</v>
          </cell>
          <cell r="C69">
            <v>103.47520025892064</v>
          </cell>
          <cell r="D69">
            <v>101.30269439275021</v>
          </cell>
          <cell r="E69">
            <v>102.63775386358121</v>
          </cell>
          <cell r="F69">
            <v>105.05299781535722</v>
          </cell>
          <cell r="G69">
            <v>115.83259163362732</v>
          </cell>
          <cell r="H69">
            <v>106.62674973703375</v>
          </cell>
          <cell r="I69">
            <v>102.94522210534834</v>
          </cell>
          <cell r="J69">
            <v>101.02152277692369</v>
          </cell>
          <cell r="K69">
            <v>100</v>
          </cell>
          <cell r="L69">
            <v>97.149850311513873</v>
          </cell>
          <cell r="M69">
            <v>99.959543652399063</v>
          </cell>
          <cell r="N69">
            <v>102.52649890767862</v>
          </cell>
          <cell r="O69">
            <v>112.03374059389918</v>
          </cell>
          <cell r="P69">
            <v>103.07265960029129</v>
          </cell>
          <cell r="Q69">
            <v>97.390565579739459</v>
          </cell>
          <cell r="R69">
            <v>101.23796423658872</v>
          </cell>
          <cell r="S69">
            <v>98.962294684035925</v>
          </cell>
          <cell r="T69">
            <v>96.70483048790355</v>
          </cell>
          <cell r="U69">
            <v>95.972570596326563</v>
          </cell>
          <cell r="V69">
            <v>101.28853467108989</v>
          </cell>
        </row>
        <row r="70">
          <cell r="A70">
            <v>2021</v>
          </cell>
          <cell r="B70">
            <v>105.27134876296887</v>
          </cell>
          <cell r="C70">
            <v>103.71109337589786</v>
          </cell>
          <cell r="D70">
            <v>102.57781324820432</v>
          </cell>
          <cell r="E70">
            <v>103.09058260175578</v>
          </cell>
          <cell r="F70">
            <v>106.01356743814844</v>
          </cell>
          <cell r="G70">
            <v>117.60175578611334</v>
          </cell>
          <cell r="H70">
            <v>107.85514764565043</v>
          </cell>
          <cell r="I70">
            <v>103.91660015961692</v>
          </cell>
          <cell r="J70">
            <v>101.14325618515562</v>
          </cell>
          <cell r="K70">
            <v>100</v>
          </cell>
          <cell r="L70">
            <v>96.921388667198727</v>
          </cell>
          <cell r="M70">
            <v>100.37909018355946</v>
          </cell>
          <cell r="N70">
            <v>103.31205107741421</v>
          </cell>
          <cell r="O70">
            <v>112.31245011971269</v>
          </cell>
          <cell r="P70">
            <v>102.94692737430167</v>
          </cell>
          <cell r="Q70">
            <v>98.008778930566649</v>
          </cell>
          <cell r="R70">
            <v>101.27494014365523</v>
          </cell>
          <cell r="S70">
            <v>96.600159616919385</v>
          </cell>
          <cell r="T70">
            <v>94.465283320031929</v>
          </cell>
          <cell r="U70">
            <v>96.769752593774939</v>
          </cell>
          <cell r="V70">
            <v>101.52633679169992</v>
          </cell>
        </row>
        <row r="71">
          <cell r="A71">
            <v>2022</v>
          </cell>
          <cell r="B71">
            <v>106.79924348819354</v>
          </cell>
          <cell r="C71">
            <v>104.02411849521562</v>
          </cell>
          <cell r="D71">
            <v>103.37621481939216</v>
          </cell>
          <cell r="E71">
            <v>102.45304570904257</v>
          </cell>
          <cell r="F71">
            <v>107.04267550512144</v>
          </cell>
          <cell r="G71">
            <v>116.44289646649064</v>
          </cell>
          <cell r="H71">
            <v>108.02014868078574</v>
          </cell>
          <cell r="I71">
            <v>104.58588468812613</v>
          </cell>
          <cell r="J71">
            <v>101.07297342845906</v>
          </cell>
          <cell r="K71">
            <v>100</v>
          </cell>
          <cell r="L71">
            <v>97.820347171507223</v>
          </cell>
          <cell r="M71">
            <v>100.85201205924761</v>
          </cell>
          <cell r="N71">
            <v>103.26011647285733</v>
          </cell>
          <cell r="O71">
            <v>114.75947044173549</v>
          </cell>
          <cell r="P71">
            <v>102.26204520345298</v>
          </cell>
          <cell r="Q71">
            <v>97.576915154579339</v>
          </cell>
          <cell r="R71">
            <v>100.62730558208339</v>
          </cell>
          <cell r="S71">
            <v>95.275546317622599</v>
          </cell>
          <cell r="T71">
            <v>94.487201093571528</v>
          </cell>
          <cell r="U71">
            <v>98.075014512293308</v>
          </cell>
          <cell r="V71">
            <v>101.55796490833848</v>
          </cell>
        </row>
        <row r="72">
          <cell r="A72">
            <v>2023</v>
          </cell>
          <cell r="B72">
            <v>107.12022499910998</v>
          </cell>
          <cell r="C72">
            <v>104.02292712449714</v>
          </cell>
          <cell r="D72">
            <v>103.76125885577984</v>
          </cell>
          <cell r="E72">
            <v>103.12933888710883</v>
          </cell>
          <cell r="F72">
            <v>107.54921855530635</v>
          </cell>
          <cell r="G72">
            <v>117.86108441026737</v>
          </cell>
          <cell r="H72">
            <v>108.72939584890882</v>
          </cell>
          <cell r="I72">
            <v>104.97703727437786</v>
          </cell>
          <cell r="J72">
            <v>101.1712770123536</v>
          </cell>
          <cell r="K72">
            <v>100</v>
          </cell>
          <cell r="L72">
            <v>97.730428281533705</v>
          </cell>
          <cell r="M72">
            <v>100.59453878742568</v>
          </cell>
          <cell r="N72">
            <v>102.24109081846986</v>
          </cell>
          <cell r="O72">
            <v>114.11762611698531</v>
          </cell>
          <cell r="P72">
            <v>102.78044786215244</v>
          </cell>
          <cell r="Q72">
            <v>97.94581508775677</v>
          </cell>
          <cell r="R72">
            <v>100.21538680622308</v>
          </cell>
          <cell r="S72">
            <v>96.493289187938331</v>
          </cell>
          <cell r="T72">
            <v>96.051835237993515</v>
          </cell>
          <cell r="U72">
            <v>98.490512300188684</v>
          </cell>
          <cell r="V72">
            <v>101.69639360603794</v>
          </cell>
        </row>
        <row r="73">
          <cell r="A73">
            <v>2024</v>
          </cell>
          <cell r="B73">
            <v>107.0720751611576</v>
          </cell>
          <cell r="C73">
            <v>103.93293101083528</v>
          </cell>
          <cell r="D73">
            <v>103.47346043066794</v>
          </cell>
          <cell r="E73">
            <v>101.82931010835277</v>
          </cell>
          <cell r="F73">
            <v>106.37944040597998</v>
          </cell>
          <cell r="G73">
            <v>115.86202167055274</v>
          </cell>
          <cell r="H73">
            <v>107.76642435879853</v>
          </cell>
          <cell r="I73">
            <v>104.44897819229186</v>
          </cell>
          <cell r="J73">
            <v>101.0372376903031</v>
          </cell>
          <cell r="K73">
            <v>100</v>
          </cell>
          <cell r="L73">
            <v>97.447195172130023</v>
          </cell>
          <cell r="M73">
            <v>100.01028665477986</v>
          </cell>
          <cell r="N73">
            <v>102.44479495268139</v>
          </cell>
          <cell r="O73">
            <v>114.06014264161296</v>
          </cell>
          <cell r="P73">
            <v>103.39459607735564</v>
          </cell>
          <cell r="Q73">
            <v>98.050678919215471</v>
          </cell>
          <cell r="R73">
            <v>100.60519818954876</v>
          </cell>
          <cell r="S73">
            <v>96.137361130160471</v>
          </cell>
          <cell r="T73">
            <v>96.409957481826908</v>
          </cell>
          <cell r="U73">
            <v>98.34041969551501</v>
          </cell>
          <cell r="V73">
            <v>101.505280482787</v>
          </cell>
        </row>
        <row r="74">
          <cell r="B74">
            <v>107.53487159431626</v>
          </cell>
          <cell r="C74">
            <v>103.77232433841741</v>
          </cell>
          <cell r="D74">
            <v>102.89727545300482</v>
          </cell>
          <cell r="E74">
            <v>102.31716855690263</v>
          </cell>
          <cell r="F74">
            <v>108.09868335288751</v>
          </cell>
          <cell r="G74">
            <v>117.0658975361752</v>
          </cell>
          <cell r="H74">
            <v>108.27792986572805</v>
          </cell>
          <cell r="I74">
            <v>104.6962586364229</v>
          </cell>
          <cell r="J74">
            <v>101.10318081084604</v>
          </cell>
          <cell r="K74">
            <v>100</v>
          </cell>
          <cell r="L74">
            <v>98.150501890235958</v>
          </cell>
          <cell r="M74">
            <v>100.58662495111459</v>
          </cell>
          <cell r="N74">
            <v>102.4915265284839</v>
          </cell>
          <cell r="O74">
            <v>112.703689219137</v>
          </cell>
          <cell r="P74">
            <v>102.66588450006518</v>
          </cell>
          <cell r="Q74">
            <v>97.958219267370623</v>
          </cell>
          <cell r="R74">
            <v>100.44159822708905</v>
          </cell>
          <cell r="S74">
            <v>95.225524703428505</v>
          </cell>
          <cell r="T74">
            <v>97.386259940033895</v>
          </cell>
          <cell r="U74">
            <v>98.031547386259945</v>
          </cell>
          <cell r="V74">
            <v>101.59529396428107</v>
          </cell>
        </row>
      </sheetData>
      <sheetData sheetId="60">
        <row r="31">
          <cell r="A31">
            <v>2019</v>
          </cell>
          <cell r="B31">
            <v>32356</v>
          </cell>
          <cell r="C31">
            <v>31212</v>
          </cell>
          <cell r="D31">
            <v>32828</v>
          </cell>
          <cell r="E31">
            <v>31715</v>
          </cell>
          <cell r="F31">
            <v>31893</v>
          </cell>
          <cell r="G31">
            <v>39284</v>
          </cell>
          <cell r="H31">
            <v>33975</v>
          </cell>
          <cell r="I31">
            <v>32183</v>
          </cell>
          <cell r="J31">
            <v>39041</v>
          </cell>
          <cell r="K31">
            <v>39028</v>
          </cell>
          <cell r="L31">
            <v>41254</v>
          </cell>
          <cell r="M31">
            <v>40810</v>
          </cell>
          <cell r="N31">
            <v>38965</v>
          </cell>
          <cell r="O31">
            <v>45352</v>
          </cell>
          <cell r="P31">
            <v>42540</v>
          </cell>
          <cell r="Q31">
            <v>35183</v>
          </cell>
          <cell r="R31">
            <v>37603</v>
          </cell>
          <cell r="S31">
            <v>35117</v>
          </cell>
          <cell r="T31">
            <v>35333</v>
          </cell>
          <cell r="U31">
            <v>33039</v>
          </cell>
          <cell r="V31">
            <v>38136</v>
          </cell>
        </row>
        <row r="32">
          <cell r="A32">
            <v>2020</v>
          </cell>
          <cell r="B32">
            <v>32987</v>
          </cell>
          <cell r="C32">
            <v>31612</v>
          </cell>
          <cell r="D32">
            <v>33162</v>
          </cell>
          <cell r="E32">
            <v>32340</v>
          </cell>
          <cell r="F32">
            <v>32072</v>
          </cell>
          <cell r="G32">
            <v>40068</v>
          </cell>
          <cell r="H32">
            <v>34500</v>
          </cell>
          <cell r="I32">
            <v>32604</v>
          </cell>
          <cell r="J32">
            <v>38880</v>
          </cell>
          <cell r="K32">
            <v>38815</v>
          </cell>
          <cell r="L32">
            <v>40661</v>
          </cell>
          <cell r="M32">
            <v>40489</v>
          </cell>
          <cell r="N32">
            <v>38478</v>
          </cell>
          <cell r="O32">
            <v>44861</v>
          </cell>
          <cell r="P32">
            <v>42248</v>
          </cell>
          <cell r="Q32">
            <v>35175</v>
          </cell>
          <cell r="R32">
            <v>37579</v>
          </cell>
          <cell r="S32">
            <v>35267</v>
          </cell>
          <cell r="T32">
            <v>34963</v>
          </cell>
          <cell r="U32">
            <v>33288</v>
          </cell>
          <cell r="V32">
            <v>38054</v>
          </cell>
        </row>
        <row r="33">
          <cell r="A33">
            <v>2021</v>
          </cell>
          <cell r="B33">
            <v>34003</v>
          </cell>
          <cell r="C33">
            <v>32470</v>
          </cell>
          <cell r="D33">
            <v>34165</v>
          </cell>
          <cell r="E33">
            <v>33298</v>
          </cell>
          <cell r="F33">
            <v>33275</v>
          </cell>
          <cell r="G33">
            <v>42118</v>
          </cell>
          <cell r="H33">
            <v>35798</v>
          </cell>
          <cell r="I33">
            <v>33619</v>
          </cell>
          <cell r="J33">
            <v>40180</v>
          </cell>
          <cell r="K33">
            <v>40073</v>
          </cell>
          <cell r="L33">
            <v>42157</v>
          </cell>
          <cell r="M33">
            <v>41884</v>
          </cell>
          <cell r="N33">
            <v>39567</v>
          </cell>
          <cell r="O33">
            <v>46547</v>
          </cell>
          <cell r="P33">
            <v>43650</v>
          </cell>
          <cell r="Q33">
            <v>36083</v>
          </cell>
          <cell r="R33">
            <v>38736</v>
          </cell>
          <cell r="S33">
            <v>36302</v>
          </cell>
          <cell r="T33">
            <v>36001</v>
          </cell>
          <cell r="U33">
            <v>34242</v>
          </cell>
          <cell r="V33">
            <v>39317</v>
          </cell>
        </row>
        <row r="34">
          <cell r="A34">
            <v>2022</v>
          </cell>
          <cell r="B34">
            <v>35546</v>
          </cell>
          <cell r="C34">
            <v>34317</v>
          </cell>
          <cell r="D34">
            <v>35868</v>
          </cell>
          <cell r="E34">
            <v>34682</v>
          </cell>
          <cell r="F34">
            <v>35114</v>
          </cell>
          <cell r="G34">
            <v>44050</v>
          </cell>
          <cell r="H34">
            <v>37579</v>
          </cell>
          <cell r="I34">
            <v>35282</v>
          </cell>
          <cell r="J34">
            <v>41890</v>
          </cell>
          <cell r="K34">
            <v>41768</v>
          </cell>
          <cell r="L34">
            <v>43875</v>
          </cell>
          <cell r="M34">
            <v>43767</v>
          </cell>
          <cell r="N34">
            <v>41348</v>
          </cell>
          <cell r="O34">
            <v>48829</v>
          </cell>
          <cell r="P34">
            <v>45379</v>
          </cell>
          <cell r="Q34">
            <v>37486</v>
          </cell>
          <cell r="R34">
            <v>40173</v>
          </cell>
          <cell r="S34">
            <v>38501</v>
          </cell>
          <cell r="T34">
            <v>37756</v>
          </cell>
          <cell r="U34">
            <v>35914</v>
          </cell>
          <cell r="V34">
            <v>41027</v>
          </cell>
        </row>
        <row r="35">
          <cell r="A35">
            <v>2023</v>
          </cell>
          <cell r="B35">
            <v>38130</v>
          </cell>
          <cell r="C35">
            <v>36724</v>
          </cell>
          <cell r="D35">
            <v>38635</v>
          </cell>
          <cell r="E35">
            <v>37159</v>
          </cell>
          <cell r="F35">
            <v>37619</v>
          </cell>
          <cell r="G35">
            <v>46916</v>
          </cell>
          <cell r="H35">
            <v>40277</v>
          </cell>
          <cell r="I35">
            <v>37876</v>
          </cell>
          <cell r="J35">
            <v>44538</v>
          </cell>
          <cell r="K35">
            <v>44403</v>
          </cell>
          <cell r="L35">
            <v>46619</v>
          </cell>
          <cell r="M35">
            <v>46588</v>
          </cell>
          <cell r="N35">
            <v>43900</v>
          </cell>
          <cell r="O35">
            <v>51895</v>
          </cell>
          <cell r="P35">
            <v>48483</v>
          </cell>
          <cell r="Q35">
            <v>39919</v>
          </cell>
          <cell r="R35">
            <v>42626</v>
          </cell>
          <cell r="S35">
            <v>40366</v>
          </cell>
          <cell r="T35">
            <v>40472</v>
          </cell>
          <cell r="U35">
            <v>38172</v>
          </cell>
          <cell r="V35">
            <v>43674</v>
          </cell>
        </row>
        <row r="36">
          <cell r="A36">
            <v>2024</v>
          </cell>
          <cell r="B36">
            <v>40183</v>
          </cell>
          <cell r="C36">
            <v>38665</v>
          </cell>
          <cell r="D36">
            <v>40697</v>
          </cell>
          <cell r="E36">
            <v>39149</v>
          </cell>
          <cell r="F36">
            <v>39601</v>
          </cell>
          <cell r="G36">
            <v>49218</v>
          </cell>
          <cell r="H36">
            <v>42387</v>
          </cell>
          <cell r="I36">
            <v>39897</v>
          </cell>
          <cell r="J36">
            <v>46828</v>
          </cell>
          <cell r="K36">
            <v>46691</v>
          </cell>
          <cell r="L36">
            <v>48998</v>
          </cell>
          <cell r="M36">
            <v>48735</v>
          </cell>
          <cell r="N36">
            <v>46317</v>
          </cell>
          <cell r="O36">
            <v>54364</v>
          </cell>
          <cell r="P36">
            <v>51162</v>
          </cell>
          <cell r="Q36">
            <v>42039</v>
          </cell>
          <cell r="R36">
            <v>44976</v>
          </cell>
          <cell r="S36">
            <v>42274</v>
          </cell>
          <cell r="T36">
            <v>42414</v>
          </cell>
          <cell r="U36">
            <v>40224</v>
          </cell>
          <cell r="V36">
            <v>45933</v>
          </cell>
        </row>
        <row r="37">
          <cell r="B37">
            <v>42157</v>
          </cell>
          <cell r="C37">
            <v>40583</v>
          </cell>
          <cell r="D37">
            <v>42556</v>
          </cell>
          <cell r="E37">
            <v>41061</v>
          </cell>
          <cell r="F37">
            <v>41639</v>
          </cell>
          <cell r="G37">
            <v>52031</v>
          </cell>
          <cell r="H37">
            <v>44562</v>
          </cell>
          <cell r="I37">
            <v>41823</v>
          </cell>
          <cell r="J37">
            <v>48930</v>
          </cell>
          <cell r="K37">
            <v>48753</v>
          </cell>
          <cell r="L37">
            <v>50785</v>
          </cell>
          <cell r="M37">
            <v>50920</v>
          </cell>
          <cell r="N37">
            <v>48987</v>
          </cell>
          <cell r="O37">
            <v>57313</v>
          </cell>
          <cell r="P37">
            <v>53251</v>
          </cell>
          <cell r="Q37">
            <v>43940</v>
          </cell>
          <cell r="R37">
            <v>47145</v>
          </cell>
          <cell r="S37">
            <v>43952</v>
          </cell>
          <cell r="T37">
            <v>43971</v>
          </cell>
          <cell r="U37">
            <v>42125</v>
          </cell>
          <cell r="V37">
            <v>48017</v>
          </cell>
        </row>
        <row r="68">
          <cell r="A68">
            <v>2019</v>
          </cell>
          <cell r="B68">
            <v>82.904581326227316</v>
          </cell>
          <cell r="C68">
            <v>79.97335246489699</v>
          </cell>
          <cell r="D68">
            <v>84.113969457825149</v>
          </cell>
          <cell r="E68">
            <v>81.262170749205694</v>
          </cell>
          <cell r="F68">
            <v>81.718253561545566</v>
          </cell>
          <cell r="G68">
            <v>100.65593932561239</v>
          </cell>
          <cell r="H68">
            <v>87.052885108127498</v>
          </cell>
          <cell r="I68">
            <v>82.461309828840839</v>
          </cell>
          <cell r="J68">
            <v>100.03330941887876</v>
          </cell>
          <cell r="K68">
            <v>100</v>
          </cell>
          <cell r="L68">
            <v>105.70359741723891</v>
          </cell>
          <cell r="M68">
            <v>104.56595264937994</v>
          </cell>
          <cell r="N68">
            <v>99.838577431587581</v>
          </cell>
          <cell r="O68">
            <v>116.20375115301836</v>
          </cell>
          <cell r="P68">
            <v>108.99866762324486</v>
          </cell>
          <cell r="Q68">
            <v>90.148098800860922</v>
          </cell>
          <cell r="R68">
            <v>96.348775238290457</v>
          </cell>
          <cell r="S68">
            <v>89.978989443476479</v>
          </cell>
          <cell r="T68">
            <v>90.532438249461919</v>
          </cell>
          <cell r="U68">
            <v>84.654606948857236</v>
          </cell>
          <cell r="V68">
            <v>97.714461412319366</v>
          </cell>
        </row>
        <row r="69">
          <cell r="A69">
            <v>2020</v>
          </cell>
          <cell r="B69">
            <v>84.98518613937911</v>
          </cell>
          <cell r="C69">
            <v>81.442741208295772</v>
          </cell>
          <cell r="D69">
            <v>85.436042766971525</v>
          </cell>
          <cell r="E69">
            <v>83.31830477908025</v>
          </cell>
          <cell r="F69">
            <v>82.627850057967279</v>
          </cell>
          <cell r="G69">
            <v>103.22813345356177</v>
          </cell>
          <cell r="H69">
            <v>88.8831637253639</v>
          </cell>
          <cell r="I69">
            <v>83.998454205848248</v>
          </cell>
          <cell r="J69">
            <v>100.16746103310577</v>
          </cell>
          <cell r="K69">
            <v>100</v>
          </cell>
          <cell r="L69">
            <v>104.75589334020353</v>
          </cell>
          <cell r="M69">
            <v>104.31276568336982</v>
          </cell>
          <cell r="N69">
            <v>99.131778951436303</v>
          </cell>
          <cell r="O69">
            <v>115.57645240242174</v>
          </cell>
          <cell r="P69">
            <v>108.84451887157027</v>
          </cell>
          <cell r="Q69">
            <v>90.622182146077549</v>
          </cell>
          <cell r="R69">
            <v>96.815664047404354</v>
          </cell>
          <cell r="S69">
            <v>90.85920391601185</v>
          </cell>
          <cell r="T69">
            <v>90.076001545794142</v>
          </cell>
          <cell r="U69">
            <v>85.760659538838084</v>
          </cell>
          <cell r="V69">
            <v>98.039417750869504</v>
          </cell>
        </row>
        <row r="70">
          <cell r="A70">
            <v>2021</v>
          </cell>
          <cell r="B70">
            <v>84.852643924837167</v>
          </cell>
          <cell r="C70">
            <v>81.027125495969855</v>
          </cell>
          <cell r="D70">
            <v>85.256906146283029</v>
          </cell>
          <cell r="E70">
            <v>83.09335462780426</v>
          </cell>
          <cell r="F70">
            <v>83.03595937414218</v>
          </cell>
          <cell r="G70">
            <v>105.10318668430114</v>
          </cell>
          <cell r="H70">
            <v>89.331969156289773</v>
          </cell>
          <cell r="I70">
            <v>83.894392733261796</v>
          </cell>
          <cell r="J70">
            <v>100.26701270181917</v>
          </cell>
          <cell r="K70">
            <v>100</v>
          </cell>
          <cell r="L70">
            <v>105.20050907094551</v>
          </cell>
          <cell r="M70">
            <v>104.51925236443491</v>
          </cell>
          <cell r="N70">
            <v>98.737304419434537</v>
          </cell>
          <cell r="O70">
            <v>116.1555161829661</v>
          </cell>
          <cell r="P70">
            <v>108.92620966735707</v>
          </cell>
          <cell r="Q70">
            <v>90.043171212537118</v>
          </cell>
          <cell r="R70">
            <v>96.663588950165945</v>
          </cell>
          <cell r="S70">
            <v>90.589673845232454</v>
          </cell>
          <cell r="T70">
            <v>89.838544656002796</v>
          </cell>
          <cell r="U70">
            <v>85.449055473760382</v>
          </cell>
          <cell r="V70">
            <v>98.113442966585978</v>
          </cell>
        </row>
        <row r="71">
          <cell r="A71">
            <v>2022</v>
          </cell>
          <cell r="B71">
            <v>85.103428461980471</v>
          </cell>
          <cell r="C71">
            <v>82.160984485730708</v>
          </cell>
          <cell r="D71">
            <v>85.874353572112625</v>
          </cell>
          <cell r="E71">
            <v>83.034859222371196</v>
          </cell>
          <cell r="F71">
            <v>84.069143842175833</v>
          </cell>
          <cell r="G71">
            <v>105.46351273702356</v>
          </cell>
          <cell r="H71">
            <v>89.970791036199955</v>
          </cell>
          <cell r="I71">
            <v>84.471365638766514</v>
          </cell>
          <cell r="J71">
            <v>100.29208963800038</v>
          </cell>
          <cell r="K71">
            <v>100</v>
          </cell>
          <cell r="L71">
            <v>105.04453169890826</v>
          </cell>
          <cell r="M71">
            <v>104.7859605439571</v>
          </cell>
          <cell r="N71">
            <v>98.99444550852327</v>
          </cell>
          <cell r="O71">
            <v>116.90528634361232</v>
          </cell>
          <cell r="P71">
            <v>108.64537444933922</v>
          </cell>
          <cell r="Q71">
            <v>89.748132541658691</v>
          </cell>
          <cell r="R71">
            <v>96.181287109749093</v>
          </cell>
          <cell r="S71">
            <v>92.178222562727456</v>
          </cell>
          <cell r="T71">
            <v>90.394560429036588</v>
          </cell>
          <cell r="U71">
            <v>85.984485730702929</v>
          </cell>
          <cell r="V71">
            <v>98.225914575751773</v>
          </cell>
        </row>
        <row r="72">
          <cell r="A72">
            <v>2023</v>
          </cell>
          <cell r="B72">
            <v>85.872576177285325</v>
          </cell>
          <cell r="C72">
            <v>82.706123460126562</v>
          </cell>
          <cell r="D72">
            <v>87.009886719365809</v>
          </cell>
          <cell r="E72">
            <v>83.685786996374119</v>
          </cell>
          <cell r="F72">
            <v>84.721753034704861</v>
          </cell>
          <cell r="G72">
            <v>105.65952750940252</v>
          </cell>
          <cell r="H72">
            <v>90.707835056189907</v>
          </cell>
          <cell r="I72">
            <v>85.30054275612008</v>
          </cell>
          <cell r="J72">
            <v>100.30403351124923</v>
          </cell>
          <cell r="K72">
            <v>100</v>
          </cell>
          <cell r="L72">
            <v>104.9906537846542</v>
          </cell>
          <cell r="M72">
            <v>104.92083868207102</v>
          </cell>
          <cell r="N72">
            <v>98.867193658086165</v>
          </cell>
          <cell r="O72">
            <v>116.87273382429115</v>
          </cell>
          <cell r="P72">
            <v>109.18856833997704</v>
          </cell>
          <cell r="Q72">
            <v>89.901583226358582</v>
          </cell>
          <cell r="R72">
            <v>95.998018151926672</v>
          </cell>
          <cell r="S72">
            <v>90.908271963606055</v>
          </cell>
          <cell r="T72">
            <v>91.1469945724388</v>
          </cell>
          <cell r="U72">
            <v>85.967164380785078</v>
          </cell>
          <cell r="V72">
            <v>98.358219039254095</v>
          </cell>
        </row>
        <row r="73">
          <cell r="A73">
            <v>2024</v>
          </cell>
          <cell r="B73">
            <v>86.06155361847037</v>
          </cell>
          <cell r="C73">
            <v>82.810391724315181</v>
          </cell>
          <cell r="D73">
            <v>87.162408172881271</v>
          </cell>
          <cell r="E73">
            <v>83.846994067379157</v>
          </cell>
          <cell r="F73">
            <v>84.815060718339723</v>
          </cell>
          <cell r="G73">
            <v>105.41217793579062</v>
          </cell>
          <cell r="H73">
            <v>90.78194941209226</v>
          </cell>
          <cell r="I73">
            <v>85.449015870296208</v>
          </cell>
          <cell r="J73">
            <v>100.2934184318177</v>
          </cell>
          <cell r="K73">
            <v>100</v>
          </cell>
          <cell r="L73">
            <v>104.94099505257972</v>
          </cell>
          <cell r="M73">
            <v>104.37771733310488</v>
          </cell>
          <cell r="N73">
            <v>99.198989098541475</v>
          </cell>
          <cell r="O73">
            <v>116.43357392216916</v>
          </cell>
          <cell r="P73">
            <v>109.57572123107238</v>
          </cell>
          <cell r="Q73">
            <v>90.036623760467762</v>
          </cell>
          <cell r="R73">
            <v>96.326915251333233</v>
          </cell>
          <cell r="S73">
            <v>90.539932749352118</v>
          </cell>
          <cell r="T73">
            <v>90.839776402304523</v>
          </cell>
          <cell r="U73">
            <v>86.149364973977853</v>
          </cell>
          <cell r="V73">
            <v>98.376560793300641</v>
          </cell>
        </row>
        <row r="74">
          <cell r="B74">
            <v>86.470576169671602</v>
          </cell>
          <cell r="C74">
            <v>83.242056899062618</v>
          </cell>
          <cell r="D74">
            <v>87.28898734436855</v>
          </cell>
          <cell r="E74">
            <v>84.222509384037906</v>
          </cell>
          <cell r="F74">
            <v>85.408077451644004</v>
          </cell>
          <cell r="G74">
            <v>106.72368879863802</v>
          </cell>
          <cell r="H74">
            <v>91.40360593194265</v>
          </cell>
          <cell r="I74">
            <v>85.785490123684696</v>
          </cell>
          <cell r="J74">
            <v>100.36305458125653</v>
          </cell>
          <cell r="K74">
            <v>100</v>
          </cell>
          <cell r="L74">
            <v>104.16794863905811</v>
          </cell>
          <cell r="M74">
            <v>104.4448546756097</v>
          </cell>
          <cell r="N74">
            <v>100.47997046335611</v>
          </cell>
          <cell r="O74">
            <v>117.55789387319754</v>
          </cell>
          <cell r="P74">
            <v>109.22609890673394</v>
          </cell>
          <cell r="Q74">
            <v>90.127787007978995</v>
          </cell>
          <cell r="R74">
            <v>96.70174143129654</v>
          </cell>
          <cell r="S74">
            <v>90.152400877894692</v>
          </cell>
          <cell r="T74">
            <v>90.191372838594546</v>
          </cell>
          <cell r="U74">
            <v>86.404939183229743</v>
          </cell>
          <cell r="V74">
            <v>98.490349311837221</v>
          </cell>
        </row>
        <row r="142">
          <cell r="A142">
            <v>2019</v>
          </cell>
          <cell r="B142">
            <v>23.53</v>
          </cell>
          <cell r="C142">
            <v>22.63</v>
          </cell>
          <cell r="D142">
            <v>24.08</v>
          </cell>
          <cell r="E142">
            <v>22.77</v>
          </cell>
          <cell r="F142">
            <v>23.25</v>
          </cell>
          <cell r="G142">
            <v>29.13</v>
          </cell>
          <cell r="H142">
            <v>24.84</v>
          </cell>
          <cell r="I142">
            <v>23.42</v>
          </cell>
          <cell r="J142">
            <v>29.75</v>
          </cell>
          <cell r="K142">
            <v>29.78</v>
          </cell>
          <cell r="L142">
            <v>31.29</v>
          </cell>
          <cell r="M142">
            <v>30.97</v>
          </cell>
          <cell r="N142">
            <v>29.57</v>
          </cell>
          <cell r="O142">
            <v>32.880000000000003</v>
          </cell>
          <cell r="P142">
            <v>32.049999999999997</v>
          </cell>
          <cell r="Q142">
            <v>27.02</v>
          </cell>
          <cell r="R142">
            <v>29.04</v>
          </cell>
          <cell r="S142">
            <v>27.42</v>
          </cell>
          <cell r="T142">
            <v>27.44</v>
          </cell>
          <cell r="U142">
            <v>25.24</v>
          </cell>
          <cell r="V142">
            <v>28.88</v>
          </cell>
        </row>
        <row r="143">
          <cell r="A143">
            <v>2020</v>
          </cell>
          <cell r="B143">
            <v>24.8</v>
          </cell>
          <cell r="C143">
            <v>23.71</v>
          </cell>
          <cell r="D143">
            <v>25.25</v>
          </cell>
          <cell r="E143">
            <v>24.04</v>
          </cell>
          <cell r="F143">
            <v>24.16</v>
          </cell>
          <cell r="G143">
            <v>31.05</v>
          </cell>
          <cell r="H143">
            <v>26.18</v>
          </cell>
          <cell r="I143">
            <v>24.57</v>
          </cell>
          <cell r="J143">
            <v>30.79</v>
          </cell>
          <cell r="K143">
            <v>30.77</v>
          </cell>
          <cell r="L143">
            <v>32.43</v>
          </cell>
          <cell r="M143">
            <v>31.94</v>
          </cell>
          <cell r="N143">
            <v>30.31</v>
          </cell>
          <cell r="O143">
            <v>33.97</v>
          </cell>
          <cell r="P143">
            <v>33.19</v>
          </cell>
          <cell r="Q143">
            <v>28.02</v>
          </cell>
          <cell r="R143">
            <v>29.93</v>
          </cell>
          <cell r="S143">
            <v>28.47</v>
          </cell>
          <cell r="T143">
            <v>28.24</v>
          </cell>
          <cell r="U143">
            <v>26.21</v>
          </cell>
          <cell r="V143">
            <v>29.93</v>
          </cell>
        </row>
        <row r="144">
          <cell r="A144">
            <v>2021</v>
          </cell>
          <cell r="B144">
            <v>25.17</v>
          </cell>
          <cell r="C144">
            <v>24.06</v>
          </cell>
          <cell r="D144">
            <v>25.64</v>
          </cell>
          <cell r="E144">
            <v>24.35</v>
          </cell>
          <cell r="F144">
            <v>24.69</v>
          </cell>
          <cell r="G144">
            <v>31.87</v>
          </cell>
          <cell r="H144">
            <v>26.71</v>
          </cell>
          <cell r="I144">
            <v>24.97</v>
          </cell>
          <cell r="J144">
            <v>31.11</v>
          </cell>
          <cell r="K144">
            <v>31.07</v>
          </cell>
          <cell r="L144">
            <v>32.78</v>
          </cell>
          <cell r="M144">
            <v>32.33</v>
          </cell>
          <cell r="N144">
            <v>30.49</v>
          </cell>
          <cell r="O144">
            <v>34.15</v>
          </cell>
          <cell r="P144">
            <v>33.5</v>
          </cell>
          <cell r="Q144">
            <v>28.11</v>
          </cell>
          <cell r="R144">
            <v>30.21</v>
          </cell>
          <cell r="S144">
            <v>28.77</v>
          </cell>
          <cell r="T144">
            <v>28.38</v>
          </cell>
          <cell r="U144">
            <v>26.41</v>
          </cell>
          <cell r="V144">
            <v>30.27</v>
          </cell>
        </row>
        <row r="145">
          <cell r="A145">
            <v>2022</v>
          </cell>
          <cell r="B145">
            <v>26.75</v>
          </cell>
          <cell r="C145">
            <v>25.54</v>
          </cell>
          <cell r="D145">
            <v>27.26</v>
          </cell>
          <cell r="E145">
            <v>25.91</v>
          </cell>
          <cell r="F145">
            <v>26.36</v>
          </cell>
          <cell r="G145">
            <v>33.43</v>
          </cell>
          <cell r="H145">
            <v>28.35</v>
          </cell>
          <cell r="I145">
            <v>26.56</v>
          </cell>
          <cell r="J145">
            <v>32.299999999999997</v>
          </cell>
          <cell r="K145">
            <v>32.229999999999997</v>
          </cell>
          <cell r="L145">
            <v>33.81</v>
          </cell>
          <cell r="M145">
            <v>33.97</v>
          </cell>
          <cell r="N145">
            <v>31.45</v>
          </cell>
          <cell r="O145">
            <v>35.74</v>
          </cell>
          <cell r="P145">
            <v>34.33</v>
          </cell>
          <cell r="Q145">
            <v>29.09</v>
          </cell>
          <cell r="R145">
            <v>31.15</v>
          </cell>
          <cell r="S145">
            <v>30.25</v>
          </cell>
          <cell r="T145">
            <v>29.65</v>
          </cell>
          <cell r="U145">
            <v>27.73</v>
          </cell>
          <cell r="V145">
            <v>31.53</v>
          </cell>
        </row>
        <row r="146">
          <cell r="A146">
            <v>2023</v>
          </cell>
          <cell r="B146">
            <v>28.76</v>
          </cell>
          <cell r="C146">
            <v>27.56</v>
          </cell>
          <cell r="D146">
            <v>29.23</v>
          </cell>
          <cell r="E146">
            <v>27.79</v>
          </cell>
          <cell r="F146">
            <v>28.23</v>
          </cell>
          <cell r="G146">
            <v>35.79</v>
          </cell>
          <cell r="H146">
            <v>30.43</v>
          </cell>
          <cell r="I146">
            <v>28.51</v>
          </cell>
          <cell r="J146">
            <v>34.380000000000003</v>
          </cell>
          <cell r="K146">
            <v>34.299999999999997</v>
          </cell>
          <cell r="L146">
            <v>35.909999999999997</v>
          </cell>
          <cell r="M146">
            <v>36.159999999999997</v>
          </cell>
          <cell r="N146">
            <v>33.32</v>
          </cell>
          <cell r="O146">
            <v>38.24</v>
          </cell>
          <cell r="P146">
            <v>36.729999999999997</v>
          </cell>
          <cell r="Q146">
            <v>31.01</v>
          </cell>
          <cell r="R146">
            <v>33.119999999999997</v>
          </cell>
          <cell r="S146">
            <v>31.73</v>
          </cell>
          <cell r="T146">
            <v>31.69</v>
          </cell>
          <cell r="U146">
            <v>29.54</v>
          </cell>
          <cell r="V146">
            <v>33.6</v>
          </cell>
        </row>
        <row r="147">
          <cell r="A147">
            <v>2024</v>
          </cell>
          <cell r="B147">
            <v>30.39</v>
          </cell>
          <cell r="C147">
            <v>29.17</v>
          </cell>
          <cell r="D147">
            <v>30.86</v>
          </cell>
          <cell r="E147">
            <v>29.24</v>
          </cell>
          <cell r="F147">
            <v>29.96</v>
          </cell>
          <cell r="G147">
            <v>37.700000000000003</v>
          </cell>
          <cell r="H147">
            <v>32.130000000000003</v>
          </cell>
          <cell r="I147">
            <v>30.13</v>
          </cell>
          <cell r="J147">
            <v>36.19</v>
          </cell>
          <cell r="K147">
            <v>36.1</v>
          </cell>
          <cell r="L147">
            <v>37.799999999999997</v>
          </cell>
          <cell r="M147">
            <v>37.76</v>
          </cell>
          <cell r="N147">
            <v>35.29</v>
          </cell>
          <cell r="O147">
            <v>40.22</v>
          </cell>
          <cell r="P147">
            <v>38.85</v>
          </cell>
          <cell r="Q147">
            <v>32.69</v>
          </cell>
          <cell r="R147">
            <v>35</v>
          </cell>
          <cell r="S147">
            <v>33.299999999999997</v>
          </cell>
          <cell r="T147">
            <v>33.22</v>
          </cell>
          <cell r="U147">
            <v>31.24</v>
          </cell>
          <cell r="V147">
            <v>35.39</v>
          </cell>
        </row>
        <row r="148">
          <cell r="B148">
            <v>31.8</v>
          </cell>
          <cell r="C148">
            <v>30.8</v>
          </cell>
          <cell r="D148">
            <v>32.36</v>
          </cell>
          <cell r="E148">
            <v>30.91</v>
          </cell>
          <cell r="F148">
            <v>31.34</v>
          </cell>
          <cell r="G148">
            <v>39.700000000000003</v>
          </cell>
          <cell r="H148">
            <v>33.79</v>
          </cell>
          <cell r="I148">
            <v>31.64</v>
          </cell>
          <cell r="J148">
            <v>37.799999999999997</v>
          </cell>
          <cell r="K148">
            <v>37.69</v>
          </cell>
          <cell r="L148">
            <v>39.25</v>
          </cell>
          <cell r="M148">
            <v>39.619999999999997</v>
          </cell>
          <cell r="N148">
            <v>37.4</v>
          </cell>
          <cell r="O148">
            <v>42.52</v>
          </cell>
          <cell r="P148">
            <v>40.49</v>
          </cell>
          <cell r="Q148">
            <v>34.19</v>
          </cell>
          <cell r="R148">
            <v>36.51</v>
          </cell>
          <cell r="S148">
            <v>34.4</v>
          </cell>
          <cell r="T148">
            <v>34.21</v>
          </cell>
          <cell r="U148">
            <v>32.700000000000003</v>
          </cell>
          <cell r="V148">
            <v>37</v>
          </cell>
        </row>
        <row r="178">
          <cell r="A178">
            <v>2019</v>
          </cell>
          <cell r="B178">
            <v>79.012760241773009</v>
          </cell>
          <cell r="C178">
            <v>75.990597716588297</v>
          </cell>
          <cell r="D178">
            <v>80.859637340496974</v>
          </cell>
          <cell r="E178">
            <v>76.460711887172593</v>
          </cell>
          <cell r="F178">
            <v>78.072531900604432</v>
          </cell>
          <cell r="G178">
            <v>97.817327065144383</v>
          </cell>
          <cell r="H178">
            <v>83.411685695097376</v>
          </cell>
          <cell r="I178">
            <v>78.64338482202821</v>
          </cell>
          <cell r="J178">
            <v>99.899261249160503</v>
          </cell>
          <cell r="K178">
            <v>100</v>
          </cell>
          <cell r="L178">
            <v>105.07051712558764</v>
          </cell>
          <cell r="M178">
            <v>103.99597044996641</v>
          </cell>
          <cell r="N178">
            <v>99.294828744123578</v>
          </cell>
          <cell r="O178">
            <v>110.4096709200806</v>
          </cell>
          <cell r="P178">
            <v>107.62256548018803</v>
          </cell>
          <cell r="Q178">
            <v>90.732034922766957</v>
          </cell>
          <cell r="R178">
            <v>97.51511081262592</v>
          </cell>
          <cell r="S178">
            <v>92.075218267293494</v>
          </cell>
          <cell r="T178">
            <v>92.142377434519815</v>
          </cell>
          <cell r="U178">
            <v>84.754869039623898</v>
          </cell>
          <cell r="V178">
            <v>96.977837474815303</v>
          </cell>
        </row>
        <row r="179">
          <cell r="A179">
            <v>2020</v>
          </cell>
          <cell r="B179">
            <v>80.597985050373751</v>
          </cell>
          <cell r="C179">
            <v>77.055573610659735</v>
          </cell>
          <cell r="D179">
            <v>82.060448488787785</v>
          </cell>
          <cell r="E179">
            <v>78.128046798830027</v>
          </cell>
          <cell r="F179">
            <v>78.518037049073769</v>
          </cell>
          <cell r="G179">
            <v>100.90997725056874</v>
          </cell>
          <cell r="H179">
            <v>85.082872928176798</v>
          </cell>
          <cell r="I179">
            <v>79.850503737406569</v>
          </cell>
          <cell r="J179">
            <v>100.06499837504062</v>
          </cell>
          <cell r="K179">
            <v>100</v>
          </cell>
          <cell r="L179">
            <v>105.39486512837179</v>
          </cell>
          <cell r="M179">
            <v>103.80240493987651</v>
          </cell>
          <cell r="N179">
            <v>98.505037374065637</v>
          </cell>
          <cell r="O179">
            <v>110.39974000649984</v>
          </cell>
          <cell r="P179">
            <v>107.86480337991549</v>
          </cell>
          <cell r="Q179">
            <v>91.062723431914208</v>
          </cell>
          <cell r="R179">
            <v>97.270068248293796</v>
          </cell>
          <cell r="S179">
            <v>92.525186870328241</v>
          </cell>
          <cell r="T179">
            <v>91.77770555736106</v>
          </cell>
          <cell r="U179">
            <v>85.180370490737729</v>
          </cell>
          <cell r="V179">
            <v>97.270068248293796</v>
          </cell>
        </row>
        <row r="180">
          <cell r="A180">
            <v>2021</v>
          </cell>
          <cell r="B180">
            <v>81.0106211779852</v>
          </cell>
          <cell r="C180">
            <v>77.438043128419693</v>
          </cell>
          <cell r="D180">
            <v>82.5233344061796</v>
          </cell>
          <cell r="E180">
            <v>78.37141937560348</v>
          </cell>
          <cell r="F180">
            <v>79.465722561956881</v>
          </cell>
          <cell r="G180">
            <v>102.57483102671388</v>
          </cell>
          <cell r="H180">
            <v>85.9671709044094</v>
          </cell>
          <cell r="I180">
            <v>80.36691342130672</v>
          </cell>
          <cell r="J180">
            <v>100.12874155133569</v>
          </cell>
          <cell r="K180">
            <v>100</v>
          </cell>
          <cell r="L180">
            <v>105.50370131960089</v>
          </cell>
          <cell r="M180">
            <v>104.05535886707433</v>
          </cell>
          <cell r="N180">
            <v>98.13324750563244</v>
          </cell>
          <cell r="O180">
            <v>109.9130994528484</v>
          </cell>
          <cell r="P180">
            <v>107.82104924364337</v>
          </cell>
          <cell r="Q180">
            <v>90.473125201158666</v>
          </cell>
          <cell r="R180">
            <v>97.232056646282601</v>
          </cell>
          <cell r="S180">
            <v>92.597360798197613</v>
          </cell>
          <cell r="T180">
            <v>91.3421306726746</v>
          </cell>
          <cell r="U180">
            <v>85.001609269391693</v>
          </cell>
          <cell r="V180">
            <v>97.425168973286119</v>
          </cell>
        </row>
        <row r="181">
          <cell r="A181">
            <v>2022</v>
          </cell>
          <cell r="B181">
            <v>82.997207570586411</v>
          </cell>
          <cell r="C181">
            <v>79.242941358982321</v>
          </cell>
          <cell r="D181">
            <v>84.579584238287325</v>
          </cell>
          <cell r="E181">
            <v>80.390940117902588</v>
          </cell>
          <cell r="F181">
            <v>81.787154824697495</v>
          </cell>
          <cell r="G181">
            <v>103.72323921811977</v>
          </cell>
          <cell r="H181">
            <v>87.961526528079432</v>
          </cell>
          <cell r="I181">
            <v>82.407694694384119</v>
          </cell>
          <cell r="J181">
            <v>100.21718895439031</v>
          </cell>
          <cell r="K181">
            <v>100</v>
          </cell>
          <cell r="L181">
            <v>104.90226497052437</v>
          </cell>
          <cell r="M181">
            <v>105.39869686627365</v>
          </cell>
          <cell r="N181">
            <v>97.579894508222168</v>
          </cell>
          <cell r="O181">
            <v>110.89047471300033</v>
          </cell>
          <cell r="P181">
            <v>106.51566863170959</v>
          </cell>
          <cell r="Q181">
            <v>90.257524045919951</v>
          </cell>
          <cell r="R181">
            <v>96.64908470369221</v>
          </cell>
          <cell r="S181">
            <v>93.856655290102395</v>
          </cell>
          <cell r="T181">
            <v>91.995035681042509</v>
          </cell>
          <cell r="U181">
            <v>86.037852932050896</v>
          </cell>
          <cell r="V181">
            <v>97.828110456096823</v>
          </cell>
        </row>
        <row r="182">
          <cell r="A182">
            <v>2023</v>
          </cell>
          <cell r="B182">
            <v>83.848396501457728</v>
          </cell>
          <cell r="C182">
            <v>80.349854227405245</v>
          </cell>
          <cell r="D182">
            <v>85.218658892128289</v>
          </cell>
          <cell r="E182">
            <v>81.020408163265316</v>
          </cell>
          <cell r="F182">
            <v>82.303206997084558</v>
          </cell>
          <cell r="G182">
            <v>104.34402332361516</v>
          </cell>
          <cell r="H182">
            <v>88.717201166180757</v>
          </cell>
          <cell r="I182">
            <v>83.119533527696802</v>
          </cell>
          <cell r="J182">
            <v>100.23323615160351</v>
          </cell>
          <cell r="K182">
            <v>100</v>
          </cell>
          <cell r="L182">
            <v>104.69387755102039</v>
          </cell>
          <cell r="M182">
            <v>105.42274052478133</v>
          </cell>
          <cell r="N182">
            <v>97.142857142857153</v>
          </cell>
          <cell r="O182">
            <v>111.48688046647233</v>
          </cell>
          <cell r="P182">
            <v>107.08454810495627</v>
          </cell>
          <cell r="Q182">
            <v>90.408163265306129</v>
          </cell>
          <cell r="R182">
            <v>96.559766763848401</v>
          </cell>
          <cell r="S182">
            <v>92.507288629737616</v>
          </cell>
          <cell r="T182">
            <v>92.390670553935877</v>
          </cell>
          <cell r="U182">
            <v>86.122448979591837</v>
          </cell>
          <cell r="V182">
            <v>97.959183673469397</v>
          </cell>
        </row>
        <row r="183">
          <cell r="A183">
            <v>2024</v>
          </cell>
          <cell r="B183">
            <v>84.18282548476455</v>
          </cell>
          <cell r="C183">
            <v>80.803324099723</v>
          </cell>
          <cell r="D183">
            <v>85.48476454293629</v>
          </cell>
          <cell r="E183">
            <v>80.997229916897496</v>
          </cell>
          <cell r="F183">
            <v>82.991689750692515</v>
          </cell>
          <cell r="G183">
            <v>104.43213296398892</v>
          </cell>
          <cell r="H183">
            <v>89.002770083102504</v>
          </cell>
          <cell r="I183">
            <v>83.46260387811634</v>
          </cell>
          <cell r="J183">
            <v>100.24930747922436</v>
          </cell>
          <cell r="K183">
            <v>100</v>
          </cell>
          <cell r="L183">
            <v>104.70914127423821</v>
          </cell>
          <cell r="M183">
            <v>104.59833795013849</v>
          </cell>
          <cell r="N183">
            <v>97.75623268698061</v>
          </cell>
          <cell r="O183">
            <v>111.41274238227146</v>
          </cell>
          <cell r="P183">
            <v>107.61772853185596</v>
          </cell>
          <cell r="Q183">
            <v>90.554016620498601</v>
          </cell>
          <cell r="R183">
            <v>96.95290858725761</v>
          </cell>
          <cell r="S183">
            <v>92.243767313019376</v>
          </cell>
          <cell r="T183">
            <v>92.022160664819936</v>
          </cell>
          <cell r="U183">
            <v>86.537396121883646</v>
          </cell>
          <cell r="V183">
            <v>98.033240997229925</v>
          </cell>
        </row>
        <row r="184">
          <cell r="B184">
            <v>84.372512602812421</v>
          </cell>
          <cell r="C184">
            <v>81.719288936057325</v>
          </cell>
          <cell r="D184">
            <v>85.858317856195271</v>
          </cell>
          <cell r="E184">
            <v>82.011143539400379</v>
          </cell>
          <cell r="F184">
            <v>83.152029716105062</v>
          </cell>
          <cell r="G184">
            <v>105.33297957017777</v>
          </cell>
          <cell r="H184">
            <v>89.652427699655078</v>
          </cell>
          <cell r="I184">
            <v>83.947996816131607</v>
          </cell>
          <cell r="J184">
            <v>100.29185460334307</v>
          </cell>
          <cell r="K184">
            <v>100</v>
          </cell>
          <cell r="L184">
            <v>104.13902892013797</v>
          </cell>
          <cell r="M184">
            <v>105.12072167683735</v>
          </cell>
          <cell r="N184">
            <v>99.230565136641019</v>
          </cell>
          <cell r="O184">
            <v>112.81507031042719</v>
          </cell>
          <cell r="P184">
            <v>107.42902626691431</v>
          </cell>
          <cell r="Q184">
            <v>90.713717166357128</v>
          </cell>
          <cell r="R184">
            <v>96.869196073228963</v>
          </cell>
          <cell r="S184">
            <v>91.270894136375702</v>
          </cell>
          <cell r="T184">
            <v>90.766781639692226</v>
          </cell>
          <cell r="U184">
            <v>86.760413902892026</v>
          </cell>
          <cell r="V184">
            <v>98.169275669938983</v>
          </cell>
        </row>
        <row r="215">
          <cell r="A215">
            <v>2019</v>
          </cell>
          <cell r="B215">
            <v>4.2072630646589886</v>
          </cell>
          <cell r="C215">
            <v>4.9142327306444002</v>
          </cell>
          <cell r="D215">
            <v>4.3327556325823338</v>
          </cell>
          <cell r="E215">
            <v>4.0676416819012786</v>
          </cell>
          <cell r="F215">
            <v>4.4943820224719246</v>
          </cell>
          <cell r="G215">
            <v>5.3145336225596509</v>
          </cell>
          <cell r="H215">
            <v>4.7217537942664478</v>
          </cell>
          <cell r="I215">
            <v>4.3672014260249625</v>
          </cell>
          <cell r="J215">
            <v>3.4422809457579859</v>
          </cell>
          <cell r="K215">
            <v>3.331020124913266</v>
          </cell>
          <cell r="L215">
            <v>3.4722222222222285</v>
          </cell>
          <cell r="M215">
            <v>3.5439652290203867</v>
          </cell>
          <cell r="N215">
            <v>2.0711080428029049</v>
          </cell>
          <cell r="O215">
            <v>3.6896877956480694</v>
          </cell>
          <cell r="P215">
            <v>3.2871414759909641</v>
          </cell>
          <cell r="Q215">
            <v>3.4852546916890077</v>
          </cell>
          <cell r="R215">
            <v>3.125</v>
          </cell>
          <cell r="S215">
            <v>3.4716981132075517</v>
          </cell>
          <cell r="T215">
            <v>2.3498694516971312</v>
          </cell>
          <cell r="U215">
            <v>3.3155955792058904</v>
          </cell>
          <cell r="V215">
            <v>3.5868005738880981</v>
          </cell>
        </row>
        <row r="216">
          <cell r="A216">
            <v>2020</v>
          </cell>
          <cell r="B216">
            <v>5.397365065873359</v>
          </cell>
          <cell r="C216">
            <v>4.7724259832081231</v>
          </cell>
          <cell r="D216">
            <v>4.8588039867109671</v>
          </cell>
          <cell r="E216">
            <v>5.5775142731664431</v>
          </cell>
          <cell r="F216">
            <v>3.9139784946236489</v>
          </cell>
          <cell r="G216">
            <v>6.5911431513903267</v>
          </cell>
          <cell r="H216">
            <v>5.3945249597423555</v>
          </cell>
          <cell r="I216">
            <v>4.9103330486763355</v>
          </cell>
          <cell r="J216">
            <v>3.4957983193277329</v>
          </cell>
          <cell r="K216">
            <v>3.3243787777031457</v>
          </cell>
          <cell r="L216">
            <v>3.6433365292425748</v>
          </cell>
          <cell r="M216">
            <v>3.1320632870520058</v>
          </cell>
          <cell r="N216">
            <v>2.5025363544132375</v>
          </cell>
          <cell r="O216">
            <v>3.3150851581508505</v>
          </cell>
          <cell r="P216">
            <v>3.5569422776910926</v>
          </cell>
          <cell r="Q216">
            <v>3.7009622501850572</v>
          </cell>
          <cell r="R216">
            <v>3.0647382920110147</v>
          </cell>
          <cell r="S216">
            <v>3.8293216630196838</v>
          </cell>
          <cell r="T216">
            <v>2.9154518950437165</v>
          </cell>
          <cell r="U216">
            <v>3.8431061806656146</v>
          </cell>
          <cell r="V216">
            <v>3.63573407202216</v>
          </cell>
        </row>
        <row r="217">
          <cell r="A217">
            <v>2021</v>
          </cell>
          <cell r="B217">
            <v>1.4919354838709609</v>
          </cell>
          <cell r="C217">
            <v>1.4761703922395526</v>
          </cell>
          <cell r="D217">
            <v>1.5445544554455495</v>
          </cell>
          <cell r="E217">
            <v>1.2895174708818615</v>
          </cell>
          <cell r="F217">
            <v>2.1937086092715248</v>
          </cell>
          <cell r="G217">
            <v>2.6409017713365586</v>
          </cell>
          <cell r="H217">
            <v>2.0244461420932112</v>
          </cell>
          <cell r="I217">
            <v>1.628001628001627</v>
          </cell>
          <cell r="J217">
            <v>1.0392984735303656</v>
          </cell>
          <cell r="K217">
            <v>0.97497562560934625</v>
          </cell>
          <cell r="L217">
            <v>1.0792476102374309</v>
          </cell>
          <cell r="M217">
            <v>1.2210394489668062</v>
          </cell>
          <cell r="N217">
            <v>0.59386341141535581</v>
          </cell>
          <cell r="O217">
            <v>0.52987930526936111</v>
          </cell>
          <cell r="P217">
            <v>0.93401626996083564</v>
          </cell>
          <cell r="Q217">
            <v>0.32119914346895939</v>
          </cell>
          <cell r="R217">
            <v>0.93551620447711059</v>
          </cell>
          <cell r="S217">
            <v>1.0537407797681908</v>
          </cell>
          <cell r="T217">
            <v>0.49575070821529721</v>
          </cell>
          <cell r="U217">
            <v>0.76306753147652273</v>
          </cell>
          <cell r="V217">
            <v>1.1359839625793455</v>
          </cell>
        </row>
        <row r="218">
          <cell r="A218">
            <v>2022</v>
          </cell>
          <cell r="B218">
            <v>6.2773142630115188</v>
          </cell>
          <cell r="C218">
            <v>6.1512884455527939</v>
          </cell>
          <cell r="D218">
            <v>6.3182527301091937</v>
          </cell>
          <cell r="E218">
            <v>6.4065708418891205</v>
          </cell>
          <cell r="F218">
            <v>6.7638720129607179</v>
          </cell>
          <cell r="G218">
            <v>4.8948854722309392</v>
          </cell>
          <cell r="H218">
            <v>6.1400224634968339</v>
          </cell>
          <cell r="I218">
            <v>6.3676411694032993</v>
          </cell>
          <cell r="J218">
            <v>3.8251366120218364</v>
          </cell>
          <cell r="K218">
            <v>3.7335049887351062</v>
          </cell>
          <cell r="L218">
            <v>3.1421598535692539</v>
          </cell>
          <cell r="M218">
            <v>5.072687905969687</v>
          </cell>
          <cell r="N218">
            <v>3.1485733027221983</v>
          </cell>
          <cell r="O218">
            <v>4.6559297218155251</v>
          </cell>
          <cell r="P218">
            <v>2.4776119402985017</v>
          </cell>
          <cell r="Q218">
            <v>3.4863038064745666</v>
          </cell>
          <cell r="R218">
            <v>3.1115524660708189</v>
          </cell>
          <cell r="S218">
            <v>5.1442474800139024</v>
          </cell>
          <cell r="T218">
            <v>4.4749823819591086</v>
          </cell>
          <cell r="U218">
            <v>4.998106777735714</v>
          </cell>
          <cell r="V218">
            <v>4.1625371655104004</v>
          </cell>
        </row>
        <row r="219">
          <cell r="A219">
            <v>2023</v>
          </cell>
          <cell r="B219">
            <v>7.5140186915887881</v>
          </cell>
          <cell r="C219">
            <v>7.9091620986687445</v>
          </cell>
          <cell r="D219">
            <v>7.2267057960381464</v>
          </cell>
          <cell r="E219">
            <v>7.2558857583944416</v>
          </cell>
          <cell r="F219">
            <v>7.0940819423368708</v>
          </cell>
          <cell r="G219">
            <v>7.0595273706251902</v>
          </cell>
          <cell r="H219">
            <v>7.3368606701939854</v>
          </cell>
          <cell r="I219">
            <v>7.3418674698795314</v>
          </cell>
          <cell r="J219">
            <v>6.4396284829721537</v>
          </cell>
          <cell r="K219">
            <v>6.4225876512565776</v>
          </cell>
          <cell r="L219">
            <v>6.2111801242235885</v>
          </cell>
          <cell r="M219">
            <v>6.4468648807771416</v>
          </cell>
          <cell r="N219">
            <v>5.9459459459459509</v>
          </cell>
          <cell r="O219">
            <v>6.994963626189147</v>
          </cell>
          <cell r="P219">
            <v>6.9909699970870776</v>
          </cell>
          <cell r="Q219">
            <v>6.6002062564455315</v>
          </cell>
          <cell r="R219">
            <v>6.3242375601926</v>
          </cell>
          <cell r="S219">
            <v>4.892561983471083</v>
          </cell>
          <cell r="T219">
            <v>6.8802698145025403</v>
          </cell>
          <cell r="U219">
            <v>6.5272268301478533</v>
          </cell>
          <cell r="V219">
            <v>6.5651760228354021</v>
          </cell>
        </row>
        <row r="220">
          <cell r="A220">
            <v>2024</v>
          </cell>
          <cell r="B220">
            <v>5.6675938803894184</v>
          </cell>
          <cell r="C220">
            <v>5.8417997097242562</v>
          </cell>
          <cell r="D220">
            <v>5.5764625384878457</v>
          </cell>
          <cell r="E220">
            <v>5.2177042101475308</v>
          </cell>
          <cell r="F220">
            <v>6.128232376904009</v>
          </cell>
          <cell r="G220">
            <v>5.336686225202584</v>
          </cell>
          <cell r="H220">
            <v>5.5865921787709567</v>
          </cell>
          <cell r="I220">
            <v>5.6822167660469916</v>
          </cell>
          <cell r="J220">
            <v>5.2646887725421578</v>
          </cell>
          <cell r="K220">
            <v>5.247813411078738</v>
          </cell>
          <cell r="L220">
            <v>5.2631578947368354</v>
          </cell>
          <cell r="M220">
            <v>4.4247787610619582</v>
          </cell>
          <cell r="N220">
            <v>5.9123649459783962</v>
          </cell>
          <cell r="O220">
            <v>5.1778242677824124</v>
          </cell>
          <cell r="P220">
            <v>5.7718486251021091</v>
          </cell>
          <cell r="Q220">
            <v>5.4176072234762813</v>
          </cell>
          <cell r="R220">
            <v>5.6763285024154584</v>
          </cell>
          <cell r="S220">
            <v>4.9479987393633564</v>
          </cell>
          <cell r="T220">
            <v>4.8280214578731346</v>
          </cell>
          <cell r="U220">
            <v>5.7549085985104824</v>
          </cell>
          <cell r="V220">
            <v>5.327380952380949</v>
          </cell>
        </row>
        <row r="221">
          <cell r="B221">
            <v>4.6396841066140126</v>
          </cell>
          <cell r="C221">
            <v>5.5879328076791097</v>
          </cell>
          <cell r="D221">
            <v>4.860661049902788</v>
          </cell>
          <cell r="E221">
            <v>5.711354309165543</v>
          </cell>
          <cell r="F221">
            <v>4.6061415220293611</v>
          </cell>
          <cell r="G221">
            <v>5.305039787798421</v>
          </cell>
          <cell r="H221">
            <v>5.1665110488639812</v>
          </cell>
          <cell r="I221">
            <v>5.0116163292399705</v>
          </cell>
          <cell r="J221">
            <v>4.448742746615082</v>
          </cell>
          <cell r="K221">
            <v>4.4044321329639757</v>
          </cell>
          <cell r="L221">
            <v>3.8359788359788354</v>
          </cell>
          <cell r="M221">
            <v>4.9258474576271141</v>
          </cell>
          <cell r="N221">
            <v>5.9790308869368118</v>
          </cell>
          <cell r="O221">
            <v>5.7185479860765867</v>
          </cell>
          <cell r="P221">
            <v>4.221364221364226</v>
          </cell>
          <cell r="Q221">
            <v>4.5885591924135838</v>
          </cell>
          <cell r="R221">
            <v>4.3142857142857167</v>
          </cell>
          <cell r="S221">
            <v>3.3033033033033092</v>
          </cell>
          <cell r="T221">
            <v>2.9801324503311264</v>
          </cell>
          <cell r="U221">
            <v>4.6734955185659572</v>
          </cell>
          <cell r="V221">
            <v>4.5493077140435219</v>
          </cell>
        </row>
        <row r="224">
          <cell r="A224">
            <v>2020</v>
          </cell>
          <cell r="B224">
            <v>4.8948525030592975</v>
          </cell>
          <cell r="C224">
            <v>4.1688042528258364</v>
          </cell>
          <cell r="D224">
            <v>3.9506304246524451</v>
          </cell>
          <cell r="E224">
            <v>5.0750017103523817</v>
          </cell>
          <cell r="F224">
            <v>2.6994035958382199</v>
          </cell>
          <cell r="G224">
            <v>6.1895367256875033</v>
          </cell>
          <cell r="H224">
            <v>4.7111101824162462</v>
          </cell>
          <cell r="I224">
            <v>4.1438481167268701</v>
          </cell>
          <cell r="J224">
            <v>3.0127282159749309</v>
          </cell>
          <cell r="K224">
            <v>2.8373113078835805</v>
          </cell>
          <cell r="L224">
            <v>3.0397147988602882</v>
          </cell>
          <cell r="M224">
            <v>2.6295507242379443</v>
          </cell>
          <cell r="N224">
            <v>1.7976018126206981</v>
          </cell>
          <cell r="O224">
            <v>3.1146843565476274</v>
          </cell>
          <cell r="P224">
            <v>3.3565414760878696</v>
          </cell>
          <cell r="Q224">
            <v>3.2993558244822339</v>
          </cell>
          <cell r="R224">
            <v>2.5622257291969532</v>
          </cell>
          <cell r="S224">
            <v>3.2256999326373972</v>
          </cell>
          <cell r="T224">
            <v>2.5138454693408931</v>
          </cell>
          <cell r="U224">
            <v>3.1381716388730752</v>
          </cell>
          <cell r="V224">
            <v>3.1332215092080986</v>
          </cell>
        </row>
        <row r="225">
          <cell r="A225">
            <v>2021</v>
          </cell>
          <cell r="B225">
            <v>-1.9080645161290448</v>
          </cell>
          <cell r="C225">
            <v>-1.7238296077604502</v>
          </cell>
          <cell r="D225">
            <v>-1.6554455445544534</v>
          </cell>
          <cell r="E225">
            <v>-1.9104825291181413</v>
          </cell>
          <cell r="F225">
            <v>-1.0062913907284781</v>
          </cell>
          <cell r="G225">
            <v>-0.15909822866343859</v>
          </cell>
          <cell r="H225">
            <v>-1.1164161526849448</v>
          </cell>
          <cell r="I225">
            <v>-1.6139676729638524</v>
          </cell>
          <cell r="J225">
            <v>-2.0011774099022359</v>
          </cell>
          <cell r="K225">
            <v>-2.0773064371697521</v>
          </cell>
          <cell r="L225">
            <v>-1.9207523897625691</v>
          </cell>
          <cell r="M225">
            <v>-1.9789605510331967</v>
          </cell>
          <cell r="N225">
            <v>-3.2061365885846413</v>
          </cell>
          <cell r="O225">
            <v>-2.3701206947306588</v>
          </cell>
          <cell r="P225">
            <v>-1.8659837300391615</v>
          </cell>
          <cell r="Q225">
            <v>-2.6788008565310406</v>
          </cell>
          <cell r="R225">
            <v>-2.1644837955228837</v>
          </cell>
          <cell r="S225">
            <v>-1.9462592202318092</v>
          </cell>
          <cell r="T225">
            <v>-2.4042492917847227</v>
          </cell>
          <cell r="U225">
            <v>-2.2369324685234773</v>
          </cell>
          <cell r="V225">
            <v>-1.9640160374206488</v>
          </cell>
        </row>
        <row r="226">
          <cell r="A226">
            <v>2022</v>
          </cell>
          <cell r="B226">
            <v>-0.78264705226894193</v>
          </cell>
          <cell r="C226">
            <v>-1.4068510893309139</v>
          </cell>
          <cell r="D226">
            <v>-0.56159223113110102</v>
          </cell>
          <cell r="E226">
            <v>-0.8608710185759918</v>
          </cell>
          <cell r="F226">
            <v>-0.69736829711681025</v>
          </cell>
          <cell r="G226">
            <v>-2.2062818429441506</v>
          </cell>
          <cell r="H226">
            <v>-1.0130086428271685</v>
          </cell>
          <cell r="I226">
            <v>-0.8008852742711019</v>
          </cell>
          <cell r="J226">
            <v>-2.9853582479474507</v>
          </cell>
          <cell r="K226">
            <v>-3.0626808107924095</v>
          </cell>
          <cell r="L226">
            <v>-3.1685197580812314</v>
          </cell>
          <cell r="M226">
            <v>-2.0009555048830094</v>
          </cell>
          <cell r="N226">
            <v>-5.7146251558519907</v>
          </cell>
          <cell r="O226">
            <v>-1.3693375279414965</v>
          </cell>
          <cell r="P226">
            <v>-4.3317265811022736</v>
          </cell>
          <cell r="Q226">
            <v>-3.3098126983798011</v>
          </cell>
          <cell r="R226">
            <v>-3.9689518986236578</v>
          </cell>
          <cell r="S226">
            <v>-1.4576942675589066</v>
          </cell>
          <cell r="T226">
            <v>-1.6474665976327287</v>
          </cell>
          <cell r="U226">
            <v>-1.2154854552740062</v>
          </cell>
          <cell r="V226">
            <v>-2.7239807782335532</v>
          </cell>
        </row>
        <row r="227">
          <cell r="A227">
            <v>2023</v>
          </cell>
          <cell r="B227">
            <v>1.0099536509383711</v>
          </cell>
          <cell r="C227">
            <v>1.5127657022723469</v>
          </cell>
          <cell r="D227">
            <v>0.69905393747060884</v>
          </cell>
          <cell r="E227">
            <v>1.2938261377982485</v>
          </cell>
          <cell r="F227">
            <v>0.87226048156141189</v>
          </cell>
          <cell r="G227">
            <v>0.88332391921737496</v>
          </cell>
          <cell r="H227">
            <v>1.0207302518286099</v>
          </cell>
          <cell r="I227">
            <v>0.98309339478256241</v>
          </cell>
          <cell r="J227">
            <v>0.54134164139688323</v>
          </cell>
          <cell r="K227">
            <v>0.53815296202721541</v>
          </cell>
          <cell r="L227">
            <v>-9.0189738790115825E-2</v>
          </cell>
          <cell r="M227">
            <v>0.56451193960066348</v>
          </cell>
          <cell r="N227">
            <v>1.6981583353264966</v>
          </cell>
          <cell r="O227">
            <v>1.4037628929169017</v>
          </cell>
          <cell r="P227">
            <v>1.1621903978156638</v>
          </cell>
          <cell r="Q227">
            <v>0.50929716553642379</v>
          </cell>
          <cell r="R227">
            <v>0.70829553120709932</v>
          </cell>
          <cell r="S227">
            <v>-0.9362176158003308</v>
          </cell>
          <cell r="T227">
            <v>1.1110390452717667</v>
          </cell>
          <cell r="U227">
            <v>0.49432006597966449</v>
          </cell>
          <cell r="V227">
            <v>0.66680941666480464</v>
          </cell>
        </row>
        <row r="228">
          <cell r="A228">
            <v>2024</v>
          </cell>
          <cell r="B228">
            <v>3.2078822603724717</v>
          </cell>
          <cell r="C228">
            <v>3.8096235877936948</v>
          </cell>
          <cell r="D228">
            <v>2.6828455172112484</v>
          </cell>
          <cell r="E228">
            <v>2.7454109450153936</v>
          </cell>
          <cell r="F228">
            <v>3.9211016468530602</v>
          </cell>
          <cell r="G228">
            <v>3.7113654382051635</v>
          </cell>
          <cell r="H228">
            <v>3.2865113854364565</v>
          </cell>
          <cell r="I228">
            <v>3.1764984554269633</v>
          </cell>
          <cell r="J228">
            <v>3.04053899779375</v>
          </cell>
          <cell r="K228">
            <v>2.9938163005684588</v>
          </cell>
          <cell r="L228">
            <v>3.0294809187918332</v>
          </cell>
          <cell r="M228">
            <v>1.9461462824294671</v>
          </cell>
          <cell r="N228">
            <v>3.7901238593909738</v>
          </cell>
          <cell r="O228">
            <v>3.4417131566712982</v>
          </cell>
          <cell r="P228">
            <v>3.9646197094394608</v>
          </cell>
          <cell r="Q228">
            <v>3.2753621506399497</v>
          </cell>
          <cell r="R228">
            <v>3.4464828763434099</v>
          </cell>
          <cell r="S228">
            <v>2.3662431455595794</v>
          </cell>
          <cell r="T228">
            <v>2.1440387738904434</v>
          </cell>
          <cell r="U228">
            <v>3.3411154950622119</v>
          </cell>
          <cell r="V228">
            <v>3.0994460766311818</v>
          </cell>
        </row>
        <row r="229">
          <cell r="B229">
            <v>2.2390218549583807</v>
          </cell>
          <cell r="C229">
            <v>3.762206666600278</v>
          </cell>
          <cell r="D229">
            <v>2.627410429555411</v>
          </cell>
          <cell r="E229">
            <v>2.9659300163202857</v>
          </cell>
          <cell r="F229">
            <v>2.8619554755177319</v>
          </cell>
          <cell r="G229">
            <v>3.1164875992462129</v>
          </cell>
          <cell r="H229">
            <v>2.9533413777092647</v>
          </cell>
          <cell r="I229">
            <v>2.7909443195402055</v>
          </cell>
          <cell r="J229">
            <v>2.3047132484030737</v>
          </cell>
          <cell r="K229">
            <v>2.2626217719593971</v>
          </cell>
          <cell r="L229">
            <v>1.4830376595082555</v>
          </cell>
          <cell r="M229">
            <v>2.8407765652167711</v>
          </cell>
          <cell r="N229">
            <v>3.2358887422984139</v>
          </cell>
          <cell r="O229">
            <v>3.4147937198649743</v>
          </cell>
          <cell r="P229">
            <v>1.8545003160387949</v>
          </cell>
          <cell r="Q229">
            <v>2.4073511387223192</v>
          </cell>
          <cell r="R229">
            <v>2.3008628954937791</v>
          </cell>
          <cell r="S229">
            <v>1.3737731019610351</v>
          </cell>
          <cell r="T229">
            <v>0.7035725852383905</v>
          </cell>
          <cell r="U229">
            <v>2.905818750889182</v>
          </cell>
          <cell r="V229">
            <v>2.3699279990393336</v>
          </cell>
        </row>
        <row r="240">
          <cell r="B240">
            <v>84.22489665634501</v>
          </cell>
          <cell r="C240">
            <v>82.685957428125576</v>
          </cell>
          <cell r="D240">
            <v>89.119447131844908</v>
          </cell>
          <cell r="E240">
            <v>86.419622555510927</v>
          </cell>
          <cell r="F240">
            <v>85.717781040244645</v>
          </cell>
          <cell r="G240">
            <v>97.033686900135692</v>
          </cell>
          <cell r="H240">
            <v>89.323257677869805</v>
          </cell>
          <cell r="I240">
            <v>86.220617878903411</v>
          </cell>
          <cell r="J240">
            <v>99.875058945590325</v>
          </cell>
          <cell r="K240">
            <v>100</v>
          </cell>
          <cell r="L240">
            <v>102.98652332895941</v>
          </cell>
          <cell r="M240">
            <v>100.86119341480841</v>
          </cell>
          <cell r="N240">
            <v>102.26797958216088</v>
          </cell>
          <cell r="O240">
            <v>99.52423691192007</v>
          </cell>
          <cell r="P240">
            <v>105.71645811733887</v>
          </cell>
          <cell r="Q240">
            <v>95.23830141936952</v>
          </cell>
          <cell r="R240">
            <v>100.10461371749857</v>
          </cell>
          <cell r="S240">
            <v>95.80603404217976</v>
          </cell>
          <cell r="T240">
            <v>95.627743281289597</v>
          </cell>
          <cell r="U240">
            <v>85.698732773485347</v>
          </cell>
          <cell r="V240">
            <v>98.801870783385397</v>
          </cell>
        </row>
        <row r="241">
          <cell r="B241">
            <v>84.371392482944486</v>
          </cell>
          <cell r="C241">
            <v>82.977408168323336</v>
          </cell>
          <cell r="D241">
            <v>89.493843224617393</v>
          </cell>
          <cell r="E241">
            <v>86.564715135830099</v>
          </cell>
          <cell r="F241">
            <v>86.628165351558792</v>
          </cell>
          <cell r="G241">
            <v>98.876619892901573</v>
          </cell>
          <cell r="H241">
            <v>90.182831568912746</v>
          </cell>
          <cell r="I241">
            <v>86.617809051301137</v>
          </cell>
          <cell r="J241">
            <v>99.950770833752102</v>
          </cell>
          <cell r="K241">
            <v>100</v>
          </cell>
          <cell r="L241">
            <v>103.1451726696931</v>
          </cell>
          <cell r="M241">
            <v>100.9622294637559</v>
          </cell>
          <cell r="N241">
            <v>101.14805700872407</v>
          </cell>
          <cell r="O241">
            <v>99.232144478415151</v>
          </cell>
          <cell r="P241">
            <v>105.93287969133792</v>
          </cell>
          <cell r="Q241">
            <v>94.669670424101639</v>
          </cell>
          <cell r="R241">
            <v>100.01915275270738</v>
          </cell>
          <cell r="S241">
            <v>95.929408531590283</v>
          </cell>
          <cell r="T241">
            <v>95.314717512223694</v>
          </cell>
          <cell r="U241">
            <v>85.562268360222987</v>
          </cell>
          <cell r="V241">
            <v>98.913584597532108</v>
          </cell>
        </row>
        <row r="242">
          <cell r="B242">
            <v>86.223715045774782</v>
          </cell>
          <cell r="C242">
            <v>84.30627081158093</v>
          </cell>
          <cell r="D242">
            <v>91.648043856408819</v>
          </cell>
          <cell r="E242">
            <v>88.401463217980364</v>
          </cell>
          <cell r="F242">
            <v>88.603241255637272</v>
          </cell>
          <cell r="G242">
            <v>99.694625399461316</v>
          </cell>
          <cell r="H242">
            <v>91.965864901721559</v>
          </cell>
          <cell r="I242">
            <v>88.506004975482881</v>
          </cell>
          <cell r="J242">
            <v>100.0247664990402</v>
          </cell>
          <cell r="K242">
            <v>100</v>
          </cell>
          <cell r="L242">
            <v>103.02111827048162</v>
          </cell>
          <cell r="M242">
            <v>101.996253377339</v>
          </cell>
          <cell r="N242">
            <v>98.663769878231363</v>
          </cell>
          <cell r="O242">
            <v>100.8381493585014</v>
          </cell>
          <cell r="P242">
            <v>104.63297525690129</v>
          </cell>
          <cell r="Q242">
            <v>94.440071200913593</v>
          </cell>
          <cell r="R242">
            <v>99.151231899006589</v>
          </cell>
          <cell r="S242">
            <v>97.407005834781884</v>
          </cell>
          <cell r="T242">
            <v>96.601313918911075</v>
          </cell>
          <cell r="U242">
            <v>87.076644722269819</v>
          </cell>
          <cell r="V242">
            <v>99.234477387928877</v>
          </cell>
        </row>
        <row r="243">
          <cell r="B243">
            <v>86.601990856818261</v>
          </cell>
          <cell r="C243">
            <v>85.073346048697672</v>
          </cell>
          <cell r="D243">
            <v>91.78380191387923</v>
          </cell>
          <cell r="E243">
            <v>89.029191589426262</v>
          </cell>
          <cell r="F243">
            <v>88.879902832850149</v>
          </cell>
          <cell r="G243">
            <v>100.0166051538085</v>
          </cell>
          <cell r="H243">
            <v>92.381804662411952</v>
          </cell>
          <cell r="I243">
            <v>88.871499536737204</v>
          </cell>
          <cell r="J243">
            <v>100.02720201156261</v>
          </cell>
          <cell r="K243">
            <v>100</v>
          </cell>
          <cell r="L243">
            <v>102.41412686965816</v>
          </cell>
          <cell r="M243">
            <v>102.02244895727574</v>
          </cell>
          <cell r="N243">
            <v>99.764822766010838</v>
          </cell>
          <cell r="O243">
            <v>101.66294993787145</v>
          </cell>
          <cell r="P243">
            <v>105.24807118377947</v>
          </cell>
          <cell r="Q243">
            <v>94.414438305555279</v>
          </cell>
          <cell r="R243">
            <v>99.312324789020394</v>
          </cell>
          <cell r="S243">
            <v>96.057954178934267</v>
          </cell>
          <cell r="T243">
            <v>97.123307325078471</v>
          </cell>
          <cell r="U243">
            <v>87.041000465443474</v>
          </cell>
          <cell r="V243">
            <v>99.355260366158504</v>
          </cell>
        </row>
        <row r="244">
          <cell r="B244">
            <v>86.264136112129464</v>
          </cell>
          <cell r="C244">
            <v>85.323086792262757</v>
          </cell>
          <cell r="D244">
            <v>90.941530269586352</v>
          </cell>
          <cell r="E244">
            <v>88.745083249237638</v>
          </cell>
          <cell r="F244">
            <v>89.375700316062051</v>
          </cell>
          <cell r="G244">
            <v>100.43903604772646</v>
          </cell>
          <cell r="H244">
            <v>92.273706667933041</v>
          </cell>
          <cell r="I244">
            <v>88.617213727213809</v>
          </cell>
          <cell r="J244">
            <v>100.05992848016882</v>
          </cell>
          <cell r="K244">
            <v>100</v>
          </cell>
          <cell r="L244">
            <v>102.0430229585541</v>
          </cell>
          <cell r="M244">
            <v>101.00021527695797</v>
          </cell>
          <cell r="N244">
            <v>102.09790100579794</v>
          </cell>
          <cell r="O244">
            <v>102.39150476367939</v>
          </cell>
          <cell r="P244">
            <v>106.28738748861861</v>
          </cell>
          <cell r="Q244">
            <v>94.481742532948914</v>
          </cell>
          <cell r="R244">
            <v>99.989311769619391</v>
          </cell>
          <cell r="S244">
            <v>95.524214588898346</v>
          </cell>
          <cell r="T244">
            <v>96.431450142230474</v>
          </cell>
          <cell r="U244">
            <v>87.308513100722735</v>
          </cell>
          <cell r="V244">
            <v>99.438187220420843</v>
          </cell>
        </row>
        <row r="245">
          <cell r="B245">
            <v>85.558426718512649</v>
          </cell>
          <cell r="C245">
            <v>86.321192957749631</v>
          </cell>
          <cell r="D245">
            <v>90.134294148814149</v>
          </cell>
          <cell r="E245">
            <v>89.064528390066712</v>
          </cell>
          <cell r="F245">
            <v>89.645866573627544</v>
          </cell>
          <cell r="G245">
            <v>101.59644137348538</v>
          </cell>
          <cell r="H245">
            <v>92.469277815135641</v>
          </cell>
          <cell r="I245">
            <v>88.438521046548914</v>
          </cell>
          <cell r="J245">
            <v>100.11656297499243</v>
          </cell>
          <cell r="K245">
            <v>100</v>
          </cell>
          <cell r="L245">
            <v>100.89187179092305</v>
          </cell>
          <cell r="M245">
            <v>101.33134720091277</v>
          </cell>
          <cell r="N245">
            <v>104.77433224372123</v>
          </cell>
          <cell r="O245">
            <v>104.32270849704399</v>
          </cell>
          <cell r="P245">
            <v>106.37874301871541</v>
          </cell>
          <cell r="Q245">
            <v>94.522596464695894</v>
          </cell>
          <cell r="R245">
            <v>100.29771467864703</v>
          </cell>
          <cell r="S245">
            <v>94.452165232519576</v>
          </cell>
          <cell r="T245">
            <v>94.687391540100393</v>
          </cell>
          <cell r="U245">
            <v>87.858297136702134</v>
          </cell>
          <cell r="V245">
            <v>99.542930065686136</v>
          </cell>
        </row>
      </sheetData>
      <sheetData sheetId="61">
        <row r="124">
          <cell r="A124">
            <v>2019</v>
          </cell>
          <cell r="B124">
            <v>70.021703743895827</v>
          </cell>
          <cell r="C124">
            <v>65.056972327726541</v>
          </cell>
          <cell r="D124">
            <v>70.455778621812257</v>
          </cell>
          <cell r="E124">
            <v>68.122626153011396</v>
          </cell>
          <cell r="F124">
            <v>66.413456321215421</v>
          </cell>
          <cell r="G124">
            <v>95.30656538252849</v>
          </cell>
          <cell r="H124">
            <v>71.432447097124253</v>
          </cell>
          <cell r="I124">
            <v>68.610960390667387</v>
          </cell>
          <cell r="J124">
            <v>99.918610960390666</v>
          </cell>
          <cell r="K124">
            <v>100</v>
          </cell>
          <cell r="L124">
            <v>105.58871405317419</v>
          </cell>
          <cell r="M124">
            <v>102.6587086272382</v>
          </cell>
          <cell r="N124">
            <v>110.82474226804125</v>
          </cell>
          <cell r="O124">
            <v>120.78133478024959</v>
          </cell>
          <cell r="P124">
            <v>100.92240911557244</v>
          </cell>
          <cell r="Q124">
            <v>95.38795442213781</v>
          </cell>
          <cell r="R124">
            <v>94.329896907216508</v>
          </cell>
          <cell r="S124">
            <v>95.930548019533362</v>
          </cell>
          <cell r="T124">
            <v>95.903418339663588</v>
          </cell>
          <cell r="U124">
            <v>86.950623982636998</v>
          </cell>
          <cell r="V124">
            <v>96.01193705914271</v>
          </cell>
        </row>
        <row r="125">
          <cell r="A125">
            <v>2020</v>
          </cell>
          <cell r="B125">
            <v>71.378941742383745</v>
          </cell>
          <cell r="C125">
            <v>64.991982896846594</v>
          </cell>
          <cell r="D125">
            <v>71.592731159807585</v>
          </cell>
          <cell r="E125">
            <v>69.321218599679312</v>
          </cell>
          <cell r="F125">
            <v>66.541956173169424</v>
          </cell>
          <cell r="G125">
            <v>93.800106894708719</v>
          </cell>
          <cell r="H125">
            <v>72.047033671833233</v>
          </cell>
          <cell r="I125">
            <v>69.454836985569202</v>
          </cell>
          <cell r="J125">
            <v>99.89310529128808</v>
          </cell>
          <cell r="K125">
            <v>100</v>
          </cell>
          <cell r="L125">
            <v>106.4671298770711</v>
          </cell>
          <cell r="M125">
            <v>102.27151256012827</v>
          </cell>
          <cell r="N125">
            <v>108.25761624799573</v>
          </cell>
          <cell r="O125">
            <v>121.88669160876535</v>
          </cell>
          <cell r="P125">
            <v>101.22928915018707</v>
          </cell>
          <cell r="Q125">
            <v>95.296632816675569</v>
          </cell>
          <cell r="R125">
            <v>93.907001603420625</v>
          </cell>
          <cell r="S125">
            <v>96.098343132014961</v>
          </cell>
          <cell r="T125">
            <v>95.430251202565472</v>
          </cell>
          <cell r="U125">
            <v>87.867450561197231</v>
          </cell>
          <cell r="V125">
            <v>96.044895777659008</v>
          </cell>
        </row>
        <row r="126">
          <cell r="A126">
            <v>2021</v>
          </cell>
          <cell r="B126">
            <v>73.312068048910149</v>
          </cell>
          <cell r="C126">
            <v>66.188197767145141</v>
          </cell>
          <cell r="D126">
            <v>72.169059011164265</v>
          </cell>
          <cell r="E126">
            <v>70.574162679425839</v>
          </cell>
          <cell r="F126">
            <v>68.314726209463046</v>
          </cell>
          <cell r="G126">
            <v>95.587453482190327</v>
          </cell>
          <cell r="H126">
            <v>73.258904837852214</v>
          </cell>
          <cell r="I126">
            <v>70.653907496012764</v>
          </cell>
          <cell r="J126">
            <v>99.920255183413104</v>
          </cell>
          <cell r="K126">
            <v>100</v>
          </cell>
          <cell r="L126">
            <v>106.69856459330146</v>
          </cell>
          <cell r="M126">
            <v>102.3391812865497</v>
          </cell>
          <cell r="N126">
            <v>107.78841041998936</v>
          </cell>
          <cell r="O126">
            <v>119.93620414673047</v>
          </cell>
          <cell r="P126">
            <v>100.85061137692716</v>
          </cell>
          <cell r="Q126">
            <v>93.514088250930357</v>
          </cell>
          <cell r="R126">
            <v>94.816586921850089</v>
          </cell>
          <cell r="S126">
            <v>95.906432748538023</v>
          </cell>
          <cell r="T126">
            <v>94.577352472089316</v>
          </cell>
          <cell r="U126">
            <v>87.852206273258901</v>
          </cell>
          <cell r="V126">
            <v>96.25199362041468</v>
          </cell>
        </row>
        <row r="127">
          <cell r="A127">
            <v>2022</v>
          </cell>
          <cell r="B127">
            <v>75.236633410079307</v>
          </cell>
          <cell r="C127">
            <v>68.969045791762596</v>
          </cell>
          <cell r="D127">
            <v>74.085443847531323</v>
          </cell>
          <cell r="E127">
            <v>72.320286518291113</v>
          </cell>
          <cell r="F127">
            <v>70.65745715016628</v>
          </cell>
          <cell r="G127">
            <v>96.878997185981049</v>
          </cell>
          <cell r="H127">
            <v>75.262215400358144</v>
          </cell>
          <cell r="I127">
            <v>72.729598362752611</v>
          </cell>
          <cell r="J127">
            <v>99.948836019442297</v>
          </cell>
          <cell r="K127">
            <v>100</v>
          </cell>
          <cell r="L127">
            <v>105.8582757738552</v>
          </cell>
          <cell r="M127">
            <v>103.01867485290354</v>
          </cell>
          <cell r="N127">
            <v>108.0839089281146</v>
          </cell>
          <cell r="O127">
            <v>120.9004860578153</v>
          </cell>
          <cell r="P127">
            <v>100.10232796111538</v>
          </cell>
          <cell r="Q127">
            <v>94.602200051163962</v>
          </cell>
          <cell r="R127">
            <v>94.602200051163962</v>
          </cell>
          <cell r="S127">
            <v>95.651061652596567</v>
          </cell>
          <cell r="T127">
            <v>95.4975697109235</v>
          </cell>
          <cell r="U127">
            <v>87.695062675876173</v>
          </cell>
          <cell r="V127">
            <v>96.572013302634943</v>
          </cell>
        </row>
        <row r="128">
          <cell r="A128">
            <v>2023</v>
          </cell>
          <cell r="B128">
            <v>76.526946107784426</v>
          </cell>
          <cell r="C128">
            <v>69.820359281437135</v>
          </cell>
          <cell r="D128">
            <v>75.808383233532922</v>
          </cell>
          <cell r="E128">
            <v>73.365269461077844</v>
          </cell>
          <cell r="F128">
            <v>71.47305389221556</v>
          </cell>
          <cell r="G128">
            <v>97.293413173652681</v>
          </cell>
          <cell r="H128">
            <v>76.455089820359291</v>
          </cell>
          <cell r="I128">
            <v>74.035928143712567</v>
          </cell>
          <cell r="J128">
            <v>99.95209580838322</v>
          </cell>
          <cell r="K128">
            <v>100</v>
          </cell>
          <cell r="L128">
            <v>106.29940119760479</v>
          </cell>
          <cell r="M128">
            <v>103.1616766467066</v>
          </cell>
          <cell r="N128">
            <v>109.36526946107783</v>
          </cell>
          <cell r="O128">
            <v>119.23353293413174</v>
          </cell>
          <cell r="P128">
            <v>99.616766467065872</v>
          </cell>
          <cell r="Q128">
            <v>94.706586826347305</v>
          </cell>
          <cell r="R128">
            <v>94.011976047904184</v>
          </cell>
          <cell r="S128">
            <v>94.82634730538922</v>
          </cell>
          <cell r="T128">
            <v>97.149700598802397</v>
          </cell>
          <cell r="U128">
            <v>88.071856287425149</v>
          </cell>
          <cell r="V128">
            <v>96.742514970059872</v>
          </cell>
        </row>
        <row r="129">
          <cell r="A129">
            <v>2024</v>
          </cell>
          <cell r="B129">
            <v>76.97383390216153</v>
          </cell>
          <cell r="C129">
            <v>70.625711035267344</v>
          </cell>
          <cell r="D129">
            <v>76.177474402730354</v>
          </cell>
          <cell r="E129">
            <v>73.788395904436854</v>
          </cell>
          <cell r="F129">
            <v>72.832764505119442</v>
          </cell>
          <cell r="G129">
            <v>96.769055745164962</v>
          </cell>
          <cell r="H129">
            <v>77.042093287827072</v>
          </cell>
          <cell r="I129">
            <v>74.675767918088738</v>
          </cell>
          <cell r="J129">
            <v>99.931740614334458</v>
          </cell>
          <cell r="K129">
            <v>100</v>
          </cell>
          <cell r="L129">
            <v>106.98521046643914</v>
          </cell>
          <cell r="M129">
            <v>103.00341296928327</v>
          </cell>
          <cell r="N129">
            <v>109.05574516496017</v>
          </cell>
          <cell r="O129">
            <v>119.74971558589307</v>
          </cell>
          <cell r="P129">
            <v>99.590443686006822</v>
          </cell>
          <cell r="Q129">
            <v>95.449374288964734</v>
          </cell>
          <cell r="R129">
            <v>93.219567690557454</v>
          </cell>
          <cell r="S129">
            <v>94.266211604095545</v>
          </cell>
          <cell r="T129">
            <v>95.4721274175199</v>
          </cell>
          <cell r="U129">
            <v>88.941979522184297</v>
          </cell>
          <cell r="V129">
            <v>96.83731513083049</v>
          </cell>
        </row>
        <row r="130">
          <cell r="A130">
            <v>2025</v>
          </cell>
          <cell r="B130">
            <v>78.281938325991192</v>
          </cell>
          <cell r="C130">
            <v>70.132158590308364</v>
          </cell>
          <cell r="D130">
            <v>77.048458149779734</v>
          </cell>
          <cell r="E130">
            <v>75.330396475770939</v>
          </cell>
          <cell r="F130">
            <v>72.621145374449341</v>
          </cell>
          <cell r="G130">
            <v>97.929515418502206</v>
          </cell>
          <cell r="H130">
            <v>77.841409691629977</v>
          </cell>
          <cell r="I130">
            <v>75.352422907488986</v>
          </cell>
          <cell r="J130">
            <v>99.955947136563879</v>
          </cell>
          <cell r="K130">
            <v>100</v>
          </cell>
          <cell r="L130">
            <v>106.18942731277534</v>
          </cell>
          <cell r="M130">
            <v>103.10572687224671</v>
          </cell>
          <cell r="N130">
            <v>108.63436123348018</v>
          </cell>
          <cell r="O130">
            <v>120.57268722466961</v>
          </cell>
          <cell r="P130">
            <v>101.40969162995594</v>
          </cell>
          <cell r="Q130">
            <v>95.1762114537445</v>
          </cell>
          <cell r="R130">
            <v>93.23788546255507</v>
          </cell>
          <cell r="S130">
            <v>95.418502202643168</v>
          </cell>
          <cell r="T130">
            <v>92.731277533039659</v>
          </cell>
          <cell r="U130">
            <v>89.383259911894271</v>
          </cell>
          <cell r="V130">
            <v>96.960352422907505</v>
          </cell>
        </row>
      </sheetData>
      <sheetData sheetId="62">
        <row r="31">
          <cell r="A31">
            <v>2019</v>
          </cell>
          <cell r="B31">
            <v>56.81379713534055</v>
          </cell>
          <cell r="C31">
            <v>59.164509816299471</v>
          </cell>
          <cell r="D31">
            <v>60.981119142572282</v>
          </cell>
          <cell r="E31">
            <v>58.468766848956335</v>
          </cell>
          <cell r="F31">
            <v>61.52756539235412</v>
          </cell>
          <cell r="G31">
            <v>61.580310880829018</v>
          </cell>
          <cell r="H31">
            <v>60.114346339738297</v>
          </cell>
          <cell r="I31">
            <v>59.589443722541922</v>
          </cell>
          <cell r="J31">
            <v>59.026434960515971</v>
          </cell>
          <cell r="K31">
            <v>58.890244509735567</v>
          </cell>
          <cell r="L31">
            <v>59.102752380501208</v>
          </cell>
          <cell r="M31">
            <v>58.580885493285251</v>
          </cell>
          <cell r="N31">
            <v>61.972402597402599</v>
          </cell>
          <cell r="O31">
            <v>54.649311360560461</v>
          </cell>
          <cell r="P31">
            <v>59.92878504020387</v>
          </cell>
          <cell r="Q31">
            <v>56.834216925100648</v>
          </cell>
          <cell r="R31">
            <v>60.157465776910293</v>
          </cell>
          <cell r="S31">
            <v>58.533245700514847</v>
          </cell>
          <cell r="T31">
            <v>62.162592909198921</v>
          </cell>
          <cell r="U31">
            <v>57.647633131846831</v>
          </cell>
          <cell r="V31">
            <v>59.09655446153058</v>
          </cell>
          <cell r="X31">
            <v>0.11799601011830418</v>
          </cell>
          <cell r="Y31">
            <v>-1.49951358962916</v>
          </cell>
          <cell r="Z31">
            <v>0.49108650366301276</v>
          </cell>
          <cell r="AA31">
            <v>-0.91900122972218412</v>
          </cell>
          <cell r="AB31">
            <v>0.87389176754551556</v>
          </cell>
          <cell r="AC31">
            <v>1.8238688984915825</v>
          </cell>
          <cell r="AD31">
            <v>0.53955564797804811</v>
          </cell>
          <cell r="AE31">
            <v>-5.128088011787213E-3</v>
          </cell>
          <cell r="AF31">
            <v>1.3653004254872343</v>
          </cell>
          <cell r="AG31">
            <v>1.335341371392488</v>
          </cell>
          <cell r="AH31">
            <v>1.9818902049531886</v>
          </cell>
          <cell r="AI31">
            <v>0.98183311585455613</v>
          </cell>
          <cell r="AJ31">
            <v>2.9455263443972655</v>
          </cell>
          <cell r="AK31">
            <v>0.60434391779378416</v>
          </cell>
          <cell r="AL31">
            <v>0.99735419136143832</v>
          </cell>
          <cell r="AM31">
            <v>0.84694190932926006</v>
          </cell>
          <cell r="AN31">
            <v>1.9417154052075745</v>
          </cell>
          <cell r="AO31">
            <v>0.50159698238387307</v>
          </cell>
          <cell r="AP31">
            <v>1.9809870077936154</v>
          </cell>
          <cell r="AQ31">
            <v>-0.10729387489867293</v>
          </cell>
          <cell r="AR31">
            <v>1.2133320838412516</v>
          </cell>
        </row>
        <row r="32">
          <cell r="A32">
            <v>2020</v>
          </cell>
          <cell r="X32">
            <v>3.1139630617491747</v>
          </cell>
          <cell r="Y32">
            <v>3.27060718530781</v>
          </cell>
          <cell r="Z32">
            <v>3.2504113842263962</v>
          </cell>
          <cell r="AA32">
            <v>2.8950087394646715</v>
          </cell>
          <cell r="AB32">
            <v>1.0588393224333856</v>
          </cell>
          <cell r="AC32">
            <v>2.5031552376945569</v>
          </cell>
          <cell r="AD32">
            <v>2.7206140132690138</v>
          </cell>
          <cell r="AE32">
            <v>2.7824337365779428</v>
          </cell>
          <cell r="AF32">
            <v>1.9529564452290344</v>
          </cell>
          <cell r="AG32">
            <v>1.9193709030749204</v>
          </cell>
          <cell r="AH32">
            <v>1.8401552640779926</v>
          </cell>
          <cell r="AI32">
            <v>1.6558809695976748</v>
          </cell>
          <cell r="AJ32">
            <v>1.2861764650380536</v>
          </cell>
          <cell r="AK32">
            <v>4.199430879554896</v>
          </cell>
          <cell r="AL32">
            <v>2.1527069279628961</v>
          </cell>
          <cell r="AM32">
            <v>2.4459412174142159</v>
          </cell>
          <cell r="AN32">
            <v>1.7216257602151472</v>
          </cell>
          <cell r="AO32">
            <v>1.4684932468542087</v>
          </cell>
          <cell r="AP32">
            <v>2.0453324994229121</v>
          </cell>
          <cell r="AQ32">
            <v>1.1911301365084626</v>
          </cell>
          <cell r="AR32">
            <v>2.0456159128505504</v>
          </cell>
        </row>
        <row r="33">
          <cell r="A33">
            <v>2021</v>
          </cell>
          <cell r="X33">
            <v>-2.5250916390798182</v>
          </cell>
          <cell r="Y33">
            <v>-3.0507510478819313</v>
          </cell>
          <cell r="Z33">
            <v>-1.8696062315725612</v>
          </cell>
          <cell r="AA33">
            <v>-2.3605533361196649</v>
          </cell>
          <cell r="AB33">
            <v>-1.3788640631051692</v>
          </cell>
          <cell r="AC33">
            <v>-0.84939580600153874</v>
          </cell>
          <cell r="AD33">
            <v>-1.7352545603144307</v>
          </cell>
          <cell r="AE33">
            <v>-2.1553539604647511</v>
          </cell>
          <cell r="AF33">
            <v>-3.2548666136262909</v>
          </cell>
          <cell r="AG33">
            <v>-3.391710445021701</v>
          </cell>
          <cell r="AH33">
            <v>-3.8104332622537243</v>
          </cell>
          <cell r="AI33">
            <v>-2.7755776730812727</v>
          </cell>
          <cell r="AJ33">
            <v>-6.8619831614756635</v>
          </cell>
          <cell r="AK33">
            <v>-6.8669803636357187</v>
          </cell>
          <cell r="AL33">
            <v>-2.9583748304937387</v>
          </cell>
          <cell r="AM33">
            <v>-2.1405039374609203</v>
          </cell>
          <cell r="AN33">
            <v>-2.371852482822348</v>
          </cell>
          <cell r="AO33">
            <v>-9.3722872158269297</v>
          </cell>
          <cell r="AP33">
            <v>-2.0836576424920423</v>
          </cell>
          <cell r="AQ33">
            <v>-2.8620732851716468</v>
          </cell>
          <cell r="AR33">
            <v>-3.1351517132047917</v>
          </cell>
        </row>
        <row r="34">
          <cell r="A34">
            <v>2022</v>
          </cell>
          <cell r="X34">
            <v>-5.4040400455141082</v>
          </cell>
          <cell r="Y34">
            <v>-5.6882232144766505</v>
          </cell>
          <cell r="Z34">
            <v>-3.1242451485648814</v>
          </cell>
          <cell r="AA34">
            <v>-5.0807573352941517</v>
          </cell>
          <cell r="AB34">
            <v>-2.0328706867767181</v>
          </cell>
          <cell r="AC34">
            <v>-1.1787982583012706</v>
          </cell>
          <cell r="AD34">
            <v>-3.1794712911068927</v>
          </cell>
          <cell r="AE34">
            <v>-4.0645047645147514</v>
          </cell>
          <cell r="AF34">
            <v>-2.2434859950536747</v>
          </cell>
          <cell r="AG34">
            <v>-2.3106204985116392</v>
          </cell>
          <cell r="AH34">
            <v>-2.7501336394348215</v>
          </cell>
          <cell r="AI34">
            <v>-2.2050209248438648</v>
          </cell>
          <cell r="AJ34">
            <v>-2.7070777583317494</v>
          </cell>
          <cell r="AK34">
            <v>-6.6082866046315019</v>
          </cell>
          <cell r="AL34">
            <v>-1.352968329298335</v>
          </cell>
          <cell r="AM34">
            <v>-2.7594053748723582</v>
          </cell>
          <cell r="AN34">
            <v>-1.6674829125031607</v>
          </cell>
          <cell r="AO34">
            <v>1.0808689184481182</v>
          </cell>
          <cell r="AP34">
            <v>-3.0222960875488099</v>
          </cell>
          <cell r="AQ34">
            <v>-5.2078942925500655</v>
          </cell>
          <cell r="AR34">
            <v>-2.446756426437247</v>
          </cell>
        </row>
        <row r="35">
          <cell r="A35">
            <v>2023</v>
          </cell>
          <cell r="X35">
            <v>-0.76301980414233128</v>
          </cell>
          <cell r="Y35">
            <v>1.4566497691750158</v>
          </cell>
          <cell r="Z35">
            <v>0.96975777982932243</v>
          </cell>
          <cell r="AA35">
            <v>1.4111925388604618</v>
          </cell>
          <cell r="AB35">
            <v>0.3678241507260509</v>
          </cell>
          <cell r="AC35">
            <v>0.69067174614134785</v>
          </cell>
          <cell r="AD35">
            <v>0.67932593539805453</v>
          </cell>
          <cell r="AE35">
            <v>0.6518674854605564</v>
          </cell>
          <cell r="AF35">
            <v>1.1301880270221858</v>
          </cell>
          <cell r="AG35">
            <v>1.1484788474775769</v>
          </cell>
          <cell r="AH35">
            <v>4.8741400105029697E-2</v>
          </cell>
          <cell r="AI35">
            <v>-0.1230508920549056</v>
          </cell>
          <cell r="AJ35">
            <v>4.0619841382974755</v>
          </cell>
          <cell r="AK35">
            <v>10.662016456380357</v>
          </cell>
          <cell r="AL35">
            <v>0.59258797079679937</v>
          </cell>
          <cell r="AM35">
            <v>0.36170292377457258</v>
          </cell>
          <cell r="AN35">
            <v>0.6909919772803903</v>
          </cell>
          <cell r="AO35">
            <v>5.2259999108357249</v>
          </cell>
          <cell r="AP35">
            <v>0.15177324073644627</v>
          </cell>
          <cell r="AQ35">
            <v>3.8156314962326121</v>
          </cell>
          <cell r="AR35">
            <v>1.0766022316251735</v>
          </cell>
        </row>
        <row r="36">
          <cell r="A36">
            <v>2024</v>
          </cell>
          <cell r="X36">
            <v>2.1513089668978154</v>
          </cell>
          <cell r="Y36">
            <v>1.5007577620598482</v>
          </cell>
          <cell r="Z36">
            <v>2.0837293297613257</v>
          </cell>
          <cell r="AA36">
            <v>3.3473972574774393</v>
          </cell>
          <cell r="AB36">
            <v>3.0828411705728058</v>
          </cell>
          <cell r="AC36">
            <v>0.83610303400112684</v>
          </cell>
          <cell r="AD36">
            <v>1.9305062722257702</v>
          </cell>
          <cell r="AE36">
            <v>2.3844650524916631</v>
          </cell>
          <cell r="AF36">
            <v>2.6181806342716669</v>
          </cell>
          <cell r="AG36">
            <v>2.7187462669720617</v>
          </cell>
          <cell r="AH36">
            <v>3.5841370072525081</v>
          </cell>
          <cell r="AI36">
            <v>3.0506812616967238</v>
          </cell>
          <cell r="AJ36">
            <v>2.7400706085977049</v>
          </cell>
          <cell r="AK36">
            <v>0.15323086567069311</v>
          </cell>
          <cell r="AL36">
            <v>2.412435328382827</v>
          </cell>
          <cell r="AM36">
            <v>1.0907685493914556</v>
          </cell>
          <cell r="AN36">
            <v>3.0398032914079351</v>
          </cell>
          <cell r="AO36">
            <v>2.408827964575508</v>
          </cell>
          <cell r="AP36">
            <v>5.3742262704503219</v>
          </cell>
          <cell r="AQ36">
            <v>2.4753359125158028</v>
          </cell>
          <cell r="AR36">
            <v>2.5897175623595956</v>
          </cell>
        </row>
        <row r="37">
          <cell r="B37">
            <v>55.994203407693654</v>
          </cell>
          <cell r="C37">
            <v>57.929406209420378</v>
          </cell>
          <cell r="D37">
            <v>62.438839879448985</v>
          </cell>
          <cell r="E37">
            <v>59.586757963393069</v>
          </cell>
          <cell r="F37">
            <v>62.659827442387417</v>
          </cell>
          <cell r="G37">
            <v>63.614528059173502</v>
          </cell>
          <cell r="H37">
            <v>61.131904275830784</v>
          </cell>
          <cell r="I37">
            <v>60.079545589863891</v>
          </cell>
          <cell r="J37">
            <v>60.062116185501516</v>
          </cell>
          <cell r="K37">
            <v>59.858799798285425</v>
          </cell>
          <cell r="L37">
            <v>59.351477105584451</v>
          </cell>
          <cell r="M37">
            <v>59.099073277921086</v>
          </cell>
          <cell r="N37">
            <v>62.142086480205826</v>
          </cell>
          <cell r="O37">
            <v>56.643476138166726</v>
          </cell>
          <cell r="P37">
            <v>61.372008674488853</v>
          </cell>
          <cell r="Q37">
            <v>56.929300221898991</v>
          </cell>
          <cell r="R37">
            <v>62.153506589055027</v>
          </cell>
          <cell r="S37">
            <v>59.671705112115589</v>
          </cell>
          <cell r="T37">
            <v>64.098731179966748</v>
          </cell>
          <cell r="U37">
            <v>57.89289858828036</v>
          </cell>
          <cell r="V37">
            <v>60.068922950313755</v>
          </cell>
          <cell r="X37">
            <v>2.2560176424580192</v>
          </cell>
          <cell r="Y37">
            <v>0.69337511412905428</v>
          </cell>
          <cell r="Z37">
            <v>1.2048117279013297</v>
          </cell>
          <cell r="AA37">
            <v>1.968611718014543</v>
          </cell>
          <cell r="AB37">
            <v>0.81238416674240455</v>
          </cell>
          <cell r="AC37">
            <v>1.3039573545057408</v>
          </cell>
          <cell r="AD37">
            <v>1.3963973773144716</v>
          </cell>
          <cell r="AE37">
            <v>1.4065762713104419</v>
          </cell>
          <cell r="AF37">
            <v>1.6890740237418527</v>
          </cell>
          <cell r="AG37">
            <v>1.7084657150920464</v>
          </cell>
          <cell r="AH37">
            <v>1.7145095604573299</v>
          </cell>
          <cell r="AI37">
            <v>1.4107900047058308</v>
          </cell>
          <cell r="AJ37">
            <v>2.1873470204580485</v>
          </cell>
          <cell r="AK37">
            <v>3.1868336530737764</v>
          </cell>
          <cell r="AL37">
            <v>1.6539426125200691</v>
          </cell>
          <cell r="AM37">
            <v>1.2747330523225031</v>
          </cell>
          <cell r="AN37">
            <v>1.9752937873628014</v>
          </cell>
          <cell r="AO37">
            <v>1.7757207355953994</v>
          </cell>
          <cell r="AP37">
            <v>0.83401147238024009</v>
          </cell>
          <cell r="AQ37">
            <v>1.3113881412216273</v>
          </cell>
          <cell r="AR37">
            <v>1.6555157200500759</v>
          </cell>
        </row>
        <row r="68">
          <cell r="A68">
            <v>2019</v>
          </cell>
          <cell r="B68">
            <v>96.474038456315554</v>
          </cell>
          <cell r="C68">
            <v>100.46572281851974</v>
          </cell>
          <cell r="D68">
            <v>103.55046009783683</v>
          </cell>
          <cell r="E68">
            <v>99.284299692949048</v>
          </cell>
          <cell r="F68">
            <v>104.47836633142617</v>
          </cell>
          <cell r="G68">
            <v>104.56793208024249</v>
          </cell>
          <cell r="H68">
            <v>102.07861563522694</v>
          </cell>
          <cell r="I68">
            <v>101.18729208653696</v>
          </cell>
          <cell r="J68">
            <v>100.23126147957815</v>
          </cell>
          <cell r="K68">
            <v>100</v>
          </cell>
          <cell r="L68">
            <v>100.36085411520158</v>
          </cell>
          <cell r="M68">
            <v>99.474685461020329</v>
          </cell>
          <cell r="N68">
            <v>105.23373287600717</v>
          </cell>
          <cell r="O68">
            <v>92.798581183554091</v>
          </cell>
          <cell r="P68">
            <v>101.7635187951998</v>
          </cell>
          <cell r="Q68">
            <v>96.50871277280055</v>
          </cell>
          <cell r="R68">
            <v>102.15183563546799</v>
          </cell>
          <cell r="S68">
            <v>99.393789561933815</v>
          </cell>
          <cell r="T68">
            <v>105.55669012194775</v>
          </cell>
          <cell r="U68">
            <v>97.889953780573435</v>
          </cell>
          <cell r="V68">
            <v>100.35032958941257</v>
          </cell>
        </row>
        <row r="69">
          <cell r="A69">
            <v>2020</v>
          </cell>
          <cell r="B69">
            <v>97.604806129176808</v>
          </cell>
          <cell r="C69">
            <v>101.79768678758934</v>
          </cell>
          <cell r="D69">
            <v>104.9028021797278</v>
          </cell>
          <cell r="E69">
            <v>100.2347129311942</v>
          </cell>
          <cell r="F69">
            <v>103.59622849123554</v>
          </cell>
          <cell r="G69">
            <v>105.16688711804456</v>
          </cell>
          <cell r="H69">
            <v>102.88111065409491</v>
          </cell>
          <cell r="I69">
            <v>102.04415560766049</v>
          </cell>
          <cell r="J69">
            <v>100.26429073817495</v>
          </cell>
          <cell r="K69">
            <v>100</v>
          </cell>
          <cell r="L69">
            <v>100.28284981514975</v>
          </cell>
          <cell r="M69">
            <v>99.217515719659573</v>
          </cell>
          <cell r="N69">
            <v>104.57994730256289</v>
          </cell>
          <cell r="O69">
            <v>94.874598028594932</v>
          </cell>
          <cell r="P69">
            <v>101.99649800949327</v>
          </cell>
          <cell r="Q69">
            <v>97.007328715687223</v>
          </cell>
          <cell r="R69">
            <v>101.95363946184428</v>
          </cell>
          <cell r="S69">
            <v>98.954084739548293</v>
          </cell>
          <cell r="T69">
            <v>105.68714706134168</v>
          </cell>
          <cell r="U69">
            <v>97.190504261324406</v>
          </cell>
          <cell r="V69">
            <v>100.47463106643062</v>
          </cell>
        </row>
        <row r="70">
          <cell r="A70">
            <v>2021</v>
          </cell>
          <cell r="B70">
            <v>98.4803641266478</v>
          </cell>
          <cell r="C70">
            <v>102.15696111153405</v>
          </cell>
          <cell r="D70">
            <v>106.55558992636848</v>
          </cell>
          <cell r="E70">
            <v>101.3045769902089</v>
          </cell>
          <cell r="F70">
            <v>105.75466949727482</v>
          </cell>
          <cell r="G70">
            <v>107.93442723175531</v>
          </cell>
          <cell r="H70">
            <v>104.64512098854154</v>
          </cell>
          <cell r="I70">
            <v>103.3500782575473</v>
          </cell>
          <cell r="J70">
            <v>100.4063132267208</v>
          </cell>
          <cell r="K70">
            <v>100</v>
          </cell>
          <cell r="L70">
            <v>99.848200598316666</v>
          </cell>
          <cell r="M70">
            <v>99.850289193519785</v>
          </cell>
          <cell r="N70">
            <v>100.82332414440475</v>
          </cell>
          <cell r="O70">
            <v>91.461693834884542</v>
          </cell>
          <cell r="P70">
            <v>102.45400238461721</v>
          </cell>
          <cell r="Q70">
            <v>98.263703313863729</v>
          </cell>
          <cell r="R70">
            <v>103.02992630492302</v>
          </cell>
          <cell r="S70">
            <v>92.828290531869555</v>
          </cell>
          <cell r="T70">
            <v>107.11812539189455</v>
          </cell>
          <cell r="U70">
            <v>97.723333306103925</v>
          </cell>
          <cell r="V70">
            <v>100.7414574852081</v>
          </cell>
        </row>
        <row r="71">
          <cell r="A71">
            <v>2022</v>
          </cell>
          <cell r="B71">
            <v>95.361897360455984</v>
          </cell>
          <cell r="C71">
            <v>98.624892108067883</v>
          </cell>
          <cell r="D71">
            <v>105.66812134987154</v>
          </cell>
          <cell r="E71">
            <v>98.431925511744225</v>
          </cell>
          <cell r="F71">
            <v>106.0553504893422</v>
          </cell>
          <cell r="G71">
            <v>109.18494787021844</v>
          </cell>
          <cell r="H71">
            <v>103.7144057278234</v>
          </cell>
          <cell r="I71">
            <v>101.49456359391552</v>
          </cell>
          <cell r="J71">
            <v>100.47531487272283</v>
          </cell>
          <cell r="K71">
            <v>100</v>
          </cell>
          <cell r="L71">
            <v>99.398974730730671</v>
          </cell>
          <cell r="M71">
            <v>99.958224652044009</v>
          </cell>
          <cell r="N71">
            <v>100.41414825424941</v>
          </cell>
          <cell r="O71">
            <v>87.438003402942485</v>
          </cell>
          <cell r="P71">
            <v>103.45836230714821</v>
          </cell>
          <cell r="Q71">
            <v>97.812279994691281</v>
          </cell>
          <cell r="R71">
            <v>103.70822335654235</v>
          </cell>
          <cell r="S71">
            <v>96.051017163360811</v>
          </cell>
          <cell r="T71">
            <v>106.33776057256767</v>
          </cell>
          <cell r="U71">
            <v>94.825052509371631</v>
          </cell>
          <cell r="V71">
            <v>100.60106830610478</v>
          </cell>
        </row>
        <row r="72">
          <cell r="A72">
            <v>2023</v>
          </cell>
          <cell r="B72">
            <v>93.559753222477454</v>
          </cell>
          <cell r="C72">
            <v>98.925374371860343</v>
          </cell>
          <cell r="D72">
            <v>105.48141444454563</v>
          </cell>
          <cell r="E72">
            <v>98.68758347907864</v>
          </cell>
          <cell r="F72">
            <v>105.23682500662113</v>
          </cell>
          <cell r="G72">
            <v>108.69076698817683</v>
          </cell>
          <cell r="H72">
            <v>103.23335138052892</v>
          </cell>
          <cell r="I72">
            <v>100.9962530504648</v>
          </cell>
          <cell r="J72">
            <v>100.45714578144755</v>
          </cell>
          <cell r="K72">
            <v>100</v>
          </cell>
          <cell r="L72">
            <v>98.318258777437336</v>
          </cell>
          <cell r="M72">
            <v>98.701657506357179</v>
          </cell>
          <cell r="N72">
            <v>103.30650170874949</v>
          </cell>
          <cell r="O72">
            <v>95.661999881185196</v>
          </cell>
          <cell r="P72">
            <v>102.88977679426469</v>
          </cell>
          <cell r="Q72">
            <v>97.051454445763724</v>
          </cell>
          <cell r="R72">
            <v>103.23915895678368</v>
          </cell>
          <cell r="S72">
            <v>99.923048162770584</v>
          </cell>
          <cell r="T72">
            <v>105.28992037389506</v>
          </cell>
          <cell r="U72">
            <v>97.325464703904714</v>
          </cell>
          <cell r="V72">
            <v>100.52958068292577</v>
          </cell>
        </row>
        <row r="73">
          <cell r="A73">
            <v>2024</v>
          </cell>
          <cell r="B73">
            <v>93.042911889287979</v>
          </cell>
          <cell r="C73">
            <v>97.752365810055068</v>
          </cell>
          <cell r="D73">
            <v>104.82931843317944</v>
          </cell>
          <cell r="E73">
            <v>99.291563272050993</v>
          </cell>
          <cell r="F73">
            <v>105.60984544396612</v>
          </cell>
          <cell r="G73">
            <v>106.69866774248634</v>
          </cell>
          <cell r="H73">
            <v>102.44116242469472</v>
          </cell>
          <cell r="I73">
            <v>100.66757740600229</v>
          </cell>
          <cell r="J73">
            <v>100.35879434325408</v>
          </cell>
          <cell r="K73">
            <v>100</v>
          </cell>
          <cell r="L73">
            <v>99.146576040241115</v>
          </cell>
          <cell r="M73">
            <v>99.020611303539781</v>
          </cell>
          <cell r="N73">
            <v>103.32794806800376</v>
          </cell>
          <cell r="O73">
            <v>93.272734601636316</v>
          </cell>
          <cell r="P73">
            <v>102.58295583658699</v>
          </cell>
          <cell r="Q73">
            <v>95.513296991175579</v>
          </cell>
          <cell r="R73">
            <v>103.56184257963264</v>
          </cell>
          <cell r="S73">
            <v>99.62156491280561</v>
          </cell>
          <cell r="T73">
            <v>108.0118702446033</v>
          </cell>
          <cell r="U73">
            <v>97.094834690181386</v>
          </cell>
          <cell r="V73">
            <v>100.40330186779072</v>
          </cell>
        </row>
        <row r="74">
          <cell r="B74">
            <v>93.543812432566568</v>
          </cell>
          <cell r="C74">
            <v>96.776758646403209</v>
          </cell>
          <cell r="D74">
            <v>104.31021017771469</v>
          </cell>
          <cell r="E74">
            <v>99.545527414834424</v>
          </cell>
          <cell r="F74">
            <v>104.67939159077864</v>
          </cell>
          <cell r="G74">
            <v>106.27431267172793</v>
          </cell>
          <cell r="H74">
            <v>102.12684598060019</v>
          </cell>
          <cell r="I74">
            <v>100.36877751027808</v>
          </cell>
          <cell r="J74">
            <v>100.33965997965417</v>
          </cell>
          <cell r="K74">
            <v>100</v>
          </cell>
          <cell r="L74">
            <v>99.152467649851701</v>
          </cell>
          <cell r="M74">
            <v>98.730802283165559</v>
          </cell>
          <cell r="N74">
            <v>103.81445449894538</v>
          </cell>
          <cell r="O74">
            <v>94.62848625272504</v>
          </cell>
          <cell r="P74">
            <v>102.52796394398602</v>
          </cell>
          <cell r="Q74">
            <v>95.105983437258374</v>
          </cell>
          <cell r="R74">
            <v>103.83353291162267</v>
          </cell>
          <cell r="S74">
            <v>99.687439964048195</v>
          </cell>
          <cell r="T74">
            <v>107.08322150789726</v>
          </cell>
          <cell r="U74">
            <v>96.715769082190363</v>
          </cell>
          <cell r="V74">
            <v>100.35103134833376</v>
          </cell>
        </row>
        <row r="96">
          <cell r="A96">
            <v>2019</v>
          </cell>
          <cell r="B96">
            <v>49.29813534464698</v>
          </cell>
          <cell r="C96">
            <v>51.002929907595217</v>
          </cell>
          <cell r="D96">
            <v>52.98129812981297</v>
          </cell>
          <cell r="E96">
            <v>50.331564986737398</v>
          </cell>
          <cell r="F96">
            <v>53.118574366004111</v>
          </cell>
          <cell r="G96">
            <v>52.896313782458684</v>
          </cell>
          <cell r="H96">
            <v>51.890536870691463</v>
          </cell>
          <cell r="I96">
            <v>51.5631880228974</v>
          </cell>
          <cell r="J96">
            <v>50.629680054458817</v>
          </cell>
          <cell r="K96">
            <v>50.500254366627104</v>
          </cell>
          <cell r="L96">
            <v>50.680272108843539</v>
          </cell>
          <cell r="M96">
            <v>50.555011426705846</v>
          </cell>
          <cell r="N96">
            <v>52.364087125907567</v>
          </cell>
          <cell r="O96">
            <v>46.440677966101703</v>
          </cell>
          <cell r="P96">
            <v>51.288206112978074</v>
          </cell>
          <cell r="Q96">
            <v>48.6671469740634</v>
          </cell>
          <cell r="R96">
            <v>51.443755535872448</v>
          </cell>
          <cell r="S96">
            <v>50.311926605504588</v>
          </cell>
          <cell r="T96">
            <v>52.962748504149779</v>
          </cell>
          <cell r="U96">
            <v>49.704608113430481</v>
          </cell>
          <cell r="V96">
            <v>50.737877723120164</v>
          </cell>
          <cell r="X96">
            <v>-0.2684312425387958</v>
          </cell>
          <cell r="Y96">
            <v>-1.7773895057252957</v>
          </cell>
          <cell r="Z96">
            <v>4.0076797974421652E-2</v>
          </cell>
          <cell r="AA96">
            <v>-1.2691604556321039</v>
          </cell>
          <cell r="AB96">
            <v>0.53137827201945242</v>
          </cell>
          <cell r="AC96">
            <v>1.7383909337238777</v>
          </cell>
          <cell r="AD96">
            <v>0.2152400525453686</v>
          </cell>
          <cell r="AE96">
            <v>-0.38929586485730283</v>
          </cell>
          <cell r="AF96">
            <v>0.9776929041640301</v>
          </cell>
          <cell r="AG96">
            <v>0.93041816508403485</v>
          </cell>
          <cell r="AH96">
            <v>1.5951751070798679</v>
          </cell>
          <cell r="AI96">
            <v>0.58604914755149196</v>
          </cell>
          <cell r="AJ96">
            <v>2.5772158921385966</v>
          </cell>
          <cell r="AK96">
            <v>0.2773011775144596</v>
          </cell>
          <cell r="AL96">
            <v>0.70868187121347148</v>
          </cell>
          <cell r="AM96">
            <v>0.46569214484937049</v>
          </cell>
          <cell r="AN96">
            <v>1.5539193976970722</v>
          </cell>
          <cell r="AO96">
            <v>3.5298597888171912E-2</v>
          </cell>
          <cell r="AP96">
            <v>1.6584497584314732</v>
          </cell>
          <cell r="AQ96">
            <v>-0.46870941837823921</v>
          </cell>
          <cell r="AR96">
            <v>0.85700083986081665</v>
          </cell>
        </row>
        <row r="97">
          <cell r="A97">
            <v>2020</v>
          </cell>
          <cell r="X97">
            <v>2.0823099552381308</v>
          </cell>
          <cell r="Y97">
            <v>2.2153153226681184</v>
          </cell>
          <cell r="Z97">
            <v>2.2710867209445098</v>
          </cell>
          <cell r="AA97">
            <v>2.1018970867475275</v>
          </cell>
          <cell r="AB97">
            <v>0.13903211602108456</v>
          </cell>
          <cell r="AC97">
            <v>1.1367031934366878</v>
          </cell>
          <cell r="AD97">
            <v>1.6569798473275341</v>
          </cell>
          <cell r="AE97">
            <v>1.8385836091233188</v>
          </cell>
          <cell r="AF97">
            <v>0.88608343138183443</v>
          </cell>
          <cell r="AG97">
            <v>0.86142387884713401</v>
          </cell>
          <cell r="AH97">
            <v>0.88191072545225779</v>
          </cell>
          <cell r="AI97">
            <v>0.58701157402967397</v>
          </cell>
          <cell r="AJ97">
            <v>0.12659103846593212</v>
          </cell>
          <cell r="AK97">
            <v>2.5905754445593203</v>
          </cell>
          <cell r="AL97">
            <v>1.145253562565145</v>
          </cell>
          <cell r="AM97">
            <v>1.4533466807096715</v>
          </cell>
          <cell r="AN97">
            <v>0.65751689591735385</v>
          </cell>
          <cell r="AO97">
            <v>0.5275898140801587</v>
          </cell>
          <cell r="AP97">
            <v>1.2927348533855536</v>
          </cell>
          <cell r="AQ97">
            <v>0.13583235575768526</v>
          </cell>
          <cell r="AR97">
            <v>0.97476863025509886</v>
          </cell>
        </row>
        <row r="98">
          <cell r="A98">
            <v>2021</v>
          </cell>
          <cell r="X98">
            <v>-2.5803938323887508</v>
          </cell>
          <cell r="Y98">
            <v>-2.9822108589645779</v>
          </cell>
          <cell r="Z98">
            <v>-1.8262191364364639</v>
          </cell>
          <cell r="AA98">
            <v>-2.3831143945642026</v>
          </cell>
          <cell r="AB98">
            <v>-1.2627473934670661</v>
          </cell>
          <cell r="AC98">
            <v>-0.92669318462708361</v>
          </cell>
          <cell r="AD98">
            <v>-1.7182984854020731</v>
          </cell>
          <cell r="AE98">
            <v>-2.0964752692156594</v>
          </cell>
          <cell r="AF98">
            <v>-3.200112651233141</v>
          </cell>
          <cell r="AG98">
            <v>-3.2990127212577534</v>
          </cell>
          <cell r="AH98">
            <v>-3.6884981836058017</v>
          </cell>
          <cell r="AI98">
            <v>-2.7131830483610315</v>
          </cell>
          <cell r="AJ98">
            <v>-6.7458107149787878</v>
          </cell>
          <cell r="AK98">
            <v>-6.9964915730413253</v>
          </cell>
          <cell r="AL98">
            <v>-2.8908517150061215</v>
          </cell>
          <cell r="AM98">
            <v>-2.0941005779559134</v>
          </cell>
          <cell r="AN98">
            <v>-2.3259193601410146</v>
          </cell>
          <cell r="AO98">
            <v>-9.4073089903941565</v>
          </cell>
          <cell r="AP98">
            <v>-2.053391644501886</v>
          </cell>
          <cell r="AQ98">
            <v>-2.9238357810546205</v>
          </cell>
          <cell r="AR98">
            <v>-3.0780153691948016</v>
          </cell>
        </row>
        <row r="99">
          <cell r="A99">
            <v>2022</v>
          </cell>
          <cell r="X99">
            <v>-5.2894061054849715</v>
          </cell>
          <cell r="Y99">
            <v>-5.2604729576933238</v>
          </cell>
          <cell r="Z99">
            <v>-2.9443223183472753</v>
          </cell>
          <cell r="AA99">
            <v>-4.8106349306063692</v>
          </cell>
          <cell r="AB99">
            <v>-1.8390451138415358</v>
          </cell>
          <cell r="AC99">
            <v>-0.78135184135211944</v>
          </cell>
          <cell r="AD99">
            <v>-2.9060021782784702</v>
          </cell>
          <cell r="AE99">
            <v>-3.8653455229267308</v>
          </cell>
          <cell r="AF99">
            <v>-2.263949796103887</v>
          </cell>
          <cell r="AG99">
            <v>-2.3793899046783622</v>
          </cell>
          <cell r="AH99">
            <v>-2.910441438742879</v>
          </cell>
          <cell r="AI99">
            <v>-2.1447890173133857</v>
          </cell>
          <cell r="AJ99">
            <v>-2.7465220568830091</v>
          </cell>
          <cell r="AK99">
            <v>-6.0911339659992905</v>
          </cell>
          <cell r="AL99">
            <v>-1.53502103699104</v>
          </cell>
          <cell r="AM99">
            <v>-2.7516391993132601</v>
          </cell>
          <cell r="AN99">
            <v>-1.7726789665325242</v>
          </cell>
          <cell r="AO99">
            <v>1.1336902461714544</v>
          </cell>
          <cell r="AP99">
            <v>-3.1629689643107497</v>
          </cell>
          <cell r="AQ99">
            <v>-5.1215652757309869</v>
          </cell>
          <cell r="AR99">
            <v>-2.4316492684463071</v>
          </cell>
        </row>
        <row r="100">
          <cell r="A100">
            <v>2023</v>
          </cell>
          <cell r="X100">
            <v>-0.83441215462006824</v>
          </cell>
          <cell r="Y100">
            <v>1.3847759537994904</v>
          </cell>
          <cell r="Z100">
            <v>0.77554407317219898</v>
          </cell>
          <cell r="AA100">
            <v>1.3003370104522389</v>
          </cell>
          <cell r="AB100">
            <v>0.23284659915219663</v>
          </cell>
          <cell r="AC100">
            <v>0.70692741862450248</v>
          </cell>
          <cell r="AD100">
            <v>0.58589006564599799</v>
          </cell>
          <cell r="AE100">
            <v>0.4974208681415746</v>
          </cell>
          <cell r="AF100">
            <v>1.1433717344591798</v>
          </cell>
          <cell r="AG100">
            <v>1.1844829824642744</v>
          </cell>
          <cell r="AH100">
            <v>8.3339885211103137E-2</v>
          </cell>
          <cell r="AI100">
            <v>-0.15537349707082626</v>
          </cell>
          <cell r="AJ100">
            <v>4.1972470611875821</v>
          </cell>
          <cell r="AK100">
            <v>10.907523845684125</v>
          </cell>
          <cell r="AL100">
            <v>0.5956396345387418</v>
          </cell>
          <cell r="AM100">
            <v>0.4327156386852522</v>
          </cell>
          <cell r="AN100">
            <v>0.79421976147682471</v>
          </cell>
          <cell r="AO100">
            <v>4.9407884487508369</v>
          </cell>
          <cell r="AP100">
            <v>0.12722382783059061</v>
          </cell>
          <cell r="AQ100">
            <v>3.8657632326828661</v>
          </cell>
          <cell r="AR100">
            <v>1.0823736418325041</v>
          </cell>
        </row>
        <row r="101">
          <cell r="A101">
            <v>2024</v>
          </cell>
          <cell r="X101">
            <v>1.9934772642423724</v>
          </cell>
          <cell r="Y101">
            <v>1.2035276846899592</v>
          </cell>
          <cell r="Z101">
            <v>1.8246466165192601</v>
          </cell>
          <cell r="AA101">
            <v>3.1000700472961711</v>
          </cell>
          <cell r="AB101">
            <v>2.9619132436559283</v>
          </cell>
          <cell r="AC101">
            <v>0.63123063470722229</v>
          </cell>
          <cell r="AD101">
            <v>1.7110785373318578</v>
          </cell>
          <cell r="AE101">
            <v>2.1927096086775038</v>
          </cell>
          <cell r="AF101">
            <v>2.4819129171019654</v>
          </cell>
          <cell r="AG101">
            <v>2.5707885745237746</v>
          </cell>
          <cell r="AH101">
            <v>3.4302173343807425</v>
          </cell>
          <cell r="AI101">
            <v>2.8302974742009326</v>
          </cell>
          <cell r="AJ101">
            <v>2.7052133037786206</v>
          </cell>
          <cell r="AK101">
            <v>0.16129776839962062</v>
          </cell>
          <cell r="AL101">
            <v>2.3109826188405691</v>
          </cell>
          <cell r="AM101">
            <v>0.94515880504334859</v>
          </cell>
          <cell r="AN101">
            <v>2.937148264355784</v>
          </cell>
          <cell r="AO101">
            <v>2.2678751156430792</v>
          </cell>
          <cell r="AP101">
            <v>5.2510562498742246</v>
          </cell>
          <cell r="AQ101">
            <v>2.3722036113526457</v>
          </cell>
          <cell r="AR101">
            <v>2.431064594512506</v>
          </cell>
        </row>
        <row r="102">
          <cell r="B102">
            <v>47.683310841205575</v>
          </cell>
          <cell r="C102">
            <v>49.217002237136469</v>
          </cell>
          <cell r="D102">
            <v>53.267489711934161</v>
          </cell>
          <cell r="E102">
            <v>50.564371012596112</v>
          </cell>
          <cell r="F102">
            <v>53.181741048701845</v>
          </cell>
          <cell r="G102">
            <v>53.569019025772505</v>
          </cell>
          <cell r="H102">
            <v>51.856967464702272</v>
          </cell>
          <cell r="I102">
            <v>51.122960090483119</v>
          </cell>
          <cell r="J102">
            <v>50.643086816720249</v>
          </cell>
          <cell r="K102">
            <v>50.475425204231946</v>
          </cell>
          <cell r="L102">
            <v>50.063775510204081</v>
          </cell>
          <cell r="M102">
            <v>50.120177103099309</v>
          </cell>
          <cell r="N102">
            <v>51.714601769911503</v>
          </cell>
          <cell r="O102">
            <v>47.4818537130095</v>
          </cell>
          <cell r="P102">
            <v>51.638821578880247</v>
          </cell>
          <cell r="Q102">
            <v>47.9859649122807</v>
          </cell>
          <cell r="R102">
            <v>52.261666189521897</v>
          </cell>
          <cell r="S102">
            <v>50.285046045899719</v>
          </cell>
          <cell r="T102">
            <v>53.730171195225381</v>
          </cell>
          <cell r="U102">
            <v>49.084359051335937</v>
          </cell>
          <cell r="V102">
            <v>50.705769494312733</v>
          </cell>
          <cell r="X102">
            <v>1.5329728375917284</v>
          </cell>
          <cell r="Y102">
            <v>0.10437925023335026</v>
          </cell>
          <cell r="Z102">
            <v>0.54540750875453625</v>
          </cell>
          <cell r="AA102">
            <v>1.3881351733416665</v>
          </cell>
          <cell r="AB102">
            <v>-4.459818249664238E-2</v>
          </cell>
          <cell r="AC102">
            <v>0.51650943987127107</v>
          </cell>
          <cell r="AD102">
            <v>0.69580454786103019</v>
          </cell>
          <cell r="AE102">
            <v>0.71884868805436497</v>
          </cell>
          <cell r="AF102">
            <v>1.1042559410897326</v>
          </cell>
          <cell r="AG102">
            <v>1.146599979893054</v>
          </cell>
          <cell r="AH102">
            <v>1.1606130547457099</v>
          </cell>
          <cell r="AI102">
            <v>0.83765504561586113</v>
          </cell>
          <cell r="AJ102">
            <v>1.6267393806563462</v>
          </cell>
          <cell r="AK102">
            <v>2.7199426048970139</v>
          </cell>
          <cell r="AL102">
            <v>1.1509478031605198</v>
          </cell>
          <cell r="AM102">
            <v>0.68391964923013404</v>
          </cell>
          <cell r="AN102">
            <v>1.3876324076724984</v>
          </cell>
          <cell r="AO102">
            <v>1.1137142112145568</v>
          </cell>
          <cell r="AP102">
            <v>0.19819703624963836</v>
          </cell>
          <cell r="AQ102">
            <v>0.69835376440845209</v>
          </cell>
          <cell r="AR102">
            <v>1.0820016339012</v>
          </cell>
        </row>
        <row r="124">
          <cell r="A124">
            <v>2019</v>
          </cell>
          <cell r="B124">
            <v>97.619578283204561</v>
          </cell>
          <cell r="C124">
            <v>100.99539209707487</v>
          </cell>
          <cell r="D124">
            <v>104.9129332006404</v>
          </cell>
          <cell r="E124">
            <v>99.665963306511216</v>
          </cell>
          <cell r="F124">
            <v>105.18476596250042</v>
          </cell>
          <cell r="G124">
            <v>104.74464821194051</v>
          </cell>
          <cell r="H124">
            <v>102.75302079464994</v>
          </cell>
          <cell r="I124">
            <v>102.10480851948486</v>
          </cell>
          <cell r="J124">
            <v>100.25628719984674</v>
          </cell>
          <cell r="K124">
            <v>100</v>
          </cell>
          <cell r="L124">
            <v>100.35646898114517</v>
          </cell>
          <cell r="M124">
            <v>100.10842927578388</v>
          </cell>
          <cell r="N124">
            <v>103.69073934905202</v>
          </cell>
          <cell r="O124">
            <v>91.961275341202722</v>
          </cell>
          <cell r="P124">
            <v>101.56029262868759</v>
          </cell>
          <cell r="Q124">
            <v>96.370102654819291</v>
          </cell>
          <cell r="R124">
            <v>101.86830973641364</v>
          </cell>
          <cell r="S124">
            <v>99.627075618757729</v>
          </cell>
          <cell r="T124">
            <v>104.87620145365051</v>
          </cell>
          <cell r="U124">
            <v>98.42447080083933</v>
          </cell>
          <cell r="V124">
            <v>100.47053892989912</v>
          </cell>
        </row>
        <row r="125">
          <cell r="A125">
            <v>2020</v>
          </cell>
          <cell r="B125">
            <v>98.801223151239398</v>
          </cell>
          <cell r="C125">
            <v>102.35108183421184</v>
          </cell>
          <cell r="D125">
            <v>106.37922088428475</v>
          </cell>
          <cell r="E125">
            <v>100.89173379900215</v>
          </cell>
          <cell r="F125">
            <v>104.43140947015735</v>
          </cell>
          <cell r="G125">
            <v>105.0305259425716</v>
          </cell>
          <cell r="H125">
            <v>103.56349694924762</v>
          </cell>
          <cell r="I125">
            <v>103.09401433589936</v>
          </cell>
          <cell r="J125">
            <v>100.28079880285672</v>
          </cell>
          <cell r="K125">
            <v>100</v>
          </cell>
          <cell r="L125">
            <v>100.37685326194135</v>
          </cell>
          <cell r="M125">
            <v>99.836065633146603</v>
          </cell>
          <cell r="N125">
            <v>102.93529333622737</v>
          </cell>
          <cell r="O125">
            <v>93.537844232716054</v>
          </cell>
          <cell r="P125">
            <v>101.8460889681259</v>
          </cell>
          <cell r="Q125">
            <v>96.93566735721474</v>
          </cell>
          <cell r="R125">
            <v>101.66236717784479</v>
          </cell>
          <cell r="S125">
            <v>99.297327035646262</v>
          </cell>
          <cell r="T125">
            <v>105.32468071276941</v>
          </cell>
          <cell r="U125">
            <v>97.716410583848585</v>
          </cell>
          <cell r="V125">
            <v>100.58344441765539</v>
          </cell>
        </row>
        <row r="126">
          <cell r="A126">
            <v>2021</v>
          </cell>
          <cell r="B126">
            <v>99.535449628112701</v>
          </cell>
          <cell r="C126">
            <v>102.68639395713086</v>
          </cell>
          <cell r="D126">
            <v>107.99941772493381</v>
          </cell>
          <cell r="E126">
            <v>101.84732456145585</v>
          </cell>
          <cell r="F126">
            <v>106.63045690721633</v>
          </cell>
          <cell r="G126">
            <v>107.60719010751889</v>
          </cell>
          <cell r="H126">
            <v>105.25638859957579</v>
          </cell>
          <cell r="I126">
            <v>104.376053090715</v>
          </cell>
          <cell r="J126">
            <v>100.3833600931064</v>
          </cell>
          <cell r="K126">
            <v>100</v>
          </cell>
          <cell r="L126">
            <v>99.972562404092329</v>
          </cell>
          <cell r="M126">
            <v>100.44088810000076</v>
          </cell>
          <cell r="N126">
            <v>99.266280510828963</v>
          </cell>
          <cell r="O126">
            <v>89.961311969452169</v>
          </cell>
          <cell r="P126">
            <v>102.27596671111317</v>
          </cell>
          <cell r="Q126">
            <v>98.143503657593968</v>
          </cell>
          <cell r="R126">
            <v>102.68538645986114</v>
          </cell>
          <cell r="S126">
            <v>93.025028175669775</v>
          </cell>
          <cell r="T126">
            <v>106.68138498115745</v>
          </cell>
          <cell r="U126">
            <v>98.095527126111023</v>
          </cell>
          <cell r="V126">
            <v>100.81331461343322</v>
          </cell>
        </row>
        <row r="127">
          <cell r="A127">
            <v>2022</v>
          </cell>
          <cell r="B127">
            <v>96.568353123700888</v>
          </cell>
          <cell r="C127">
            <v>99.655804114307429</v>
          </cell>
          <cell r="D127">
            <v>107.37442294493182</v>
          </cell>
          <cell r="E127">
            <v>99.310813050184507</v>
          </cell>
          <cell r="F127">
            <v>107.22067255817474</v>
          </cell>
          <cell r="G127">
            <v>109.36870732720732</v>
          </cell>
          <cell r="H127">
            <v>104.68858528368547</v>
          </cell>
          <cell r="I127">
            <v>102.78726787057253</v>
          </cell>
          <cell r="J127">
            <v>100.50206725931754</v>
          </cell>
          <cell r="K127">
            <v>100</v>
          </cell>
          <cell r="L127">
            <v>99.428716359930007</v>
          </cell>
          <cell r="M127">
            <v>100.68226665165064</v>
          </cell>
          <cell r="N127">
            <v>98.892959311855648</v>
          </cell>
          <cell r="O127">
            <v>86.540790779047768</v>
          </cell>
          <cell r="P127">
            <v>103.16060205726767</v>
          </cell>
          <cell r="Q127">
            <v>97.769260452456621</v>
          </cell>
          <cell r="R127">
            <v>103.3235749232614</v>
          </cell>
          <cell r="S127">
            <v>96.372726778424706</v>
          </cell>
          <cell r="T127">
            <v>105.82507708426772</v>
          </cell>
          <cell r="U127">
            <v>95.340011275175598</v>
          </cell>
          <cell r="V127">
            <v>100.75934609514707</v>
          </cell>
        </row>
        <row r="128">
          <cell r="A128">
            <v>2023</v>
          </cell>
          <cell r="B128">
            <v>94.641561853230399</v>
          </cell>
          <cell r="C128">
            <v>99.853071091698752</v>
          </cell>
          <cell r="D128">
            <v>106.94046728186267</v>
          </cell>
          <cell r="E128">
            <v>99.424521766931321</v>
          </cell>
          <cell r="F128">
            <v>106.21226603138314</v>
          </cell>
          <cell r="G128">
            <v>108.85252507124696</v>
          </cell>
          <cell r="H128">
            <v>104.06926259926361</v>
          </cell>
          <cell r="I128">
            <v>102.08932253837327</v>
          </cell>
          <cell r="J128">
            <v>100.46123327677063</v>
          </cell>
          <cell r="K128">
            <v>100</v>
          </cell>
          <cell r="L128">
            <v>98.346680444329635</v>
          </cell>
          <cell r="M128">
            <v>99.349060379589403</v>
          </cell>
          <cell r="N128">
            <v>101.83749336165693</v>
          </cell>
          <cell r="O128">
            <v>94.856686855977529</v>
          </cell>
          <cell r="P128">
            <v>102.56025867951931</v>
          </cell>
          <cell r="Q128">
            <v>97.042867085933025</v>
          </cell>
          <cell r="R128">
            <v>102.92506133733461</v>
          </cell>
          <cell r="S128">
            <v>99.950403806842942</v>
          </cell>
          <cell r="T128">
            <v>104.71932916483084</v>
          </cell>
          <cell r="U128">
            <v>97.86641929499072</v>
          </cell>
          <cell r="V128">
            <v>100.65766577728601</v>
          </cell>
        </row>
        <row r="129">
          <cell r="A129">
            <v>2024</v>
          </cell>
          <cell r="B129">
            <v>94.108879548259438</v>
          </cell>
          <cell r="C129">
            <v>98.522037171312348</v>
          </cell>
          <cell r="D129">
            <v>106.16253848988862</v>
          </cell>
          <cell r="E129">
            <v>99.937568005941756</v>
          </cell>
          <cell r="F129">
            <v>106.6172764440614</v>
          </cell>
          <cell r="G129">
            <v>106.7941829038021</v>
          </cell>
          <cell r="H129">
            <v>103.19699291251219</v>
          </cell>
          <cell r="I129">
            <v>101.71301827060203</v>
          </cell>
          <cell r="J129">
            <v>100.37418550930231</v>
          </cell>
          <cell r="K129">
            <v>100</v>
          </cell>
          <cell r="L129">
            <v>99.170715891311787</v>
          </cell>
          <cell r="M129">
            <v>99.600418156022357</v>
          </cell>
          <cell r="N129">
            <v>101.97095706670768</v>
          </cell>
          <cell r="O129">
            <v>92.628408044288207</v>
          </cell>
          <cell r="P129">
            <v>102.3004793954594</v>
          </cell>
          <cell r="Q129">
            <v>95.504848554116791</v>
          </cell>
          <cell r="R129">
            <v>103.29268640945826</v>
          </cell>
          <cell r="S129">
            <v>99.655228904178969</v>
          </cell>
          <cell r="T129">
            <v>107.45574015323768</v>
          </cell>
          <cell r="U129">
            <v>97.676942353831549</v>
          </cell>
          <cell r="V129">
            <v>100.52054789141904</v>
          </cell>
        </row>
        <row r="130">
          <cell r="B130">
            <v>94.468368811695953</v>
          </cell>
          <cell r="C130">
            <v>97.506860096762566</v>
          </cell>
          <cell r="D130">
            <v>105.53153241682473</v>
          </cell>
          <cell r="E130">
            <v>100.17621606554927</v>
          </cell>
          <cell r="F130">
            <v>105.36165041407715</v>
          </cell>
          <cell r="G130">
            <v>106.12891086904838</v>
          </cell>
          <cell r="H130">
            <v>102.73705918252372</v>
          </cell>
          <cell r="I130">
            <v>101.28287158281705</v>
          </cell>
          <cell r="J130">
            <v>100.33216483429295</v>
          </cell>
          <cell r="K130">
            <v>100</v>
          </cell>
          <cell r="L130">
            <v>99.18445522278958</v>
          </cell>
          <cell r="M130">
            <v>99.296195921688138</v>
          </cell>
          <cell r="N130">
            <v>102.45500966196053</v>
          </cell>
          <cell r="O130">
            <v>94.069249582128407</v>
          </cell>
          <cell r="P130">
            <v>102.30487681865186</v>
          </cell>
          <cell r="Q130">
            <v>95.067975590342286</v>
          </cell>
          <cell r="R130">
            <v>103.53883296289735</v>
          </cell>
          <cell r="S130">
            <v>99.622828024604203</v>
          </cell>
          <cell r="T130">
            <v>106.44817944142955</v>
          </cell>
          <cell r="U130">
            <v>97.244072442644068</v>
          </cell>
          <cell r="V130">
            <v>100.45634938021577</v>
          </cell>
        </row>
      </sheetData>
      <sheetData sheetId="63">
        <row r="105">
          <cell r="A105">
            <v>2019</v>
          </cell>
          <cell r="B105">
            <v>114.2294200901238</v>
          </cell>
          <cell r="C105">
            <v>94.10249204902685</v>
          </cell>
          <cell r="D105">
            <v>95.717278998286318</v>
          </cell>
          <cell r="E105">
            <v>83.277393369823457</v>
          </cell>
          <cell r="F105">
            <v>93.479913668127963</v>
          </cell>
          <cell r="G105">
            <v>116.17349566473214</v>
          </cell>
          <cell r="H105">
            <v>101.55963959111016</v>
          </cell>
          <cell r="I105">
            <v>96.519794111081509</v>
          </cell>
          <cell r="J105">
            <v>90.780057460498199</v>
          </cell>
          <cell r="K105">
            <v>89.366309546657916</v>
          </cell>
          <cell r="L105">
            <v>86.572198336511988</v>
          </cell>
          <cell r="M105">
            <v>98.260856632379586</v>
          </cell>
          <cell r="N105">
            <v>67.036993155491487</v>
          </cell>
          <cell r="O105">
            <v>88.484924137176449</v>
          </cell>
          <cell r="P105">
            <v>87.505421530935507</v>
          </cell>
          <cell r="Q105">
            <v>88.099049992362083</v>
          </cell>
          <cell r="R105">
            <v>83.664951754773611</v>
          </cell>
          <cell r="S105">
            <v>94.317344397206952</v>
          </cell>
          <cell r="T105">
            <v>77.447603980493113</v>
          </cell>
          <cell r="U105">
            <v>105.36955025750311</v>
          </cell>
          <cell r="V105">
            <v>91.541365834271701</v>
          </cell>
        </row>
        <row r="106">
          <cell r="A106">
            <v>2020</v>
          </cell>
          <cell r="B106">
            <v>111.47527259416678</v>
          </cell>
          <cell r="C106">
            <v>94.171844018506263</v>
          </cell>
          <cell r="D106">
            <v>93.790753090285222</v>
          </cell>
          <cell r="E106">
            <v>82.285932222952653</v>
          </cell>
          <cell r="F106">
            <v>92.979040446504641</v>
          </cell>
          <cell r="G106">
            <v>112.18349705475683</v>
          </cell>
          <cell r="H106">
            <v>99.50692794291092</v>
          </cell>
          <cell r="I106">
            <v>95.108470683183782</v>
          </cell>
          <cell r="J106">
            <v>89.016674829733574</v>
          </cell>
          <cell r="K106">
            <v>87.721025333429338</v>
          </cell>
          <cell r="L106">
            <v>84.834113417500802</v>
          </cell>
          <cell r="M106">
            <v>96.44334543727922</v>
          </cell>
          <cell r="N106">
            <v>65.406949991717511</v>
          </cell>
          <cell r="O106">
            <v>86.676726090445072</v>
          </cell>
          <cell r="P106">
            <v>86.300431589166081</v>
          </cell>
          <cell r="Q106">
            <v>86.770718456575835</v>
          </cell>
          <cell r="R106">
            <v>81.650307893964026</v>
          </cell>
          <cell r="S106">
            <v>92.624678061343872</v>
          </cell>
          <cell r="T106">
            <v>78.714264889905195</v>
          </cell>
          <cell r="U106">
            <v>104.52322142981396</v>
          </cell>
          <cell r="V106">
            <v>89.823422141173339</v>
          </cell>
        </row>
        <row r="107">
          <cell r="A107">
            <v>2021</v>
          </cell>
          <cell r="B107">
            <v>107.03211556364188</v>
          </cell>
          <cell r="C107">
            <v>93.19063629952646</v>
          </cell>
          <cell r="D107">
            <v>92.381367297450993</v>
          </cell>
          <cell r="E107">
            <v>79.111450857720499</v>
          </cell>
          <cell r="F107">
            <v>90.358740226205072</v>
          </cell>
          <cell r="G107">
            <v>105.44171946501086</v>
          </cell>
          <cell r="H107">
            <v>96.002089168373672</v>
          </cell>
          <cell r="I107">
            <v>92.701853341912425</v>
          </cell>
          <cell r="J107">
            <v>86.78190227534067</v>
          </cell>
          <cell r="K107">
            <v>85.731935852730288</v>
          </cell>
          <cell r="L107">
            <v>82.283864407297898</v>
          </cell>
          <cell r="M107">
            <v>93.937173157950824</v>
          </cell>
          <cell r="N107">
            <v>62.610865959738859</v>
          </cell>
          <cell r="O107">
            <v>83.368572738383889</v>
          </cell>
          <cell r="P107">
            <v>85.124569975243489</v>
          </cell>
          <cell r="Q107">
            <v>84.561475584898375</v>
          </cell>
          <cell r="R107">
            <v>80.640435689295629</v>
          </cell>
          <cell r="S107">
            <v>90.110061058608423</v>
          </cell>
          <cell r="T107">
            <v>78.472621490825489</v>
          </cell>
          <cell r="U107">
            <v>101.42466466266984</v>
          </cell>
          <cell r="V107">
            <v>87.564663306764942</v>
          </cell>
        </row>
        <row r="108">
          <cell r="A108">
            <v>2022</v>
          </cell>
          <cell r="B108">
            <v>102.63882611391985</v>
          </cell>
          <cell r="C108">
            <v>91.452403530623357</v>
          </cell>
          <cell r="D108">
            <v>89.095263613025821</v>
          </cell>
          <cell r="E108">
            <v>76.646899185847801</v>
          </cell>
          <cell r="F108">
            <v>87.088457058189917</v>
          </cell>
          <cell r="G108">
            <v>100.20011401899299</v>
          </cell>
          <cell r="H108">
            <v>92.37566675136469</v>
          </cell>
          <cell r="I108">
            <v>89.564434977413868</v>
          </cell>
          <cell r="J108">
            <v>83.894822776373275</v>
          </cell>
          <cell r="K108">
            <v>82.958656921145248</v>
          </cell>
          <cell r="L108">
            <v>79.537620919238876</v>
          </cell>
          <cell r="M108">
            <v>90.211023417247347</v>
          </cell>
          <cell r="N108">
            <v>59.175645241563593</v>
          </cell>
          <cell r="O108">
            <v>78.967898742146389</v>
          </cell>
          <cell r="P108">
            <v>82.892955457962614</v>
          </cell>
          <cell r="Q108">
            <v>82.08646681676062</v>
          </cell>
          <cell r="R108">
            <v>78.736013984045144</v>
          </cell>
          <cell r="S108">
            <v>87.06911457077662</v>
          </cell>
          <cell r="T108">
            <v>74.794416484664296</v>
          </cell>
          <cell r="U108">
            <v>98.043682917084084</v>
          </cell>
          <cell r="V108">
            <v>84.639154923403979</v>
          </cell>
        </row>
        <row r="109">
          <cell r="A109">
            <v>2023</v>
          </cell>
          <cell r="B109">
            <v>101.00358278968586</v>
          </cell>
          <cell r="C109">
            <v>88.426771209594307</v>
          </cell>
          <cell r="D109">
            <v>85.452978421409156</v>
          </cell>
          <cell r="E109">
            <v>75.421889873029713</v>
          </cell>
          <cell r="F109">
            <v>85.944476686813303</v>
          </cell>
          <cell r="G109">
            <v>97.699987356799753</v>
          </cell>
          <cell r="H109">
            <v>90.031367812663447</v>
          </cell>
          <cell r="I109">
            <v>87.226241969433318</v>
          </cell>
          <cell r="J109">
            <v>81.725316975929758</v>
          </cell>
          <cell r="K109">
            <v>80.79830717495912</v>
          </cell>
          <cell r="L109">
            <v>78.015005496190014</v>
          </cell>
          <cell r="M109">
            <v>86.987683203883421</v>
          </cell>
          <cell r="N109">
            <v>57.233024350934478</v>
          </cell>
          <cell r="O109">
            <v>76.580342010302488</v>
          </cell>
          <cell r="P109">
            <v>80.291451374920655</v>
          </cell>
          <cell r="Q109">
            <v>80.553128586338914</v>
          </cell>
          <cell r="R109">
            <v>76.569801038858998</v>
          </cell>
          <cell r="S109">
            <v>85.958082597801962</v>
          </cell>
          <cell r="T109">
            <v>71.498730341227898</v>
          </cell>
          <cell r="U109">
            <v>97.132312575755066</v>
          </cell>
          <cell r="V109">
            <v>82.442581909219541</v>
          </cell>
        </row>
        <row r="110">
          <cell r="A110">
            <v>2024</v>
          </cell>
          <cell r="B110">
            <v>100.37221406320322</v>
          </cell>
          <cell r="C110">
            <v>83.249577231102919</v>
          </cell>
          <cell r="D110">
            <v>83.234238035060116</v>
          </cell>
          <cell r="E110">
            <v>73.363515592931734</v>
          </cell>
          <cell r="F110">
            <v>84.670847043320833</v>
          </cell>
          <cell r="G110">
            <v>94.268759414406787</v>
          </cell>
          <cell r="H110">
            <v>87.594905145679377</v>
          </cell>
          <cell r="I110">
            <v>85.13750731421888</v>
          </cell>
          <cell r="J110">
            <v>79.859573306514122</v>
          </cell>
          <cell r="K110">
            <v>79.022404626418307</v>
          </cell>
          <cell r="L110">
            <v>76.560825949486983</v>
          </cell>
          <cell r="M110">
            <v>84.43142891160295</v>
          </cell>
          <cell r="N110">
            <v>56.469129535331355</v>
          </cell>
          <cell r="O110">
            <v>74.682336729691343</v>
          </cell>
          <cell r="P110">
            <v>78.143354736267455</v>
          </cell>
          <cell r="Q110">
            <v>78.386444498777053</v>
          </cell>
          <cell r="R110">
            <v>75.078940516582847</v>
          </cell>
          <cell r="S110">
            <v>85.648486390157515</v>
          </cell>
          <cell r="T110">
            <v>69.375826851330984</v>
          </cell>
          <cell r="U110">
            <v>96.049600721504405</v>
          </cell>
          <cell r="V110">
            <v>80.544501707004159</v>
          </cell>
        </row>
        <row r="111">
          <cell r="B111">
            <v>97.514194788637838</v>
          </cell>
          <cell r="C111">
            <v>81.677377755041093</v>
          </cell>
          <cell r="D111">
            <v>82.944260960911507</v>
          </cell>
          <cell r="E111">
            <v>72.466787961334845</v>
          </cell>
          <cell r="F111">
            <v>82.867507609925624</v>
          </cell>
          <cell r="G111">
            <v>91.703779338763823</v>
          </cell>
          <cell r="H111">
            <v>85.96369180944987</v>
          </cell>
          <cell r="I111">
            <v>83.840460997762833</v>
          </cell>
          <cell r="J111">
            <v>79.117705601518423</v>
          </cell>
          <cell r="K111">
            <v>78.388365489670576</v>
          </cell>
          <cell r="L111">
            <v>76.214463996716759</v>
          </cell>
          <cell r="M111">
            <v>83.098106843706674</v>
          </cell>
          <cell r="N111">
            <v>57.042008897056299</v>
          </cell>
          <cell r="O111">
            <v>74.927909698911094</v>
          </cell>
          <cell r="P111">
            <v>76.826196125774885</v>
          </cell>
          <cell r="Q111">
            <v>77.925578515018088</v>
          </cell>
          <cell r="R111">
            <v>74.946195643778211</v>
          </cell>
          <cell r="S111">
            <v>85.512416949394606</v>
          </cell>
          <cell r="T111">
            <v>67.482214763150722</v>
          </cell>
          <cell r="U111">
            <v>94.333459792944311</v>
          </cell>
          <cell r="V111">
            <v>79.726849636814407</v>
          </cell>
        </row>
        <row r="142">
          <cell r="A142">
            <v>2019</v>
          </cell>
          <cell r="B142">
            <v>51.685897256186692</v>
          </cell>
          <cell r="C142">
            <v>45.630574643553928</v>
          </cell>
          <cell r="D142">
            <v>48.807607091106604</v>
          </cell>
          <cell r="E142">
            <v>38.520615095168175</v>
          </cell>
          <cell r="F142">
            <v>45.802303885208332</v>
          </cell>
          <cell r="G142">
            <v>67.486252073545046</v>
          </cell>
          <cell r="H142">
            <v>51.30963528420488</v>
          </cell>
          <cell r="I142">
            <v>46.666409119114924</v>
          </cell>
          <cell r="J142">
            <v>51.107297184925727</v>
          </cell>
          <cell r="K142">
            <v>50.225080589815896</v>
          </cell>
          <cell r="L142">
            <v>49.956859235926323</v>
          </cell>
          <cell r="M142">
            <v>58.833668886479813</v>
          </cell>
          <cell r="N142">
            <v>42.646018622664869</v>
          </cell>
          <cell r="O142">
            <v>63.815397918202983</v>
          </cell>
          <cell r="P142">
            <v>50.086199515881724</v>
          </cell>
          <cell r="Q142">
            <v>46.786619270648309</v>
          </cell>
          <cell r="R142">
            <v>45.334427908203509</v>
          </cell>
          <cell r="S142">
            <v>47.717993341273647</v>
          </cell>
          <cell r="T142">
            <v>41.369406789035295</v>
          </cell>
          <cell r="U142">
            <v>52.549295019382427</v>
          </cell>
          <cell r="V142">
            <v>50.436062704507229</v>
          </cell>
        </row>
        <row r="143">
          <cell r="A143">
            <v>2020</v>
          </cell>
          <cell r="B143">
            <v>50.008949647048354</v>
          </cell>
          <cell r="C143">
            <v>45.507622611426306</v>
          </cell>
          <cell r="D143">
            <v>47.673395323240783</v>
          </cell>
          <cell r="E143">
            <v>37.97286606998945</v>
          </cell>
          <cell r="F143">
            <v>45.145499561552107</v>
          </cell>
          <cell r="G143">
            <v>65.056022919972719</v>
          </cell>
          <cell r="H143">
            <v>50.062446419391591</v>
          </cell>
          <cell r="I143">
            <v>45.747335557195761</v>
          </cell>
          <cell r="J143">
            <v>49.789724970323384</v>
          </cell>
          <cell r="K143">
            <v>48.967854010796216</v>
          </cell>
          <cell r="L143">
            <v>48.47691177219523</v>
          </cell>
          <cell r="M143">
            <v>57.377435726599721</v>
          </cell>
          <cell r="N143">
            <v>41.211005450539297</v>
          </cell>
          <cell r="O143">
            <v>62.329728482766434</v>
          </cell>
          <cell r="P143">
            <v>49.081256582964954</v>
          </cell>
          <cell r="Q143">
            <v>45.856873523806883</v>
          </cell>
          <cell r="R143">
            <v>43.996716416451569</v>
          </cell>
          <cell r="S143">
            <v>46.359115754944753</v>
          </cell>
          <cell r="T143">
            <v>41.498575760176728</v>
          </cell>
          <cell r="U143">
            <v>51.883633615742859</v>
          </cell>
          <cell r="V143">
            <v>49.180348428948442</v>
          </cell>
        </row>
        <row r="144">
          <cell r="A144">
            <v>2021</v>
          </cell>
          <cell r="B144">
            <v>48.248199932185869</v>
          </cell>
          <cell r="C144">
            <v>45.214268963581794</v>
          </cell>
          <cell r="D144">
            <v>47.226242076996947</v>
          </cell>
          <cell r="E144">
            <v>36.732402627819461</v>
          </cell>
          <cell r="F144">
            <v>43.864582482287162</v>
          </cell>
          <cell r="G144">
            <v>61.792292850840184</v>
          </cell>
          <cell r="H144">
            <v>48.588053020306887</v>
          </cell>
          <cell r="I144">
            <v>44.782631619504919</v>
          </cell>
          <cell r="J144">
            <v>48.687889446718287</v>
          </cell>
          <cell r="K144">
            <v>47.983659985346094</v>
          </cell>
          <cell r="L144">
            <v>46.980399838956295</v>
          </cell>
          <cell r="M144">
            <v>55.91482161521165</v>
          </cell>
          <cell r="N144">
            <v>39.389172512472868</v>
          </cell>
          <cell r="O144">
            <v>60.060394558474741</v>
          </cell>
          <cell r="P144">
            <v>48.69602617431331</v>
          </cell>
          <cell r="Q144">
            <v>44.812019289646457</v>
          </cell>
          <cell r="R144">
            <v>43.727288060745764</v>
          </cell>
          <cell r="S144">
            <v>45.168478327925058</v>
          </cell>
          <cell r="T144">
            <v>41.165155975983353</v>
          </cell>
          <cell r="U144">
            <v>50.509001298822639</v>
          </cell>
          <cell r="V144">
            <v>48.100721544971762</v>
          </cell>
        </row>
        <row r="145">
          <cell r="A145">
            <v>2022</v>
          </cell>
          <cell r="B145">
            <v>46.378115998128642</v>
          </cell>
          <cell r="C145">
            <v>44.381085141881869</v>
          </cell>
          <cell r="D145">
            <v>45.745784572810408</v>
          </cell>
          <cell r="E145">
            <v>35.609999154766847</v>
          </cell>
          <cell r="F145">
            <v>42.365619645970781</v>
          </cell>
          <cell r="G145">
            <v>60.034006409328526</v>
          </cell>
          <cell r="H145">
            <v>47.121076464664149</v>
          </cell>
          <cell r="I145">
            <v>43.371298898961996</v>
          </cell>
          <cell r="J145">
            <v>47.399262518659185</v>
          </cell>
          <cell r="K145">
            <v>46.717428314723016</v>
          </cell>
          <cell r="L145">
            <v>45.583626866826997</v>
          </cell>
          <cell r="M145">
            <v>53.984500120504087</v>
          </cell>
          <cell r="N145">
            <v>37.628938979239685</v>
          </cell>
          <cell r="O145">
            <v>57.575060425152486</v>
          </cell>
          <cell r="P145">
            <v>47.808694106142767</v>
          </cell>
          <cell r="Q145">
            <v>43.653857950401779</v>
          </cell>
          <cell r="R145">
            <v>43.073042935434557</v>
          </cell>
          <cell r="S145">
            <v>43.811110002845275</v>
          </cell>
          <cell r="T145">
            <v>39.125126292605422</v>
          </cell>
          <cell r="U145">
            <v>49.033683690431182</v>
          </cell>
          <cell r="V145">
            <v>46.795501718783505</v>
          </cell>
        </row>
        <row r="146">
          <cell r="A146">
            <v>2023</v>
          </cell>
          <cell r="B146">
            <v>45.363736620582173</v>
          </cell>
          <cell r="C146">
            <v>42.564416360978903</v>
          </cell>
          <cell r="D146">
            <v>43.64923076315641</v>
          </cell>
          <cell r="E146">
            <v>34.831808624828568</v>
          </cell>
          <cell r="F146">
            <v>41.554196093251797</v>
          </cell>
          <cell r="G146">
            <v>58.682421975772108</v>
          </cell>
          <cell r="H146">
            <v>45.770082102126636</v>
          </cell>
          <cell r="I146">
            <v>41.985013790398803</v>
          </cell>
          <cell r="J146">
            <v>46.081100886729189</v>
          </cell>
          <cell r="K146">
            <v>45.397062513337787</v>
          </cell>
          <cell r="L146">
            <v>44.645654688254886</v>
          </cell>
          <cell r="M146">
            <v>51.943926803981185</v>
          </cell>
          <cell r="N146">
            <v>36.364052419383739</v>
          </cell>
          <cell r="O146">
            <v>56.046893388978809</v>
          </cell>
          <cell r="P146">
            <v>46.19848246388495</v>
          </cell>
          <cell r="Q146">
            <v>42.664780281909593</v>
          </cell>
          <cell r="R146">
            <v>41.774401269081096</v>
          </cell>
          <cell r="S146">
            <v>43.041794727485168</v>
          </cell>
          <cell r="T146">
            <v>37.080108078332088</v>
          </cell>
          <cell r="U146">
            <v>48.524171292048869</v>
          </cell>
          <cell r="V146">
            <v>45.469129696724266</v>
          </cell>
        </row>
        <row r="147">
          <cell r="A147">
            <v>2024</v>
          </cell>
          <cell r="B147">
            <v>45.035111046068948</v>
          </cell>
          <cell r="C147">
            <v>39.737431773572922</v>
          </cell>
          <cell r="D147">
            <v>42.444269018385803</v>
          </cell>
          <cell r="E147">
            <v>33.907080282830009</v>
          </cell>
          <cell r="F147">
            <v>40.792399222992913</v>
          </cell>
          <cell r="G147">
            <v>56.385133415518361</v>
          </cell>
          <cell r="H147">
            <v>44.42050044896542</v>
          </cell>
          <cell r="I147">
            <v>40.883549964719791</v>
          </cell>
          <cell r="J147">
            <v>44.9565464858346</v>
          </cell>
          <cell r="K147">
            <v>44.333739661483122</v>
          </cell>
          <cell r="L147">
            <v>43.702176455393385</v>
          </cell>
          <cell r="M147">
            <v>50.290187219440831</v>
          </cell>
          <cell r="N147">
            <v>35.721999295222268</v>
          </cell>
          <cell r="O147">
            <v>54.632511990591624</v>
          </cell>
          <cell r="P147">
            <v>45.00754681495723</v>
          </cell>
          <cell r="Q147">
            <v>41.485393024903352</v>
          </cell>
          <cell r="R147">
            <v>40.919368243192508</v>
          </cell>
          <cell r="S147">
            <v>42.746633082697365</v>
          </cell>
          <cell r="T147">
            <v>35.664015382580516</v>
          </cell>
          <cell r="U147">
            <v>47.983669106604061</v>
          </cell>
          <cell r="V147">
            <v>44.350466582713686</v>
          </cell>
        </row>
        <row r="148">
          <cell r="B148">
            <v>43.633835054832019</v>
          </cell>
          <cell r="C148">
            <v>39.045717542837288</v>
          </cell>
          <cell r="D148">
            <v>42.19569417609712</v>
          </cell>
          <cell r="E148">
            <v>33.531763108993431</v>
          </cell>
          <cell r="F148">
            <v>39.81490698449042</v>
          </cell>
          <cell r="G148">
            <v>54.464708005196911</v>
          </cell>
          <cell r="H148">
            <v>43.481257319851672</v>
          </cell>
          <cell r="I148">
            <v>40.201245540078297</v>
          </cell>
          <cell r="J148">
            <v>44.533058842379688</v>
          </cell>
          <cell r="K148">
            <v>43.989272343064535</v>
          </cell>
          <cell r="L148">
            <v>43.473720864765731</v>
          </cell>
          <cell r="M148">
            <v>49.381205845291433</v>
          </cell>
          <cell r="N148">
            <v>36.083073433512865</v>
          </cell>
          <cell r="O148">
            <v>54.999102206428141</v>
          </cell>
          <cell r="P148">
            <v>44.302963992814554</v>
          </cell>
          <cell r="Q148">
            <v>41.290291462792027</v>
          </cell>
          <cell r="R148">
            <v>40.924938166283404</v>
          </cell>
          <cell r="S148">
            <v>42.655831130880202</v>
          </cell>
          <cell r="T148">
            <v>34.511074131304682</v>
          </cell>
          <cell r="U148">
            <v>47.130236411379833</v>
          </cell>
          <cell r="V148">
            <v>43.891576073942822</v>
          </cell>
        </row>
        <row r="179">
          <cell r="A179">
            <v>2019</v>
          </cell>
          <cell r="B179">
            <v>89.106736964789235</v>
          </cell>
          <cell r="C179">
            <v>78.801467321741967</v>
          </cell>
          <cell r="D179">
            <v>86.73982770104557</v>
          </cell>
          <cell r="E179">
            <v>67.590951550804689</v>
          </cell>
          <cell r="F179">
            <v>80.11094493988098</v>
          </cell>
          <cell r="G179">
            <v>107.98028018433091</v>
          </cell>
          <cell r="H179">
            <v>87.996243371566536</v>
          </cell>
          <cell r="I179">
            <v>81.718517917189345</v>
          </cell>
          <cell r="J179">
            <v>84.532910085859896</v>
          </cell>
          <cell r="K179">
            <v>83.224972404391991</v>
          </cell>
          <cell r="L179">
            <v>82.443911372217286</v>
          </cell>
          <cell r="M179">
            <v>96.381877119950545</v>
          </cell>
          <cell r="N179">
            <v>70.247736562631232</v>
          </cell>
          <cell r="O179">
            <v>101.16283167130625</v>
          </cell>
          <cell r="P179">
            <v>82.678863043175099</v>
          </cell>
          <cell r="Q179">
            <v>79.029539896117811</v>
          </cell>
          <cell r="R179">
            <v>75.235574330664903</v>
          </cell>
          <cell r="S179">
            <v>79.642894354599221</v>
          </cell>
          <cell r="T179">
            <v>69.290768185634477</v>
          </cell>
          <cell r="U179">
            <v>89.739620750935828</v>
          </cell>
          <cell r="V179">
            <v>84.127708783880408</v>
          </cell>
        </row>
        <row r="180">
          <cell r="A180">
            <v>2020</v>
          </cell>
          <cell r="B180">
            <v>86.979937221731646</v>
          </cell>
          <cell r="C180">
            <v>79.512218805090072</v>
          </cell>
          <cell r="D180">
            <v>85.299919607462684</v>
          </cell>
          <cell r="E180">
            <v>67.289971220417613</v>
          </cell>
          <cell r="F180">
            <v>79.776689320768867</v>
          </cell>
          <cell r="G180">
            <v>104.33478053326679</v>
          </cell>
          <cell r="H180">
            <v>86.486959161906825</v>
          </cell>
          <cell r="I180">
            <v>80.828124209497673</v>
          </cell>
          <cell r="J180">
            <v>82.59733211908312</v>
          </cell>
          <cell r="K180">
            <v>81.384591332939479</v>
          </cell>
          <cell r="L180">
            <v>80.255646852028264</v>
          </cell>
          <cell r="M180">
            <v>94.305635614592688</v>
          </cell>
          <cell r="N180">
            <v>68.05062685138094</v>
          </cell>
          <cell r="O180">
            <v>98.876834502176678</v>
          </cell>
          <cell r="P180">
            <v>81.223162800463129</v>
          </cell>
          <cell r="Q180">
            <v>77.678189986725059</v>
          </cell>
          <cell r="R180">
            <v>73.225946846540694</v>
          </cell>
          <cell r="S180">
            <v>77.733271172088266</v>
          </cell>
          <cell r="T180">
            <v>69.904169468728909</v>
          </cell>
          <cell r="U180">
            <v>88.736360696359526</v>
          </cell>
          <cell r="V180">
            <v>82.344592547936685</v>
          </cell>
        </row>
        <row r="181">
          <cell r="A181">
            <v>2021</v>
          </cell>
          <cell r="B181">
            <v>84.582360999707078</v>
          </cell>
          <cell r="C181">
            <v>79.775886803843335</v>
          </cell>
          <cell r="D181">
            <v>84.898078730382366</v>
          </cell>
          <cell r="E181">
            <v>65.60093881246398</v>
          </cell>
          <cell r="F181">
            <v>78.143464414412705</v>
          </cell>
          <cell r="G181">
            <v>99.254407459180428</v>
          </cell>
          <cell r="H181">
            <v>84.422603933359838</v>
          </cell>
          <cell r="I181">
            <v>79.687305481572082</v>
          </cell>
          <cell r="J181">
            <v>81.0672374023044</v>
          </cell>
          <cell r="K181">
            <v>80.052097457239753</v>
          </cell>
          <cell r="L181">
            <v>78.13100016894046</v>
          </cell>
          <cell r="M181">
            <v>92.285336676911299</v>
          </cell>
          <cell r="N181">
            <v>65.295076347584555</v>
          </cell>
          <cell r="O181">
            <v>95.313558539309028</v>
          </cell>
          <cell r="P181">
            <v>80.879184296976462</v>
          </cell>
          <cell r="Q181">
            <v>76.167714269317543</v>
          </cell>
          <cell r="R181">
            <v>73.026247841841538</v>
          </cell>
          <cell r="S181">
            <v>76.143406334100717</v>
          </cell>
          <cell r="T181">
            <v>69.786183625752656</v>
          </cell>
          <cell r="U181">
            <v>86.561346522958914</v>
          </cell>
          <cell r="V181">
            <v>80.871202664894781</v>
          </cell>
        </row>
        <row r="182">
          <cell r="A182">
            <v>2022</v>
          </cell>
          <cell r="B182">
            <v>81.865874302833177</v>
          </cell>
          <cell r="C182">
            <v>78.98824883235234</v>
          </cell>
          <cell r="D182">
            <v>82.523114965596363</v>
          </cell>
          <cell r="E182">
            <v>63.975059659914344</v>
          </cell>
          <cell r="F182">
            <v>75.929238888865285</v>
          </cell>
          <cell r="G182">
            <v>96.324162443009996</v>
          </cell>
          <cell r="H182">
            <v>82.193023236881828</v>
          </cell>
          <cell r="I182">
            <v>77.616142479527156</v>
          </cell>
          <cell r="J182">
            <v>79.227002614236895</v>
          </cell>
          <cell r="K182">
            <v>78.263662515785057</v>
          </cell>
          <cell r="L182">
            <v>76.174883885863622</v>
          </cell>
          <cell r="M182">
            <v>89.48269052399273</v>
          </cell>
          <cell r="N182">
            <v>62.639148325048048</v>
          </cell>
          <cell r="O182">
            <v>91.398428625603458</v>
          </cell>
          <cell r="P182">
            <v>79.747086962582017</v>
          </cell>
          <cell r="Q182">
            <v>74.477637973991207</v>
          </cell>
          <cell r="R182">
            <v>72.214491509536558</v>
          </cell>
          <cell r="S182">
            <v>74.281432093522753</v>
          </cell>
          <cell r="T182">
            <v>66.792451230215391</v>
          </cell>
          <cell r="U182">
            <v>84.253161044223518</v>
          </cell>
          <cell r="V182">
            <v>78.999227476741339</v>
          </cell>
        </row>
        <row r="183">
          <cell r="A183">
            <v>2023</v>
          </cell>
          <cell r="B183">
            <v>80.544114421399613</v>
          </cell>
          <cell r="C183">
            <v>76.374058351755735</v>
          </cell>
          <cell r="D183">
            <v>78.935448501024879</v>
          </cell>
          <cell r="E183">
            <v>62.931270568369555</v>
          </cell>
          <cell r="F183">
            <v>74.897208341173851</v>
          </cell>
          <cell r="G183">
            <v>93.970135153051373</v>
          </cell>
          <cell r="H183">
            <v>80.08162902710454</v>
          </cell>
          <cell r="I183">
            <v>75.509189258095986</v>
          </cell>
          <cell r="J183">
            <v>77.294277651872562</v>
          </cell>
          <cell r="K183">
            <v>76.343638181561872</v>
          </cell>
          <cell r="L183">
            <v>74.907281083842861</v>
          </cell>
          <cell r="M183">
            <v>86.456516616273746</v>
          </cell>
          <cell r="N183">
            <v>60.663321666392399</v>
          </cell>
          <cell r="O183">
            <v>88.907680543404012</v>
          </cell>
          <cell r="P183">
            <v>77.36439722816236</v>
          </cell>
          <cell r="Q183">
            <v>73.054479155858431</v>
          </cell>
          <cell r="R183">
            <v>70.306914177728132</v>
          </cell>
          <cell r="S183">
            <v>73.374243341184993</v>
          </cell>
          <cell r="T183">
            <v>63.778106998679782</v>
          </cell>
          <cell r="U183">
            <v>83.579286877466132</v>
          </cell>
          <cell r="V183">
            <v>77.04301228779083</v>
          </cell>
        </row>
        <row r="184">
          <cell r="B184">
            <v>80.530770350301793</v>
          </cell>
          <cell r="C184">
            <v>71.957872600815222</v>
          </cell>
          <cell r="D184">
            <v>76.973901404709423</v>
          </cell>
          <cell r="E184">
            <v>61.637674376330907</v>
          </cell>
          <cell r="F184">
            <v>74.018717980617424</v>
          </cell>
          <cell r="G184">
            <v>90.285019173945784</v>
          </cell>
          <cell r="H184">
            <v>78.0401277058956</v>
          </cell>
          <cell r="I184">
            <v>73.951015744679339</v>
          </cell>
          <cell r="J184">
            <v>75.724514857817297</v>
          </cell>
          <cell r="K184">
            <v>74.887446705681114</v>
          </cell>
          <cell r="L184">
            <v>73.672006650504429</v>
          </cell>
          <cell r="M184">
            <v>84.099605813948386</v>
          </cell>
          <cell r="N184">
            <v>59.681367021415461</v>
          </cell>
          <cell r="O184">
            <v>86.634081861637441</v>
          </cell>
          <cell r="P184">
            <v>75.679753652532739</v>
          </cell>
          <cell r="Q184">
            <v>71.358387454484571</v>
          </cell>
          <cell r="R184">
            <v>69.175014158796003</v>
          </cell>
          <cell r="S184">
            <v>73.325051773601842</v>
          </cell>
          <cell r="T184">
            <v>61.885847494060855</v>
          </cell>
          <cell r="U184">
            <v>82.8919416471864</v>
          </cell>
          <cell r="V184">
            <v>75.476222565034988</v>
          </cell>
        </row>
        <row r="185">
          <cell r="B185">
            <v>78.404831320283179</v>
          </cell>
          <cell r="C185">
            <v>70.233983446458723</v>
          </cell>
          <cell r="D185">
            <v>76.796048457354672</v>
          </cell>
          <cell r="E185">
            <v>61.390924872215322</v>
          </cell>
          <cell r="F185">
            <v>72.760236240098763</v>
          </cell>
          <cell r="G185">
            <v>85.946888832590702</v>
          </cell>
          <cell r="H185">
            <v>76.301478550973641</v>
          </cell>
          <cell r="I185">
            <v>72.987488247089985</v>
          </cell>
          <cell r="J185">
            <v>75.012687016987186</v>
          </cell>
          <cell r="K185">
            <v>74.371274249040766</v>
          </cell>
          <cell r="L185">
            <v>73.302670139409102</v>
          </cell>
          <cell r="M185">
            <v>82.273597862300434</v>
          </cell>
          <cell r="N185">
            <v>61.244647740410969</v>
          </cell>
          <cell r="O185">
            <v>86.962269963477112</v>
          </cell>
          <cell r="P185">
            <v>74.191594419283774</v>
          </cell>
          <cell r="Q185">
            <v>70.679301234424287</v>
          </cell>
          <cell r="R185">
            <v>69.664444017753837</v>
          </cell>
          <cell r="S185">
            <v>73.312268481241006</v>
          </cell>
          <cell r="T185">
            <v>61.405572695396309</v>
          </cell>
          <cell r="U185">
            <v>81.709901557299517</v>
          </cell>
          <cell r="V185">
            <v>74.731434671088522</v>
          </cell>
        </row>
      </sheetData>
      <sheetData sheetId="64">
        <row r="31">
          <cell r="A31">
            <v>2019</v>
          </cell>
          <cell r="B31">
            <v>64.276804362961244</v>
          </cell>
          <cell r="C31">
            <v>69.864367046215676</v>
          </cell>
          <cell r="D31">
            <v>70.315955766192729</v>
          </cell>
          <cell r="E31">
            <v>61.581326146763239</v>
          </cell>
          <cell r="F31">
            <v>68.667278207312279</v>
          </cell>
          <cell r="G31">
            <v>67.044943820224717</v>
          </cell>
          <cell r="H31">
            <v>67.348516382232262</v>
          </cell>
          <cell r="I31">
            <v>67.412373049294033</v>
          </cell>
          <cell r="J31">
            <v>68.884963132022463</v>
          </cell>
          <cell r="K31">
            <v>68.914383486520279</v>
          </cell>
          <cell r="L31">
            <v>68.670633893919799</v>
          </cell>
          <cell r="M31">
            <v>66.997772875082333</v>
          </cell>
          <cell r="N31">
            <v>76.058766128157856</v>
          </cell>
          <cell r="O31">
            <v>59.731932033890459</v>
          </cell>
          <cell r="P31">
            <v>68.21035598705501</v>
          </cell>
          <cell r="Q31">
            <v>63.89406079370724</v>
          </cell>
          <cell r="R31">
            <v>73.744721665151161</v>
          </cell>
          <cell r="S31">
            <v>71.878081038836115</v>
          </cell>
          <cell r="T31">
            <v>79.971349028299585</v>
          </cell>
          <cell r="U31">
            <v>68.96914051261524</v>
          </cell>
          <cell r="V31">
            <v>68.779588492352516</v>
          </cell>
          <cell r="X31">
            <v>3.4933559791766839</v>
          </cell>
          <cell r="Y31">
            <v>-3.1281067726999083</v>
          </cell>
          <cell r="Z31">
            <v>3.3515576506772931</v>
          </cell>
          <cell r="AA31">
            <v>-1.3132394071488278</v>
          </cell>
          <cell r="AB31">
            <v>4.1783699017599929</v>
          </cell>
          <cell r="AC31">
            <v>0.34600064292671107</v>
          </cell>
          <cell r="AD31">
            <v>1.9417706531177856</v>
          </cell>
          <cell r="AE31">
            <v>2.2139323950762844</v>
          </cell>
          <cell r="AF31">
            <v>2.7182610076284419</v>
          </cell>
          <cell r="AG31">
            <v>2.7558067290367063</v>
          </cell>
          <cell r="AH31">
            <v>5.8514307975919593</v>
          </cell>
          <cell r="AI31">
            <v>-0.13363407180396791</v>
          </cell>
          <cell r="AJ31">
            <v>9.5214772334343962</v>
          </cell>
          <cell r="AK31">
            <v>-8.9624131555424924E-2</v>
          </cell>
          <cell r="AL31">
            <v>0.92370082968218981</v>
          </cell>
          <cell r="AM31">
            <v>1.8895906819365536</v>
          </cell>
          <cell r="AN31">
            <v>3.7639773447928775</v>
          </cell>
          <cell r="AO31">
            <v>2.392929879455437</v>
          </cell>
          <cell r="AP31">
            <v>10.112151421719034</v>
          </cell>
          <cell r="AQ31">
            <v>-7.1208009108474357E-2</v>
          </cell>
          <cell r="AR31">
            <v>2.6658214368939781</v>
          </cell>
        </row>
        <row r="32">
          <cell r="A32">
            <v>2020</v>
          </cell>
          <cell r="X32">
            <v>6.301954953618278</v>
          </cell>
          <cell r="Y32">
            <v>3.2144711470826621</v>
          </cell>
          <cell r="Z32">
            <v>1.8332434526390671</v>
          </cell>
          <cell r="AA32">
            <v>3.9486680542627255</v>
          </cell>
          <cell r="AB32">
            <v>-0.90639983217040765</v>
          </cell>
          <cell r="AC32">
            <v>2.1359248175206034</v>
          </cell>
          <cell r="AD32">
            <v>2.2865603322812689</v>
          </cell>
          <cell r="AE32">
            <v>2.3121577042600165</v>
          </cell>
          <cell r="AF32">
            <v>2.0128873945935482</v>
          </cell>
          <cell r="AG32">
            <v>2.0132189413796624</v>
          </cell>
          <cell r="AH32">
            <v>0.74799496230848206</v>
          </cell>
          <cell r="AI32">
            <v>1.2815832754088774</v>
          </cell>
          <cell r="AJ32">
            <v>1.1194898940538422</v>
          </cell>
          <cell r="AK32">
            <v>23.014258929840565</v>
          </cell>
          <cell r="AL32">
            <v>0.67057783344944255</v>
          </cell>
          <cell r="AM32">
            <v>4.947409826034658</v>
          </cell>
          <cell r="AN32">
            <v>2.0414334553005489</v>
          </cell>
          <cell r="AO32">
            <v>2.241782975907995</v>
          </cell>
          <cell r="AP32">
            <v>1.3562696751784102</v>
          </cell>
          <cell r="AQ32">
            <v>-2.9053484544227786</v>
          </cell>
          <cell r="AR32">
            <v>2.0372928193336719</v>
          </cell>
        </row>
        <row r="33">
          <cell r="A33">
            <v>2021</v>
          </cell>
          <cell r="X33">
            <v>-7.657832055542741</v>
          </cell>
          <cell r="Y33">
            <v>-7.586154871102309</v>
          </cell>
          <cell r="Z33">
            <v>-0.72131688946714689</v>
          </cell>
          <cell r="AA33">
            <v>-3.31122244385611</v>
          </cell>
          <cell r="AB33">
            <v>-2.2580147304559546</v>
          </cell>
          <cell r="AC33">
            <v>1.6593698548298619</v>
          </cell>
          <cell r="AD33">
            <v>-2.5089351656160375</v>
          </cell>
          <cell r="AE33">
            <v>-3.1592159588590931</v>
          </cell>
          <cell r="AF33">
            <v>-4.7954365278708053</v>
          </cell>
          <cell r="AG33">
            <v>-4.8992316406512515</v>
          </cell>
          <cell r="AH33">
            <v>-6.9682577571329176</v>
          </cell>
          <cell r="AI33">
            <v>-2.9690192288154122</v>
          </cell>
          <cell r="AJ33">
            <v>-20.262566740445507</v>
          </cell>
          <cell r="AK33">
            <v>-16.206881830435194</v>
          </cell>
          <cell r="AL33">
            <v>-5.2543654062384206</v>
          </cell>
          <cell r="AM33">
            <v>3.0737857829635118E-2</v>
          </cell>
          <cell r="AN33">
            <v>-3.9488435896258522</v>
          </cell>
          <cell r="AO33">
            <v>-10.698808682487268</v>
          </cell>
          <cell r="AP33">
            <v>-9.2576509521287278</v>
          </cell>
          <cell r="AQ33">
            <v>2.6710373515266497</v>
          </cell>
          <cell r="AR33">
            <v>-4.6524529287172385</v>
          </cell>
        </row>
        <row r="34">
          <cell r="A34">
            <v>2022</v>
          </cell>
          <cell r="X34">
            <v>-10.676250557208036</v>
          </cell>
          <cell r="Y34">
            <v>-2.2791200539666505</v>
          </cell>
          <cell r="Z34">
            <v>-3.2539454117420803</v>
          </cell>
          <cell r="AA34">
            <v>-9.8320285890006431</v>
          </cell>
          <cell r="AB34">
            <v>-1.6540117451921788</v>
          </cell>
          <cell r="AC34">
            <v>-2.6440944908878663</v>
          </cell>
          <cell r="AD34">
            <v>-4.9951297376144908</v>
          </cell>
          <cell r="AE34">
            <v>-5.3380173975058369</v>
          </cell>
          <cell r="AF34">
            <v>-2.4623049794890193</v>
          </cell>
          <cell r="AG34">
            <v>-2.4580850573746886</v>
          </cell>
          <cell r="AH34">
            <v>-4.074495654775049</v>
          </cell>
          <cell r="AI34">
            <v>-1.9818526658603162</v>
          </cell>
          <cell r="AJ34">
            <v>-2.8331773761808137</v>
          </cell>
          <cell r="AK34">
            <v>-9.9155844137363118</v>
          </cell>
          <cell r="AL34">
            <v>-0.54613038198350239</v>
          </cell>
          <cell r="AM34">
            <v>0.78042424665257215</v>
          </cell>
          <cell r="AN34">
            <v>-2.4572417897436907</v>
          </cell>
          <cell r="AO34">
            <v>-0.91557678799610187</v>
          </cell>
          <cell r="AP34">
            <v>-9.1549865229859222</v>
          </cell>
          <cell r="AQ34">
            <v>-1.6410926498337375</v>
          </cell>
          <cell r="AR34">
            <v>-2.7378861044010279</v>
          </cell>
        </row>
        <row r="35">
          <cell r="A35">
            <v>2023</v>
          </cell>
          <cell r="X35">
            <v>6.8550558307218097</v>
          </cell>
          <cell r="Y35">
            <v>-5.194319250589345</v>
          </cell>
          <cell r="Z35">
            <v>-3.9501736951586111</v>
          </cell>
          <cell r="AA35">
            <v>7.2917758469513529</v>
          </cell>
          <cell r="AB35">
            <v>-1.4043086159380351</v>
          </cell>
          <cell r="AC35">
            <v>-6.5221685728518537</v>
          </cell>
          <cell r="AD35">
            <v>-0.72260743297543684</v>
          </cell>
          <cell r="AE35">
            <v>0.19882389452502025</v>
          </cell>
          <cell r="AF35">
            <v>-2.9834460061327519</v>
          </cell>
          <cell r="AG35">
            <v>-2.9249451755546829</v>
          </cell>
          <cell r="AH35">
            <v>-3.7431359056965761</v>
          </cell>
          <cell r="AI35">
            <v>-5.0668088445115131</v>
          </cell>
          <cell r="AJ35">
            <v>-2.3410552607691528</v>
          </cell>
          <cell r="AK35">
            <v>5.8078892930306409</v>
          </cell>
          <cell r="AL35">
            <v>-3.1701245936128259</v>
          </cell>
          <cell r="AM35">
            <v>-3.3859512930189908</v>
          </cell>
          <cell r="AN35">
            <v>-1.7530118135784676</v>
          </cell>
          <cell r="AO35">
            <v>5.0665236227003874</v>
          </cell>
          <cell r="AP35">
            <v>0.2414049758076402</v>
          </cell>
          <cell r="AQ35">
            <v>-3.1682911937787992</v>
          </cell>
          <cell r="AR35">
            <v>-2.6936151956706595</v>
          </cell>
        </row>
        <row r="36">
          <cell r="A36">
            <v>2024</v>
          </cell>
          <cell r="X36">
            <v>1.0738643458488184</v>
          </cell>
          <cell r="Y36">
            <v>3.8298548706794122</v>
          </cell>
          <cell r="Z36">
            <v>6.079607194977271</v>
          </cell>
          <cell r="AA36">
            <v>8.6126175295029697</v>
          </cell>
          <cell r="AB36">
            <v>10.169626812148252</v>
          </cell>
          <cell r="AC36">
            <v>-1.4752034197535835</v>
          </cell>
          <cell r="AD36">
            <v>5.1967355052262576</v>
          </cell>
          <cell r="AE36">
            <v>6.3442528357507513</v>
          </cell>
          <cell r="AF36">
            <v>6.3254260785585643</v>
          </cell>
          <cell r="AG36">
            <v>6.4663011089607636</v>
          </cell>
          <cell r="AH36">
            <v>7.3005220948654852</v>
          </cell>
          <cell r="AI36">
            <v>8.3676572614540561</v>
          </cell>
          <cell r="AJ36">
            <v>3.3563540887383567</v>
          </cell>
          <cell r="AK36">
            <v>-6.2092652472324374</v>
          </cell>
          <cell r="AL36">
            <v>8.0277510256829601</v>
          </cell>
          <cell r="AM36">
            <v>0.28435459274493269</v>
          </cell>
          <cell r="AN36">
            <v>7.1862885828386993</v>
          </cell>
          <cell r="AO36">
            <v>5.9106845976177453</v>
          </cell>
          <cell r="AP36">
            <v>21.623769653161773</v>
          </cell>
          <cell r="AQ36">
            <v>5.2189630381459722</v>
          </cell>
          <cell r="AR36">
            <v>6.3269760193821725</v>
          </cell>
        </row>
        <row r="37">
          <cell r="B37">
            <v>64.24675239326163</v>
          </cell>
          <cell r="C37">
            <v>59.297282945393391</v>
          </cell>
          <cell r="D37">
            <v>70.964243014384138</v>
          </cell>
          <cell r="E37">
            <v>66.309463387625158</v>
          </cell>
          <cell r="F37">
            <v>69.673449587663086</v>
          </cell>
          <cell r="G37">
            <v>63.046280224784759</v>
          </cell>
          <cell r="H37">
            <v>67.058944741451356</v>
          </cell>
          <cell r="I37">
            <v>67.772930982969825</v>
          </cell>
          <cell r="J37">
            <v>67.686649766129889</v>
          </cell>
          <cell r="K37">
            <v>67.772219740955791</v>
          </cell>
          <cell r="L37">
            <v>64.510028007597469</v>
          </cell>
          <cell r="M37">
            <v>66.458814207462012</v>
          </cell>
          <cell r="N37">
            <v>56.687742032082653</v>
          </cell>
          <cell r="O37">
            <v>54.745424959909442</v>
          </cell>
          <cell r="P37">
            <v>67.852703405594596</v>
          </cell>
          <cell r="Q37">
            <v>64.796508009885684</v>
          </cell>
          <cell r="R37">
            <v>75.459980632394434</v>
          </cell>
          <cell r="S37">
            <v>74.058504653779281</v>
          </cell>
          <cell r="T37">
            <v>81.709503189458488</v>
          </cell>
          <cell r="U37">
            <v>68.441026363737024</v>
          </cell>
          <cell r="V37">
            <v>67.714156773533986</v>
          </cell>
          <cell r="X37">
            <v>5.5491387693592458</v>
          </cell>
          <cell r="Y37">
            <v>-7.4966510602033054</v>
          </cell>
          <cell r="Z37">
            <v>1.2694277938056331</v>
          </cell>
          <cell r="AA37">
            <v>1.9606193880581202</v>
          </cell>
          <cell r="AB37">
            <v>-1.934950224574763</v>
          </cell>
          <cell r="AC37">
            <v>1.0068951695999147</v>
          </cell>
          <cell r="AD37">
            <v>0.63447818820682755</v>
          </cell>
          <cell r="AE37">
            <v>0.59557272618502566</v>
          </cell>
          <cell r="AF37">
            <v>0.55653911410722401</v>
          </cell>
          <cell r="AG37">
            <v>0.5518973431841232</v>
          </cell>
          <cell r="AH37">
            <v>1.1628306246210798</v>
          </cell>
          <cell r="AI37">
            <v>9.838368038069234E-2</v>
          </cell>
          <cell r="AJ37">
            <v>-5.7512603168379854</v>
          </cell>
          <cell r="AK37">
            <v>-0.53969014665376847</v>
          </cell>
          <cell r="AL37">
            <v>0.25099129150983401</v>
          </cell>
          <cell r="AM37">
            <v>-1.0681190410429764</v>
          </cell>
          <cell r="AN37">
            <v>1.6372928163163323</v>
          </cell>
          <cell r="AO37">
            <v>2.348922275124778</v>
          </cell>
          <cell r="AP37">
            <v>0.30228180486085421</v>
          </cell>
          <cell r="AQ37">
            <v>-0.66709574202914723</v>
          </cell>
          <cell r="AR37">
            <v>0.55946279183413594</v>
          </cell>
        </row>
        <row r="68">
          <cell r="A68">
            <v>2019</v>
          </cell>
          <cell r="B68">
            <v>93.270520769490517</v>
          </cell>
          <cell r="C68">
            <v>101.3784982345249</v>
          </cell>
          <cell r="D68">
            <v>102.0337877359762</v>
          </cell>
          <cell r="E68">
            <v>89.3591773316939</v>
          </cell>
          <cell r="F68">
            <v>99.641431488309934</v>
          </cell>
          <cell r="G68">
            <v>97.287301181964096</v>
          </cell>
          <cell r="H68">
            <v>97.727808006010392</v>
          </cell>
          <cell r="I68">
            <v>97.820468875673768</v>
          </cell>
          <cell r="J68">
            <v>99.957308833063024</v>
          </cell>
          <cell r="K68">
            <v>100</v>
          </cell>
          <cell r="L68">
            <v>99.64630084422339</v>
          </cell>
          <cell r="M68">
            <v>97.218852561000077</v>
          </cell>
          <cell r="N68">
            <v>110.36704136377426</v>
          </cell>
          <cell r="O68">
            <v>86.675566132829275</v>
          </cell>
          <cell r="P68">
            <v>98.978402673219918</v>
          </cell>
          <cell r="Q68">
            <v>92.715130806045707</v>
          </cell>
          <cell r="R68">
            <v>107.00918724692023</v>
          </cell>
          <cell r="S68">
            <v>104.30055004830092</v>
          </cell>
          <cell r="T68">
            <v>116.04449605783972</v>
          </cell>
          <cell r="U68">
            <v>100.07945660009521</v>
          </cell>
          <cell r="V68">
            <v>99.804402234557998</v>
          </cell>
        </row>
        <row r="69">
          <cell r="A69">
            <v>2020</v>
          </cell>
          <cell r="B69">
            <v>97.191705155743676</v>
          </cell>
          <cell r="C69">
            <v>102.5722763142565</v>
          </cell>
          <cell r="D69">
            <v>101.85377595900844</v>
          </cell>
          <cell r="E69">
            <v>91.054547228745875</v>
          </cell>
          <cell r="F69">
            <v>96.789693282069791</v>
          </cell>
          <cell r="G69">
            <v>97.404322521480694</v>
          </cell>
          <cell r="H69">
            <v>97.98966676556465</v>
          </cell>
          <cell r="I69">
            <v>98.107121235569124</v>
          </cell>
          <cell r="J69">
            <v>99.956983968061834</v>
          </cell>
          <cell r="K69">
            <v>100</v>
          </cell>
          <cell r="L69">
            <v>98.410432683585313</v>
          </cell>
          <cell r="M69">
            <v>96.52160194312421</v>
          </cell>
          <cell r="N69">
            <v>109.40012519587157</v>
          </cell>
          <cell r="O69">
            <v>104.51910689418911</v>
          </cell>
          <cell r="P69">
            <v>97.675704124880781</v>
          </cell>
          <cell r="Q69">
            <v>95.381882179090994</v>
          </cell>
          <cell r="R69">
            <v>107.03878353095647</v>
          </cell>
          <cell r="S69">
            <v>104.53423892480096</v>
          </cell>
          <cell r="T69">
            <v>115.29718754897186</v>
          </cell>
          <cell r="U69">
            <v>95.254125556422153</v>
          </cell>
          <cell r="V69">
            <v>99.827954858655161</v>
          </cell>
        </row>
        <row r="70">
          <cell r="A70">
            <v>2021</v>
          </cell>
          <cell r="B70">
            <v>94.372452663970407</v>
          </cell>
          <cell r="C70">
            <v>99.67425733098581</v>
          </cell>
          <cell r="D70">
            <v>106.32836013308162</v>
          </cell>
          <cell r="E70">
            <v>92.574991920242951</v>
          </cell>
          <cell r="F70">
            <v>99.477816407040194</v>
          </cell>
          <cell r="G70">
            <v>104.1217880727767</v>
          </cell>
          <cell r="H70">
            <v>100.45257383877106</v>
          </cell>
          <cell r="I70">
            <v>99.902142794178786</v>
          </cell>
          <cell r="J70">
            <v>100.06607926353786</v>
          </cell>
          <cell r="K70">
            <v>100</v>
          </cell>
          <cell r="L70">
            <v>96.269401029800761</v>
          </cell>
          <cell r="M70">
            <v>98.4806522988155</v>
          </cell>
          <cell r="N70">
            <v>91.726758173296972</v>
          </cell>
          <cell r="O70">
            <v>92.091599532289408</v>
          </cell>
          <cell r="P70">
            <v>97.310954804652653</v>
          </cell>
          <cell r="Q70">
            <v>100.3264244573805</v>
          </cell>
          <cell r="R70">
            <v>108.10847395111924</v>
          </cell>
          <cell r="S70">
            <v>98.159375896741324</v>
          </cell>
          <cell r="T70">
            <v>110.01317673137601</v>
          </cell>
          <cell r="U70">
            <v>102.836602181133</v>
          </cell>
          <cell r="V70">
            <v>100.08700023273602</v>
          </cell>
        </row>
        <row r="71">
          <cell r="A71">
            <v>2022</v>
          </cell>
          <cell r="B71">
            <v>86.421322782279134</v>
          </cell>
          <cell r="C71">
            <v>99.857134649043644</v>
          </cell>
          <cell r="D71">
            <v>105.46080974282536</v>
          </cell>
          <cell r="E71">
            <v>85.576536299783442</v>
          </cell>
          <cell r="F71">
            <v>100.29784805573337</v>
          </cell>
          <cell r="G71">
            <v>103.92323102345911</v>
          </cell>
          <cell r="H71">
            <v>97.839823533182354</v>
          </cell>
          <cell r="I71">
            <v>96.952524550056864</v>
          </cell>
          <cell r="J71">
            <v>100.06175013937593</v>
          </cell>
          <cell r="K71">
            <v>100</v>
          </cell>
          <cell r="L71">
            <v>94.674077828267485</v>
          </cell>
          <cell r="M71">
            <v>98.961467921409593</v>
          </cell>
          <cell r="N71">
            <v>91.374027734900011</v>
          </cell>
          <cell r="O71">
            <v>85.050800254949763</v>
          </cell>
          <cell r="P71">
            <v>99.218382346084184</v>
          </cell>
          <cell r="Q71">
            <v>103.65738283805332</v>
          </cell>
          <cell r="R71">
            <v>108.10940856857853</v>
          </cell>
          <cell r="S71">
            <v>99.711648569743744</v>
          </cell>
          <cell r="T71">
            <v>102.46004016519048</v>
          </cell>
          <cell r="U71">
            <v>103.69794187544508</v>
          </cell>
          <cell r="V71">
            <v>99.799898554700292</v>
          </cell>
        </row>
        <row r="72">
          <cell r="A72">
            <v>2023</v>
          </cell>
          <cell r="B72">
            <v>95.127994391200005</v>
          </cell>
          <cell r="C72">
            <v>97.522722446139397</v>
          </cell>
          <cell r="D72">
            <v>104.34701763583764</v>
          </cell>
          <cell r="E72">
            <v>94.583089003033422</v>
          </cell>
          <cell r="F72">
            <v>101.86896820477931</v>
          </cell>
          <cell r="G72">
            <v>100.07224089178864</v>
          </cell>
          <cell r="H72">
            <v>100.05951155173767</v>
          </cell>
          <cell r="I72">
            <v>100.07235072994737</v>
          </cell>
          <cell r="J72">
            <v>100.00144942151556</v>
          </cell>
          <cell r="K72">
            <v>100</v>
          </cell>
          <cell r="L72">
            <v>93.876123575201078</v>
          </cell>
          <cell r="M72">
            <v>96.777982440501802</v>
          </cell>
          <cell r="N72">
            <v>91.923626943102633</v>
          </cell>
          <cell r="O72">
            <v>92.701937422890424</v>
          </cell>
          <cell r="P72">
            <v>98.967789592999694</v>
          </cell>
          <cell r="Q72">
            <v>103.16511746982763</v>
          </cell>
          <cell r="R72">
            <v>109.41455357080552</v>
          </cell>
          <cell r="S72">
            <v>107.9201685629462</v>
          </cell>
          <cell r="T72">
            <v>105.80203532833868</v>
          </cell>
          <cell r="U72">
            <v>103.43799372193581</v>
          </cell>
          <cell r="V72">
            <v>100.0377218406808</v>
          </cell>
        </row>
        <row r="73">
          <cell r="A73">
            <v>2024</v>
          </cell>
          <cell r="B73">
            <v>90.30983419578547</v>
          </cell>
          <cell r="C73">
            <v>95.107747829176404</v>
          </cell>
          <cell r="D73">
            <v>103.96802112481194</v>
          </cell>
          <cell r="E73">
            <v>96.489844801988568</v>
          </cell>
          <cell r="F73">
            <v>105.41238019881351</v>
          </cell>
          <cell r="G73">
            <v>92.607680312874677</v>
          </cell>
          <cell r="H73">
            <v>98.86634420329608</v>
          </cell>
          <cell r="I73">
            <v>99.957632199525648</v>
          </cell>
          <cell r="J73">
            <v>99.869128611261232</v>
          </cell>
          <cell r="K73">
            <v>100</v>
          </cell>
          <cell r="L73">
            <v>94.611693718486805</v>
          </cell>
          <cell r="M73">
            <v>98.506317232097643</v>
          </cell>
          <cell r="N73">
            <v>89.238480500312605</v>
          </cell>
          <cell r="O73">
            <v>81.665115941237403</v>
          </cell>
          <cell r="P73">
            <v>100.41926527317774</v>
          </cell>
          <cell r="Q73">
            <v>97.174853584498393</v>
          </cell>
          <cell r="R73">
            <v>110.15447885430254</v>
          </cell>
          <cell r="S73">
            <v>107.35696474224497</v>
          </cell>
          <cell r="T73">
            <v>120.86493321900996</v>
          </cell>
          <cell r="U73">
            <v>102.22613469993387</v>
          </cell>
          <cell r="V73">
            <v>99.906809388463401</v>
          </cell>
        </row>
        <row r="74">
          <cell r="B74">
            <v>94.798064219868451</v>
          </cell>
          <cell r="C74">
            <v>87.494969431492791</v>
          </cell>
          <cell r="D74">
            <v>104.70992876672646</v>
          </cell>
          <cell r="E74">
            <v>97.841657896226963</v>
          </cell>
          <cell r="F74">
            <v>102.80532326368285</v>
          </cell>
          <cell r="G74">
            <v>93.026730518441212</v>
          </cell>
          <cell r="H74">
            <v>98.947540744230054</v>
          </cell>
          <cell r="I74">
            <v>100.00104945952302</v>
          </cell>
          <cell r="J74">
            <v>99.873738863574218</v>
          </cell>
          <cell r="K74">
            <v>100</v>
          </cell>
          <cell r="L74">
            <v>95.186535506986019</v>
          </cell>
          <cell r="M74">
            <v>98.062029636163643</v>
          </cell>
          <cell r="N74">
            <v>83.644511348099442</v>
          </cell>
          <cell r="O74">
            <v>80.77856261630744</v>
          </cell>
          <cell r="P74">
            <v>100.11875612890715</v>
          </cell>
          <cell r="Q74">
            <v>95.609245584040039</v>
          </cell>
          <cell r="R74">
            <v>111.3435282492198</v>
          </cell>
          <cell r="S74">
            <v>109.27560722793413</v>
          </cell>
          <cell r="T74">
            <v>120.56489148765506</v>
          </cell>
          <cell r="U74">
            <v>100.98684479472209</v>
          </cell>
          <cell r="V74">
            <v>99.914326301183976</v>
          </cell>
        </row>
        <row r="96">
          <cell r="A96">
            <v>2019</v>
          </cell>
          <cell r="B96">
            <v>55.541209382397241</v>
          </cell>
          <cell r="C96">
            <v>60.296706059844098</v>
          </cell>
          <cell r="D96">
            <v>60.606767794632432</v>
          </cell>
          <cell r="E96">
            <v>52.985861996201734</v>
          </cell>
          <cell r="F96">
            <v>59.116155517990833</v>
          </cell>
          <cell r="G96">
            <v>56.551835157759179</v>
          </cell>
          <cell r="H96">
            <v>57.868131868131869</v>
          </cell>
          <cell r="I96">
            <v>58.097863542384552</v>
          </cell>
          <cell r="J96">
            <v>57.908805031446541</v>
          </cell>
          <cell r="K96">
            <v>57.928650007857932</v>
          </cell>
          <cell r="L96">
            <v>57.650718412087102</v>
          </cell>
          <cell r="M96">
            <v>56.29277000892592</v>
          </cell>
          <cell r="N96">
            <v>63.778298204527715</v>
          </cell>
          <cell r="O96">
            <v>50.135135135135144</v>
          </cell>
          <cell r="P96">
            <v>57.425131213337451</v>
          </cell>
          <cell r="Q96">
            <v>53.605732581186146</v>
          </cell>
          <cell r="R96">
            <v>62.089285714285722</v>
          </cell>
          <cell r="S96">
            <v>60.579064587973278</v>
          </cell>
          <cell r="T96">
            <v>67.218102300817634</v>
          </cell>
          <cell r="U96">
            <v>58.230377906976742</v>
          </cell>
          <cell r="V96">
            <v>57.959384212250242</v>
          </cell>
          <cell r="X96">
            <v>3.004508842565528</v>
          </cell>
          <cell r="Y96">
            <v>-3.5995469329197221</v>
          </cell>
          <cell r="Z96">
            <v>2.8649223806231277</v>
          </cell>
          <cell r="AA96">
            <v>-1.7329090357106054</v>
          </cell>
          <cell r="AB96">
            <v>3.6922523596417847</v>
          </cell>
          <cell r="AC96">
            <v>-0.10937528208893355</v>
          </cell>
          <cell r="AD96">
            <v>1.5097752603690822</v>
          </cell>
          <cell r="AE96">
            <v>1.7373087910462743</v>
          </cell>
          <cell r="AF96">
            <v>2.2214891719253274</v>
          </cell>
          <cell r="AG96">
            <v>2.2517426080125489</v>
          </cell>
          <cell r="AH96">
            <v>5.3427548797724995</v>
          </cell>
          <cell r="AI96">
            <v>-0.60568129214171051</v>
          </cell>
          <cell r="AJ96">
            <v>8.9592607720011728</v>
          </cell>
          <cell r="AK96">
            <v>-0.56900657923672782</v>
          </cell>
          <cell r="AL96">
            <v>0.42639258161895555</v>
          </cell>
          <cell r="AM96">
            <v>1.4128438837489767</v>
          </cell>
          <cell r="AN96">
            <v>3.2750567560750454</v>
          </cell>
          <cell r="AO96">
            <v>1.9085424888221354</v>
          </cell>
          <cell r="AP96">
            <v>9.6420056882487586</v>
          </cell>
          <cell r="AQ96">
            <v>-0.54721926564120338</v>
          </cell>
          <cell r="AR96">
            <v>2.2008705017757535</v>
          </cell>
        </row>
        <row r="97">
          <cell r="A97">
            <v>2020</v>
          </cell>
          <cell r="X97">
            <v>5.5077192682408338</v>
          </cell>
          <cell r="Y97">
            <v>2.007785108396277</v>
          </cell>
          <cell r="Z97">
            <v>0.98922598252899263</v>
          </cell>
          <cell r="AA97">
            <v>3.3054559936280441</v>
          </cell>
          <cell r="AB97">
            <v>-1.8628478884564146</v>
          </cell>
          <cell r="AC97">
            <v>1.8158650322424279</v>
          </cell>
          <cell r="AD97">
            <v>1.5003967574285468</v>
          </cell>
          <cell r="AE97">
            <v>1.4626073541475364</v>
          </cell>
          <cell r="AF97">
            <v>1.6211731893627928</v>
          </cell>
          <cell r="AG97">
            <v>1.6150801586657337</v>
          </cell>
          <cell r="AH97">
            <v>0.240523731704684</v>
          </cell>
          <cell r="AI97">
            <v>0.89620604981246288</v>
          </cell>
          <cell r="AJ97">
            <v>0.64475250320641919</v>
          </cell>
          <cell r="AK97">
            <v>22.014651273093236</v>
          </cell>
          <cell r="AL97">
            <v>0.4479222439994146</v>
          </cell>
          <cell r="AM97">
            <v>4.4476936154949982</v>
          </cell>
          <cell r="AN97">
            <v>1.6632225966536396</v>
          </cell>
          <cell r="AO97">
            <v>1.9588477782043867</v>
          </cell>
          <cell r="AP97">
            <v>0.88410560984483766</v>
          </cell>
          <cell r="AQ97">
            <v>-3.1136361446221628</v>
          </cell>
          <cell r="AR97">
            <v>1.5707459109550115</v>
          </cell>
        </row>
        <row r="98">
          <cell r="A98">
            <v>2021</v>
          </cell>
          <cell r="X98">
            <v>-7.188651216374069</v>
          </cell>
          <cell r="Y98">
            <v>-7.0638728795128429</v>
          </cell>
          <cell r="Z98">
            <v>-0.27388783262300365</v>
          </cell>
          <cell r="AA98">
            <v>-2.9523528763857172</v>
          </cell>
          <cell r="AB98">
            <v>-1.6671346874735207</v>
          </cell>
          <cell r="AC98">
            <v>2.3158696553192044</v>
          </cell>
          <cell r="AD98">
            <v>-2.0427696177124659</v>
          </cell>
          <cell r="AE98">
            <v>-2.7165290110336144</v>
          </cell>
          <cell r="AF98">
            <v>-4.4617799392996176</v>
          </cell>
          <cell r="AG98">
            <v>-4.5553093912174063</v>
          </cell>
          <cell r="AH98">
            <v>-6.4397541675322145</v>
          </cell>
          <cell r="AI98">
            <v>-2.5938366916937525</v>
          </cell>
          <cell r="AJ98">
            <v>-20.035043699164774</v>
          </cell>
          <cell r="AK98">
            <v>-16.078071817912161</v>
          </cell>
          <cell r="AL98">
            <v>-5.0468919425067753</v>
          </cell>
          <cell r="AM98">
            <v>0.27561970799510505</v>
          </cell>
          <cell r="AN98">
            <v>-3.6165030188934395</v>
          </cell>
          <cell r="AO98">
            <v>-10.448746686875253</v>
          </cell>
          <cell r="AP98">
            <v>-9.0039982737574888</v>
          </cell>
          <cell r="AQ98">
            <v>2.7742562001109548</v>
          </cell>
          <cell r="AR98">
            <v>-4.2518066640748202</v>
          </cell>
        </row>
        <row r="99">
          <cell r="A99">
            <v>2022</v>
          </cell>
          <cell r="X99">
            <v>-10.797209353958806</v>
          </cell>
          <cell r="Y99">
            <v>-1.8035414612854765</v>
          </cell>
          <cell r="Z99">
            <v>-3.2912080445712917</v>
          </cell>
          <cell r="AA99">
            <v>-9.8918460782006719</v>
          </cell>
          <cell r="AB99">
            <v>-1.6142997097328475</v>
          </cell>
          <cell r="AC99">
            <v>-3.0289433407764079</v>
          </cell>
          <cell r="AD99">
            <v>-5.0107215453045484</v>
          </cell>
          <cell r="AE99">
            <v>-5.3170057269778255</v>
          </cell>
          <cell r="AF99">
            <v>-2.984191655880494</v>
          </cell>
          <cell r="AG99">
            <v>-2.9887627856336536</v>
          </cell>
          <cell r="AH99">
            <v>-4.6431434658485813</v>
          </cell>
          <cell r="AI99">
            <v>-2.4925218117448509</v>
          </cell>
          <cell r="AJ99">
            <v>-3.151005362348414</v>
          </cell>
          <cell r="AK99">
            <v>-9.7642210677644812</v>
          </cell>
          <cell r="AL99">
            <v>-1.1994533581070783</v>
          </cell>
          <cell r="AM99">
            <v>0.40552766954617425</v>
          </cell>
          <cell r="AN99">
            <v>-3.0725268843811477</v>
          </cell>
          <cell r="AO99">
            <v>-1.5748629202948905</v>
          </cell>
          <cell r="AP99">
            <v>-9.5860060190086926</v>
          </cell>
          <cell r="AQ99">
            <v>-2.100792654102321</v>
          </cell>
          <cell r="AR99">
            <v>-3.2194983342193098</v>
          </cell>
        </row>
        <row r="100">
          <cell r="A100">
            <v>2023</v>
          </cell>
          <cell r="X100">
            <v>6.8041799017833853</v>
          </cell>
          <cell r="Y100">
            <v>-5.14785984309583</v>
          </cell>
          <cell r="Z100">
            <v>-3.8604563732060484</v>
          </cell>
          <cell r="AA100">
            <v>7.2763980192201245</v>
          </cell>
          <cell r="AB100">
            <v>-1.4178945458973971</v>
          </cell>
          <cell r="AC100">
            <v>-6.5407849699994642</v>
          </cell>
          <cell r="AD100">
            <v>-0.70678475922696293</v>
          </cell>
          <cell r="AE100">
            <v>0.24204421854723535</v>
          </cell>
          <cell r="AF100">
            <v>-2.9348133237586325</v>
          </cell>
          <cell r="AG100">
            <v>-2.8776349539185446</v>
          </cell>
          <cell r="AH100">
            <v>-3.6934962846464856</v>
          </cell>
          <cell r="AI100">
            <v>-5.0309689954410999</v>
          </cell>
          <cell r="AJ100">
            <v>-2.2773189392551529</v>
          </cell>
          <cell r="AK100">
            <v>5.8197098590134715</v>
          </cell>
          <cell r="AL100">
            <v>-3.0820439128600725</v>
          </cell>
          <cell r="AM100">
            <v>-3.306774815349641</v>
          </cell>
          <cell r="AN100">
            <v>-1.7137861592144077</v>
          </cell>
          <cell r="AO100">
            <v>5.0882666225552811</v>
          </cell>
          <cell r="AP100">
            <v>0.37198223737382818</v>
          </cell>
          <cell r="AQ100">
            <v>-3.1595831327945234</v>
          </cell>
          <cell r="AR100">
            <v>-2.6437643411662606</v>
          </cell>
        </row>
        <row r="101">
          <cell r="A101">
            <v>2024</v>
          </cell>
          <cell r="X101">
            <v>0.98715244115719258</v>
          </cell>
          <cell r="Y101">
            <v>3.6625684093410058</v>
          </cell>
          <cell r="Z101">
            <v>5.9339488485258869</v>
          </cell>
          <cell r="AA101">
            <v>8.4771330738786332</v>
          </cell>
          <cell r="AB101">
            <v>10.026346932594478</v>
          </cell>
          <cell r="AC101">
            <v>-1.523833906139842</v>
          </cell>
          <cell r="AD101">
            <v>5.0772983317167899</v>
          </cell>
          <cell r="AE101">
            <v>6.1979301336049417</v>
          </cell>
          <cell r="AF101">
            <v>6.2455068296189893</v>
          </cell>
          <cell r="AG101">
            <v>6.4026963374289636</v>
          </cell>
          <cell r="AH101">
            <v>7.2080623549680922</v>
          </cell>
          <cell r="AI101">
            <v>8.3028130282586119</v>
          </cell>
          <cell r="AJ101">
            <v>3.2901379983579773</v>
          </cell>
          <cell r="AK101">
            <v>-6.2651202220098412</v>
          </cell>
          <cell r="AL101">
            <v>7.9645849786634528</v>
          </cell>
          <cell r="AM101">
            <v>0.26235132897522817</v>
          </cell>
          <cell r="AN101">
            <v>7.1024281026828646</v>
          </cell>
          <cell r="AO101">
            <v>5.825172728932742</v>
          </cell>
          <cell r="AP101">
            <v>21.541036998645112</v>
          </cell>
          <cell r="AQ101">
            <v>5.1462647045541274</v>
          </cell>
          <cell r="AR101">
            <v>6.2528178422669924</v>
          </cell>
        </row>
        <row r="102">
          <cell r="B102">
            <v>54.930448222565687</v>
          </cell>
          <cell r="C102">
            <v>50.716788786237657</v>
          </cell>
          <cell r="D102">
            <v>60.550458715596321</v>
          </cell>
          <cell r="E102">
            <v>56.500908640343638</v>
          </cell>
          <cell r="F102">
            <v>59.362621534029522</v>
          </cell>
          <cell r="G102">
            <v>52.784043689896706</v>
          </cell>
          <cell r="H102">
            <v>57.073643410852718</v>
          </cell>
          <cell r="I102">
            <v>57.826233941852614</v>
          </cell>
          <cell r="J102">
            <v>56.267823930564163</v>
          </cell>
          <cell r="K102">
            <v>56.334532820449176</v>
          </cell>
          <cell r="L102">
            <v>53.56071547605822</v>
          </cell>
          <cell r="M102">
            <v>55.239556289827718</v>
          </cell>
          <cell r="N102">
            <v>47.043113315528423</v>
          </cell>
          <cell r="O102">
            <v>45.450016605778814</v>
          </cell>
          <cell r="P102">
            <v>56.463085602158444</v>
          </cell>
          <cell r="Q102">
            <v>53.790613718411549</v>
          </cell>
          <cell r="R102">
            <v>62.74829528609547</v>
          </cell>
          <cell r="S102">
            <v>61.639157655093911</v>
          </cell>
          <cell r="T102">
            <v>67.914179706404255</v>
          </cell>
          <cell r="U102">
            <v>57.090602138435564</v>
          </cell>
          <cell r="V102">
            <v>56.435897435897445</v>
          </cell>
          <cell r="X102">
            <v>4.9734991897390586</v>
          </cell>
          <cell r="Y102">
            <v>-8.108498668234347</v>
          </cell>
          <cell r="Z102">
            <v>0.71849002005852469</v>
          </cell>
          <cell r="AA102">
            <v>1.4333302818626947</v>
          </cell>
          <cell r="AB102">
            <v>-2.4902642843088927</v>
          </cell>
          <cell r="AC102">
            <v>0.3926944292439174</v>
          </cell>
          <cell r="AD102">
            <v>8.9573116846850098E-2</v>
          </cell>
          <cell r="AE102">
            <v>4.1851408238599674E-2</v>
          </cell>
          <cell r="AF102">
            <v>3.1686987669615974E-2</v>
          </cell>
          <cell r="AG102">
            <v>1.7829260060267416E-2</v>
          </cell>
          <cell r="AH102">
            <v>0.61714159932418511</v>
          </cell>
          <cell r="AI102">
            <v>-0.44189534598977787</v>
          </cell>
          <cell r="AJ102">
            <v>-6.2474820801319595</v>
          </cell>
          <cell r="AK102">
            <v>-1.0859794408910233</v>
          </cell>
          <cell r="AL102">
            <v>-0.28337863726645196</v>
          </cell>
          <cell r="AM102">
            <v>-1.5740760661437179</v>
          </cell>
          <cell r="AN102">
            <v>1.0834144223163662</v>
          </cell>
          <cell r="AO102">
            <v>1.8094993564585167</v>
          </cell>
          <cell r="AP102">
            <v>-0.21665445901282965</v>
          </cell>
          <cell r="AQ102">
            <v>-1.2269781882221338</v>
          </cell>
          <cell r="AR102">
            <v>9.2900520532168684E-3</v>
          </cell>
        </row>
        <row r="124">
          <cell r="A124">
            <v>2019</v>
          </cell>
          <cell r="B124">
            <v>95.878653092836032</v>
          </cell>
          <cell r="C124">
            <v>104.08788406369722</v>
          </cell>
          <cell r="D124">
            <v>104.62313170842272</v>
          </cell>
          <cell r="E124">
            <v>91.467455203969507</v>
          </cell>
          <cell r="F124">
            <v>102.04994507894077</v>
          </cell>
          <cell r="G124">
            <v>97.623257490184926</v>
          </cell>
          <cell r="H124">
            <v>99.895529863516842</v>
          </cell>
          <cell r="I124">
            <v>100.29210681502792</v>
          </cell>
          <cell r="J124">
            <v>99.965742380655001</v>
          </cell>
          <cell r="K124">
            <v>100</v>
          </cell>
          <cell r="L124">
            <v>99.520217378217637</v>
          </cell>
          <cell r="M124">
            <v>97.176043289960816</v>
          </cell>
          <cell r="N124">
            <v>110.09802264661145</v>
          </cell>
          <cell r="O124">
            <v>86.546355090847769</v>
          </cell>
          <cell r="P124">
            <v>99.13079487532994</v>
          </cell>
          <cell r="Q124">
            <v>92.537513948477326</v>
          </cell>
          <cell r="R124">
            <v>107.18234536082475</v>
          </cell>
          <cell r="S124">
            <v>104.57530872850623</v>
          </cell>
          <cell r="T124">
            <v>116.03602412916511</v>
          </cell>
          <cell r="U124">
            <v>100.5208612648109</v>
          </cell>
          <cell r="V124">
            <v>100.05305527470109</v>
          </cell>
        </row>
        <row r="125">
          <cell r="A125">
            <v>2020</v>
          </cell>
          <cell r="B125">
            <v>99.551542925917829</v>
          </cell>
          <cell r="C125">
            <v>104.49014549197113</v>
          </cell>
          <cell r="D125">
            <v>103.97875073861019</v>
          </cell>
          <cell r="E125">
            <v>92.98902440138454</v>
          </cell>
          <cell r="F125">
            <v>98.557133129738588</v>
          </cell>
          <cell r="G125">
            <v>97.816154778488055</v>
          </cell>
          <cell r="H125">
            <v>99.782787157264451</v>
          </cell>
          <cell r="I125">
            <v>100.14161912389734</v>
          </cell>
          <cell r="J125">
            <v>99.971736513966974</v>
          </cell>
          <cell r="K125">
            <v>100</v>
          </cell>
          <cell r="L125">
            <v>98.173998350528123</v>
          </cell>
          <cell r="M125">
            <v>96.488573069862781</v>
          </cell>
          <cell r="N125">
            <v>109.04669093463933</v>
          </cell>
          <cell r="O125">
            <v>103.92082866911498</v>
          </cell>
          <cell r="P125">
            <v>97.992171635105706</v>
          </cell>
          <cell r="Q125">
            <v>95.117081930539555</v>
          </cell>
          <cell r="R125">
            <v>107.23312541637233</v>
          </cell>
          <cell r="S125">
            <v>104.92909091209535</v>
          </cell>
          <cell r="T125">
            <v>115.20131160172973</v>
          </cell>
          <cell r="U125">
            <v>95.843065068210493</v>
          </cell>
          <cell r="V125">
            <v>100.00940253211765</v>
          </cell>
        </row>
        <row r="126">
          <cell r="A126">
            <v>2021</v>
          </cell>
          <cell r="B126">
            <v>96.804892063794583</v>
          </cell>
          <cell r="C126">
            <v>101.7438411957768</v>
          </cell>
          <cell r="D126">
            <v>108.64298991428866</v>
          </cell>
          <cell r="E126">
            <v>94.550738955869434</v>
          </cell>
          <cell r="F126">
            <v>101.5394909430776</v>
          </cell>
          <cell r="G126">
            <v>104.85805840706854</v>
          </cell>
          <cell r="H126">
            <v>102.40952542677626</v>
          </cell>
          <cell r="I126">
            <v>102.07088772239513</v>
          </cell>
          <cell r="J126">
            <v>100.0697021699273</v>
          </cell>
          <cell r="K126">
            <v>100</v>
          </cell>
          <cell r="L126">
            <v>96.23566655667382</v>
          </cell>
          <cell r="M126">
            <v>98.471498476036317</v>
          </cell>
          <cell r="N126">
            <v>91.360910907879585</v>
          </cell>
          <cell r="O126">
            <v>91.374766522528958</v>
          </cell>
          <cell r="P126">
            <v>97.487468424989785</v>
          </cell>
          <cell r="Q126">
            <v>99.931429129944078</v>
          </cell>
          <cell r="R126">
            <v>108.28788436443939</v>
          </cell>
          <cell r="S126">
            <v>98.450018961246428</v>
          </cell>
          <cell r="T126">
            <v>109.83176416113596</v>
          </cell>
          <cell r="U126">
            <v>103.20322336942833</v>
          </cell>
          <cell r="V126">
            <v>100.32742049848953</v>
          </cell>
        </row>
        <row r="127">
          <cell r="A127">
            <v>2022</v>
          </cell>
          <cell r="B127">
            <v>89.013054242343898</v>
          </cell>
          <cell r="C127">
            <v>102.9868824523259</v>
          </cell>
          <cell r="D127">
            <v>108.30428114033725</v>
          </cell>
          <cell r="E127">
            <v>87.822738724887202</v>
          </cell>
          <cell r="F127">
            <v>102.97811068502185</v>
          </cell>
          <cell r="G127">
            <v>104.81462781986062</v>
          </cell>
          <cell r="H127">
            <v>100.27505273107349</v>
          </cell>
          <cell r="I127">
            <v>99.621214564106523</v>
          </cell>
          <cell r="J127">
            <v>100.07441741329615</v>
          </cell>
          <cell r="K127">
            <v>100</v>
          </cell>
          <cell r="L127">
            <v>94.594512067043297</v>
          </cell>
          <cell r="M127">
            <v>98.97520911520752</v>
          </cell>
          <cell r="N127">
            <v>91.208117994168475</v>
          </cell>
          <cell r="O127">
            <v>84.992970594653116</v>
          </cell>
          <cell r="P127">
            <v>99.285561628698574</v>
          </cell>
          <cell r="Q127">
            <v>103.42789310471767</v>
          </cell>
          <cell r="R127">
            <v>108.19438347423822</v>
          </cell>
          <cell r="S127">
            <v>99.884888493363789</v>
          </cell>
          <cell r="T127">
            <v>102.36266177951624</v>
          </cell>
          <cell r="U127">
            <v>104.14787042745222</v>
          </cell>
          <cell r="V127">
            <v>100.08879760209506</v>
          </cell>
        </row>
        <row r="128">
          <cell r="A128">
            <v>2023</v>
          </cell>
          <cell r="B128">
            <v>97.886478097972088</v>
          </cell>
          <cell r="C128">
            <v>100.57957509638258</v>
          </cell>
          <cell r="D128">
            <v>107.20830528292528</v>
          </cell>
          <cell r="E128">
            <v>97.004506326826672</v>
          </cell>
          <cell r="F128">
            <v>104.52586242312336</v>
          </cell>
          <cell r="G128">
            <v>100.86134985549407</v>
          </cell>
          <cell r="H128">
            <v>102.51637086249129</v>
          </cell>
          <cell r="I128">
            <v>102.82115958257812</v>
          </cell>
          <cell r="J128">
            <v>100.01550109625965</v>
          </cell>
          <cell r="K128">
            <v>100</v>
          </cell>
          <cell r="L128">
            <v>93.799885572332641</v>
          </cell>
          <cell r="M128">
            <v>96.780795017553828</v>
          </cell>
          <cell r="N128">
            <v>91.771877884830417</v>
          </cell>
          <cell r="O128">
            <v>92.604123510733345</v>
          </cell>
          <cell r="P128">
            <v>99.076599889753922</v>
          </cell>
          <cell r="Q128">
            <v>102.97089196297232</v>
          </cell>
          <cell r="R128">
            <v>109.49091185614597</v>
          </cell>
          <cell r="S128">
            <v>108.07737011526083</v>
          </cell>
          <cell r="T128">
            <v>105.78761405809118</v>
          </cell>
          <cell r="U128">
            <v>103.84552706517003</v>
          </cell>
          <cell r="V128">
            <v>100.3298113831509</v>
          </cell>
        </row>
        <row r="129">
          <cell r="A129">
            <v>2024</v>
          </cell>
          <cell r="B129">
            <v>92.904381429012588</v>
          </cell>
          <cell r="C129">
            <v>97.989406687089456</v>
          </cell>
          <cell r="D129">
            <v>106.73600875642035</v>
          </cell>
          <cell r="E129">
            <v>98.895715087997374</v>
          </cell>
          <cell r="F129">
            <v>108.08559555599982</v>
          </cell>
          <cell r="G129">
            <v>93.347625414701724</v>
          </cell>
          <cell r="H129">
            <v>101.23938260776602</v>
          </cell>
          <cell r="I129">
            <v>102.62328585150517</v>
          </cell>
          <cell r="J129">
            <v>99.867747440273021</v>
          </cell>
          <cell r="K129">
            <v>100</v>
          </cell>
          <cell r="L129">
            <v>94.509860440351474</v>
          </cell>
          <cell r="M129">
            <v>98.509085843769753</v>
          </cell>
          <cell r="N129">
            <v>89.087309413964007</v>
          </cell>
          <cell r="O129">
            <v>81.57910168646093</v>
          </cell>
          <cell r="P129">
            <v>100.53094852288631</v>
          </cell>
          <cell r="Q129">
            <v>97.028591398748262</v>
          </cell>
          <cell r="R129">
            <v>110.21095252869995</v>
          </cell>
          <cell r="S129">
            <v>107.4907568532453</v>
          </cell>
          <cell r="T129">
            <v>120.83844448319674</v>
          </cell>
          <cell r="U129">
            <v>102.61929117427238</v>
          </cell>
          <cell r="V129">
            <v>100.1884871341647</v>
          </cell>
        </row>
        <row r="130">
          <cell r="B130">
            <v>97.507595203889196</v>
          </cell>
          <cell r="C130">
            <v>90.027885644997653</v>
          </cell>
          <cell r="D130">
            <v>107.48373277290548</v>
          </cell>
          <cell r="E130">
            <v>100.29533540364086</v>
          </cell>
          <cell r="F130">
            <v>105.37519095655155</v>
          </cell>
          <cell r="G130">
            <v>93.697490770237366</v>
          </cell>
          <cell r="H130">
            <v>101.31200269781104</v>
          </cell>
          <cell r="I130">
            <v>102.64793377475559</v>
          </cell>
          <cell r="J130">
            <v>99.881584373660061</v>
          </cell>
          <cell r="K130">
            <v>100</v>
          </cell>
          <cell r="L130">
            <v>95.07616872721438</v>
          </cell>
          <cell r="M130">
            <v>98.056296066017993</v>
          </cell>
          <cell r="N130">
            <v>83.506707094679214</v>
          </cell>
          <cell r="O130">
            <v>80.678784983694172</v>
          </cell>
          <cell r="P130">
            <v>100.2281953453293</v>
          </cell>
          <cell r="Q130">
            <v>95.484263426581222</v>
          </cell>
          <cell r="R130">
            <v>111.3851347380272</v>
          </cell>
          <cell r="S130">
            <v>109.41629329127795</v>
          </cell>
          <cell r="T130">
            <v>120.55514851407753</v>
          </cell>
          <cell r="U130">
            <v>101.34210630697187</v>
          </cell>
          <cell r="V130">
            <v>100.17993335592459</v>
          </cell>
        </row>
      </sheetData>
      <sheetData sheetId="65"/>
      <sheetData sheetId="66">
        <row r="67">
          <cell r="A67">
            <v>2019</v>
          </cell>
          <cell r="B67">
            <v>-19.745299067125927</v>
          </cell>
          <cell r="C67">
            <v>-22.631662157812713</v>
          </cell>
          <cell r="D67">
            <v>-11.98238248568137</v>
          </cell>
          <cell r="E67">
            <v>-18.731767389777204</v>
          </cell>
          <cell r="F67">
            <v>-15.061869989268246</v>
          </cell>
          <cell r="G67">
            <v>13.023471517271915</v>
          </cell>
          <cell r="H67">
            <v>-7.8887797117802307</v>
          </cell>
          <cell r="I67">
            <v>-16.501528780242197</v>
          </cell>
          <cell r="J67">
            <v>8.5909687099467504</v>
          </cell>
          <cell r="K67">
            <v>8.3537914867472693</v>
          </cell>
          <cell r="L67">
            <v>10.334544796894164</v>
          </cell>
          <cell r="M67">
            <v>9.4192582962139397</v>
          </cell>
          <cell r="N67">
            <v>21.457911313962128</v>
          </cell>
          <cell r="O67">
            <v>36.153529286944909</v>
          </cell>
          <cell r="P67">
            <v>16.111027247528526</v>
          </cell>
          <cell r="Q67">
            <v>-3.8644667307940779</v>
          </cell>
          <cell r="R67">
            <v>8.5966989159054634</v>
          </cell>
          <cell r="S67">
            <v>-5.2086123717556774</v>
          </cell>
          <cell r="T67">
            <v>-4.5243477376160968E-2</v>
          </cell>
          <cell r="U67">
            <v>-13.189256848357232</v>
          </cell>
          <cell r="V67">
            <v>5.8362074814546787</v>
          </cell>
        </row>
        <row r="68">
          <cell r="A68">
            <v>2020</v>
          </cell>
          <cell r="B68">
            <v>-22.278187590874992</v>
          </cell>
          <cell r="C68">
            <v>-23.754918162591366</v>
          </cell>
          <cell r="D68">
            <v>-13.408379310272878</v>
          </cell>
          <cell r="E68">
            <v>-19.331642985042933</v>
          </cell>
          <cell r="F68">
            <v>-15.876228927785064</v>
          </cell>
          <cell r="G68">
            <v>13.855571673530093</v>
          </cell>
          <cell r="H68">
            <v>-8.5156662874801299</v>
          </cell>
          <cell r="I68">
            <v>-17.878815680430748</v>
          </cell>
          <cell r="J68">
            <v>8.6190283874750833</v>
          </cell>
          <cell r="K68">
            <v>8.3319952438374685</v>
          </cell>
          <cell r="L68">
            <v>10.376199395137277</v>
          </cell>
          <cell r="M68">
            <v>9.3792559590969944</v>
          </cell>
          <cell r="N68">
            <v>21.631596141552677</v>
          </cell>
          <cell r="O68">
            <v>35.458062914415905</v>
          </cell>
          <cell r="P68">
            <v>14.562906244522338</v>
          </cell>
          <cell r="Q68">
            <v>-3.0233958966965986</v>
          </cell>
          <cell r="R68">
            <v>8.8624731322907735</v>
          </cell>
          <cell r="S68">
            <v>-5.1628984131875768</v>
          </cell>
          <cell r="T68">
            <v>1.0041732747509684</v>
          </cell>
          <cell r="U68">
            <v>-11.866989148076115</v>
          </cell>
          <cell r="V68">
            <v>5.6924352019288733</v>
          </cell>
        </row>
        <row r="69">
          <cell r="A69">
            <v>2021</v>
          </cell>
          <cell r="B69">
            <v>-21.461735170548678</v>
          </cell>
          <cell r="C69">
            <v>-19.115548018134206</v>
          </cell>
          <cell r="D69">
            <v>-12.181729003209313</v>
          </cell>
          <cell r="E69">
            <v>-20.800962051148545</v>
          </cell>
          <cell r="F69">
            <v>-16.579180819963696</v>
          </cell>
          <cell r="G69">
            <v>14.766455362122286</v>
          </cell>
          <cell r="H69">
            <v>-7.6202755065607732</v>
          </cell>
          <cell r="I69">
            <v>-17.104964925877482</v>
          </cell>
          <cell r="J69">
            <v>9.4521335199322749</v>
          </cell>
          <cell r="K69">
            <v>9.1612319367846595</v>
          </cell>
          <cell r="L69">
            <v>11.539968689734209</v>
          </cell>
          <cell r="M69">
            <v>10.796524165456475</v>
          </cell>
          <cell r="N69">
            <v>24.037707846446708</v>
          </cell>
          <cell r="O69">
            <v>39.921858164551338</v>
          </cell>
          <cell r="P69">
            <v>15.68249915400348</v>
          </cell>
          <cell r="Q69">
            <v>-6.2921265394677732</v>
          </cell>
          <cell r="R69">
            <v>8.5946460091719814</v>
          </cell>
          <cell r="S69">
            <v>0.7314734956628115</v>
          </cell>
          <cell r="T69">
            <v>-0.37557429260239417</v>
          </cell>
          <cell r="U69">
            <v>-10.594504419548684</v>
          </cell>
          <cell r="V69">
            <v>6.5540118511598564</v>
          </cell>
        </row>
        <row r="70">
          <cell r="B70">
            <v>-19.40481799269358</v>
          </cell>
          <cell r="C70">
            <v>-21.103350939660203</v>
          </cell>
          <cell r="D70">
            <v>-13.266028433426442</v>
          </cell>
          <cell r="E70">
            <v>-18.938110460627655</v>
          </cell>
          <cell r="F70">
            <v>-18.712607624864773</v>
          </cell>
          <cell r="G70">
            <v>11.035831258766549</v>
          </cell>
          <cell r="H70">
            <v>-8.9582114776993365</v>
          </cell>
          <cell r="I70">
            <v>-17.366888195979541</v>
          </cell>
          <cell r="J70">
            <v>7.3143918509430108</v>
          </cell>
          <cell r="K70">
            <v>7.1086535974290115</v>
          </cell>
          <cell r="L70">
            <v>10.333541730768275</v>
          </cell>
          <cell r="M70">
            <v>8.0217682216834589</v>
          </cell>
          <cell r="N70">
            <v>23.348497784981319</v>
          </cell>
          <cell r="O70">
            <v>41.060459845442075</v>
          </cell>
          <cell r="P70">
            <v>11.869568113421792</v>
          </cell>
          <cell r="Q70">
            <v>-8.5305614916482142</v>
          </cell>
          <cell r="R70">
            <v>6.6189411680580292</v>
          </cell>
          <cell r="S70">
            <v>-2.9661809741032101</v>
          </cell>
          <cell r="T70">
            <v>-1.3762106992503078</v>
          </cell>
          <cell r="U70">
            <v>-11.8281368862676</v>
          </cell>
          <cell r="V70">
            <v>4.5804496426771948</v>
          </cell>
        </row>
      </sheetData>
      <sheetData sheetId="67">
        <row r="4">
          <cell r="B4">
            <v>44.3190975020145</v>
          </cell>
          <cell r="C4">
            <v>38.012422360248451</v>
          </cell>
          <cell r="D4">
            <v>34.503213049925854</v>
          </cell>
          <cell r="E4">
            <v>42.382271468144047</v>
          </cell>
          <cell r="F4">
            <v>42.125603864734302</v>
          </cell>
          <cell r="G4">
            <v>15.891891891891891</v>
          </cell>
          <cell r="H4">
            <v>34.129650367052385</v>
          </cell>
          <cell r="I4">
            <v>39.582996605786327</v>
          </cell>
          <cell r="J4">
            <v>42.351076153893061</v>
          </cell>
          <cell r="K4">
            <v>43.932540708193329</v>
          </cell>
          <cell r="L4">
            <v>48.467241033860944</v>
          </cell>
          <cell r="M4">
            <v>45.814106789716547</v>
          </cell>
          <cell r="N4">
            <v>31.964809384164223</v>
          </cell>
          <cell r="O4">
            <v>20.310765815760266</v>
          </cell>
          <cell r="P4">
            <v>42.510548523206751</v>
          </cell>
          <cell r="Q4">
            <v>48.991763703493326</v>
          </cell>
          <cell r="R4">
            <v>38.586190699859088</v>
          </cell>
          <cell r="S4">
            <v>50.884718498659524</v>
          </cell>
          <cell r="T4">
            <v>59.710743801652889</v>
          </cell>
          <cell r="U4">
            <v>45.672061928219563</v>
          </cell>
          <cell r="V4">
            <v>41.911821282925956</v>
          </cell>
        </row>
        <row r="5">
          <cell r="B5">
            <v>55.6809024979855</v>
          </cell>
          <cell r="C5">
            <v>61.987577639751557</v>
          </cell>
          <cell r="D5">
            <v>65.496786950074153</v>
          </cell>
          <cell r="E5">
            <v>57.61772853185596</v>
          </cell>
          <cell r="F5">
            <v>57.874396135265705</v>
          </cell>
          <cell r="G5">
            <v>84.108108108108098</v>
          </cell>
          <cell r="H5">
            <v>65.870349632947622</v>
          </cell>
          <cell r="I5">
            <v>60.417003394213673</v>
          </cell>
          <cell r="J5">
            <v>57.648923846106946</v>
          </cell>
          <cell r="K5">
            <v>56.067459291806664</v>
          </cell>
          <cell r="L5">
            <v>51.532758966139049</v>
          </cell>
          <cell r="M5">
            <v>54.185893210283453</v>
          </cell>
          <cell r="N5">
            <v>68.035190615835774</v>
          </cell>
          <cell r="O5">
            <v>79.689234184239737</v>
          </cell>
          <cell r="P5">
            <v>57.489451476793249</v>
          </cell>
          <cell r="Q5">
            <v>51.008236296506674</v>
          </cell>
          <cell r="R5">
            <v>61.413809300140912</v>
          </cell>
          <cell r="S5">
            <v>49.115281501340483</v>
          </cell>
          <cell r="T5">
            <v>40.289256198347104</v>
          </cell>
          <cell r="U5">
            <v>54.327938071780437</v>
          </cell>
          <cell r="V5">
            <v>58.088178717074044</v>
          </cell>
        </row>
      </sheetData>
      <sheetData sheetId="68">
        <row r="31">
          <cell r="A31">
            <v>2019</v>
          </cell>
          <cell r="B31">
            <v>8.5528533753649025</v>
          </cell>
          <cell r="C31">
            <v>6.2919113083815468</v>
          </cell>
          <cell r="D31">
            <v>6.3581679760025036</v>
          </cell>
          <cell r="E31">
            <v>5.8543915557630442</v>
          </cell>
          <cell r="F31">
            <v>6.5505665129792794</v>
          </cell>
          <cell r="G31">
            <v>10.174529569170643</v>
          </cell>
          <cell r="H31">
            <v>7.5443969375975088</v>
          </cell>
          <cell r="I31">
            <v>6.7477259839523986</v>
          </cell>
          <cell r="J31">
            <v>10.910085660573904</v>
          </cell>
          <cell r="K31">
            <v>10.945819002373549</v>
          </cell>
          <cell r="L31">
            <v>12.491804858089262</v>
          </cell>
          <cell r="M31">
            <v>12.008239100082838</v>
          </cell>
          <cell r="N31">
            <v>7.8102389607516667</v>
          </cell>
          <cell r="O31">
            <v>10.959876098274409</v>
          </cell>
          <cell r="P31">
            <v>11.513494892815089</v>
          </cell>
          <cell r="Q31">
            <v>9.3677695464003889</v>
          </cell>
          <cell r="R31">
            <v>9.7998700668226491</v>
          </cell>
          <cell r="S31">
            <v>10.925479044990707</v>
          </cell>
          <cell r="T31">
            <v>9.4934272663825201</v>
          </cell>
          <cell r="U31">
            <v>10.316355988732518</v>
          </cell>
          <cell r="V31">
            <v>10.357902244711202</v>
          </cell>
        </row>
        <row r="32">
          <cell r="A32">
            <v>2020</v>
          </cell>
          <cell r="B32">
            <v>14.707981241342022</v>
          </cell>
          <cell r="C32">
            <v>11.740922999818027</v>
          </cell>
          <cell r="D32">
            <v>11.685838318836238</v>
          </cell>
          <cell r="E32">
            <v>11.598793328712038</v>
          </cell>
          <cell r="F32">
            <v>12.287015592564062</v>
          </cell>
          <cell r="G32">
            <v>16.201047613638028</v>
          </cell>
          <cell r="H32">
            <v>13.280170773133161</v>
          </cell>
          <cell r="I32">
            <v>12.408584314323186</v>
          </cell>
          <cell r="J32">
            <v>16.509653950507595</v>
          </cell>
          <cell r="K32">
            <v>16.524820380306668</v>
          </cell>
          <cell r="L32">
            <v>17.453667916709374</v>
          </cell>
          <cell r="M32">
            <v>17.670976895900736</v>
          </cell>
          <cell r="N32">
            <v>12.492244218381163</v>
          </cell>
          <cell r="O32">
            <v>15.940812576232055</v>
          </cell>
          <cell r="P32">
            <v>16.724749195150885</v>
          </cell>
          <cell r="Q32">
            <v>15.353125626753386</v>
          </cell>
          <cell r="R32">
            <v>15.935920989440026</v>
          </cell>
          <cell r="S32">
            <v>16.189119380902678</v>
          </cell>
          <cell r="T32">
            <v>14.512157121708967</v>
          </cell>
          <cell r="U32">
            <v>15.720649784148046</v>
          </cell>
          <cell r="V32">
            <v>15.953215947064198</v>
          </cell>
        </row>
        <row r="33">
          <cell r="A33">
            <v>2021</v>
          </cell>
          <cell r="B33">
            <v>12.537434989961701</v>
          </cell>
          <cell r="C33">
            <v>9.9206415314654706</v>
          </cell>
          <cell r="D33">
            <v>10.112394048713091</v>
          </cell>
          <cell r="E33">
            <v>10.095682326003455</v>
          </cell>
          <cell r="F33">
            <v>10.149744330368716</v>
          </cell>
          <cell r="G33">
            <v>14.54027411864184</v>
          </cell>
          <cell r="H33">
            <v>11.510369159092212</v>
          </cell>
          <cell r="I33">
            <v>10.599957011639711</v>
          </cell>
          <cell r="J33">
            <v>14.710352629658232</v>
          </cell>
          <cell r="K33">
            <v>14.718717615430979</v>
          </cell>
          <cell r="L33">
            <v>15.768852223788953</v>
          </cell>
          <cell r="M33">
            <v>15.907298324270092</v>
          </cell>
          <cell r="N33">
            <v>10.645322654494366</v>
          </cell>
          <cell r="O33">
            <v>14.750477536530601</v>
          </cell>
          <cell r="P33">
            <v>14.609041298784371</v>
          </cell>
          <cell r="Q33">
            <v>13.468182710109547</v>
          </cell>
          <cell r="R33">
            <v>14.231825636312861</v>
          </cell>
          <cell r="S33">
            <v>14.05349992253594</v>
          </cell>
          <cell r="T33">
            <v>13.060404313471562</v>
          </cell>
          <cell r="U33">
            <v>13.421431873286743</v>
          </cell>
          <cell r="V33">
            <v>14.155627401905717</v>
          </cell>
        </row>
        <row r="34">
          <cell r="A34">
            <v>2022</v>
          </cell>
          <cell r="B34">
            <v>8.4209275994095485</v>
          </cell>
          <cell r="C34">
            <v>5.8793648633943354</v>
          </cell>
          <cell r="D34">
            <v>5.9522018829621492</v>
          </cell>
          <cell r="E34">
            <v>5.7458392033109149</v>
          </cell>
          <cell r="F34">
            <v>5.848130313936271</v>
          </cell>
          <cell r="G34">
            <v>11.611512808803706</v>
          </cell>
          <cell r="H34">
            <v>7.6167870600380327</v>
          </cell>
          <cell r="I34">
            <v>6.407429275115236</v>
          </cell>
          <cell r="J34">
            <v>10.869892722825139</v>
          </cell>
          <cell r="K34">
            <v>10.833303708044568</v>
          </cell>
          <cell r="L34">
            <v>11.942327234617146</v>
          </cell>
          <cell r="M34">
            <v>12.068376986527539</v>
          </cell>
          <cell r="N34">
            <v>6.3800634069683158</v>
          </cell>
          <cell r="O34">
            <v>10.407437350819848</v>
          </cell>
          <cell r="P34">
            <v>11.021163415763301</v>
          </cell>
          <cell r="Q34">
            <v>9.6651814982429354</v>
          </cell>
          <cell r="R34">
            <v>10.182622702935502</v>
          </cell>
          <cell r="S34">
            <v>10.382474151816108</v>
          </cell>
          <cell r="T34">
            <v>8.836047420349443</v>
          </cell>
          <cell r="U34">
            <v>9.3317067676900489</v>
          </cell>
          <cell r="V34">
            <v>10.270012457855822</v>
          </cell>
        </row>
        <row r="35">
          <cell r="A35">
            <v>2023</v>
          </cell>
          <cell r="B35">
            <v>8.5137496796114451</v>
          </cell>
          <cell r="C35">
            <v>6.4864021562935967</v>
          </cell>
          <cell r="D35">
            <v>6.0528094579153642</v>
          </cell>
          <cell r="E35">
            <v>6.1827389066164562</v>
          </cell>
          <cell r="F35">
            <v>6.4835775322891394</v>
          </cell>
          <cell r="G35">
            <v>11.219040210331825</v>
          </cell>
          <cell r="H35">
            <v>7.7798157050833217</v>
          </cell>
          <cell r="I35">
            <v>6.7198239998542215</v>
          </cell>
          <cell r="J35">
            <v>10.996995834684299</v>
          </cell>
          <cell r="K35">
            <v>10.985908731488628</v>
          </cell>
          <cell r="L35">
            <v>11.927371411686019</v>
          </cell>
          <cell r="M35">
            <v>11.94441655833508</v>
          </cell>
          <cell r="N35">
            <v>6.4572699687869868</v>
          </cell>
          <cell r="O35">
            <v>10.421660501252845</v>
          </cell>
          <cell r="P35">
            <v>11.339774853309153</v>
          </cell>
          <cell r="Q35">
            <v>9.7668680907600702</v>
          </cell>
          <cell r="R35">
            <v>10.517362833725931</v>
          </cell>
          <cell r="S35">
            <v>10.849965307673255</v>
          </cell>
          <cell r="T35">
            <v>8.9755572009797291</v>
          </cell>
          <cell r="U35">
            <v>9.8277377272029227</v>
          </cell>
          <cell r="V35">
            <v>10.425239163524658</v>
          </cell>
        </row>
      </sheetData>
      <sheetData sheetId="69">
        <row r="17">
          <cell r="A17">
            <v>1</v>
          </cell>
        </row>
        <row r="18">
          <cell r="A18">
            <v>2</v>
          </cell>
        </row>
        <row r="19">
          <cell r="A19">
            <v>3</v>
          </cell>
        </row>
        <row r="20">
          <cell r="A20">
            <v>4</v>
          </cell>
        </row>
        <row r="21">
          <cell r="A21">
            <v>5</v>
          </cell>
        </row>
      </sheetData>
      <sheetData sheetId="70">
        <row r="17">
          <cell r="B17" t="str">
            <v>Automobilbau (24,7%)</v>
          </cell>
          <cell r="C17" t="str">
            <v>Maschinenbau (34,0%)</v>
          </cell>
          <cell r="D17" t="str">
            <v>Automobilbau (29,6%)</v>
          </cell>
          <cell r="E17" t="str">
            <v>Chemie (19,2%)</v>
          </cell>
          <cell r="F17" t="str">
            <v>Metallwaren (12,8%)</v>
          </cell>
          <cell r="G17" t="str">
            <v>Pharmazie (17,2%)</v>
          </cell>
          <cell r="H17" t="str">
            <v>Automobilbau (15,0%)</v>
          </cell>
          <cell r="I17" t="str">
            <v>Automobilbau (17,1%)</v>
          </cell>
          <cell r="J17" t="str">
            <v>Automobilbau (24,3%)</v>
          </cell>
          <cell r="K17" t="str">
            <v>Automobilbau (24,7%)</v>
          </cell>
          <cell r="L17" t="str">
            <v>Automobilbau (31,9%)</v>
          </cell>
          <cell r="M17" t="str">
            <v>Automobilbau (36,4%)</v>
          </cell>
          <cell r="N17" t="str">
            <v>Automobilbau (43,0%)</v>
          </cell>
          <cell r="O17" t="str">
            <v>Mineralöl (56,9%)</v>
          </cell>
          <cell r="P17" t="str">
            <v>Automobilbau (14,8%)</v>
          </cell>
          <cell r="Q17" t="str">
            <v>Automobilbau (40,7%)</v>
          </cell>
          <cell r="R17" t="str">
            <v>Maschinenbau (13,5%)</v>
          </cell>
          <cell r="S17" t="str">
            <v>Chemie (26,8%)</v>
          </cell>
          <cell r="T17" t="str">
            <v>Automobilbau (27,4%)</v>
          </cell>
          <cell r="U17" t="str">
            <v>Lebensmittel (20,0%)</v>
          </cell>
          <cell r="V17" t="str">
            <v>Automobilbau (23,8%)</v>
          </cell>
        </row>
        <row r="18">
          <cell r="B18" t="str">
            <v>Mineralöl (12,0%)</v>
          </cell>
          <cell r="C18" t="str">
            <v>Lebensmittel (24,4%)</v>
          </cell>
          <cell r="D18" t="str">
            <v>Maschinenbau (10,7%)</v>
          </cell>
          <cell r="E18" t="str">
            <v>Lebensmittel (16,9%)</v>
          </cell>
          <cell r="F18" t="str">
            <v>Lebensmittel (11,7%)</v>
          </cell>
          <cell r="G18" t="str">
            <v>Elektronik (10,4%)</v>
          </cell>
          <cell r="H18" t="str">
            <v>Lebensmittel (12,2%)</v>
          </cell>
          <cell r="I18" t="str">
            <v>Lebensmittel (12,7%)</v>
          </cell>
          <cell r="J18" t="str">
            <v>Maschinenbau (12,2%)</v>
          </cell>
          <cell r="K18" t="str">
            <v>Maschinenbau (12,3%)</v>
          </cell>
          <cell r="L18" t="str">
            <v>Maschinenbau (18,1%)</v>
          </cell>
          <cell r="M18" t="str">
            <v>Maschinenbau (12,9%)</v>
          </cell>
          <cell r="N18" t="str">
            <v>Sonst. Fahrzeuge (12,7%)</v>
          </cell>
          <cell r="O18" t="str">
            <v>Reparatur (5,6%)</v>
          </cell>
          <cell r="P18" t="str">
            <v>Pharmazie (14,0%)</v>
          </cell>
          <cell r="Q18" t="str">
            <v>Lebensmittel (15,6%)</v>
          </cell>
          <cell r="R18" t="str">
            <v>Chemie (13,4%)</v>
          </cell>
          <cell r="S18" t="str">
            <v>Maschinenbau (11,2%)</v>
          </cell>
          <cell r="T18" t="str">
            <v>Maschinenbau (16,8%)</v>
          </cell>
          <cell r="U18" t="str">
            <v>Maschinenbau (12,4%)</v>
          </cell>
          <cell r="V18" t="str">
            <v>Maschinenbau (12,0%)</v>
          </cell>
        </row>
        <row r="19">
          <cell r="B19" t="str">
            <v>Lebensmittel (10,6%)</v>
          </cell>
          <cell r="C19" t="str">
            <v>Holz (4,9%)</v>
          </cell>
          <cell r="D19" t="str">
            <v>Lebensmittel (8,3%)</v>
          </cell>
          <cell r="E19" t="str">
            <v>Mineralöl (15,5%)</v>
          </cell>
          <cell r="F19" t="str">
            <v>Maschinenbau (10,5%)</v>
          </cell>
          <cell r="G19" t="str">
            <v>Lebensmittel (9,1%)</v>
          </cell>
          <cell r="H19" t="str">
            <v>Maschinenbau (9,9%)</v>
          </cell>
          <cell r="I19" t="str">
            <v>Maschinenbau (10,3%)</v>
          </cell>
          <cell r="J19" t="str">
            <v>Lebensmittel (8,5%)</v>
          </cell>
          <cell r="K19" t="str">
            <v>Lebensmittel (8,5%)</v>
          </cell>
          <cell r="L19" t="str">
            <v>Elektronik (6,9%)</v>
          </cell>
          <cell r="M19" t="str">
            <v>Lebensmittel (7,6%)</v>
          </cell>
          <cell r="N19" t="str">
            <v>Lebensmittel (8,8%)</v>
          </cell>
          <cell r="O19" t="str">
            <v>Sonst. Fahrzeuge (5,5%)</v>
          </cell>
          <cell r="P19" t="str">
            <v>Chemie (10,8%)</v>
          </cell>
          <cell r="Q19" t="str">
            <v>Maschinenbau (7,2%)</v>
          </cell>
          <cell r="R19" t="str">
            <v>Lebensmittel (11,7%)</v>
          </cell>
          <cell r="S19" t="str">
            <v>Automobilbau (10,4%)</v>
          </cell>
          <cell r="T19" t="str">
            <v>Metallerzeugung (15,8%)</v>
          </cell>
          <cell r="U19" t="str">
            <v>Reparatur (8,3%)</v>
          </cell>
          <cell r="V19" t="str">
            <v>Lebensmittel (9,0%)</v>
          </cell>
        </row>
        <row r="20">
          <cell r="B20" t="str">
            <v>Metallerzeugung (9,0%)</v>
          </cell>
          <cell r="C20" t="str">
            <v>Automobilbau (4,8%)</v>
          </cell>
          <cell r="D20" t="str">
            <v>Metallwaren (7,6%)</v>
          </cell>
          <cell r="E20" t="str">
            <v>Metallerzeugung (8,3%)</v>
          </cell>
          <cell r="F20" t="str">
            <v>Automobilbau (9,5%)</v>
          </cell>
          <cell r="G20" t="str">
            <v>Maschinenbau (7,0%)</v>
          </cell>
          <cell r="H20" t="str">
            <v>Chemie (6,6%)</v>
          </cell>
          <cell r="I20" t="str">
            <v>Chemie (7,3%)</v>
          </cell>
          <cell r="J20" t="str">
            <v>Chemie (7,1%)</v>
          </cell>
          <cell r="K20" t="str">
            <v>Chemie (7,2%)</v>
          </cell>
          <cell r="L20" t="str">
            <v>Metallwaren (6,7%)</v>
          </cell>
          <cell r="M20" t="str">
            <v>Elektronik (7,1%)</v>
          </cell>
          <cell r="N20" t="str">
            <v>Metallerzeugung (5,6%)</v>
          </cell>
          <cell r="O20" t="str">
            <v>Maschinenbau (3,2%)</v>
          </cell>
          <cell r="P20" t="str">
            <v>Maschinenbau (8,5%)</v>
          </cell>
          <cell r="Q20" t="str">
            <v>Chemie (4,6%)</v>
          </cell>
          <cell r="R20" t="str">
            <v>Metallerzeugung (11,4%)</v>
          </cell>
          <cell r="S20" t="str">
            <v>Metallwaren (6,1%)</v>
          </cell>
          <cell r="T20" t="str">
            <v>Metallwaren (9,7%)</v>
          </cell>
          <cell r="U20" t="str">
            <v>Mineralöl (8,1%)</v>
          </cell>
          <cell r="V20" t="str">
            <v>Chemie (7,1%)</v>
          </cell>
        </row>
        <row r="21">
          <cell r="B21" t="str">
            <v>Chemie (5,7%)</v>
          </cell>
          <cell r="C21" t="str">
            <v>Metallwaren (3,8%)</v>
          </cell>
          <cell r="D21" t="str">
            <v>Elektronik (7,1%)</v>
          </cell>
          <cell r="E21" t="str">
            <v>Maschinenbau (4,9%)</v>
          </cell>
          <cell r="F21" t="str">
            <v>Elektronik (8,8%)</v>
          </cell>
          <cell r="G21" t="str">
            <v>Elektrische Ausrüstungen (6,8%)</v>
          </cell>
          <cell r="H21" t="str">
            <v>Metallwaren (6,4%)</v>
          </cell>
          <cell r="I21" t="str">
            <v>Metallwaren (7,0%)</v>
          </cell>
          <cell r="J21" t="str">
            <v>Metallwaren (5,5%)</v>
          </cell>
          <cell r="K21" t="str">
            <v>Metallwaren (5,6%)</v>
          </cell>
          <cell r="L21" t="str">
            <v>Elektrische Ausrüstungen (6,1%)</v>
          </cell>
          <cell r="M21" t="str">
            <v>Elektrische Ausrüstungen (5,8%)</v>
          </cell>
          <cell r="N21" t="str">
            <v>Elektronik (3,6%)</v>
          </cell>
          <cell r="O21" t="str">
            <v>Lebensmittel (2,9%)</v>
          </cell>
          <cell r="P21" t="str">
            <v>Metallerzeugung (6,2%)</v>
          </cell>
          <cell r="Q21" t="str">
            <v>Metallwaren (4,1%)</v>
          </cell>
          <cell r="R21" t="str">
            <v>Metallwaren (8,8%)</v>
          </cell>
          <cell r="S21" t="str">
            <v>Kunststoffwaren (6,1%)</v>
          </cell>
          <cell r="T21" t="str">
            <v>Lebensmittel (8,5%)</v>
          </cell>
          <cell r="U21" t="str">
            <v>Sonst. Fahrzeuge (7,4%)</v>
          </cell>
          <cell r="V21" t="str">
            <v>Metallwaren (5,7%)</v>
          </cell>
        </row>
        <row r="29">
          <cell r="B29">
            <v>34.81</v>
          </cell>
          <cell r="C29">
            <v>8.9960000000000004</v>
          </cell>
          <cell r="D29">
            <v>14.1</v>
          </cell>
          <cell r="E29">
            <v>51.32</v>
          </cell>
          <cell r="F29">
            <v>15.6</v>
          </cell>
          <cell r="G29">
            <v>4.3760000000000003</v>
          </cell>
          <cell r="H29">
            <v>22.43</v>
          </cell>
          <cell r="I29">
            <v>25.21</v>
          </cell>
          <cell r="J29">
            <v>20.55</v>
          </cell>
          <cell r="K29">
            <v>20.84</v>
          </cell>
          <cell r="L29">
            <v>12.06</v>
          </cell>
          <cell r="M29">
            <v>10.44</v>
          </cell>
          <cell r="N29">
            <v>6.8289999999999997</v>
          </cell>
          <cell r="O29">
            <v>58.57</v>
          </cell>
          <cell r="P29">
            <v>22.43</v>
          </cell>
          <cell r="Q29">
            <v>12.81</v>
          </cell>
          <cell r="R29">
            <v>31.8</v>
          </cell>
          <cell r="S29">
            <v>41.47</v>
          </cell>
          <cell r="T29">
            <v>18.739999999999998</v>
          </cell>
          <cell r="U29">
            <v>20.09</v>
          </cell>
          <cell r="V29">
            <v>21.65</v>
          </cell>
        </row>
        <row r="62">
          <cell r="A62" t="str">
            <v>Lebensmittel</v>
          </cell>
          <cell r="B62">
            <v>108.05131533884091</v>
          </cell>
          <cell r="C62">
            <v>106.32011670272084</v>
          </cell>
          <cell r="D62">
            <v>100.58548770980234</v>
          </cell>
          <cell r="E62">
            <v>115.82306271115729</v>
          </cell>
          <cell r="F62">
            <v>67.557843901424675</v>
          </cell>
          <cell r="G62">
            <v>100.13791764662984</v>
          </cell>
          <cell r="H62">
            <v>98.855450299681863</v>
          </cell>
          <cell r="I62">
            <v>98.715984426483942</v>
          </cell>
          <cell r="J62">
            <v>100.22427173471577</v>
          </cell>
          <cell r="K62">
            <v>100.22594373433648</v>
          </cell>
          <cell r="L62">
            <v>78.491312093295178</v>
          </cell>
          <cell r="M62">
            <v>80.48193704180153</v>
          </cell>
          <cell r="N62">
            <v>181.00195297810856</v>
          </cell>
          <cell r="O62">
            <v>162.69973850028521</v>
          </cell>
          <cell r="P62">
            <v>69.103200834392268</v>
          </cell>
          <cell r="Q62">
            <v>128.20092683756826</v>
          </cell>
          <cell r="R62">
            <v>115.21296427603325</v>
          </cell>
          <cell r="S62">
            <v>96.075886541710602</v>
          </cell>
          <cell r="T62">
            <v>87.067592905303385</v>
          </cell>
          <cell r="U62">
            <v>112.95433529364757</v>
          </cell>
          <cell r="V62">
            <v>100</v>
          </cell>
        </row>
        <row r="63">
          <cell r="A63" t="str">
            <v>Getränke</v>
          </cell>
          <cell r="B63">
            <v>115.50681520611556</v>
          </cell>
          <cell r="C63">
            <v>83.516888841126473</v>
          </cell>
          <cell r="D63" t="str">
            <v>.</v>
          </cell>
          <cell r="E63" t="str">
            <v>.</v>
          </cell>
          <cell r="F63">
            <v>145.48702134765765</v>
          </cell>
          <cell r="G63">
            <v>50.384435603855927</v>
          </cell>
          <cell r="L63">
            <v>78.399635232646148</v>
          </cell>
          <cell r="M63">
            <v>72.708195575003089</v>
          </cell>
          <cell r="N63" t="str">
            <v>.</v>
          </cell>
          <cell r="O63" t="str">
            <v>.</v>
          </cell>
          <cell r="P63">
            <v>113.29717081783868</v>
          </cell>
          <cell r="Q63">
            <v>125.09686688643849</v>
          </cell>
          <cell r="R63">
            <v>120.79678658385752</v>
          </cell>
          <cell r="S63">
            <v>132.46371456128415</v>
          </cell>
          <cell r="T63">
            <v>165.84557591563575</v>
          </cell>
          <cell r="U63">
            <v>70.567352898770039</v>
          </cell>
          <cell r="V63">
            <v>100</v>
          </cell>
        </row>
        <row r="64">
          <cell r="A64" t="str">
            <v>Tabak</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v>100</v>
          </cell>
        </row>
        <row r="65">
          <cell r="A65" t="str">
            <v>Textilien</v>
          </cell>
          <cell r="B65">
            <v>103.0478034440514</v>
          </cell>
          <cell r="C65">
            <v>102.55524164512026</v>
          </cell>
          <cell r="D65">
            <v>66.00422171604535</v>
          </cell>
          <cell r="E65">
            <v>97.686949335997127</v>
          </cell>
          <cell r="F65">
            <v>87.568786437992912</v>
          </cell>
          <cell r="G65">
            <v>238.48469613881383</v>
          </cell>
          <cell r="H65">
            <v>78.074718988787666</v>
          </cell>
          <cell r="I65">
            <v>73.995624076281644</v>
          </cell>
          <cell r="L65">
            <v>88.127529870310127</v>
          </cell>
          <cell r="M65">
            <v>111.24862217002422</v>
          </cell>
          <cell r="N65">
            <v>106.46607722054668</v>
          </cell>
          <cell r="O65" t="str">
            <v>.</v>
          </cell>
          <cell r="P65">
            <v>167.83898745995671</v>
          </cell>
          <cell r="Q65">
            <v>102.90894583747647</v>
          </cell>
          <cell r="R65">
            <v>95.629601119436032</v>
          </cell>
          <cell r="S65">
            <v>106.69237830825806</v>
          </cell>
          <cell r="T65" t="str">
            <v>.</v>
          </cell>
          <cell r="U65">
            <v>141.25465928169783</v>
          </cell>
          <cell r="V65">
            <v>100</v>
          </cell>
        </row>
        <row r="66">
          <cell r="A66" t="str">
            <v>Bekleidung</v>
          </cell>
          <cell r="B66" t="str">
            <v>.</v>
          </cell>
          <cell r="C66" t="str">
            <v>.</v>
          </cell>
          <cell r="D66" t="str">
            <v>.</v>
          </cell>
          <cell r="E66" t="str">
            <v>.</v>
          </cell>
          <cell r="F66" t="str">
            <v>.</v>
          </cell>
          <cell r="G66" t="str">
            <v>.</v>
          </cell>
          <cell r="H66" t="str">
            <v>.</v>
          </cell>
          <cell r="I66" t="str">
            <v>.</v>
          </cell>
          <cell r="J66">
            <v>102.42000895913964</v>
          </cell>
          <cell r="K66">
            <v>102.42000900320483</v>
          </cell>
          <cell r="L66">
            <v>122.15771338118027</v>
          </cell>
          <cell r="M66">
            <v>77.49853722944998</v>
          </cell>
          <cell r="N66" t="str">
            <v>.</v>
          </cell>
          <cell r="O66" t="str">
            <v>.</v>
          </cell>
          <cell r="P66">
            <v>199.06342720071092</v>
          </cell>
          <cell r="Q66">
            <v>107.52097335818138</v>
          </cell>
          <cell r="R66">
            <v>93.784505657786255</v>
          </cell>
          <cell r="S66" t="str">
            <v>.</v>
          </cell>
          <cell r="T66" t="str">
            <v>.</v>
          </cell>
          <cell r="U66" t="str">
            <v>.</v>
          </cell>
          <cell r="V66">
            <v>100</v>
          </cell>
        </row>
        <row r="67">
          <cell r="A67" t="str">
            <v>Leder</v>
          </cell>
          <cell r="B67">
            <v>49.701028069123147</v>
          </cell>
          <cell r="C67" t="str">
            <v>.</v>
          </cell>
          <cell r="D67">
            <v>100.83674086222965</v>
          </cell>
          <cell r="E67" t="str">
            <v>.</v>
          </cell>
          <cell r="F67" t="str">
            <v>.</v>
          </cell>
          <cell r="G67" t="str">
            <v>.</v>
          </cell>
          <cell r="L67" t="str">
            <v>.</v>
          </cell>
          <cell r="M67" t="str">
            <v>.</v>
          </cell>
          <cell r="N67" t="str">
            <v>.</v>
          </cell>
          <cell r="O67" t="str">
            <v>.</v>
          </cell>
          <cell r="P67" t="str">
            <v>.</v>
          </cell>
          <cell r="Q67" t="str">
            <v>.</v>
          </cell>
          <cell r="R67">
            <v>172.78624223876912</v>
          </cell>
          <cell r="S67">
            <v>123.91262215088281</v>
          </cell>
          <cell r="T67" t="str">
            <v>.</v>
          </cell>
          <cell r="U67" t="str">
            <v>.</v>
          </cell>
          <cell r="V67">
            <v>100</v>
          </cell>
        </row>
        <row r="68">
          <cell r="A68" t="str">
            <v>Holz</v>
          </cell>
          <cell r="B68">
            <v>128.10357251371201</v>
          </cell>
          <cell r="C68">
            <v>121.7956049690583</v>
          </cell>
          <cell r="D68">
            <v>79.557951605817124</v>
          </cell>
          <cell r="E68">
            <v>99.64855180937009</v>
          </cell>
          <cell r="F68">
            <v>96.58484018706794</v>
          </cell>
          <cell r="G68">
            <v>62.624047308287558</v>
          </cell>
          <cell r="H68">
            <v>103.2879233348004</v>
          </cell>
          <cell r="I68">
            <v>104.03599336378662</v>
          </cell>
          <cell r="L68">
            <v>103.46999192977447</v>
          </cell>
          <cell r="M68">
            <v>101.1436466796567</v>
          </cell>
          <cell r="N68">
            <v>188.55687690281974</v>
          </cell>
          <cell r="O68" t="str">
            <v>.</v>
          </cell>
          <cell r="P68">
            <v>114.43537897366134</v>
          </cell>
          <cell r="Q68">
            <v>86.922837745433583</v>
          </cell>
          <cell r="R68">
            <v>94.68768671652353</v>
          </cell>
          <cell r="S68">
            <v>88.870484054393131</v>
          </cell>
          <cell r="T68" t="str">
            <v>.</v>
          </cell>
          <cell r="U68">
            <v>70.509747208577068</v>
          </cell>
          <cell r="V68">
            <v>100</v>
          </cell>
        </row>
        <row r="69">
          <cell r="A69" t="str">
            <v>Papier</v>
          </cell>
          <cell r="B69">
            <v>145.37757644373463</v>
          </cell>
          <cell r="C69">
            <v>77.519932906845057</v>
          </cell>
          <cell r="D69">
            <v>73.400279181171555</v>
          </cell>
          <cell r="E69">
            <v>198.38527961490021</v>
          </cell>
          <cell r="F69">
            <v>101.48500246502054</v>
          </cell>
          <cell r="G69">
            <v>76.229564340715527</v>
          </cell>
          <cell r="H69">
            <v>114.72905081655213</v>
          </cell>
          <cell r="I69">
            <v>115.25323726986916</v>
          </cell>
          <cell r="L69">
            <v>91.827481165028487</v>
          </cell>
          <cell r="M69">
            <v>87.330548471456822</v>
          </cell>
          <cell r="N69" t="str">
            <v>.</v>
          </cell>
          <cell r="O69" t="str">
            <v>.</v>
          </cell>
          <cell r="P69">
            <v>101.68888757642529</v>
          </cell>
          <cell r="Q69">
            <v>105.83941845914049</v>
          </cell>
          <cell r="R69">
            <v>94.573556688186983</v>
          </cell>
          <cell r="S69">
            <v>130.93444502656806</v>
          </cell>
          <cell r="T69" t="str">
            <v>.</v>
          </cell>
          <cell r="U69">
            <v>93.378815811250448</v>
          </cell>
          <cell r="V69">
            <v>100</v>
          </cell>
        </row>
        <row r="70">
          <cell r="A70" t="str">
            <v>Druck</v>
          </cell>
          <cell r="B70">
            <v>91.47209199911282</v>
          </cell>
          <cell r="C70">
            <v>96.807795212911401</v>
          </cell>
          <cell r="D70">
            <v>88.394101706796604</v>
          </cell>
          <cell r="E70">
            <v>93.762277597555226</v>
          </cell>
          <cell r="F70">
            <v>133.31052491943692</v>
          </cell>
          <cell r="G70">
            <v>149.56898601794529</v>
          </cell>
          <cell r="H70">
            <v>115.25874750818591</v>
          </cell>
          <cell r="I70">
            <v>98.627600579281662</v>
          </cell>
          <cell r="J70">
            <v>100.22041392146342</v>
          </cell>
          <cell r="K70">
            <v>96.054312496241934</v>
          </cell>
          <cell r="L70">
            <v>100.43480561477179</v>
          </cell>
          <cell r="M70">
            <v>106.94857819603114</v>
          </cell>
          <cell r="N70">
            <v>85.858434346188346</v>
          </cell>
          <cell r="O70">
            <v>78.126228550906703</v>
          </cell>
          <cell r="P70">
            <v>95.50637963284656</v>
          </cell>
          <cell r="Q70">
            <v>94.517922173321708</v>
          </cell>
          <cell r="R70">
            <v>108.62506485005949</v>
          </cell>
          <cell r="S70">
            <v>29.621232300093315</v>
          </cell>
          <cell r="T70">
            <v>82.569657875448272</v>
          </cell>
          <cell r="U70">
            <v>123.3387277058245</v>
          </cell>
          <cell r="V70">
            <v>100</v>
          </cell>
        </row>
        <row r="71">
          <cell r="A71" t="str">
            <v>Mineralöl</v>
          </cell>
          <cell r="B71">
            <v>31.053477370405204</v>
          </cell>
          <cell r="C71" t="str">
            <v>.</v>
          </cell>
          <cell r="D71" t="str">
            <v>.</v>
          </cell>
          <cell r="E71">
            <v>101.71348731221572</v>
          </cell>
          <cell r="F71" t="str">
            <v>.</v>
          </cell>
          <cell r="G71" t="str">
            <v>.</v>
          </cell>
          <cell r="L71">
            <v>31.024324216234504</v>
          </cell>
          <cell r="M71">
            <v>53.263947237083208</v>
          </cell>
          <cell r="N71" t="str">
            <v>.</v>
          </cell>
          <cell r="O71" t="str">
            <v>.</v>
          </cell>
          <cell r="P71">
            <v>5.2875977502517308</v>
          </cell>
          <cell r="Q71">
            <v>9.2928165868124619</v>
          </cell>
          <cell r="R71">
            <v>31.868411043298799</v>
          </cell>
          <cell r="S71" t="str">
            <v>.</v>
          </cell>
          <cell r="T71" t="str">
            <v>.</v>
          </cell>
          <cell r="U71">
            <v>67.004305931480218</v>
          </cell>
          <cell r="V71">
            <v>100</v>
          </cell>
        </row>
        <row r="72">
          <cell r="A72" t="str">
            <v>Chemie</v>
          </cell>
          <cell r="B72">
            <v>104.31647098830099</v>
          </cell>
          <cell r="C72">
            <v>125.88453847885705</v>
          </cell>
          <cell r="D72">
            <v>89.918146089361542</v>
          </cell>
          <cell r="E72">
            <v>144.31902773600234</v>
          </cell>
          <cell r="F72">
            <v>63.698127035166088</v>
          </cell>
          <cell r="G72">
            <v>62.271347276078856</v>
          </cell>
          <cell r="H72">
            <v>109.53504727462702</v>
          </cell>
          <cell r="I72">
            <v>113.37864024316178</v>
          </cell>
          <cell r="J72">
            <v>98.632229283598306</v>
          </cell>
          <cell r="K72">
            <v>98.937068779259491</v>
          </cell>
          <cell r="L72">
            <v>107.48990414619415</v>
          </cell>
          <cell r="M72">
            <v>62.389313172805004</v>
          </cell>
          <cell r="N72">
            <v>84.712163483127455</v>
          </cell>
          <cell r="O72">
            <v>83.892392712055042</v>
          </cell>
          <cell r="P72">
            <v>92.854742088603473</v>
          </cell>
          <cell r="Q72">
            <v>104.80223844992614</v>
          </cell>
          <cell r="R72">
            <v>105.71209152830386</v>
          </cell>
          <cell r="S72">
            <v>123.41703981417942</v>
          </cell>
          <cell r="T72">
            <v>89.807281374061233</v>
          </cell>
          <cell r="U72">
            <v>107.27216380465462</v>
          </cell>
          <cell r="V72">
            <v>100</v>
          </cell>
        </row>
        <row r="73">
          <cell r="A73" t="str">
            <v>Pharmazie</v>
          </cell>
          <cell r="B73">
            <v>125.22298953516329</v>
          </cell>
          <cell r="C73">
            <v>35.227008027309616</v>
          </cell>
          <cell r="D73">
            <v>53.240433365148846</v>
          </cell>
          <cell r="E73">
            <v>75.43431176756124</v>
          </cell>
          <cell r="F73">
            <v>52.322546375181012</v>
          </cell>
          <cell r="G73">
            <v>225.3246033768109</v>
          </cell>
          <cell r="H73">
            <v>116.53259074514837</v>
          </cell>
          <cell r="I73">
            <v>67.682415056002981</v>
          </cell>
          <cell r="L73">
            <v>59.61791387529157</v>
          </cell>
          <cell r="M73">
            <v>110.55415828858793</v>
          </cell>
          <cell r="N73" t="str">
            <v>.</v>
          </cell>
          <cell r="O73">
            <v>101.56878070825452</v>
          </cell>
          <cell r="P73">
            <v>157.24907424953341</v>
          </cell>
          <cell r="Q73">
            <v>43.418660300720973</v>
          </cell>
          <cell r="R73">
            <v>105.28964020195819</v>
          </cell>
          <cell r="S73">
            <v>77.895936526348208</v>
          </cell>
          <cell r="T73" t="str">
            <v>.</v>
          </cell>
          <cell r="U73">
            <v>76.265182857424691</v>
          </cell>
          <cell r="V73">
            <v>100</v>
          </cell>
        </row>
        <row r="74">
          <cell r="A74" t="str">
            <v>Kunststoffwaren</v>
          </cell>
          <cell r="B74">
            <v>99.985494394546834</v>
          </cell>
          <cell r="C74">
            <v>102.86616472834034</v>
          </cell>
          <cell r="D74">
            <v>82.014371899890421</v>
          </cell>
          <cell r="E74">
            <v>120.35377316106552</v>
          </cell>
          <cell r="F74">
            <v>88.950555323258783</v>
          </cell>
          <cell r="G74">
            <v>109.04449757365617</v>
          </cell>
          <cell r="H74">
            <v>95.578600754118511</v>
          </cell>
          <cell r="I74">
            <v>95.070700184129706</v>
          </cell>
          <cell r="J74">
            <v>100.75167059276211</v>
          </cell>
          <cell r="K74">
            <v>100.7061273327823</v>
          </cell>
          <cell r="L74">
            <v>110.90928289332402</v>
          </cell>
          <cell r="M74">
            <v>90.583190507535036</v>
          </cell>
          <cell r="N74">
            <v>69.696407343542177</v>
          </cell>
          <cell r="O74">
            <v>121.39618467509885</v>
          </cell>
          <cell r="P74">
            <v>108.82403349825903</v>
          </cell>
          <cell r="Q74">
            <v>98.489290062473458</v>
          </cell>
          <cell r="R74">
            <v>95.574633915116351</v>
          </cell>
          <cell r="S74">
            <v>115.31513413560984</v>
          </cell>
          <cell r="T74">
            <v>100.90897826838685</v>
          </cell>
          <cell r="U74">
            <v>95.140766035156631</v>
          </cell>
          <cell r="V74">
            <v>100</v>
          </cell>
        </row>
        <row r="75">
          <cell r="A75" t="str">
            <v>Glas</v>
          </cell>
          <cell r="B75">
            <v>117.74830225001584</v>
          </cell>
          <cell r="C75">
            <v>130.19176331728522</v>
          </cell>
          <cell r="D75">
            <v>88.296977690668157</v>
          </cell>
          <cell r="E75">
            <v>121.20582431747826</v>
          </cell>
          <cell r="F75">
            <v>80.474965825703791</v>
          </cell>
          <cell r="G75">
            <v>116.26398687672935</v>
          </cell>
          <cell r="H75">
            <v>100.24671473373085</v>
          </cell>
          <cell r="I75">
            <v>99.903058767892333</v>
          </cell>
          <cell r="J75">
            <v>100.0207195422922</v>
          </cell>
          <cell r="K75">
            <v>99.94590802022411</v>
          </cell>
          <cell r="L75">
            <v>109.93876760160772</v>
          </cell>
          <cell r="M75">
            <v>87.186405567080584</v>
          </cell>
          <cell r="N75">
            <v>228.72368577549545</v>
          </cell>
          <cell r="O75">
            <v>221.12782081818762</v>
          </cell>
          <cell r="P75">
            <v>90.983700545676001</v>
          </cell>
          <cell r="Q75">
            <v>94.579224290288934</v>
          </cell>
          <cell r="R75">
            <v>113.73703218273403</v>
          </cell>
          <cell r="S75">
            <v>103.31162188708269</v>
          </cell>
          <cell r="T75">
            <v>71.790219703589869</v>
          </cell>
          <cell r="U75">
            <v>120.38916758839426</v>
          </cell>
          <cell r="V75">
            <v>100</v>
          </cell>
        </row>
        <row r="76">
          <cell r="A76" t="str">
            <v>Metallerzeugung</v>
          </cell>
          <cell r="B76">
            <v>112.66548065963357</v>
          </cell>
          <cell r="C76">
            <v>86.165681321787147</v>
          </cell>
          <cell r="D76">
            <v>81.269956829371296</v>
          </cell>
          <cell r="E76">
            <v>113.64250686102831</v>
          </cell>
          <cell r="F76">
            <v>57.117118887507409</v>
          </cell>
          <cell r="G76">
            <v>76.226978884873702</v>
          </cell>
          <cell r="H76">
            <v>89.413260900547471</v>
          </cell>
          <cell r="I76">
            <v>89.999697265316385</v>
          </cell>
          <cell r="L76">
            <v>130.22613418616646</v>
          </cell>
          <cell r="M76">
            <v>57.10954289108939</v>
          </cell>
          <cell r="N76">
            <v>100</v>
          </cell>
          <cell r="O76" t="str">
            <v>.</v>
          </cell>
          <cell r="P76">
            <v>117.66776329849627</v>
          </cell>
          <cell r="Q76">
            <v>100.24658851180179</v>
          </cell>
          <cell r="R76">
            <v>83.971573526997261</v>
          </cell>
          <cell r="S76">
            <v>107.3630814669278</v>
          </cell>
          <cell r="T76">
            <v>77.598577350127798</v>
          </cell>
          <cell r="U76">
            <v>42.767399783938458</v>
          </cell>
          <cell r="V76">
            <v>100</v>
          </cell>
        </row>
        <row r="77">
          <cell r="A77" t="str">
            <v>Metallwaren</v>
          </cell>
          <cell r="B77">
            <v>83.285703230500289</v>
          </cell>
          <cell r="C77">
            <v>85.238966120026021</v>
          </cell>
          <cell r="D77">
            <v>85.970469947306782</v>
          </cell>
          <cell r="E77">
            <v>99.444575967060331</v>
          </cell>
          <cell r="F77">
            <v>101.87213842942589</v>
          </cell>
          <cell r="G77">
            <v>98.487799981292298</v>
          </cell>
          <cell r="H77">
            <v>92.347014485256608</v>
          </cell>
          <cell r="I77">
            <v>91.996660982672438</v>
          </cell>
          <cell r="J77">
            <v>101.27315691340431</v>
          </cell>
          <cell r="K77">
            <v>101.29866828172855</v>
          </cell>
          <cell r="L77">
            <v>98.197629716263236</v>
          </cell>
          <cell r="M77">
            <v>92.714562654712623</v>
          </cell>
          <cell r="N77">
            <v>69.092454530862071</v>
          </cell>
          <cell r="O77">
            <v>97.65724578153241</v>
          </cell>
          <cell r="P77">
            <v>112.812937118524</v>
          </cell>
          <cell r="Q77">
            <v>121.61419050198327</v>
          </cell>
          <cell r="R77">
            <v>101.15185771646674</v>
          </cell>
          <cell r="S77">
            <v>105.5751737726065</v>
          </cell>
          <cell r="T77">
            <v>139.66167040355285</v>
          </cell>
          <cell r="U77">
            <v>82.550509216578988</v>
          </cell>
          <cell r="V77">
            <v>100</v>
          </cell>
        </row>
        <row r="78">
          <cell r="A78" t="str">
            <v>Elektronik</v>
          </cell>
          <cell r="B78">
            <v>46.354693160790987</v>
          </cell>
          <cell r="C78">
            <v>72.083791060513676</v>
          </cell>
          <cell r="D78">
            <v>91.145197286753472</v>
          </cell>
          <cell r="E78">
            <v>53.151634218489228</v>
          </cell>
          <cell r="F78">
            <v>80.61483097857824</v>
          </cell>
          <cell r="G78">
            <v>92.834579130090987</v>
          </cell>
          <cell r="H78">
            <v>84.49091262279363</v>
          </cell>
          <cell r="I78">
            <v>81.820116583384731</v>
          </cell>
          <cell r="J78">
            <v>102.51146020949746</v>
          </cell>
          <cell r="K78">
            <v>102.95916987619486</v>
          </cell>
          <cell r="L78">
            <v>116.60920707091731</v>
          </cell>
          <cell r="M78">
            <v>111.17746941669297</v>
          </cell>
          <cell r="N78">
            <v>211.12183626561588</v>
          </cell>
          <cell r="O78">
            <v>64.78633637414265</v>
          </cell>
          <cell r="P78">
            <v>73.890932578072182</v>
          </cell>
          <cell r="Q78">
            <v>81.461673886730708</v>
          </cell>
          <cell r="R78">
            <v>88.30951302667151</v>
          </cell>
          <cell r="S78">
            <v>61.819949662077875</v>
          </cell>
          <cell r="T78">
            <v>72.064455495872735</v>
          </cell>
          <cell r="U78">
            <v>90.980674400208954</v>
          </cell>
          <cell r="V78">
            <v>100</v>
          </cell>
        </row>
        <row r="79">
          <cell r="A79" t="str">
            <v>Elektrische Ausrüstungen</v>
          </cell>
          <cell r="B79">
            <v>97.217152167873536</v>
          </cell>
          <cell r="C79">
            <v>127.34275676349975</v>
          </cell>
          <cell r="D79">
            <v>104.09851571977353</v>
          </cell>
          <cell r="E79">
            <v>61.495468468533232</v>
          </cell>
          <cell r="F79">
            <v>115.35805355786435</v>
          </cell>
          <cell r="G79">
            <v>111.19670586084753</v>
          </cell>
          <cell r="H79">
            <v>105.45366736611395</v>
          </cell>
          <cell r="I79">
            <v>104.16018339705744</v>
          </cell>
          <cell r="J79">
            <v>99.586159423526425</v>
          </cell>
          <cell r="K79">
            <v>99.320066398911905</v>
          </cell>
          <cell r="L79">
            <v>97.128413107771394</v>
          </cell>
          <cell r="M79">
            <v>104.2324682876407</v>
          </cell>
          <cell r="N79">
            <v>66.255872723456505</v>
          </cell>
          <cell r="O79">
            <v>82.498434973665823</v>
          </cell>
          <cell r="P79">
            <v>102.91457189231541</v>
          </cell>
          <cell r="Q79">
            <v>112.91013917191147</v>
          </cell>
          <cell r="R79">
            <v>93.612580087632253</v>
          </cell>
          <cell r="S79">
            <v>84.014415871246911</v>
          </cell>
          <cell r="T79">
            <v>87.775673450946798</v>
          </cell>
          <cell r="U79">
            <v>81.806447039689459</v>
          </cell>
          <cell r="V79">
            <v>100</v>
          </cell>
        </row>
        <row r="80">
          <cell r="A80" t="str">
            <v>Maschinenbau</v>
          </cell>
          <cell r="B80">
            <v>67.092196171923788</v>
          </cell>
          <cell r="C80">
            <v>466.82235286015106</v>
          </cell>
          <cell r="D80">
            <v>86.136413949815804</v>
          </cell>
          <cell r="E80">
            <v>76.855033407808875</v>
          </cell>
          <cell r="F80">
            <v>86.825761614902348</v>
          </cell>
          <cell r="G80">
            <v>111.76665360998861</v>
          </cell>
          <cell r="H80">
            <v>114.97623366942571</v>
          </cell>
          <cell r="I80">
            <v>115.32184088745167</v>
          </cell>
          <cell r="J80">
            <v>98.724586379866622</v>
          </cell>
          <cell r="K80">
            <v>98.606627279489828</v>
          </cell>
          <cell r="L80">
            <v>94.796472897331896</v>
          </cell>
          <cell r="M80">
            <v>100.99018406861104</v>
          </cell>
          <cell r="N80">
            <v>74.991054466959767</v>
          </cell>
          <cell r="O80">
            <v>115.80389988822807</v>
          </cell>
          <cell r="P80">
            <v>90.521104201061718</v>
          </cell>
          <cell r="Q80">
            <v>104.84122034991795</v>
          </cell>
          <cell r="R80">
            <v>97.11373976266897</v>
          </cell>
          <cell r="S80">
            <v>104.71385415764243</v>
          </cell>
          <cell r="T80">
            <v>125.71742254750302</v>
          </cell>
          <cell r="U80">
            <v>106.53134656683503</v>
          </cell>
          <cell r="V80">
            <v>100</v>
          </cell>
        </row>
        <row r="81">
          <cell r="A81" t="str">
            <v>Automobilbau</v>
          </cell>
          <cell r="B81">
            <v>82.049672042623556</v>
          </cell>
          <cell r="C81">
            <v>57.450324124153106</v>
          </cell>
          <cell r="D81">
            <v>84.134191936482125</v>
          </cell>
          <cell r="E81" t="str">
            <v>.</v>
          </cell>
          <cell r="F81">
            <v>42.24727609299218</v>
          </cell>
          <cell r="G81">
            <v>23.242987486010097</v>
          </cell>
          <cell r="L81">
            <v>92.792008953911832</v>
          </cell>
          <cell r="M81">
            <v>122.63778181699003</v>
          </cell>
          <cell r="N81">
            <v>154.72840124090152</v>
          </cell>
          <cell r="O81" t="str">
            <v>.</v>
          </cell>
          <cell r="P81">
            <v>65.40638155408935</v>
          </cell>
          <cell r="Q81">
            <v>119.89784575796889</v>
          </cell>
          <cell r="R81">
            <v>71.296341274889016</v>
          </cell>
          <cell r="S81">
            <v>71.480472931765107</v>
          </cell>
          <cell r="T81">
            <v>75.104495350842058</v>
          </cell>
          <cell r="U81">
            <v>27.801440823472788</v>
          </cell>
          <cell r="V81">
            <v>100</v>
          </cell>
        </row>
        <row r="82">
          <cell r="A82" t="str">
            <v>Sonst. Fahrzeuge</v>
          </cell>
          <cell r="B82" t="str">
            <v>.</v>
          </cell>
          <cell r="C82">
            <v>52.076917928350809</v>
          </cell>
          <cell r="D82">
            <v>71.158662954212886</v>
          </cell>
          <cell r="E82">
            <v>45.837204310522438</v>
          </cell>
          <cell r="F82" t="str">
            <v>.</v>
          </cell>
          <cell r="G82" t="str">
            <v>.</v>
          </cell>
          <cell r="L82">
            <v>62.11248152777862</v>
          </cell>
          <cell r="M82">
            <v>107.15961893291069</v>
          </cell>
          <cell r="N82">
            <v>153.24589191888899</v>
          </cell>
          <cell r="O82">
            <v>70.647743088543962</v>
          </cell>
          <cell r="P82" t="str">
            <v>.</v>
          </cell>
          <cell r="Q82">
            <v>75.968548930943726</v>
          </cell>
          <cell r="R82">
            <v>101.16106221777612</v>
          </cell>
          <cell r="S82">
            <v>105.07108332824554</v>
          </cell>
          <cell r="T82" t="str">
            <v>.</v>
          </cell>
          <cell r="U82">
            <v>107.26785409213744</v>
          </cell>
          <cell r="V82">
            <v>100</v>
          </cell>
        </row>
        <row r="83">
          <cell r="A83" t="str">
            <v>Möbel</v>
          </cell>
          <cell r="B83" t="str">
            <v>.</v>
          </cell>
          <cell r="C83">
            <v>76.184677820058639</v>
          </cell>
          <cell r="D83">
            <v>69.545656426324015</v>
          </cell>
          <cell r="E83">
            <v>118.18377668478261</v>
          </cell>
          <cell r="F83">
            <v>86.3697035846278</v>
          </cell>
          <cell r="G83">
            <v>51.805055933811374</v>
          </cell>
          <cell r="L83">
            <v>92.825187941362032</v>
          </cell>
          <cell r="M83">
            <v>86.336300657042258</v>
          </cell>
          <cell r="N83" t="str">
            <v>.</v>
          </cell>
          <cell r="O83" t="str">
            <v>.</v>
          </cell>
          <cell r="P83">
            <v>108.44372019803595</v>
          </cell>
          <cell r="Q83">
            <v>91.681251762403761</v>
          </cell>
          <cell r="R83">
            <v>117.04132051200995</v>
          </cell>
          <cell r="S83">
            <v>71.855096319048457</v>
          </cell>
          <cell r="T83">
            <v>171.48820840666716</v>
          </cell>
          <cell r="U83">
            <v>84.359577732182174</v>
          </cell>
          <cell r="V83">
            <v>100</v>
          </cell>
        </row>
        <row r="84">
          <cell r="B84">
            <v>43.319982755926304</v>
          </cell>
          <cell r="C84">
            <v>63.675020193280609</v>
          </cell>
          <cell r="D84">
            <v>54.843583607249805</v>
          </cell>
          <cell r="E84" t="str">
            <v>.</v>
          </cell>
          <cell r="F84">
            <v>114.39588081963396</v>
          </cell>
          <cell r="G84">
            <v>94.191969549032777</v>
          </cell>
          <cell r="L84">
            <v>97.24880647592687</v>
          </cell>
          <cell r="M84">
            <v>95.461857413312529</v>
          </cell>
          <cell r="N84">
            <v>83.570310077275025</v>
          </cell>
          <cell r="O84">
            <v>116.87209358331914</v>
          </cell>
          <cell r="P84">
            <v>161.23751974307237</v>
          </cell>
          <cell r="Q84">
            <v>94.003328818218478</v>
          </cell>
          <cell r="R84">
            <v>73.530083978483901</v>
          </cell>
          <cell r="S84">
            <v>86.163611785640313</v>
          </cell>
          <cell r="T84" t="str">
            <v>.</v>
          </cell>
          <cell r="U84">
            <v>121.20851018485988</v>
          </cell>
          <cell r="V84">
            <v>100</v>
          </cell>
        </row>
        <row r="85">
          <cell r="A85" t="str">
            <v>Reparatur</v>
          </cell>
          <cell r="B85">
            <v>101.87216603724269</v>
          </cell>
          <cell r="C85">
            <v>76.556251621794971</v>
          </cell>
          <cell r="D85">
            <v>78.242735523350433</v>
          </cell>
          <cell r="E85">
            <v>73.657089728480699</v>
          </cell>
          <cell r="F85">
            <v>89.410275459342202</v>
          </cell>
          <cell r="G85">
            <v>83.054597369123016</v>
          </cell>
          <cell r="H85">
            <v>84.381056134565398</v>
          </cell>
          <cell r="I85">
            <v>84.637658289514988</v>
          </cell>
          <cell r="J85">
            <v>103.08299672777265</v>
          </cell>
          <cell r="K85">
            <v>103.8919531509064</v>
          </cell>
          <cell r="L85">
            <v>100.52924051212617</v>
          </cell>
          <cell r="M85">
            <v>69.089443971354854</v>
          </cell>
          <cell r="N85">
            <v>75.245699984611278</v>
          </cell>
          <cell r="O85">
            <v>180.59080788644826</v>
          </cell>
          <cell r="P85">
            <v>116.0900465271791</v>
          </cell>
          <cell r="Q85">
            <v>116.78210058657453</v>
          </cell>
          <cell r="R85">
            <v>84.962432174465135</v>
          </cell>
          <cell r="S85">
            <v>82.081267360388907</v>
          </cell>
          <cell r="T85">
            <v>61.797190574118233</v>
          </cell>
          <cell r="U85">
            <v>178.98498324127209</v>
          </cell>
          <cell r="V85">
            <v>100</v>
          </cell>
        </row>
        <row r="86">
          <cell r="A86" t="str">
            <v>VG insg</v>
          </cell>
          <cell r="B86">
            <v>102.18851575233236</v>
          </cell>
          <cell r="C86">
            <v>106.99519775360289</v>
          </cell>
          <cell r="D86">
            <v>80.362542428896091</v>
          </cell>
          <cell r="E86">
            <v>109.92436998986021</v>
          </cell>
          <cell r="F86">
            <v>66.019727360988412</v>
          </cell>
          <cell r="G86">
            <v>115.88037537925247</v>
          </cell>
          <cell r="H86">
            <v>90.378842858429948</v>
          </cell>
          <cell r="I86">
            <v>87.380764706128701</v>
          </cell>
          <cell r="J86">
            <v>101.67374960741411</v>
          </cell>
          <cell r="K86">
            <v>101.44871441714365</v>
          </cell>
          <cell r="L86">
            <v>92.0567401918494</v>
          </cell>
          <cell r="M86">
            <v>98.498264581763294</v>
          </cell>
          <cell r="N86">
            <v>200.33023882207539</v>
          </cell>
          <cell r="O86">
            <v>360.72949720091731</v>
          </cell>
          <cell r="P86">
            <v>92.762580507582186</v>
          </cell>
          <cell r="Q86">
            <v>119.36410077700594</v>
          </cell>
          <cell r="R86">
            <v>86.963863064677753</v>
          </cell>
          <cell r="S86">
            <v>95.173098649212761</v>
          </cell>
          <cell r="T86">
            <v>99.48440199743149</v>
          </cell>
          <cell r="U86">
            <v>93.001995056632452</v>
          </cell>
          <cell r="V86">
            <v>100</v>
          </cell>
        </row>
        <row r="87">
          <cell r="A87" t="str">
            <v>Bergbau/VG insg</v>
          </cell>
          <cell r="B87">
            <v>102.45522428222071</v>
          </cell>
          <cell r="C87">
            <v>106.92023090548572</v>
          </cell>
          <cell r="D87">
            <v>80.469620665140582</v>
          </cell>
          <cell r="E87">
            <v>109.18959544182097</v>
          </cell>
          <cell r="F87">
            <v>66.04492640157207</v>
          </cell>
          <cell r="G87">
            <v>116.03171229717779</v>
          </cell>
          <cell r="H87">
            <v>90.412062496052542</v>
          </cell>
          <cell r="I87">
            <v>87.443351659043557</v>
          </cell>
          <cell r="J87">
            <v>101.68156754699527</v>
          </cell>
          <cell r="K87">
            <v>101.45537212963214</v>
          </cell>
          <cell r="L87">
            <v>92.069561279518453</v>
          </cell>
          <cell r="M87">
            <v>98.438180522963776</v>
          </cell>
          <cell r="N87">
            <v>200.59186518297864</v>
          </cell>
          <cell r="O87">
            <v>360.58822441333092</v>
          </cell>
          <cell r="P87">
            <v>92.83338744707072</v>
          </cell>
          <cell r="Q87">
            <v>119.5107852006137</v>
          </cell>
          <cell r="R87">
            <v>86.919589499069076</v>
          </cell>
          <cell r="S87">
            <v>95.136567307617568</v>
          </cell>
          <cell r="T87">
            <v>99.402155928858988</v>
          </cell>
          <cell r="U87">
            <v>93.701913385045231</v>
          </cell>
          <cell r="V87">
            <v>100</v>
          </cell>
        </row>
      </sheetData>
      <sheetData sheetId="71">
        <row r="15">
          <cell r="A15">
            <v>2019</v>
          </cell>
          <cell r="B15">
            <v>1269</v>
          </cell>
          <cell r="C15">
            <v>767</v>
          </cell>
          <cell r="D15">
            <v>3189</v>
          </cell>
          <cell r="E15">
            <v>1452</v>
          </cell>
          <cell r="F15">
            <v>1736</v>
          </cell>
          <cell r="G15">
            <v>768</v>
          </cell>
          <cell r="H15">
            <v>9181</v>
          </cell>
          <cell r="I15">
            <v>8413</v>
          </cell>
          <cell r="J15">
            <v>38978</v>
          </cell>
          <cell r="K15">
            <v>38210</v>
          </cell>
          <cell r="L15">
            <v>8550</v>
          </cell>
          <cell r="M15">
            <v>7621</v>
          </cell>
          <cell r="N15">
            <v>323</v>
          </cell>
          <cell r="O15">
            <v>446</v>
          </cell>
          <cell r="P15">
            <v>2781</v>
          </cell>
          <cell r="Q15">
            <v>3979</v>
          </cell>
          <cell r="R15">
            <v>10491</v>
          </cell>
          <cell r="S15">
            <v>2248</v>
          </cell>
          <cell r="T15">
            <v>463</v>
          </cell>
          <cell r="U15">
            <v>1308</v>
          </cell>
          <cell r="V15">
            <v>47391</v>
          </cell>
        </row>
        <row r="16">
          <cell r="A16">
            <v>2020</v>
          </cell>
          <cell r="B16">
            <v>1269</v>
          </cell>
          <cell r="C16">
            <v>800</v>
          </cell>
          <cell r="D16">
            <v>3137</v>
          </cell>
          <cell r="E16">
            <v>1412</v>
          </cell>
          <cell r="F16">
            <v>1690</v>
          </cell>
          <cell r="G16">
            <v>807</v>
          </cell>
          <cell r="H16">
            <v>9115</v>
          </cell>
          <cell r="I16">
            <v>8308</v>
          </cell>
          <cell r="J16">
            <v>39330</v>
          </cell>
          <cell r="K16">
            <v>38523</v>
          </cell>
          <cell r="L16">
            <v>8683</v>
          </cell>
          <cell r="M16">
            <v>7903</v>
          </cell>
          <cell r="N16">
            <v>315</v>
          </cell>
          <cell r="O16">
            <v>448</v>
          </cell>
          <cell r="P16">
            <v>2721</v>
          </cell>
          <cell r="Q16">
            <v>3917</v>
          </cell>
          <cell r="R16">
            <v>10559</v>
          </cell>
          <cell r="S16">
            <v>2195</v>
          </cell>
          <cell r="T16">
            <v>458</v>
          </cell>
          <cell r="U16">
            <v>1324</v>
          </cell>
          <cell r="V16">
            <v>47638</v>
          </cell>
        </row>
        <row r="17">
          <cell r="A17">
            <v>2021</v>
          </cell>
          <cell r="B17">
            <v>1224</v>
          </cell>
          <cell r="C17">
            <v>797</v>
          </cell>
          <cell r="D17">
            <v>3063</v>
          </cell>
          <cell r="E17">
            <v>1396</v>
          </cell>
          <cell r="F17">
            <v>1650</v>
          </cell>
          <cell r="G17">
            <v>775</v>
          </cell>
          <cell r="H17">
            <v>8905</v>
          </cell>
          <cell r="I17">
            <v>8130</v>
          </cell>
          <cell r="J17">
            <v>39139</v>
          </cell>
          <cell r="K17">
            <v>38364</v>
          </cell>
          <cell r="L17">
            <v>8602</v>
          </cell>
          <cell r="M17">
            <v>8102</v>
          </cell>
          <cell r="N17">
            <v>304</v>
          </cell>
          <cell r="O17">
            <v>445</v>
          </cell>
          <cell r="P17">
            <v>2661</v>
          </cell>
          <cell r="Q17">
            <v>3877</v>
          </cell>
          <cell r="R17">
            <v>10413</v>
          </cell>
          <cell r="S17">
            <v>2203</v>
          </cell>
          <cell r="T17">
            <v>443</v>
          </cell>
          <cell r="U17">
            <v>1314</v>
          </cell>
          <cell r="V17">
            <v>47269</v>
          </cell>
        </row>
        <row r="18">
          <cell r="A18">
            <v>2022</v>
          </cell>
          <cell r="B18">
            <v>1205</v>
          </cell>
          <cell r="C18">
            <v>804</v>
          </cell>
          <cell r="D18">
            <v>3046</v>
          </cell>
          <cell r="E18">
            <v>1391</v>
          </cell>
          <cell r="F18">
            <v>1644</v>
          </cell>
          <cell r="G18">
            <v>762</v>
          </cell>
          <cell r="H18">
            <v>8852</v>
          </cell>
          <cell r="I18">
            <v>8090</v>
          </cell>
          <cell r="J18">
            <v>39056</v>
          </cell>
          <cell r="K18">
            <v>38294</v>
          </cell>
          <cell r="L18">
            <v>8514</v>
          </cell>
          <cell r="M18">
            <v>8120</v>
          </cell>
          <cell r="N18">
            <v>300</v>
          </cell>
          <cell r="O18">
            <v>454</v>
          </cell>
          <cell r="P18">
            <v>2653</v>
          </cell>
          <cell r="Q18">
            <v>3861</v>
          </cell>
          <cell r="R18">
            <v>10381</v>
          </cell>
          <cell r="S18">
            <v>2226</v>
          </cell>
          <cell r="T18">
            <v>423</v>
          </cell>
          <cell r="U18">
            <v>1362</v>
          </cell>
          <cell r="V18">
            <v>47146</v>
          </cell>
        </row>
        <row r="19">
          <cell r="A19">
            <v>2023</v>
          </cell>
          <cell r="B19">
            <v>1204</v>
          </cell>
          <cell r="C19">
            <v>796</v>
          </cell>
          <cell r="D19">
            <v>3007</v>
          </cell>
          <cell r="E19">
            <v>1382</v>
          </cell>
          <cell r="F19">
            <v>1639</v>
          </cell>
          <cell r="G19">
            <v>752</v>
          </cell>
          <cell r="H19">
            <v>8780</v>
          </cell>
          <cell r="I19">
            <v>8028</v>
          </cell>
          <cell r="J19">
            <v>38839</v>
          </cell>
          <cell r="K19">
            <v>38087</v>
          </cell>
          <cell r="L19">
            <v>8515</v>
          </cell>
          <cell r="M19">
            <v>8081</v>
          </cell>
          <cell r="N19">
            <v>290</v>
          </cell>
          <cell r="O19">
            <v>449</v>
          </cell>
          <cell r="P19">
            <v>2620</v>
          </cell>
          <cell r="Q19">
            <v>3809</v>
          </cell>
          <cell r="R19">
            <v>10399</v>
          </cell>
          <cell r="S19">
            <v>2198</v>
          </cell>
          <cell r="T19">
            <v>408</v>
          </cell>
          <cell r="U19">
            <v>1318</v>
          </cell>
          <cell r="V19">
            <v>46867</v>
          </cell>
        </row>
        <row r="20">
          <cell r="A20">
            <v>2024</v>
          </cell>
          <cell r="B20">
            <v>1221</v>
          </cell>
          <cell r="C20">
            <v>780</v>
          </cell>
          <cell r="D20">
            <v>2930</v>
          </cell>
          <cell r="E20">
            <v>1342</v>
          </cell>
          <cell r="F20">
            <v>1580</v>
          </cell>
          <cell r="G20">
            <v>756</v>
          </cell>
          <cell r="H20">
            <v>8609</v>
          </cell>
          <cell r="I20">
            <v>7853</v>
          </cell>
          <cell r="J20">
            <v>38623</v>
          </cell>
          <cell r="K20">
            <v>37867</v>
          </cell>
          <cell r="L20">
            <v>8499</v>
          </cell>
          <cell r="M20">
            <v>8121</v>
          </cell>
          <cell r="N20">
            <v>286</v>
          </cell>
          <cell r="O20">
            <v>453</v>
          </cell>
          <cell r="P20">
            <v>2616</v>
          </cell>
          <cell r="Q20">
            <v>3763</v>
          </cell>
          <cell r="R20">
            <v>10219</v>
          </cell>
          <cell r="S20">
            <v>2198</v>
          </cell>
          <cell r="T20">
            <v>406</v>
          </cell>
          <cell r="U20">
            <v>1306</v>
          </cell>
          <cell r="V20">
            <v>46476</v>
          </cell>
        </row>
        <row r="34">
          <cell r="A34">
            <v>2019</v>
          </cell>
          <cell r="B34">
            <v>102642</v>
          </cell>
          <cell r="C34">
            <v>65275</v>
          </cell>
          <cell r="D34">
            <v>290179</v>
          </cell>
          <cell r="E34">
            <v>134688</v>
          </cell>
          <cell r="F34">
            <v>176018</v>
          </cell>
          <cell r="G34">
            <v>88911</v>
          </cell>
          <cell r="H34">
            <v>857713</v>
          </cell>
          <cell r="I34">
            <v>768802</v>
          </cell>
          <cell r="J34">
            <v>5673572</v>
          </cell>
          <cell r="K34">
            <v>5584661</v>
          </cell>
          <cell r="L34">
            <v>1333826</v>
          </cell>
          <cell r="M34">
            <v>1329466</v>
          </cell>
          <cell r="N34">
            <v>52353</v>
          </cell>
          <cell r="O34">
            <v>90961</v>
          </cell>
          <cell r="P34">
            <v>412679</v>
          </cell>
          <cell r="Q34">
            <v>578294</v>
          </cell>
          <cell r="R34">
            <v>1263527</v>
          </cell>
          <cell r="S34">
            <v>300818</v>
          </cell>
          <cell r="T34">
            <v>87597</v>
          </cell>
          <cell r="U34">
            <v>135140</v>
          </cell>
          <cell r="V34">
            <v>6442374</v>
          </cell>
        </row>
        <row r="35">
          <cell r="A35">
            <v>2020</v>
          </cell>
          <cell r="B35">
            <v>99550</v>
          </cell>
          <cell r="C35">
            <v>64564</v>
          </cell>
          <cell r="D35">
            <v>281995</v>
          </cell>
          <cell r="E35">
            <v>130164</v>
          </cell>
          <cell r="F35">
            <v>168715</v>
          </cell>
          <cell r="G35">
            <v>85016</v>
          </cell>
          <cell r="H35">
            <v>830004</v>
          </cell>
          <cell r="I35">
            <v>744988</v>
          </cell>
          <cell r="J35">
            <v>5508471</v>
          </cell>
          <cell r="K35">
            <v>5423455</v>
          </cell>
          <cell r="L35">
            <v>1286859</v>
          </cell>
          <cell r="M35">
            <v>1299507</v>
          </cell>
          <cell r="N35">
            <v>49730</v>
          </cell>
          <cell r="O35">
            <v>89928</v>
          </cell>
          <cell r="P35">
            <v>399063</v>
          </cell>
          <cell r="Q35">
            <v>562420</v>
          </cell>
          <cell r="R35">
            <v>1229362</v>
          </cell>
          <cell r="S35">
            <v>291135</v>
          </cell>
          <cell r="T35">
            <v>81793</v>
          </cell>
          <cell r="U35">
            <v>133658</v>
          </cell>
          <cell r="V35">
            <v>6253459</v>
          </cell>
        </row>
        <row r="36">
          <cell r="A36">
            <v>2021</v>
          </cell>
          <cell r="B36">
            <v>99191</v>
          </cell>
          <cell r="C36">
            <v>64125</v>
          </cell>
          <cell r="D36">
            <v>282734</v>
          </cell>
          <cell r="E36">
            <v>130786</v>
          </cell>
          <cell r="F36">
            <v>166625</v>
          </cell>
          <cell r="G36">
            <v>83345</v>
          </cell>
          <cell r="H36">
            <v>826806</v>
          </cell>
          <cell r="I36">
            <v>743461</v>
          </cell>
          <cell r="J36">
            <v>5493571</v>
          </cell>
          <cell r="K36">
            <v>5410226</v>
          </cell>
          <cell r="L36">
            <v>1283244</v>
          </cell>
          <cell r="M36">
            <v>1296896</v>
          </cell>
          <cell r="N36">
            <v>48500</v>
          </cell>
          <cell r="O36">
            <v>87564</v>
          </cell>
          <cell r="P36">
            <v>393591</v>
          </cell>
          <cell r="Q36">
            <v>566580</v>
          </cell>
          <cell r="R36">
            <v>1225428</v>
          </cell>
          <cell r="S36">
            <v>292372</v>
          </cell>
          <cell r="T36">
            <v>80472</v>
          </cell>
          <cell r="U36">
            <v>135579</v>
          </cell>
          <cell r="V36">
            <v>6237032</v>
          </cell>
        </row>
        <row r="37">
          <cell r="A37">
            <v>2022</v>
          </cell>
          <cell r="B37">
            <v>104975</v>
          </cell>
          <cell r="C37">
            <v>62723</v>
          </cell>
          <cell r="D37">
            <v>285093</v>
          </cell>
          <cell r="E37">
            <v>129673</v>
          </cell>
          <cell r="F37">
            <v>169515</v>
          </cell>
          <cell r="G37">
            <v>84476</v>
          </cell>
          <cell r="H37">
            <v>836455</v>
          </cell>
          <cell r="I37">
            <v>751979</v>
          </cell>
          <cell r="J37">
            <v>5538628</v>
          </cell>
          <cell r="K37">
            <v>5454152</v>
          </cell>
          <cell r="L37">
            <v>1297776</v>
          </cell>
          <cell r="M37">
            <v>1317246</v>
          </cell>
          <cell r="N37">
            <v>48704</v>
          </cell>
          <cell r="O37">
            <v>90266</v>
          </cell>
          <cell r="P37">
            <v>392876</v>
          </cell>
          <cell r="Q37">
            <v>568211</v>
          </cell>
          <cell r="R37">
            <v>1226374</v>
          </cell>
          <cell r="S37">
            <v>296110</v>
          </cell>
          <cell r="T37">
            <v>79573</v>
          </cell>
          <cell r="U37">
            <v>137016</v>
          </cell>
          <cell r="V37">
            <v>6290607</v>
          </cell>
        </row>
        <row r="38">
          <cell r="A38">
            <v>2023</v>
          </cell>
          <cell r="B38">
            <v>106204</v>
          </cell>
          <cell r="C38">
            <v>61770</v>
          </cell>
          <cell r="D38">
            <v>285141</v>
          </cell>
          <cell r="E38">
            <v>129133</v>
          </cell>
          <cell r="F38">
            <v>169465</v>
          </cell>
          <cell r="G38">
            <v>85116</v>
          </cell>
          <cell r="H38">
            <v>836829</v>
          </cell>
          <cell r="I38">
            <v>751713</v>
          </cell>
          <cell r="J38">
            <v>5563526</v>
          </cell>
          <cell r="K38">
            <v>5478410</v>
          </cell>
          <cell r="L38">
            <v>1310080</v>
          </cell>
          <cell r="M38">
            <v>1327495</v>
          </cell>
          <cell r="N38">
            <v>48465</v>
          </cell>
          <cell r="O38">
            <v>94260</v>
          </cell>
          <cell r="P38">
            <v>385651</v>
          </cell>
          <cell r="Q38">
            <v>569064</v>
          </cell>
          <cell r="R38">
            <v>1230938</v>
          </cell>
          <cell r="S38">
            <v>296800</v>
          </cell>
          <cell r="T38">
            <v>79715</v>
          </cell>
          <cell r="U38">
            <v>135942</v>
          </cell>
          <cell r="V38">
            <v>6315239</v>
          </cell>
        </row>
        <row r="39">
          <cell r="A39">
            <v>2024</v>
          </cell>
          <cell r="B39">
            <v>105511</v>
          </cell>
          <cell r="C39">
            <v>61224</v>
          </cell>
          <cell r="D39">
            <v>279862</v>
          </cell>
          <cell r="E39">
            <v>125649</v>
          </cell>
          <cell r="F39">
            <v>166231</v>
          </cell>
          <cell r="G39">
            <v>85572</v>
          </cell>
          <cell r="H39">
            <v>824049</v>
          </cell>
          <cell r="I39">
            <v>738477</v>
          </cell>
          <cell r="J39">
            <v>5514376</v>
          </cell>
          <cell r="K39">
            <v>5428804</v>
          </cell>
          <cell r="L39">
            <v>1299143</v>
          </cell>
          <cell r="M39">
            <v>1318848</v>
          </cell>
          <cell r="N39">
            <v>49097</v>
          </cell>
          <cell r="O39">
            <v>96824</v>
          </cell>
          <cell r="P39">
            <v>381000</v>
          </cell>
          <cell r="Q39">
            <v>564098</v>
          </cell>
          <cell r="R39">
            <v>1210520</v>
          </cell>
          <cell r="S39">
            <v>296073</v>
          </cell>
          <cell r="T39">
            <v>76282</v>
          </cell>
          <cell r="U39">
            <v>136919</v>
          </cell>
          <cell r="V39">
            <v>6252853</v>
          </cell>
        </row>
        <row r="110">
          <cell r="A110">
            <v>2019</v>
          </cell>
          <cell r="B110">
            <v>80.884160756501188</v>
          </cell>
          <cell r="C110">
            <v>85.104302477183836</v>
          </cell>
          <cell r="D110">
            <v>90.993728441517717</v>
          </cell>
          <cell r="E110">
            <v>92.760330578512395</v>
          </cell>
          <cell r="F110">
            <v>101.39285714285714</v>
          </cell>
          <cell r="G110">
            <v>115.76953125</v>
          </cell>
          <cell r="H110">
            <v>93.422611915913294</v>
          </cell>
          <cell r="I110">
            <v>91.382622132414127</v>
          </cell>
          <cell r="J110">
            <v>145.55831494689312</v>
          </cell>
          <cell r="K110">
            <v>146.15705312745354</v>
          </cell>
          <cell r="L110">
            <v>156.00304093567252</v>
          </cell>
          <cell r="M110">
            <v>174.44771027424221</v>
          </cell>
          <cell r="N110">
            <v>162.08359133126936</v>
          </cell>
          <cell r="O110">
            <v>203.94843049327355</v>
          </cell>
          <cell r="P110">
            <v>148.3923049262855</v>
          </cell>
          <cell r="Q110">
            <v>145.33651671274188</v>
          </cell>
          <cell r="R110">
            <v>120.43913830902679</v>
          </cell>
          <cell r="S110">
            <v>133.8158362989324</v>
          </cell>
          <cell r="T110">
            <v>189.19438444924407</v>
          </cell>
          <cell r="U110">
            <v>103.31804281345566</v>
          </cell>
          <cell r="V110">
            <v>135.94087484965499</v>
          </cell>
        </row>
        <row r="111">
          <cell r="A111">
            <v>2020</v>
          </cell>
          <cell r="B111">
            <v>78.447596532702917</v>
          </cell>
          <cell r="C111">
            <v>80.704999999999998</v>
          </cell>
          <cell r="D111">
            <v>89.893210073318457</v>
          </cell>
          <cell r="E111">
            <v>92.184135977337107</v>
          </cell>
          <cell r="F111">
            <v>99.831360946745562</v>
          </cell>
          <cell r="G111">
            <v>105.34820322180917</v>
          </cell>
          <cell r="H111">
            <v>91.059133296763576</v>
          </cell>
          <cell r="I111">
            <v>89.671160327395285</v>
          </cell>
          <cell r="J111">
            <v>140.05774218154082</v>
          </cell>
          <cell r="K111">
            <v>140.7848558004309</v>
          </cell>
          <cell r="L111">
            <v>148.2044224346424</v>
          </cell>
          <cell r="M111">
            <v>164.43211438694166</v>
          </cell>
          <cell r="N111">
            <v>157.87301587301587</v>
          </cell>
          <cell r="O111">
            <v>200.73214285714286</v>
          </cell>
          <cell r="P111">
            <v>146.66041896361631</v>
          </cell>
          <cell r="Q111">
            <v>143.58437579780446</v>
          </cell>
          <cell r="R111">
            <v>116.42788142816555</v>
          </cell>
          <cell r="S111">
            <v>132.63553530751707</v>
          </cell>
          <cell r="T111">
            <v>178.58733624454149</v>
          </cell>
          <cell r="U111">
            <v>100.95015105740181</v>
          </cell>
          <cell r="V111">
            <v>131.2703933834334</v>
          </cell>
        </row>
        <row r="112">
          <cell r="A112">
            <v>2021</v>
          </cell>
          <cell r="B112">
            <v>81.03839869281046</v>
          </cell>
          <cell r="C112">
            <v>80.45796737766625</v>
          </cell>
          <cell r="D112">
            <v>92.306235716617692</v>
          </cell>
          <cell r="E112">
            <v>93.686246418338115</v>
          </cell>
          <cell r="F112">
            <v>100.98484848484848</v>
          </cell>
          <cell r="G112">
            <v>107.54193548387097</v>
          </cell>
          <cell r="H112">
            <v>92.847389107243117</v>
          </cell>
          <cell r="I112">
            <v>91.446617466174658</v>
          </cell>
          <cell r="J112">
            <v>140.36053552722348</v>
          </cell>
          <cell r="K112">
            <v>141.02351162548223</v>
          </cell>
          <cell r="L112">
            <v>149.1797256451988</v>
          </cell>
          <cell r="M112">
            <v>160.07109355714638</v>
          </cell>
          <cell r="N112">
            <v>159.53947368421052</v>
          </cell>
          <cell r="O112">
            <v>196.77303370786518</v>
          </cell>
          <cell r="P112">
            <v>147.91093573844418</v>
          </cell>
          <cell r="Q112">
            <v>146.13876708795459</v>
          </cell>
          <cell r="R112">
            <v>117.68251224430999</v>
          </cell>
          <cell r="S112">
            <v>132.71538810712664</v>
          </cell>
          <cell r="T112">
            <v>181.65237020316027</v>
          </cell>
          <cell r="U112">
            <v>103.18036529680366</v>
          </cell>
          <cell r="V112">
            <v>131.94761894687849</v>
          </cell>
        </row>
        <row r="113">
          <cell r="A113">
            <v>2022</v>
          </cell>
          <cell r="B113">
            <v>87.116182572614107</v>
          </cell>
          <cell r="C113">
            <v>78.013681592039802</v>
          </cell>
          <cell r="D113">
            <v>93.595863427445835</v>
          </cell>
          <cell r="E113">
            <v>93.222861250898632</v>
          </cell>
          <cell r="F113">
            <v>103.11131386861314</v>
          </cell>
          <cell r="G113">
            <v>110.86089238845145</v>
          </cell>
          <cell r="H113">
            <v>94.493334839584278</v>
          </cell>
          <cell r="I113">
            <v>92.951668726823243</v>
          </cell>
          <cell r="J113">
            <v>141.81247439573946</v>
          </cell>
          <cell r="K113">
            <v>142.42836997963127</v>
          </cell>
          <cell r="L113">
            <v>152.42847075405214</v>
          </cell>
          <cell r="M113">
            <v>162.22241379310344</v>
          </cell>
          <cell r="N113">
            <v>162.34666666666666</v>
          </cell>
          <cell r="O113">
            <v>198.82378854625551</v>
          </cell>
          <cell r="P113">
            <v>148.08744817188088</v>
          </cell>
          <cell r="Q113">
            <v>147.16679616679616</v>
          </cell>
          <cell r="R113">
            <v>118.13640304402273</v>
          </cell>
          <cell r="S113">
            <v>133.02336028751122</v>
          </cell>
          <cell r="T113">
            <v>188.11583924349881</v>
          </cell>
          <cell r="U113">
            <v>100.59911894273128</v>
          </cell>
          <cell r="V113">
            <v>133.42822296695371</v>
          </cell>
        </row>
        <row r="114">
          <cell r="A114">
            <v>2023</v>
          </cell>
          <cell r="B114">
            <v>88.20930232558139</v>
          </cell>
          <cell r="C114">
            <v>77.600502512562812</v>
          </cell>
          <cell r="D114">
            <v>94.82573994013967</v>
          </cell>
          <cell r="E114">
            <v>93.439218523878438</v>
          </cell>
          <cell r="F114">
            <v>103.39536302623551</v>
          </cell>
          <cell r="G114">
            <v>113.18617021276596</v>
          </cell>
          <cell r="H114">
            <v>95.310820045558089</v>
          </cell>
          <cell r="I114">
            <v>93.6363976083707</v>
          </cell>
          <cell r="J114">
            <v>143.24586111897835</v>
          </cell>
          <cell r="K114">
            <v>143.8393677632788</v>
          </cell>
          <cell r="L114">
            <v>153.85554903112154</v>
          </cell>
          <cell r="M114">
            <v>164.27360475188715</v>
          </cell>
          <cell r="N114">
            <v>167.12068965517241</v>
          </cell>
          <cell r="O114">
            <v>209.93318485523386</v>
          </cell>
          <cell r="P114">
            <v>147.19503816793892</v>
          </cell>
          <cell r="Q114">
            <v>149.39984247834076</v>
          </cell>
          <cell r="R114">
            <v>118.37080488508511</v>
          </cell>
          <cell r="S114">
            <v>135.03184713375796</v>
          </cell>
          <cell r="T114">
            <v>195.37990196078431</v>
          </cell>
          <cell r="U114">
            <v>103.14264036418817</v>
          </cell>
          <cell r="V114">
            <v>134.7480956749952</v>
          </cell>
        </row>
        <row r="115">
          <cell r="A115">
            <v>2024</v>
          </cell>
          <cell r="B115">
            <v>86.413595413595417</v>
          </cell>
          <cell r="C115">
            <v>78.492307692307691</v>
          </cell>
          <cell r="D115">
            <v>95.516040955631397</v>
          </cell>
          <cell r="E115">
            <v>93.628166915052162</v>
          </cell>
          <cell r="F115">
            <v>105.20949367088608</v>
          </cell>
          <cell r="G115">
            <v>113.19047619047619</v>
          </cell>
          <cell r="H115">
            <v>95.71947961435707</v>
          </cell>
          <cell r="I115">
            <v>94.03756526168344</v>
          </cell>
          <cell r="J115">
            <v>142.77440903088834</v>
          </cell>
          <cell r="K115">
            <v>143.36504080069719</v>
          </cell>
          <cell r="L115">
            <v>152.85833627485587</v>
          </cell>
          <cell r="M115">
            <v>162.39970446989287</v>
          </cell>
          <cell r="N115">
            <v>171.66783216783216</v>
          </cell>
          <cell r="O115">
            <v>213.73951434878586</v>
          </cell>
          <cell r="P115">
            <v>145.64220183486239</v>
          </cell>
          <cell r="Q115">
            <v>149.90645761360616</v>
          </cell>
          <cell r="R115">
            <v>118.45777473333986</v>
          </cell>
          <cell r="S115">
            <v>134.70109190172886</v>
          </cell>
          <cell r="T115">
            <v>187.88669950738915</v>
          </cell>
          <cell r="U115">
            <v>104.83843797856049</v>
          </cell>
          <cell r="V115">
            <v>134.53939667785525</v>
          </cell>
        </row>
        <row r="129">
          <cell r="A129">
            <v>2019</v>
          </cell>
          <cell r="B129">
            <v>21490.420803782505</v>
          </cell>
          <cell r="C129">
            <v>19798.397653194264</v>
          </cell>
          <cell r="D129">
            <v>21185.949827532142</v>
          </cell>
          <cell r="E129">
            <v>29544.188016528926</v>
          </cell>
          <cell r="F129">
            <v>20830.529377880186</v>
          </cell>
          <cell r="G129">
            <v>34993.540364583336</v>
          </cell>
          <cell r="H129">
            <v>23521.806774861125</v>
          </cell>
          <cell r="I129">
            <v>22474.583263996195</v>
          </cell>
          <cell r="J129">
            <v>44915.659115398426</v>
          </cell>
          <cell r="K129">
            <v>45115.088249149434</v>
          </cell>
          <cell r="L129">
            <v>43257.88842105263</v>
          </cell>
          <cell r="M129">
            <v>50107.396929536808</v>
          </cell>
          <cell r="N129">
            <v>108458.11764705883</v>
          </cell>
          <cell r="O129">
            <v>175552.67040358746</v>
          </cell>
          <cell r="P129">
            <v>44456.141316073357</v>
          </cell>
          <cell r="Q129">
            <v>55362.472731842172</v>
          </cell>
          <cell r="R129">
            <v>33542.55695357926</v>
          </cell>
          <cell r="S129">
            <v>43721.570729537365</v>
          </cell>
          <cell r="T129">
            <v>58911.390928725705</v>
          </cell>
          <cell r="U129">
            <v>28607.647553516821</v>
          </cell>
          <cell r="V129">
            <v>40931.848452237769</v>
          </cell>
        </row>
        <row r="130">
          <cell r="A130">
            <v>2020</v>
          </cell>
          <cell r="B130">
            <v>20463.917257683213</v>
          </cell>
          <cell r="C130">
            <v>19319.032500000001</v>
          </cell>
          <cell r="D130">
            <v>20234.516735734778</v>
          </cell>
          <cell r="E130">
            <v>27921.611898016996</v>
          </cell>
          <cell r="F130">
            <v>19695.078106508874</v>
          </cell>
          <cell r="G130">
            <v>34008.474597273853</v>
          </cell>
          <cell r="H130">
            <v>22496.374437739989</v>
          </cell>
          <cell r="I130">
            <v>21378.143235435724</v>
          </cell>
          <cell r="J130">
            <v>40597.60933129926</v>
          </cell>
          <cell r="K130">
            <v>40735.641980115775</v>
          </cell>
          <cell r="L130">
            <v>39922.73165956467</v>
          </cell>
          <cell r="M130">
            <v>44132.675819309123</v>
          </cell>
          <cell r="N130">
            <v>87719.476190476184</v>
          </cell>
          <cell r="O130">
            <v>141373.22991071429</v>
          </cell>
          <cell r="P130">
            <v>42629.45093715546</v>
          </cell>
          <cell r="Q130">
            <v>50219.988511616029</v>
          </cell>
          <cell r="R130">
            <v>30466.731982195284</v>
          </cell>
          <cell r="S130">
            <v>40904.800000000003</v>
          </cell>
          <cell r="T130">
            <v>49964.015283842797</v>
          </cell>
          <cell r="U130">
            <v>27030.565709969789</v>
          </cell>
          <cell r="V130">
            <v>37245.761555900754</v>
          </cell>
        </row>
        <row r="131">
          <cell r="A131">
            <v>2021</v>
          </cell>
          <cell r="B131">
            <v>23046.494281045751</v>
          </cell>
          <cell r="C131">
            <v>22496.486825595985</v>
          </cell>
          <cell r="D131">
            <v>23641.523343127654</v>
          </cell>
          <cell r="E131">
            <v>32082.482091690545</v>
          </cell>
          <cell r="F131">
            <v>22290.013333333332</v>
          </cell>
          <cell r="G131">
            <v>36440.612903225803</v>
          </cell>
          <cell r="H131">
            <v>25643.990679393599</v>
          </cell>
          <cell r="I131">
            <v>24614.792373923738</v>
          </cell>
          <cell r="J131">
            <v>45820.966861698049</v>
          </cell>
          <cell r="K131">
            <v>46010.46155249713</v>
          </cell>
          <cell r="L131">
            <v>45334.782376191586</v>
          </cell>
          <cell r="M131">
            <v>47005.401012095776</v>
          </cell>
          <cell r="N131">
            <v>90852.023026315786</v>
          </cell>
          <cell r="O131">
            <v>220550.41348314605</v>
          </cell>
          <cell r="P131">
            <v>48452.999624201431</v>
          </cell>
          <cell r="Q131">
            <v>54849.874129481555</v>
          </cell>
          <cell r="R131">
            <v>34269.881974455006</v>
          </cell>
          <cell r="S131">
            <v>47723.373127553336</v>
          </cell>
          <cell r="T131">
            <v>57077.981941309255</v>
          </cell>
          <cell r="U131">
            <v>30224.527397260274</v>
          </cell>
          <cell r="V131">
            <v>42173.625081977618</v>
          </cell>
        </row>
        <row r="132">
          <cell r="A132">
            <v>2022</v>
          </cell>
          <cell r="B132">
            <v>30906.600829875519</v>
          </cell>
          <cell r="C132">
            <v>22870.347014925374</v>
          </cell>
          <cell r="D132">
            <v>27436.66808929744</v>
          </cell>
          <cell r="E132">
            <v>42308.941049604604</v>
          </cell>
          <cell r="F132">
            <v>25608.447688564476</v>
          </cell>
          <cell r="G132">
            <v>54851.29527559055</v>
          </cell>
          <cell r="H132">
            <v>31851.67374604609</v>
          </cell>
          <cell r="I132">
            <v>29685.331149567366</v>
          </cell>
          <cell r="J132">
            <v>54256.856488119622</v>
          </cell>
          <cell r="K132">
            <v>54245.027941714106</v>
          </cell>
          <cell r="L132">
            <v>51361.48050270143</v>
          </cell>
          <cell r="M132">
            <v>58500.753817733988</v>
          </cell>
          <cell r="N132">
            <v>120498.23666666666</v>
          </cell>
          <cell r="O132">
            <v>311595.96696035244</v>
          </cell>
          <cell r="P132">
            <v>51282.656615152657</v>
          </cell>
          <cell r="Q132">
            <v>62734.635586635588</v>
          </cell>
          <cell r="R132">
            <v>39598.332530584725</v>
          </cell>
          <cell r="S132">
            <v>55025.606469002698</v>
          </cell>
          <cell r="T132">
            <v>69375.761229314419</v>
          </cell>
          <cell r="U132">
            <v>33886.006607929514</v>
          </cell>
          <cell r="V132">
            <v>50040.514911127138</v>
          </cell>
        </row>
        <row r="133">
          <cell r="A133">
            <v>2023</v>
          </cell>
          <cell r="B133">
            <v>34229.45930232558</v>
          </cell>
          <cell r="C133">
            <v>26368.345477386934</v>
          </cell>
          <cell r="D133">
            <v>28550.07083471899</v>
          </cell>
          <cell r="E133">
            <v>38325.816208393633</v>
          </cell>
          <cell r="F133">
            <v>25724.445393532642</v>
          </cell>
          <cell r="G133">
            <v>49234.952127659577</v>
          </cell>
          <cell r="H133">
            <v>31913.993507972664</v>
          </cell>
          <cell r="I133">
            <v>30291.502117588439</v>
          </cell>
          <cell r="J133">
            <v>54722.724580962436</v>
          </cell>
          <cell r="K133">
            <v>54831.076640323467</v>
          </cell>
          <cell r="L133">
            <v>52592.187081620672</v>
          </cell>
          <cell r="M133">
            <v>62193.132285608219</v>
          </cell>
          <cell r="N133">
            <v>130688.82068965517</v>
          </cell>
          <cell r="O133">
            <v>281620.56124721601</v>
          </cell>
          <cell r="P133">
            <v>51695.910687022901</v>
          </cell>
          <cell r="Q133">
            <v>65054.660278288262</v>
          </cell>
          <cell r="R133">
            <v>38656.533320511589</v>
          </cell>
          <cell r="S133">
            <v>50919.547770700636</v>
          </cell>
          <cell r="T133">
            <v>73727.286764705888</v>
          </cell>
          <cell r="U133">
            <v>35182.833839150226</v>
          </cell>
          <cell r="V133">
            <v>50537.821473531483</v>
          </cell>
        </row>
        <row r="134">
          <cell r="A134">
            <v>2024</v>
          </cell>
          <cell r="B134">
            <v>32388.392301392301</v>
          </cell>
          <cell r="C134">
            <v>30701.542307692307</v>
          </cell>
          <cell r="D134">
            <v>28117.808873720136</v>
          </cell>
          <cell r="E134">
            <v>37399.085692995526</v>
          </cell>
          <cell r="F134">
            <v>25419.534810126581</v>
          </cell>
          <cell r="G134">
            <v>48046.283068783072</v>
          </cell>
          <cell r="H134">
            <v>31659.198280868859</v>
          </cell>
          <cell r="I134">
            <v>30081.630969056412</v>
          </cell>
          <cell r="J134">
            <v>53108.717189239571</v>
          </cell>
          <cell r="K134">
            <v>53209.786727229512</v>
          </cell>
          <cell r="L134">
            <v>51484.726438404519</v>
          </cell>
          <cell r="M134">
            <v>58481.9735254279</v>
          </cell>
          <cell r="N134">
            <v>125972.41258741259</v>
          </cell>
          <cell r="O134">
            <v>281948.35540838854</v>
          </cell>
          <cell r="P134">
            <v>49461.199159021409</v>
          </cell>
          <cell r="Q134">
            <v>65539.12649481796</v>
          </cell>
          <cell r="R134">
            <v>37666.428613367258</v>
          </cell>
          <cell r="S134">
            <v>46880.453139217469</v>
          </cell>
          <cell r="T134">
            <v>68322.704433497536</v>
          </cell>
          <cell r="U134">
            <v>35937.032159264934</v>
          </cell>
          <cell r="V134">
            <v>49217.855064979776</v>
          </cell>
        </row>
        <row r="148">
          <cell r="A148">
            <v>2019</v>
          </cell>
          <cell r="B148">
            <v>265.69380955164553</v>
          </cell>
          <cell r="C148">
            <v>232.63685944082727</v>
          </cell>
          <cell r="D148">
            <v>232.82868160687025</v>
          </cell>
          <cell r="E148">
            <v>318.5002450106914</v>
          </cell>
          <cell r="F148">
            <v>205.4437557522526</v>
          </cell>
          <cell r="G148">
            <v>302.26899933641505</v>
          </cell>
          <cell r="H148">
            <v>251.77851798911757</v>
          </cell>
          <cell r="I148">
            <v>245.93935629720005</v>
          </cell>
          <cell r="J148">
            <v>308.57501429434581</v>
          </cell>
          <cell r="K148">
            <v>308.67540966228745</v>
          </cell>
          <cell r="L148">
            <v>277.28875130639227</v>
          </cell>
          <cell r="M148">
            <v>287.23447760228544</v>
          </cell>
          <cell r="N148">
            <v>669.14927511317399</v>
          </cell>
          <cell r="O148">
            <v>860.76990138630845</v>
          </cell>
          <cell r="P148">
            <v>299.58521998938642</v>
          </cell>
          <cell r="Q148">
            <v>380.92610160229918</v>
          </cell>
          <cell r="R148">
            <v>278.50213331412783</v>
          </cell>
          <cell r="S148">
            <v>326.7294211117686</v>
          </cell>
          <cell r="T148">
            <v>311.38022991654964</v>
          </cell>
          <cell r="U148">
            <v>276.88917418972915</v>
          </cell>
          <cell r="V148">
            <v>301.1003754206136</v>
          </cell>
        </row>
        <row r="149">
          <cell r="A149">
            <v>2020</v>
          </cell>
          <cell r="B149">
            <v>260.86098442993472</v>
          </cell>
          <cell r="C149">
            <v>239.37838423889474</v>
          </cell>
          <cell r="D149">
            <v>225.09505133069734</v>
          </cell>
          <cell r="E149">
            <v>302.88955471558955</v>
          </cell>
          <cell r="F149">
            <v>197.28347805470764</v>
          </cell>
          <cell r="G149">
            <v>322.81969276371507</v>
          </cell>
          <cell r="H149">
            <v>247.0523672175074</v>
          </cell>
          <cell r="I149">
            <v>238.40600653970264</v>
          </cell>
          <cell r="J149">
            <v>289.8633713420657</v>
          </cell>
          <cell r="K149">
            <v>289.34676069037175</v>
          </cell>
          <cell r="L149">
            <v>269.37611579823431</v>
          </cell>
          <cell r="M149">
            <v>268.39450422352479</v>
          </cell>
          <cell r="N149">
            <v>555.63311884174539</v>
          </cell>
          <cell r="O149">
            <v>704.28795258428966</v>
          </cell>
          <cell r="P149">
            <v>290.66772915554685</v>
          </cell>
          <cell r="Q149">
            <v>349.75942356246219</v>
          </cell>
          <cell r="R149">
            <v>261.67900341803312</v>
          </cell>
          <cell r="S149">
            <v>308.40000686966528</v>
          </cell>
          <cell r="T149">
            <v>279.77356252980081</v>
          </cell>
          <cell r="U149">
            <v>267.76151820317529</v>
          </cell>
          <cell r="V149">
            <v>283.73314496824878</v>
          </cell>
        </row>
        <row r="150">
          <cell r="A150">
            <v>2021</v>
          </cell>
          <cell r="B150">
            <v>284.38980351039913</v>
          </cell>
          <cell r="C150">
            <v>279.60545808966862</v>
          </cell>
          <cell r="D150">
            <v>256.12054439862203</v>
          </cell>
          <cell r="E150">
            <v>342.44601868701545</v>
          </cell>
          <cell r="F150">
            <v>220.72631357839461</v>
          </cell>
          <cell r="G150">
            <v>338.85026096346513</v>
          </cell>
          <cell r="H150">
            <v>276.19506510596199</v>
          </cell>
          <cell r="I150">
            <v>269.17116297963173</v>
          </cell>
          <cell r="J150">
            <v>326.45192389431207</v>
          </cell>
          <cell r="K150">
            <v>326.26092643819317</v>
          </cell>
          <cell r="L150">
            <v>303.89372403065977</v>
          </cell>
          <cell r="M150">
            <v>293.65327597586855</v>
          </cell>
          <cell r="N150">
            <v>569.46422680412365</v>
          </cell>
          <cell r="O150">
            <v>1120.8365766753461</v>
          </cell>
          <cell r="P150">
            <v>327.58226687093963</v>
          </cell>
          <cell r="Q150">
            <v>375.32733594549757</v>
          </cell>
          <cell r="R150">
            <v>291.20624059512267</v>
          </cell>
          <cell r="S150">
            <v>359.59185900154597</v>
          </cell>
          <cell r="T150">
            <v>314.21545382244756</v>
          </cell>
          <cell r="U150">
            <v>292.92905981014758</v>
          </cell>
          <cell r="V150">
            <v>319.62399487448516</v>
          </cell>
        </row>
        <row r="151">
          <cell r="A151">
            <v>2022</v>
          </cell>
          <cell r="B151">
            <v>354.77450821624194</v>
          </cell>
          <cell r="C151">
            <v>293.15815570046078</v>
          </cell>
          <cell r="D151">
            <v>293.13975088830665</v>
          </cell>
          <cell r="E151">
            <v>453.84726967063307</v>
          </cell>
          <cell r="F151">
            <v>248.35730171371264</v>
          </cell>
          <cell r="G151">
            <v>494.77587717221462</v>
          </cell>
          <cell r="H151">
            <v>337.07852305264481</v>
          </cell>
          <cell r="I151">
            <v>319.3630792881184</v>
          </cell>
          <cell r="J151">
            <v>382.59579574580562</v>
          </cell>
          <cell r="K151">
            <v>380.85830757925339</v>
          </cell>
          <cell r="L151">
            <v>336.95464009197275</v>
          </cell>
          <cell r="M151">
            <v>360.62065931496471</v>
          </cell>
          <cell r="N151">
            <v>742.2279689553219</v>
          </cell>
          <cell r="O151">
            <v>1567.1966078036028</v>
          </cell>
          <cell r="P151">
            <v>346.29981979046823</v>
          </cell>
          <cell r="Q151">
            <v>426.28253940877596</v>
          </cell>
          <cell r="R151">
            <v>335.19162180541986</v>
          </cell>
          <cell r="S151">
            <v>413.65370977001788</v>
          </cell>
          <cell r="T151">
            <v>368.79276890402525</v>
          </cell>
          <cell r="U151">
            <v>336.84198195831146</v>
          </cell>
          <cell r="V151">
            <v>375.03695843660239</v>
          </cell>
        </row>
        <row r="152">
          <cell r="A152">
            <v>2023</v>
          </cell>
          <cell r="B152">
            <v>388.04818085947801</v>
          </cell>
          <cell r="C152">
            <v>339.79606605148132</v>
          </cell>
          <cell r="D152">
            <v>301.07933618806135</v>
          </cell>
          <cell r="E152">
            <v>410.16841550959089</v>
          </cell>
          <cell r="F152">
            <v>248.79689611424189</v>
          </cell>
          <cell r="G152">
            <v>434.99088303021756</v>
          </cell>
          <cell r="H152">
            <v>334.84124355154995</v>
          </cell>
          <cell r="I152">
            <v>323.50136155687079</v>
          </cell>
          <cell r="J152">
            <v>382.01958614015643</v>
          </cell>
          <cell r="K152">
            <v>381.19659098168995</v>
          </cell>
          <cell r="L152">
            <v>341.82834101734244</v>
          </cell>
          <cell r="M152">
            <v>378.59479847381721</v>
          </cell>
          <cell r="N152">
            <v>782.00264108119256</v>
          </cell>
          <cell r="O152">
            <v>1341.4771058773606</v>
          </cell>
          <cell r="P152">
            <v>351.20688394429158</v>
          </cell>
          <cell r="Q152">
            <v>435.4399522725036</v>
          </cell>
          <cell r="R152">
            <v>326.57151700573058</v>
          </cell>
          <cell r="S152">
            <v>377.09287735849057</v>
          </cell>
          <cell r="T152">
            <v>377.35348428777519</v>
          </cell>
          <cell r="U152">
            <v>341.10852422356595</v>
          </cell>
          <cell r="V152">
            <v>375.05406826249964</v>
          </cell>
        </row>
        <row r="153">
          <cell r="A153">
            <v>2024</v>
          </cell>
          <cell r="B153">
            <v>374.80667418562996</v>
          </cell>
          <cell r="C153">
            <v>391.14077812622503</v>
          </cell>
          <cell r="D153">
            <v>294.37787195117596</v>
          </cell>
          <cell r="E153">
            <v>399.44267761780833</v>
          </cell>
          <cell r="F153">
            <v>241.60875528631843</v>
          </cell>
          <cell r="G153">
            <v>424.47284158369558</v>
          </cell>
          <cell r="H153">
            <v>330.7497952184882</v>
          </cell>
          <cell r="I153">
            <v>319.88951314665184</v>
          </cell>
          <cell r="J153">
            <v>371.97644556700521</v>
          </cell>
          <cell r="K153">
            <v>371.14896651269783</v>
          </cell>
          <cell r="L153">
            <v>336.81333771570951</v>
          </cell>
          <cell r="M153">
            <v>360.11132973625467</v>
          </cell>
          <cell r="N153">
            <v>733.81489704055241</v>
          </cell>
          <cell r="O153">
            <v>1319.1213438816822</v>
          </cell>
          <cell r="P153">
            <v>339.60760367454066</v>
          </cell>
          <cell r="Q153">
            <v>437.20015493761724</v>
          </cell>
          <cell r="R153">
            <v>317.9734609919704</v>
          </cell>
          <cell r="S153">
            <v>348.03320802639888</v>
          </cell>
          <cell r="T153">
            <v>363.63779135313706</v>
          </cell>
          <cell r="U153">
            <v>342.78488741518709</v>
          </cell>
          <cell r="V153">
            <v>365.82485339092409</v>
          </cell>
        </row>
        <row r="167">
          <cell r="A167">
            <v>2019</v>
          </cell>
          <cell r="B167">
            <v>39797.422107909042</v>
          </cell>
          <cell r="C167">
            <v>35430.31788586748</v>
          </cell>
          <cell r="D167">
            <v>38087.38744016624</v>
          </cell>
          <cell r="E167">
            <v>36719.410786410073</v>
          </cell>
          <cell r="F167">
            <v>35741.765046756584</v>
          </cell>
          <cell r="G167">
            <v>54537.874953605293</v>
          </cell>
          <cell r="H167">
            <v>39098.901380764895</v>
          </cell>
          <cell r="I167">
            <v>37313.403190938632</v>
          </cell>
          <cell r="J167">
            <v>52920.667790943698</v>
          </cell>
          <cell r="K167">
            <v>52894.920927161023</v>
          </cell>
          <cell r="L167">
            <v>55700.300488969326</v>
          </cell>
          <cell r="M167">
            <v>53924.488478832856</v>
          </cell>
          <cell r="N167">
            <v>57020.285370465877</v>
          </cell>
          <cell r="O167">
            <v>65737.480898407011</v>
          </cell>
          <cell r="P167">
            <v>53136.563769903485</v>
          </cell>
          <cell r="Q167">
            <v>50615.372111763223</v>
          </cell>
          <cell r="R167">
            <v>49950.81941264413</v>
          </cell>
          <cell r="S167">
            <v>50829.086025437304</v>
          </cell>
          <cell r="T167">
            <v>48700.902998961152</v>
          </cell>
          <cell r="U167">
            <v>48695.523161166202</v>
          </cell>
          <cell r="V167">
            <v>51058.171723653424</v>
          </cell>
        </row>
        <row r="168">
          <cell r="A168">
            <v>2020</v>
          </cell>
          <cell r="B168">
            <v>39929.382219989951</v>
          </cell>
          <cell r="C168">
            <v>34266.541726039279</v>
          </cell>
          <cell r="D168">
            <v>37336.594620471995</v>
          </cell>
          <cell r="E168">
            <v>37403.913524476811</v>
          </cell>
          <cell r="F168">
            <v>35143.887621136237</v>
          </cell>
          <cell r="G168">
            <v>50813.19986826009</v>
          </cell>
          <cell r="H168">
            <v>38353.992269916773</v>
          </cell>
          <cell r="I168">
            <v>36932.181457956365</v>
          </cell>
          <cell r="J168">
            <v>51717.915189169551</v>
          </cell>
          <cell r="K168">
            <v>51732.097159467536</v>
          </cell>
          <cell r="L168">
            <v>53576.859624869547</v>
          </cell>
          <cell r="M168">
            <v>52876.122252515765</v>
          </cell>
          <cell r="N168">
            <v>55947.174743615527</v>
          </cell>
          <cell r="O168">
            <v>64718.296859709997</v>
          </cell>
          <cell r="P168">
            <v>51935.446282917736</v>
          </cell>
          <cell r="Q168">
            <v>50300.213363678391</v>
          </cell>
          <cell r="R168">
            <v>49126.050748274312</v>
          </cell>
          <cell r="S168">
            <v>50160.217768389237</v>
          </cell>
          <cell r="T168">
            <v>45739.280867555906</v>
          </cell>
          <cell r="U168">
            <v>49021.360487213635</v>
          </cell>
          <cell r="V168">
            <v>49956.45897734358</v>
          </cell>
        </row>
        <row r="169">
          <cell r="A169">
            <v>2021</v>
          </cell>
          <cell r="B169">
            <v>40973.324192719097</v>
          </cell>
          <cell r="C169">
            <v>35733.286549707598</v>
          </cell>
          <cell r="D169">
            <v>38816.615617506206</v>
          </cell>
          <cell r="E169">
            <v>38647.661064639949</v>
          </cell>
          <cell r="F169">
            <v>36502.253563390848</v>
          </cell>
          <cell r="G169">
            <v>52399.208110864478</v>
          </cell>
          <cell r="H169">
            <v>39712.256563208299</v>
          </cell>
          <cell r="I169">
            <v>38289.997726847811</v>
          </cell>
          <cell r="J169">
            <v>53206.916775991427</v>
          </cell>
          <cell r="K169">
            <v>53219.359597916984</v>
          </cell>
          <cell r="L169">
            <v>55906.554793944095</v>
          </cell>
          <cell r="M169">
            <v>53821.285592676664</v>
          </cell>
          <cell r="N169">
            <v>57047.092783505155</v>
          </cell>
          <cell r="O169">
            <v>66465.625142752731</v>
          </cell>
          <cell r="P169">
            <v>54330.617315944721</v>
          </cell>
          <cell r="Q169">
            <v>50556.945179851034</v>
          </cell>
          <cell r="R169">
            <v>50672.341418671676</v>
          </cell>
          <cell r="S169">
            <v>51578.786614313271</v>
          </cell>
          <cell r="T169">
            <v>47664.56655731186</v>
          </cell>
          <cell r="U169">
            <v>49859.225986325313</v>
          </cell>
          <cell r="V169">
            <v>51428.803796421118</v>
          </cell>
        </row>
        <row r="170">
          <cell r="A170">
            <v>2022</v>
          </cell>
          <cell r="B170">
            <v>42957.342224339132</v>
          </cell>
          <cell r="C170">
            <v>37704.637852143547</v>
          </cell>
          <cell r="D170">
            <v>41293.090324911514</v>
          </cell>
          <cell r="E170">
            <v>41060.444348476551</v>
          </cell>
          <cell r="F170">
            <v>38392.590626198267</v>
          </cell>
          <cell r="G170">
            <v>55080.437047208674</v>
          </cell>
          <cell r="H170">
            <v>42001.413106503038</v>
          </cell>
          <cell r="I170">
            <v>40532.138530464283</v>
          </cell>
          <cell r="J170">
            <v>55383.542639079569</v>
          </cell>
          <cell r="K170">
            <v>55388.237254847321</v>
          </cell>
          <cell r="L170">
            <v>58022.106280282576</v>
          </cell>
          <cell r="M170">
            <v>56200.563903781076</v>
          </cell>
          <cell r="N170">
            <v>59877.279073587386</v>
          </cell>
          <cell r="O170">
            <v>67054.284005051741</v>
          </cell>
          <cell r="P170">
            <v>56244.967877905496</v>
          </cell>
          <cell r="Q170">
            <v>52568.614475960516</v>
          </cell>
          <cell r="R170">
            <v>52695.320513970451</v>
          </cell>
          <cell r="S170">
            <v>54769.724089020965</v>
          </cell>
          <cell r="T170">
            <v>49580.272202882887</v>
          </cell>
          <cell r="U170">
            <v>51399.595667659247</v>
          </cell>
          <cell r="V170">
            <v>53608.206171518905</v>
          </cell>
        </row>
        <row r="171">
          <cell r="A171">
            <v>2023</v>
          </cell>
          <cell r="B171">
            <v>46347.821174343713</v>
          </cell>
          <cell r="C171">
            <v>39969.078840861257</v>
          </cell>
          <cell r="D171">
            <v>44500.860977551456</v>
          </cell>
          <cell r="E171">
            <v>43445.703267174154</v>
          </cell>
          <cell r="F171">
            <v>41216.286548844888</v>
          </cell>
          <cell r="G171">
            <v>57922.787724987073</v>
          </cell>
          <cell r="H171">
            <v>44937.952676114233</v>
          </cell>
          <cell r="I171">
            <v>43467.687801062377</v>
          </cell>
          <cell r="J171">
            <v>57773.034223260576</v>
          </cell>
          <cell r="K171">
            <v>57770.707559310089</v>
          </cell>
          <cell r="L171">
            <v>60792.443209574987</v>
          </cell>
          <cell r="M171">
            <v>58678.834948530879</v>
          </cell>
          <cell r="N171">
            <v>63001.71257608584</v>
          </cell>
          <cell r="O171">
            <v>70284.553363038402</v>
          </cell>
          <cell r="P171">
            <v>58003.109028629508</v>
          </cell>
          <cell r="Q171">
            <v>55594.692336890046</v>
          </cell>
          <cell r="R171">
            <v>54479.18660403692</v>
          </cell>
          <cell r="S171">
            <v>56507.469676549867</v>
          </cell>
          <cell r="T171">
            <v>51619.218465784354</v>
          </cell>
          <cell r="U171">
            <v>53859.432699239384</v>
          </cell>
          <cell r="V171">
            <v>56070.245955853774</v>
          </cell>
        </row>
        <row r="172">
          <cell r="A172">
            <v>2024</v>
          </cell>
          <cell r="B172">
            <v>48833.050582403732</v>
          </cell>
          <cell r="C172">
            <v>41814.223180452107</v>
          </cell>
          <cell r="D172">
            <v>46188.192752142131</v>
          </cell>
          <cell r="E172">
            <v>45923.731983541453</v>
          </cell>
          <cell r="F172">
            <v>43435.833268162984</v>
          </cell>
          <cell r="G172">
            <v>60129.364745477498</v>
          </cell>
          <cell r="H172">
            <v>47054.023486467428</v>
          </cell>
          <cell r="I172">
            <v>45538.901008426808</v>
          </cell>
          <cell r="J172">
            <v>60116.144419604323</v>
          </cell>
          <cell r="K172">
            <v>60115.936033056263</v>
          </cell>
          <cell r="L172">
            <v>63436.15137055736</v>
          </cell>
          <cell r="M172">
            <v>60943.342978114233</v>
          </cell>
          <cell r="N172">
            <v>66350.632421532879</v>
          </cell>
          <cell r="O172">
            <v>74251.797075105351</v>
          </cell>
          <cell r="P172">
            <v>60524.569553805777</v>
          </cell>
          <cell r="Q172">
            <v>58275.797822364199</v>
          </cell>
          <cell r="R172">
            <v>56434.872616726694</v>
          </cell>
          <cell r="S172">
            <v>57516.666497789396</v>
          </cell>
          <cell r="T172">
            <v>56671.967174431717</v>
          </cell>
          <cell r="U172">
            <v>54938.876269911401</v>
          </cell>
          <cell r="V172">
            <v>58394.536861813322</v>
          </cell>
        </row>
        <row r="186">
          <cell r="A186">
            <v>2019</v>
          </cell>
          <cell r="B186">
            <v>30.759683131128412</v>
          </cell>
          <cell r="C186">
            <v>35.085122385221936</v>
          </cell>
          <cell r="D186">
            <v>36.682375005095317</v>
          </cell>
          <cell r="E186">
            <v>30.081121659271126</v>
          </cell>
          <cell r="F186">
            <v>35.14290591571509</v>
          </cell>
          <cell r="G186">
            <v>55.702761956922188</v>
          </cell>
          <cell r="H186">
            <v>36.620081096269018</v>
          </cell>
          <cell r="I186">
            <v>33.907729697420287</v>
          </cell>
          <cell r="J186">
            <v>50.425393415604702</v>
          </cell>
          <cell r="K186">
            <v>50.343118455925705</v>
          </cell>
          <cell r="L186">
            <v>55.214177938829025</v>
          </cell>
          <cell r="M186">
            <v>54.305555500271829</v>
          </cell>
          <cell r="N186">
            <v>63.138543842179359</v>
          </cell>
          <cell r="O186">
            <v>31.746643665039855</v>
          </cell>
          <cell r="P186">
            <v>54.691394365960107</v>
          </cell>
          <cell r="Q186">
            <v>47.119951942390649</v>
          </cell>
          <cell r="R186">
            <v>44.610204354586322</v>
          </cell>
          <cell r="S186">
            <v>54.351477870861707</v>
          </cell>
          <cell r="T186">
            <v>49.506525413171317</v>
          </cell>
          <cell r="U186">
            <v>37.294739225089593</v>
          </cell>
          <cell r="V186">
            <v>48.81536357207073</v>
          </cell>
        </row>
        <row r="187">
          <cell r="A187">
            <v>2020</v>
          </cell>
          <cell r="B187">
            <v>27.369429310526812</v>
          </cell>
          <cell r="C187">
            <v>35.777412766400182</v>
          </cell>
          <cell r="D187">
            <v>35.143340491087933</v>
          </cell>
          <cell r="E187">
            <v>29.457620580644171</v>
          </cell>
          <cell r="F187">
            <v>34.7920614053035</v>
          </cell>
          <cell r="G187">
            <v>55.729115408547301</v>
          </cell>
          <cell r="H187">
            <v>35.811655843435894</v>
          </cell>
          <cell r="I187">
            <v>32.733942544348977</v>
          </cell>
          <cell r="J187">
            <v>49.719216049424567</v>
          </cell>
          <cell r="K187">
            <v>49.614108666881137</v>
          </cell>
          <cell r="L187">
            <v>54.779093470489215</v>
          </cell>
          <cell r="M187">
            <v>53.500061272054303</v>
          </cell>
          <cell r="N187">
            <v>60.91870785062121</v>
          </cell>
          <cell r="O187">
            <v>31.216108601334486</v>
          </cell>
          <cell r="P187">
            <v>53.379894756603441</v>
          </cell>
          <cell r="Q187">
            <v>45.69092142691364</v>
          </cell>
          <cell r="R187">
            <v>43.739366567778646</v>
          </cell>
          <cell r="S187">
            <v>53.469678737125669</v>
          </cell>
          <cell r="T187">
            <v>48.967713401072622</v>
          </cell>
          <cell r="U187">
            <v>38.452125459739563</v>
          </cell>
          <cell r="V187">
            <v>48.018982285999954</v>
          </cell>
        </row>
        <row r="188">
          <cell r="A188">
            <v>2021</v>
          </cell>
          <cell r="B188">
            <v>28.559622777328965</v>
          </cell>
          <cell r="C188">
            <v>41.379883656725994</v>
          </cell>
          <cell r="D188">
            <v>38.319279924737195</v>
          </cell>
          <cell r="E188">
            <v>31.501411844849674</v>
          </cell>
          <cell r="F188">
            <v>35.493522551014969</v>
          </cell>
          <cell r="G188">
            <v>55.719830497521819</v>
          </cell>
          <cell r="H188">
            <v>37.713672353721442</v>
          </cell>
          <cell r="I188">
            <v>35.172572606092288</v>
          </cell>
          <cell r="J188">
            <v>49.833356754753716</v>
          </cell>
          <cell r="K188">
            <v>49.739176011322542</v>
          </cell>
          <cell r="L188">
            <v>56.669061843604617</v>
          </cell>
          <cell r="M188">
            <v>54.040268102722457</v>
          </cell>
          <cell r="N188">
            <v>63.288071641946686</v>
          </cell>
          <cell r="O188">
            <v>23.59340523882771</v>
          </cell>
          <cell r="P188">
            <v>53.810397290905897</v>
          </cell>
          <cell r="Q188">
            <v>46.427993323695155</v>
          </cell>
          <cell r="R188">
            <v>44.41236708810613</v>
          </cell>
          <cell r="S188">
            <v>54.350433531434007</v>
          </cell>
          <cell r="T188">
            <v>47.709042944929877</v>
          </cell>
          <cell r="U188">
            <v>37.0999779453768</v>
          </cell>
          <cell r="V188">
            <v>48.361632068955387</v>
          </cell>
        </row>
        <row r="189">
          <cell r="A189">
            <v>2022</v>
          </cell>
          <cell r="B189">
            <v>34.425806097525154</v>
          </cell>
          <cell r="C189">
            <v>35.669806200962284</v>
          </cell>
          <cell r="D189">
            <v>37.593818252076524</v>
          </cell>
          <cell r="E189">
            <v>32.023717498771532</v>
          </cell>
          <cell r="F189">
            <v>35.280848910107224</v>
          </cell>
          <cell r="G189">
            <v>44.715271332390536</v>
          </cell>
          <cell r="H189">
            <v>36.597558492216962</v>
          </cell>
          <cell r="I189">
            <v>35.184744056810239</v>
          </cell>
          <cell r="J189">
            <v>50.222471608766575</v>
          </cell>
          <cell r="K189">
            <v>50.3332824008329</v>
          </cell>
          <cell r="L189">
            <v>57.746428016021213</v>
          </cell>
          <cell r="M189">
            <v>57.345968980935261</v>
          </cell>
          <cell r="N189">
            <v>66.795926280636309</v>
          </cell>
          <cell r="O189">
            <v>23.897639698036333</v>
          </cell>
          <cell r="P189">
            <v>52.972683681657685</v>
          </cell>
          <cell r="Q189">
            <v>45.644875541839454</v>
          </cell>
          <cell r="R189">
            <v>44.602927153893802</v>
          </cell>
          <cell r="S189">
            <v>52.98204299231756</v>
          </cell>
          <cell r="T189">
            <v>47.625247874945046</v>
          </cell>
          <cell r="U189">
            <v>38.607115447379385</v>
          </cell>
          <cell r="V189">
            <v>48.691715469059979</v>
          </cell>
        </row>
        <row r="190">
          <cell r="A190">
            <v>2023</v>
          </cell>
          <cell r="B190">
            <v>43.715884704139924</v>
          </cell>
          <cell r="C190">
            <v>44.916950872312775</v>
          </cell>
          <cell r="D190">
            <v>38.408899012689133</v>
          </cell>
          <cell r="E190">
            <v>31.508878158287807</v>
          </cell>
          <cell r="F190">
            <v>34.524680137732311</v>
          </cell>
          <cell r="G190">
            <v>47.805129140332433</v>
          </cell>
          <cell r="H190">
            <v>39.029758737627617</v>
          </cell>
          <cell r="I190">
            <v>37.693690487825485</v>
          </cell>
          <cell r="J190">
            <v>51.283308566734007</v>
          </cell>
          <cell r="K190">
            <v>51.344973718252184</v>
          </cell>
          <cell r="L190">
            <v>58.349789873095538</v>
          </cell>
          <cell r="M190">
            <v>58.097693740362757</v>
          </cell>
          <cell r="N190">
            <v>64.454773035753959</v>
          </cell>
          <cell r="O190">
            <v>25.842051356090245</v>
          </cell>
          <cell r="P190">
            <v>53.727508501233501</v>
          </cell>
          <cell r="Q190">
            <v>46.642972661707532</v>
          </cell>
          <cell r="R190">
            <v>45.01766328152673</v>
          </cell>
          <cell r="S190">
            <v>52.999508600544779</v>
          </cell>
          <cell r="T190">
            <v>50.475422257828626</v>
          </cell>
          <cell r="U190">
            <v>38.926158011557874</v>
          </cell>
          <cell r="V190">
            <v>49.888059458523806</v>
          </cell>
        </row>
        <row r="191">
          <cell r="A191">
            <v>2024</v>
          </cell>
          <cell r="B191">
            <v>45.630244321411496</v>
          </cell>
          <cell r="C191">
            <v>51.793501729617439</v>
          </cell>
          <cell r="D191">
            <v>40.12205229144368</v>
          </cell>
          <cell r="E191">
            <v>33.06970154936365</v>
          </cell>
          <cell r="F191">
            <v>35.468413421203891</v>
          </cell>
          <cell r="G191">
            <v>49.136497298267571</v>
          </cell>
          <cell r="H191">
            <v>41.16368219061205</v>
          </cell>
          <cell r="I191">
            <v>39.937778627642544</v>
          </cell>
          <cell r="J191">
            <v>51.667113211113502</v>
          </cell>
          <cell r="K191">
            <v>51.712733224449117</v>
          </cell>
          <cell r="L191">
            <v>58.811420899424959</v>
          </cell>
          <cell r="M191">
            <v>57.785125695871308</v>
          </cell>
          <cell r="N191">
            <v>67.561331971063709</v>
          </cell>
          <cell r="O191">
            <v>28.976198849060431</v>
          </cell>
          <cell r="P191">
            <v>53.849280755139226</v>
          </cell>
          <cell r="Q191">
            <v>47.731545365911721</v>
          </cell>
          <cell r="R191">
            <v>45.375445054196291</v>
          </cell>
          <cell r="S191">
            <v>53.091435327205758</v>
          </cell>
          <cell r="T191">
            <v>48.580811332254079</v>
          </cell>
          <cell r="U191">
            <v>39.618237309924687</v>
          </cell>
          <cell r="V191">
            <v>50.455793106388214</v>
          </cell>
        </row>
        <row r="206">
          <cell r="A206">
            <v>2019</v>
          </cell>
          <cell r="B206">
            <v>55.340579893854091</v>
          </cell>
          <cell r="C206">
            <v>58.22798192501201</v>
          </cell>
          <cell r="D206">
            <v>62.257500746247487</v>
          </cell>
          <cell r="E206">
            <v>63.466202002323122</v>
          </cell>
          <cell r="F206">
            <v>69.372537946861428</v>
          </cell>
          <cell r="G206">
            <v>79.208993868428195</v>
          </cell>
          <cell r="H206">
            <v>63.919331921974262</v>
          </cell>
          <cell r="I206">
            <v>62.523580064744202</v>
          </cell>
          <cell r="J206">
            <v>99.590346023165708</v>
          </cell>
          <cell r="K206">
            <v>100</v>
          </cell>
          <cell r="L206">
            <v>106.73658068326881</v>
          </cell>
          <cell r="M206">
            <v>119.35634069066671</v>
          </cell>
          <cell r="N206">
            <v>110.89686598287349</v>
          </cell>
          <cell r="O206">
            <v>139.54060110627989</v>
          </cell>
          <cell r="P206">
            <v>101.52934925205612</v>
          </cell>
          <cell r="Q206">
            <v>99.438592666481767</v>
          </cell>
          <cell r="R206">
            <v>82.40391806750516</v>
          </cell>
          <cell r="S206">
            <v>91.556194816161749</v>
          </cell>
          <cell r="T206">
            <v>129.44594899861633</v>
          </cell>
          <cell r="U206">
            <v>70.689741345126251</v>
          </cell>
          <cell r="V206">
            <v>93.010136658345374</v>
          </cell>
        </row>
        <row r="207">
          <cell r="A207">
            <v>2020</v>
          </cell>
          <cell r="B207">
            <v>55.721615856115982</v>
          </cell>
          <cell r="C207">
            <v>57.325057827528759</v>
          </cell>
          <cell r="D207">
            <v>63.851477179297092</v>
          </cell>
          <cell r="E207">
            <v>65.47873026059878</v>
          </cell>
          <cell r="F207">
            <v>70.910582234967919</v>
          </cell>
          <cell r="G207">
            <v>74.829215559339119</v>
          </cell>
          <cell r="H207">
            <v>64.679636725873507</v>
          </cell>
          <cell r="I207">
            <v>63.693754429459617</v>
          </cell>
          <cell r="J207">
            <v>99.483528526732442</v>
          </cell>
          <cell r="K207">
            <v>100</v>
          </cell>
          <cell r="L207">
            <v>105.27014542297721</v>
          </cell>
          <cell r="M207">
            <v>116.79673460051119</v>
          </cell>
          <cell r="N207">
            <v>112.13778284278548</v>
          </cell>
          <cell r="O207">
            <v>142.58077810705012</v>
          </cell>
          <cell r="P207">
            <v>104.17343408833284</v>
          </cell>
          <cell r="Q207">
            <v>101.98850933323538</v>
          </cell>
          <cell r="R207">
            <v>82.69915167097767</v>
          </cell>
          <cell r="S207">
            <v>94.211507731722307</v>
          </cell>
          <cell r="T207">
            <v>126.85124066021515</v>
          </cell>
          <cell r="U207">
            <v>71.705262958470016</v>
          </cell>
          <cell r="V207">
            <v>93.241842410603667</v>
          </cell>
        </row>
        <row r="208">
          <cell r="A208">
            <v>2021</v>
          </cell>
          <cell r="B208">
            <v>57.464459478235852</v>
          </cell>
          <cell r="C208">
            <v>57.052874694639158</v>
          </cell>
          <cell r="D208">
            <v>65.454500921631023</v>
          </cell>
          <cell r="E208">
            <v>66.433068740439367</v>
          </cell>
          <cell r="F208">
            <v>71.608519260983314</v>
          </cell>
          <cell r="G208">
            <v>76.258160248818172</v>
          </cell>
          <cell r="H208">
            <v>65.838233665474874</v>
          </cell>
          <cell r="I208">
            <v>64.844944231023334</v>
          </cell>
          <cell r="J208">
            <v>99.529882577297172</v>
          </cell>
          <cell r="K208">
            <v>100</v>
          </cell>
          <cell r="L208">
            <v>105.78358454253865</v>
          </cell>
          <cell r="M208">
            <v>113.50667113030701</v>
          </cell>
          <cell r="N208">
            <v>113.12969861926383</v>
          </cell>
          <cell r="O208">
            <v>139.53207620473785</v>
          </cell>
          <cell r="P208">
            <v>104.8838835691831</v>
          </cell>
          <cell r="Q208">
            <v>103.62723591514087</v>
          </cell>
          <cell r="R208">
            <v>83.448859617707441</v>
          </cell>
          <cell r="S208">
            <v>94.10869618647736</v>
          </cell>
          <cell r="T208">
            <v>128.8099892772324</v>
          </cell>
          <cell r="U208">
            <v>73.165363780488562</v>
          </cell>
          <cell r="V208">
            <v>93.564269834163056</v>
          </cell>
        </row>
        <row r="209">
          <cell r="A209">
            <v>2022</v>
          </cell>
          <cell r="B209">
            <v>61.164908778407437</v>
          </cell>
          <cell r="C209">
            <v>54.773976282391324</v>
          </cell>
          <cell r="D209">
            <v>65.714340086059408</v>
          </cell>
          <cell r="E209">
            <v>65.452452530510925</v>
          </cell>
          <cell r="F209">
            <v>72.395207417847388</v>
          </cell>
          <cell r="G209">
            <v>77.836243161601644</v>
          </cell>
          <cell r="H209">
            <v>66.344461326839451</v>
          </cell>
          <cell r="I209">
            <v>65.26204627639585</v>
          </cell>
          <cell r="J209">
            <v>99.567575207116462</v>
          </cell>
          <cell r="K209">
            <v>100</v>
          </cell>
          <cell r="L209">
            <v>107.02114387453214</v>
          </cell>
          <cell r="M209">
            <v>113.89754289563443</v>
          </cell>
          <cell r="N209">
            <v>113.9847817467011</v>
          </cell>
          <cell r="O209">
            <v>139.59563573934699</v>
          </cell>
          <cell r="P209">
            <v>103.97328017800029</v>
          </cell>
          <cell r="Q209">
            <v>103.32688367341601</v>
          </cell>
          <cell r="R209">
            <v>82.944432391466293</v>
          </cell>
          <cell r="S209">
            <v>93.396673925661673</v>
          </cell>
          <cell r="T209">
            <v>132.07750623727654</v>
          </cell>
          <cell r="U209">
            <v>70.631376991197754</v>
          </cell>
          <cell r="V209">
            <v>93.680930973257176</v>
          </cell>
        </row>
        <row r="210">
          <cell r="A210">
            <v>2023</v>
          </cell>
          <cell r="B210">
            <v>61.324867939318494</v>
          </cell>
          <cell r="C210">
            <v>53.949418520993866</v>
          </cell>
          <cell r="D210">
            <v>65.924747455924248</v>
          </cell>
          <cell r="E210">
            <v>64.960810087579389</v>
          </cell>
          <cell r="F210">
            <v>71.882520504676222</v>
          </cell>
          <cell r="G210">
            <v>78.689285119106046</v>
          </cell>
          <cell r="H210">
            <v>66.261984829086742</v>
          </cell>
          <cell r="I210">
            <v>65.097892923494499</v>
          </cell>
          <cell r="J210">
            <v>99.587382332438224</v>
          </cell>
          <cell r="K210">
            <v>100</v>
          </cell>
          <cell r="L210">
            <v>106.96344917500382</v>
          </cell>
          <cell r="M210">
            <v>114.2062894924828</v>
          </cell>
          <cell r="N210">
            <v>116.18563975490245</v>
          </cell>
          <cell r="O210">
            <v>145.94974110337293</v>
          </cell>
          <cell r="P210">
            <v>102.33292905610003</v>
          </cell>
          <cell r="Q210">
            <v>103.86575302820644</v>
          </cell>
          <cell r="R210">
            <v>82.293746646531332</v>
          </cell>
          <cell r="S210">
            <v>93.876835829801706</v>
          </cell>
          <cell r="T210">
            <v>135.83200830132088</v>
          </cell>
          <cell r="U210">
            <v>71.706822664803013</v>
          </cell>
          <cell r="V210">
            <v>93.679566151009922</v>
          </cell>
        </row>
        <row r="211">
          <cell r="A211">
            <v>2024</v>
          </cell>
          <cell r="B211">
            <v>60.275221163383641</v>
          </cell>
          <cell r="C211">
            <v>54.749963627064361</v>
          </cell>
          <cell r="D211">
            <v>66.624360040754709</v>
          </cell>
          <cell r="E211">
            <v>65.307529919523347</v>
          </cell>
          <cell r="F211">
            <v>73.385738310601056</v>
          </cell>
          <cell r="G211">
            <v>78.95263416960276</v>
          </cell>
          <cell r="H211">
            <v>66.766262597744529</v>
          </cell>
          <cell r="I211">
            <v>65.593093502070928</v>
          </cell>
          <cell r="J211">
            <v>99.58802245895501</v>
          </cell>
          <cell r="K211">
            <v>100</v>
          </cell>
          <cell r="L211">
            <v>106.62176456766474</v>
          </cell>
          <cell r="M211">
            <v>113.27706082520999</v>
          </cell>
          <cell r="N211">
            <v>119.74176633931341</v>
          </cell>
          <cell r="O211">
            <v>149.08761100687138</v>
          </cell>
          <cell r="P211">
            <v>101.58836563045439</v>
          </cell>
          <cell r="Q211">
            <v>104.56276981917978</v>
          </cell>
          <cell r="R211">
            <v>82.626680864282079</v>
          </cell>
          <cell r="S211">
            <v>93.956721352304612</v>
          </cell>
          <cell r="T211">
            <v>131.05475257987402</v>
          </cell>
          <cell r="U211">
            <v>73.126919500762043</v>
          </cell>
          <cell r="V211">
            <v>93.843935680867176</v>
          </cell>
        </row>
        <row r="225">
          <cell r="A225">
            <v>2019</v>
          </cell>
          <cell r="B225">
            <v>47.634664228297659</v>
          </cell>
          <cell r="C225">
            <v>43.884204645366125</v>
          </cell>
          <cell r="D225">
            <v>46.959788065872985</v>
          </cell>
          <cell r="E225">
            <v>65.486268924866692</v>
          </cell>
          <cell r="F225">
            <v>46.171979677492722</v>
          </cell>
          <cell r="G225">
            <v>77.565049127977886</v>
          </cell>
          <cell r="H225">
            <v>52.13733960789623</v>
          </cell>
          <cell r="I225">
            <v>49.816112826555127</v>
          </cell>
          <cell r="J225">
            <v>99.55795468547096</v>
          </cell>
          <cell r="K225">
            <v>100</v>
          </cell>
          <cell r="L225">
            <v>95.883417499173746</v>
          </cell>
          <cell r="M225">
            <v>111.06571853038875</v>
          </cell>
          <cell r="N225">
            <v>240.403204019231</v>
          </cell>
          <cell r="O225">
            <v>389.12185970709521</v>
          </cell>
          <cell r="P225">
            <v>98.539408967933255</v>
          </cell>
          <cell r="Q225">
            <v>122.7138744051685</v>
          </cell>
          <cell r="R225">
            <v>74.348866987335754</v>
          </cell>
          <cell r="S225">
            <v>96.911194073440967</v>
          </cell>
          <cell r="T225">
            <v>130.5802409238031</v>
          </cell>
          <cell r="U225">
            <v>63.410377024046205</v>
          </cell>
          <cell r="V225">
            <v>90.727625813764135</v>
          </cell>
        </row>
        <row r="226">
          <cell r="A226">
            <v>2020</v>
          </cell>
          <cell r="B226">
            <v>50.235902180385992</v>
          </cell>
          <cell r="C226">
            <v>47.425378761503673</v>
          </cell>
          <cell r="D226">
            <v>49.672757693647789</v>
          </cell>
          <cell r="E226">
            <v>68.543443875626977</v>
          </cell>
          <cell r="F226">
            <v>48.348515327492819</v>
          </cell>
          <cell r="G226">
            <v>83.485795102663062</v>
          </cell>
          <cell r="H226">
            <v>55.225285141501168</v>
          </cell>
          <cell r="I226">
            <v>52.48019227454671</v>
          </cell>
          <cell r="J226">
            <v>99.661150181740368</v>
          </cell>
          <cell r="K226">
            <v>100</v>
          </cell>
          <cell r="L226">
            <v>98.004424918728645</v>
          </cell>
          <cell r="M226">
            <v>108.33921763366719</v>
          </cell>
          <cell r="N226">
            <v>215.33839145899444</v>
          </cell>
          <cell r="O226">
            <v>347.05045272079565</v>
          </cell>
          <cell r="P226">
            <v>104.6490219988778</v>
          </cell>
          <cell r="Q226">
            <v>123.28267352734943</v>
          </cell>
          <cell r="R226">
            <v>74.791338742290989</v>
          </cell>
          <cell r="S226">
            <v>100.41525801892799</v>
          </cell>
          <cell r="T226">
            <v>122.65429696242826</v>
          </cell>
          <cell r="U226">
            <v>66.356056750410801</v>
          </cell>
          <cell r="V226">
            <v>91.432857678004609</v>
          </cell>
        </row>
        <row r="227">
          <cell r="A227">
            <v>2021</v>
          </cell>
          <cell r="B227">
            <v>50.089682875165472</v>
          </cell>
          <cell r="C227">
            <v>48.894286356871007</v>
          </cell>
          <cell r="D227">
            <v>51.382930197631453</v>
          </cell>
          <cell r="E227">
            <v>69.728668240124023</v>
          </cell>
          <cell r="F227">
            <v>48.445532996666024</v>
          </cell>
          <cell r="G227">
            <v>79.200711476557785</v>
          </cell>
          <cell r="H227">
            <v>55.735130259743762</v>
          </cell>
          <cell r="I227">
            <v>53.498251361461982</v>
          </cell>
          <cell r="J227">
            <v>99.588148685309591</v>
          </cell>
          <cell r="K227">
            <v>100</v>
          </cell>
          <cell r="L227">
            <v>98.53146620680036</v>
          </cell>
          <cell r="M227">
            <v>102.16242008018858</v>
          </cell>
          <cell r="N227">
            <v>197.4594906479154</v>
          </cell>
          <cell r="O227">
            <v>479.34840477855653</v>
          </cell>
          <cell r="P227">
            <v>105.30865805142469</v>
          </cell>
          <cell r="Q227">
            <v>119.21174506562775</v>
          </cell>
          <cell r="R227">
            <v>74.482804166947275</v>
          </cell>
          <cell r="S227">
            <v>103.72287414048608</v>
          </cell>
          <cell r="T227">
            <v>124.05435636889727</v>
          </cell>
          <cell r="U227">
            <v>65.69055466390968</v>
          </cell>
          <cell r="V227">
            <v>91.660947660475543</v>
          </cell>
        </row>
        <row r="228">
          <cell r="A228">
            <v>2022</v>
          </cell>
          <cell r="B228">
            <v>56.975914664629613</v>
          </cell>
          <cell r="C228">
            <v>42.161185794759653</v>
          </cell>
          <cell r="D228">
            <v>50.579139011188168</v>
          </cell>
          <cell r="E228">
            <v>77.995979825220587</v>
          </cell>
          <cell r="F228">
            <v>47.208838598222442</v>
          </cell>
          <cell r="G228">
            <v>101.11764590577383</v>
          </cell>
          <cell r="H228">
            <v>58.718144232998611</v>
          </cell>
          <cell r="I228">
            <v>54.724519971607435</v>
          </cell>
          <cell r="J228">
            <v>100.02180577069335</v>
          </cell>
          <cell r="K228">
            <v>100</v>
          </cell>
          <cell r="L228">
            <v>94.684217985635428</v>
          </cell>
          <cell r="M228">
            <v>107.84537502790603</v>
          </cell>
          <cell r="N228">
            <v>222.13692432077124</v>
          </cell>
          <cell r="O228">
            <v>574.42309237108338</v>
          </cell>
          <cell r="P228">
            <v>94.538907179208209</v>
          </cell>
          <cell r="Q228">
            <v>115.65048072985327</v>
          </cell>
          <cell r="R228">
            <v>72.99900844946167</v>
          </cell>
          <cell r="S228">
            <v>101.43898631249175</v>
          </cell>
          <cell r="T228">
            <v>127.89330904918728</v>
          </cell>
          <cell r="U228">
            <v>62.468410274098829</v>
          </cell>
          <cell r="V228">
            <v>92.249035183271204</v>
          </cell>
        </row>
        <row r="229">
          <cell r="A229">
            <v>2023</v>
          </cell>
          <cell r="B229">
            <v>62.427115058967864</v>
          </cell>
          <cell r="C229">
            <v>48.090147217709969</v>
          </cell>
          <cell r="D229">
            <v>52.069141414091632</v>
          </cell>
          <cell r="E229">
            <v>69.897982233324129</v>
          </cell>
          <cell r="F229">
            <v>46.915813020192566</v>
          </cell>
          <cell r="G229">
            <v>89.793881762758559</v>
          </cell>
          <cell r="H229">
            <v>58.204207291641453</v>
          </cell>
          <cell r="I229">
            <v>55.245134645617533</v>
          </cell>
          <cell r="J229">
            <v>99.802389327366697</v>
          </cell>
          <cell r="K229">
            <v>100</v>
          </cell>
          <cell r="L229">
            <v>95.916750689778922</v>
          </cell>
          <cell r="M229">
            <v>113.42679388474856</v>
          </cell>
          <cell r="N229">
            <v>238.34808414749412</v>
          </cell>
          <cell r="O229">
            <v>513.61486679272809</v>
          </cell>
          <cell r="P229">
            <v>94.282136800146418</v>
          </cell>
          <cell r="Q229">
            <v>118.64560075124669</v>
          </cell>
          <cell r="R229">
            <v>70.501138567983332</v>
          </cell>
          <cell r="S229">
            <v>92.86621910548763</v>
          </cell>
          <cell r="T229">
            <v>134.46259180416297</v>
          </cell>
          <cell r="U229">
            <v>64.16586358487865</v>
          </cell>
          <cell r="V229">
            <v>92.170033072750812</v>
          </cell>
        </row>
        <row r="230">
          <cell r="A230">
            <v>2024</v>
          </cell>
          <cell r="B230">
            <v>60.869239088338432</v>
          </cell>
          <cell r="C230">
            <v>57.699051614467642</v>
          </cell>
          <cell r="D230">
            <v>52.843303089826442</v>
          </cell>
          <cell r="E230">
            <v>70.286103352970159</v>
          </cell>
          <cell r="F230">
            <v>47.772292229689427</v>
          </cell>
          <cell r="G230">
            <v>90.295951222439172</v>
          </cell>
          <cell r="H230">
            <v>59.49882573888916</v>
          </cell>
          <cell r="I230">
            <v>56.534019057931076</v>
          </cell>
          <cell r="J230">
            <v>99.810054607983943</v>
          </cell>
          <cell r="K230">
            <v>100</v>
          </cell>
          <cell r="L230">
            <v>96.758001873474512</v>
          </cell>
          <cell r="M230">
            <v>109.90830281885044</v>
          </cell>
          <cell r="N230">
            <v>236.746697056291</v>
          </cell>
          <cell r="O230">
            <v>529.88063427832662</v>
          </cell>
          <cell r="P230">
            <v>92.955078757551561</v>
          </cell>
          <cell r="Q230">
            <v>123.1711880951386</v>
          </cell>
          <cell r="R230">
            <v>70.788535211496878</v>
          </cell>
          <cell r="S230">
            <v>88.104944640244014</v>
          </cell>
          <cell r="T230">
            <v>128.40251509321342</v>
          </cell>
          <cell r="U230">
            <v>67.538387897492839</v>
          </cell>
          <cell r="V230">
            <v>92.497749177771254</v>
          </cell>
        </row>
        <row r="244">
          <cell r="A244">
            <v>2019</v>
          </cell>
          <cell r="B244">
            <v>86.075469970974751</v>
          </cell>
          <cell r="C244">
            <v>75.366178243789577</v>
          </cell>
          <cell r="D244">
            <v>75.42832189373334</v>
          </cell>
          <cell r="E244">
            <v>103.18290185769999</v>
          </cell>
          <cell r="F244">
            <v>66.556566970145909</v>
          </cell>
          <cell r="G244">
            <v>97.924547882553568</v>
          </cell>
          <cell r="H244">
            <v>81.567403851372859</v>
          </cell>
          <cell r="I244">
            <v>79.675720384165032</v>
          </cell>
          <cell r="J244">
            <v>99.967475424086587</v>
          </cell>
          <cell r="K244">
            <v>100</v>
          </cell>
          <cell r="L244">
            <v>89.831824183781151</v>
          </cell>
          <cell r="M244">
            <v>93.053890465891058</v>
          </cell>
          <cell r="N244">
            <v>216.78088184778642</v>
          </cell>
          <cell r="O244">
            <v>278.85923997899641</v>
          </cell>
          <cell r="P244">
            <v>97.055097559327336</v>
          </cell>
          <cell r="Q244">
            <v>123.40668860504924</v>
          </cell>
          <cell r="R244">
            <v>90.224917371561503</v>
          </cell>
          <cell r="S244">
            <v>105.8488661177233</v>
          </cell>
          <cell r="T244">
            <v>100.87626683875513</v>
          </cell>
          <cell r="U244">
            <v>89.702375220839698</v>
          </cell>
          <cell r="V244">
            <v>97.545954745808388</v>
          </cell>
        </row>
        <row r="245">
          <cell r="A245">
            <v>2020</v>
          </cell>
          <cell r="B245">
            <v>90.155142503592941</v>
          </cell>
          <cell r="C245">
            <v>82.730625242786843</v>
          </cell>
          <cell r="D245">
            <v>77.794218533370838</v>
          </cell>
          <cell r="E245">
            <v>104.68047196827266</v>
          </cell>
          <cell r="F245">
            <v>68.182369688188601</v>
          </cell>
          <cell r="G245">
            <v>111.56844887203093</v>
          </cell>
          <cell r="H245">
            <v>85.38280042536114</v>
          </cell>
          <cell r="I245">
            <v>82.394565596958415</v>
          </cell>
          <cell r="J245">
            <v>100.17854378271294</v>
          </cell>
          <cell r="K245">
            <v>100</v>
          </cell>
          <cell r="L245">
            <v>93.098023684630803</v>
          </cell>
          <cell r="M245">
            <v>92.758772755272744</v>
          </cell>
          <cell r="N245">
            <v>192.03018465319025</v>
          </cell>
          <cell r="O245">
            <v>243.40619915836692</v>
          </cell>
          <cell r="P245">
            <v>100.45653473431786</v>
          </cell>
          <cell r="Q245">
            <v>120.87898365544089</v>
          </cell>
          <cell r="R245">
            <v>90.437854840218606</v>
          </cell>
          <cell r="S245">
            <v>106.58491774154759</v>
          </cell>
          <cell r="T245">
            <v>96.691444501493777</v>
          </cell>
          <cell r="U245">
            <v>92.54000893747876</v>
          </cell>
          <cell r="V245">
            <v>98.059900270274653</v>
          </cell>
        </row>
        <row r="246">
          <cell r="A246">
            <v>2021</v>
          </cell>
          <cell r="B246">
            <v>87.166369143586024</v>
          </cell>
          <cell r="C246">
            <v>85.699952226009827</v>
          </cell>
          <cell r="D246">
            <v>78.501752322811939</v>
          </cell>
          <cell r="E246">
            <v>104.96078167420038</v>
          </cell>
          <cell r="F246">
            <v>67.653309266320917</v>
          </cell>
          <cell r="G246">
            <v>103.85867062375821</v>
          </cell>
          <cell r="H246">
            <v>84.654656051276916</v>
          </cell>
          <cell r="I246">
            <v>82.501807960330027</v>
          </cell>
          <cell r="J246">
            <v>100.05854132096172</v>
          </cell>
          <cell r="K246">
            <v>100</v>
          </cell>
          <cell r="L246">
            <v>93.144382120250427</v>
          </cell>
          <cell r="M246">
            <v>90.005652586626312</v>
          </cell>
          <cell r="N246">
            <v>174.54257640379836</v>
          </cell>
          <cell r="O246">
            <v>343.539935631145</v>
          </cell>
          <cell r="P246">
            <v>100.40499499807459</v>
          </cell>
          <cell r="Q246">
            <v>115.03900882124158</v>
          </cell>
          <cell r="R246">
            <v>89.25562854683082</v>
          </cell>
          <cell r="S246">
            <v>110.21603565196368</v>
          </cell>
          <cell r="T246">
            <v>96.308024761884099</v>
          </cell>
          <cell r="U246">
            <v>89.783678054270482</v>
          </cell>
          <cell r="V246">
            <v>97.965759603467163</v>
          </cell>
        </row>
        <row r="247">
          <cell r="A247">
            <v>2022</v>
          </cell>
          <cell r="B247">
            <v>93.151311434217916</v>
          </cell>
          <cell r="C247">
            <v>76.973023790338885</v>
          </cell>
          <cell r="D247">
            <v>76.968191333809031</v>
          </cell>
          <cell r="E247">
            <v>119.16433503979462</v>
          </cell>
          <cell r="F247">
            <v>65.209894801108305</v>
          </cell>
          <cell r="G247">
            <v>129.91074825622806</v>
          </cell>
          <cell r="H247">
            <v>88.504967948612119</v>
          </cell>
          <cell r="I247">
            <v>83.853515318596976</v>
          </cell>
          <cell r="J247">
            <v>100.45620329975095</v>
          </cell>
          <cell r="K247">
            <v>100</v>
          </cell>
          <cell r="L247">
            <v>88.472440639057169</v>
          </cell>
          <cell r="M247">
            <v>94.686305152979386</v>
          </cell>
          <cell r="N247">
            <v>194.88296675814811</v>
          </cell>
          <cell r="O247">
            <v>411.49072413957583</v>
          </cell>
          <cell r="P247">
            <v>90.926156236832554</v>
          </cell>
          <cell r="Q247">
            <v>111.92680609180887</v>
          </cell>
          <cell r="R247">
            <v>88.009534027472753</v>
          </cell>
          <cell r="S247">
            <v>108.61091947795836</v>
          </cell>
          <cell r="T247">
            <v>96.83201378698628</v>
          </cell>
          <cell r="U247">
            <v>88.442860574392881</v>
          </cell>
          <cell r="V247">
            <v>98.471518402827641</v>
          </cell>
        </row>
        <row r="248">
          <cell r="A248">
            <v>2023</v>
          </cell>
          <cell r="B248">
            <v>101.7973901235956</v>
          </cell>
          <cell r="C248">
            <v>89.139324456288946</v>
          </cell>
          <cell r="D248">
            <v>78.982693788707863</v>
          </cell>
          <cell r="E248">
            <v>107.60023179989363</v>
          </cell>
          <cell r="F248">
            <v>65.267345511542715</v>
          </cell>
          <cell r="G248">
            <v>114.11195517514781</v>
          </cell>
          <cell r="H248">
            <v>87.83951679348398</v>
          </cell>
          <cell r="I248">
            <v>84.864704777071196</v>
          </cell>
          <cell r="J248">
            <v>100.21589782750864</v>
          </cell>
          <cell r="K248">
            <v>100</v>
          </cell>
          <cell r="L248">
            <v>89.672454870867796</v>
          </cell>
          <cell r="M248">
            <v>99.317467005365287</v>
          </cell>
          <cell r="N248">
            <v>205.14418533159301</v>
          </cell>
          <cell r="O248">
            <v>351.91214654429996</v>
          </cell>
          <cell r="P248">
            <v>92.132745216801041</v>
          </cell>
          <cell r="Q248">
            <v>114.22976033209571</v>
          </cell>
          <cell r="R248">
            <v>85.67010427997684</v>
          </cell>
          <cell r="S248">
            <v>98.923465287915832</v>
          </cell>
          <cell r="T248">
            <v>98.991830781062944</v>
          </cell>
          <cell r="U248">
            <v>89.483624012773618</v>
          </cell>
          <cell r="V248">
            <v>98.388620763010621</v>
          </cell>
        </row>
        <row r="249">
          <cell r="A249">
            <v>2024</v>
          </cell>
          <cell r="B249">
            <v>100.98550932454422</v>
          </cell>
          <cell r="C249">
            <v>105.38646565592504</v>
          </cell>
          <cell r="D249">
            <v>79.315288068060568</v>
          </cell>
          <cell r="E249">
            <v>107.62327627393313</v>
          </cell>
          <cell r="F249">
            <v>65.09751530671511</v>
          </cell>
          <cell r="G249">
            <v>114.36724331257795</v>
          </cell>
          <cell r="H249">
            <v>89.115106078888289</v>
          </cell>
          <cell r="I249">
            <v>86.188981247158537</v>
          </cell>
          <cell r="J249">
            <v>100.22295065565785</v>
          </cell>
          <cell r="K249">
            <v>100</v>
          </cell>
          <cell r="L249">
            <v>90.74882812699046</v>
          </cell>
          <cell r="M249">
            <v>97.026089852774646</v>
          </cell>
          <cell r="N249">
            <v>197.71438512558731</v>
          </cell>
          <cell r="O249">
            <v>355.41560475732916</v>
          </cell>
          <cell r="P249">
            <v>91.501697247194656</v>
          </cell>
          <cell r="Q249">
            <v>117.79640909296715</v>
          </cell>
          <cell r="R249">
            <v>85.672732428608782</v>
          </cell>
          <cell r="S249">
            <v>93.771838110316253</v>
          </cell>
          <cell r="T249">
            <v>97.97623708072382</v>
          </cell>
          <cell r="U249">
            <v>92.357764224963745</v>
          </cell>
          <cell r="V249">
            <v>98.565505066119698</v>
          </cell>
        </row>
        <row r="263">
          <cell r="A263">
            <v>2019</v>
          </cell>
          <cell r="B263">
            <v>75.238645621026834</v>
          </cell>
          <cell r="C263">
            <v>66.982457417143721</v>
          </cell>
          <cell r="D263">
            <v>72.005755510277623</v>
          </cell>
          <cell r="E263">
            <v>69.419539991324612</v>
          </cell>
          <cell r="F263">
            <v>67.571260945781162</v>
          </cell>
          <cell r="G263">
            <v>103.10607142925254</v>
          </cell>
          <cell r="H263">
            <v>73.918063767608345</v>
          </cell>
          <cell r="I263">
            <v>70.542506798187816</v>
          </cell>
          <cell r="J263">
            <v>100.04867549347153</v>
          </cell>
          <cell r="K263">
            <v>100</v>
          </cell>
          <cell r="L263">
            <v>105.30368419620373</v>
          </cell>
          <cell r="M263">
            <v>101.94643934356118</v>
          </cell>
          <cell r="N263">
            <v>107.7991693171934</v>
          </cell>
          <cell r="O263">
            <v>124.27938211483639</v>
          </cell>
          <cell r="P263">
            <v>100.45683562524881</v>
          </cell>
          <cell r="Q263">
            <v>95.69042022288518</v>
          </cell>
          <cell r="R263">
            <v>94.434056308409893</v>
          </cell>
          <cell r="S263">
            <v>96.094455071464267</v>
          </cell>
          <cell r="T263">
            <v>92.071038476500902</v>
          </cell>
          <cell r="U263">
            <v>92.060867674275187</v>
          </cell>
          <cell r="V263">
            <v>96.527550904108736</v>
          </cell>
        </row>
        <row r="264">
          <cell r="A264">
            <v>2020</v>
          </cell>
          <cell r="B264">
            <v>77.184928530743775</v>
          </cell>
          <cell r="C264">
            <v>66.23845466850193</v>
          </cell>
          <cell r="D264">
            <v>72.172977069496199</v>
          </cell>
          <cell r="E264">
            <v>72.30310692639587</v>
          </cell>
          <cell r="F264">
            <v>67.934395763626071</v>
          </cell>
          <cell r="G264">
            <v>98.223738565295577</v>
          </cell>
          <cell r="H264">
            <v>74.139643230948309</v>
          </cell>
          <cell r="I264">
            <v>71.39123191567225</v>
          </cell>
          <cell r="J264">
            <v>99.972585742553093</v>
          </cell>
          <cell r="K264">
            <v>100</v>
          </cell>
          <cell r="L264">
            <v>103.5659920372364</v>
          </cell>
          <cell r="M264">
            <v>102.21144155343576</v>
          </cell>
          <cell r="N264">
            <v>108.1478962106538</v>
          </cell>
          <cell r="O264">
            <v>125.10278997623404</v>
          </cell>
          <cell r="P264">
            <v>100.39308115196522</v>
          </cell>
          <cell r="Q264">
            <v>97.232117245555955</v>
          </cell>
          <cell r="R264">
            <v>94.962418780046903</v>
          </cell>
          <cell r="S264">
            <v>96.961500736703414</v>
          </cell>
          <cell r="T264">
            <v>88.415671080493055</v>
          </cell>
          <cell r="U264">
            <v>94.760048749042824</v>
          </cell>
          <cell r="V264">
            <v>96.567627682576955</v>
          </cell>
        </row>
        <row r="265">
          <cell r="A265">
            <v>2021</v>
          </cell>
          <cell r="B265">
            <v>76.989510024699356</v>
          </cell>
          <cell r="C265">
            <v>67.143398228914819</v>
          </cell>
          <cell r="D265">
            <v>72.93702124710552</v>
          </cell>
          <cell r="E265">
            <v>72.61955302850474</v>
          </cell>
          <cell r="F265">
            <v>68.588299143719027</v>
          </cell>
          <cell r="G265">
            <v>98.458922667899586</v>
          </cell>
          <cell r="H265">
            <v>74.619944439847501</v>
          </cell>
          <cell r="I265">
            <v>71.94749808366069</v>
          </cell>
          <cell r="J265">
            <v>99.976619745108607</v>
          </cell>
          <cell r="K265">
            <v>100</v>
          </cell>
          <cell r="L265">
            <v>105.04928134485161</v>
          </cell>
          <cell r="M265">
            <v>101.13102825608453</v>
          </cell>
          <cell r="N265">
            <v>107.19236987161716</v>
          </cell>
          <cell r="O265">
            <v>124.88993788146637</v>
          </cell>
          <cell r="P265">
            <v>102.08807044358201</v>
          </cell>
          <cell r="Q265">
            <v>94.997282120301648</v>
          </cell>
          <cell r="R265">
            <v>95.21411343825153</v>
          </cell>
          <cell r="S265">
            <v>96.917337983774004</v>
          </cell>
          <cell r="T265">
            <v>89.562457942799938</v>
          </cell>
          <cell r="U265">
            <v>93.686256961793305</v>
          </cell>
          <cell r="V265">
            <v>96.635517948686584</v>
          </cell>
        </row>
        <row r="266">
          <cell r="A266">
            <v>2022</v>
          </cell>
          <cell r="B266">
            <v>77.55679608774642</v>
          </cell>
          <cell r="C266">
            <v>68.07336669455718</v>
          </cell>
          <cell r="D266">
            <v>74.552093317065683</v>
          </cell>
          <cell r="E266">
            <v>74.132065549501007</v>
          </cell>
          <cell r="F266">
            <v>69.315422423627183</v>
          </cell>
          <cell r="G266">
            <v>99.444285965949007</v>
          </cell>
          <cell r="H266">
            <v>75.830925821397699</v>
          </cell>
          <cell r="I266">
            <v>73.178242419904961</v>
          </cell>
          <cell r="J266">
            <v>99.991524164695562</v>
          </cell>
          <cell r="K266">
            <v>100</v>
          </cell>
          <cell r="L266">
            <v>104.75528588013469</v>
          </cell>
          <cell r="M266">
            <v>101.46660498545232</v>
          </cell>
          <cell r="N266">
            <v>108.1046843900908</v>
          </cell>
          <cell r="O266">
            <v>121.06231815345137</v>
          </cell>
          <cell r="P266">
            <v>101.54677358500554</v>
          </cell>
          <cell r="Q266">
            <v>94.9093473296263</v>
          </cell>
          <cell r="R266">
            <v>95.138107160756064</v>
          </cell>
          <cell r="S266">
            <v>98.883313142860089</v>
          </cell>
          <cell r="T266">
            <v>89.514082159283475</v>
          </cell>
          <cell r="U266">
            <v>92.798756947552064</v>
          </cell>
          <cell r="V266">
            <v>96.786265150237057</v>
          </cell>
        </row>
        <row r="267">
          <cell r="A267">
            <v>2023</v>
          </cell>
          <cell r="B267">
            <v>80.227200137302958</v>
          </cell>
          <cell r="C267">
            <v>69.18571803855292</v>
          </cell>
          <cell r="D267">
            <v>77.030147037518631</v>
          </cell>
          <cell r="E267">
            <v>75.203689036646779</v>
          </cell>
          <cell r="F267">
            <v>71.344610945833296</v>
          </cell>
          <cell r="G267">
            <v>100.26324788478806</v>
          </cell>
          <cell r="H267">
            <v>77.786744484614189</v>
          </cell>
          <cell r="I267">
            <v>75.241743848188861</v>
          </cell>
          <cell r="J267">
            <v>100.00402741120679</v>
          </cell>
          <cell r="K267">
            <v>100</v>
          </cell>
          <cell r="L267">
            <v>105.23056714713532</v>
          </cell>
          <cell r="M267">
            <v>101.57195130125152</v>
          </cell>
          <cell r="N267">
            <v>109.05477055375401</v>
          </cell>
          <cell r="O267">
            <v>121.66122994232158</v>
          </cell>
          <cell r="P267">
            <v>100.40228253926236</v>
          </cell>
          <cell r="Q267">
            <v>96.233358886619058</v>
          </cell>
          <cell r="R267">
            <v>94.302439602468198</v>
          </cell>
          <cell r="S267">
            <v>97.81335916396155</v>
          </cell>
          <cell r="T267">
            <v>89.351888953047137</v>
          </cell>
          <cell r="U267">
            <v>93.229657337924749</v>
          </cell>
          <cell r="V267">
            <v>97.056533189055131</v>
          </cell>
        </row>
        <row r="268">
          <cell r="A268">
            <v>2024</v>
          </cell>
          <cell r="B268">
            <v>81.231456756410893</v>
          </cell>
          <cell r="C268">
            <v>69.555971244395991</v>
          </cell>
          <cell r="D268">
            <v>76.831861566198327</v>
          </cell>
          <cell r="E268">
            <v>76.391943657483978</v>
          </cell>
          <cell r="F268">
            <v>72.253442488658408</v>
          </cell>
          <cell r="G268">
            <v>100.02233802433661</v>
          </cell>
          <cell r="H268">
            <v>78.272129806967641</v>
          </cell>
          <cell r="I268">
            <v>75.751795635995904</v>
          </cell>
          <cell r="J268">
            <v>100.00034664111017</v>
          </cell>
          <cell r="K268">
            <v>100</v>
          </cell>
          <cell r="L268">
            <v>105.52302027814287</v>
          </cell>
          <cell r="M268">
            <v>101.37635209506344</v>
          </cell>
          <cell r="N268">
            <v>110.37112087059297</v>
          </cell>
          <cell r="O268">
            <v>123.51433242971734</v>
          </cell>
          <cell r="P268">
            <v>100.67974242391371</v>
          </cell>
          <cell r="Q268">
            <v>96.939017618090119</v>
          </cell>
          <cell r="R268">
            <v>93.876726107524235</v>
          </cell>
          <cell r="S268">
            <v>95.676238769970084</v>
          </cell>
          <cell r="T268">
            <v>94.271121626167826</v>
          </cell>
          <cell r="U268">
            <v>91.388207346055253</v>
          </cell>
          <cell r="V268">
            <v>97.136534362042724</v>
          </cell>
        </row>
      </sheetData>
      <sheetData sheetId="72">
        <row r="68">
          <cell r="A68">
            <v>2019</v>
          </cell>
          <cell r="B68">
            <v>1042.6391596548251</v>
          </cell>
          <cell r="C68">
            <v>1028.313822715962</v>
          </cell>
          <cell r="D68">
            <v>1025.6965098529322</v>
          </cell>
          <cell r="E68">
            <v>1008.747226128557</v>
          </cell>
          <cell r="F68">
            <v>1018.2496371774845</v>
          </cell>
          <cell r="G68">
            <v>969.38549740907069</v>
          </cell>
          <cell r="H68">
            <v>1015.6788716299063</v>
          </cell>
          <cell r="I68">
            <v>1024.8166280370897</v>
          </cell>
          <cell r="J68">
            <v>734.12172643143538</v>
          </cell>
          <cell r="K68">
            <v>722.0356712920144</v>
          </cell>
          <cell r="L68">
            <v>765.06605795869837</v>
          </cell>
          <cell r="M68">
            <v>734.96133840716425</v>
          </cell>
          <cell r="N68">
            <v>746.86061098907203</v>
          </cell>
          <cell r="O68">
            <v>833.03318099530054</v>
          </cell>
          <cell r="P68">
            <v>742.03852441365802</v>
          </cell>
          <cell r="Q68">
            <v>703.10635204084622</v>
          </cell>
          <cell r="R68">
            <v>692.95529005961362</v>
          </cell>
          <cell r="S68">
            <v>676.19453364046115</v>
          </cell>
          <cell r="T68">
            <v>612.51664531134747</v>
          </cell>
          <cell r="U68">
            <v>735.65898794011184</v>
          </cell>
          <cell r="V68">
            <v>791.80286193795519</v>
          </cell>
        </row>
        <row r="69">
          <cell r="A69">
            <v>2020</v>
          </cell>
          <cell r="B69">
            <v>1085.0458330674169</v>
          </cell>
          <cell r="C69">
            <v>1071.1226404571125</v>
          </cell>
          <cell r="D69">
            <v>1068.2259539390534</v>
          </cell>
          <cell r="E69">
            <v>1051.4823036930734</v>
          </cell>
          <cell r="F69">
            <v>1058.8595786562585</v>
          </cell>
          <cell r="G69">
            <v>1005.2323070649278</v>
          </cell>
          <cell r="H69">
            <v>1056.9431324439845</v>
          </cell>
          <cell r="I69">
            <v>1067.0946905576527</v>
          </cell>
          <cell r="J69">
            <v>765.47242178389274</v>
          </cell>
          <cell r="K69">
            <v>753.24225943592626</v>
          </cell>
          <cell r="L69">
            <v>796.98627713557755</v>
          </cell>
          <cell r="M69">
            <v>765.83624412985046</v>
          </cell>
          <cell r="N69">
            <v>778.42531660329144</v>
          </cell>
          <cell r="O69">
            <v>863.58335806592902</v>
          </cell>
          <cell r="P69">
            <v>773.67036353068897</v>
          </cell>
          <cell r="Q69">
            <v>733.79063178606793</v>
          </cell>
          <cell r="R69">
            <v>724.27117961341889</v>
          </cell>
          <cell r="S69">
            <v>707.11648441062596</v>
          </cell>
          <cell r="T69">
            <v>643.03520283237629</v>
          </cell>
          <cell r="U69">
            <v>767.31962855442305</v>
          </cell>
          <cell r="V69">
            <v>825.26057788323283</v>
          </cell>
        </row>
        <row r="70">
          <cell r="A70">
            <v>2021</v>
          </cell>
          <cell r="B70">
            <v>1092.7567060969238</v>
          </cell>
          <cell r="C70">
            <v>1079.6601028467121</v>
          </cell>
          <cell r="D70">
            <v>1074.5621404032363</v>
          </cell>
          <cell r="E70">
            <v>1060.5539354167238</v>
          </cell>
          <cell r="F70">
            <v>1065.3297679126354</v>
          </cell>
          <cell r="G70">
            <v>1007.840461953083</v>
          </cell>
          <cell r="H70">
            <v>1063.6098363208907</v>
          </cell>
          <cell r="I70">
            <v>1074.5273318320696</v>
          </cell>
          <cell r="J70">
            <v>772.69538012855753</v>
          </cell>
          <cell r="K70">
            <v>760.81548035889523</v>
          </cell>
          <cell r="L70">
            <v>803.61191372954067</v>
          </cell>
          <cell r="M70">
            <v>773.1427076438739</v>
          </cell>
          <cell r="N70">
            <v>782.78395478653181</v>
          </cell>
          <cell r="O70">
            <v>866.74925256574681</v>
          </cell>
          <cell r="P70">
            <v>780.86300777177371</v>
          </cell>
          <cell r="Q70">
            <v>741.14681684250104</v>
          </cell>
          <cell r="R70">
            <v>732.85573534835839</v>
          </cell>
          <cell r="S70">
            <v>716.96484287135013</v>
          </cell>
          <cell r="T70">
            <v>654.13810849457695</v>
          </cell>
          <cell r="U70">
            <v>774.11300690482676</v>
          </cell>
          <cell r="V70">
            <v>832.22160383978917</v>
          </cell>
        </row>
        <row r="71">
          <cell r="A71">
            <v>2022</v>
          </cell>
          <cell r="B71">
            <v>1167.3122247871293</v>
          </cell>
          <cell r="C71">
            <v>1152.2043700814636</v>
          </cell>
          <cell r="D71">
            <v>1147.3434042516353</v>
          </cell>
          <cell r="E71">
            <v>1133.0455523060357</v>
          </cell>
          <cell r="F71">
            <v>1136.8604496077385</v>
          </cell>
          <cell r="G71">
            <v>1071.9205465193711</v>
          </cell>
          <cell r="H71">
            <v>1135.1149178440105</v>
          </cell>
          <cell r="I71">
            <v>1147.3388780682308</v>
          </cell>
          <cell r="J71">
            <v>827.16633413911836</v>
          </cell>
          <cell r="K71">
            <v>815.02223790699907</v>
          </cell>
          <cell r="L71">
            <v>858.69268803230841</v>
          </cell>
          <cell r="M71">
            <v>828.08252672009371</v>
          </cell>
          <cell r="N71">
            <v>835.835316736967</v>
          </cell>
          <cell r="O71">
            <v>919.46624077639547</v>
          </cell>
          <cell r="P71">
            <v>835.79544058596866</v>
          </cell>
          <cell r="Q71">
            <v>795.52148506605056</v>
          </cell>
          <cell r="R71">
            <v>785.7222164335534</v>
          </cell>
          <cell r="S71">
            <v>771.85932154699196</v>
          </cell>
          <cell r="T71">
            <v>706.96158167808198</v>
          </cell>
          <cell r="U71">
            <v>829.155856578932</v>
          </cell>
          <cell r="V71">
            <v>890.04459966930006</v>
          </cell>
        </row>
        <row r="72">
          <cell r="A72">
            <v>2023</v>
          </cell>
          <cell r="B72">
            <v>1230.9662719989697</v>
          </cell>
          <cell r="C72">
            <v>1215.5452612677798</v>
          </cell>
          <cell r="D72">
            <v>1209.4798209602016</v>
          </cell>
          <cell r="E72">
            <v>1196.0627075411821</v>
          </cell>
          <cell r="F72">
            <v>1197.8542944862609</v>
          </cell>
          <cell r="G72">
            <v>1122.3913852111793</v>
          </cell>
          <cell r="H72">
            <v>1195.8037896543774</v>
          </cell>
          <cell r="I72">
            <v>1209.9197318260083</v>
          </cell>
          <cell r="J72">
            <v>869.62411448083992</v>
          </cell>
          <cell r="K72">
            <v>857.22469513248939</v>
          </cell>
          <cell r="L72">
            <v>900.94781171379418</v>
          </cell>
          <cell r="M72">
            <v>869.1988235902013</v>
          </cell>
          <cell r="N72">
            <v>876.58675533683936</v>
          </cell>
          <cell r="O72">
            <v>960.75034164363808</v>
          </cell>
          <cell r="P72">
            <v>879.03393371913933</v>
          </cell>
          <cell r="Q72">
            <v>837.60467994591556</v>
          </cell>
          <cell r="R72">
            <v>828.38033653870025</v>
          </cell>
          <cell r="S72">
            <v>814.53253228380106</v>
          </cell>
          <cell r="T72">
            <v>749.74213280833055</v>
          </cell>
          <cell r="U72">
            <v>871.6577337562527</v>
          </cell>
          <cell r="V72">
            <v>936.19150622555992</v>
          </cell>
        </row>
        <row r="73">
          <cell r="A73">
            <v>2024</v>
          </cell>
          <cell r="B73">
            <v>1284.694439020506</v>
          </cell>
          <cell r="C73">
            <v>1270.2240321473814</v>
          </cell>
          <cell r="D73">
            <v>1263.119429779643</v>
          </cell>
          <cell r="E73">
            <v>1249.5268658425148</v>
          </cell>
          <cell r="F73">
            <v>1249.7742425281099</v>
          </cell>
          <cell r="G73">
            <v>1170.9109191819891</v>
          </cell>
          <cell r="H73">
            <v>1248.61067497006</v>
          </cell>
          <cell r="I73">
            <v>1263.426024069671</v>
          </cell>
          <cell r="J73">
            <v>917.3625882354288</v>
          </cell>
          <cell r="K73">
            <v>905.07013303829945</v>
          </cell>
          <cell r="L73">
            <v>949.72594442869149</v>
          </cell>
          <cell r="M73">
            <v>916.45346586468827</v>
          </cell>
          <cell r="N73">
            <v>923.3770325907401</v>
          </cell>
          <cell r="O73">
            <v>1007.9495020606943</v>
          </cell>
          <cell r="P73">
            <v>928.11103478487018</v>
          </cell>
          <cell r="Q73">
            <v>885.11333506019639</v>
          </cell>
          <cell r="R73">
            <v>875.76792983402129</v>
          </cell>
          <cell r="S73">
            <v>862.83330383511361</v>
          </cell>
          <cell r="T73">
            <v>797.2843910392769</v>
          </cell>
          <cell r="U73">
            <v>919.78863744758155</v>
          </cell>
          <cell r="V73">
            <v>984.9057766918238</v>
          </cell>
        </row>
        <row r="104">
          <cell r="A104">
            <v>2019</v>
          </cell>
          <cell r="B104">
            <v>1268.4910080332661</v>
          </cell>
          <cell r="C104">
            <v>1224.6157121641211</v>
          </cell>
          <cell r="D104">
            <v>1272.7697973403463</v>
          </cell>
          <cell r="E104">
            <v>1256.1056759566795</v>
          </cell>
          <cell r="F104">
            <v>1249.0299828736556</v>
          </cell>
          <cell r="G104">
            <v>1197.7795854495032</v>
          </cell>
          <cell r="H104">
            <v>1249.0789365705853</v>
          </cell>
          <cell r="I104">
            <v>1258.8155263749477</v>
          </cell>
          <cell r="J104">
            <v>1267.5255426125359</v>
          </cell>
          <cell r="K104">
            <v>1270.9049413713863</v>
          </cell>
          <cell r="L104">
            <v>1302.8960355673084</v>
          </cell>
          <cell r="M104">
            <v>1220.9815525076676</v>
          </cell>
          <cell r="N104">
            <v>1208.7477447315714</v>
          </cell>
          <cell r="O104">
            <v>1225.7433793557927</v>
          </cell>
          <cell r="P104">
            <v>1270.3828872860418</v>
          </cell>
          <cell r="Q104">
            <v>1236.876083332754</v>
          </cell>
          <cell r="R104">
            <v>1319.0368510397609</v>
          </cell>
          <cell r="S104">
            <v>1242.4965809394341</v>
          </cell>
          <cell r="T104">
            <v>1326.7089655420079</v>
          </cell>
          <cell r="U104">
            <v>1228.7925740203152</v>
          </cell>
          <cell r="V104">
            <v>1265.8200335554202</v>
          </cell>
        </row>
        <row r="105">
          <cell r="A105">
            <v>2020</v>
          </cell>
          <cell r="B105">
            <v>1303.4766358625895</v>
          </cell>
          <cell r="C105">
            <v>1259.1795645455329</v>
          </cell>
          <cell r="D105">
            <v>1310.3072720312343</v>
          </cell>
          <cell r="E105">
            <v>1293.2185597277937</v>
          </cell>
          <cell r="F105">
            <v>1284.9135699952042</v>
          </cell>
          <cell r="G105">
            <v>1228.0799143153986</v>
          </cell>
          <cell r="H105">
            <v>1284.4441128296664</v>
          </cell>
          <cell r="I105">
            <v>1295.0562532047975</v>
          </cell>
          <cell r="J105">
            <v>1309.2725935145318</v>
          </cell>
          <cell r="K105">
            <v>1313.1848225861938</v>
          </cell>
          <cell r="L105">
            <v>1349.2186374513242</v>
          </cell>
          <cell r="M105">
            <v>1265.1972829007141</v>
          </cell>
          <cell r="N105">
            <v>1248.8630402173956</v>
          </cell>
          <cell r="O105">
            <v>1257.8441717120015</v>
          </cell>
          <cell r="P105">
            <v>1310.7151140112362</v>
          </cell>
          <cell r="Q105">
            <v>1277.999594684399</v>
          </cell>
          <cell r="R105">
            <v>1360.2563864736662</v>
          </cell>
          <cell r="S105">
            <v>1284.4424285788375</v>
          </cell>
          <cell r="T105">
            <v>1369.1155773047965</v>
          </cell>
          <cell r="U105">
            <v>1268.543273067103</v>
          </cell>
          <cell r="V105">
            <v>1306.4827330851567</v>
          </cell>
        </row>
        <row r="106">
          <cell r="A106">
            <v>2021</v>
          </cell>
          <cell r="B106">
            <v>1296.2441293589841</v>
          </cell>
          <cell r="C106">
            <v>1251.7969998765864</v>
          </cell>
          <cell r="D106">
            <v>1301.9808880642452</v>
          </cell>
          <cell r="E106">
            <v>1286.0272678448378</v>
          </cell>
          <cell r="F106">
            <v>1278.0897632691335</v>
          </cell>
          <cell r="G106">
            <v>1216.5874253534112</v>
          </cell>
          <cell r="H106">
            <v>1276.2641495802523</v>
          </cell>
          <cell r="I106">
            <v>1287.4462244520839</v>
          </cell>
          <cell r="J106">
            <v>1307.436710831709</v>
          </cell>
          <cell r="K106">
            <v>1311.7728994604051</v>
          </cell>
          <cell r="L106">
            <v>1350.5227103576688</v>
          </cell>
          <cell r="M106">
            <v>1269.2070043785463</v>
          </cell>
          <cell r="N106">
            <v>1240.1899220552741</v>
          </cell>
          <cell r="O106">
            <v>1247.700779235965</v>
          </cell>
          <cell r="P106">
            <v>1307.8900124219917</v>
          </cell>
          <cell r="Q106">
            <v>1274.8252865844509</v>
          </cell>
          <cell r="R106">
            <v>1355.7723975825165</v>
          </cell>
          <cell r="S106">
            <v>1285.5110330198918</v>
          </cell>
          <cell r="T106">
            <v>1366.703715929897</v>
          </cell>
          <cell r="U106">
            <v>1263.7983239967402</v>
          </cell>
          <cell r="V106">
            <v>1303.5271272977595</v>
          </cell>
        </row>
        <row r="107">
          <cell r="A107">
            <v>2022</v>
          </cell>
          <cell r="B107">
            <v>1366.0458161248116</v>
          </cell>
          <cell r="C107">
            <v>1315.6962319324928</v>
          </cell>
          <cell r="D107">
            <v>1370.8712365880103</v>
          </cell>
          <cell r="E107">
            <v>1353.0157698093667</v>
          </cell>
          <cell r="F107">
            <v>1345.3122657451931</v>
          </cell>
          <cell r="G107">
            <v>1277.8945031601493</v>
          </cell>
          <cell r="H107">
            <v>1343.1319720209738</v>
          </cell>
          <cell r="I107">
            <v>1355.1720824167433</v>
          </cell>
          <cell r="J107">
            <v>1377.7578472127434</v>
          </cell>
          <cell r="K107">
            <v>1382.4313622605073</v>
          </cell>
          <cell r="L107">
            <v>1426.8336150603834</v>
          </cell>
          <cell r="M107">
            <v>1343.1227294396297</v>
          </cell>
          <cell r="N107">
            <v>1300.6327404171357</v>
          </cell>
          <cell r="O107">
            <v>1305.4668484061328</v>
          </cell>
          <cell r="P107">
            <v>1377.6647549946297</v>
          </cell>
          <cell r="Q107">
            <v>1344.1381364430283</v>
          </cell>
          <cell r="R107">
            <v>1423.9027426492396</v>
          </cell>
          <cell r="S107">
            <v>1355.5440326454725</v>
          </cell>
          <cell r="T107">
            <v>1440.0960096255553</v>
          </cell>
          <cell r="U107">
            <v>1329.8446172417944</v>
          </cell>
          <cell r="V107">
            <v>1373.3536059278822</v>
          </cell>
        </row>
        <row r="108">
          <cell r="A108">
            <v>2023</v>
          </cell>
          <cell r="B108">
            <v>1423.910537249586</v>
          </cell>
          <cell r="C108">
            <v>1369.9185100723798</v>
          </cell>
          <cell r="D108">
            <v>1428.9595411057717</v>
          </cell>
          <cell r="E108">
            <v>1410.0630321574777</v>
          </cell>
          <cell r="F108">
            <v>1402.0074177212284</v>
          </cell>
          <cell r="G108">
            <v>1321.7678964158774</v>
          </cell>
          <cell r="H108">
            <v>1398.227857128968</v>
          </cell>
          <cell r="I108">
            <v>1412.2469392080995</v>
          </cell>
          <cell r="J108">
            <v>1431.0702953268965</v>
          </cell>
          <cell r="K108">
            <v>1436.1294040212199</v>
          </cell>
          <cell r="L108">
            <v>1484.5311372129761</v>
          </cell>
          <cell r="M108">
            <v>1399.6143301606985</v>
          </cell>
          <cell r="N108">
            <v>1346.3479336487749</v>
          </cell>
          <cell r="O108">
            <v>1348.4877468882635</v>
          </cell>
          <cell r="P108">
            <v>1430.4490360210896</v>
          </cell>
          <cell r="Q108">
            <v>1396.5259679260557</v>
          </cell>
          <cell r="R108">
            <v>1475.9396355090748</v>
          </cell>
          <cell r="S108">
            <v>1409.4643517108364</v>
          </cell>
          <cell r="T108">
            <v>1493.2835889335968</v>
          </cell>
          <cell r="U108">
            <v>1379.3738015458262</v>
          </cell>
          <cell r="V108">
            <v>1427.4114976168967</v>
          </cell>
        </row>
        <row r="109">
          <cell r="A109">
            <v>2024</v>
          </cell>
          <cell r="B109">
            <v>1471.7323127683392</v>
          </cell>
          <cell r="C109">
            <v>1415.1285189037817</v>
          </cell>
          <cell r="D109">
            <v>1477.4285866986168</v>
          </cell>
          <cell r="E109">
            <v>1456.9935429879786</v>
          </cell>
          <cell r="F109">
            <v>1449.0262371724036</v>
          </cell>
          <cell r="G109">
            <v>1364.4844662770265</v>
          </cell>
          <cell r="H109">
            <v>1444.9238737601659</v>
          </cell>
          <cell r="I109">
            <v>1459.5907308541321</v>
          </cell>
          <cell r="J109">
            <v>1492.6685538755025</v>
          </cell>
          <cell r="K109">
            <v>1498.540491281598</v>
          </cell>
          <cell r="L109">
            <v>1552.8451787681674</v>
          </cell>
          <cell r="M109">
            <v>1465.8043029249789</v>
          </cell>
          <cell r="N109">
            <v>1399.527147833106</v>
          </cell>
          <cell r="O109">
            <v>1400.1695488517194</v>
          </cell>
          <cell r="P109">
            <v>1492.4692738211427</v>
          </cell>
          <cell r="Q109">
            <v>1458.2301976473675</v>
          </cell>
          <cell r="R109">
            <v>1534.744523892894</v>
          </cell>
          <cell r="S109">
            <v>1471.9911823436455</v>
          </cell>
          <cell r="T109">
            <v>1551.536544295823</v>
          </cell>
          <cell r="U109">
            <v>1437.3671218610491</v>
          </cell>
          <cell r="V109">
            <v>1486.2614518645214</v>
          </cell>
        </row>
        <row r="141">
          <cell r="A141">
            <v>2019</v>
          </cell>
          <cell r="B141">
            <v>118.80423239306603</v>
          </cell>
          <cell r="C141">
            <v>115.86417089782384</v>
          </cell>
          <cell r="D141">
            <v>117.75658775666476</v>
          </cell>
          <cell r="E141">
            <v>115.99186003185811</v>
          </cell>
          <cell r="F141">
            <v>116.41619000542835</v>
          </cell>
          <cell r="G141">
            <v>110.91788688631605</v>
          </cell>
          <cell r="H141">
            <v>116.16509476182857</v>
          </cell>
          <cell r="I141">
            <v>117.16766615320699</v>
          </cell>
          <cell r="J141">
            <v>100.52093066983159</v>
          </cell>
          <cell r="K141">
            <v>100</v>
          </cell>
          <cell r="L141">
            <v>104.0032383262874</v>
          </cell>
          <cell r="M141">
            <v>98.282064513506455</v>
          </cell>
          <cell r="N141">
            <v>98.097563038695625</v>
          </cell>
          <cell r="O141">
            <v>103.88876018711825</v>
          </cell>
          <cell r="P141">
            <v>101.4164301212317</v>
          </cell>
          <cell r="Q141">
            <v>97.362762577781155</v>
          </cell>
          <cell r="R141">
            <v>100.5259973669379</v>
          </cell>
          <cell r="S141">
            <v>96.441488221586908</v>
          </cell>
          <cell r="T141">
            <v>97.241383893061922</v>
          </cell>
          <cell r="U141">
            <v>98.663731762370318</v>
          </cell>
          <cell r="V141">
            <v>103.80521400145228</v>
          </cell>
        </row>
        <row r="142">
          <cell r="A142">
            <v>2020</v>
          </cell>
          <cell r="B142">
            <v>118.47033333158454</v>
          </cell>
          <cell r="C142">
            <v>115.66773543094844</v>
          </cell>
          <cell r="D142">
            <v>117.59102236175683</v>
          </cell>
          <cell r="E142">
            <v>115.89164979600429</v>
          </cell>
          <cell r="F142">
            <v>116.12249170136224</v>
          </cell>
          <cell r="G142">
            <v>110.29659722567774</v>
          </cell>
          <cell r="H142">
            <v>115.88967994947477</v>
          </cell>
          <cell r="I142">
            <v>116.9553970517172</v>
          </cell>
          <cell r="J142">
            <v>100.48829398463026</v>
          </cell>
          <cell r="K142">
            <v>100</v>
          </cell>
          <cell r="L142">
            <v>104.09340219882965</v>
          </cell>
          <cell r="M142">
            <v>98.421746625349314</v>
          </cell>
          <cell r="N142">
            <v>98.081788725152308</v>
          </cell>
          <cell r="O142">
            <v>103.27470436777733</v>
          </cell>
          <cell r="P142">
            <v>101.28587554647734</v>
          </cell>
          <cell r="Q142">
            <v>97.368583616411968</v>
          </cell>
          <cell r="R142">
            <v>100.46209856960679</v>
          </cell>
          <cell r="S142">
            <v>96.52492542533146</v>
          </cell>
          <cell r="T142">
            <v>97.218916975786698</v>
          </cell>
          <cell r="U142">
            <v>98.634313381997288</v>
          </cell>
          <cell r="V142">
            <v>103.7383348911477</v>
          </cell>
        </row>
        <row r="143">
          <cell r="A143">
            <v>2021</v>
          </cell>
          <cell r="B143">
            <v>118.17472613260908</v>
          </cell>
          <cell r="C143">
            <v>115.43409951818575</v>
          </cell>
          <cell r="D143">
            <v>117.17983666166027</v>
          </cell>
          <cell r="E143">
            <v>115.69806222894164</v>
          </cell>
          <cell r="F143">
            <v>115.78346507758779</v>
          </cell>
          <cell r="G143">
            <v>109.56731571096225</v>
          </cell>
          <cell r="H143">
            <v>115.51972615562029</v>
          </cell>
          <cell r="I143">
            <v>116.64009794677814</v>
          </cell>
          <cell r="J143">
            <v>100.44959704598615</v>
          </cell>
          <cell r="K143">
            <v>100</v>
          </cell>
          <cell r="L143">
            <v>104.14882114584346</v>
          </cell>
          <cell r="M143">
            <v>98.663457784014014</v>
          </cell>
          <cell r="N143">
            <v>97.591241288131386</v>
          </cell>
          <cell r="O143">
            <v>102.64338460804647</v>
          </cell>
          <cell r="P143">
            <v>101.16742689857374</v>
          </cell>
          <cell r="Q143">
            <v>97.289086300991585</v>
          </cell>
          <cell r="R143">
            <v>100.3860970722223</v>
          </cell>
          <cell r="S143">
            <v>96.768485321957286</v>
          </cell>
          <cell r="T143">
            <v>97.272322212216139</v>
          </cell>
          <cell r="U143">
            <v>98.442958440981556</v>
          </cell>
          <cell r="V143">
            <v>103.63111161512776</v>
          </cell>
        </row>
        <row r="144">
          <cell r="A144">
            <v>2022</v>
          </cell>
          <cell r="B144">
            <v>118.17857428605495</v>
          </cell>
          <cell r="C144">
            <v>115.25895447781409</v>
          </cell>
          <cell r="D144">
            <v>117.11458035956908</v>
          </cell>
          <cell r="E144">
            <v>115.62577158329015</v>
          </cell>
          <cell r="F144">
            <v>115.65967843757655</v>
          </cell>
          <cell r="G144">
            <v>109.15434398128461</v>
          </cell>
          <cell r="H144">
            <v>115.39543791687868</v>
          </cell>
          <cell r="I144">
            <v>116.55965148704135</v>
          </cell>
          <cell r="J144">
            <v>100.42257202354492</v>
          </cell>
          <cell r="K144">
            <v>100</v>
          </cell>
          <cell r="L144">
            <v>104.19521326358363</v>
          </cell>
          <cell r="M144">
            <v>98.919461828613393</v>
          </cell>
          <cell r="N144">
            <v>97.215166304174289</v>
          </cell>
          <cell r="O144">
            <v>101.89004790582707</v>
          </cell>
          <cell r="P144">
            <v>101.09155981674643</v>
          </cell>
          <cell r="Q144">
            <v>97.406207892318861</v>
          </cell>
          <cell r="R144">
            <v>100.19234736557266</v>
          </cell>
          <cell r="S144">
            <v>96.955585779442245</v>
          </cell>
          <cell r="T144">
            <v>97.40765885183859</v>
          </cell>
          <cell r="U144">
            <v>98.35405512799629</v>
          </cell>
          <cell r="V144">
            <v>103.58201927338003</v>
          </cell>
        </row>
        <row r="145">
          <cell r="A145">
            <v>2023</v>
          </cell>
          <cell r="B145">
            <v>118.64236827633235</v>
          </cell>
          <cell r="C145">
            <v>115.68516966056379</v>
          </cell>
          <cell r="D145">
            <v>117.55411494793191</v>
          </cell>
          <cell r="E145">
            <v>116.13422810400141</v>
          </cell>
          <cell r="F145">
            <v>116.05212546604646</v>
          </cell>
          <cell r="G145">
            <v>108.78878177412781</v>
          </cell>
          <cell r="H145">
            <v>115.70423826646552</v>
          </cell>
          <cell r="I145">
            <v>117.00728922319341</v>
          </cell>
          <cell r="J145">
            <v>100.40135171517346</v>
          </cell>
          <cell r="K145">
            <v>100</v>
          </cell>
          <cell r="L145">
            <v>104.1937042676953</v>
          </cell>
          <cell r="M145">
            <v>99.031705229362174</v>
          </cell>
          <cell r="N145">
            <v>96.912883635438021</v>
          </cell>
          <cell r="O145">
            <v>101.31443069235797</v>
          </cell>
          <cell r="P145">
            <v>101.05504766550546</v>
          </cell>
          <cell r="Q145">
            <v>97.454285071908089</v>
          </cell>
          <cell r="R145">
            <v>100.14661876053769</v>
          </cell>
          <cell r="S145">
            <v>97.0975106867336</v>
          </cell>
          <cell r="T145">
            <v>97.476101462679779</v>
          </cell>
          <cell r="U145">
            <v>98.230947513279119</v>
          </cell>
          <cell r="V145">
            <v>103.64081319403702</v>
          </cell>
        </row>
        <row r="146">
          <cell r="A146">
            <v>2024</v>
          </cell>
          <cell r="B146">
            <v>117.48288110720291</v>
          </cell>
          <cell r="C146">
            <v>114.62345012055286</v>
          </cell>
          <cell r="D146">
            <v>116.47389962841839</v>
          </cell>
          <cell r="E146">
            <v>115.05684818383173</v>
          </cell>
          <cell r="F146">
            <v>114.90097451649032</v>
          </cell>
          <cell r="G146">
            <v>107.67135027773375</v>
          </cell>
          <cell r="H146">
            <v>114.6059884120979</v>
          </cell>
          <cell r="I146">
            <v>115.90326251383107</v>
          </cell>
          <cell r="J146">
            <v>100.34660084427914</v>
          </cell>
          <cell r="K146">
            <v>100</v>
          </cell>
          <cell r="L146">
            <v>104.26775619298552</v>
          </cell>
          <cell r="M146">
            <v>99.200963190527432</v>
          </cell>
          <cell r="N146">
            <v>96.613257507033779</v>
          </cell>
          <cell r="O146">
            <v>100.80365820233075</v>
          </cell>
          <cell r="P146">
            <v>101.04546532351191</v>
          </cell>
          <cell r="Q146">
            <v>97.548246601915849</v>
          </cell>
          <cell r="R146">
            <v>99.982070734772705</v>
          </cell>
          <cell r="S146">
            <v>97.239338853053397</v>
          </cell>
          <cell r="T146">
            <v>97.356542523341588</v>
          </cell>
          <cell r="U146">
            <v>98.127777433499077</v>
          </cell>
          <cell r="V146">
            <v>103.37290919010213</v>
          </cell>
        </row>
        <row r="177">
          <cell r="A177">
            <v>2019</v>
          </cell>
          <cell r="B177">
            <v>144.40272151500787</v>
          </cell>
          <cell r="C177">
            <v>142.41870084837939</v>
          </cell>
          <cell r="D177">
            <v>142.05621005088923</v>
          </cell>
          <cell r="E177">
            <v>139.70877980633554</v>
          </cell>
          <cell r="F177">
            <v>141.02483819884179</v>
          </cell>
          <cell r="G177">
            <v>134.25728616350037</v>
          </cell>
          <cell r="H177">
            <v>140.6687940794456</v>
          </cell>
          <cell r="I177">
            <v>141.93434878408121</v>
          </cell>
          <cell r="J177">
            <v>101.67388615548512</v>
          </cell>
          <cell r="K177">
            <v>100</v>
          </cell>
          <cell r="L177">
            <v>105.95959290898816</v>
          </cell>
          <cell r="M177">
            <v>101.79017015766279</v>
          </cell>
          <cell r="N177">
            <v>103.43818743091124</v>
          </cell>
          <cell r="O177">
            <v>115.37285678762473</v>
          </cell>
          <cell r="P177">
            <v>102.77034139959463</v>
          </cell>
          <cell r="Q177">
            <v>97.378340156339377</v>
          </cell>
          <cell r="R177">
            <v>95.972445352961003</v>
          </cell>
          <cell r="S177">
            <v>93.651125633512692</v>
          </cell>
          <cell r="T177">
            <v>84.831909234526734</v>
          </cell>
          <cell r="U177">
            <v>101.88679274303993</v>
          </cell>
          <cell r="V177">
            <v>109.66256840484058</v>
          </cell>
        </row>
        <row r="178">
          <cell r="A178">
            <v>2020</v>
          </cell>
          <cell r="B178">
            <v>144.0500475743309</v>
          </cell>
          <cell r="C178">
            <v>142.20161270017357</v>
          </cell>
          <cell r="D178">
            <v>141.81705029919672</v>
          </cell>
          <cell r="E178">
            <v>139.5941731257202</v>
          </cell>
          <cell r="F178">
            <v>140.57357581732032</v>
          </cell>
          <cell r="G178">
            <v>133.45405073497963</v>
          </cell>
          <cell r="H178">
            <v>140.31914954366579</v>
          </cell>
          <cell r="I178">
            <v>141.66686443704822</v>
          </cell>
          <cell r="J178">
            <v>101.62366917080902</v>
          </cell>
          <cell r="K178">
            <v>100</v>
          </cell>
          <cell r="L178">
            <v>105.80743009990033</v>
          </cell>
          <cell r="M178">
            <v>101.67197001179346</v>
          </cell>
          <cell r="N178">
            <v>103.3432878800804</v>
          </cell>
          <cell r="O178">
            <v>114.64881945320393</v>
          </cell>
          <cell r="P178">
            <v>102.71202310264171</v>
          </cell>
          <cell r="Q178">
            <v>97.417613336720535</v>
          </cell>
          <cell r="R178">
            <v>96.153816456845803</v>
          </cell>
          <cell r="S178">
            <v>93.87636919630053</v>
          </cell>
          <cell r="T178">
            <v>85.368975887507986</v>
          </cell>
          <cell r="U178">
            <v>101.86890325684048</v>
          </cell>
          <cell r="V178">
            <v>109.56110966228027</v>
          </cell>
        </row>
        <row r="179">
          <cell r="A179">
            <v>2021</v>
          </cell>
          <cell r="B179">
            <v>143.62966242241072</v>
          </cell>
          <cell r="C179">
            <v>141.90827220516204</v>
          </cell>
          <cell r="D179">
            <v>141.2382066537788</v>
          </cell>
          <cell r="E179">
            <v>139.39699740552527</v>
          </cell>
          <cell r="F179">
            <v>140.02472286842709</v>
          </cell>
          <cell r="G179">
            <v>132.46844839141022</v>
          </cell>
          <cell r="H179">
            <v>139.79865864705593</v>
          </cell>
          <cell r="I179">
            <v>141.23363148778057</v>
          </cell>
          <cell r="J179">
            <v>101.56146924929266</v>
          </cell>
          <cell r="K179">
            <v>100</v>
          </cell>
          <cell r="L179">
            <v>105.6250739470308</v>
          </cell>
          <cell r="M179">
            <v>101.62026504497037</v>
          </cell>
          <cell r="N179">
            <v>102.88749046184937</v>
          </cell>
          <cell r="O179">
            <v>113.9237140859542</v>
          </cell>
          <cell r="P179">
            <v>102.63500519251023</v>
          </cell>
          <cell r="Q179">
            <v>97.414791887894296</v>
          </cell>
          <cell r="R179">
            <v>96.32502942798331</v>
          </cell>
          <cell r="S179">
            <v>94.23636366246653</v>
          </cell>
          <cell r="T179">
            <v>85.978548725901845</v>
          </cell>
          <cell r="U179">
            <v>101.74779915619735</v>
          </cell>
          <cell r="V179">
            <v>109.38547194744382</v>
          </cell>
        </row>
        <row r="180">
          <cell r="A180">
            <v>2022</v>
          </cell>
          <cell r="B180">
            <v>143.22458584502201</v>
          </cell>
          <cell r="C180">
            <v>141.37091192018983</v>
          </cell>
          <cell r="D180">
            <v>140.77449066887385</v>
          </cell>
          <cell r="E180">
            <v>139.02020087399453</v>
          </cell>
          <cell r="F180">
            <v>139.4882736607567</v>
          </cell>
          <cell r="G180">
            <v>131.52040480172596</v>
          </cell>
          <cell r="H180">
            <v>139.27410382801563</v>
          </cell>
          <cell r="I180">
            <v>140.77393532409994</v>
          </cell>
          <cell r="J180">
            <v>101.490032500623</v>
          </cell>
          <cell r="K180">
            <v>100</v>
          </cell>
          <cell r="L180">
            <v>105.35819123628531</v>
          </cell>
          <cell r="M180">
            <v>101.60244570094601</v>
          </cell>
          <cell r="N180">
            <v>102.55368232447455</v>
          </cell>
          <cell r="O180">
            <v>112.81486541245937</v>
          </cell>
          <cell r="P180">
            <v>102.54878967871058</v>
          </cell>
          <cell r="Q180">
            <v>97.607334875790997</v>
          </cell>
          <cell r="R180">
            <v>96.405003432950622</v>
          </cell>
          <cell r="S180">
            <v>94.7040811461966</v>
          </cell>
          <cell r="T180">
            <v>86.741385547169855</v>
          </cell>
          <cell r="U180">
            <v>101.73413902278648</v>
          </cell>
          <cell r="V180">
            <v>109.20494659813953</v>
          </cell>
        </row>
        <row r="181">
          <cell r="A181">
            <v>2023</v>
          </cell>
          <cell r="B181">
            <v>143.59902123546689</v>
          </cell>
          <cell r="C181">
            <v>141.80007507598808</v>
          </cell>
          <cell r="D181">
            <v>141.0925079302888</v>
          </cell>
          <cell r="E181">
            <v>139.52732747116241</v>
          </cell>
          <cell r="F181">
            <v>139.73632599339956</v>
          </cell>
          <cell r="G181">
            <v>130.93316041690875</v>
          </cell>
          <cell r="H181">
            <v>139.497123268195</v>
          </cell>
          <cell r="I181">
            <v>141.14382596490734</v>
          </cell>
          <cell r="J181">
            <v>101.44646081928776</v>
          </cell>
          <cell r="K181">
            <v>100</v>
          </cell>
          <cell r="L181">
            <v>105.1005432799095</v>
          </cell>
          <cell r="M181">
            <v>101.39684828560162</v>
          </cell>
          <cell r="N181">
            <v>102.2586913692865</v>
          </cell>
          <cell r="O181">
            <v>112.07683902470265</v>
          </cell>
          <cell r="P181">
            <v>102.54416825722446</v>
          </cell>
          <cell r="Q181">
            <v>97.711216755889012</v>
          </cell>
          <cell r="R181">
            <v>96.63514609908303</v>
          </cell>
          <cell r="S181">
            <v>95.019723172803609</v>
          </cell>
          <cell r="T181">
            <v>87.461564869226422</v>
          </cell>
          <cell r="U181">
            <v>101.68369375097537</v>
          </cell>
          <cell r="V181">
            <v>109.21191509547748</v>
          </cell>
        </row>
        <row r="182">
          <cell r="A182">
            <v>2024</v>
          </cell>
          <cell r="B182">
            <v>141.94418665742694</v>
          </cell>
          <cell r="C182">
            <v>140.34537057181069</v>
          </cell>
          <cell r="D182">
            <v>139.56039246808206</v>
          </cell>
          <cell r="E182">
            <v>138.05856808553412</v>
          </cell>
          <cell r="F182">
            <v>138.08590040781112</v>
          </cell>
          <cell r="G182">
            <v>129.37239628616052</v>
          </cell>
          <cell r="H182">
            <v>137.95733936976828</v>
          </cell>
          <cell r="I182">
            <v>139.59426766502384</v>
          </cell>
          <cell r="J182">
            <v>101.35817709019564</v>
          </cell>
          <cell r="K182">
            <v>100</v>
          </cell>
          <cell r="L182">
            <v>104.93396144235625</v>
          </cell>
          <cell r="M182">
            <v>101.25772936382016</v>
          </cell>
          <cell r="N182">
            <v>102.02270507932735</v>
          </cell>
          <cell r="O182">
            <v>111.36700519296015</v>
          </cell>
          <cell r="P182">
            <v>102.5457587103469</v>
          </cell>
          <cell r="Q182">
            <v>97.794999829338252</v>
          </cell>
          <cell r="R182">
            <v>96.762438386303685</v>
          </cell>
          <cell r="S182">
            <v>95.333308694940825</v>
          </cell>
          <cell r="T182">
            <v>88.090896156611834</v>
          </cell>
          <cell r="U182">
            <v>101.62622805371694</v>
          </cell>
          <cell r="V182">
            <v>108.82093450432598</v>
          </cell>
        </row>
        <row r="184">
          <cell r="A184" t="str">
            <v>Männer</v>
          </cell>
        </row>
        <row r="212">
          <cell r="A212">
            <v>2019</v>
          </cell>
          <cell r="B212">
            <v>99.810061849667903</v>
          </cell>
          <cell r="C212">
            <v>96.357774078892461</v>
          </cell>
          <cell r="D212">
            <v>100.14673449667666</v>
          </cell>
          <cell r="E212">
            <v>98.835533254065609</v>
          </cell>
          <cell r="F212">
            <v>98.278788775962568</v>
          </cell>
          <cell r="G212">
            <v>94.246197843642321</v>
          </cell>
          <cell r="H212">
            <v>98.282640653104281</v>
          </cell>
          <cell r="I212">
            <v>99.048755370846749</v>
          </cell>
          <cell r="J212">
            <v>99.734095080690793</v>
          </cell>
          <cell r="K212">
            <v>100</v>
          </cell>
          <cell r="L212">
            <v>102.51719016541094</v>
          </cell>
          <cell r="M212">
            <v>96.071823529944879</v>
          </cell>
          <cell r="N212">
            <v>95.109217486184022</v>
          </cell>
          <cell r="O212">
            <v>96.446503546767133</v>
          </cell>
          <cell r="P212">
            <v>99.95892264886615</v>
          </cell>
          <cell r="Q212">
            <v>97.322470239047703</v>
          </cell>
          <cell r="R212">
            <v>103.78721555810755</v>
          </cell>
          <cell r="S212">
            <v>97.764713983935124</v>
          </cell>
          <cell r="T212">
            <v>104.39088891340728</v>
          </cell>
          <cell r="U212">
            <v>96.68642665708505</v>
          </cell>
          <cell r="V212">
            <v>99.599898650918846</v>
          </cell>
        </row>
        <row r="213">
          <cell r="A213">
            <v>2020</v>
          </cell>
          <cell r="B213">
            <v>99.260714367343596</v>
          </cell>
          <cell r="C213">
            <v>95.887459471675683</v>
          </cell>
          <cell r="D213">
            <v>99.780872387080095</v>
          </cell>
          <cell r="E213">
            <v>98.479554247430428</v>
          </cell>
          <cell r="F213">
            <v>97.847123108283256</v>
          </cell>
          <cell r="G213">
            <v>93.519197998101362</v>
          </cell>
          <cell r="H213">
            <v>97.811373596298097</v>
          </cell>
          <cell r="I213">
            <v>98.619495971199711</v>
          </cell>
          <cell r="J213">
            <v>99.702080849216841</v>
          </cell>
          <cell r="K213">
            <v>100</v>
          </cell>
          <cell r="L213">
            <v>102.7440017768531</v>
          </cell>
          <cell r="M213">
            <v>96.345713195879554</v>
          </cell>
          <cell r="N213">
            <v>95.101848478409721</v>
          </cell>
          <cell r="O213">
            <v>95.785768315140587</v>
          </cell>
          <cell r="P213">
            <v>99.811929856903632</v>
          </cell>
          <cell r="Q213">
            <v>97.320618750946196</v>
          </cell>
          <cell r="R213">
            <v>103.5845345664877</v>
          </cell>
          <cell r="S213">
            <v>97.811245339346002</v>
          </cell>
          <cell r="T213">
            <v>104.25916853108706</v>
          </cell>
          <cell r="U213">
            <v>96.600512833283176</v>
          </cell>
          <cell r="V213">
            <v>99.489630904518222</v>
          </cell>
        </row>
        <row r="214">
          <cell r="A214">
            <v>2021</v>
          </cell>
          <cell r="B214">
            <v>98.816199808075865</v>
          </cell>
          <cell r="C214">
            <v>95.427874778592411</v>
          </cell>
          <cell r="D214">
            <v>99.253528457541094</v>
          </cell>
          <cell r="E214">
            <v>98.037340790760524</v>
          </cell>
          <cell r="F214">
            <v>97.432243324654209</v>
          </cell>
          <cell r="G214">
            <v>92.74375357608406</v>
          </cell>
          <cell r="H214">
            <v>97.293071849955183</v>
          </cell>
          <cell r="I214">
            <v>98.145511695025263</v>
          </cell>
          <cell r="J214">
            <v>99.669440599780657</v>
          </cell>
          <cell r="K214">
            <v>100</v>
          </cell>
          <cell r="L214">
            <v>102.9540030071671</v>
          </cell>
          <cell r="M214">
            <v>96.755086562668879</v>
          </cell>
          <cell r="N214">
            <v>94.543035807907259</v>
          </cell>
          <cell r="O214">
            <v>95.115608787862897</v>
          </cell>
          <cell r="P214">
            <v>99.70399700740802</v>
          </cell>
          <cell r="Q214">
            <v>97.183383427790531</v>
          </cell>
          <cell r="R214">
            <v>103.35420087884195</v>
          </cell>
          <cell r="S214">
            <v>97.997986812251099</v>
          </cell>
          <cell r="T214">
            <v>104.18752487508223</v>
          </cell>
          <cell r="U214">
            <v>96.342768212134956</v>
          </cell>
          <cell r="V214">
            <v>99.371402461048149</v>
          </cell>
        </row>
        <row r="215">
          <cell r="A215">
            <v>2022</v>
          </cell>
          <cell r="B215">
            <v>98.814729860518895</v>
          </cell>
          <cell r="C215">
            <v>95.172626131767473</v>
          </cell>
          <cell r="D215">
            <v>99.163783028359958</v>
          </cell>
          <cell r="E215">
            <v>97.872184236109831</v>
          </cell>
          <cell r="F215">
            <v>97.314941086505868</v>
          </cell>
          <cell r="G215">
            <v>92.43818811160196</v>
          </cell>
          <cell r="H215">
            <v>97.157226657873821</v>
          </cell>
          <cell r="I215">
            <v>98.028163958954863</v>
          </cell>
          <cell r="J215">
            <v>99.661935111185414</v>
          </cell>
          <cell r="K215">
            <v>100</v>
          </cell>
          <cell r="L215">
            <v>103.21189565080982</v>
          </cell>
          <cell r="M215">
            <v>97.156558083534691</v>
          </cell>
          <cell r="N215">
            <v>94.082988560848534</v>
          </cell>
          <cell r="O215">
            <v>94.432670152352117</v>
          </cell>
          <cell r="P215">
            <v>99.655201162531242</v>
          </cell>
          <cell r="Q215">
            <v>97.2300088913736</v>
          </cell>
          <cell r="R215">
            <v>102.99988712068277</v>
          </cell>
          <cell r="S215">
            <v>98.055069470424229</v>
          </cell>
          <cell r="T215">
            <v>104.17124849299981</v>
          </cell>
          <cell r="U215">
            <v>96.196068285609144</v>
          </cell>
          <cell r="V215">
            <v>99.343348495958494</v>
          </cell>
        </row>
        <row r="216">
          <cell r="A216">
            <v>2023</v>
          </cell>
          <cell r="B216">
            <v>99.149180656184569</v>
          </cell>
          <cell r="C216">
            <v>95.389628973305136</v>
          </cell>
          <cell r="D216">
            <v>99.500750914550437</v>
          </cell>
          <cell r="E216">
            <v>98.184956606921673</v>
          </cell>
          <cell r="F216">
            <v>97.624031218604074</v>
          </cell>
          <cell r="G216">
            <v>92.036824308093287</v>
          </cell>
          <cell r="H216">
            <v>97.360854336236969</v>
          </cell>
          <cell r="I216">
            <v>98.337025567038154</v>
          </cell>
          <cell r="J216">
            <v>99.647726125503894</v>
          </cell>
          <cell r="K216">
            <v>100</v>
          </cell>
          <cell r="L216">
            <v>103.37029052230456</v>
          </cell>
          <cell r="M216">
            <v>97.457396683176484</v>
          </cell>
          <cell r="N216">
            <v>93.748371830487329</v>
          </cell>
          <cell r="O216">
            <v>93.897370467622466</v>
          </cell>
          <cell r="P216">
            <v>99.604466840924985</v>
          </cell>
          <cell r="Q216">
            <v>97.242349054042549</v>
          </cell>
          <cell r="R216">
            <v>102.77205044172098</v>
          </cell>
          <cell r="S216">
            <v>98.14326952461802</v>
          </cell>
          <cell r="T216">
            <v>103.9797378113938</v>
          </cell>
          <cell r="U216">
            <v>96.048016124697682</v>
          </cell>
          <cell r="V216">
            <v>99.392958156840692</v>
          </cell>
        </row>
        <row r="217">
          <cell r="A217">
            <v>2024</v>
          </cell>
          <cell r="B217">
            <v>98.211047437875266</v>
          </cell>
          <cell r="C217">
            <v>94.433785882790545</v>
          </cell>
          <cell r="D217">
            <v>98.591168893612902</v>
          </cell>
          <cell r="E217">
            <v>97.227505794115231</v>
          </cell>
          <cell r="F217">
            <v>96.69583475406472</v>
          </cell>
          <cell r="G217">
            <v>91.054227377605088</v>
          </cell>
          <cell r="H217">
            <v>96.42207749250889</v>
          </cell>
          <cell r="I217">
            <v>97.400820287868569</v>
          </cell>
          <cell r="J217">
            <v>99.608156240004334</v>
          </cell>
          <cell r="K217">
            <v>100</v>
          </cell>
          <cell r="L217">
            <v>103.62383851504249</v>
          </cell>
          <cell r="M217">
            <v>97.815461874598924</v>
          </cell>
          <cell r="N217">
            <v>93.392681477441258</v>
          </cell>
          <cell r="O217">
            <v>93.435549923262414</v>
          </cell>
          <cell r="P217">
            <v>99.594857963746918</v>
          </cell>
          <cell r="Q217">
            <v>97.310029734347992</v>
          </cell>
          <cell r="R217">
            <v>102.4159529103103</v>
          </cell>
          <cell r="S217">
            <v>98.228322218023848</v>
          </cell>
          <cell r="T217">
            <v>103.53651124694676</v>
          </cell>
          <cell r="U217">
            <v>95.917803370916488</v>
          </cell>
          <cell r="V217">
            <v>99.180600091321182</v>
          </cell>
        </row>
        <row r="249">
          <cell r="A249">
            <v>2019</v>
          </cell>
          <cell r="B249">
            <v>42.319623834250031</v>
          </cell>
          <cell r="C249">
            <v>42.785072560113967</v>
          </cell>
          <cell r="D249">
            <v>41.343334447385971</v>
          </cell>
          <cell r="E249">
            <v>42.152905016339851</v>
          </cell>
          <cell r="F249">
            <v>42.070989035481659</v>
          </cell>
          <cell r="G249">
            <v>32.542476331358586</v>
          </cell>
          <cell r="H249">
            <v>39.407682771876509</v>
          </cell>
          <cell r="I249">
            <v>41.961013271749579</v>
          </cell>
          <cell r="J249">
            <v>29.675652746878782</v>
          </cell>
          <cell r="K249">
            <v>29.531697862867567</v>
          </cell>
          <cell r="L249">
            <v>29.056647891444637</v>
          </cell>
          <cell r="M249">
            <v>27.756991267357257</v>
          </cell>
          <cell r="N249">
            <v>29.016715454779675</v>
          </cell>
          <cell r="O249">
            <v>26.402000337785058</v>
          </cell>
          <cell r="P249">
            <v>27.477394338645368</v>
          </cell>
          <cell r="Q249">
            <v>31.895156146251235</v>
          </cell>
          <cell r="R249">
            <v>30.812051053701651</v>
          </cell>
          <cell r="S249">
            <v>31.652732590360223</v>
          </cell>
          <cell r="T249">
            <v>31.720157154986261</v>
          </cell>
          <cell r="U249">
            <v>34.418770831806022</v>
          </cell>
          <cell r="V249">
            <v>31.372472121047895</v>
          </cell>
        </row>
        <row r="250">
          <cell r="A250">
            <v>2020</v>
          </cell>
          <cell r="B250">
            <v>42.936003253185575</v>
          </cell>
          <cell r="C250">
            <v>43.743656737359629</v>
          </cell>
          <cell r="D250">
            <v>42.392426564039852</v>
          </cell>
          <cell r="E250">
            <v>42.841725582672574</v>
          </cell>
          <cell r="F250">
            <v>43.285768073407795</v>
          </cell>
          <cell r="G250">
            <v>32.909347710671646</v>
          </cell>
          <cell r="H250">
            <v>40.158778421564371</v>
          </cell>
          <cell r="I250">
            <v>42.884880915403002</v>
          </cell>
          <cell r="J250">
            <v>30.898972806991733</v>
          </cell>
          <cell r="K250">
            <v>30.800320434146599</v>
          </cell>
          <cell r="L250">
            <v>30.605534835088882</v>
          </cell>
          <cell r="M250">
            <v>29.060885442829683</v>
          </cell>
          <cell r="N250">
            <v>30.474087658296671</v>
          </cell>
          <cell r="O250">
            <v>27.521990173170003</v>
          </cell>
          <cell r="P250">
            <v>28.661410373503266</v>
          </cell>
          <cell r="Q250">
            <v>33.093261545725113</v>
          </cell>
          <cell r="R250">
            <v>31.960373952665854</v>
          </cell>
          <cell r="S250">
            <v>32.720940805628068</v>
          </cell>
          <cell r="T250">
            <v>33.24274772112971</v>
          </cell>
          <cell r="U250">
            <v>35.423800076907739</v>
          </cell>
          <cell r="V250">
            <v>32.590707179345948</v>
          </cell>
        </row>
        <row r="251">
          <cell r="A251">
            <v>2021</v>
          </cell>
          <cell r="B251">
            <v>41.698437153845255</v>
          </cell>
          <cell r="C251">
            <v>42.654439529810915</v>
          </cell>
          <cell r="D251">
            <v>41.151329637312642</v>
          </cell>
          <cell r="E251">
            <v>41.688891285801496</v>
          </cell>
          <cell r="F251">
            <v>41.748501090661193</v>
          </cell>
          <cell r="G251">
            <v>31.212294121510865</v>
          </cell>
          <cell r="H251">
            <v>38.717721893120654</v>
          </cell>
          <cell r="I251">
            <v>41.627036467550589</v>
          </cell>
          <cell r="J251">
            <v>29.995124955360126</v>
          </cell>
          <cell r="K251">
            <v>29.940603679225259</v>
          </cell>
          <cell r="L251">
            <v>29.641287909389263</v>
          </cell>
          <cell r="M251">
            <v>28.263151719006334</v>
          </cell>
          <cell r="N251">
            <v>29.593077258411142</v>
          </cell>
          <cell r="O251">
            <v>26.457675019092097</v>
          </cell>
          <cell r="P251">
            <v>27.807943040222412</v>
          </cell>
          <cell r="Q251">
            <v>32.349970975326521</v>
          </cell>
          <cell r="R251">
            <v>31.093614255241064</v>
          </cell>
          <cell r="S251">
            <v>31.982749740478607</v>
          </cell>
          <cell r="T251">
            <v>32.418067984800821</v>
          </cell>
          <cell r="U251">
            <v>34.493553935151091</v>
          </cell>
          <cell r="V251">
            <v>31.624392620313973</v>
          </cell>
        </row>
        <row r="252">
          <cell r="A252">
            <v>2022</v>
          </cell>
          <cell r="B252">
            <v>42.337227156277251</v>
          </cell>
          <cell r="C252">
            <v>42.770050407473143</v>
          </cell>
          <cell r="D252">
            <v>41.579398899435475</v>
          </cell>
          <cell r="E252">
            <v>42.454615409435114</v>
          </cell>
          <cell r="F252">
            <v>41.944601897038503</v>
          </cell>
          <cell r="G252">
            <v>31.555096466900512</v>
          </cell>
          <cell r="H252">
            <v>39.103697229477653</v>
          </cell>
          <cell r="I252">
            <v>42.069702964145044</v>
          </cell>
          <cell r="J252">
            <v>30.527791090227481</v>
          </cell>
          <cell r="K252">
            <v>30.488125316621083</v>
          </cell>
          <cell r="L252">
            <v>30.241619130424603</v>
          </cell>
          <cell r="M252">
            <v>28.781231119395439</v>
          </cell>
          <cell r="N252">
            <v>29.940146214593799</v>
          </cell>
          <cell r="O252">
            <v>26.572250462129048</v>
          </cell>
          <cell r="P252">
            <v>28.368369659242376</v>
          </cell>
          <cell r="Q252">
            <v>33.089631937014317</v>
          </cell>
          <cell r="R252">
            <v>31.759575423049025</v>
          </cell>
          <cell r="S252">
            <v>32.068247436410282</v>
          </cell>
          <cell r="T252">
            <v>32.853491358088142</v>
          </cell>
          <cell r="U252">
            <v>34.874090746227168</v>
          </cell>
          <cell r="V252">
            <v>32.150594858752946</v>
          </cell>
        </row>
        <row r="253">
          <cell r="A253">
            <v>2023</v>
          </cell>
          <cell r="B253">
            <v>41.398151151740038</v>
          </cell>
          <cell r="C253">
            <v>41.911736306313685</v>
          </cell>
          <cell r="D253">
            <v>40.482270585982299</v>
          </cell>
          <cell r="E253">
            <v>41.581884100675907</v>
          </cell>
          <cell r="F253">
            <v>41.044389089087282</v>
          </cell>
          <cell r="G253">
            <v>30.851130285524675</v>
          </cell>
          <cell r="H253">
            <v>38.220828459500751</v>
          </cell>
          <cell r="I253">
            <v>41.101413137585546</v>
          </cell>
          <cell r="J253">
            <v>29.992784891924266</v>
          </cell>
          <cell r="K253">
            <v>29.963713132366216</v>
          </cell>
          <cell r="L253">
            <v>29.736268442326342</v>
          </cell>
          <cell r="M253">
            <v>28.281870825425681</v>
          </cell>
          <cell r="N253">
            <v>29.371419746424156</v>
          </cell>
          <cell r="O253">
            <v>25.974891132424705</v>
          </cell>
          <cell r="P253">
            <v>27.731698518096319</v>
          </cell>
          <cell r="Q253">
            <v>32.480987949479626</v>
          </cell>
          <cell r="R253">
            <v>31.258609432625782</v>
          </cell>
          <cell r="S253">
            <v>32.00370981915583</v>
          </cell>
          <cell r="T253">
            <v>32.044347212873873</v>
          </cell>
          <cell r="U253">
            <v>34.23823448416897</v>
          </cell>
          <cell r="V253">
            <v>31.572995380405484</v>
          </cell>
        </row>
        <row r="254">
          <cell r="A254">
            <v>2024</v>
          </cell>
          <cell r="B254">
            <v>40.809424599340986</v>
          </cell>
          <cell r="C254">
            <v>41.379353606659521</v>
          </cell>
          <cell r="D254">
            <v>39.947946569793707</v>
          </cell>
          <cell r="E254">
            <v>41.022303191913281</v>
          </cell>
          <cell r="F254">
            <v>40.499139863407471</v>
          </cell>
          <cell r="G254">
            <v>30.535457963673764</v>
          </cell>
          <cell r="H254">
            <v>37.740084786439624</v>
          </cell>
          <cell r="I254">
            <v>40.54932792329339</v>
          </cell>
          <cell r="J254">
            <v>29.910611802463009</v>
          </cell>
          <cell r="K254">
            <v>29.894759561525415</v>
          </cell>
          <cell r="L254">
            <v>29.702972607104407</v>
          </cell>
          <cell r="M254">
            <v>28.412088505330544</v>
          </cell>
          <cell r="N254">
            <v>29.115519521670013</v>
          </cell>
          <cell r="O254">
            <v>25.881719708228346</v>
          </cell>
          <cell r="P254">
            <v>27.56751091109637</v>
          </cell>
          <cell r="Q254">
            <v>32.388835298520668</v>
          </cell>
          <cell r="R254">
            <v>31.029125735842428</v>
          </cell>
          <cell r="S254">
            <v>32.10679052502973</v>
          </cell>
          <cell r="T254">
            <v>32.039383469936482</v>
          </cell>
          <cell r="U254">
            <v>34.051397982648211</v>
          </cell>
          <cell r="V254">
            <v>31.413054496858887</v>
          </cell>
        </row>
      </sheetData>
      <sheetData sheetId="73">
        <row r="3">
          <cell r="A3">
            <v>2020</v>
          </cell>
          <cell r="B3">
            <v>13.4</v>
          </cell>
          <cell r="C3">
            <v>13.7</v>
          </cell>
          <cell r="D3">
            <v>12.7</v>
          </cell>
          <cell r="E3">
            <v>14.8</v>
          </cell>
          <cell r="F3">
            <v>12.7</v>
          </cell>
          <cell r="G3">
            <v>19</v>
          </cell>
          <cell r="H3">
            <v>14.608413144032877</v>
          </cell>
          <cell r="I3">
            <v>13.333143012396901</v>
          </cell>
          <cell r="J3">
            <v>16.573061531618166</v>
          </cell>
          <cell r="K3">
            <v>16.442091749174601</v>
          </cell>
          <cell r="L3">
            <v>15.4</v>
          </cell>
          <cell r="M3">
            <v>14.5</v>
          </cell>
          <cell r="N3">
            <v>19.399999999999999</v>
          </cell>
          <cell r="O3">
            <v>18.899999999999999</v>
          </cell>
          <cell r="P3">
            <v>17.899999999999999</v>
          </cell>
          <cell r="Q3">
            <v>17</v>
          </cell>
          <cell r="R3">
            <v>17.399999999999999</v>
          </cell>
          <cell r="S3">
            <v>16.5</v>
          </cell>
          <cell r="T3">
            <v>15.8</v>
          </cell>
          <cell r="U3">
            <v>16.5</v>
          </cell>
          <cell r="V3">
            <v>16.087422637778342</v>
          </cell>
        </row>
        <row r="4">
          <cell r="A4">
            <v>2023</v>
          </cell>
          <cell r="B4">
            <v>14.9</v>
          </cell>
          <cell r="C4">
            <v>14.1</v>
          </cell>
          <cell r="D4">
            <v>13.1</v>
          </cell>
          <cell r="E4">
            <v>15.1</v>
          </cell>
          <cell r="F4">
            <v>13.4</v>
          </cell>
          <cell r="G4">
            <v>19.7</v>
          </cell>
          <cell r="H4">
            <v>15.28573856273084</v>
          </cell>
          <cell r="I4">
            <v>13.991760767119061</v>
          </cell>
          <cell r="J4">
            <v>16.86822391904041</v>
          </cell>
          <cell r="K4">
            <v>16.714506424617337</v>
          </cell>
          <cell r="L4">
            <v>15.3</v>
          </cell>
          <cell r="M4">
            <v>14.8</v>
          </cell>
          <cell r="N4">
            <v>20.399999999999999</v>
          </cell>
          <cell r="O4">
            <v>19.2</v>
          </cell>
          <cell r="P4">
            <v>17.8</v>
          </cell>
          <cell r="Q4">
            <v>16.399999999999999</v>
          </cell>
          <cell r="R4">
            <v>18.2</v>
          </cell>
          <cell r="S4">
            <v>17.100000000000001</v>
          </cell>
          <cell r="T4">
            <v>18</v>
          </cell>
          <cell r="U4">
            <v>16.7</v>
          </cell>
          <cell r="V4">
            <v>16.438469244228024</v>
          </cell>
        </row>
        <row r="5">
          <cell r="B5">
            <v>13.4</v>
          </cell>
          <cell r="C5">
            <v>14.1</v>
          </cell>
          <cell r="D5">
            <v>13</v>
          </cell>
          <cell r="E5">
            <v>15.1</v>
          </cell>
          <cell r="F5">
            <v>13.1</v>
          </cell>
          <cell r="G5">
            <v>19.100000000000001</v>
          </cell>
          <cell r="H5">
            <v>14.855166779265138</v>
          </cell>
          <cell r="I5">
            <v>13.600321356293017</v>
          </cell>
          <cell r="J5">
            <v>16.720321242017945</v>
          </cell>
          <cell r="K5">
            <v>16.590639403015945</v>
          </cell>
          <cell r="L5">
            <v>15.1</v>
          </cell>
          <cell r="M5">
            <v>15.1</v>
          </cell>
          <cell r="N5">
            <v>19.7</v>
          </cell>
          <cell r="O5">
            <v>19.5</v>
          </cell>
          <cell r="P5">
            <v>17.2</v>
          </cell>
          <cell r="Q5">
            <v>16.600000000000001</v>
          </cell>
          <cell r="R5">
            <v>17.8</v>
          </cell>
          <cell r="S5">
            <v>16.600000000000001</v>
          </cell>
          <cell r="T5">
            <v>17.600000000000001</v>
          </cell>
          <cell r="U5">
            <v>17.3</v>
          </cell>
          <cell r="V5">
            <v>16.256051454731221</v>
          </cell>
        </row>
        <row r="14">
          <cell r="B14">
            <v>14.9</v>
          </cell>
          <cell r="C14">
            <v>17.2</v>
          </cell>
          <cell r="D14">
            <v>16.100000000000001</v>
          </cell>
          <cell r="E14">
            <v>22.3</v>
          </cell>
          <cell r="F14">
            <v>15.7</v>
          </cell>
          <cell r="G14">
            <v>16.5</v>
          </cell>
          <cell r="H14">
            <v>16.899999999999999</v>
          </cell>
          <cell r="I14">
            <v>16.99253999894912</v>
          </cell>
          <cell r="J14">
            <v>15.172350930679713</v>
          </cell>
          <cell r="K14">
            <v>15.1</v>
          </cell>
          <cell r="L14">
            <v>13.2</v>
          </cell>
          <cell r="M14">
            <v>11.8</v>
          </cell>
          <cell r="N14">
            <v>25.9</v>
          </cell>
          <cell r="O14">
            <v>16</v>
          </cell>
          <cell r="P14">
            <v>15.5</v>
          </cell>
          <cell r="Q14">
            <v>16.899999999999999</v>
          </cell>
          <cell r="R14">
            <v>17.399999999999999</v>
          </cell>
          <cell r="S14">
            <v>15.6</v>
          </cell>
          <cell r="T14">
            <v>15.3</v>
          </cell>
          <cell r="U14">
            <v>14.7</v>
          </cell>
          <cell r="V14">
            <v>15.5</v>
          </cell>
        </row>
      </sheetData>
      <sheetData sheetId="74">
        <row r="30">
          <cell r="A30">
            <v>2019</v>
          </cell>
          <cell r="B30">
            <v>13.512299554883514</v>
          </cell>
          <cell r="C30">
            <v>9.3754035745077946</v>
          </cell>
          <cell r="D30">
            <v>14.000527934775103</v>
          </cell>
          <cell r="E30">
            <v>6.7375415693564893</v>
          </cell>
          <cell r="F30">
            <v>6.5794074708569639</v>
          </cell>
          <cell r="G30">
            <v>104.50691751186116</v>
          </cell>
          <cell r="H30">
            <v>26.576043400898474</v>
          </cell>
          <cell r="I30">
            <v>10.667007520656757</v>
          </cell>
          <cell r="J30">
            <v>100.20350400655688</v>
          </cell>
          <cell r="K30">
            <v>100</v>
          </cell>
          <cell r="L30">
            <v>101.14651449525071</v>
          </cell>
          <cell r="M30">
            <v>155.8906229331734</v>
          </cell>
          <cell r="N30">
            <v>133.91327614004172</v>
          </cell>
          <cell r="O30">
            <v>219.70374683423853</v>
          </cell>
          <cell r="P30">
            <v>113.6717612981562</v>
          </cell>
          <cell r="Q30">
            <v>58.919701573125081</v>
          </cell>
          <cell r="R30">
            <v>80.790677692174214</v>
          </cell>
          <cell r="S30">
            <v>71.926770652196439</v>
          </cell>
          <cell r="T30">
            <v>48.503624990004091</v>
          </cell>
          <cell r="U30">
            <v>70.652669248029483</v>
          </cell>
          <cell r="V30">
            <v>83.986259448691555</v>
          </cell>
        </row>
        <row r="31">
          <cell r="A31">
            <v>2020</v>
          </cell>
          <cell r="B31">
            <v>11.91955227169011</v>
          </cell>
          <cell r="C31">
            <v>8.5640622925697656</v>
          </cell>
          <cell r="D31">
            <v>8.3605576759666587</v>
          </cell>
          <cell r="E31">
            <v>5.2546544996601527</v>
          </cell>
          <cell r="F31">
            <v>7.8020609430133208</v>
          </cell>
          <cell r="G31">
            <v>88.399173818834782</v>
          </cell>
          <cell r="H31">
            <v>22.066041716232824</v>
          </cell>
          <cell r="I31">
            <v>8.3925001131018604</v>
          </cell>
          <cell r="J31">
            <v>99.456166349991932</v>
          </cell>
          <cell r="K31">
            <v>100</v>
          </cell>
          <cell r="L31">
            <v>93.244980964353431</v>
          </cell>
          <cell r="M31">
            <v>143.84610650198672</v>
          </cell>
          <cell r="N31">
            <v>82.794856015330424</v>
          </cell>
          <cell r="O31">
            <v>162.6689112851079</v>
          </cell>
          <cell r="P31">
            <v>96.934871574337564</v>
          </cell>
          <cell r="Q31">
            <v>57.854107576788785</v>
          </cell>
          <cell r="R31">
            <v>108.71836841389691</v>
          </cell>
          <cell r="S31">
            <v>62.028377836694681</v>
          </cell>
          <cell r="T31">
            <v>36.774896524563992</v>
          </cell>
          <cell r="U31">
            <v>61.994784988200657</v>
          </cell>
          <cell r="V31">
            <v>82.583685163582174</v>
          </cell>
        </row>
        <row r="32">
          <cell r="A32">
            <v>2021</v>
          </cell>
          <cell r="B32">
            <v>13.948050369381232</v>
          </cell>
          <cell r="C32">
            <v>8.9500107914846438</v>
          </cell>
          <cell r="D32">
            <v>8.014045310045633</v>
          </cell>
          <cell r="E32">
            <v>5.5762937104481329</v>
          </cell>
          <cell r="F32">
            <v>6.8018628767072764</v>
          </cell>
          <cell r="G32">
            <v>130.97808782364274</v>
          </cell>
          <cell r="H32">
            <v>28.153831541726156</v>
          </cell>
          <cell r="I32">
            <v>8.5765168206296707</v>
          </cell>
          <cell r="J32">
            <v>101.41472055185604</v>
          </cell>
          <cell r="K32">
            <v>100</v>
          </cell>
          <cell r="L32">
            <v>110.32557830849224</v>
          </cell>
          <cell r="M32">
            <v>149.52020203557925</v>
          </cell>
          <cell r="N32">
            <v>68.703345887670537</v>
          </cell>
          <cell r="O32">
            <v>246.47812371157838</v>
          </cell>
          <cell r="P32">
            <v>94.7996671430313</v>
          </cell>
          <cell r="Q32">
            <v>57.172582983368557</v>
          </cell>
          <cell r="R32">
            <v>91.783400840116585</v>
          </cell>
          <cell r="S32">
            <v>52.450563091011823</v>
          </cell>
          <cell r="T32">
            <v>39.521021806158977</v>
          </cell>
          <cell r="U32">
            <v>63.890821265557861</v>
          </cell>
          <cell r="V32">
            <v>83.454467205928921</v>
          </cell>
        </row>
        <row r="33">
          <cell r="A33">
            <v>2022</v>
          </cell>
          <cell r="B33">
            <v>12.672839593649421</v>
          </cell>
          <cell r="C33">
            <v>12.143704354062223</v>
          </cell>
          <cell r="D33">
            <v>10.716924895409804</v>
          </cell>
          <cell r="E33">
            <v>7.3668618925338176</v>
          </cell>
          <cell r="F33">
            <v>8.4395069435622183</v>
          </cell>
          <cell r="G33">
            <v>207.24623141848352</v>
          </cell>
          <cell r="H33">
            <v>43.779591732930911</v>
          </cell>
          <cell r="I33">
            <v>10.249276911648158</v>
          </cell>
          <cell r="J33">
            <v>104.85900010269084</v>
          </cell>
          <cell r="K33">
            <v>100</v>
          </cell>
          <cell r="L33">
            <v>99.201195069453945</v>
          </cell>
          <cell r="M33">
            <v>162.0486803506993</v>
          </cell>
          <cell r="N33">
            <v>65.39380564595092</v>
          </cell>
          <cell r="O33">
            <v>212.41673731269449</v>
          </cell>
          <cell r="P33">
            <v>88.844732841093517</v>
          </cell>
          <cell r="Q33">
            <v>60.836254905779562</v>
          </cell>
          <cell r="R33">
            <v>83.387265885854049</v>
          </cell>
          <cell r="S33">
            <v>90.669878936437627</v>
          </cell>
          <cell r="T33">
            <v>38.766117411826237</v>
          </cell>
          <cell r="U33">
            <v>78.842802581151133</v>
          </cell>
          <cell r="V33">
            <v>87.742334413442151</v>
          </cell>
        </row>
        <row r="34">
          <cell r="A34">
            <v>2023</v>
          </cell>
          <cell r="B34">
            <v>12.357219901099176</v>
          </cell>
          <cell r="C34">
            <v>10.306380890789443</v>
          </cell>
          <cell r="D34">
            <v>12.824284152473567</v>
          </cell>
          <cell r="E34">
            <v>7.2442999140422373</v>
          </cell>
          <cell r="F34">
            <v>8.7162465364641832</v>
          </cell>
          <cell r="G34">
            <v>130.01913499018818</v>
          </cell>
          <cell r="H34">
            <v>31.156505463991234</v>
          </cell>
          <cell r="I34">
            <v>10.645823171083613</v>
          </cell>
          <cell r="J34">
            <v>101.37040284169412</v>
          </cell>
          <cell r="K34">
            <v>100</v>
          </cell>
          <cell r="L34">
            <v>107.63262370106305</v>
          </cell>
          <cell r="M34">
            <v>154.84229417401127</v>
          </cell>
          <cell r="N34">
            <v>90.155099022557209</v>
          </cell>
          <cell r="O34">
            <v>222.88134537416528</v>
          </cell>
          <cell r="P34">
            <v>84.290723227346291</v>
          </cell>
          <cell r="Q34">
            <v>50.935589259123901</v>
          </cell>
          <cell r="R34">
            <v>94.268693473631615</v>
          </cell>
          <cell r="S34">
            <v>78.649425835928241</v>
          </cell>
          <cell r="T34">
            <v>49.083344310835351</v>
          </cell>
          <cell r="U34">
            <v>53.948272601557242</v>
          </cell>
          <cell r="V34">
            <v>85.007779492601273</v>
          </cell>
        </row>
        <row r="35">
          <cell r="A35">
            <v>2024</v>
          </cell>
          <cell r="B35">
            <v>15.257469898086764</v>
          </cell>
          <cell r="C35">
            <v>6.233025304989102</v>
          </cell>
          <cell r="D35">
            <v>10.502458452894212</v>
          </cell>
          <cell r="E35">
            <v>5.1848569569368275</v>
          </cell>
          <cell r="F35">
            <v>11.127303594600816</v>
          </cell>
          <cell r="G35">
            <v>92.926139408514771</v>
          </cell>
          <cell r="H35">
            <v>24.27326113776757</v>
          </cell>
          <cell r="I35">
            <v>9.9638701234796017</v>
          </cell>
          <cell r="J35">
            <v>99.677628018319481</v>
          </cell>
          <cell r="K35">
            <v>100</v>
          </cell>
          <cell r="L35">
            <v>79.252398136517485</v>
          </cell>
          <cell r="M35">
            <v>156.82454880662772</v>
          </cell>
          <cell r="N35">
            <v>58.524537037513532</v>
          </cell>
          <cell r="O35">
            <v>183.09452404946589</v>
          </cell>
          <cell r="P35">
            <v>111.47927217692416</v>
          </cell>
          <cell r="Q35">
            <v>56.512043754710618</v>
          </cell>
          <cell r="R35">
            <v>89.622201916118939</v>
          </cell>
          <cell r="S35">
            <v>112.00479950518995</v>
          </cell>
          <cell r="T35">
            <v>66.767680607292135</v>
          </cell>
          <cell r="U35">
            <v>71.611433795331777</v>
          </cell>
          <cell r="V35">
            <v>83.581536359954868</v>
          </cell>
        </row>
        <row r="37">
          <cell r="B37">
            <v>13.231026406781343</v>
          </cell>
          <cell r="C37">
            <v>9.2394367267790365</v>
          </cell>
          <cell r="D37">
            <v>10.083654097357975</v>
          </cell>
          <cell r="E37">
            <v>6.1253933947242327</v>
          </cell>
          <cell r="F37">
            <v>8.577396178869563</v>
          </cell>
          <cell r="G37">
            <v>129.91375349193282</v>
          </cell>
          <cell r="H37">
            <v>29.88584631852974</v>
          </cell>
          <cell r="I37">
            <v>9.5655974279885818</v>
          </cell>
          <cell r="J37">
            <v>101.35558357291048</v>
          </cell>
          <cell r="K37">
            <v>100</v>
          </cell>
          <cell r="L37">
            <v>97.931355235976028</v>
          </cell>
          <cell r="M37">
            <v>153.41636637378085</v>
          </cell>
          <cell r="N37">
            <v>73.114328721804526</v>
          </cell>
          <cell r="O37">
            <v>205.50792834660237</v>
          </cell>
          <cell r="P37">
            <v>95.269853392546565</v>
          </cell>
          <cell r="Q37">
            <v>56.662115695954277</v>
          </cell>
          <cell r="R37">
            <v>93.555986105923623</v>
          </cell>
          <cell r="S37">
            <v>79.160609041052467</v>
          </cell>
          <cell r="T37">
            <v>46.182612132135333</v>
          </cell>
          <cell r="U37">
            <v>66.057623046359737</v>
          </cell>
          <cell r="V37">
            <v>84.473960527101866</v>
          </cell>
        </row>
        <row r="46">
          <cell r="A46">
            <v>2019</v>
          </cell>
          <cell r="B46">
            <v>55.989974203198813</v>
          </cell>
          <cell r="C46">
            <v>18.098353655684811</v>
          </cell>
          <cell r="D46">
            <v>27.354034988014647</v>
          </cell>
          <cell r="E46">
            <v>21.320028592628574</v>
          </cell>
          <cell r="F46">
            <v>24.471614424258878</v>
          </cell>
          <cell r="G46">
            <v>69.793972043746194</v>
          </cell>
          <cell r="H46">
            <v>39.265849140629896</v>
          </cell>
          <cell r="I46">
            <v>30.363055216565947</v>
          </cell>
          <cell r="J46">
            <v>98.434237971845974</v>
          </cell>
          <cell r="K46">
            <v>100</v>
          </cell>
          <cell r="L46">
            <v>81.487300399995974</v>
          </cell>
          <cell r="M46">
            <v>135.70718848019948</v>
          </cell>
          <cell r="N46">
            <v>72.541160979124228</v>
          </cell>
          <cell r="O46">
            <v>191.97274744184077</v>
          </cell>
          <cell r="P46">
            <v>165.59133106424684</v>
          </cell>
          <cell r="Q46">
            <v>60.783896320872621</v>
          </cell>
          <cell r="R46">
            <v>81.420436981858316</v>
          </cell>
          <cell r="S46">
            <v>79.942168970776422</v>
          </cell>
          <cell r="T46">
            <v>54.996067163443939</v>
          </cell>
          <cell r="U46">
            <v>82.041472092447677</v>
          </cell>
          <cell r="V46">
            <v>88.16077977037547</v>
          </cell>
        </row>
        <row r="47">
          <cell r="A47">
            <v>2020</v>
          </cell>
          <cell r="B47">
            <v>57.02085166252688</v>
          </cell>
          <cell r="C47">
            <v>22.502905995327165</v>
          </cell>
          <cell r="D47">
            <v>29.268902624658715</v>
          </cell>
          <cell r="E47">
            <v>20.584718078460199</v>
          </cell>
          <cell r="F47">
            <v>27.020922130921072</v>
          </cell>
          <cell r="G47">
            <v>80.473533951670078</v>
          </cell>
          <cell r="H47">
            <v>43.062373712189384</v>
          </cell>
          <cell r="I47">
            <v>32.101160709123413</v>
          </cell>
          <cell r="J47">
            <v>98.98650295466588</v>
          </cell>
          <cell r="K47">
            <v>100</v>
          </cell>
          <cell r="L47">
            <v>103.76863277994705</v>
          </cell>
          <cell r="M47">
            <v>119.67847344819451</v>
          </cell>
          <cell r="N47">
            <v>66.592257280952552</v>
          </cell>
          <cell r="O47">
            <v>165.45402926298365</v>
          </cell>
          <cell r="P47">
            <v>156.5828070263232</v>
          </cell>
          <cell r="Q47">
            <v>59.827650632034349</v>
          </cell>
          <cell r="R47">
            <v>86.095303348272026</v>
          </cell>
          <cell r="S47">
            <v>66.500877556731908</v>
          </cell>
          <cell r="T47">
            <v>55.654644820634324</v>
          </cell>
          <cell r="U47">
            <v>98.998650558473827</v>
          </cell>
          <cell r="V47">
            <v>88.920883506561978</v>
          </cell>
        </row>
        <row r="48">
          <cell r="A48">
            <v>2021</v>
          </cell>
          <cell r="B48">
            <v>33.781641354743968</v>
          </cell>
          <cell r="C48">
            <v>22.035298960712453</v>
          </cell>
          <cell r="D48">
            <v>31.226435082318503</v>
          </cell>
          <cell r="E48">
            <v>22.760431167324061</v>
          </cell>
          <cell r="F48">
            <v>29.300334545922745</v>
          </cell>
          <cell r="G48">
            <v>81.134910268874378</v>
          </cell>
          <cell r="H48">
            <v>40.658790336816622</v>
          </cell>
          <cell r="I48">
            <v>28.75812647041715</v>
          </cell>
          <cell r="J48">
            <v>99.02066943946042</v>
          </cell>
          <cell r="K48">
            <v>100</v>
          </cell>
          <cell r="L48">
            <v>99.412149790743001</v>
          </cell>
          <cell r="M48">
            <v>123.34109600950676</v>
          </cell>
          <cell r="N48">
            <v>67.999309944182201</v>
          </cell>
          <cell r="O48">
            <v>190.54257152017084</v>
          </cell>
          <cell r="P48">
            <v>201.58664632965218</v>
          </cell>
          <cell r="Q48">
            <v>58.32888813005205</v>
          </cell>
          <cell r="R48">
            <v>78.822964284007384</v>
          </cell>
          <cell r="S48">
            <v>69.215774231982678</v>
          </cell>
          <cell r="T48">
            <v>68.319550653885145</v>
          </cell>
          <cell r="U48">
            <v>26.26466406438384</v>
          </cell>
          <cell r="V48">
            <v>88.476629756613207</v>
          </cell>
        </row>
        <row r="49">
          <cell r="A49">
            <v>2022</v>
          </cell>
          <cell r="B49">
            <v>49.164805935157226</v>
          </cell>
          <cell r="C49">
            <v>24.680949612069149</v>
          </cell>
          <cell r="D49">
            <v>38.173849086260049</v>
          </cell>
          <cell r="E49">
            <v>27.392315600867789</v>
          </cell>
          <cell r="F49">
            <v>32.632257594068456</v>
          </cell>
          <cell r="G49">
            <v>91.193423916192515</v>
          </cell>
          <cell r="H49">
            <v>48.514356353503722</v>
          </cell>
          <cell r="I49">
            <v>35.861573910421249</v>
          </cell>
          <cell r="J49">
            <v>99.540733223646072</v>
          </cell>
          <cell r="K49">
            <v>100</v>
          </cell>
          <cell r="L49">
            <v>124.59301915595522</v>
          </cell>
          <cell r="M49">
            <v>143.3507685882895</v>
          </cell>
          <cell r="N49">
            <v>82.640918022432402</v>
          </cell>
          <cell r="O49">
            <v>208.52530346002266</v>
          </cell>
          <cell r="P49">
            <v>-33.154969954832907</v>
          </cell>
          <cell r="Q49">
            <v>79.447407196073442</v>
          </cell>
          <cell r="R49">
            <v>104.4142087367337</v>
          </cell>
          <cell r="S49">
            <v>88.59090108112342</v>
          </cell>
          <cell r="T49">
            <v>70.900510443283565</v>
          </cell>
          <cell r="U49">
            <v>87.982765248690242</v>
          </cell>
          <cell r="V49">
            <v>90.014732455322317</v>
          </cell>
        </row>
        <row r="50">
          <cell r="A50">
            <v>2023</v>
          </cell>
          <cell r="B50">
            <v>38.901811079655481</v>
          </cell>
          <cell r="C50">
            <v>20.050843078996813</v>
          </cell>
          <cell r="D50">
            <v>24.875458819787148</v>
          </cell>
          <cell r="E50">
            <v>24.936621438241289</v>
          </cell>
          <cell r="F50">
            <v>20.844149663950773</v>
          </cell>
          <cell r="G50">
            <v>81.751805685711275</v>
          </cell>
          <cell r="H50">
            <v>39.182023232787685</v>
          </cell>
          <cell r="I50">
            <v>26.45146744839208</v>
          </cell>
          <cell r="J50">
            <v>99.043655678568314</v>
          </cell>
          <cell r="K50">
            <v>100</v>
          </cell>
          <cell r="L50">
            <v>100.40390518127316</v>
          </cell>
          <cell r="M50">
            <v>109.69844935952315</v>
          </cell>
          <cell r="N50">
            <v>58.685614844949953</v>
          </cell>
          <cell r="O50">
            <v>153.75699922849762</v>
          </cell>
          <cell r="P50">
            <v>211.16096749633391</v>
          </cell>
          <cell r="Q50">
            <v>67.056350630217594</v>
          </cell>
          <cell r="R50">
            <v>80.672914539173519</v>
          </cell>
          <cell r="S50">
            <v>68.764211955756693</v>
          </cell>
          <cell r="T50">
            <v>45.866165338289221</v>
          </cell>
          <cell r="U50">
            <v>60.506683708478938</v>
          </cell>
          <cell r="V50">
            <v>88.219114202102404</v>
          </cell>
        </row>
        <row r="51">
          <cell r="A51">
            <v>2024</v>
          </cell>
          <cell r="B51">
            <v>46.387776803540412</v>
          </cell>
          <cell r="C51">
            <v>26.529298766977043</v>
          </cell>
          <cell r="D51">
            <v>31.547681094470114</v>
          </cell>
          <cell r="E51">
            <v>29.215453162521548</v>
          </cell>
          <cell r="F51">
            <v>26.770810729002402</v>
          </cell>
          <cell r="G51">
            <v>96.771743518671542</v>
          </cell>
          <cell r="H51">
            <v>47.56817918340623</v>
          </cell>
          <cell r="I51">
            <v>32.738370920178298</v>
          </cell>
          <cell r="J51">
            <v>99.830308687488369</v>
          </cell>
          <cell r="K51">
            <v>100</v>
          </cell>
          <cell r="L51">
            <v>99.193141498341561</v>
          </cell>
          <cell r="M51">
            <v>119.69620464325435</v>
          </cell>
          <cell r="N51">
            <v>77.994220569959566</v>
          </cell>
          <cell r="O51">
            <v>157.44591305916566</v>
          </cell>
          <cell r="P51">
            <v>185.58390608120595</v>
          </cell>
          <cell r="Q51">
            <v>67.529886092786867</v>
          </cell>
          <cell r="R51">
            <v>79.604133877039772</v>
          </cell>
          <cell r="S51">
            <v>73.816090091410871</v>
          </cell>
          <cell r="T51">
            <v>49.69616830498736</v>
          </cell>
          <cell r="U51">
            <v>64.504508680156164</v>
          </cell>
          <cell r="V51">
            <v>89.866944873393834</v>
          </cell>
        </row>
        <row r="53">
          <cell r="B53">
            <v>46.874476839803798</v>
          </cell>
          <cell r="C53">
            <v>22.316275011627905</v>
          </cell>
          <cell r="D53">
            <v>30.407726949251529</v>
          </cell>
          <cell r="E53">
            <v>24.368261340007241</v>
          </cell>
          <cell r="F53">
            <v>26.840014848020719</v>
          </cell>
          <cell r="G53">
            <v>83.519898230810995</v>
          </cell>
          <cell r="H53">
            <v>43.041928659888924</v>
          </cell>
          <cell r="I53">
            <v>31.045625779183023</v>
          </cell>
          <cell r="J53">
            <v>99.142684659279169</v>
          </cell>
          <cell r="K53">
            <v>100</v>
          </cell>
          <cell r="L53">
            <v>101.47635813437599</v>
          </cell>
          <cell r="M53">
            <v>125.24536342149462</v>
          </cell>
          <cell r="N53">
            <v>71.075580273600153</v>
          </cell>
          <cell r="O53">
            <v>177.94959399544686</v>
          </cell>
          <cell r="P53">
            <v>147.89178134048822</v>
          </cell>
          <cell r="Q53">
            <v>65.495679833672824</v>
          </cell>
          <cell r="R53">
            <v>85.171660294514126</v>
          </cell>
          <cell r="S53">
            <v>74.471670647963663</v>
          </cell>
          <cell r="T53">
            <v>57.57218445408725</v>
          </cell>
          <cell r="U53">
            <v>70.049790725438456</v>
          </cell>
          <cell r="V53">
            <v>88.943180760728183</v>
          </cell>
        </row>
      </sheetData>
      <sheetData sheetId="75">
        <row r="26">
          <cell r="A26" t="str">
            <v>Bund (geschätzt)</v>
          </cell>
        </row>
        <row r="27">
          <cell r="A27" t="str">
            <v>Land</v>
          </cell>
        </row>
        <row r="28">
          <cell r="A28" t="str">
            <v>Kommunen</v>
          </cell>
        </row>
        <row r="29">
          <cell r="A29" t="str">
            <v>Land+Kommunen</v>
          </cell>
        </row>
        <row r="30">
          <cell r="A30" t="str">
            <v>Sozialvers. (geschätzt)</v>
          </cell>
        </row>
        <row r="31">
          <cell r="A31" t="str">
            <v>zusammen</v>
          </cell>
        </row>
      </sheetData>
      <sheetData sheetId="76">
        <row r="26">
          <cell r="B26">
            <v>7.4942436219997903</v>
          </cell>
          <cell r="C26">
            <v>10.688095995690507</v>
          </cell>
          <cell r="D26">
            <v>3.6371390911531369</v>
          </cell>
          <cell r="E26">
            <v>4.452182970760477</v>
          </cell>
          <cell r="F26">
            <v>4.3838635739696636</v>
          </cell>
          <cell r="G26">
            <v>14.251129962509916</v>
          </cell>
          <cell r="H26">
            <v>7.5672315632642908</v>
          </cell>
          <cell r="I26">
            <v>5.5913566872068392</v>
          </cell>
          <cell r="J26">
            <v>5.9704226571307268</v>
          </cell>
          <cell r="K26">
            <v>5.5191611799263649</v>
          </cell>
          <cell r="L26">
            <v>2.9459523423532636</v>
          </cell>
          <cell r="M26">
            <v>4.9969145992008599</v>
          </cell>
          <cell r="N26">
            <v>4.6496261047903982</v>
          </cell>
          <cell r="O26">
            <v>6.7890511166783485</v>
          </cell>
          <cell r="P26">
            <v>5.9057230576207909</v>
          </cell>
          <cell r="Q26">
            <v>7.7053815545227407</v>
          </cell>
          <cell r="R26">
            <v>5.3070839863010848</v>
          </cell>
          <cell r="S26">
            <v>7.6950170647954526</v>
          </cell>
          <cell r="T26">
            <v>4.0849556139611902</v>
          </cell>
          <cell r="U26">
            <v>9.05015688942885</v>
          </cell>
          <cell r="V26">
            <v>5.9140159636467287</v>
          </cell>
        </row>
        <row r="27">
          <cell r="B27">
            <v>23.516927100656357</v>
          </cell>
          <cell r="C27">
            <v>29.254628862832597</v>
          </cell>
          <cell r="D27">
            <v>28.380489241102261</v>
          </cell>
          <cell r="E27">
            <v>27.569011309836437</v>
          </cell>
          <cell r="F27">
            <v>28.516199193954755</v>
          </cell>
          <cell r="G27">
            <v>56.834529045084643</v>
          </cell>
          <cell r="H27">
            <v>34.096282685385965</v>
          </cell>
          <cell r="I27">
            <v>27.374467507464619</v>
          </cell>
          <cell r="J27">
            <v>27.935421812420177</v>
          </cell>
          <cell r="K27">
            <v>26.36054984330373</v>
          </cell>
          <cell r="L27">
            <v>26.133801683330045</v>
          </cell>
          <cell r="M27">
            <v>25.203068235150226</v>
          </cell>
          <cell r="N27">
            <v>49.874390424117038</v>
          </cell>
          <cell r="O27">
            <v>51.855573343327514</v>
          </cell>
          <cell r="P27">
            <v>26.553313027858664</v>
          </cell>
          <cell r="Q27">
            <v>24.66803691887101</v>
          </cell>
          <cell r="R27">
            <v>24.575630726905548</v>
          </cell>
          <cell r="S27">
            <v>25.439953713821357</v>
          </cell>
          <cell r="T27">
            <v>28.329059297557777</v>
          </cell>
          <cell r="U27">
            <v>26.451447049750371</v>
          </cell>
          <cell r="V27">
            <v>27.851949329927191</v>
          </cell>
        </row>
        <row r="28">
          <cell r="B28">
            <v>20.347424446491356</v>
          </cell>
          <cell r="C28">
            <v>17.197406554940638</v>
          </cell>
          <cell r="D28">
            <v>18.77212517253065</v>
          </cell>
          <cell r="E28">
            <v>20.93375774035038</v>
          </cell>
          <cell r="F28">
            <v>17.650625790600948</v>
          </cell>
          <cell r="G28" t="str">
            <v>.</v>
          </cell>
          <cell r="H28" t="str">
            <v>.</v>
          </cell>
          <cell r="I28">
            <v>19.07844281604897</v>
          </cell>
          <cell r="J28" t="str">
            <v>.</v>
          </cell>
          <cell r="K28">
            <v>19.215269971873081</v>
          </cell>
          <cell r="L28">
            <v>20.875008086173743</v>
          </cell>
          <cell r="M28">
            <v>22.11512473967236</v>
          </cell>
          <cell r="N28" t="str">
            <v>.</v>
          </cell>
          <cell r="O28" t="str">
            <v>.</v>
          </cell>
          <cell r="P28">
            <v>18.918837073270247</v>
          </cell>
          <cell r="Q28">
            <v>18.073240213471571</v>
          </cell>
          <cell r="R28">
            <v>19.760360417435116</v>
          </cell>
          <cell r="S28">
            <v>19.140536603732258</v>
          </cell>
          <cell r="T28">
            <v>16.87898655011282</v>
          </cell>
          <cell r="U28">
            <v>17.893625945419362</v>
          </cell>
          <cell r="V28">
            <v>18.346054238130108</v>
          </cell>
        </row>
        <row r="29">
          <cell r="B29">
            <v>43.86435154714772</v>
          </cell>
          <cell r="C29">
            <v>46.452035417773239</v>
          </cell>
          <cell r="D29">
            <v>47.152614413632911</v>
          </cell>
          <cell r="E29">
            <v>48.502769050186814</v>
          </cell>
          <cell r="F29">
            <v>46.166824984555703</v>
          </cell>
          <cell r="G29">
            <v>56.834529045084643</v>
          </cell>
          <cell r="H29">
            <v>34.096282685385965</v>
          </cell>
          <cell r="I29">
            <v>46.452910323513585</v>
          </cell>
          <cell r="J29">
            <v>27.935421812420177</v>
          </cell>
          <cell r="K29">
            <v>45.575819815176814</v>
          </cell>
          <cell r="L29">
            <v>47.008809769503785</v>
          </cell>
          <cell r="M29">
            <v>47.318192974822594</v>
          </cell>
          <cell r="N29">
            <v>49.874390424117038</v>
          </cell>
          <cell r="O29">
            <v>51.855573343327514</v>
          </cell>
          <cell r="P29">
            <v>45.472150101128911</v>
          </cell>
          <cell r="Q29">
            <v>42.741277132342582</v>
          </cell>
          <cell r="R29">
            <v>44.335991144340667</v>
          </cell>
          <cell r="S29">
            <v>44.580490317553618</v>
          </cell>
          <cell r="T29">
            <v>45.208045847670597</v>
          </cell>
          <cell r="U29">
            <v>44.34507299516973</v>
          </cell>
          <cell r="V29">
            <v>46.198003568057295</v>
          </cell>
        </row>
        <row r="30">
          <cell r="B30">
            <v>3.5697129453189316</v>
          </cell>
          <cell r="C30">
            <v>4.7775205271341967</v>
          </cell>
          <cell r="D30">
            <v>4.0472641127482749</v>
          </cell>
          <cell r="E30">
            <v>4.2214273568036109</v>
          </cell>
          <cell r="F30">
            <v>4.4126190478193443</v>
          </cell>
          <cell r="G30">
            <v>8.1245934941779243</v>
          </cell>
          <cell r="H30">
            <v>5.0442196872086686</v>
          </cell>
          <cell r="I30">
            <v>4.1336084165850835</v>
          </cell>
          <cell r="J30">
            <v>4.0193163451718519</v>
          </cell>
          <cell r="K30">
            <v>3.7955971189904885</v>
          </cell>
          <cell r="L30">
            <v>3.3810057188489271</v>
          </cell>
          <cell r="M30">
            <v>3.6600902391590897</v>
          </cell>
          <cell r="N30">
            <v>6.7960131824123255</v>
          </cell>
          <cell r="O30">
            <v>8.4894415817686237</v>
          </cell>
          <cell r="P30">
            <v>3.3033116130462652</v>
          </cell>
          <cell r="Q30">
            <v>3.728098335983062</v>
          </cell>
          <cell r="R30">
            <v>3.8620105967762264</v>
          </cell>
          <cell r="S30">
            <v>3.5837149420393186</v>
          </cell>
          <cell r="T30">
            <v>4.3712961421662877</v>
          </cell>
          <cell r="U30">
            <v>3.2356117694461823</v>
          </cell>
          <cell r="V30">
            <v>4.0363235110779652</v>
          </cell>
        </row>
        <row r="31">
          <cell r="B31">
            <v>54.928308114466432</v>
          </cell>
          <cell r="C31">
            <v>61.917651940597935</v>
          </cell>
          <cell r="D31">
            <v>54.837017617534322</v>
          </cell>
          <cell r="E31">
            <v>57.176379377750905</v>
          </cell>
          <cell r="F31">
            <v>54.963307606344713</v>
          </cell>
          <cell r="G31">
            <v>79.210252501772473</v>
          </cell>
          <cell r="H31">
            <v>46.707733935858919</v>
          </cell>
          <cell r="I31">
            <v>56.177875427305509</v>
          </cell>
          <cell r="J31">
            <v>37.925160814722759</v>
          </cell>
          <cell r="K31">
            <v>54.890578114093664</v>
          </cell>
          <cell r="L31">
            <v>53.335767830705976</v>
          </cell>
          <cell r="M31">
            <v>55.97519781318254</v>
          </cell>
          <cell r="N31">
            <v>61.320029711319769</v>
          </cell>
          <cell r="O31">
            <v>67.134066041774489</v>
          </cell>
          <cell r="P31">
            <v>54.681184771795976</v>
          </cell>
          <cell r="Q31">
            <v>54.174757022848389</v>
          </cell>
          <cell r="R31">
            <v>53.505085727417978</v>
          </cell>
          <cell r="S31">
            <v>55.859222324388384</v>
          </cell>
          <cell r="T31">
            <v>53.664297603798076</v>
          </cell>
          <cell r="U31">
            <v>56.630841654044765</v>
          </cell>
          <cell r="V31">
            <v>56.148343042781995</v>
          </cell>
        </row>
      </sheetData>
      <sheetData sheetId="77"/>
      <sheetData sheetId="78">
        <row r="72">
          <cell r="A72" t="str">
            <v>bereinigte Ausgaben insg</v>
          </cell>
          <cell r="B72" t="str">
            <v>zusammen</v>
          </cell>
          <cell r="C72">
            <v>99.374370244312743</v>
          </cell>
          <cell r="D72">
            <v>102.50328381813793</v>
          </cell>
          <cell r="E72">
            <v>91.745869092330366</v>
          </cell>
          <cell r="F72">
            <v>94.789971603218063</v>
          </cell>
          <cell r="G72">
            <v>85.53746073421901</v>
          </cell>
          <cell r="H72">
            <v>131.8543272628273</v>
          </cell>
          <cell r="I72">
            <v>102.75285174975008</v>
          </cell>
          <cell r="J72">
            <v>94.149957018588353</v>
          </cell>
          <cell r="K72">
            <v>101.64620730260121</v>
          </cell>
          <cell r="L72">
            <v>100</v>
          </cell>
          <cell r="M72">
            <v>91.936321017309467</v>
          </cell>
          <cell r="N72">
            <v>95.892840932686454</v>
          </cell>
          <cell r="O72">
            <v>149.14299552652176</v>
          </cell>
          <cell r="P72">
            <v>169.83783568411593</v>
          </cell>
          <cell r="Q72">
            <v>111.25729928895878</v>
          </cell>
          <cell r="R72">
            <v>92.582608250806913</v>
          </cell>
          <cell r="S72">
            <v>102.29073323141422</v>
          </cell>
          <cell r="T72">
            <v>85.730895343841098</v>
          </cell>
          <cell r="U72">
            <v>96.773708835918995</v>
          </cell>
          <cell r="V72">
            <v>96.696730685260874</v>
          </cell>
          <cell r="W72">
            <v>100.3660949821858</v>
          </cell>
        </row>
        <row r="73">
          <cell r="B73" t="str">
            <v>Länder</v>
          </cell>
          <cell r="C73">
            <v>110.26543399586959</v>
          </cell>
          <cell r="D73">
            <v>115.91229222724115</v>
          </cell>
          <cell r="E73">
            <v>96.755022561859676</v>
          </cell>
          <cell r="F73">
            <v>105.45739454353841</v>
          </cell>
          <cell r="G73">
            <v>98.812677436439841</v>
          </cell>
          <cell r="H73">
            <v>197.14551112211785</v>
          </cell>
          <cell r="I73" t="str">
            <v>.</v>
          </cell>
          <cell r="J73">
            <v>103.80995431556875</v>
          </cell>
          <cell r="K73" t="str">
            <v>.</v>
          </cell>
          <cell r="L73">
            <v>100</v>
          </cell>
          <cell r="M73">
            <v>94.493402767834709</v>
          </cell>
          <cell r="N73">
            <v>91.128338536415825</v>
          </cell>
          <cell r="O73">
            <v>222.99148171242345</v>
          </cell>
          <cell r="P73">
            <v>253.93593185394332</v>
          </cell>
          <cell r="Q73">
            <v>106.36864498319018</v>
          </cell>
          <cell r="R73">
            <v>90.981629124148725</v>
          </cell>
          <cell r="S73">
            <v>92.677912901169975</v>
          </cell>
          <cell r="T73">
            <v>92.217344996039643</v>
          </cell>
          <cell r="U73">
            <v>108.01934137112215</v>
          </cell>
          <cell r="V73">
            <v>98.27680859511328</v>
          </cell>
          <cell r="W73" t="str">
            <v>.</v>
          </cell>
        </row>
        <row r="74">
          <cell r="B74" t="str">
            <v>Kommunen</v>
          </cell>
          <cell r="C74">
            <v>98.501807578010983</v>
          </cell>
          <cell r="D74">
            <v>99.975755285681871</v>
          </cell>
          <cell r="E74">
            <v>95.339733780740261</v>
          </cell>
          <cell r="F74">
            <v>84.12009611695035</v>
          </cell>
          <cell r="G74">
            <v>82.180289833525094</v>
          </cell>
          <cell r="H74" t="str">
            <v>.</v>
          </cell>
          <cell r="I74" t="str">
            <v>.</v>
          </cell>
          <cell r="J74">
            <v>92.414083669159226</v>
          </cell>
          <cell r="K74" t="str">
            <v>.</v>
          </cell>
          <cell r="L74">
            <v>100</v>
          </cell>
          <cell r="M74">
            <v>106.87762064708596</v>
          </cell>
          <cell r="N74">
            <v>96.143686189122761</v>
          </cell>
          <cell r="O74" t="str">
            <v>.</v>
          </cell>
          <cell r="P74" t="str">
            <v>.</v>
          </cell>
          <cell r="Q74">
            <v>110.8764597749968</v>
          </cell>
          <cell r="R74">
            <v>97.056884466061575</v>
          </cell>
          <cell r="S74">
            <v>114.1197314926707</v>
          </cell>
          <cell r="T74">
            <v>89.060566571187678</v>
          </cell>
          <cell r="U74">
            <v>76.051089070001908</v>
          </cell>
          <cell r="V74">
            <v>99.985937038714596</v>
          </cell>
          <cell r="W74" t="str">
            <v>.</v>
          </cell>
        </row>
        <row r="75">
          <cell r="A75" t="str">
            <v>bereinigte Ausgaben laufende Rechnung</v>
          </cell>
          <cell r="B75" t="str">
            <v>zusammen</v>
          </cell>
          <cell r="C75">
            <v>99.375922637382814</v>
          </cell>
          <cell r="D75">
            <v>99.239411458321257</v>
          </cell>
          <cell r="E75">
            <v>89.840265552838957</v>
          </cell>
          <cell r="F75">
            <v>96.18995408142932</v>
          </cell>
          <cell r="G75">
            <v>86.135458465562891</v>
          </cell>
          <cell r="H75">
            <v>128.233252310701</v>
          </cell>
          <cell r="I75">
            <v>101.39266276269629</v>
          </cell>
          <cell r="J75">
            <v>93.458124656542793</v>
          </cell>
          <cell r="K75">
            <v>101.4590729148531</v>
          </cell>
          <cell r="L75">
            <v>100</v>
          </cell>
          <cell r="M75">
            <v>89.968863229875069</v>
          </cell>
          <cell r="N75">
            <v>90.854144057760763</v>
          </cell>
          <cell r="O75">
            <v>139.84629060045734</v>
          </cell>
          <cell r="P75">
            <v>167.58517349872011</v>
          </cell>
          <cell r="Q75">
            <v>109.94696164878629</v>
          </cell>
          <cell r="R75">
            <v>94.683870940501109</v>
          </cell>
          <cell r="S75">
            <v>106.28921119245263</v>
          </cell>
          <cell r="T75">
            <v>89.879772694864911</v>
          </cell>
          <cell r="U75">
            <v>95.929654022716988</v>
          </cell>
          <cell r="V75">
            <v>97.530278814958535</v>
          </cell>
          <cell r="W75">
            <v>100.07751329683119</v>
          </cell>
        </row>
        <row r="76">
          <cell r="B76" t="str">
            <v>Länder</v>
          </cell>
          <cell r="C76">
            <v>109.65479877946302</v>
          </cell>
          <cell r="D76">
            <v>111.84690086786391</v>
          </cell>
          <cell r="E76">
            <v>92.288529195411073</v>
          </cell>
          <cell r="F76">
            <v>103.60185874076409</v>
          </cell>
          <cell r="G76">
            <v>97.333981523091424</v>
          </cell>
          <cell r="H76">
            <v>187.45494957085137</v>
          </cell>
          <cell r="I76" t="str">
            <v>.</v>
          </cell>
          <cell r="J76">
            <v>101.14354470784508</v>
          </cell>
          <cell r="K76" t="str">
            <v>.</v>
          </cell>
          <cell r="L76">
            <v>100</v>
          </cell>
          <cell r="M76">
            <v>95.237462496949277</v>
          </cell>
          <cell r="N76">
            <v>86.913945553596776</v>
          </cell>
          <cell r="O76">
            <v>204.43015746034425</v>
          </cell>
          <cell r="P76">
            <v>244.97942175843752</v>
          </cell>
          <cell r="Q76">
            <v>103.80315361733676</v>
          </cell>
          <cell r="R76">
            <v>94.740105901093116</v>
          </cell>
          <cell r="S76">
            <v>94.730134326107887</v>
          </cell>
          <cell r="T76">
            <v>97.64957868588418</v>
          </cell>
          <cell r="U76">
            <v>105.35036011492618</v>
          </cell>
          <cell r="V76">
            <v>100.41181589775555</v>
          </cell>
          <cell r="W76" t="str">
            <v>.</v>
          </cell>
        </row>
        <row r="77">
          <cell r="B77" t="str">
            <v>Kommunen</v>
          </cell>
          <cell r="C77">
            <v>99.676237304004346</v>
          </cell>
          <cell r="D77">
            <v>95.042772579985723</v>
          </cell>
          <cell r="E77">
            <v>95.302951325282166</v>
          </cell>
          <cell r="F77">
            <v>88.117265845378427</v>
          </cell>
          <cell r="G77">
            <v>83.048314276919896</v>
          </cell>
          <cell r="H77" t="str">
            <v>.</v>
          </cell>
          <cell r="I77" t="str">
            <v>.</v>
          </cell>
          <cell r="J77">
            <v>92.853642677804132</v>
          </cell>
          <cell r="K77" t="str">
            <v>.</v>
          </cell>
          <cell r="L77">
            <v>100</v>
          </cell>
          <cell r="M77">
            <v>106.69251831265373</v>
          </cell>
          <cell r="N77">
            <v>88.122560702566062</v>
          </cell>
          <cell r="O77" t="str">
            <v>.</v>
          </cell>
          <cell r="P77" t="str">
            <v>.</v>
          </cell>
          <cell r="Q77">
            <v>112.71261522116698</v>
          </cell>
          <cell r="R77">
            <v>98.073615700757315</v>
          </cell>
          <cell r="S77">
            <v>118.41335611993189</v>
          </cell>
          <cell r="T77">
            <v>91.150964452593158</v>
          </cell>
          <cell r="U77">
            <v>77.645142936023575</v>
          </cell>
          <cell r="V77">
            <v>100.24320447167365</v>
          </cell>
          <cell r="W77" t="str">
            <v>.</v>
          </cell>
        </row>
        <row r="78">
          <cell r="A78" t="str">
            <v xml:space="preserve">Personalausgaben </v>
          </cell>
          <cell r="B78" t="str">
            <v>zusammen</v>
          </cell>
          <cell r="C78">
            <v>93.597399963486268</v>
          </cell>
          <cell r="D78">
            <v>87.234035724266306</v>
          </cell>
          <cell r="E78">
            <v>91.695732256937475</v>
          </cell>
          <cell r="F78">
            <v>87.613215797413986</v>
          </cell>
          <cell r="G78">
            <v>89.013536631168321</v>
          </cell>
          <cell r="H78">
            <v>114.00856692156842</v>
          </cell>
          <cell r="I78">
            <v>95.758260150368272</v>
          </cell>
          <cell r="J78">
            <v>90.363156802653478</v>
          </cell>
          <cell r="K78">
            <v>100.72395203876037</v>
          </cell>
          <cell r="L78">
            <v>100</v>
          </cell>
          <cell r="M78">
            <v>102.64930979399267</v>
          </cell>
          <cell r="N78">
            <v>94.438779102793333</v>
          </cell>
          <cell r="O78">
            <v>125.52954745708622</v>
          </cell>
          <cell r="P78">
            <v>132.76789090265854</v>
          </cell>
          <cell r="Q78">
            <v>109.16097637497144</v>
          </cell>
          <cell r="R78">
            <v>96.577897789394356</v>
          </cell>
          <cell r="S78">
            <v>98.985956080673404</v>
          </cell>
          <cell r="T78">
            <v>95.507844308110606</v>
          </cell>
          <cell r="U78">
            <v>97.847647212553824</v>
          </cell>
          <cell r="V78">
            <v>91.140004738414731</v>
          </cell>
          <cell r="W78">
            <v>99.1821874199902</v>
          </cell>
        </row>
        <row r="79">
          <cell r="B79" t="str">
            <v>Länder</v>
          </cell>
          <cell r="C79">
            <v>85.182937165487076</v>
          </cell>
          <cell r="D79">
            <v>85.439468626859352</v>
          </cell>
          <cell r="E79">
            <v>84.382221059448298</v>
          </cell>
          <cell r="F79">
            <v>76.52179452005582</v>
          </cell>
          <cell r="G79">
            <v>86.396368892700622</v>
          </cell>
          <cell r="H79">
            <v>177.8756694175064</v>
          </cell>
          <cell r="I79" t="str">
            <v>.</v>
          </cell>
          <cell r="J79">
            <v>83.668918896801728</v>
          </cell>
          <cell r="K79" t="str">
            <v>.</v>
          </cell>
          <cell r="L79">
            <v>100</v>
          </cell>
          <cell r="M79">
            <v>93.996954736560753</v>
          </cell>
          <cell r="N79">
            <v>94.114037237683519</v>
          </cell>
          <cell r="O79">
            <v>195.85065305633321</v>
          </cell>
          <cell r="P79">
            <v>207.14388496530671</v>
          </cell>
          <cell r="Q79">
            <v>108.56365157540053</v>
          </cell>
          <cell r="R79">
            <v>97.801117009794922</v>
          </cell>
          <cell r="S79">
            <v>93.002375809220439</v>
          </cell>
          <cell r="T79">
            <v>97.359853288819849</v>
          </cell>
          <cell r="U79">
            <v>101.17615015606989</v>
          </cell>
          <cell r="V79">
            <v>92.734811823906512</v>
          </cell>
          <cell r="W79" t="str">
            <v>.</v>
          </cell>
        </row>
        <row r="80">
          <cell r="B80" t="str">
            <v>Kommunen</v>
          </cell>
          <cell r="C80">
            <v>108.61797875169346</v>
          </cell>
          <cell r="D80">
            <v>90.437500654164765</v>
          </cell>
          <cell r="E80">
            <v>104.75101264708225</v>
          </cell>
          <cell r="F80">
            <v>107.41240811297929</v>
          </cell>
          <cell r="G80">
            <v>93.685418266553995</v>
          </cell>
          <cell r="H80" t="str">
            <v>.</v>
          </cell>
          <cell r="I80" t="str">
            <v>.</v>
          </cell>
          <cell r="J80">
            <v>102.31297823578862</v>
          </cell>
          <cell r="K80" t="str">
            <v>.</v>
          </cell>
          <cell r="L80">
            <v>100</v>
          </cell>
          <cell r="M80">
            <v>118.0945478280359</v>
          </cell>
          <cell r="N80">
            <v>95.018472766882212</v>
          </cell>
          <cell r="O80" t="str">
            <v>.</v>
          </cell>
          <cell r="P80" t="str">
            <v>.</v>
          </cell>
          <cell r="Q80">
            <v>110.22725528421307</v>
          </cell>
          <cell r="R80">
            <v>94.394340607390376</v>
          </cell>
          <cell r="S80">
            <v>109.6671892218185</v>
          </cell>
          <cell r="T80">
            <v>92.201840409938413</v>
          </cell>
          <cell r="U80">
            <v>91.905967760153047</v>
          </cell>
          <cell r="V80">
            <v>88.293129536195437</v>
          </cell>
          <cell r="W80" t="str">
            <v>.</v>
          </cell>
        </row>
        <row r="81">
          <cell r="A81" t="str">
            <v>bereinigte Ausgaben Kapitalrechnung</v>
          </cell>
          <cell r="B81" t="str">
            <v>zusammen</v>
          </cell>
          <cell r="C81">
            <v>99.36528229913219</v>
          </cell>
          <cell r="D81">
            <v>121.61048910891073</v>
          </cell>
          <cell r="E81">
            <v>102.90156209067138</v>
          </cell>
          <cell r="F81">
            <v>86.594261212089265</v>
          </cell>
          <cell r="G81">
            <v>82.036691048223688</v>
          </cell>
          <cell r="H81">
            <v>153.05265086621694</v>
          </cell>
          <cell r="I81">
            <v>110.715604990304</v>
          </cell>
          <cell r="J81">
            <v>98.200048906724163</v>
          </cell>
          <cell r="K81">
            <v>102.74172047514043</v>
          </cell>
          <cell r="L81">
            <v>100</v>
          </cell>
          <cell r="M81">
            <v>103.45411819230388</v>
          </cell>
          <cell r="N81">
            <v>125.39013891911527</v>
          </cell>
          <cell r="O81">
            <v>203.56732036746919</v>
          </cell>
          <cell r="P81">
            <v>183.02526278973221</v>
          </cell>
          <cell r="Q81">
            <v>118.92821516154164</v>
          </cell>
          <cell r="R81">
            <v>80.281496823740028</v>
          </cell>
          <cell r="S81">
            <v>78.883035003753349</v>
          </cell>
          <cell r="T81">
            <v>61.442736208628077</v>
          </cell>
          <cell r="U81">
            <v>101.7149341090241</v>
          </cell>
          <cell r="V81">
            <v>91.817013135654435</v>
          </cell>
          <cell r="W81">
            <v>102.05549606695672</v>
          </cell>
        </row>
        <row r="82">
          <cell r="B82" t="str">
            <v>Länder</v>
          </cell>
          <cell r="C82">
            <v>114.48526149025946</v>
          </cell>
          <cell r="D82">
            <v>144.00639779604495</v>
          </cell>
          <cell r="E82">
            <v>127.62096511618013</v>
          </cell>
          <cell r="F82">
            <v>118.28017447334641</v>
          </cell>
          <cell r="G82">
            <v>109.03128504919697</v>
          </cell>
          <cell r="H82">
            <v>264.11265774486674</v>
          </cell>
          <cell r="I82" t="str">
            <v>.</v>
          </cell>
          <cell r="J82">
            <v>122.23632127191952</v>
          </cell>
          <cell r="K82" t="str">
            <v>.</v>
          </cell>
          <cell r="L82">
            <v>100</v>
          </cell>
          <cell r="M82">
            <v>89.351538004673969</v>
          </cell>
          <cell r="N82">
            <v>120.2521278352354</v>
          </cell>
          <cell r="O82">
            <v>351.26051092455617</v>
          </cell>
          <cell r="P82">
            <v>315.8303764246478</v>
          </cell>
          <cell r="Q82">
            <v>124.09761100312605</v>
          </cell>
          <cell r="R82">
            <v>65.008473278816197</v>
          </cell>
          <cell r="S82">
            <v>78.495926404401644</v>
          </cell>
          <cell r="T82">
            <v>54.677602012898276</v>
          </cell>
          <cell r="U82">
            <v>126.46347984250774</v>
          </cell>
          <cell r="V82">
            <v>83.522725839403506</v>
          </cell>
          <cell r="W82" t="str">
            <v>.</v>
          </cell>
        </row>
        <row r="83">
          <cell r="B83" t="str">
            <v>Kommunen</v>
          </cell>
          <cell r="C83">
            <v>91.999089538700957</v>
          </cell>
          <cell r="D83">
            <v>127.28926321039265</v>
          </cell>
          <cell r="E83">
            <v>95.54339512491768</v>
          </cell>
          <cell r="F83">
            <v>61.988105480176728</v>
          </cell>
          <cell r="G83">
            <v>77.374111922921458</v>
          </cell>
          <cell r="H83" t="str">
            <v>.</v>
          </cell>
          <cell r="I83" t="str">
            <v>.</v>
          </cell>
          <cell r="J83">
            <v>89.980282623772155</v>
          </cell>
          <cell r="K83" t="str">
            <v>.</v>
          </cell>
          <cell r="L83">
            <v>100</v>
          </cell>
          <cell r="M83">
            <v>107.90251661369057</v>
          </cell>
          <cell r="N83">
            <v>140.55597944309821</v>
          </cell>
          <cell r="O83" t="str">
            <v>.</v>
          </cell>
          <cell r="P83" t="str">
            <v>.</v>
          </cell>
          <cell r="Q83">
            <v>100.70982240323841</v>
          </cell>
          <cell r="R83">
            <v>91.427329632209052</v>
          </cell>
          <cell r="S83">
            <v>90.3462951603249</v>
          </cell>
          <cell r="T83">
            <v>77.48621034373987</v>
          </cell>
          <cell r="U83">
            <v>67.224947666399814</v>
          </cell>
          <cell r="V83">
            <v>98.56146902653569</v>
          </cell>
          <cell r="W83" t="str">
            <v>.</v>
          </cell>
        </row>
        <row r="85">
          <cell r="A85" t="str">
            <v>bereinigte Einnahmen insg</v>
          </cell>
          <cell r="B85" t="str">
            <v>zusammen</v>
          </cell>
          <cell r="C85">
            <v>98.165708544156914</v>
          </cell>
          <cell r="D85">
            <v>104.77258744350786</v>
          </cell>
          <cell r="E85">
            <v>97.601670225983369</v>
          </cell>
          <cell r="F85">
            <v>94.387550138393124</v>
          </cell>
          <cell r="G85">
            <v>90.812547014034877</v>
          </cell>
          <cell r="H85">
            <v>123.18010414176099</v>
          </cell>
          <cell r="I85">
            <v>102.91330587713668</v>
          </cell>
          <cell r="J85">
            <v>96.922093097224391</v>
          </cell>
          <cell r="K85">
            <v>101.19793007707791</v>
          </cell>
          <cell r="L85">
            <v>100</v>
          </cell>
          <cell r="M85">
            <v>93.089906051702755</v>
          </cell>
          <cell r="N85">
            <v>96.55662684691211</v>
          </cell>
          <cell r="O85">
            <v>136.82367072068649</v>
          </cell>
          <cell r="P85">
            <v>161.7642810457113</v>
          </cell>
          <cell r="Q85">
            <v>106.43012579488584</v>
          </cell>
          <cell r="R85">
            <v>93.060156090666553</v>
          </cell>
          <cell r="S85">
            <v>102.84923657737556</v>
          </cell>
          <cell r="T85">
            <v>92.350833489667963</v>
          </cell>
          <cell r="U85">
            <v>92.293964035968273</v>
          </cell>
          <cell r="V85">
            <v>95.187941846731789</v>
          </cell>
          <cell r="W85">
            <v>100.38785813615824</v>
          </cell>
        </row>
        <row r="86">
          <cell r="B86" t="str">
            <v>Länder</v>
          </cell>
          <cell r="C86">
            <v>105.50449949582068</v>
          </cell>
          <cell r="D86">
            <v>117.02229492723473</v>
          </cell>
          <cell r="E86">
            <v>103.61712727953135</v>
          </cell>
          <cell r="F86">
            <v>100.87486235137322</v>
          </cell>
          <cell r="G86">
            <v>99.989301441095989</v>
          </cell>
          <cell r="H86">
            <v>178.97187379234703</v>
          </cell>
          <cell r="I86" t="str">
            <v>.</v>
          </cell>
          <cell r="J86">
            <v>104.6175513284993</v>
          </cell>
          <cell r="K86" t="str">
            <v>.</v>
          </cell>
          <cell r="L86">
            <v>100</v>
          </cell>
          <cell r="M86">
            <v>95.242349198704858</v>
          </cell>
          <cell r="N86">
            <v>92.955102470641449</v>
          </cell>
          <cell r="O86">
            <v>198.79499939249098</v>
          </cell>
          <cell r="P86">
            <v>235.03020301770627</v>
          </cell>
          <cell r="Q86">
            <v>101.0089028469463</v>
          </cell>
          <cell r="R86">
            <v>93.960030435790017</v>
          </cell>
          <cell r="S86">
            <v>93.615877438575382</v>
          </cell>
          <cell r="T86">
            <v>99.163644273639775</v>
          </cell>
          <cell r="U86">
            <v>98.769596467907746</v>
          </cell>
          <cell r="V86">
            <v>95.963141537604031</v>
          </cell>
          <cell r="W86" t="str">
            <v>.</v>
          </cell>
        </row>
        <row r="87">
          <cell r="B87" t="str">
            <v>Kommunen</v>
          </cell>
          <cell r="C87">
            <v>102.80220773233036</v>
          </cell>
          <cell r="D87">
            <v>103.15754236157177</v>
          </cell>
          <cell r="E87">
            <v>97.962172974169704</v>
          </cell>
          <cell r="F87">
            <v>89.00869370082448</v>
          </cell>
          <cell r="G87">
            <v>90.994135888513767</v>
          </cell>
          <cell r="H87" t="str">
            <v>.</v>
          </cell>
          <cell r="I87" t="str">
            <v>.</v>
          </cell>
          <cell r="J87">
            <v>96.892728659836862</v>
          </cell>
          <cell r="K87" t="str">
            <v>.</v>
          </cell>
          <cell r="L87">
            <v>100</v>
          </cell>
          <cell r="M87">
            <v>109.29392480502977</v>
          </cell>
          <cell r="N87">
            <v>94.851191276186469</v>
          </cell>
          <cell r="O87" t="str">
            <v>.</v>
          </cell>
          <cell r="P87" t="str">
            <v>.</v>
          </cell>
          <cell r="Q87">
            <v>108.48576358384756</v>
          </cell>
          <cell r="R87">
            <v>94.304320321607122</v>
          </cell>
          <cell r="S87">
            <v>114.48062872447164</v>
          </cell>
          <cell r="T87">
            <v>93.073255012801667</v>
          </cell>
          <cell r="U87">
            <v>78.563196431553024</v>
          </cell>
          <cell r="V87">
            <v>100.44165927696562</v>
          </cell>
          <cell r="W87" t="str">
            <v>.</v>
          </cell>
        </row>
        <row r="88">
          <cell r="A88" t="str">
            <v>bereinigte Einnahmen laufende Rechnung</v>
          </cell>
          <cell r="B88" t="str">
            <v>zusammen</v>
          </cell>
          <cell r="C88">
            <v>96.519949201237893</v>
          </cell>
          <cell r="D88">
            <v>99.604928375839577</v>
          </cell>
          <cell r="E88">
            <v>93.214833288726297</v>
          </cell>
          <cell r="F88">
            <v>93.592586687743278</v>
          </cell>
          <cell r="G88">
            <v>89.826219996152773</v>
          </cell>
          <cell r="H88">
            <v>124.734614206408</v>
          </cell>
          <cell r="I88">
            <v>101.16324034212494</v>
          </cell>
          <cell r="J88">
            <v>94.195138400621616</v>
          </cell>
          <cell r="K88">
            <v>101.27826596988376</v>
          </cell>
          <cell r="L88">
            <v>100</v>
          </cell>
          <cell r="M88">
            <v>93.40629708158697</v>
          </cell>
          <cell r="N88">
            <v>96.216652044919996</v>
          </cell>
          <cell r="O88">
            <v>138.58736894471824</v>
          </cell>
          <cell r="P88">
            <v>161.0351716975336</v>
          </cell>
          <cell r="Q88">
            <v>106.25035515674455</v>
          </cell>
          <cell r="R88">
            <v>93.176214585844079</v>
          </cell>
          <cell r="S88">
            <v>103.34472198643829</v>
          </cell>
          <cell r="T88">
            <v>91.844409786952752</v>
          </cell>
          <cell r="U88">
            <v>93.745795051219531</v>
          </cell>
          <cell r="V88">
            <v>92.798350197272299</v>
          </cell>
          <cell r="W88">
            <v>100.04575208939231</v>
          </cell>
        </row>
        <row r="89">
          <cell r="B89" t="str">
            <v>Länder</v>
          </cell>
          <cell r="C89">
            <v>104.37369986075835</v>
          </cell>
          <cell r="D89">
            <v>112.60280328207566</v>
          </cell>
          <cell r="E89">
            <v>98.39526792010345</v>
          </cell>
          <cell r="F89">
            <v>99.595148220126489</v>
          </cell>
          <cell r="G89">
            <v>98.865609330685203</v>
          </cell>
          <cell r="H89">
            <v>181.6679146302011</v>
          </cell>
          <cell r="I89" t="str">
            <v>.</v>
          </cell>
          <cell r="J89">
            <v>101.71256291593951</v>
          </cell>
          <cell r="K89" t="str">
            <v>.</v>
          </cell>
          <cell r="L89">
            <v>100</v>
          </cell>
          <cell r="M89">
            <v>96.59512381401521</v>
          </cell>
          <cell r="N89">
            <v>92.385215456594196</v>
          </cell>
          <cell r="O89">
            <v>201.84355778429816</v>
          </cell>
          <cell r="P89">
            <v>234.53644167017802</v>
          </cell>
          <cell r="Q89">
            <v>99.960145784306121</v>
          </cell>
          <cell r="R89">
            <v>93.994958536155735</v>
          </cell>
          <cell r="S89">
            <v>93.690206379260758</v>
          </cell>
          <cell r="T89">
            <v>99.336942138570421</v>
          </cell>
          <cell r="U89">
            <v>101.14371787807974</v>
          </cell>
          <cell r="V89">
            <v>93.574531150666189</v>
          </cell>
          <cell r="W89" t="str">
            <v>.</v>
          </cell>
        </row>
        <row r="90">
          <cell r="B90" t="str">
            <v>Kommunen</v>
          </cell>
          <cell r="C90">
            <v>100.22914017697056</v>
          </cell>
          <cell r="D90">
            <v>93.719870602711538</v>
          </cell>
          <cell r="E90">
            <v>93.270315973990975</v>
          </cell>
          <cell r="F90">
            <v>88.019543301376032</v>
          </cell>
          <cell r="G90">
            <v>87.317844520605931</v>
          </cell>
          <cell r="H90" t="str">
            <v>.</v>
          </cell>
          <cell r="I90" t="str">
            <v>.</v>
          </cell>
          <cell r="J90">
            <v>92.84465676039126</v>
          </cell>
          <cell r="K90" t="str">
            <v>.</v>
          </cell>
          <cell r="L90">
            <v>100</v>
          </cell>
          <cell r="M90">
            <v>110.54476894311014</v>
          </cell>
          <cell r="N90">
            <v>91.749375234715728</v>
          </cell>
          <cell r="O90" t="str">
            <v>.</v>
          </cell>
          <cell r="P90" t="str">
            <v>.</v>
          </cell>
          <cell r="Q90">
            <v>111.10077396068844</v>
          </cell>
          <cell r="R90">
            <v>95.985811549073219</v>
          </cell>
          <cell r="S90">
            <v>114.65992293802753</v>
          </cell>
          <cell r="T90">
            <v>91.973097460663212</v>
          </cell>
          <cell r="U90">
            <v>78.811634803851376</v>
          </cell>
          <cell r="V90">
            <v>99.803527001526959</v>
          </cell>
          <cell r="W90" t="str">
            <v>.</v>
          </cell>
        </row>
        <row r="91">
          <cell r="A91" t="str">
            <v>Steuern/steuerähnliche Abgaben</v>
          </cell>
          <cell r="B91" t="str">
            <v>zusammen</v>
          </cell>
          <cell r="C91">
            <v>87.940084417466707</v>
          </cell>
          <cell r="D91">
            <v>88.109716161103378</v>
          </cell>
          <cell r="E91">
            <v>87.706111124214956</v>
          </cell>
          <cell r="F91">
            <v>83.947592553114092</v>
          </cell>
          <cell r="G91">
            <v>83.748216802256181</v>
          </cell>
          <cell r="H91">
            <v>120.77805046168774</v>
          </cell>
          <cell r="I91">
            <v>94.311058103867296</v>
          </cell>
          <cell r="J91">
            <v>86.486961727638061</v>
          </cell>
          <cell r="K91">
            <v>101.07379377758082</v>
          </cell>
          <cell r="L91">
            <v>100</v>
          </cell>
          <cell r="M91">
            <v>99.40580247516516</v>
          </cell>
          <cell r="N91">
            <v>101.93947436692335</v>
          </cell>
          <cell r="O91">
            <v>122.37558347991427</v>
          </cell>
          <cell r="P91">
            <v>135.45151911885566</v>
          </cell>
          <cell r="Q91">
            <v>104.88686907037517</v>
          </cell>
          <cell r="R91">
            <v>93.502942745336398</v>
          </cell>
          <cell r="S91">
            <v>98.756091535843765</v>
          </cell>
          <cell r="T91">
            <v>94.880834221682491</v>
          </cell>
          <cell r="U91">
            <v>82.637372861837051</v>
          </cell>
          <cell r="V91">
            <v>93.900036826742252</v>
          </cell>
          <cell r="W91">
            <v>98.903189202141533</v>
          </cell>
        </row>
        <row r="92">
          <cell r="B92" t="str">
            <v>Länder</v>
          </cell>
          <cell r="C92">
            <v>95.222257930406485</v>
          </cell>
          <cell r="D92">
            <v>97.519554842752726</v>
          </cell>
          <cell r="E92">
            <v>95.18077734242442</v>
          </cell>
          <cell r="F92">
            <v>92.575842000491093</v>
          </cell>
          <cell r="G92">
            <v>93.577257168407215</v>
          </cell>
          <cell r="H92">
            <v>168.57936967552641</v>
          </cell>
          <cell r="I92" t="str">
            <v>.</v>
          </cell>
          <cell r="J92">
            <v>94.765346880353576</v>
          </cell>
          <cell r="K92" t="str">
            <v>.</v>
          </cell>
          <cell r="L92">
            <v>100</v>
          </cell>
          <cell r="M92">
            <v>96.229489823332273</v>
          </cell>
          <cell r="N92">
            <v>98.407043491012629</v>
          </cell>
          <cell r="O92">
            <v>170.80917143353622</v>
          </cell>
          <cell r="P92">
            <v>189.06027732160265</v>
          </cell>
          <cell r="Q92">
            <v>97.021193565021932</v>
          </cell>
          <cell r="R92">
            <v>95.157058897977578</v>
          </cell>
          <cell r="S92">
            <v>96.544235750989515</v>
          </cell>
          <cell r="T92">
            <v>98.478350892313216</v>
          </cell>
          <cell r="U92">
            <v>86.209153361294426</v>
          </cell>
          <cell r="V92">
            <v>96.010317346398693</v>
          </cell>
          <cell r="W92" t="str">
            <v>.</v>
          </cell>
        </row>
        <row r="93">
          <cell r="B93" t="str">
            <v>Kommunen</v>
          </cell>
          <cell r="C93">
            <v>69.540451635742542</v>
          </cell>
          <cell r="D93">
            <v>64.334180468365247</v>
          </cell>
          <cell r="E93">
            <v>68.820113236821499</v>
          </cell>
          <cell r="F93">
            <v>62.146873152683099</v>
          </cell>
          <cell r="G93">
            <v>58.913497743095192</v>
          </cell>
          <cell r="H93" t="str">
            <v>.</v>
          </cell>
          <cell r="I93" t="str">
            <v>.</v>
          </cell>
          <cell r="J93">
            <v>65.570233148597111</v>
          </cell>
          <cell r="K93" t="str">
            <v>.</v>
          </cell>
          <cell r="L93">
            <v>100</v>
          </cell>
          <cell r="M93">
            <v>107.43128913650621</v>
          </cell>
          <cell r="N93">
            <v>110.86475345126408</v>
          </cell>
          <cell r="O93" t="str">
            <v>.</v>
          </cell>
          <cell r="P93" t="str">
            <v>.</v>
          </cell>
          <cell r="Q93">
            <v>124.76081750370167</v>
          </cell>
          <cell r="R93">
            <v>89.323540849345363</v>
          </cell>
          <cell r="S93">
            <v>104.34471615940357</v>
          </cell>
          <cell r="T93">
            <v>85.791104960478123</v>
          </cell>
          <cell r="U93">
            <v>73.612670353696913</v>
          </cell>
          <cell r="V93">
            <v>88.568059147398316</v>
          </cell>
          <cell r="W93" t="str">
            <v>.</v>
          </cell>
        </row>
        <row r="94">
          <cell r="A94" t="str">
            <v>Zuweisungen vom öffentl. Gesamthaushalt, laufende Rechnung</v>
          </cell>
          <cell r="B94" t="str">
            <v>zusammen</v>
          </cell>
          <cell r="C94">
            <v>126.08854091352617</v>
          </cell>
          <cell r="D94">
            <v>153.43966063984422</v>
          </cell>
          <cell r="E94">
            <v>124.46195941805371</v>
          </cell>
          <cell r="F94">
            <v>138.03409366832045</v>
          </cell>
          <cell r="G94">
            <v>109.77956229612096</v>
          </cell>
          <cell r="H94">
            <v>67.353279142492042</v>
          </cell>
          <cell r="I94">
            <v>114.40787857855742</v>
          </cell>
          <cell r="J94">
            <v>128.31802431613505</v>
          </cell>
          <cell r="K94">
            <v>98.312842401656113</v>
          </cell>
          <cell r="L94">
            <v>100</v>
          </cell>
          <cell r="M94">
            <v>107.25247794928323</v>
          </cell>
          <cell r="N94">
            <v>75.744088489751476</v>
          </cell>
          <cell r="O94">
            <v>96.050134790182767</v>
          </cell>
          <cell r="P94">
            <v>60.244942622892609</v>
          </cell>
          <cell r="Q94">
            <v>109.14936764753729</v>
          </cell>
          <cell r="R94">
            <v>104.72634801151104</v>
          </cell>
          <cell r="S94">
            <v>106.81171745271702</v>
          </cell>
          <cell r="T94">
            <v>108.96551081738544</v>
          </cell>
          <cell r="U94">
            <v>119.65656098483801</v>
          </cell>
          <cell r="V94">
            <v>113.74558249333155</v>
          </cell>
          <cell r="W94">
            <v>102.7775676995283</v>
          </cell>
        </row>
        <row r="95">
          <cell r="B95" t="str">
            <v>Länder</v>
          </cell>
          <cell r="C95">
            <v>121.31059083024995</v>
          </cell>
          <cell r="D95">
            <v>214.80838435022918</v>
          </cell>
          <cell r="E95">
            <v>168.64570759906599</v>
          </cell>
          <cell r="F95">
            <v>208.15685247892449</v>
          </cell>
          <cell r="G95">
            <v>139.79785903133109</v>
          </cell>
          <cell r="H95">
            <v>211.17370990350125</v>
          </cell>
          <cell r="I95" t="str">
            <v>.</v>
          </cell>
          <cell r="J95">
            <v>166.67689502509489</v>
          </cell>
          <cell r="K95" t="str">
            <v>.</v>
          </cell>
          <cell r="L95">
            <v>100</v>
          </cell>
          <cell r="M95">
            <v>114.92858621549405</v>
          </cell>
          <cell r="N95">
            <v>49.096228943898559</v>
          </cell>
          <cell r="O95">
            <v>301.14737632095307</v>
          </cell>
          <cell r="P95">
            <v>188.88683963975873</v>
          </cell>
          <cell r="Q95">
            <v>105.94039915485251</v>
          </cell>
          <cell r="R95">
            <v>103.13238717949645</v>
          </cell>
          <cell r="S95">
            <v>103.77996773258455</v>
          </cell>
          <cell r="T95">
            <v>99.587915160749432</v>
          </cell>
          <cell r="U95">
            <v>181.01273376186043</v>
          </cell>
          <cell r="V95">
            <v>95.708046778290083</v>
          </cell>
          <cell r="W95" t="str">
            <v>.</v>
          </cell>
        </row>
        <row r="96">
          <cell r="B96" t="str">
            <v>Kommunen</v>
          </cell>
          <cell r="C96">
            <v>128.32612707555455</v>
          </cell>
          <cell r="D96">
            <v>124.6997607743474</v>
          </cell>
          <cell r="E96">
            <v>103.77004305366404</v>
          </cell>
          <cell r="F96">
            <v>105.19454699598012</v>
          </cell>
          <cell r="G96">
            <v>95.721540715386723</v>
          </cell>
          <cell r="H96" t="str">
            <v>.</v>
          </cell>
          <cell r="I96" t="str">
            <v>.</v>
          </cell>
          <cell r="J96">
            <v>110.3539860165657</v>
          </cell>
          <cell r="K96" t="str">
            <v>.</v>
          </cell>
          <cell r="L96">
            <v>100</v>
          </cell>
          <cell r="M96">
            <v>103.6576405534669</v>
          </cell>
          <cell r="N96">
            <v>88.223683447468275</v>
          </cell>
          <cell r="O96" t="str">
            <v>.</v>
          </cell>
          <cell r="P96" t="str">
            <v>.</v>
          </cell>
          <cell r="Q96">
            <v>110.65217604203039</v>
          </cell>
          <cell r="R96">
            <v>105.47282393494419</v>
          </cell>
          <cell r="S96">
            <v>108.23153162035484</v>
          </cell>
          <cell r="T96">
            <v>113.35718044738672</v>
          </cell>
          <cell r="U96">
            <v>90.922538910930271</v>
          </cell>
          <cell r="V96">
            <v>122.19283280143742</v>
          </cell>
          <cell r="W96" t="str">
            <v>.</v>
          </cell>
        </row>
        <row r="97">
          <cell r="A97" t="str">
            <v>bereinigte Einnahmen Kapitalrechnung</v>
          </cell>
          <cell r="B97" t="str">
            <v>zusammen</v>
          </cell>
          <cell r="C97">
            <v>143.98109774761434</v>
          </cell>
          <cell r="D97">
            <v>248.63220608985958</v>
          </cell>
          <cell r="E97">
            <v>219.72441102480417</v>
          </cell>
          <cell r="F97">
            <v>116.51810042252325</v>
          </cell>
          <cell r="G97">
            <v>118.27036239912341</v>
          </cell>
          <cell r="H97">
            <v>79.904953410322193</v>
          </cell>
          <cell r="I97">
            <v>151.63241779535414</v>
          </cell>
          <cell r="J97">
            <v>172.83628510992705</v>
          </cell>
          <cell r="K97">
            <v>98.961503340846207</v>
          </cell>
          <cell r="L97">
            <v>100</v>
          </cell>
          <cell r="M97">
            <v>84.282070181290564</v>
          </cell>
          <cell r="N97">
            <v>106.02099837829928</v>
          </cell>
          <cell r="O97">
            <v>87.725045870628065</v>
          </cell>
          <cell r="P97">
            <v>182.06155518993356</v>
          </cell>
          <cell r="Q97">
            <v>111.43466171882605</v>
          </cell>
          <cell r="R97">
            <v>89.829267473929519</v>
          </cell>
          <cell r="S97">
            <v>89.055690784356969</v>
          </cell>
          <cell r="T97">
            <v>106.44888442377449</v>
          </cell>
          <cell r="U97">
            <v>51.877238888651036</v>
          </cell>
          <cell r="V97">
            <v>161.71046953485606</v>
          </cell>
          <cell r="W97">
            <v>109.91156021864961</v>
          </cell>
        </row>
        <row r="98">
          <cell r="B98" t="str">
            <v>Länder</v>
          </cell>
          <cell r="C98">
            <v>134.93553105359175</v>
          </cell>
          <cell r="D98">
            <v>232.04726844591806</v>
          </cell>
          <cell r="E98">
            <v>239.52511913972762</v>
          </cell>
          <cell r="F98">
            <v>134.18165323972741</v>
          </cell>
          <cell r="G98">
            <v>129.23534728094572</v>
          </cell>
          <cell r="H98">
            <v>108.80271161752249</v>
          </cell>
          <cell r="I98" t="str">
            <v>.</v>
          </cell>
          <cell r="J98">
            <v>180.22493834387723</v>
          </cell>
          <cell r="K98" t="str">
            <v>.</v>
          </cell>
          <cell r="L98">
            <v>100</v>
          </cell>
          <cell r="M98">
            <v>60.034031863551576</v>
          </cell>
          <cell r="N98">
            <v>107.78740536032534</v>
          </cell>
          <cell r="O98">
            <v>119.45095341564746</v>
          </cell>
          <cell r="P98">
            <v>247.88120274438273</v>
          </cell>
          <cell r="Q98">
            <v>128.30463345203862</v>
          </cell>
          <cell r="R98">
            <v>93.050965741884767</v>
          </cell>
          <cell r="S98">
            <v>91.681337197194736</v>
          </cell>
          <cell r="T98">
            <v>94.653265269682421</v>
          </cell>
          <cell r="U98">
            <v>36.978948524428787</v>
          </cell>
          <cell r="V98">
            <v>158.13089035661727</v>
          </cell>
          <cell r="W98" t="str">
            <v>.</v>
          </cell>
        </row>
        <row r="99">
          <cell r="B99" t="str">
            <v>Kommunen</v>
          </cell>
          <cell r="C99">
            <v>145.20630692169968</v>
          </cell>
          <cell r="D99">
            <v>258.6901744317222</v>
          </cell>
          <cell r="E99">
            <v>175.28387764666655</v>
          </cell>
          <cell r="F99">
            <v>105.30987147753881</v>
          </cell>
          <cell r="G99">
            <v>151.57934030301118</v>
          </cell>
          <cell r="H99" t="str">
            <v>.</v>
          </cell>
          <cell r="I99" t="str">
            <v>.</v>
          </cell>
          <cell r="J99">
            <v>163.60486841389204</v>
          </cell>
          <cell r="K99" t="str">
            <v>.</v>
          </cell>
          <cell r="L99">
            <v>100</v>
          </cell>
          <cell r="M99">
            <v>88.680039720234802</v>
          </cell>
          <cell r="N99">
            <v>145.96905439475103</v>
          </cell>
          <cell r="O99" t="str">
            <v>.</v>
          </cell>
          <cell r="P99" t="str">
            <v>.</v>
          </cell>
          <cell r="Q99">
            <v>65.390447578712539</v>
          </cell>
          <cell r="R99">
            <v>66.593380262143214</v>
          </cell>
          <cell r="S99">
            <v>111.52586385641861</v>
          </cell>
          <cell r="T99">
            <v>111.20382833087754</v>
          </cell>
          <cell r="U99">
            <v>74.46893728183062</v>
          </cell>
          <cell r="V99">
            <v>110.95806575345861</v>
          </cell>
          <cell r="W99" t="str">
            <v>.</v>
          </cell>
        </row>
        <row r="102">
          <cell r="C102">
            <v>24.11137079003721</v>
          </cell>
          <cell r="D102">
            <v>25.549145816818374</v>
          </cell>
          <cell r="E102">
            <v>21.932189352208407</v>
          </cell>
          <cell r="F102">
            <v>24.553166316751259</v>
          </cell>
          <cell r="G102">
            <v>22.315685682977428</v>
          </cell>
          <cell r="H102">
            <v>22.365085830822608</v>
          </cell>
          <cell r="I102">
            <v>23.04583149639118</v>
          </cell>
          <cell r="J102">
            <v>23.339947084888752</v>
          </cell>
          <cell r="K102">
            <v>18.079437645868605</v>
          </cell>
          <cell r="L102">
            <v>17.83388360304664</v>
          </cell>
          <cell r="M102">
            <v>15.250444003777497</v>
          </cell>
          <cell r="N102">
            <v>15.31533979272961</v>
          </cell>
          <cell r="O102">
            <v>24.478388194969188</v>
          </cell>
          <cell r="P102">
            <v>18.640285596846077</v>
          </cell>
          <cell r="Q102">
            <v>18.089990277724834</v>
          </cell>
          <cell r="R102">
            <v>18.519123188681611</v>
          </cell>
          <cell r="S102">
            <v>20.169164389667866</v>
          </cell>
          <cell r="T102">
            <v>18.833892682174344</v>
          </cell>
          <cell r="U102">
            <v>22.371237883540299</v>
          </cell>
          <cell r="V102">
            <v>21.777469004905342</v>
          </cell>
          <cell r="W102">
            <v>18.635155706784758</v>
          </cell>
        </row>
        <row r="105">
          <cell r="C105">
            <v>3.5174541429278472</v>
          </cell>
          <cell r="D105">
            <v>4.4223784247362472</v>
          </cell>
          <cell r="E105">
            <v>3.5889193293688018</v>
          </cell>
          <cell r="F105">
            <v>3.2725062527054196</v>
          </cell>
          <cell r="G105">
            <v>3.1225419243087438</v>
          </cell>
          <cell r="H105">
            <v>3.7875929465915905</v>
          </cell>
          <cell r="I105">
            <v>3.6228770616695751</v>
          </cell>
          <cell r="J105">
            <v>3.5517117030355627</v>
          </cell>
          <cell r="K105">
            <v>2.6661638426360543</v>
          </cell>
          <cell r="L105">
            <v>2.601909513225332</v>
          </cell>
          <cell r="M105">
            <v>2.5037410607529589</v>
          </cell>
          <cell r="N105">
            <v>2.9217973857141715</v>
          </cell>
          <cell r="O105">
            <v>4.8745471700522707</v>
          </cell>
          <cell r="P105">
            <v>2.93072733897603</v>
          </cell>
          <cell r="Q105">
            <v>2.8212461690876887</v>
          </cell>
          <cell r="R105">
            <v>2.3428944919827965</v>
          </cell>
          <cell r="S105">
            <v>2.2692455207246307</v>
          </cell>
          <cell r="T105">
            <v>1.9693347349117998</v>
          </cell>
          <cell r="U105">
            <v>3.4305488944618157</v>
          </cell>
          <cell r="V105">
            <v>3.0169286233901285</v>
          </cell>
          <cell r="W105">
            <v>2.7645767930939691</v>
          </cell>
        </row>
        <row r="120">
          <cell r="A120" t="str">
            <v>Länder</v>
          </cell>
          <cell r="C120">
            <v>68.825507906592492</v>
          </cell>
          <cell r="D120">
            <v>56.176498203996928</v>
          </cell>
          <cell r="E120">
            <v>58.497451135599107</v>
          </cell>
          <cell r="F120">
            <v>55.216669318453484</v>
          </cell>
          <cell r="G120">
            <v>51.773381334745579</v>
          </cell>
          <cell r="H120">
            <v>98.788443834183582</v>
          </cell>
          <cell r="I120">
            <v>67.786445789167232</v>
          </cell>
          <cell r="J120">
            <v>58.621724037615216</v>
          </cell>
          <cell r="K120">
            <v>99.937387702737482</v>
          </cell>
          <cell r="L120">
            <v>100</v>
          </cell>
          <cell r="M120">
            <v>105.76574122624585</v>
          </cell>
          <cell r="N120">
            <v>121.90630214677722</v>
          </cell>
          <cell r="O120">
            <v>81.771902007700916</v>
          </cell>
          <cell r="P120">
            <v>130.67327890281305</v>
          </cell>
          <cell r="Q120">
            <v>111.82452464718476</v>
          </cell>
          <cell r="R120">
            <v>81.849820471441745</v>
          </cell>
          <cell r="S120">
            <v>88.578409004124552</v>
          </cell>
          <cell r="T120">
            <v>88.182752893562977</v>
          </cell>
          <cell r="U120">
            <v>67.071525990913102</v>
          </cell>
          <cell r="V120">
            <v>86.731511535609215</v>
          </cell>
          <cell r="W120">
            <v>93.789434150181791</v>
          </cell>
        </row>
        <row r="121">
          <cell r="A121" t="str">
            <v>Gemeinden</v>
          </cell>
          <cell r="C121">
            <v>72.601001068401331</v>
          </cell>
          <cell r="D121">
            <v>60.754358559253127</v>
          </cell>
          <cell r="E121">
            <v>65.262683397411834</v>
          </cell>
          <cell r="F121">
            <v>70.931529796425465</v>
          </cell>
          <cell r="G121">
            <v>57.676017563551575</v>
          </cell>
          <cell r="H121">
            <v>85.129143246459165</v>
          </cell>
          <cell r="I121">
            <v>70.279479367405457</v>
          </cell>
          <cell r="J121">
            <v>65.889664318775814</v>
          </cell>
          <cell r="K121">
            <v>99.231485481340471</v>
          </cell>
          <cell r="L121">
            <v>100</v>
          </cell>
          <cell r="M121">
            <v>113.29457476393804</v>
          </cell>
          <cell r="N121">
            <v>108.15308142521674</v>
          </cell>
          <cell r="O121">
            <v>108.43937265421168</v>
          </cell>
          <cell r="P121">
            <v>162.11188719112585</v>
          </cell>
          <cell r="Q121">
            <v>117.51332431213413</v>
          </cell>
          <cell r="R121">
            <v>86.491895391991022</v>
          </cell>
          <cell r="S121">
            <v>87.578120414612499</v>
          </cell>
          <cell r="T121">
            <v>79.485196511261364</v>
          </cell>
          <cell r="U121">
            <v>66.155551183961748</v>
          </cell>
          <cell r="V121">
            <v>87.391930212872381</v>
          </cell>
          <cell r="W121">
            <v>94.270074973051635</v>
          </cell>
        </row>
        <row r="122">
          <cell r="A122" t="str">
            <v>zusammen</v>
          </cell>
          <cell r="C122">
            <v>69.931228356842695</v>
          </cell>
          <cell r="D122">
            <v>57.517206184718397</v>
          </cell>
          <cell r="E122">
            <v>60.478769957269229</v>
          </cell>
          <cell r="F122">
            <v>59.819046242107412</v>
          </cell>
          <cell r="G122">
            <v>53.502073537025076</v>
          </cell>
          <cell r="H122">
            <v>94.788074253663567</v>
          </cell>
          <cell r="I122">
            <v>68.516575097439571</v>
          </cell>
          <cell r="J122">
            <v>60.750269860812068</v>
          </cell>
          <cell r="K122">
            <v>99.730651658299294</v>
          </cell>
          <cell r="L122">
            <v>100</v>
          </cell>
          <cell r="M122">
            <v>107.97069428863399</v>
          </cell>
          <cell r="N122">
            <v>117.87842638144319</v>
          </cell>
          <cell r="O122">
            <v>89.58194599044954</v>
          </cell>
          <cell r="P122">
            <v>139.88063556377389</v>
          </cell>
          <cell r="Q122">
            <v>113.49059100125476</v>
          </cell>
          <cell r="R122">
            <v>83.209334831887773</v>
          </cell>
          <cell r="S122">
            <v>88.285456665933722</v>
          </cell>
          <cell r="T122">
            <v>85.635518519946061</v>
          </cell>
          <cell r="U122">
            <v>66.803266446383859</v>
          </cell>
          <cell r="V122">
            <v>86.92492691364879</v>
          </cell>
          <cell r="W122">
            <v>93.930198379991083</v>
          </cell>
        </row>
      </sheetData>
      <sheetData sheetId="79">
        <row r="58">
          <cell r="A58" t="str">
            <v>Ohne Hauptschulabschluss</v>
          </cell>
        </row>
        <row r="59">
          <cell r="A59" t="str">
            <v>2017/18</v>
          </cell>
          <cell r="B59">
            <v>7.5002303510550083</v>
          </cell>
          <cell r="C59">
            <v>8.818967427431863</v>
          </cell>
          <cell r="D59">
            <v>8.5789576420066371</v>
          </cell>
          <cell r="E59">
            <v>11.077943615257048</v>
          </cell>
          <cell r="F59">
            <v>9.2281401310168043</v>
          </cell>
          <cell r="G59">
            <v>9.564964070693339</v>
          </cell>
          <cell r="H59">
            <v>9.0837747694722388</v>
          </cell>
          <cell r="I59">
            <v>8.9374975400480192</v>
          </cell>
          <cell r="J59">
            <v>6.2648126776817641</v>
          </cell>
          <cell r="K59">
            <v>6.1148009404896078</v>
          </cell>
          <cell r="L59">
            <v>6.4061563983226586</v>
          </cell>
          <cell r="M59">
            <v>5.5248783468586291</v>
          </cell>
          <cell r="N59">
            <v>7.8925272879932828</v>
          </cell>
          <cell r="O59">
            <v>6.282237032744133</v>
          </cell>
          <cell r="P59">
            <v>4.8577835858219194</v>
          </cell>
          <cell r="Q59">
            <v>6.282302729773404</v>
          </cell>
          <cell r="R59">
            <v>6.0899163838941215</v>
          </cell>
          <cell r="S59">
            <v>6.7293881068658425</v>
          </cell>
          <cell r="T59">
            <v>7.0834683079581042</v>
          </cell>
          <cell r="U59">
            <v>8.3823127392017494</v>
          </cell>
          <cell r="V59">
            <v>6.5992504013947855</v>
          </cell>
        </row>
        <row r="60">
          <cell r="A60" t="str">
            <v>2018/19</v>
          </cell>
          <cell r="B60">
            <v>7.4674864034050605</v>
          </cell>
          <cell r="C60">
            <v>9.1712210825784233</v>
          </cell>
          <cell r="D60">
            <v>8.5355859547374386</v>
          </cell>
          <cell r="E60">
            <v>11.00446797948039</v>
          </cell>
          <cell r="F60">
            <v>8.9077470572132498</v>
          </cell>
          <cell r="G60">
            <v>8.6185975220334647</v>
          </cell>
          <cell r="H60">
            <v>8.8346847048634434</v>
          </cell>
          <cell r="I60">
            <v>8.9006255968505776</v>
          </cell>
          <cell r="J60">
            <v>6.2584593614068362</v>
          </cell>
          <cell r="K60">
            <v>6.1476288659793816</v>
          </cell>
          <cell r="L60">
            <v>5.9043053205489757</v>
          </cell>
          <cell r="M60">
            <v>5.3730883315998303</v>
          </cell>
          <cell r="N60">
            <v>9.2841847659834809</v>
          </cell>
          <cell r="O60">
            <v>5.9004524886877832</v>
          </cell>
          <cell r="P60">
            <v>5.0702067058647167</v>
          </cell>
          <cell r="Q60">
            <v>6.7648636176554966</v>
          </cell>
          <cell r="R60">
            <v>6.0378735012370743</v>
          </cell>
          <cell r="S60">
            <v>7.3426833809110095</v>
          </cell>
          <cell r="T60">
            <v>7.1928635953026188</v>
          </cell>
          <cell r="U60">
            <v>9.193781385430281</v>
          </cell>
          <cell r="V60">
            <v>6.5970457522542709</v>
          </cell>
        </row>
        <row r="61">
          <cell r="A61" t="str">
            <v>2019/20</v>
          </cell>
          <cell r="B61">
            <v>5.4698051321628398</v>
          </cell>
          <cell r="C61">
            <v>7.1640162145307134</v>
          </cell>
          <cell r="D61">
            <v>7.7756310771862029</v>
          </cell>
          <cell r="E61">
            <v>9.8516419403233879</v>
          </cell>
          <cell r="F61">
            <v>7.4421263218062306</v>
          </cell>
          <cell r="G61">
            <v>6.6271919836028248</v>
          </cell>
          <cell r="H61">
            <v>7.3232746151855181</v>
          </cell>
          <cell r="I61">
            <v>7.535900621118012</v>
          </cell>
          <cell r="J61">
            <v>5.7735874046501028</v>
          </cell>
          <cell r="K61">
            <v>5.7311722617211629</v>
          </cell>
          <cell r="L61">
            <v>5.4138529808990938</v>
          </cell>
          <cell r="M61">
            <v>4.946873367009232</v>
          </cell>
          <cell r="N61">
            <v>8.3018339633207336</v>
          </cell>
          <cell r="O61">
            <v>6.6563559574088398</v>
          </cell>
          <cell r="P61">
            <v>4.3046803922229335</v>
          </cell>
          <cell r="Q61">
            <v>8.0449344125034887</v>
          </cell>
          <cell r="R61">
            <v>5.39954280756203</v>
          </cell>
          <cell r="S61">
            <v>6.5437714468119061</v>
          </cell>
          <cell r="T61">
            <v>6.2371487320082251</v>
          </cell>
          <cell r="U61">
            <v>8.276237085372486</v>
          </cell>
          <cell r="V61">
            <v>6.0100487503066891</v>
          </cell>
        </row>
        <row r="62">
          <cell r="A62" t="str">
            <v>2020/21</v>
          </cell>
          <cell r="B62">
            <v>6.3592277427029016</v>
          </cell>
          <cell r="C62">
            <v>8.0566589222813452</v>
          </cell>
          <cell r="D62">
            <v>8.6782252050708433</v>
          </cell>
          <cell r="E62">
            <v>9.4040182340030398</v>
          </cell>
          <cell r="F62">
            <v>8.2919591394167664</v>
          </cell>
          <cell r="G62">
            <v>6.3365332826410672</v>
          </cell>
          <cell r="H62">
            <v>7.7339094159713948</v>
          </cell>
          <cell r="I62">
            <v>8.1634640669283289</v>
          </cell>
          <cell r="J62">
            <v>5.8763602268321922</v>
          </cell>
          <cell r="K62">
            <v>5.8534492413451513</v>
          </cell>
          <cell r="L62">
            <v>6.2279329160648373</v>
          </cell>
          <cell r="M62">
            <v>5.1096829904183068</v>
          </cell>
          <cell r="N62">
            <v>8.6993603411513849</v>
          </cell>
          <cell r="O62">
            <v>5.7685264314491516</v>
          </cell>
          <cell r="P62">
            <v>5.5305037460740794</v>
          </cell>
          <cell r="Q62">
            <v>6.0135993816080813</v>
          </cell>
          <cell r="R62">
            <v>5.5147058823529411</v>
          </cell>
          <cell r="S62">
            <v>7.1802076016545699</v>
          </cell>
          <cell r="T62">
            <v>6.1067853170189101</v>
          </cell>
          <cell r="U62">
            <v>7.7233119649917468</v>
          </cell>
          <cell r="V62">
            <v>6.1820562854810852</v>
          </cell>
        </row>
        <row r="63">
          <cell r="A63" t="str">
            <v>2021/22</v>
          </cell>
          <cell r="B63">
            <v>7.2805038541079155</v>
          </cell>
          <cell r="C63">
            <v>10.117934704444124</v>
          </cell>
          <cell r="D63">
            <v>8.4444038707321525</v>
          </cell>
          <cell r="E63">
            <v>11.283728536385937</v>
          </cell>
          <cell r="F63">
            <v>9.3200830947167486</v>
          </cell>
          <cell r="G63">
            <v>6.7474994371723538</v>
          </cell>
          <cell r="H63">
            <v>8.5436792738722627</v>
          </cell>
          <cell r="I63">
            <v>9.0796545105566207</v>
          </cell>
          <cell r="J63">
            <v>6.434199073677374</v>
          </cell>
          <cell r="K63">
            <v>6.4188368726325384</v>
          </cell>
          <cell r="L63">
            <v>6.90615455253229</v>
          </cell>
          <cell r="M63">
            <v>5.0937897631654554</v>
          </cell>
          <cell r="N63">
            <v>9.1673919350159565</v>
          </cell>
          <cell r="O63">
            <v>6.2631357713324922</v>
          </cell>
          <cell r="P63">
            <v>6.3155094440010648</v>
          </cell>
          <cell r="Q63">
            <v>6.66981404254203</v>
          </cell>
          <cell r="R63">
            <v>6.256181998021761</v>
          </cell>
          <cell r="S63">
            <v>7.4829225214929478</v>
          </cell>
          <cell r="T63">
            <v>7.4552458644912765</v>
          </cell>
          <cell r="U63">
            <v>8.7627704326923066</v>
          </cell>
          <cell r="V63">
            <v>6.7924685246246801</v>
          </cell>
        </row>
        <row r="64">
          <cell r="A64" t="str">
            <v>2022/23</v>
          </cell>
          <cell r="B64">
            <v>7.6850478630173926</v>
          </cell>
          <cell r="C64">
            <v>9.8766302432146631</v>
          </cell>
          <cell r="D64">
            <v>8.4585777126099693</v>
          </cell>
          <cell r="E64">
            <v>12.466124661246612</v>
          </cell>
          <cell r="F64">
            <v>10.002694691457828</v>
          </cell>
          <cell r="G64">
            <v>7.7537162782161868</v>
          </cell>
          <cell r="H64">
            <v>9.0613329503016367</v>
          </cell>
          <cell r="I64">
            <v>9.4625795431081414</v>
          </cell>
          <cell r="J64">
            <v>6.7506365803245263</v>
          </cell>
          <cell r="K64">
            <v>6.6996484670770213</v>
          </cell>
          <cell r="L64">
            <v>6.8879709351515457</v>
          </cell>
          <cell r="M64">
            <v>5.2908150339563429</v>
          </cell>
          <cell r="N64">
            <v>9.3360711841204669</v>
          </cell>
          <cell r="O64">
            <v>6.2755071863725087</v>
          </cell>
          <cell r="P64">
            <v>5.8895603940723573</v>
          </cell>
          <cell r="Q64">
            <v>7.6698890175516201</v>
          </cell>
          <cell r="R64">
            <v>6.4380133819289558</v>
          </cell>
          <cell r="S64">
            <v>8.4750957854406135</v>
          </cell>
          <cell r="T64">
            <v>8.8717252896357373</v>
          </cell>
          <cell r="U64">
            <v>9.4917958067456709</v>
          </cell>
          <cell r="V64">
            <v>7.1199338465254725</v>
          </cell>
        </row>
        <row r="65">
          <cell r="A65" t="str">
            <v>2023/24</v>
          </cell>
          <cell r="B65">
            <v>8.525459529908769</v>
          </cell>
          <cell r="C65">
            <v>9.9612266478674663</v>
          </cell>
          <cell r="D65">
            <v>9.3933284457477999</v>
          </cell>
          <cell r="E65">
            <v>14.426908974972102</v>
          </cell>
          <cell r="F65">
            <v>10.288331985987604</v>
          </cell>
          <cell r="G65">
            <v>9.7663179788340369</v>
          </cell>
          <cell r="H65">
            <v>10.199655271473715</v>
          </cell>
          <cell r="I65">
            <v>10.33262628348319</v>
          </cell>
          <cell r="J65">
            <v>7.5497464775395526</v>
          </cell>
          <cell r="K65">
            <v>7.4370746739263947</v>
          </cell>
          <cell r="L65">
            <v>7.496142935350619</v>
          </cell>
          <cell r="M65">
            <v>6.048396982748053</v>
          </cell>
          <cell r="N65">
            <v>9.979466119096509</v>
          </cell>
          <cell r="O65">
            <v>6.5653279706630387</v>
          </cell>
          <cell r="P65">
            <v>6.1279907277092471</v>
          </cell>
          <cell r="Q65">
            <v>8.9553598147256661</v>
          </cell>
          <cell r="R65">
            <v>7.3328618832617103</v>
          </cell>
          <cell r="S65">
            <v>8.6206896551724146</v>
          </cell>
          <cell r="T65">
            <v>9.5084020457154796</v>
          </cell>
          <cell r="U65">
            <v>10.304618656943179</v>
          </cell>
          <cell r="V65">
            <v>7.9287035273758564</v>
          </cell>
        </row>
        <row r="67">
          <cell r="A67" t="str">
            <v>Hauptschulabschluss</v>
          </cell>
        </row>
        <row r="68">
          <cell r="A68" t="str">
            <v>2017/18</v>
          </cell>
          <cell r="B68">
            <v>12.996406523541879</v>
          </cell>
          <cell r="C68">
            <v>14.01137454760322</v>
          </cell>
          <cell r="D68">
            <v>9.5126553451753519</v>
          </cell>
          <cell r="E68">
            <v>11.177446102819237</v>
          </cell>
          <cell r="F68">
            <v>14.867559099971517</v>
          </cell>
          <cell r="G68">
            <v>14.67598886515181</v>
          </cell>
          <cell r="H68">
            <v>12.683177132853412</v>
          </cell>
          <cell r="I68">
            <v>12.07738024953753</v>
          </cell>
          <cell r="J68">
            <v>17.063219523179555</v>
          </cell>
          <cell r="K68">
            <v>17.171733520097227</v>
          </cell>
          <cell r="L68">
            <v>16.121837703331643</v>
          </cell>
          <cell r="M68">
            <v>20.778282026633281</v>
          </cell>
          <cell r="N68">
            <v>19.143576826196472</v>
          </cell>
          <cell r="O68">
            <v>18.186033033903218</v>
          </cell>
          <cell r="P68">
            <v>18.367939596340932</v>
          </cell>
          <cell r="Q68">
            <v>14.205183238969274</v>
          </cell>
          <cell r="R68">
            <v>14.951003710398631</v>
          </cell>
          <cell r="S68">
            <v>18.431006415780907</v>
          </cell>
          <cell r="T68">
            <v>27.912752402548318</v>
          </cell>
          <cell r="U68">
            <v>18.29209950792783</v>
          </cell>
          <cell r="V68">
            <v>16.439332748889392</v>
          </cell>
        </row>
        <row r="69">
          <cell r="A69" t="str">
            <v>2018/19</v>
          </cell>
          <cell r="B69">
            <v>13.610782690943484</v>
          </cell>
          <cell r="C69">
            <v>13.446133113723141</v>
          </cell>
          <cell r="D69">
            <v>9.8468133392170465</v>
          </cell>
          <cell r="E69">
            <v>11.98080423630647</v>
          </cell>
          <cell r="F69">
            <v>14.426498768135779</v>
          </cell>
          <cell r="G69">
            <v>15.538382935240772</v>
          </cell>
          <cell r="H69">
            <v>13.044095029043291</v>
          </cell>
          <cell r="I69">
            <v>12.282941279647638</v>
          </cell>
          <cell r="J69">
            <v>17.16750860437903</v>
          </cell>
          <cell r="K69">
            <v>17.244011246485474</v>
          </cell>
          <cell r="L69">
            <v>16.065989847715738</v>
          </cell>
          <cell r="M69">
            <v>20.654108401710388</v>
          </cell>
          <cell r="N69">
            <v>20.969715509330069</v>
          </cell>
          <cell r="O69">
            <v>18.099547511312217</v>
          </cell>
          <cell r="P69">
            <v>17.43091760081283</v>
          </cell>
          <cell r="Q69">
            <v>13.974980980057122</v>
          </cell>
          <cell r="R69">
            <v>15.991562519824907</v>
          </cell>
          <cell r="S69">
            <v>18.150676430433162</v>
          </cell>
          <cell r="T69">
            <v>27.292231255645888</v>
          </cell>
          <cell r="U69">
            <v>17.465776982871294</v>
          </cell>
          <cell r="V69">
            <v>16.541564634939743</v>
          </cell>
        </row>
        <row r="70">
          <cell r="A70" t="str">
            <v>2019/20</v>
          </cell>
          <cell r="B70">
            <v>14.745321242523634</v>
          </cell>
          <cell r="C70">
            <v>10.82008107265357</v>
          </cell>
          <cell r="D70">
            <v>9.2294048712507522</v>
          </cell>
          <cell r="E70">
            <v>11.468578096349392</v>
          </cell>
          <cell r="F70">
            <v>14.558445270077163</v>
          </cell>
          <cell r="G70">
            <v>13.996160978625111</v>
          </cell>
          <cell r="H70">
            <v>12.387143922900078</v>
          </cell>
          <cell r="I70">
            <v>11.895652173913044</v>
          </cell>
          <cell r="J70">
            <v>17.205256584205912</v>
          </cell>
          <cell r="K70">
            <v>17.364714783165368</v>
          </cell>
          <cell r="L70">
            <v>16.832915300019295</v>
          </cell>
          <cell r="M70">
            <v>20.088585861099361</v>
          </cell>
          <cell r="N70">
            <v>21.167576648467033</v>
          </cell>
          <cell r="O70">
            <v>17.76217952531081</v>
          </cell>
          <cell r="P70">
            <v>17.410789500286416</v>
          </cell>
          <cell r="Q70">
            <v>18.430784259000838</v>
          </cell>
          <cell r="R70">
            <v>14.728604561912867</v>
          </cell>
          <cell r="S70">
            <v>16.830260952836966</v>
          </cell>
          <cell r="T70">
            <v>28.923920493488691</v>
          </cell>
          <cell r="U70">
            <v>18.158419430850099</v>
          </cell>
          <cell r="V70">
            <v>16.492831464749369</v>
          </cell>
        </row>
        <row r="71">
          <cell r="A71" t="str">
            <v>2020/21</v>
          </cell>
          <cell r="B71">
            <v>15.390246134138529</v>
          </cell>
          <cell r="C71">
            <v>12.366034624896951</v>
          </cell>
          <cell r="D71">
            <v>8.8988317176236631</v>
          </cell>
          <cell r="E71">
            <v>12.966402161067025</v>
          </cell>
          <cell r="F71">
            <v>14.421046624436453</v>
          </cell>
          <cell r="G71">
            <v>13.313056426828881</v>
          </cell>
          <cell r="H71">
            <v>12.597586412395708</v>
          </cell>
          <cell r="I71">
            <v>12.3776503014307</v>
          </cell>
          <cell r="J71">
            <v>16.464416976953153</v>
          </cell>
          <cell r="K71">
            <v>16.621316158504364</v>
          </cell>
          <cell r="L71">
            <v>16.244382924089233</v>
          </cell>
          <cell r="M71">
            <v>19.028047626164497</v>
          </cell>
          <cell r="N71">
            <v>20.92395167022033</v>
          </cell>
          <cell r="O71">
            <v>16.280063484312048</v>
          </cell>
          <cell r="P71">
            <v>17.3424806555191</v>
          </cell>
          <cell r="Q71">
            <v>13.518152161096337</v>
          </cell>
          <cell r="R71">
            <v>15.50925925925926</v>
          </cell>
          <cell r="S71">
            <v>16.852675667941412</v>
          </cell>
          <cell r="T71">
            <v>26.529477196885427</v>
          </cell>
          <cell r="U71">
            <v>17.580899005796322</v>
          </cell>
          <cell r="V71">
            <v>15.918176599309286</v>
          </cell>
        </row>
        <row r="72">
          <cell r="A72" t="str">
            <v>2021/22</v>
          </cell>
          <cell r="B72">
            <v>13.315472833239332</v>
          </cell>
          <cell r="C72">
            <v>13.123831439666331</v>
          </cell>
          <cell r="D72">
            <v>9.0651816687967859</v>
          </cell>
          <cell r="E72">
            <v>12.085036794766966</v>
          </cell>
          <cell r="F72">
            <v>14.524731907248329</v>
          </cell>
          <cell r="G72">
            <v>13.260219341974079</v>
          </cell>
          <cell r="H72">
            <v>12.24305766004154</v>
          </cell>
          <cell r="I72">
            <v>11.939539347408829</v>
          </cell>
          <cell r="J72">
            <v>16.954470085431538</v>
          </cell>
          <cell r="K72">
            <v>17.135611983889433</v>
          </cell>
          <cell r="L72">
            <v>16.146966642045797</v>
          </cell>
          <cell r="M72">
            <v>20.811886877642326</v>
          </cell>
          <cell r="N72">
            <v>22.338265158108499</v>
          </cell>
          <cell r="O72">
            <v>16.759742989251187</v>
          </cell>
          <cell r="P72">
            <v>17.290059412964439</v>
          </cell>
          <cell r="Q72">
            <v>13.961234820468436</v>
          </cell>
          <cell r="R72">
            <v>15.334102648642709</v>
          </cell>
          <cell r="S72">
            <v>18.435884782213449</v>
          </cell>
          <cell r="T72">
            <v>28.019487876727851</v>
          </cell>
          <cell r="U72">
            <v>18.513371394230766</v>
          </cell>
          <cell r="V72">
            <v>16.275306695641213</v>
          </cell>
        </row>
        <row r="73">
          <cell r="A73" t="str">
            <v>2022/23</v>
          </cell>
          <cell r="B73">
            <v>13.675789852141476</v>
          </cell>
          <cell r="C73">
            <v>14.035953471977441</v>
          </cell>
          <cell r="D73">
            <v>10.04398826979472</v>
          </cell>
          <cell r="E73">
            <v>12.832775386577394</v>
          </cell>
          <cell r="F73">
            <v>14.76690918889787</v>
          </cell>
          <cell r="G73">
            <v>16.079402948553252</v>
          </cell>
          <cell r="H73">
            <v>13.454467107153118</v>
          </cell>
          <cell r="I73">
            <v>12.648996677491411</v>
          </cell>
          <cell r="J73">
            <v>17.287908894665748</v>
          </cell>
          <cell r="K73">
            <v>17.349339146090614</v>
          </cell>
          <cell r="L73">
            <v>16.020504653361868</v>
          </cell>
          <cell r="M73">
            <v>21.822773223932071</v>
          </cell>
          <cell r="N73">
            <v>26.543463381245726</v>
          </cell>
          <cell r="O73">
            <v>16.525699414443721</v>
          </cell>
          <cell r="P73">
            <v>16.532825565030219</v>
          </cell>
          <cell r="Q73">
            <v>13.86825225412769</v>
          </cell>
          <cell r="R73">
            <v>15.579611597671761</v>
          </cell>
          <cell r="S73">
            <v>18.424010217113665</v>
          </cell>
          <cell r="T73">
            <v>27.324913892078072</v>
          </cell>
          <cell r="U73">
            <v>18.770890306897599</v>
          </cell>
          <cell r="V73">
            <v>16.65620770350565</v>
          </cell>
        </row>
        <row r="74">
          <cell r="A74" t="str">
            <v>2023/24</v>
          </cell>
          <cell r="B74">
            <v>14.979102062828636</v>
          </cell>
          <cell r="C74">
            <v>13.204088826224886</v>
          </cell>
          <cell r="D74">
            <v>10.529692082111437</v>
          </cell>
          <cell r="E74">
            <v>12.864658058345288</v>
          </cell>
          <cell r="F74">
            <v>16.98194556723255</v>
          </cell>
          <cell r="G74">
            <v>16.321037499235334</v>
          </cell>
          <cell r="H74">
            <v>14.048405630565931</v>
          </cell>
          <cell r="I74">
            <v>13.351040864978506</v>
          </cell>
          <cell r="J74">
            <v>17.590330785039292</v>
          </cell>
          <cell r="K74">
            <v>17.654850952217334</v>
          </cell>
          <cell r="L74">
            <v>16.131986263872992</v>
          </cell>
          <cell r="M74">
            <v>21.860366287194658</v>
          </cell>
          <cell r="N74">
            <v>25.708418891170432</v>
          </cell>
          <cell r="O74">
            <v>18.140415212633819</v>
          </cell>
          <cell r="P74">
            <v>17.345806772083783</v>
          </cell>
          <cell r="Q74">
            <v>14.807634759754876</v>
          </cell>
          <cell r="R74">
            <v>15.685687863787196</v>
          </cell>
          <cell r="S74">
            <v>17.987228607918262</v>
          </cell>
          <cell r="T74">
            <v>28.900949796472187</v>
          </cell>
          <cell r="U74">
            <v>19.55712549377089</v>
          </cell>
          <cell r="V74">
            <v>17.013047929317008</v>
          </cell>
        </row>
        <row r="76">
          <cell r="A76" t="str">
            <v>Mittlerer Schulabschluss</v>
          </cell>
        </row>
        <row r="77">
          <cell r="A77" t="str">
            <v>2017/18</v>
          </cell>
          <cell r="B77">
            <v>38.69897724131576</v>
          </cell>
          <cell r="C77">
            <v>41.199497747248685</v>
          </cell>
          <cell r="D77">
            <v>48.988223046392086</v>
          </cell>
          <cell r="E77">
            <v>47.379767827529022</v>
          </cell>
          <cell r="F77">
            <v>43.343776701794361</v>
          </cell>
          <cell r="G77">
            <v>30.491357545154401</v>
          </cell>
          <cell r="H77">
            <v>41.227871598677957</v>
          </cell>
          <cell r="I77">
            <v>44.4916755224938</v>
          </cell>
          <cell r="J77">
            <v>41.712781827905538</v>
          </cell>
          <cell r="K77">
            <v>42.222863078720394</v>
          </cell>
          <cell r="L77">
            <v>46.635638910649277</v>
          </cell>
          <cell r="M77">
            <v>45.058237016833964</v>
          </cell>
          <cell r="N77">
            <v>33.557234816680662</v>
          </cell>
          <cell r="O77">
            <v>23.187481889307445</v>
          </cell>
          <cell r="P77">
            <v>43.106980946388525</v>
          </cell>
          <cell r="Q77">
            <v>46.789771675979722</v>
          </cell>
          <cell r="R77">
            <v>39.30062685652068</v>
          </cell>
          <cell r="S77">
            <v>39.425931245810588</v>
          </cell>
          <cell r="T77">
            <v>30.126336248785229</v>
          </cell>
          <cell r="U77">
            <v>38.388463641334063</v>
          </cell>
          <cell r="V77">
            <v>42.060509648250118</v>
          </cell>
        </row>
        <row r="78">
          <cell r="A78" t="str">
            <v>2018/19</v>
          </cell>
          <cell r="B78">
            <v>38.841333648616697</v>
          </cell>
          <cell r="C78">
            <v>42.135210002246012</v>
          </cell>
          <cell r="D78">
            <v>48.836916094055347</v>
          </cell>
          <cell r="E78">
            <v>48.055601522422634</v>
          </cell>
          <cell r="F78">
            <v>43.974815220366821</v>
          </cell>
          <cell r="G78">
            <v>32.207178439136541</v>
          </cell>
          <cell r="H78">
            <v>41.9335812092162</v>
          </cell>
          <cell r="I78">
            <v>44.90167800276744</v>
          </cell>
          <cell r="J78">
            <v>41.750753017440786</v>
          </cell>
          <cell r="K78">
            <v>42.198912839737588</v>
          </cell>
          <cell r="L78">
            <v>47.722316224854296</v>
          </cell>
          <cell r="M78">
            <v>45.514850340922223</v>
          </cell>
          <cell r="N78">
            <v>33.710614866931785</v>
          </cell>
          <cell r="O78">
            <v>22.576168929110104</v>
          </cell>
          <cell r="P78">
            <v>45.586888085680499</v>
          </cell>
          <cell r="Q78">
            <v>45.476995223188119</v>
          </cell>
          <cell r="R78">
            <v>38.547548055573181</v>
          </cell>
          <cell r="S78">
            <v>37.92975052749162</v>
          </cell>
          <cell r="T78">
            <v>31.458897922312556</v>
          </cell>
          <cell r="U78">
            <v>37.187865446790944</v>
          </cell>
          <cell r="V78">
            <v>42.154535453345538</v>
          </cell>
        </row>
        <row r="79">
          <cell r="A79" t="str">
            <v>2019/20</v>
          </cell>
          <cell r="B79">
            <v>40.155315454370054</v>
          </cell>
          <cell r="C79">
            <v>44.870595572185849</v>
          </cell>
          <cell r="D79">
            <v>50.799733949893898</v>
          </cell>
          <cell r="E79">
            <v>49.224870811801971</v>
          </cell>
          <cell r="F79">
            <v>45.224349814232639</v>
          </cell>
          <cell r="G79">
            <v>34.795197969873442</v>
          </cell>
          <cell r="H79">
            <v>43.837639500007612</v>
          </cell>
          <cell r="I79">
            <v>46.599751552795034</v>
          </cell>
          <cell r="J79">
            <v>44.068939920131704</v>
          </cell>
          <cell r="K79">
            <v>44.529747066678304</v>
          </cell>
          <cell r="L79">
            <v>48.878062897935557</v>
          </cell>
          <cell r="M79">
            <v>47.068289081875562</v>
          </cell>
          <cell r="N79">
            <v>30.183396332073357</v>
          </cell>
          <cell r="O79">
            <v>22.87787758015585</v>
          </cell>
          <cell r="P79">
            <v>46.008693601105236</v>
          </cell>
          <cell r="Q79">
            <v>64.439715322355568</v>
          </cell>
          <cell r="R79">
            <v>39.1016335452437</v>
          </cell>
          <cell r="S79">
            <v>38.927459899449367</v>
          </cell>
          <cell r="T79">
            <v>29.483664610463791</v>
          </cell>
          <cell r="U79">
            <v>37.234003987674463</v>
          </cell>
          <cell r="V79">
            <v>44.40851583584908</v>
          </cell>
        </row>
        <row r="80">
          <cell r="A80" t="str">
            <v>2020/21</v>
          </cell>
          <cell r="B80">
            <v>38.791289230487692</v>
          </cell>
          <cell r="C80">
            <v>45.686877014164729</v>
          </cell>
          <cell r="D80">
            <v>50.779890628883919</v>
          </cell>
          <cell r="E80">
            <v>49.451291575215265</v>
          </cell>
          <cell r="F80">
            <v>46.10511898647492</v>
          </cell>
          <cell r="G80">
            <v>37.00218610398251</v>
          </cell>
          <cell r="H80">
            <v>44.296036948748515</v>
          </cell>
          <cell r="I80">
            <v>46.538173105953625</v>
          </cell>
          <cell r="J80">
            <v>43.027344278257104</v>
          </cell>
          <cell r="K80">
            <v>43.327323405121213</v>
          </cell>
          <cell r="L80">
            <v>48.606764564275394</v>
          </cell>
          <cell r="M80">
            <v>46.933692024111991</v>
          </cell>
          <cell r="N80">
            <v>30.746268656716421</v>
          </cell>
          <cell r="O80">
            <v>22.396532779880356</v>
          </cell>
          <cell r="P80">
            <v>49.048128717561809</v>
          </cell>
          <cell r="Q80">
            <v>47.06984422288312</v>
          </cell>
          <cell r="R80">
            <v>39.488017429193903</v>
          </cell>
          <cell r="S80">
            <v>38.877182028668798</v>
          </cell>
          <cell r="T80">
            <v>30.389321468298107</v>
          </cell>
          <cell r="U80">
            <v>37.618517523319646</v>
          </cell>
          <cell r="V80">
            <v>43.496604360113565</v>
          </cell>
        </row>
        <row r="81">
          <cell r="A81" t="str">
            <v>2021/22</v>
          </cell>
          <cell r="B81">
            <v>39.60330889264899</v>
          </cell>
          <cell r="C81">
            <v>44.016971091615133</v>
          </cell>
          <cell r="D81">
            <v>50.556874201205041</v>
          </cell>
          <cell r="E81">
            <v>49.468520032706458</v>
          </cell>
          <cell r="F81">
            <v>45.168715962045923</v>
          </cell>
          <cell r="G81">
            <v>35.233010645482906</v>
          </cell>
          <cell r="H81">
            <v>43.783492124500157</v>
          </cell>
          <cell r="I81">
            <v>46.334932821497119</v>
          </cell>
          <cell r="J81">
            <v>42.621814732468344</v>
          </cell>
          <cell r="K81">
            <v>42.984113366912787</v>
          </cell>
          <cell r="L81">
            <v>47.24412592577805</v>
          </cell>
          <cell r="M81">
            <v>46.640397323810696</v>
          </cell>
          <cell r="N81">
            <v>30.301711633304322</v>
          </cell>
          <cell r="O81">
            <v>22.878760583678616</v>
          </cell>
          <cell r="P81">
            <v>48.285891637846944</v>
          </cell>
          <cell r="Q81">
            <v>46.815904739423509</v>
          </cell>
          <cell r="R81">
            <v>39.608748214089459</v>
          </cell>
          <cell r="S81">
            <v>38.721072179943377</v>
          </cell>
          <cell r="T81">
            <v>29.99093587128937</v>
          </cell>
          <cell r="U81">
            <v>37.424879807692307</v>
          </cell>
          <cell r="V81">
            <v>43.124675888439342</v>
          </cell>
        </row>
        <row r="82">
          <cell r="A82" t="str">
            <v>2022/23</v>
          </cell>
          <cell r="B82">
            <v>40.10606264886971</v>
          </cell>
          <cell r="C82">
            <v>44.984138174127594</v>
          </cell>
          <cell r="D82">
            <v>51.612903225806448</v>
          </cell>
          <cell r="E82">
            <v>48.11095169775227</v>
          </cell>
          <cell r="F82">
            <v>46.650498517919701</v>
          </cell>
          <cell r="G82">
            <v>32.55031504251545</v>
          </cell>
          <cell r="H82">
            <v>43.48822177535191</v>
          </cell>
          <cell r="I82">
            <v>46.844555403299978</v>
          </cell>
          <cell r="J82">
            <v>42.381971867662308</v>
          </cell>
          <cell r="K82">
            <v>42.881730393993621</v>
          </cell>
          <cell r="L82">
            <v>48.240680834121335</v>
          </cell>
          <cell r="M82">
            <v>46.130774825723464</v>
          </cell>
          <cell r="N82">
            <v>29.171800136892539</v>
          </cell>
          <cell r="O82">
            <v>23.599692435086059</v>
          </cell>
          <cell r="P82">
            <v>46.785329911416504</v>
          </cell>
          <cell r="Q82">
            <v>46.204088005308428</v>
          </cell>
          <cell r="R82">
            <v>39.520208888647119</v>
          </cell>
          <cell r="S82">
            <v>39.805874840357596</v>
          </cell>
          <cell r="T82">
            <v>32.136520196221689</v>
          </cell>
          <cell r="U82">
            <v>36.82011546642358</v>
          </cell>
          <cell r="V82">
            <v>42.989661602483572</v>
          </cell>
        </row>
        <row r="83">
          <cell r="A83" t="str">
            <v>2023/24</v>
          </cell>
          <cell r="B83">
            <v>42.254280706485105</v>
          </cell>
          <cell r="C83">
            <v>45.787804018329219</v>
          </cell>
          <cell r="D83">
            <v>54.511852394916914</v>
          </cell>
          <cell r="E83">
            <v>51.299218874541687</v>
          </cell>
          <cell r="F83">
            <v>45.464834276475344</v>
          </cell>
          <cell r="G83">
            <v>36.651985073713831</v>
          </cell>
          <cell r="H83">
            <v>45.830939385234124</v>
          </cell>
          <cell r="I83">
            <v>48.647532521164564</v>
          </cell>
          <cell r="J83">
            <v>43.260830003092273</v>
          </cell>
          <cell r="K83">
            <v>43.596767949401652</v>
          </cell>
          <cell r="L83">
            <v>48.739361966854126</v>
          </cell>
          <cell r="M83">
            <v>46.634194977239851</v>
          </cell>
          <cell r="N83">
            <v>30.130047912388775</v>
          </cell>
          <cell r="O83">
            <v>25.060625776305674</v>
          </cell>
          <cell r="P83">
            <v>48.605016971603611</v>
          </cell>
          <cell r="Q83">
            <v>47.488257718679662</v>
          </cell>
          <cell r="R83">
            <v>39.884676059402707</v>
          </cell>
          <cell r="S83">
            <v>40.541507024265641</v>
          </cell>
          <cell r="T83">
            <v>34.286608913474588</v>
          </cell>
          <cell r="U83">
            <v>36.497265268915221</v>
          </cell>
          <cell r="V83">
            <v>43.994361106460318</v>
          </cell>
        </row>
        <row r="86">
          <cell r="A86" t="str">
            <v>2017/18</v>
          </cell>
        </row>
        <row r="87">
          <cell r="A87" t="str">
            <v>2018/19</v>
          </cell>
        </row>
        <row r="88">
          <cell r="A88" t="str">
            <v>2019/20</v>
          </cell>
        </row>
        <row r="89">
          <cell r="A89" t="str">
            <v>2020/21</v>
          </cell>
        </row>
        <row r="90">
          <cell r="A90" t="str">
            <v>2021/22</v>
          </cell>
        </row>
        <row r="91">
          <cell r="A91" t="str">
            <v>2022/23</v>
          </cell>
        </row>
        <row r="92">
          <cell r="A92" t="str">
            <v>2023/24</v>
          </cell>
        </row>
        <row r="104">
          <cell r="B104">
            <v>40.804385884087345</v>
          </cell>
          <cell r="C104">
            <v>35.970160277716232</v>
          </cell>
          <cell r="D104">
            <v>32.920163966425925</v>
          </cell>
          <cell r="E104">
            <v>30.348258706467661</v>
          </cell>
          <cell r="F104">
            <v>32.560524067217315</v>
          </cell>
          <cell r="G104">
            <v>45.267689519000456</v>
          </cell>
          <cell r="H104">
            <v>37.002912723925085</v>
          </cell>
          <cell r="I104">
            <v>34.490494745542563</v>
          </cell>
          <cell r="J104">
            <v>34.959185971233147</v>
          </cell>
          <cell r="K104">
            <v>34.49060246069277</v>
          </cell>
          <cell r="L104">
            <v>30.836366987696419</v>
          </cell>
          <cell r="M104">
            <v>28.638602609674123</v>
          </cell>
          <cell r="N104">
            <v>39.406661069129584</v>
          </cell>
          <cell r="O104">
            <v>52.344248044045202</v>
          </cell>
          <cell r="P104">
            <v>33.667295871448623</v>
          </cell>
          <cell r="Q104">
            <v>32.722742355277603</v>
          </cell>
          <cell r="R104">
            <v>39.658453049186562</v>
          </cell>
          <cell r="S104">
            <v>35.413674231542657</v>
          </cell>
          <cell r="T104">
            <v>34.877443040708343</v>
          </cell>
          <cell r="U104">
            <v>34.937124111536363</v>
          </cell>
          <cell r="V104">
            <v>34.789723308478045</v>
          </cell>
        </row>
        <row r="105">
          <cell r="B105">
            <v>40.080397257034761</v>
          </cell>
          <cell r="C105">
            <v>35.247435801452419</v>
          </cell>
          <cell r="D105">
            <v>32.780684611990168</v>
          </cell>
          <cell r="E105">
            <v>28.942578189640905</v>
          </cell>
          <cell r="F105">
            <v>32.69093895428415</v>
          </cell>
          <cell r="G105">
            <v>43.635841103589215</v>
          </cell>
          <cell r="H105">
            <v>36.185399214561961</v>
          </cell>
          <cell r="I105">
            <v>33.911831770965293</v>
          </cell>
          <cell r="J105">
            <v>34.822849334924108</v>
          </cell>
          <cell r="K105">
            <v>34.408997188378635</v>
          </cell>
          <cell r="L105">
            <v>30.307388606880991</v>
          </cell>
          <cell r="M105">
            <v>28.457952925767554</v>
          </cell>
          <cell r="N105">
            <v>36.03548485775466</v>
          </cell>
          <cell r="O105">
            <v>53.423831070889896</v>
          </cell>
          <cell r="P105">
            <v>31.911987607641954</v>
          </cell>
          <cell r="Q105">
            <v>33.783160179099262</v>
          </cell>
          <cell r="R105">
            <v>39.421429930850728</v>
          </cell>
          <cell r="S105">
            <v>36.576889661164202</v>
          </cell>
          <cell r="T105">
            <v>34.056007226738934</v>
          </cell>
          <cell r="U105">
            <v>36.152576184907474</v>
          </cell>
          <cell r="V105">
            <v>34.628184107900346</v>
          </cell>
        </row>
        <row r="106">
          <cell r="B106">
            <v>39.629558170943469</v>
          </cell>
          <cell r="C106">
            <v>37.145307140629875</v>
          </cell>
          <cell r="D106">
            <v>32.195230101669146</v>
          </cell>
          <cell r="E106">
            <v>29.471578596432739</v>
          </cell>
          <cell r="F106">
            <v>32.775078593883968</v>
          </cell>
          <cell r="G106">
            <v>44.581449067898625</v>
          </cell>
          <cell r="H106">
            <v>36.454225727379303</v>
          </cell>
          <cell r="I106">
            <v>33.971677018633542</v>
          </cell>
          <cell r="J106">
            <v>32.952216091012275</v>
          </cell>
          <cell r="K106">
            <v>32.374365888435165</v>
          </cell>
          <cell r="L106">
            <v>28.875168821146051</v>
          </cell>
          <cell r="M106">
            <v>27.896251690015845</v>
          </cell>
          <cell r="N106">
            <v>40.347193056138877</v>
          </cell>
          <cell r="O106">
            <v>52.703586937124506</v>
          </cell>
          <cell r="P106">
            <v>32.275836506385417</v>
          </cell>
          <cell r="Q106">
            <v>9.0845660061401059</v>
          </cell>
          <cell r="R106">
            <v>40.770219085281404</v>
          </cell>
          <cell r="S106">
            <v>37.698507700901764</v>
          </cell>
          <cell r="T106">
            <v>35.355266164039293</v>
          </cell>
          <cell r="U106">
            <v>36.331339496102956</v>
          </cell>
          <cell r="V106">
            <v>32.967261555529483</v>
          </cell>
        </row>
        <row r="107">
          <cell r="B107">
            <v>39.459236892670873</v>
          </cell>
          <cell r="C107">
            <v>33.890429438656973</v>
          </cell>
          <cell r="D107">
            <v>31.643052448421578</v>
          </cell>
          <cell r="E107">
            <v>28.178288029714672</v>
          </cell>
          <cell r="F107">
            <v>31.181875249671858</v>
          </cell>
          <cell r="G107">
            <v>43.34822418654754</v>
          </cell>
          <cell r="H107">
            <v>35.372467222884381</v>
          </cell>
          <cell r="I107">
            <v>32.92071252568735</v>
          </cell>
          <cell r="J107">
            <v>34.631127218961581</v>
          </cell>
          <cell r="K107">
            <v>34.197122490539492</v>
          </cell>
          <cell r="L107">
            <v>28.920919595570531</v>
          </cell>
          <cell r="M107">
            <v>28.928577359305201</v>
          </cell>
          <cell r="N107">
            <v>39.630419331911867</v>
          </cell>
          <cell r="O107">
            <v>55.554877304358442</v>
          </cell>
          <cell r="P107">
            <v>28.078886880845015</v>
          </cell>
          <cell r="Q107">
            <v>33.39840423441246</v>
          </cell>
          <cell r="R107">
            <v>39.485294117647058</v>
          </cell>
          <cell r="S107">
            <v>37.089934701735217</v>
          </cell>
          <cell r="T107">
            <v>36.974416017797552</v>
          </cell>
          <cell r="U107">
            <v>37.077271505892291</v>
          </cell>
          <cell r="V107">
            <v>34.291992486243657</v>
          </cell>
        </row>
        <row r="108">
          <cell r="B108">
            <v>39.800714420003757</v>
          </cell>
          <cell r="C108">
            <v>32.741262764274417</v>
          </cell>
          <cell r="D108">
            <v>31.933540259266017</v>
          </cell>
          <cell r="E108">
            <v>27.162714636140638</v>
          </cell>
          <cell r="F108">
            <v>30.986469035988996</v>
          </cell>
          <cell r="G108">
            <v>44.759270575370664</v>
          </cell>
          <cell r="H108">
            <v>35.429770941586042</v>
          </cell>
          <cell r="I108">
            <v>32.645873320537426</v>
          </cell>
          <cell r="J108">
            <v>33.98876446721416</v>
          </cell>
          <cell r="K108">
            <v>33.460649279787042</v>
          </cell>
          <cell r="L108">
            <v>29.702752879643864</v>
          </cell>
          <cell r="M108">
            <v>27.453926035381521</v>
          </cell>
          <cell r="N108">
            <v>38.192631273571223</v>
          </cell>
          <cell r="O108">
            <v>54.098360655737707</v>
          </cell>
          <cell r="P108">
            <v>28.108539505187551</v>
          </cell>
          <cell r="Q108">
            <v>32.553046397566028</v>
          </cell>
          <cell r="R108">
            <v>38.798219584569729</v>
          </cell>
          <cell r="S108">
            <v>35.360120516350221</v>
          </cell>
          <cell r="T108">
            <v>34.534330387491501</v>
          </cell>
          <cell r="U108">
            <v>35.298978365384613</v>
          </cell>
          <cell r="V108">
            <v>33.706822491490243</v>
          </cell>
        </row>
        <row r="109">
          <cell r="B109">
            <v>38.533099635971418</v>
          </cell>
          <cell r="C109">
            <v>31.103278110680293</v>
          </cell>
          <cell r="D109">
            <v>29.884530791788855</v>
          </cell>
          <cell r="E109">
            <v>26.590148254423724</v>
          </cell>
          <cell r="F109">
            <v>28.579897601724603</v>
          </cell>
          <cell r="G109">
            <v>43.616565730715116</v>
          </cell>
          <cell r="H109">
            <v>33.995978167193336</v>
          </cell>
          <cell r="I109">
            <v>31.043868376100463</v>
          </cell>
          <cell r="J109">
            <v>33.579482657347413</v>
          </cell>
          <cell r="K109">
            <v>33.069281992838739</v>
          </cell>
          <cell r="L109">
            <v>28.850843577365254</v>
          </cell>
          <cell r="M109">
            <v>26.755636916388127</v>
          </cell>
          <cell r="N109">
            <v>34.948665297741272</v>
          </cell>
          <cell r="O109">
            <v>53.599100964097715</v>
          </cell>
          <cell r="P109">
            <v>30.792284129480919</v>
          </cell>
          <cell r="Q109">
            <v>32.257770723012271</v>
          </cell>
          <cell r="R109">
            <v>38.462166131752163</v>
          </cell>
          <cell r="S109">
            <v>33.29501915708812</v>
          </cell>
          <cell r="T109">
            <v>31.666840622064502</v>
          </cell>
          <cell r="U109">
            <v>34.91719841993315</v>
          </cell>
          <cell r="V109">
            <v>33.131694748237209</v>
          </cell>
        </row>
        <row r="110">
          <cell r="B110">
            <v>36.90111690887921</v>
          </cell>
          <cell r="C110">
            <v>30.65579581708614</v>
          </cell>
          <cell r="D110">
            <v>28.563471122837882</v>
          </cell>
          <cell r="E110">
            <v>24.425022999080038</v>
          </cell>
          <cell r="F110">
            <v>27.158894645941277</v>
          </cell>
          <cell r="G110">
            <v>40.935268371343007</v>
          </cell>
          <cell r="H110">
            <v>32.345762899893224</v>
          </cell>
          <cell r="I110">
            <v>29.621545599006378</v>
          </cell>
          <cell r="J110">
            <v>32.903444912745137</v>
          </cell>
          <cell r="K110">
            <v>32.477135451055197</v>
          </cell>
          <cell r="L110">
            <v>28.637612877895563</v>
          </cell>
          <cell r="M110">
            <v>26.948366583641008</v>
          </cell>
          <cell r="N110">
            <v>35.411069317571197</v>
          </cell>
          <cell r="O110">
            <v>52.379874356217101</v>
          </cell>
          <cell r="P110">
            <v>30.427833980598042</v>
          </cell>
          <cell r="Q110">
            <v>31.106190793694726</v>
          </cell>
          <cell r="R110">
            <v>37.275907895093709</v>
          </cell>
          <cell r="S110">
            <v>32.850574712643677</v>
          </cell>
          <cell r="T110">
            <v>30.468204053109716</v>
          </cell>
          <cell r="U110">
            <v>34.935945180992107</v>
          </cell>
          <cell r="V110">
            <v>32.453407203881206</v>
          </cell>
        </row>
      </sheetData>
      <sheetData sheetId="80">
        <row r="26">
          <cell r="A26">
            <v>2019</v>
          </cell>
          <cell r="B26">
            <v>1.7595024013191241</v>
          </cell>
          <cell r="C26">
            <v>1.7540790683692127</v>
          </cell>
          <cell r="D26">
            <v>2.914814083177705</v>
          </cell>
          <cell r="E26">
            <v>1.5153873348396181</v>
          </cell>
          <cell r="F26">
            <v>2.2937461957356686</v>
          </cell>
          <cell r="G26">
            <v>3.281510160876334</v>
          </cell>
          <cell r="H26">
            <v>2.5161908732087199</v>
          </cell>
          <cell r="I26">
            <v>2.2015809391217895</v>
          </cell>
          <cell r="J26">
            <v>3.1755903925136248</v>
          </cell>
          <cell r="K26">
            <v>3.2186413540736298</v>
          </cell>
          <cell r="L26">
            <v>5.6474129263874175</v>
          </cell>
          <cell r="M26">
            <v>3.3332630828610377</v>
          </cell>
          <cell r="N26">
            <v>3.009015140969368</v>
          </cell>
          <cell r="O26">
            <v>2.0775411482272035</v>
          </cell>
          <cell r="P26">
            <v>3.0158762217812161</v>
          </cell>
          <cell r="Q26">
            <v>3.064298211345347</v>
          </cell>
          <cell r="R26">
            <v>2.12279606095505</v>
          </cell>
          <cell r="S26">
            <v>2.5455778369328752</v>
          </cell>
          <cell r="T26">
            <v>1.8212973814634676</v>
          </cell>
          <cell r="U26">
            <v>1.6532595663614895</v>
          </cell>
          <cell r="V26">
            <v>3.1097802471371021</v>
          </cell>
        </row>
        <row r="27">
          <cell r="A27">
            <v>2020</v>
          </cell>
          <cell r="B27">
            <v>1.8095689428314521</v>
          </cell>
          <cell r="C27">
            <v>1.7804177769344169</v>
          </cell>
          <cell r="D27">
            <v>2.9772393069323879</v>
          </cell>
          <cell r="E27">
            <v>1.5536035687036001</v>
          </cell>
          <cell r="F27">
            <v>2.391086479983854</v>
          </cell>
          <cell r="G27">
            <v>3.2293347308208631</v>
          </cell>
          <cell r="H27">
            <v>2.5430496077978222</v>
          </cell>
          <cell r="I27">
            <v>2.2567232524257594</v>
          </cell>
          <cell r="J27">
            <v>3.1379356621965266</v>
          </cell>
          <cell r="K27">
            <v>3.1879567934830306</v>
          </cell>
          <cell r="L27">
            <v>5.5636845405878415</v>
          </cell>
          <cell r="M27">
            <v>3.3079036299047355</v>
          </cell>
          <cell r="N27">
            <v>3.6865249222493088</v>
          </cell>
          <cell r="O27">
            <v>2.1350381939487217</v>
          </cell>
          <cell r="P27">
            <v>2.975701579330472</v>
          </cell>
          <cell r="Q27">
            <v>3.0125055568955337</v>
          </cell>
          <cell r="R27">
            <v>2.1236592435835191</v>
          </cell>
          <cell r="S27">
            <v>2.4807364823461189</v>
          </cell>
          <cell r="T27">
            <v>1.8655920405614657</v>
          </cell>
          <cell r="U27">
            <v>1.6027908462962921</v>
          </cell>
          <cell r="V27">
            <v>3.0869776960940625</v>
          </cell>
        </row>
        <row r="28">
          <cell r="A28">
            <v>2021</v>
          </cell>
          <cell r="B28">
            <v>1.7082993926349039</v>
          </cell>
          <cell r="C28">
            <v>1.7582251096274288</v>
          </cell>
          <cell r="D28">
            <v>3.0627188106269316</v>
          </cell>
          <cell r="E28">
            <v>1.6015532967065143</v>
          </cell>
          <cell r="F28">
            <v>2.7242787935410253</v>
          </cell>
          <cell r="G28">
            <v>3.2344238497780986</v>
          </cell>
          <cell r="H28">
            <v>2.596254233362925</v>
          </cell>
          <cell r="I28">
            <v>2.324611025925241</v>
          </cell>
          <cell r="J28">
            <v>3.1820991094766562</v>
          </cell>
          <cell r="K28">
            <v>3.164581938106243</v>
          </cell>
          <cell r="L28">
            <v>5.4662881266038266</v>
          </cell>
          <cell r="M28">
            <v>3.3422005251515534</v>
          </cell>
          <cell r="N28">
            <v>3.1479813914562489</v>
          </cell>
          <cell r="O28">
            <v>2.0502772146256052</v>
          </cell>
          <cell r="P28">
            <v>2.9916273755844958</v>
          </cell>
          <cell r="Q28">
            <v>2.6770684524161235</v>
          </cell>
          <cell r="R28">
            <v>2.1720681762173752</v>
          </cell>
          <cell r="S28">
            <v>2.6876745338081292</v>
          </cell>
          <cell r="T28">
            <v>1.9067305210732612</v>
          </cell>
          <cell r="U28">
            <v>1.661677643564714</v>
          </cell>
          <cell r="V28">
            <v>3.0759480587304093</v>
          </cell>
        </row>
        <row r="29">
          <cell r="A29">
            <v>2022</v>
          </cell>
          <cell r="B29">
            <v>1.6697560877268627</v>
          </cell>
          <cell r="C29">
            <v>1.6923819188574731</v>
          </cell>
          <cell r="D29">
            <v>2.9955035400714185</v>
          </cell>
          <cell r="E29">
            <v>1.5851082423377638</v>
          </cell>
          <cell r="F29">
            <v>2.7410377331114493</v>
          </cell>
          <cell r="G29">
            <v>3.1277172416141892</v>
          </cell>
          <cell r="H29">
            <v>2.5303100015176079</v>
          </cell>
          <cell r="I29">
            <v>2.2787494285211372</v>
          </cell>
          <cell r="J29">
            <v>3.1147791774521467</v>
          </cell>
          <cell r="K29">
            <v>3.1687465056386435</v>
          </cell>
          <cell r="L29">
            <v>5.4633344498853038</v>
          </cell>
          <cell r="M29">
            <v>3.3701871804834393</v>
          </cell>
          <cell r="N29">
            <v>3.0473897702706032</v>
          </cell>
          <cell r="O29">
            <v>1.9843107633390409</v>
          </cell>
          <cell r="P29">
            <v>3.040439606947734</v>
          </cell>
          <cell r="Q29">
            <v>2.6635340270575072</v>
          </cell>
          <cell r="R29">
            <v>2.1847873482509303</v>
          </cell>
          <cell r="S29">
            <v>2.7285595489746473</v>
          </cell>
          <cell r="T29">
            <v>1.8237038019108107</v>
          </cell>
          <cell r="U29">
            <v>1.6334939593854483</v>
          </cell>
          <cell r="V29">
            <v>3.0681993500006324</v>
          </cell>
        </row>
        <row r="30">
          <cell r="B30">
            <v>1.453445794839868</v>
          </cell>
          <cell r="C30">
            <v>1.3650880521496074</v>
          </cell>
          <cell r="D30">
            <v>2.2544881369453287</v>
          </cell>
          <cell r="E30">
            <v>1.4516237806056489</v>
          </cell>
          <cell r="F30">
            <v>2.5968579139811729</v>
          </cell>
          <cell r="G30">
            <v>3.043274360159701</v>
          </cell>
          <cell r="H30">
            <v>2.2393115726652351</v>
          </cell>
          <cell r="I30">
            <v>1.8980185918518671</v>
          </cell>
          <cell r="J30">
            <v>3.2353040595835303</v>
          </cell>
          <cell r="K30">
            <v>3.2932802373722931</v>
          </cell>
          <cell r="L30">
            <v>5.7149186251688731</v>
          </cell>
          <cell r="M30">
            <v>3.4131867234647166</v>
          </cell>
          <cell r="N30">
            <v>2.8385346774980853</v>
          </cell>
          <cell r="O30">
            <v>2.6486718813109835</v>
          </cell>
          <cell r="P30">
            <v>3.013886277918234</v>
          </cell>
          <cell r="Q30">
            <v>2.7365806848023082</v>
          </cell>
          <cell r="R30">
            <v>2.2779300851884163</v>
          </cell>
          <cell r="S30">
            <v>3.5629716361873474</v>
          </cell>
          <cell r="T30">
            <v>1.6352582985555726</v>
          </cell>
          <cell r="U30">
            <v>1.529989087005112</v>
          </cell>
          <cell r="V30">
            <v>3.125842851082286</v>
          </cell>
        </row>
        <row r="56">
          <cell r="A56">
            <v>2019</v>
          </cell>
          <cell r="B56">
            <v>0.62872509105355889</v>
          </cell>
          <cell r="C56">
            <v>0.49529247300298535</v>
          </cell>
          <cell r="D56">
            <v>1.2728938100675535</v>
          </cell>
          <cell r="E56">
            <v>0.39772869989188203</v>
          </cell>
          <cell r="F56">
            <v>1.1297738029468569</v>
          </cell>
          <cell r="G56">
            <v>1.3030082220694152</v>
          </cell>
          <cell r="H56">
            <v>1.001139405712997</v>
          </cell>
          <cell r="I56">
            <v>0.87681417939496575</v>
          </cell>
          <cell r="J56">
            <v>2.2820361040773243</v>
          </cell>
          <cell r="K56">
            <v>2.3533920855684118</v>
          </cell>
          <cell r="L56">
            <v>4.7187124039455322</v>
          </cell>
          <cell r="M56">
            <v>2.5470805695760061</v>
          </cell>
          <cell r="N56">
            <v>0.98734262549020368</v>
          </cell>
          <cell r="O56">
            <v>1.1593856798677118</v>
          </cell>
          <cell r="P56">
            <v>2.2258133241220528</v>
          </cell>
          <cell r="Q56">
            <v>2.1790290523527172</v>
          </cell>
          <cell r="R56">
            <v>1.2343995014724491</v>
          </cell>
          <cell r="S56">
            <v>1.9212768914405032</v>
          </cell>
          <cell r="T56">
            <v>0.84875444474322037</v>
          </cell>
          <cell r="U56">
            <v>0.77986892763849214</v>
          </cell>
          <cell r="V56">
            <v>2.1437941016826487</v>
          </cell>
        </row>
        <row r="57">
          <cell r="A57">
            <v>2020</v>
          </cell>
          <cell r="B57">
            <v>0.59678866054326518</v>
          </cell>
          <cell r="C57">
            <v>0.47404741705847353</v>
          </cell>
          <cell r="D57">
            <v>1.2209173432004061</v>
          </cell>
          <cell r="E57">
            <v>0.3778721960658466</v>
          </cell>
          <cell r="F57">
            <v>1.0749922579433127</v>
          </cell>
          <cell r="G57">
            <v>1.2237320231994766</v>
          </cell>
          <cell r="H57">
            <v>0.95092430943441042</v>
          </cell>
          <cell r="I57">
            <v>0.83674469255386641</v>
          </cell>
          <cell r="J57">
            <v>2.1862889805076691</v>
          </cell>
          <cell r="K57">
            <v>2.2642269748099735</v>
          </cell>
          <cell r="L57">
            <v>4.5849256433926717</v>
          </cell>
          <cell r="M57">
            <v>2.4486458651381726</v>
          </cell>
          <cell r="N57">
            <v>0.95146322152678786</v>
          </cell>
          <cell r="O57">
            <v>1.1363589307170625</v>
          </cell>
          <cell r="P57">
            <v>2.1485668445998192</v>
          </cell>
          <cell r="Q57">
            <v>2.0942720632466254</v>
          </cell>
          <cell r="R57">
            <v>1.1799356700020118</v>
          </cell>
          <cell r="S57">
            <v>1.8323853668383492</v>
          </cell>
          <cell r="T57">
            <v>0.82862347321192786</v>
          </cell>
          <cell r="U57">
            <v>0.73296986760874261</v>
          </cell>
          <cell r="V57">
            <v>2.0584689572031345</v>
          </cell>
        </row>
        <row r="58">
          <cell r="A58">
            <v>2021</v>
          </cell>
          <cell r="B58">
            <v>0.53457551932348857</v>
          </cell>
          <cell r="C58">
            <v>0.47247324994014339</v>
          </cell>
          <cell r="D58">
            <v>1.3482383508971887</v>
          </cell>
          <cell r="E58">
            <v>0.41945439528611245</v>
          </cell>
          <cell r="F58">
            <v>1.3555530598067913</v>
          </cell>
          <cell r="G58">
            <v>1.126564949520698</v>
          </cell>
          <cell r="H58">
            <v>0.98095027085886322</v>
          </cell>
          <cell r="I58">
            <v>0.91925702899597217</v>
          </cell>
          <cell r="J58">
            <v>2.2417966978430965</v>
          </cell>
          <cell r="K58">
            <v>2.2553874421310725</v>
          </cell>
          <cell r="L58">
            <v>4.5015559895875716</v>
          </cell>
          <cell r="M58">
            <v>2.5336348965248328</v>
          </cell>
          <cell r="N58">
            <v>1.0386790392699137</v>
          </cell>
          <cell r="O58">
            <v>1.0855054909675386</v>
          </cell>
          <cell r="P58">
            <v>2.1476729336404028</v>
          </cell>
          <cell r="Q58">
            <v>1.7505139928846047</v>
          </cell>
          <cell r="R58">
            <v>1.2301371610960117</v>
          </cell>
          <cell r="S58">
            <v>2.0033060471764039</v>
          </cell>
          <cell r="T58">
            <v>0.80156917556829033</v>
          </cell>
          <cell r="U58">
            <v>0.79174262966034692</v>
          </cell>
          <cell r="V58">
            <v>2.0573874221283206</v>
          </cell>
        </row>
        <row r="59">
          <cell r="A59">
            <v>2022</v>
          </cell>
          <cell r="B59">
            <v>0.51724997225433655</v>
          </cell>
          <cell r="C59">
            <v>0.45483519393204364</v>
          </cell>
          <cell r="D59">
            <v>1.3334210697459428</v>
          </cell>
          <cell r="E59">
            <v>0.41306659618431951</v>
          </cell>
          <cell r="F59">
            <v>1.354388731718646</v>
          </cell>
          <cell r="G59">
            <v>1.1143585044876254</v>
          </cell>
          <cell r="H59">
            <v>0.96535086221889321</v>
          </cell>
          <cell r="I59">
            <v>0.9026843415504282</v>
          </cell>
          <cell r="J59">
            <v>2.170553291092657</v>
          </cell>
          <cell r="K59">
            <v>2.2532758734886826</v>
          </cell>
          <cell r="L59">
            <v>4.4867736613413607</v>
          </cell>
          <cell r="M59">
            <v>2.5273790840582619</v>
          </cell>
          <cell r="N59">
            <v>1.0295801185313076</v>
          </cell>
          <cell r="O59">
            <v>1.026879129600577</v>
          </cell>
          <cell r="P59">
            <v>2.1677000382291554</v>
          </cell>
          <cell r="Q59">
            <v>1.7499102239671347</v>
          </cell>
          <cell r="R59">
            <v>1.2410083545417494</v>
          </cell>
          <cell r="S59">
            <v>2.0432773488336267</v>
          </cell>
          <cell r="T59">
            <v>0.79876980491876481</v>
          </cell>
          <cell r="U59">
            <v>0.76505447490187983</v>
          </cell>
          <cell r="V59">
            <v>2.050614254309556</v>
          </cell>
        </row>
        <row r="60">
          <cell r="B60">
            <v>0.30679325683506331</v>
          </cell>
          <cell r="C60">
            <v>0.18584119521838713</v>
          </cell>
          <cell r="D60">
            <v>0.65126849795198483</v>
          </cell>
          <cell r="E60">
            <v>0.32613573925501366</v>
          </cell>
          <cell r="F60">
            <v>1.1244798694258666</v>
          </cell>
          <cell r="G60">
            <v>1.1073733977090408</v>
          </cell>
          <cell r="H60">
            <v>0.71192503829170573</v>
          </cell>
          <cell r="I60">
            <v>0.54405190853664542</v>
          </cell>
          <cell r="J60">
            <v>2.3290059870896282</v>
          </cell>
          <cell r="K60">
            <v>2.4128950439954053</v>
          </cell>
          <cell r="L60">
            <v>4.7044484163249916</v>
          </cell>
          <cell r="M60">
            <v>2.5850085460446435</v>
          </cell>
          <cell r="N60">
            <v>0.84500720761236348</v>
          </cell>
          <cell r="O60">
            <v>1.6652201777399753</v>
          </cell>
          <cell r="P60">
            <v>2.1864742673336357</v>
          </cell>
          <cell r="Q60">
            <v>1.862031316981404</v>
          </cell>
          <cell r="R60">
            <v>1.3227997747043756</v>
          </cell>
          <cell r="S60">
            <v>2.9547061568172608</v>
          </cell>
          <cell r="T60">
            <v>0.4789480711651416</v>
          </cell>
          <cell r="U60">
            <v>0.61892573990163458</v>
          </cell>
          <cell r="V60">
            <v>2.1426726170866801</v>
          </cell>
        </row>
        <row r="84">
          <cell r="A84">
            <v>2019</v>
          </cell>
          <cell r="B84">
            <v>11682</v>
          </cell>
          <cell r="C84">
            <v>6705</v>
          </cell>
          <cell r="D84">
            <v>32775</v>
          </cell>
          <cell r="E84">
            <v>8443</v>
          </cell>
          <cell r="F84">
            <v>12761</v>
          </cell>
          <cell r="G84">
            <v>37063</v>
          </cell>
          <cell r="H84">
            <v>109429</v>
          </cell>
          <cell r="I84">
            <v>72366</v>
          </cell>
          <cell r="J84">
            <v>662728</v>
          </cell>
          <cell r="K84">
            <v>625665</v>
          </cell>
          <cell r="L84">
            <v>181480</v>
          </cell>
          <cell r="M84">
            <v>146204</v>
          </cell>
          <cell r="N84">
            <v>7829</v>
          </cell>
          <cell r="O84">
            <v>18835</v>
          </cell>
          <cell r="P84">
            <v>57210</v>
          </cell>
          <cell r="Q84">
            <v>57428</v>
          </cell>
          <cell r="R84">
            <v>113939</v>
          </cell>
          <cell r="S84">
            <v>24837</v>
          </cell>
          <cell r="T84">
            <v>5592</v>
          </cell>
          <cell r="U84">
            <v>12311</v>
          </cell>
          <cell r="V84">
            <v>735094</v>
          </cell>
        </row>
        <row r="85">
          <cell r="A85">
            <v>2020</v>
          </cell>
          <cell r="B85">
            <v>11821</v>
          </cell>
          <cell r="C85">
            <v>6659</v>
          </cell>
          <cell r="D85">
            <v>33172</v>
          </cell>
          <cell r="E85">
            <v>8423</v>
          </cell>
          <cell r="F85">
            <v>12949</v>
          </cell>
          <cell r="G85">
            <v>37603</v>
          </cell>
          <cell r="H85">
            <v>110627</v>
          </cell>
          <cell r="I85">
            <v>73024</v>
          </cell>
          <cell r="J85">
            <v>660337</v>
          </cell>
          <cell r="K85">
            <v>622734</v>
          </cell>
          <cell r="L85">
            <v>179942</v>
          </cell>
          <cell r="M85">
            <v>145842</v>
          </cell>
          <cell r="N85">
            <v>7610</v>
          </cell>
          <cell r="O85">
            <v>19109</v>
          </cell>
          <cell r="P85">
            <v>56743</v>
          </cell>
          <cell r="Q85">
            <v>56911</v>
          </cell>
          <cell r="R85">
            <v>114191</v>
          </cell>
          <cell r="S85">
            <v>24664</v>
          </cell>
          <cell r="T85">
            <v>5596</v>
          </cell>
          <cell r="U85">
            <v>12126</v>
          </cell>
          <cell r="V85">
            <v>733361</v>
          </cell>
        </row>
        <row r="86">
          <cell r="A86">
            <v>2021</v>
          </cell>
          <cell r="B86">
            <v>11899</v>
          </cell>
          <cell r="C86">
            <v>7143</v>
          </cell>
          <cell r="D86">
            <v>34131</v>
          </cell>
          <cell r="E86">
            <v>8806</v>
          </cell>
          <cell r="F86">
            <v>13954</v>
          </cell>
          <cell r="G86">
            <v>38255</v>
          </cell>
          <cell r="H86">
            <v>114188</v>
          </cell>
          <cell r="I86">
            <v>75933</v>
          </cell>
          <cell r="J86">
            <v>677516</v>
          </cell>
          <cell r="K86">
            <v>639261</v>
          </cell>
          <cell r="L86">
            <v>183992</v>
          </cell>
          <cell r="M86">
            <v>151362</v>
          </cell>
          <cell r="N86">
            <v>7962</v>
          </cell>
          <cell r="O86">
            <v>19783</v>
          </cell>
          <cell r="P86">
            <v>55883</v>
          </cell>
          <cell r="Q86">
            <v>58987</v>
          </cell>
          <cell r="R86">
            <v>115376</v>
          </cell>
          <cell r="S86">
            <v>27405</v>
          </cell>
          <cell r="T86">
            <v>5841</v>
          </cell>
          <cell r="U86">
            <v>12670</v>
          </cell>
          <cell r="V86">
            <v>753449</v>
          </cell>
        </row>
        <row r="87">
          <cell r="A87">
            <v>2022</v>
          </cell>
          <cell r="B87">
            <v>12451</v>
          </cell>
          <cell r="C87">
            <v>7400</v>
          </cell>
          <cell r="D87">
            <v>34708</v>
          </cell>
          <cell r="E87">
            <v>9023</v>
          </cell>
          <cell r="F87">
            <v>14417</v>
          </cell>
          <cell r="G87">
            <v>39282</v>
          </cell>
          <cell r="H87">
            <v>117281</v>
          </cell>
          <cell r="I87">
            <v>77999</v>
          </cell>
          <cell r="J87">
            <v>706905</v>
          </cell>
          <cell r="K87">
            <v>667623</v>
          </cell>
          <cell r="L87">
            <v>192125</v>
          </cell>
          <cell r="M87">
            <v>159050</v>
          </cell>
          <cell r="N87">
            <v>8098</v>
          </cell>
          <cell r="O87">
            <v>20669</v>
          </cell>
          <cell r="P87">
            <v>58498</v>
          </cell>
          <cell r="Q87">
            <v>61198</v>
          </cell>
          <cell r="R87">
            <v>119843</v>
          </cell>
          <cell r="S87">
            <v>28939</v>
          </cell>
          <cell r="T87">
            <v>6106</v>
          </cell>
          <cell r="U87">
            <v>13097</v>
          </cell>
          <cell r="V87">
            <v>784904</v>
          </cell>
        </row>
        <row r="88">
          <cell r="B88">
            <v>11326</v>
          </cell>
          <cell r="C88">
            <v>6302</v>
          </cell>
          <cell r="D88">
            <v>28514</v>
          </cell>
          <cell r="E88">
            <v>8240</v>
          </cell>
          <cell r="F88">
            <v>13557</v>
          </cell>
          <cell r="G88">
            <v>45388</v>
          </cell>
          <cell r="H88">
            <v>113327</v>
          </cell>
          <cell r="I88">
            <v>67939</v>
          </cell>
          <cell r="J88">
            <v>755997</v>
          </cell>
          <cell r="K88">
            <v>710609</v>
          </cell>
          <cell r="L88">
            <v>213375</v>
          </cell>
          <cell r="M88">
            <v>162211</v>
          </cell>
          <cell r="N88">
            <v>7720</v>
          </cell>
          <cell r="O88">
            <v>23938</v>
          </cell>
          <cell r="P88">
            <v>64778</v>
          </cell>
          <cell r="Q88">
            <v>65844</v>
          </cell>
          <cell r="R88">
            <v>124926</v>
          </cell>
          <cell r="S88">
            <v>29570</v>
          </cell>
          <cell r="T88">
            <v>5497</v>
          </cell>
          <cell r="U88">
            <v>12750</v>
          </cell>
          <cell r="V88">
            <v>823936</v>
          </cell>
        </row>
        <row r="112">
          <cell r="A112">
            <v>2019</v>
          </cell>
          <cell r="B112">
            <v>4685</v>
          </cell>
          <cell r="C112">
            <v>2006</v>
          </cell>
          <cell r="D112">
            <v>14612</v>
          </cell>
          <cell r="E112">
            <v>2748</v>
          </cell>
          <cell r="F112">
            <v>6745</v>
          </cell>
          <cell r="G112">
            <v>14258</v>
          </cell>
          <cell r="H112">
            <v>45054</v>
          </cell>
          <cell r="I112">
            <v>30796</v>
          </cell>
          <cell r="J112">
            <v>444880</v>
          </cell>
          <cell r="K112">
            <v>430622</v>
          </cell>
          <cell r="L112">
            <v>141679</v>
          </cell>
          <cell r="M112">
            <v>108051</v>
          </cell>
          <cell r="N112">
            <v>2970</v>
          </cell>
          <cell r="O112">
            <v>10075</v>
          </cell>
          <cell r="P112">
            <v>41815</v>
          </cell>
          <cell r="Q112">
            <v>36382</v>
          </cell>
          <cell r="R112">
            <v>63571</v>
          </cell>
          <cell r="S112">
            <v>17084</v>
          </cell>
          <cell r="T112">
            <v>2744</v>
          </cell>
          <cell r="U112">
            <v>6251</v>
          </cell>
          <cell r="V112">
            <v>475676</v>
          </cell>
        </row>
        <row r="113">
          <cell r="A113">
            <v>2020</v>
          </cell>
          <cell r="B113">
            <v>4604</v>
          </cell>
          <cell r="C113">
            <v>1971</v>
          </cell>
          <cell r="D113">
            <v>14359</v>
          </cell>
          <cell r="E113">
            <v>2700</v>
          </cell>
          <cell r="F113">
            <v>6628</v>
          </cell>
          <cell r="G113">
            <v>14011</v>
          </cell>
          <cell r="H113">
            <v>44273</v>
          </cell>
          <cell r="I113">
            <v>30262</v>
          </cell>
          <cell r="J113">
            <v>437181</v>
          </cell>
          <cell r="K113">
            <v>423170</v>
          </cell>
          <cell r="L113">
            <v>139227</v>
          </cell>
          <cell r="M113">
            <v>106181</v>
          </cell>
          <cell r="N113">
            <v>2919</v>
          </cell>
          <cell r="O113">
            <v>9901</v>
          </cell>
          <cell r="P113">
            <v>41091</v>
          </cell>
          <cell r="Q113">
            <v>35752</v>
          </cell>
          <cell r="R113">
            <v>62471</v>
          </cell>
          <cell r="S113">
            <v>16788</v>
          </cell>
          <cell r="T113">
            <v>2697</v>
          </cell>
          <cell r="U113">
            <v>6143</v>
          </cell>
          <cell r="V113">
            <v>467443</v>
          </cell>
        </row>
        <row r="114">
          <cell r="A114">
            <v>2021</v>
          </cell>
          <cell r="B114">
            <v>4086</v>
          </cell>
          <cell r="C114">
            <v>2160</v>
          </cell>
          <cell r="D114">
            <v>15257</v>
          </cell>
          <cell r="E114">
            <v>2768</v>
          </cell>
          <cell r="F114">
            <v>7387</v>
          </cell>
          <cell r="G114">
            <v>13632</v>
          </cell>
          <cell r="H114">
            <v>45290</v>
          </cell>
          <cell r="I114">
            <v>31658</v>
          </cell>
          <cell r="J114">
            <v>446471</v>
          </cell>
          <cell r="K114">
            <v>432839</v>
          </cell>
          <cell r="L114">
            <v>141971</v>
          </cell>
          <cell r="M114">
            <v>109466</v>
          </cell>
          <cell r="N114">
            <v>3117</v>
          </cell>
          <cell r="O114">
            <v>10180</v>
          </cell>
          <cell r="P114">
            <v>40263</v>
          </cell>
          <cell r="Q114">
            <v>37261</v>
          </cell>
          <cell r="R114">
            <v>62446</v>
          </cell>
          <cell r="S114">
            <v>18908</v>
          </cell>
          <cell r="T114">
            <v>2596</v>
          </cell>
          <cell r="U114">
            <v>6631</v>
          </cell>
          <cell r="V114">
            <v>478129</v>
          </cell>
        </row>
        <row r="115">
          <cell r="A115">
            <v>2022</v>
          </cell>
          <cell r="B115">
            <v>4318</v>
          </cell>
          <cell r="C115">
            <v>2283</v>
          </cell>
          <cell r="D115">
            <v>16123</v>
          </cell>
          <cell r="E115">
            <v>2925</v>
          </cell>
          <cell r="F115">
            <v>7806</v>
          </cell>
          <cell r="G115">
            <v>14405</v>
          </cell>
          <cell r="H115">
            <v>47860</v>
          </cell>
          <cell r="I115">
            <v>33455</v>
          </cell>
          <cell r="J115">
            <v>471800</v>
          </cell>
          <cell r="K115">
            <v>457395</v>
          </cell>
          <cell r="L115">
            <v>150025</v>
          </cell>
          <cell r="M115">
            <v>115676</v>
          </cell>
          <cell r="N115">
            <v>3294</v>
          </cell>
          <cell r="O115">
            <v>10758</v>
          </cell>
          <cell r="P115">
            <v>42547</v>
          </cell>
          <cell r="Q115">
            <v>39375</v>
          </cell>
          <cell r="R115">
            <v>65989</v>
          </cell>
          <cell r="S115">
            <v>19981</v>
          </cell>
          <cell r="T115">
            <v>2743</v>
          </cell>
          <cell r="U115">
            <v>7007</v>
          </cell>
          <cell r="V115">
            <v>505255</v>
          </cell>
        </row>
        <row r="116">
          <cell r="B116">
            <v>3312</v>
          </cell>
          <cell r="C116">
            <v>1282</v>
          </cell>
          <cell r="D116">
            <v>9862</v>
          </cell>
          <cell r="E116">
            <v>2269</v>
          </cell>
          <cell r="F116">
            <v>6771</v>
          </cell>
          <cell r="G116">
            <v>20422</v>
          </cell>
          <cell r="H116">
            <v>43918</v>
          </cell>
          <cell r="I116">
            <v>23496</v>
          </cell>
          <cell r="J116">
            <v>519957</v>
          </cell>
          <cell r="K116">
            <v>499535</v>
          </cell>
          <cell r="L116">
            <v>170877</v>
          </cell>
          <cell r="M116">
            <v>119056</v>
          </cell>
          <cell r="N116">
            <v>2658</v>
          </cell>
          <cell r="O116">
            <v>13875</v>
          </cell>
          <cell r="P116">
            <v>48808</v>
          </cell>
          <cell r="Q116">
            <v>43975</v>
          </cell>
          <cell r="R116">
            <v>70794</v>
          </cell>
          <cell r="S116">
            <v>20690</v>
          </cell>
          <cell r="T116">
            <v>2066</v>
          </cell>
          <cell r="U116">
            <v>6736</v>
          </cell>
          <cell r="V116">
            <v>543453</v>
          </cell>
        </row>
        <row r="140">
          <cell r="A140">
            <v>2019</v>
          </cell>
          <cell r="B140">
            <v>2644</v>
          </cell>
          <cell r="C140">
            <v>2410</v>
          </cell>
          <cell r="D140">
            <v>9678</v>
          </cell>
          <cell r="E140">
            <v>2921</v>
          </cell>
          <cell r="F140">
            <v>3424</v>
          </cell>
          <cell r="G140">
            <v>9846</v>
          </cell>
          <cell r="H140">
            <v>30923</v>
          </cell>
          <cell r="I140">
            <v>21077</v>
          </cell>
          <cell r="J140">
            <v>126239</v>
          </cell>
          <cell r="K140">
            <v>116393</v>
          </cell>
          <cell r="L140">
            <v>22626</v>
          </cell>
          <cell r="M140">
            <v>22940</v>
          </cell>
          <cell r="N140">
            <v>2055</v>
          </cell>
          <cell r="O140">
            <v>5111</v>
          </cell>
          <cell r="P140">
            <v>10000</v>
          </cell>
          <cell r="Q140">
            <v>12611</v>
          </cell>
          <cell r="R140">
            <v>31184</v>
          </cell>
          <cell r="S140">
            <v>5117</v>
          </cell>
          <cell r="T140">
            <v>1457</v>
          </cell>
          <cell r="U140">
            <v>3292</v>
          </cell>
          <cell r="V140">
            <v>147316</v>
          </cell>
        </row>
        <row r="141">
          <cell r="A141">
            <v>2020</v>
          </cell>
          <cell r="B141">
            <v>2855</v>
          </cell>
          <cell r="C141">
            <v>2374</v>
          </cell>
          <cell r="D141">
            <v>10012</v>
          </cell>
          <cell r="E141">
            <v>2993</v>
          </cell>
          <cell r="F141">
            <v>3510</v>
          </cell>
          <cell r="G141">
            <v>10385</v>
          </cell>
          <cell r="H141">
            <v>32129</v>
          </cell>
          <cell r="I141">
            <v>21744</v>
          </cell>
          <cell r="J141">
            <v>129949</v>
          </cell>
          <cell r="K141">
            <v>119564</v>
          </cell>
          <cell r="L141">
            <v>23311</v>
          </cell>
          <cell r="M141">
            <v>24231</v>
          </cell>
          <cell r="N141">
            <v>2026</v>
          </cell>
          <cell r="O141">
            <v>5397</v>
          </cell>
          <cell r="P141">
            <v>10192</v>
          </cell>
          <cell r="Q141">
            <v>12547</v>
          </cell>
          <cell r="R141">
            <v>31922</v>
          </cell>
          <cell r="S141">
            <v>5246</v>
          </cell>
          <cell r="T141">
            <v>1538</v>
          </cell>
          <cell r="U141">
            <v>3154</v>
          </cell>
          <cell r="V141">
            <v>151693</v>
          </cell>
        </row>
        <row r="142">
          <cell r="A142">
            <v>2021</v>
          </cell>
          <cell r="B142">
            <v>3262</v>
          </cell>
          <cell r="C142">
            <v>2600</v>
          </cell>
          <cell r="D142">
            <v>9826</v>
          </cell>
          <cell r="E142">
            <v>3266</v>
          </cell>
          <cell r="F142">
            <v>3640</v>
          </cell>
          <cell r="G142">
            <v>10861</v>
          </cell>
          <cell r="H142">
            <v>33455</v>
          </cell>
          <cell r="I142">
            <v>22594</v>
          </cell>
          <cell r="J142">
            <v>133950</v>
          </cell>
          <cell r="K142">
            <v>123089</v>
          </cell>
          <cell r="L142">
            <v>23971</v>
          </cell>
          <cell r="M142">
            <v>26124</v>
          </cell>
          <cell r="N142">
            <v>2055</v>
          </cell>
          <cell r="O142">
            <v>5635</v>
          </cell>
          <cell r="P142">
            <v>9751</v>
          </cell>
          <cell r="Q142">
            <v>12761</v>
          </cell>
          <cell r="R142">
            <v>32236</v>
          </cell>
          <cell r="S142">
            <v>5692</v>
          </cell>
          <cell r="T142">
            <v>1692</v>
          </cell>
          <cell r="U142">
            <v>3172</v>
          </cell>
          <cell r="V142">
            <v>156544</v>
          </cell>
        </row>
        <row r="143">
          <cell r="A143">
            <v>2022</v>
          </cell>
          <cell r="B143">
            <v>3368</v>
          </cell>
          <cell r="C143">
            <v>2726</v>
          </cell>
          <cell r="D143">
            <v>9805</v>
          </cell>
          <cell r="E143">
            <v>3331</v>
          </cell>
          <cell r="F143">
            <v>3693</v>
          </cell>
          <cell r="G143">
            <v>11099</v>
          </cell>
          <cell r="H143">
            <v>34022</v>
          </cell>
          <cell r="I143">
            <v>22923</v>
          </cell>
          <cell r="J143">
            <v>136337</v>
          </cell>
          <cell r="K143">
            <v>125238</v>
          </cell>
          <cell r="L143">
            <v>24070</v>
          </cell>
          <cell r="M143">
            <v>27172</v>
          </cell>
          <cell r="N143">
            <v>1997</v>
          </cell>
          <cell r="O143">
            <v>5715</v>
          </cell>
          <cell r="P143">
            <v>10007</v>
          </cell>
          <cell r="Q143">
            <v>12491</v>
          </cell>
          <cell r="R143">
            <v>32500</v>
          </cell>
          <cell r="S143">
            <v>6280</v>
          </cell>
          <cell r="T143">
            <v>1809</v>
          </cell>
          <cell r="U143">
            <v>3197</v>
          </cell>
          <cell r="V143">
            <v>159260</v>
          </cell>
        </row>
        <row r="144">
          <cell r="B144">
            <v>3200</v>
          </cell>
          <cell r="C144">
            <v>2589</v>
          </cell>
          <cell r="D144">
            <v>9793</v>
          </cell>
          <cell r="E144">
            <v>3152</v>
          </cell>
          <cell r="F144">
            <v>3769</v>
          </cell>
          <cell r="G144">
            <v>10984</v>
          </cell>
          <cell r="H144">
            <v>33487</v>
          </cell>
          <cell r="I144">
            <v>22503</v>
          </cell>
          <cell r="J144">
            <v>135310</v>
          </cell>
          <cell r="K144">
            <v>124326</v>
          </cell>
          <cell r="L144">
            <v>23868</v>
          </cell>
          <cell r="M144">
            <v>26668</v>
          </cell>
          <cell r="N144">
            <v>2003</v>
          </cell>
          <cell r="O144">
            <v>5703</v>
          </cell>
          <cell r="P144">
            <v>10043</v>
          </cell>
          <cell r="Q144">
            <v>12543</v>
          </cell>
          <cell r="R144">
            <v>32307</v>
          </cell>
          <cell r="S144">
            <v>6196</v>
          </cell>
          <cell r="T144">
            <v>1789</v>
          </cell>
          <cell r="U144">
            <v>3206</v>
          </cell>
          <cell r="V144">
            <v>157813</v>
          </cell>
        </row>
        <row r="169">
          <cell r="A169">
            <v>2019</v>
          </cell>
          <cell r="B169">
            <v>4.6786202035331952</v>
          </cell>
          <cell r="C169">
            <v>4.2693301004008903</v>
          </cell>
          <cell r="D169">
            <v>8.0946732234137215</v>
          </cell>
          <cell r="E169">
            <v>3.878105401052963</v>
          </cell>
          <cell r="F169">
            <v>5.9870238143830257</v>
          </cell>
          <cell r="G169">
            <v>10.392400534326914</v>
          </cell>
          <cell r="H169">
            <v>6.8430565072915526</v>
          </cell>
          <cell r="I169">
            <v>5.8242769151276192</v>
          </cell>
          <cell r="J169">
            <v>9.4976373421863762</v>
          </cell>
          <cell r="K169">
            <v>9.4494428790983616</v>
          </cell>
          <cell r="L169">
            <v>16.510303382738091</v>
          </cell>
          <cell r="M169">
            <v>11.321356667182902</v>
          </cell>
          <cell r="N169">
            <v>11.347824070316214</v>
          </cell>
          <cell r="O169">
            <v>10.466778882835984</v>
          </cell>
          <cell r="P169">
            <v>9.276663475533347</v>
          </cell>
          <cell r="Q169">
            <v>7.2909529237891784</v>
          </cell>
          <cell r="R169">
            <v>6.3916956817080397</v>
          </cell>
          <cell r="S169">
            <v>6.1284660920905853</v>
          </cell>
          <cell r="T169">
            <v>5.5726573064891758</v>
          </cell>
          <cell r="U169">
            <v>4.2591173514662657</v>
          </cell>
          <cell r="V169">
            <v>8.9424136704551458</v>
          </cell>
        </row>
        <row r="170">
          <cell r="A170">
            <v>2020</v>
          </cell>
          <cell r="B170">
            <v>4.7229365070486464</v>
          </cell>
          <cell r="C170">
            <v>4.2536637465713261</v>
          </cell>
          <cell r="D170">
            <v>8.2231240037778974</v>
          </cell>
          <cell r="E170">
            <v>3.9012203413695166</v>
          </cell>
          <cell r="F170">
            <v>6.1113685897647665</v>
          </cell>
          <cell r="G170">
            <v>10.553729070341168</v>
          </cell>
          <cell r="H170">
            <v>6.9387907171854604</v>
          </cell>
          <cell r="I170">
            <v>5.8984212127336235</v>
          </cell>
          <cell r="J170">
            <v>9.4677350628538228</v>
          </cell>
          <cell r="K170">
            <v>9.4092698776518713</v>
          </cell>
          <cell r="L170">
            <v>16.364195240485699</v>
          </cell>
          <cell r="M170">
            <v>11.293450128803501</v>
          </cell>
          <cell r="N170">
            <v>11.031543546329583</v>
          </cell>
          <cell r="O170">
            <v>10.622218886971121</v>
          </cell>
          <cell r="P170">
            <v>9.206091988559999</v>
          </cell>
          <cell r="Q170">
            <v>7.2326394603384196</v>
          </cell>
          <cell r="R170">
            <v>6.4147623516799328</v>
          </cell>
          <cell r="S170">
            <v>6.0848343940181913</v>
          </cell>
          <cell r="T170">
            <v>5.5851759290495018</v>
          </cell>
          <cell r="U170">
            <v>4.1879630771271117</v>
          </cell>
          <cell r="V170">
            <v>8.9296730636796386</v>
          </cell>
        </row>
        <row r="171">
          <cell r="A171">
            <v>2021</v>
          </cell>
          <cell r="B171">
            <v>4.7465943315316039</v>
          </cell>
          <cell r="C171">
            <v>4.5767865998762094</v>
          </cell>
          <cell r="D171">
            <v>8.5027713538989911</v>
          </cell>
          <cell r="E171">
            <v>4.1125645244374418</v>
          </cell>
          <cell r="F171">
            <v>6.628185129381186</v>
          </cell>
          <cell r="G171">
            <v>10.767154479324841</v>
          </cell>
          <cell r="H171">
            <v>7.1901888315565348</v>
          </cell>
          <cell r="I171">
            <v>6.1593183080997553</v>
          </cell>
          <cell r="J171">
            <v>9.725138618349817</v>
          </cell>
          <cell r="K171">
            <v>9.6691407796168551</v>
          </cell>
          <cell r="L171">
            <v>16.732969393613566</v>
          </cell>
          <cell r="M171">
            <v>11.729913930878892</v>
          </cell>
          <cell r="N171">
            <v>11.554234666186813</v>
          </cell>
          <cell r="O171">
            <v>11.01794126066679</v>
          </cell>
          <cell r="P171">
            <v>9.0905083302683529</v>
          </cell>
          <cell r="Q171">
            <v>7.5013737533688909</v>
          </cell>
          <cell r="R171">
            <v>6.4954147695246949</v>
          </cell>
          <cell r="S171">
            <v>6.7625757257955064</v>
          </cell>
          <cell r="T171">
            <v>5.8333699521026494</v>
          </cell>
          <cell r="U171">
            <v>4.3661666538587856</v>
          </cell>
          <cell r="V171">
            <v>9.1890062239699368</v>
          </cell>
        </row>
        <row r="172">
          <cell r="A172">
            <v>2022</v>
          </cell>
          <cell r="B172">
            <v>4.9280483566971354</v>
          </cell>
          <cell r="C172">
            <v>4.7232253757198128</v>
          </cell>
          <cell r="D172">
            <v>8.6188357866934986</v>
          </cell>
          <cell r="E172">
            <v>4.2135572594085895</v>
          </cell>
          <cell r="F172">
            <v>6.8365603523126079</v>
          </cell>
          <cell r="G172">
            <v>10.935165121494411</v>
          </cell>
          <cell r="H172">
            <v>7.3471574987101231</v>
          </cell>
          <cell r="I172">
            <v>6.305238232738704</v>
          </cell>
          <cell r="J172">
            <v>10.075786367587401</v>
          </cell>
          <cell r="K172">
            <v>10.029409976136956</v>
          </cell>
          <cell r="L172">
            <v>17.3336783378146</v>
          </cell>
          <cell r="M172">
            <v>12.231121047417684</v>
          </cell>
          <cell r="N172">
            <v>11.702413604742237</v>
          </cell>
          <cell r="O172">
            <v>11.403126936128917</v>
          </cell>
          <cell r="P172">
            <v>9.4550626722375331</v>
          </cell>
          <cell r="Q172">
            <v>7.7243069416778098</v>
          </cell>
          <cell r="R172">
            <v>6.7120062991811995</v>
          </cell>
          <cell r="S172">
            <v>7.0921116769257502</v>
          </cell>
          <cell r="T172">
            <v>6.066018869630267</v>
          </cell>
          <cell r="U172">
            <v>4.481372722787218</v>
          </cell>
          <cell r="V172">
            <v>9.5106101711755695</v>
          </cell>
        </row>
        <row r="173">
          <cell r="B173">
            <v>4.4418961084189741</v>
          </cell>
          <cell r="C173">
            <v>3.9960812785938256</v>
          </cell>
          <cell r="D173">
            <v>7.0364491719327757</v>
          </cell>
          <cell r="E173">
            <v>3.8371895380703682</v>
          </cell>
          <cell r="F173">
            <v>6.404327184259631</v>
          </cell>
          <cell r="G173">
            <v>12.443192363671953</v>
          </cell>
          <cell r="H173">
            <v>7.0428561653842872</v>
          </cell>
          <cell r="I173">
            <v>5.4598246144153064</v>
          </cell>
          <cell r="J173">
            <v>10.671316405405879</v>
          </cell>
          <cell r="K173">
            <v>10.575133541737912</v>
          </cell>
          <cell r="L173">
            <v>19.052647454097517</v>
          </cell>
          <cell r="M173">
            <v>12.344050875348456</v>
          </cell>
          <cell r="N173">
            <v>11.041079394228033</v>
          </cell>
          <cell r="O173">
            <v>12.994697459905241</v>
          </cell>
          <cell r="P173">
            <v>10.360766701214285</v>
          </cell>
          <cell r="Q173">
            <v>8.2350900333073138</v>
          </cell>
          <cell r="R173">
            <v>6.9438168147687422</v>
          </cell>
          <cell r="S173">
            <v>7.1826603728716476</v>
          </cell>
          <cell r="T173">
            <v>5.4266221374987778</v>
          </cell>
          <cell r="U173">
            <v>4.3275452839429747</v>
          </cell>
          <cell r="V173">
            <v>9.8926994575654099</v>
          </cell>
        </row>
        <row r="197">
          <cell r="A197">
            <v>2019</v>
          </cell>
          <cell r="B197">
            <v>1.8763341596946603</v>
          </cell>
          <cell r="C197">
            <v>1.2772969696352254</v>
          </cell>
          <cell r="D197">
            <v>3.6088288372393991</v>
          </cell>
          <cell r="E197">
            <v>1.2622330501117545</v>
          </cell>
          <cell r="F197">
            <v>3.1645228138871175</v>
          </cell>
          <cell r="G197">
            <v>3.9979183233530247</v>
          </cell>
          <cell r="H197">
            <v>2.8174164789910683</v>
          </cell>
          <cell r="I197">
            <v>2.4785732509503102</v>
          </cell>
          <cell r="J197">
            <v>6.3756305766345696</v>
          </cell>
          <cell r="K197">
            <v>6.5037008486699666</v>
          </cell>
          <cell r="L197">
            <v>12.889372233650814</v>
          </cell>
          <cell r="M197">
            <v>8.3669660833204276</v>
          </cell>
          <cell r="N197">
            <v>4.3048968564106724</v>
          </cell>
          <cell r="O197">
            <v>5.5987681043043551</v>
          </cell>
          <cell r="P197">
            <v>6.7803475481459001</v>
          </cell>
          <cell r="Q197">
            <v>4.6189915942275173</v>
          </cell>
          <cell r="R197">
            <v>3.566175639437434</v>
          </cell>
          <cell r="S197">
            <v>4.2154332132413561</v>
          </cell>
          <cell r="T197">
            <v>2.7345085209238733</v>
          </cell>
          <cell r="U197">
            <v>2.1625978851446375</v>
          </cell>
          <cell r="V197">
            <v>5.7865954083524311</v>
          </cell>
        </row>
        <row r="198">
          <cell r="A198">
            <v>2020</v>
          </cell>
          <cell r="B198">
            <v>1.8394720986762514</v>
          </cell>
          <cell r="C198">
            <v>1.2590435867986309</v>
          </cell>
          <cell r="D198">
            <v>3.5595031222189446</v>
          </cell>
          <cell r="E198">
            <v>1.2505395846726457</v>
          </cell>
          <cell r="F198">
            <v>3.1281296635231195</v>
          </cell>
          <cell r="G198">
            <v>3.9323537484921443</v>
          </cell>
          <cell r="H198">
            <v>2.7769087241085075</v>
          </cell>
          <cell r="I198">
            <v>2.4443747636358584</v>
          </cell>
          <cell r="J198">
            <v>6.2681840976857224</v>
          </cell>
          <cell r="K198">
            <v>6.3939350254297054</v>
          </cell>
          <cell r="L198">
            <v>12.661512102494708</v>
          </cell>
          <cell r="M198">
            <v>8.2222530418294077</v>
          </cell>
          <cell r="N198">
            <v>4.2314159805172213</v>
          </cell>
          <cell r="O198">
            <v>5.5037201946674896</v>
          </cell>
          <cell r="P198">
            <v>6.6666818092437641</v>
          </cell>
          <cell r="Q198">
            <v>4.5436088978583955</v>
          </cell>
          <cell r="R198">
            <v>3.5093537920834135</v>
          </cell>
          <cell r="S198">
            <v>4.1417531546698587</v>
          </cell>
          <cell r="T198">
            <v>2.6917833239182465</v>
          </cell>
          <cell r="U198">
            <v>2.1216111811637677</v>
          </cell>
          <cell r="V198">
            <v>5.6917577644647057</v>
          </cell>
        </row>
        <row r="199">
          <cell r="A199">
            <v>2021</v>
          </cell>
          <cell r="B199">
            <v>1.629933980892355</v>
          </cell>
          <cell r="C199">
            <v>1.3839925879508068</v>
          </cell>
          <cell r="D199">
            <v>3.800849156087923</v>
          </cell>
          <cell r="E199">
            <v>1.292707086491351</v>
          </cell>
          <cell r="F199">
            <v>3.5088435968710634</v>
          </cell>
          <cell r="G199">
            <v>3.8368278620351908</v>
          </cell>
          <cell r="H199">
            <v>2.8518202629102483</v>
          </cell>
          <cell r="I199">
            <v>2.5679440954238877</v>
          </cell>
          <cell r="J199">
            <v>6.4086934686018644</v>
          </cell>
          <cell r="K199">
            <v>6.5469052951901956</v>
          </cell>
          <cell r="L199">
            <v>12.911411353649678</v>
          </cell>
          <cell r="M199">
            <v>8.4831513745695002</v>
          </cell>
          <cell r="N199">
            <v>4.523304377606669</v>
          </cell>
          <cell r="O199">
            <v>5.6696477800934098</v>
          </cell>
          <cell r="P199">
            <v>6.5495971386932466</v>
          </cell>
          <cell r="Q199">
            <v>4.7384794518161328</v>
          </cell>
          <cell r="R199">
            <v>3.5155723087794613</v>
          </cell>
          <cell r="S199">
            <v>4.6658194425594397</v>
          </cell>
          <cell r="T199">
            <v>2.5926088676011778</v>
          </cell>
          <cell r="U199">
            <v>2.2850869046359592</v>
          </cell>
          <cell r="V199">
            <v>5.8312246175395037</v>
          </cell>
        </row>
        <row r="200">
          <cell r="A200">
            <v>2022</v>
          </cell>
          <cell r="B200">
            <v>1.7090444786939385</v>
          </cell>
          <cell r="C200">
            <v>1.4571788557795045</v>
          </cell>
          <cell r="D200">
            <v>4.0037308225440613</v>
          </cell>
          <cell r="E200">
            <v>1.3659154365255595</v>
          </cell>
          <cell r="F200">
            <v>3.7016154616183825</v>
          </cell>
          <cell r="G200">
            <v>4.0100059461108648</v>
          </cell>
          <cell r="H200">
            <v>2.9982261226308311</v>
          </cell>
          <cell r="I200">
            <v>2.7044160191319548</v>
          </cell>
          <cell r="J200">
            <v>6.7247452037087525</v>
          </cell>
          <cell r="K200">
            <v>6.8712461614341667</v>
          </cell>
          <cell r="L200">
            <v>13.535381093718337</v>
          </cell>
          <cell r="M200">
            <v>8.895612438108067</v>
          </cell>
          <cell r="N200">
            <v>4.7601568799729472</v>
          </cell>
          <cell r="O200">
            <v>5.9352092301937631</v>
          </cell>
          <cell r="P200">
            <v>6.8768941077590737</v>
          </cell>
          <cell r="Q200">
            <v>4.9698451882179766</v>
          </cell>
          <cell r="R200">
            <v>3.6958235664717018</v>
          </cell>
          <cell r="S200">
            <v>4.8967650373770137</v>
          </cell>
          <cell r="T200">
            <v>2.7250392661964988</v>
          </cell>
          <cell r="U200">
            <v>2.3975703343185488</v>
          </cell>
          <cell r="V200">
            <v>6.1221287470025798</v>
          </cell>
        </row>
        <row r="201">
          <cell r="B201">
            <v>1.2989192928733571</v>
          </cell>
          <cell r="C201">
            <v>0.81291275772092741</v>
          </cell>
          <cell r="D201">
            <v>2.4336628229501658</v>
          </cell>
          <cell r="E201">
            <v>1.0566241579953477</v>
          </cell>
          <cell r="F201">
            <v>3.1986205919172357</v>
          </cell>
          <cell r="G201">
            <v>5.598723769518565</v>
          </cell>
          <cell r="H201">
            <v>2.7293421432787168</v>
          </cell>
          <cell r="I201">
            <v>1.8882238352095562</v>
          </cell>
          <cell r="J201">
            <v>7.3394810617047748</v>
          </cell>
          <cell r="K201">
            <v>7.4339747086964119</v>
          </cell>
          <cell r="L201">
            <v>15.257922619865596</v>
          </cell>
          <cell r="M201">
            <v>9.060010239844928</v>
          </cell>
          <cell r="N201">
            <v>3.8014493561992371</v>
          </cell>
          <cell r="O201">
            <v>7.5320171800561955</v>
          </cell>
          <cell r="P201">
            <v>7.8064821567950053</v>
          </cell>
          <cell r="Q201">
            <v>5.4999405293525481</v>
          </cell>
          <cell r="R201">
            <v>3.9349740453127318</v>
          </cell>
          <cell r="S201">
            <v>5.0256761283298745</v>
          </cell>
          <cell r="T201">
            <v>2.0395490878792932</v>
          </cell>
          <cell r="U201">
            <v>2.2863015711874413</v>
          </cell>
          <cell r="V201">
            <v>6.5250422342418517</v>
          </cell>
        </row>
        <row r="225">
          <cell r="A225">
            <v>2019</v>
          </cell>
          <cell r="B225">
            <v>1.0589172931126323</v>
          </cell>
          <cell r="C225">
            <v>1.5345392307182919</v>
          </cell>
          <cell r="D225">
            <v>2.3902440108679786</v>
          </cell>
          <cell r="E225">
            <v>1.3416967756100564</v>
          </cell>
          <cell r="F225">
            <v>1.6064234417716072</v>
          </cell>
          <cell r="G225">
            <v>2.7608012211904809</v>
          </cell>
          <cell r="H225">
            <v>1.933745500506965</v>
          </cell>
          <cell r="I225">
            <v>1.69635304618391</v>
          </cell>
          <cell r="J225">
            <v>1.8091467999545303</v>
          </cell>
          <cell r="K225">
            <v>1.7578880151948655</v>
          </cell>
          <cell r="L225">
            <v>2.0584203457010801</v>
          </cell>
          <cell r="M225">
            <v>1.7763667337772959</v>
          </cell>
          <cell r="N225">
            <v>2.9786407541831421</v>
          </cell>
          <cell r="O225">
            <v>2.8402286631364326</v>
          </cell>
          <cell r="P225">
            <v>1.6215108329895731</v>
          </cell>
          <cell r="Q225">
            <v>1.6010692923644445</v>
          </cell>
          <cell r="R225">
            <v>1.7493451595887581</v>
          </cell>
          <cell r="S225">
            <v>1.2626066349892306</v>
          </cell>
          <cell r="T225">
            <v>1.451960245986182</v>
          </cell>
          <cell r="U225">
            <v>1.1389013338499674</v>
          </cell>
          <cell r="V225">
            <v>1.7920981701343914</v>
          </cell>
        </row>
        <row r="226">
          <cell r="A226">
            <v>2020</v>
          </cell>
          <cell r="B226">
            <v>1.1406804608428971</v>
          </cell>
          <cell r="C226">
            <v>1.5164736047995688</v>
          </cell>
          <cell r="D226">
            <v>2.481909970029673</v>
          </cell>
          <cell r="E226">
            <v>1.3862462877500845</v>
          </cell>
          <cell r="F226">
            <v>1.6565683643581999</v>
          </cell>
          <cell r="G226">
            <v>2.914673733358855</v>
          </cell>
          <cell r="H226">
            <v>2.0152079234947315</v>
          </cell>
          <cell r="I226">
            <v>1.7563440902946965</v>
          </cell>
          <cell r="J226">
            <v>1.8631739606939963</v>
          </cell>
          <cell r="K226">
            <v>1.8065657947880929</v>
          </cell>
          <cell r="L226">
            <v>2.1199372867421844</v>
          </cell>
          <cell r="M226">
            <v>1.8763565370129156</v>
          </cell>
          <cell r="N226">
            <v>2.9369129073408327</v>
          </cell>
          <cell r="O226">
            <v>3.0000583668942977</v>
          </cell>
          <cell r="P226">
            <v>1.6535694190896411</v>
          </cell>
          <cell r="Q226">
            <v>1.5945586496260151</v>
          </cell>
          <cell r="R226">
            <v>1.793241532085075</v>
          </cell>
          <cell r="S226">
            <v>1.2942361835476577</v>
          </cell>
          <cell r="T226">
            <v>1.5350251213148918</v>
          </cell>
          <cell r="U226">
            <v>1.0892986595133523</v>
          </cell>
          <cell r="V226">
            <v>1.8470697187998208</v>
          </cell>
        </row>
        <row r="227">
          <cell r="A227">
            <v>2021</v>
          </cell>
          <cell r="B227">
            <v>1.3012346171490117</v>
          </cell>
          <cell r="C227">
            <v>1.6659170040148601</v>
          </cell>
          <cell r="D227">
            <v>2.4478694243770027</v>
          </cell>
          <cell r="E227">
            <v>1.5252822776303296</v>
          </cell>
          <cell r="F227">
            <v>1.7290091637485678</v>
          </cell>
          <cell r="G227">
            <v>3.0569092876734305</v>
          </cell>
          <cell r="H227">
            <v>2.1065941023550976</v>
          </cell>
          <cell r="I227">
            <v>1.8327161820711138</v>
          </cell>
          <cell r="J227">
            <v>1.9227329213302091</v>
          </cell>
          <cell r="K227">
            <v>1.8617823853203292</v>
          </cell>
          <cell r="L227">
            <v>2.1800187471972192</v>
          </cell>
          <cell r="M227">
            <v>2.0244993560489433</v>
          </cell>
          <cell r="N227">
            <v>2.9821592864875535</v>
          </cell>
          <cell r="O227">
            <v>3.1383561140300946</v>
          </cell>
          <cell r="P227">
            <v>1.5861987854704778</v>
          </cell>
          <cell r="Q227">
            <v>1.622815713067971</v>
          </cell>
          <cell r="R227">
            <v>1.8148158240049757</v>
          </cell>
          <cell r="S227">
            <v>1.4045824131081199</v>
          </cell>
          <cell r="T227">
            <v>1.6897897550004595</v>
          </cell>
          <cell r="U227">
            <v>1.0930923935311812</v>
          </cell>
          <cell r="V227">
            <v>1.9091986190507251</v>
          </cell>
        </row>
        <row r="228">
          <cell r="A228">
            <v>2022</v>
          </cell>
          <cell r="B228">
            <v>1.333038861565814</v>
          </cell>
          <cell r="C228">
            <v>1.7399341046232717</v>
          </cell>
          <cell r="D228">
            <v>2.4348186264990708</v>
          </cell>
          <cell r="E228">
            <v>1.5555091689116713</v>
          </cell>
          <cell r="F228">
            <v>1.7512254547472055</v>
          </cell>
          <cell r="G228">
            <v>3.0896949667396383</v>
          </cell>
          <cell r="H228">
            <v>2.1313340815743027</v>
          </cell>
          <cell r="I228">
            <v>1.8530362698120402</v>
          </cell>
          <cell r="J228">
            <v>1.9432632192412891</v>
          </cell>
          <cell r="K228">
            <v>1.8813960073146672</v>
          </cell>
          <cell r="L228">
            <v>2.1716155502469614</v>
          </cell>
          <cell r="M228">
            <v>2.0895568758279364</v>
          </cell>
          <cell r="N228">
            <v>2.8858631722240364</v>
          </cell>
          <cell r="O228">
            <v>3.1529764594308753</v>
          </cell>
          <cell r="P228">
            <v>1.6174367014441688</v>
          </cell>
          <cell r="Q228">
            <v>1.5765926665658603</v>
          </cell>
          <cell r="R228">
            <v>1.8202164892683677</v>
          </cell>
          <cell r="S228">
            <v>1.5390463157363319</v>
          </cell>
          <cell r="T228">
            <v>1.7971549517132579</v>
          </cell>
          <cell r="U228">
            <v>1.0939107119760811</v>
          </cell>
          <cell r="V228">
            <v>1.9297388927326415</v>
          </cell>
        </row>
        <row r="229">
          <cell r="B229">
            <v>1.2549944858679778</v>
          </cell>
          <cell r="C229">
            <v>1.6416779483147277</v>
          </cell>
          <cell r="D229">
            <v>2.4166355734284095</v>
          </cell>
          <cell r="E229">
            <v>1.4678181339803156</v>
          </cell>
          <cell r="F229">
            <v>1.7804757068285424</v>
          </cell>
          <cell r="G229">
            <v>3.0112810637739651</v>
          </cell>
          <cell r="H229">
            <v>2.081093864747356</v>
          </cell>
          <cell r="I229">
            <v>1.8084227512649234</v>
          </cell>
          <cell r="J229">
            <v>1.9099755988654312</v>
          </cell>
          <cell r="K229">
            <v>1.8501933590907345</v>
          </cell>
          <cell r="L229">
            <v>2.1312177595050947</v>
          </cell>
          <cell r="M229">
            <v>2.0294008960168708</v>
          </cell>
          <cell r="N229">
            <v>2.8646738376475063</v>
          </cell>
          <cell r="O229">
            <v>3.0958626290349898</v>
          </cell>
          <cell r="P229">
            <v>1.606304300538687</v>
          </cell>
          <cell r="Q229">
            <v>1.5687493816866176</v>
          </cell>
          <cell r="R229">
            <v>1.7957341933203155</v>
          </cell>
          <cell r="S229">
            <v>1.5050308985563994</v>
          </cell>
          <cell r="T229">
            <v>1.7660955073649833</v>
          </cell>
          <cell r="U229">
            <v>1.0881655043389158</v>
          </cell>
          <cell r="V229">
            <v>1.894803212260139</v>
          </cell>
        </row>
        <row r="234">
          <cell r="B234">
            <v>28.7</v>
          </cell>
          <cell r="C234">
            <v>23.6</v>
          </cell>
          <cell r="D234">
            <v>39.1</v>
          </cell>
          <cell r="E234">
            <v>23.7</v>
          </cell>
          <cell r="F234">
            <v>32.799999999999997</v>
          </cell>
          <cell r="G234">
            <v>54.5</v>
          </cell>
          <cell r="H234">
            <v>37.304637486408765</v>
          </cell>
          <cell r="I234">
            <v>31.501365455012628</v>
          </cell>
          <cell r="J234">
            <v>49.476661369788602</v>
          </cell>
          <cell r="K234">
            <v>49.201013224963162</v>
          </cell>
          <cell r="L234">
            <v>69.900000000000006</v>
          </cell>
          <cell r="M234">
            <v>56</v>
          </cell>
          <cell r="N234">
            <v>44.7</v>
          </cell>
          <cell r="O234">
            <v>48.9</v>
          </cell>
          <cell r="P234">
            <v>48.8</v>
          </cell>
          <cell r="Q234">
            <v>42.7</v>
          </cell>
          <cell r="R234">
            <v>38.700000000000003</v>
          </cell>
          <cell r="S234">
            <v>40.799999999999997</v>
          </cell>
          <cell r="T234">
            <v>35.4</v>
          </cell>
          <cell r="U234">
            <v>30.5</v>
          </cell>
          <cell r="V234">
            <v>47.3</v>
          </cell>
        </row>
        <row r="235">
          <cell r="B235">
            <v>30.1</v>
          </cell>
          <cell r="C235">
            <v>25.6</v>
          </cell>
          <cell r="D235">
            <v>41.3</v>
          </cell>
          <cell r="E235">
            <v>25.6</v>
          </cell>
          <cell r="F235">
            <v>34.700000000000003</v>
          </cell>
          <cell r="G235">
            <v>55.3</v>
          </cell>
          <cell r="H235">
            <v>39.061106314065078</v>
          </cell>
          <cell r="I235">
            <v>33.426610166673747</v>
          </cell>
          <cell r="J235">
            <v>51.585221729225445</v>
          </cell>
          <cell r="K235">
            <v>51.377465544598081</v>
          </cell>
          <cell r="L235">
            <v>75</v>
          </cell>
          <cell r="M235">
            <v>58</v>
          </cell>
          <cell r="N235">
            <v>45.7</v>
          </cell>
          <cell r="O235">
            <v>49.1</v>
          </cell>
          <cell r="P235">
            <v>49.4</v>
          </cell>
          <cell r="Q235">
            <v>44</v>
          </cell>
          <cell r="R235">
            <v>40.700000000000003</v>
          </cell>
          <cell r="S235">
            <v>41.8</v>
          </cell>
          <cell r="T235">
            <v>37</v>
          </cell>
          <cell r="U235">
            <v>32.700000000000003</v>
          </cell>
          <cell r="V235">
            <v>49.5</v>
          </cell>
        </row>
        <row r="236">
          <cell r="B236">
            <v>31.4</v>
          </cell>
          <cell r="C236">
            <v>27.3</v>
          </cell>
          <cell r="D236">
            <v>43.3</v>
          </cell>
          <cell r="E236">
            <v>24.7</v>
          </cell>
          <cell r="F236">
            <v>37.4</v>
          </cell>
          <cell r="G236">
            <v>57.8</v>
          </cell>
          <cell r="H236">
            <v>40.954271574632983</v>
          </cell>
          <cell r="I236">
            <v>34.901799702189173</v>
          </cell>
          <cell r="J236">
            <v>53.56723456568367</v>
          </cell>
          <cell r="K236">
            <v>53.324210972064037</v>
          </cell>
          <cell r="L236">
            <v>77.3</v>
          </cell>
          <cell r="M236">
            <v>60.9</v>
          </cell>
          <cell r="N236">
            <v>48.7</v>
          </cell>
          <cell r="O236">
            <v>52.4</v>
          </cell>
          <cell r="P236">
            <v>51.7</v>
          </cell>
          <cell r="Q236">
            <v>45.2</v>
          </cell>
          <cell r="R236">
            <v>42.2</v>
          </cell>
          <cell r="S236">
            <v>42.8</v>
          </cell>
          <cell r="T236">
            <v>37.299999999999997</v>
          </cell>
          <cell r="U236">
            <v>33.299999999999997</v>
          </cell>
          <cell r="V236">
            <v>51.6</v>
          </cell>
        </row>
        <row r="237">
          <cell r="A237">
            <v>2024</v>
          </cell>
          <cell r="B237">
            <v>31.7</v>
          </cell>
          <cell r="C237">
            <v>25.1</v>
          </cell>
          <cell r="D237">
            <v>44.6</v>
          </cell>
          <cell r="E237">
            <v>25.8</v>
          </cell>
          <cell r="F237">
            <v>38.700000000000003</v>
          </cell>
          <cell r="G237">
            <v>58.2</v>
          </cell>
          <cell r="H237">
            <v>41.641097231710255</v>
          </cell>
          <cell r="I237">
            <v>35.543899103660493</v>
          </cell>
          <cell r="J237">
            <v>53.63548444480562</v>
          </cell>
          <cell r="K237">
            <v>53.37028768532133</v>
          </cell>
          <cell r="L237">
            <v>76.5</v>
          </cell>
          <cell r="M237">
            <v>60.3</v>
          </cell>
          <cell r="N237">
            <v>49.7</v>
          </cell>
          <cell r="O237">
            <v>51.6</v>
          </cell>
          <cell r="P237">
            <v>51.2</v>
          </cell>
          <cell r="Q237">
            <v>43.7</v>
          </cell>
          <cell r="R237">
            <v>43.5</v>
          </cell>
          <cell r="S237">
            <v>45.8</v>
          </cell>
          <cell r="T237">
            <v>40</v>
          </cell>
          <cell r="U237">
            <v>32.700000000000003</v>
          </cell>
          <cell r="V237">
            <v>51.6</v>
          </cell>
        </row>
        <row r="240">
          <cell r="A240" t="str">
            <v>Inhalte: Patentanmeldungen, FuE-Aufwendungen, FuE-Personal, HRSTO, Erwerbstätige in High-Tech-Branchen (Industrie) und in wissensintensiven Dienstleistungen</v>
          </cell>
        </row>
      </sheetData>
      <sheetData sheetId="81">
        <row r="22">
          <cell r="B22">
            <v>297</v>
          </cell>
          <cell r="C22">
            <v>89</v>
          </cell>
          <cell r="D22">
            <v>668</v>
          </cell>
          <cell r="E22">
            <v>194</v>
          </cell>
          <cell r="F22">
            <v>598</v>
          </cell>
          <cell r="G22">
            <v>677</v>
          </cell>
          <cell r="H22">
            <v>2523</v>
          </cell>
          <cell r="I22">
            <v>1846</v>
          </cell>
          <cell r="J22">
            <v>44785</v>
          </cell>
          <cell r="K22">
            <v>44108</v>
          </cell>
          <cell r="L22">
            <v>15239</v>
          </cell>
          <cell r="M22">
            <v>14034</v>
          </cell>
          <cell r="N22">
            <v>142</v>
          </cell>
          <cell r="O22">
            <v>762</v>
          </cell>
          <cell r="P22">
            <v>1542</v>
          </cell>
          <cell r="Q22">
            <v>3852</v>
          </cell>
          <cell r="R22">
            <v>7019</v>
          </cell>
          <cell r="S22">
            <v>834</v>
          </cell>
          <cell r="T22">
            <v>215</v>
          </cell>
          <cell r="U22">
            <v>469</v>
          </cell>
          <cell r="V22">
            <v>46631</v>
          </cell>
        </row>
        <row r="23">
          <cell r="B23">
            <v>295</v>
          </cell>
          <cell r="C23">
            <v>107</v>
          </cell>
          <cell r="D23">
            <v>642</v>
          </cell>
          <cell r="E23">
            <v>159</v>
          </cell>
          <cell r="F23">
            <v>607</v>
          </cell>
          <cell r="G23">
            <v>675</v>
          </cell>
          <cell r="H23">
            <v>2485</v>
          </cell>
          <cell r="I23">
            <v>1810</v>
          </cell>
          <cell r="J23">
            <v>40459</v>
          </cell>
          <cell r="K23">
            <v>39784</v>
          </cell>
          <cell r="L23">
            <v>13686</v>
          </cell>
          <cell r="M23">
            <v>12702</v>
          </cell>
          <cell r="N23">
            <v>121</v>
          </cell>
          <cell r="O23">
            <v>622</v>
          </cell>
          <cell r="P23">
            <v>1568</v>
          </cell>
          <cell r="Q23">
            <v>3233</v>
          </cell>
          <cell r="R23">
            <v>6398</v>
          </cell>
          <cell r="S23">
            <v>781</v>
          </cell>
          <cell r="T23">
            <v>192</v>
          </cell>
          <cell r="U23">
            <v>481</v>
          </cell>
          <cell r="V23">
            <v>42269</v>
          </cell>
        </row>
        <row r="24">
          <cell r="B24">
            <v>257</v>
          </cell>
          <cell r="C24">
            <v>98</v>
          </cell>
          <cell r="D24">
            <v>604</v>
          </cell>
          <cell r="E24">
            <v>154</v>
          </cell>
          <cell r="F24">
            <v>525</v>
          </cell>
          <cell r="G24">
            <v>526</v>
          </cell>
          <cell r="H24">
            <v>2164</v>
          </cell>
          <cell r="I24">
            <v>1638</v>
          </cell>
          <cell r="J24">
            <v>38191</v>
          </cell>
          <cell r="K24">
            <v>37665</v>
          </cell>
          <cell r="L24">
            <v>13573</v>
          </cell>
          <cell r="M24">
            <v>11879</v>
          </cell>
          <cell r="N24">
            <v>102</v>
          </cell>
          <cell r="O24">
            <v>463</v>
          </cell>
          <cell r="P24">
            <v>1479</v>
          </cell>
          <cell r="Q24">
            <v>2985</v>
          </cell>
          <cell r="R24">
            <v>5675</v>
          </cell>
          <cell r="S24">
            <v>856</v>
          </cell>
          <cell r="T24">
            <v>178</v>
          </cell>
          <cell r="U24">
            <v>475</v>
          </cell>
          <cell r="V24">
            <v>39829</v>
          </cell>
        </row>
        <row r="25">
          <cell r="B25">
            <v>229</v>
          </cell>
          <cell r="C25">
            <v>177</v>
          </cell>
          <cell r="D25">
            <v>592</v>
          </cell>
          <cell r="E25">
            <v>122</v>
          </cell>
          <cell r="F25">
            <v>471</v>
          </cell>
          <cell r="G25">
            <v>484</v>
          </cell>
          <cell r="H25">
            <v>2075</v>
          </cell>
          <cell r="I25">
            <v>1591</v>
          </cell>
          <cell r="J25">
            <v>35613</v>
          </cell>
          <cell r="K25">
            <v>35129</v>
          </cell>
          <cell r="L25">
            <v>13444</v>
          </cell>
          <cell r="M25">
            <v>10549</v>
          </cell>
          <cell r="N25">
            <v>104</v>
          </cell>
          <cell r="O25">
            <v>377</v>
          </cell>
          <cell r="P25">
            <v>1202</v>
          </cell>
          <cell r="Q25">
            <v>2792</v>
          </cell>
          <cell r="R25">
            <v>5293</v>
          </cell>
          <cell r="S25">
            <v>805</v>
          </cell>
          <cell r="T25">
            <v>137</v>
          </cell>
          <cell r="U25">
            <v>426</v>
          </cell>
          <cell r="V25">
            <v>37204</v>
          </cell>
        </row>
        <row r="26">
          <cell r="B26">
            <v>195</v>
          </cell>
          <cell r="C26">
            <v>122</v>
          </cell>
          <cell r="D26">
            <v>544</v>
          </cell>
          <cell r="E26">
            <v>140</v>
          </cell>
          <cell r="F26">
            <v>502</v>
          </cell>
          <cell r="G26">
            <v>476</v>
          </cell>
          <cell r="H26">
            <v>1979</v>
          </cell>
          <cell r="I26">
            <v>1503</v>
          </cell>
          <cell r="J26">
            <v>36966</v>
          </cell>
          <cell r="K26">
            <v>36490</v>
          </cell>
          <cell r="L26">
            <v>14648</v>
          </cell>
          <cell r="M26">
            <v>10805</v>
          </cell>
          <cell r="N26">
            <v>109</v>
          </cell>
          <cell r="O26">
            <v>401</v>
          </cell>
          <cell r="P26">
            <v>1089</v>
          </cell>
          <cell r="Q26">
            <v>2825</v>
          </cell>
          <cell r="R26">
            <v>5527</v>
          </cell>
          <cell r="S26">
            <v>605</v>
          </cell>
          <cell r="T26">
            <v>98</v>
          </cell>
          <cell r="U26">
            <v>383</v>
          </cell>
          <cell r="V26">
            <v>38469</v>
          </cell>
        </row>
        <row r="27">
          <cell r="B27">
            <v>202</v>
          </cell>
          <cell r="C27">
            <v>58</v>
          </cell>
          <cell r="D27">
            <v>543</v>
          </cell>
          <cell r="E27">
            <v>98</v>
          </cell>
          <cell r="F27">
            <v>520</v>
          </cell>
          <cell r="G27">
            <v>468</v>
          </cell>
          <cell r="H27">
            <v>1889</v>
          </cell>
          <cell r="I27">
            <v>1421</v>
          </cell>
          <cell r="J27">
            <v>38643</v>
          </cell>
          <cell r="K27">
            <v>38175</v>
          </cell>
          <cell r="L27">
            <v>15494</v>
          </cell>
          <cell r="M27">
            <v>11361</v>
          </cell>
          <cell r="N27">
            <v>136</v>
          </cell>
          <cell r="O27">
            <v>440</v>
          </cell>
          <cell r="P27">
            <v>1043</v>
          </cell>
          <cell r="Q27">
            <v>3141</v>
          </cell>
          <cell r="R27">
            <v>5336</v>
          </cell>
          <cell r="S27">
            <v>681</v>
          </cell>
          <cell r="T27">
            <v>113</v>
          </cell>
          <cell r="U27">
            <v>430</v>
          </cell>
          <cell r="V27">
            <v>40064</v>
          </cell>
        </row>
        <row r="30">
          <cell r="B30">
            <v>13</v>
          </cell>
          <cell r="C30">
            <v>14</v>
          </cell>
          <cell r="D30">
            <v>120</v>
          </cell>
          <cell r="E30">
            <v>26</v>
          </cell>
          <cell r="F30">
            <v>30</v>
          </cell>
          <cell r="G30">
            <v>22</v>
          </cell>
          <cell r="H30">
            <v>225</v>
          </cell>
          <cell r="I30">
            <v>203</v>
          </cell>
          <cell r="J30">
            <v>453</v>
          </cell>
          <cell r="K30">
            <v>431</v>
          </cell>
          <cell r="L30">
            <v>72</v>
          </cell>
          <cell r="M30">
            <v>61</v>
          </cell>
          <cell r="N30">
            <v>12</v>
          </cell>
          <cell r="O30">
            <v>15</v>
          </cell>
          <cell r="P30">
            <v>42</v>
          </cell>
          <cell r="Q30">
            <v>45</v>
          </cell>
          <cell r="R30">
            <v>141</v>
          </cell>
          <cell r="S30">
            <v>11</v>
          </cell>
          <cell r="T30">
            <v>13</v>
          </cell>
          <cell r="U30">
            <v>19</v>
          </cell>
          <cell r="V30">
            <v>655</v>
          </cell>
        </row>
        <row r="31">
          <cell r="B31">
            <v>14</v>
          </cell>
          <cell r="C31">
            <v>19</v>
          </cell>
          <cell r="D31">
            <v>118</v>
          </cell>
          <cell r="E31">
            <v>27</v>
          </cell>
          <cell r="F31">
            <v>26</v>
          </cell>
          <cell r="G31">
            <v>16</v>
          </cell>
          <cell r="H31">
            <v>220</v>
          </cell>
          <cell r="I31">
            <v>204</v>
          </cell>
          <cell r="J31">
            <v>426</v>
          </cell>
          <cell r="K31">
            <v>410</v>
          </cell>
          <cell r="L31">
            <v>66</v>
          </cell>
          <cell r="M31">
            <v>59</v>
          </cell>
          <cell r="N31">
            <v>12</v>
          </cell>
          <cell r="O31">
            <v>17</v>
          </cell>
          <cell r="P31">
            <v>45</v>
          </cell>
          <cell r="Q31">
            <v>43</v>
          </cell>
          <cell r="R31">
            <v>131</v>
          </cell>
          <cell r="S31">
            <v>10</v>
          </cell>
          <cell r="T31">
            <v>5</v>
          </cell>
          <cell r="U31">
            <v>22</v>
          </cell>
          <cell r="V31">
            <v>629</v>
          </cell>
        </row>
        <row r="32">
          <cell r="B32">
            <v>15</v>
          </cell>
          <cell r="C32">
            <v>20</v>
          </cell>
          <cell r="D32">
            <v>109</v>
          </cell>
          <cell r="E32">
            <v>26</v>
          </cell>
          <cell r="F32">
            <v>24</v>
          </cell>
          <cell r="G32">
            <v>12</v>
          </cell>
          <cell r="H32">
            <v>206</v>
          </cell>
          <cell r="I32">
            <v>194</v>
          </cell>
          <cell r="J32">
            <v>395</v>
          </cell>
          <cell r="K32">
            <v>383</v>
          </cell>
          <cell r="L32">
            <v>72</v>
          </cell>
          <cell r="M32">
            <v>44</v>
          </cell>
          <cell r="N32">
            <v>8</v>
          </cell>
          <cell r="O32">
            <v>16</v>
          </cell>
          <cell r="P32">
            <v>44</v>
          </cell>
          <cell r="Q32">
            <v>29</v>
          </cell>
          <cell r="R32">
            <v>131</v>
          </cell>
          <cell r="S32">
            <v>15</v>
          </cell>
          <cell r="T32">
            <v>7</v>
          </cell>
          <cell r="U32">
            <v>17</v>
          </cell>
          <cell r="V32">
            <v>587</v>
          </cell>
        </row>
        <row r="33">
          <cell r="B33">
            <v>12</v>
          </cell>
          <cell r="C33">
            <v>11</v>
          </cell>
          <cell r="D33">
            <v>105</v>
          </cell>
          <cell r="E33">
            <v>10</v>
          </cell>
          <cell r="F33">
            <v>28</v>
          </cell>
          <cell r="G33">
            <v>15</v>
          </cell>
          <cell r="H33">
            <v>181</v>
          </cell>
          <cell r="I33">
            <v>166</v>
          </cell>
          <cell r="J33">
            <v>336</v>
          </cell>
          <cell r="K33">
            <v>321</v>
          </cell>
          <cell r="L33">
            <v>49</v>
          </cell>
          <cell r="M33">
            <v>58</v>
          </cell>
          <cell r="N33">
            <v>12</v>
          </cell>
          <cell r="O33">
            <v>7</v>
          </cell>
          <cell r="P33">
            <v>22</v>
          </cell>
          <cell r="Q33">
            <v>29</v>
          </cell>
          <cell r="R33">
            <v>114</v>
          </cell>
          <cell r="S33">
            <v>13</v>
          </cell>
          <cell r="T33">
            <v>2</v>
          </cell>
          <cell r="U33">
            <v>15</v>
          </cell>
          <cell r="V33">
            <v>502</v>
          </cell>
        </row>
        <row r="34">
          <cell r="B34">
            <v>5</v>
          </cell>
          <cell r="C34">
            <v>8</v>
          </cell>
          <cell r="D34">
            <v>93</v>
          </cell>
          <cell r="E34">
            <v>16</v>
          </cell>
          <cell r="F34">
            <v>26</v>
          </cell>
          <cell r="G34">
            <v>9</v>
          </cell>
          <cell r="H34">
            <v>157</v>
          </cell>
          <cell r="I34">
            <v>148</v>
          </cell>
          <cell r="J34">
            <v>303</v>
          </cell>
          <cell r="K34">
            <v>294</v>
          </cell>
          <cell r="L34">
            <v>39</v>
          </cell>
          <cell r="M34">
            <v>41</v>
          </cell>
          <cell r="N34">
            <v>3</v>
          </cell>
          <cell r="O34">
            <v>8</v>
          </cell>
          <cell r="P34">
            <v>32</v>
          </cell>
          <cell r="Q34">
            <v>26</v>
          </cell>
          <cell r="R34">
            <v>111</v>
          </cell>
          <cell r="S34">
            <v>13</v>
          </cell>
          <cell r="T34">
            <v>1</v>
          </cell>
          <cell r="U34">
            <v>20</v>
          </cell>
          <cell r="V34">
            <v>449</v>
          </cell>
        </row>
        <row r="58">
          <cell r="A58">
            <v>2019</v>
          </cell>
          <cell r="B58">
            <v>118.94797127626769</v>
          </cell>
          <cell r="C58">
            <v>56.669706030675506</v>
          </cell>
          <cell r="D58">
            <v>164.98067774951539</v>
          </cell>
          <cell r="E58">
            <v>89.10961125243098</v>
          </cell>
          <cell r="F58">
            <v>280.56110344025149</v>
          </cell>
          <cell r="G58">
            <v>189.82961880417994</v>
          </cell>
          <cell r="H58">
            <v>157.77382200236306</v>
          </cell>
          <cell r="I58">
            <v>148.57274390356775</v>
          </cell>
          <cell r="J58">
            <v>641.81940157925555</v>
          </cell>
          <cell r="K58">
            <v>666.16484302505421</v>
          </cell>
          <cell r="L58">
            <v>1386.3814924484557</v>
          </cell>
          <cell r="M58">
            <v>1086.7275824686387</v>
          </cell>
          <cell r="N58">
            <v>205.82335138394461</v>
          </cell>
          <cell r="O58">
            <v>423.45025265309368</v>
          </cell>
          <cell r="P58">
            <v>250.0369704469922</v>
          </cell>
          <cell r="Q58">
            <v>489.04281295597821</v>
          </cell>
          <cell r="R58">
            <v>393.74851446746709</v>
          </cell>
          <cell r="S58">
            <v>205.78736243521956</v>
          </cell>
          <cell r="T58">
            <v>214.25631632603233</v>
          </cell>
          <cell r="U58">
            <v>162.25538443974321</v>
          </cell>
          <cell r="V58">
            <v>567.26580800141733</v>
          </cell>
        </row>
        <row r="59">
          <cell r="A59">
            <v>2020</v>
          </cell>
          <cell r="B59">
            <v>117.86365532352177</v>
          </cell>
          <cell r="C59">
            <v>68.349905523822187</v>
          </cell>
          <cell r="D59">
            <v>159.14764290441971</v>
          </cell>
          <cell r="E59">
            <v>73.642886652944682</v>
          </cell>
          <cell r="F59">
            <v>286.47777697020723</v>
          </cell>
          <cell r="G59">
            <v>189.44677612106184</v>
          </cell>
          <cell r="H59">
            <v>155.86515888712401</v>
          </cell>
          <cell r="I59">
            <v>146.20046005488413</v>
          </cell>
          <cell r="J59">
            <v>580.0903067797243</v>
          </cell>
          <cell r="K59">
            <v>601.12085226196416</v>
          </cell>
          <cell r="L59">
            <v>1244.6253574000916</v>
          </cell>
          <cell r="M59">
            <v>983.59459919681626</v>
          </cell>
          <cell r="N59">
            <v>175.4029919981445</v>
          </cell>
          <cell r="O59">
            <v>345.7543643150367</v>
          </cell>
          <cell r="P59">
            <v>254.39529524456017</v>
          </cell>
          <cell r="Q59">
            <v>410.87177127926253</v>
          </cell>
          <cell r="R59">
            <v>359.41229629347504</v>
          </cell>
          <cell r="S59">
            <v>192.67984356666426</v>
          </cell>
          <cell r="T59">
            <v>191.62862372721665</v>
          </cell>
          <cell r="U59">
            <v>166.12322613377376</v>
          </cell>
          <cell r="V59">
            <v>514.68287886685357</v>
          </cell>
        </row>
        <row r="60">
          <cell r="A60">
            <v>2021</v>
          </cell>
          <cell r="B60">
            <v>102.51909767237768</v>
          </cell>
          <cell r="C60">
            <v>62.792256305175485</v>
          </cell>
          <cell r="D60">
            <v>150.46948222305207</v>
          </cell>
          <cell r="E60">
            <v>71.920842239764468</v>
          </cell>
          <cell r="F60">
            <v>249.37632169450498</v>
          </cell>
          <cell r="G60">
            <v>148.04661498169824</v>
          </cell>
          <cell r="H60">
            <v>136.26273015980962</v>
          </cell>
          <cell r="I60">
            <v>132.86665071401629</v>
          </cell>
          <cell r="J60">
            <v>548.19778274372538</v>
          </cell>
          <cell r="K60">
            <v>569.70187054156099</v>
          </cell>
          <cell r="L60">
            <v>1234.382981757451</v>
          </cell>
          <cell r="M60">
            <v>920.57218842847192</v>
          </cell>
          <cell r="N60">
            <v>148.01958502273988</v>
          </cell>
          <cell r="O60">
            <v>257.86315542075135</v>
          </cell>
          <cell r="P60">
            <v>240.58947838281577</v>
          </cell>
          <cell r="Q60">
            <v>379.60229633319443</v>
          </cell>
          <cell r="R60">
            <v>319.4900050014964</v>
          </cell>
          <cell r="S60">
            <v>211.23024343298499</v>
          </cell>
          <cell r="T60">
            <v>177.76748013598214</v>
          </cell>
          <cell r="U60">
            <v>163.68817368452429</v>
          </cell>
          <cell r="V60">
            <v>485.75142961832665</v>
          </cell>
        </row>
        <row r="61">
          <cell r="A61">
            <v>2022</v>
          </cell>
          <cell r="B61">
            <v>90.63714349720054</v>
          </cell>
          <cell r="C61">
            <v>112.97444479762254</v>
          </cell>
          <cell r="D61">
            <v>147.00791707164203</v>
          </cell>
          <cell r="E61">
            <v>56.971515643117357</v>
          </cell>
          <cell r="F61">
            <v>223.34881916759647</v>
          </cell>
          <cell r="G61">
            <v>134.73397278151049</v>
          </cell>
          <cell r="H61">
            <v>129.98995412576213</v>
          </cell>
          <cell r="I61">
            <v>128.6123415465234</v>
          </cell>
          <cell r="J61">
            <v>507.60566116930863</v>
          </cell>
          <cell r="K61">
            <v>527.72768920740464</v>
          </cell>
          <cell r="L61">
            <v>1212.9289346705505</v>
          </cell>
          <cell r="M61">
            <v>811.22977635466293</v>
          </cell>
          <cell r="N61">
            <v>150.29032043630437</v>
          </cell>
          <cell r="O61">
            <v>207.99162295808225</v>
          </cell>
          <cell r="P61">
            <v>194.27989558667841</v>
          </cell>
          <cell r="Q61">
            <v>352.40146706043407</v>
          </cell>
          <cell r="R61">
            <v>296.44325777530679</v>
          </cell>
          <cell r="S61">
            <v>197.28221085473683</v>
          </cell>
          <cell r="T61">
            <v>136.1029454862998</v>
          </cell>
          <cell r="U61">
            <v>145.76351682884282</v>
          </cell>
          <cell r="V61">
            <v>450.79747435153331</v>
          </cell>
        </row>
        <row r="62">
          <cell r="A62">
            <v>2023</v>
          </cell>
          <cell r="B62">
            <v>76.476226482579904</v>
          </cell>
          <cell r="C62">
            <v>77.359872419620231</v>
          </cell>
          <cell r="D62">
            <v>134.24382231645612</v>
          </cell>
          <cell r="E62">
            <v>65.194967879836355</v>
          </cell>
          <cell r="F62">
            <v>237.14481422868886</v>
          </cell>
          <cell r="G62">
            <v>130.49615680593658</v>
          </cell>
          <cell r="H62">
            <v>122.9875700521103</v>
          </cell>
          <cell r="I62">
            <v>120.78653491317513</v>
          </cell>
          <cell r="J62">
            <v>521.79556564673373</v>
          </cell>
          <cell r="K62">
            <v>543.03649818397525</v>
          </cell>
          <cell r="L62">
            <v>1307.9469474288012</v>
          </cell>
          <cell r="M62">
            <v>822.24676321667505</v>
          </cell>
          <cell r="N62">
            <v>155.89088782005899</v>
          </cell>
          <cell r="O62">
            <v>217.68208210468717</v>
          </cell>
          <cell r="P62">
            <v>174.17757475720703</v>
          </cell>
          <cell r="Q62">
            <v>353.32193281230121</v>
          </cell>
          <cell r="R62">
            <v>307.20967240788019</v>
          </cell>
          <cell r="S62">
            <v>146.95669684096541</v>
          </cell>
          <cell r="T62">
            <v>96.745310073654764</v>
          </cell>
          <cell r="U62">
            <v>129.99606617648308</v>
          </cell>
          <cell r="V62">
            <v>461.88327179912488</v>
          </cell>
        </row>
        <row r="63">
          <cell r="B63">
            <v>79.0419180421395</v>
          </cell>
          <cell r="C63">
            <v>36.806257571459668</v>
          </cell>
          <cell r="D63">
            <v>134.12189432479136</v>
          </cell>
          <cell r="E63">
            <v>45.792595057016456</v>
          </cell>
          <cell r="F63">
            <v>246.72917771807772</v>
          </cell>
          <cell r="G63">
            <v>127.38773751484489</v>
          </cell>
          <cell r="H63">
            <v>117.31853914880524</v>
          </cell>
          <cell r="I63">
            <v>114.34191160525342</v>
          </cell>
          <cell r="J63">
            <v>543.58653763903169</v>
          </cell>
          <cell r="K63">
            <v>566.26750901362891</v>
          </cell>
          <cell r="L63">
            <v>1378.6759389905199</v>
          </cell>
          <cell r="M63">
            <v>859.85603068931448</v>
          </cell>
          <cell r="N63">
            <v>193.24550135840218</v>
          </cell>
          <cell r="O63">
            <v>236.93096854687545</v>
          </cell>
          <cell r="P63">
            <v>166.2371277794513</v>
          </cell>
          <cell r="Q63">
            <v>392.31546309961442</v>
          </cell>
          <cell r="R63">
            <v>296.01707801076299</v>
          </cell>
          <cell r="S63">
            <v>164.99627122964137</v>
          </cell>
          <cell r="T63">
            <v>111.53950176390344</v>
          </cell>
          <cell r="U63">
            <v>145.44913339376799</v>
          </cell>
          <cell r="V63">
            <v>479.71303811280814</v>
          </cell>
        </row>
        <row r="66">
          <cell r="A66">
            <v>2019</v>
          </cell>
          <cell r="B66">
            <v>5.2064768572103706</v>
          </cell>
          <cell r="C66">
            <v>8.9143357801062599</v>
          </cell>
          <cell r="D66">
            <v>29.637247499912942</v>
          </cell>
          <cell r="E66">
            <v>11.942525219397968</v>
          </cell>
          <cell r="F66">
            <v>14.074971744494222</v>
          </cell>
          <cell r="G66">
            <v>6.1687616154977229</v>
          </cell>
          <cell r="H66">
            <v>14.07019815716674</v>
          </cell>
          <cell r="I66">
            <v>16.338172812797538</v>
          </cell>
          <cell r="J66">
            <v>6.4919993059149883</v>
          </cell>
          <cell r="K66">
            <v>6.509409797401795</v>
          </cell>
          <cell r="L66">
            <v>6.5502636299159267</v>
          </cell>
          <cell r="M66">
            <v>4.7235558308812147</v>
          </cell>
          <cell r="N66">
            <v>17.393522652164336</v>
          </cell>
          <cell r="O66">
            <v>8.3356348947459384</v>
          </cell>
          <cell r="P66">
            <v>6.8103454985562077</v>
          </cell>
          <cell r="Q66">
            <v>5.7131169737847918</v>
          </cell>
          <cell r="R66">
            <v>7.9097507536561986</v>
          </cell>
          <cell r="S66">
            <v>2.7142218066995385</v>
          </cell>
          <cell r="T66">
            <v>12.955033080178699</v>
          </cell>
          <cell r="U66">
            <v>6.5732458515034562</v>
          </cell>
          <cell r="V66">
            <v>7.9680706877598251</v>
          </cell>
        </row>
        <row r="67">
          <cell r="A67">
            <v>2020</v>
          </cell>
          <cell r="B67">
            <v>5.5935294051840829</v>
          </cell>
          <cell r="C67">
            <v>12.136899111706743</v>
          </cell>
          <cell r="D67">
            <v>29.251435923242248</v>
          </cell>
          <cell r="E67">
            <v>12.505395846726458</v>
          </cell>
          <cell r="F67">
            <v>12.270876773023705</v>
          </cell>
          <cell r="G67">
            <v>4.4905902487955398</v>
          </cell>
          <cell r="H67">
            <v>13.798927547351019</v>
          </cell>
          <cell r="I67">
            <v>16.477841906738323</v>
          </cell>
          <cell r="J67">
            <v>6.1078739140404501</v>
          </cell>
          <cell r="K67">
            <v>6.1949414193496217</v>
          </cell>
          <cell r="L67">
            <v>6.0021389440600652</v>
          </cell>
          <cell r="M67">
            <v>4.5687357386720322</v>
          </cell>
          <cell r="N67">
            <v>17.39533804940276</v>
          </cell>
          <cell r="O67">
            <v>9.4498781243659558</v>
          </cell>
          <cell r="P67">
            <v>7.3008853864829133</v>
          </cell>
          <cell r="Q67">
            <v>5.4647343535441655</v>
          </cell>
          <cell r="R67">
            <v>7.3590201335488015</v>
          </cell>
          <cell r="S67">
            <v>2.4670914669227177</v>
          </cell>
          <cell r="T67">
            <v>4.990328742896267</v>
          </cell>
          <cell r="U67">
            <v>7.5981517150582594</v>
          </cell>
          <cell r="V67">
            <v>7.6589351725200716</v>
          </cell>
        </row>
        <row r="68">
          <cell r="A68">
            <v>2021</v>
          </cell>
          <cell r="B68">
            <v>5.9836049225123169</v>
          </cell>
          <cell r="C68">
            <v>12.814746184729692</v>
          </cell>
          <cell r="D68">
            <v>27.154260864756086</v>
          </cell>
          <cell r="E68">
            <v>12.142479858661535</v>
          </cell>
          <cell r="F68">
            <v>11.400060420320228</v>
          </cell>
          <cell r="G68">
            <v>3.3774893151718226</v>
          </cell>
          <cell r="H68">
            <v>12.971405920943059</v>
          </cell>
          <cell r="I68">
            <v>15.736343246959196</v>
          </cell>
          <cell r="J68">
            <v>5.6698731162779596</v>
          </cell>
          <cell r="K68">
            <v>5.7930656157551539</v>
          </cell>
          <cell r="L68">
            <v>6.5479683700387881</v>
          </cell>
          <cell r="M68">
            <v>3.4098136451597578</v>
          </cell>
          <cell r="N68">
            <v>11.609379217469796</v>
          </cell>
          <cell r="O68">
            <v>8.9110377683197015</v>
          </cell>
          <cell r="P68">
            <v>7.1574963142960746</v>
          </cell>
          <cell r="Q68">
            <v>3.6879285070896608</v>
          </cell>
          <cell r="R68">
            <v>7.3750115691975369</v>
          </cell>
          <cell r="S68">
            <v>3.7014645461387556</v>
          </cell>
          <cell r="T68">
            <v>6.9908559604037919</v>
          </cell>
          <cell r="U68">
            <v>5.8583135844987648</v>
          </cell>
          <cell r="V68">
            <v>7.1590069845077142</v>
          </cell>
        </row>
        <row r="69">
          <cell r="A69">
            <v>2022</v>
          </cell>
          <cell r="B69">
            <v>4.7495446374078885</v>
          </cell>
          <cell r="C69">
            <v>7.0210106936375603</v>
          </cell>
          <cell r="D69">
            <v>26.074039345477047</v>
          </cell>
          <cell r="E69">
            <v>4.6697963641899465</v>
          </cell>
          <cell r="F69">
            <v>13.277636808264758</v>
          </cell>
          <cell r="G69">
            <v>4.17563965231954</v>
          </cell>
          <cell r="H69">
            <v>11.338882745427924</v>
          </cell>
          <cell r="I69">
            <v>13.419012380089807</v>
          </cell>
          <cell r="J69">
            <v>4.7891360501189926</v>
          </cell>
          <cell r="K69">
            <v>4.8222433953593011</v>
          </cell>
          <cell r="L69">
            <v>4.420821020444583</v>
          </cell>
          <cell r="M69">
            <v>4.4602641983667128</v>
          </cell>
          <cell r="N69">
            <v>17.34119081957358</v>
          </cell>
          <cell r="O69">
            <v>3.8619134236248689</v>
          </cell>
          <cell r="P69">
            <v>3.5558716330340476</v>
          </cell>
          <cell r="Q69">
            <v>3.6603304243383197</v>
          </cell>
          <cell r="R69">
            <v>6.3847593777413509</v>
          </cell>
          <cell r="S69">
            <v>3.1859239020019614</v>
          </cell>
          <cell r="T69">
            <v>1.98690431366861</v>
          </cell>
          <cell r="U69">
            <v>5.1325181981986914</v>
          </cell>
          <cell r="V69">
            <v>6.0826882089148944</v>
          </cell>
        </row>
        <row r="70">
          <cell r="A70">
            <v>2023</v>
          </cell>
          <cell r="B70">
            <v>1.9609288841687156</v>
          </cell>
          <cell r="C70">
            <v>5.0727785193193604</v>
          </cell>
          <cell r="D70">
            <v>22.949771094541212</v>
          </cell>
          <cell r="E70">
            <v>7.4508534719812971</v>
          </cell>
          <cell r="F70">
            <v>12.282400736944044</v>
          </cell>
          <cell r="G70">
            <v>2.4673643093559439</v>
          </cell>
          <cell r="H70">
            <v>9.7569724599198171</v>
          </cell>
          <cell r="I70">
            <v>11.893817143812321</v>
          </cell>
          <cell r="J70">
            <v>4.2770128331699482</v>
          </cell>
          <cell r="K70">
            <v>4.3752461075935525</v>
          </cell>
          <cell r="L70">
            <v>3.4823819599756445</v>
          </cell>
          <cell r="M70">
            <v>3.120047875232177</v>
          </cell>
          <cell r="N70">
            <v>4.2905748941300645</v>
          </cell>
          <cell r="O70">
            <v>4.3427846803927617</v>
          </cell>
          <cell r="P70">
            <v>5.1181656494312442</v>
          </cell>
          <cell r="Q70">
            <v>3.2518124789804719</v>
          </cell>
          <cell r="R70">
            <v>6.1697618305183095</v>
          </cell>
          <cell r="S70">
            <v>3.1577472048471904</v>
          </cell>
          <cell r="T70">
            <v>0.98719704156790578</v>
          </cell>
          <cell r="U70">
            <v>6.788306327753685</v>
          </cell>
          <cell r="V70">
            <v>5.3909794649667804</v>
          </cell>
        </row>
        <row r="71">
          <cell r="B71">
            <v>4.6955594876518525</v>
          </cell>
          <cell r="C71">
            <v>3.8075438867027245</v>
          </cell>
          <cell r="D71">
            <v>18.525123525523668</v>
          </cell>
          <cell r="E71">
            <v>3.7381710250625679</v>
          </cell>
          <cell r="F71">
            <v>12.810938073823268</v>
          </cell>
          <cell r="G71">
            <v>2.7219602033086514</v>
          </cell>
          <cell r="H71">
            <v>8.570650292501389</v>
          </cell>
          <cell r="I71">
            <v>10.299623283231837</v>
          </cell>
          <cell r="J71">
            <v>4.6420712010164955</v>
          </cell>
          <cell r="K71">
            <v>4.7467086544691881</v>
          </cell>
          <cell r="L71">
            <v>4.1821201195659246</v>
          </cell>
          <cell r="M71">
            <v>3.859929369347332</v>
          </cell>
          <cell r="N71">
            <v>14.209228041058985</v>
          </cell>
          <cell r="O71">
            <v>3.2308768438210289</v>
          </cell>
          <cell r="P71">
            <v>3.8252071588751977</v>
          </cell>
          <cell r="Q71">
            <v>3.1225363188444319</v>
          </cell>
          <cell r="R71">
            <v>7.2118103713266848</v>
          </cell>
          <cell r="S71">
            <v>3.1497085550445489</v>
          </cell>
          <cell r="T71">
            <v>4.9353761842435153</v>
          </cell>
          <cell r="U71">
            <v>3.0442841873114235</v>
          </cell>
          <cell r="V71">
            <v>5.4719663143358952</v>
          </cell>
        </row>
        <row r="74">
          <cell r="A74">
            <v>2019</v>
          </cell>
          <cell r="B74">
            <v>25.423728813559325</v>
          </cell>
          <cell r="C74">
            <v>13.273676360924682</v>
          </cell>
          <cell r="D74">
            <v>20.381388253241798</v>
          </cell>
          <cell r="E74">
            <v>22.977614591969679</v>
          </cell>
          <cell r="F74">
            <v>46.861531227960192</v>
          </cell>
          <cell r="G74">
            <v>18.266195397026685</v>
          </cell>
          <cell r="H74">
            <v>23.056045472406769</v>
          </cell>
          <cell r="I74">
            <v>25.509217035624467</v>
          </cell>
          <cell r="J74">
            <v>67.576743400007246</v>
          </cell>
          <cell r="K74">
            <v>70.49779035106647</v>
          </cell>
          <cell r="L74">
            <v>83.970685474983469</v>
          </cell>
          <cell r="M74">
            <v>95.989165823096499</v>
          </cell>
          <cell r="N74">
            <v>18.137693191978542</v>
          </cell>
          <cell r="O74">
            <v>40.45659676134855</v>
          </cell>
          <cell r="P74">
            <v>26.953329837441007</v>
          </cell>
          <cell r="Q74">
            <v>67.075294281535136</v>
          </cell>
          <cell r="R74">
            <v>61.603138521489569</v>
          </cell>
          <cell r="S74">
            <v>33.578934653943719</v>
          </cell>
          <cell r="T74">
            <v>38.447782546494992</v>
          </cell>
          <cell r="U74">
            <v>38.096011696856465</v>
          </cell>
          <cell r="V74">
            <v>63.435424585155097</v>
          </cell>
        </row>
        <row r="75">
          <cell r="A75">
            <v>2020</v>
          </cell>
          <cell r="B75">
            <v>24.955587513746725</v>
          </cell>
          <cell r="C75">
            <v>16.068478750563148</v>
          </cell>
          <cell r="D75">
            <v>19.353671771373445</v>
          </cell>
          <cell r="E75">
            <v>18.876884720408405</v>
          </cell>
          <cell r="F75">
            <v>46.876206656884705</v>
          </cell>
          <cell r="G75">
            <v>17.950695423237505</v>
          </cell>
          <cell r="H75">
            <v>22.462870727760855</v>
          </cell>
          <cell r="I75">
            <v>24.786371603856264</v>
          </cell>
          <cell r="J75">
            <v>61.270230200639979</v>
          </cell>
          <cell r="K75">
            <v>63.886025172866745</v>
          </cell>
          <cell r="L75">
            <v>76.057840859832609</v>
          </cell>
          <cell r="M75">
            <v>87.094252684411899</v>
          </cell>
          <cell r="N75">
            <v>15.900131406044679</v>
          </cell>
          <cell r="O75">
            <v>32.550107279292483</v>
          </cell>
          <cell r="P75">
            <v>27.633364467863878</v>
          </cell>
          <cell r="Q75">
            <v>56.807998453725993</v>
          </cell>
          <cell r="R75">
            <v>56.028933979035124</v>
          </cell>
          <cell r="S75">
            <v>31.665585468699319</v>
          </cell>
          <cell r="T75">
            <v>34.310221586847746</v>
          </cell>
          <cell r="U75">
            <v>39.666831601517401</v>
          </cell>
          <cell r="V75">
            <v>57.637370953732194</v>
          </cell>
        </row>
        <row r="76">
          <cell r="A76">
            <v>2021</v>
          </cell>
          <cell r="B76">
            <v>21.598453651567358</v>
          </cell>
          <cell r="C76">
            <v>13.719725605487891</v>
          </cell>
          <cell r="D76">
            <v>17.696522223198851</v>
          </cell>
          <cell r="E76">
            <v>17.488076311605724</v>
          </cell>
          <cell r="F76">
            <v>37.623620467249538</v>
          </cell>
          <cell r="G76">
            <v>13.749836622663704</v>
          </cell>
          <cell r="H76">
            <v>18.951203278803376</v>
          </cell>
          <cell r="I76">
            <v>21.571648690292758</v>
          </cell>
          <cell r="J76">
            <v>56.369148477674322</v>
          </cell>
          <cell r="K76">
            <v>58.919596221261735</v>
          </cell>
          <cell r="L76">
            <v>73.76951171790077</v>
          </cell>
          <cell r="M76">
            <v>78.480728320186046</v>
          </cell>
          <cell r="N76">
            <v>12.81085154483798</v>
          </cell>
          <cell r="O76">
            <v>23.403932669463682</v>
          </cell>
          <cell r="P76">
            <v>26.466009340944474</v>
          </cell>
          <cell r="Q76">
            <v>50.604370454506928</v>
          </cell>
          <cell r="R76">
            <v>49.187005963111915</v>
          </cell>
          <cell r="S76">
            <v>31.235176062762271</v>
          </cell>
          <cell r="T76">
            <v>30.474233864064374</v>
          </cell>
          <cell r="U76">
            <v>37.490134175217051</v>
          </cell>
          <cell r="V76">
            <v>52.862237523707648</v>
          </cell>
        </row>
        <row r="77">
          <cell r="A77">
            <v>2022</v>
          </cell>
          <cell r="B77">
            <v>18.392097020319653</v>
          </cell>
          <cell r="C77">
            <v>23.918918918918916</v>
          </cell>
          <cell r="D77">
            <v>17.056586377780341</v>
          </cell>
          <cell r="E77">
            <v>13.521001884074032</v>
          </cell>
          <cell r="F77">
            <v>32.669764860928069</v>
          </cell>
          <cell r="G77">
            <v>12.321164910136957</v>
          </cell>
          <cell r="H77">
            <v>17.69255037047774</v>
          </cell>
          <cell r="I77">
            <v>20.397697406377006</v>
          </cell>
          <cell r="J77">
            <v>50.378763765994016</v>
          </cell>
          <cell r="K77">
            <v>52.618019451097396</v>
          </cell>
          <cell r="L77">
            <v>69.975276512687046</v>
          </cell>
          <cell r="M77">
            <v>66.3250550141465</v>
          </cell>
          <cell r="N77">
            <v>12.842677204247963</v>
          </cell>
          <cell r="O77">
            <v>18.239876143016112</v>
          </cell>
          <cell r="P77">
            <v>20.547711032855826</v>
          </cell>
          <cell r="Q77">
            <v>45.622405960979115</v>
          </cell>
          <cell r="R77">
            <v>44.166117336849048</v>
          </cell>
          <cell r="S77">
            <v>27.817132589239435</v>
          </cell>
          <cell r="T77">
            <v>22.43694726498526</v>
          </cell>
          <cell r="U77">
            <v>32.526532793769569</v>
          </cell>
          <cell r="V77">
            <v>47.399427191095981</v>
          </cell>
        </row>
        <row r="78">
          <cell r="B78">
            <v>17.217022779445525</v>
          </cell>
          <cell r="C78">
            <v>19.358933671850206</v>
          </cell>
          <cell r="D78">
            <v>19.078347478431649</v>
          </cell>
          <cell r="E78">
            <v>16.990291262135923</v>
          </cell>
          <cell r="F78">
            <v>37.02884118905363</v>
          </cell>
          <cell r="G78">
            <v>10.487353485502776</v>
          </cell>
          <cell r="H78">
            <v>17.462740564913922</v>
          </cell>
          <cell r="I78">
            <v>22.122786617406792</v>
          </cell>
          <cell r="J78">
            <v>48.897019432616794</v>
          </cell>
          <cell r="K78">
            <v>51.35032064046473</v>
          </cell>
          <cell r="L78">
            <v>68.649091974223779</v>
          </cell>
          <cell r="M78">
            <v>66.610772389048833</v>
          </cell>
          <cell r="N78">
            <v>14.119170984455957</v>
          </cell>
          <cell r="O78">
            <v>16.751608321497201</v>
          </cell>
          <cell r="P78">
            <v>16.811263083145512</v>
          </cell>
          <cell r="Q78">
            <v>42.904440799465405</v>
          </cell>
          <cell r="R78">
            <v>44.242191377295363</v>
          </cell>
          <cell r="S78">
            <v>20.459925600270545</v>
          </cell>
          <cell r="T78">
            <v>17.8279061306167</v>
          </cell>
          <cell r="U78">
            <v>30.03921568627451</v>
          </cell>
          <cell r="V78">
            <v>46.689305965511885</v>
          </cell>
        </row>
        <row r="82">
          <cell r="A82">
            <v>2019</v>
          </cell>
          <cell r="B82">
            <v>5.2229811169144229</v>
          </cell>
          <cell r="C82">
            <v>6.3233965672990067</v>
          </cell>
          <cell r="D82">
            <v>13.1420435877779</v>
          </cell>
          <cell r="E82">
            <v>9.7707628711010894</v>
          </cell>
          <cell r="F82">
            <v>8.8757396449704142</v>
          </cell>
          <cell r="G82">
            <v>2.1342646488164529</v>
          </cell>
          <cell r="H82">
            <v>7.4545273829639198</v>
          </cell>
          <cell r="I82">
            <v>10.213836477987421</v>
          </cell>
          <cell r="J82">
            <v>3.7195477424069496</v>
          </cell>
          <cell r="K82">
            <v>3.866129654380567</v>
          </cell>
          <cell r="L82">
            <v>3.2184524607751106</v>
          </cell>
          <cell r="M82">
            <v>2.8270843954210503</v>
          </cell>
          <cell r="N82">
            <v>5.6338028169014089</v>
          </cell>
          <cell r="O82">
            <v>3.0750307503075032</v>
          </cell>
          <cell r="P82">
            <v>4.5001607200257148</v>
          </cell>
          <cell r="Q82">
            <v>3.6964021685559389</v>
          </cell>
          <cell r="R82">
            <v>4.8332362115654881</v>
          </cell>
          <cell r="S82">
            <v>2.1182360870402466</v>
          </cell>
          <cell r="T82">
            <v>7.8313253012048198</v>
          </cell>
          <cell r="U82">
            <v>6.3502673796791447</v>
          </cell>
          <cell r="V82">
            <v>4.6236164445448384</v>
          </cell>
        </row>
        <row r="83">
          <cell r="A83">
            <v>2020</v>
          </cell>
          <cell r="B83">
            <v>5.368098159509203</v>
          </cell>
          <cell r="C83">
            <v>8.4219858156028362</v>
          </cell>
          <cell r="D83">
            <v>12.331487093740204</v>
          </cell>
          <cell r="E83">
            <v>10.262257696693274</v>
          </cell>
          <cell r="F83">
            <v>7.7128448531593001</v>
          </cell>
          <cell r="G83">
            <v>1.5865146256817055</v>
          </cell>
          <cell r="H83">
            <v>7.2083879423328971</v>
          </cell>
          <cell r="I83">
            <v>9.9828725226327375</v>
          </cell>
          <cell r="J83">
            <v>3.4543714827849046</v>
          </cell>
          <cell r="K83">
            <v>3.6207246747971071</v>
          </cell>
          <cell r="L83">
            <v>2.8885290384699549</v>
          </cell>
          <cell r="M83">
            <v>2.7167656674494638</v>
          </cell>
          <cell r="N83">
            <v>5.7088487155090393</v>
          </cell>
          <cell r="O83">
            <v>3.5203975978463453</v>
          </cell>
          <cell r="P83">
            <v>4.7159924544120724</v>
          </cell>
          <cell r="Q83">
            <v>3.4697006374566288</v>
          </cell>
          <cell r="R83">
            <v>4.3106284962158607</v>
          </cell>
          <cell r="S83">
            <v>2.0040080160320639</v>
          </cell>
          <cell r="T83">
            <v>3.3921302578018997</v>
          </cell>
          <cell r="U83">
            <v>7.455099966113182</v>
          </cell>
          <cell r="V83">
            <v>4.3754391090520812</v>
          </cell>
        </row>
        <row r="84">
          <cell r="A84">
            <v>2021</v>
          </cell>
          <cell r="B84">
            <v>5.6646525679758302</v>
          </cell>
          <cell r="C84">
            <v>8.8183421516754841</v>
          </cell>
          <cell r="D84">
            <v>11.132672862833214</v>
          </cell>
          <cell r="E84">
            <v>9.2658588738417684</v>
          </cell>
          <cell r="F84">
            <v>7.0609002647837604</v>
          </cell>
          <cell r="G84">
            <v>1.2004801920768307</v>
          </cell>
          <cell r="H84">
            <v>6.6649411155687854</v>
          </cell>
          <cell r="I84">
            <v>9.276970160673299</v>
          </cell>
          <cell r="J84">
            <v>3.1287376533675513</v>
          </cell>
          <cell r="K84">
            <v>3.2945386355620929</v>
          </cell>
          <cell r="L84">
            <v>3.10010764262648</v>
          </cell>
          <cell r="M84">
            <v>1.9695613249776185</v>
          </cell>
          <cell r="N84">
            <v>3.8314176245210727</v>
          </cell>
          <cell r="O84">
            <v>3.1384856806590817</v>
          </cell>
          <cell r="P84">
            <v>4.408817635270541</v>
          </cell>
          <cell r="Q84">
            <v>2.282206657747698</v>
          </cell>
          <cell r="R84">
            <v>4.2070781681546663</v>
          </cell>
          <cell r="S84">
            <v>2.9075402209730568</v>
          </cell>
          <cell r="T84">
            <v>4.834254143646409</v>
          </cell>
          <cell r="U84">
            <v>5.5374592833876219</v>
          </cell>
          <cell r="V84">
            <v>3.9888285619151818</v>
          </cell>
        </row>
        <row r="85">
          <cell r="A85">
            <v>2022</v>
          </cell>
          <cell r="B85">
            <v>4.5385779122541603</v>
          </cell>
          <cell r="C85">
            <v>4.5643153526970961</v>
          </cell>
          <cell r="D85">
            <v>10.849349039057655</v>
          </cell>
          <cell r="E85">
            <v>3.423485107839781</v>
          </cell>
          <cell r="F85">
            <v>8.1775700934579429</v>
          </cell>
          <cell r="G85">
            <v>1.5234613040828764</v>
          </cell>
          <cell r="H85">
            <v>5.8532483911651525</v>
          </cell>
          <cell r="I85">
            <v>7.8758836646581587</v>
          </cell>
          <cell r="J85">
            <v>2.6616180419680129</v>
          </cell>
          <cell r="K85">
            <v>2.7578978117240727</v>
          </cell>
          <cell r="L85">
            <v>2.1656501370105188</v>
          </cell>
          <cell r="M85">
            <v>2.5283347863993026</v>
          </cell>
          <cell r="N85">
            <v>5.8394160583941606</v>
          </cell>
          <cell r="O85">
            <v>1.3695949911954608</v>
          </cell>
          <cell r="P85">
            <v>2.2000000000000002</v>
          </cell>
          <cell r="Q85">
            <v>2.2995797319800175</v>
          </cell>
          <cell r="R85">
            <v>3.6557208825038483</v>
          </cell>
          <cell r="S85">
            <v>2.5405511041625957</v>
          </cell>
          <cell r="T85">
            <v>1.3726835964310227</v>
          </cell>
          <cell r="U85">
            <v>4.5565006075334136</v>
          </cell>
          <cell r="V85">
            <v>3.4076407179125145</v>
          </cell>
        </row>
        <row r="86">
          <cell r="B86">
            <v>1.7513134851138354</v>
          </cell>
          <cell r="C86">
            <v>3.3698399326032011</v>
          </cell>
          <cell r="D86">
            <v>9.2888533759488627</v>
          </cell>
          <cell r="E86">
            <v>5.3458068827263618</v>
          </cell>
          <cell r="F86">
            <v>7.4074074074074074</v>
          </cell>
          <cell r="G86">
            <v>0.86663456909003367</v>
          </cell>
          <cell r="H86">
            <v>4.8865510909147503</v>
          </cell>
          <cell r="I86">
            <v>6.8064753495217065</v>
          </cell>
          <cell r="J86">
            <v>2.3316839683260353</v>
          </cell>
          <cell r="K86">
            <v>2.4589341273292962</v>
          </cell>
          <cell r="L86">
            <v>1.673029900047188</v>
          </cell>
          <cell r="M86">
            <v>1.6920473773265652</v>
          </cell>
          <cell r="N86">
            <v>1.4807502467917077</v>
          </cell>
          <cell r="O86">
            <v>1.4823049842505094</v>
          </cell>
          <cell r="P86">
            <v>3.1397174254317113</v>
          </cell>
          <cell r="Q86">
            <v>2.0722084960548339</v>
          </cell>
          <cell r="R86">
            <v>3.477225737735731</v>
          </cell>
          <cell r="S86">
            <v>2.4780785360274491</v>
          </cell>
          <cell r="T86">
            <v>0.65019505851755532</v>
          </cell>
          <cell r="U86">
            <v>6.3411540900443883</v>
          </cell>
          <cell r="V86">
            <v>2.9599256392846081</v>
          </cell>
        </row>
      </sheetData>
      <sheetData sheetId="82">
        <row r="4">
          <cell r="A4">
            <v>2019</v>
          </cell>
          <cell r="B4">
            <v>99892</v>
          </cell>
          <cell r="C4">
            <v>61865</v>
          </cell>
          <cell r="D4">
            <v>164663</v>
          </cell>
          <cell r="E4">
            <v>73598</v>
          </cell>
          <cell r="F4">
            <v>80819</v>
          </cell>
          <cell r="G4">
            <v>190201</v>
          </cell>
          <cell r="H4">
            <v>671038</v>
          </cell>
          <cell r="I4">
            <v>480837</v>
          </cell>
          <cell r="J4">
            <v>3078360</v>
          </cell>
          <cell r="K4">
            <v>2888159</v>
          </cell>
          <cell r="L4">
            <v>484758</v>
          </cell>
          <cell r="M4">
            <v>630341</v>
          </cell>
          <cell r="N4">
            <v>27173</v>
          </cell>
          <cell r="O4">
            <v>104774</v>
          </cell>
          <cell r="P4">
            <v>281368</v>
          </cell>
          <cell r="Q4">
            <v>295258</v>
          </cell>
          <cell r="R4">
            <v>735924</v>
          </cell>
          <cell r="S4">
            <v>163469</v>
          </cell>
          <cell r="T4">
            <v>39298</v>
          </cell>
          <cell r="U4">
            <v>125796</v>
          </cell>
          <cell r="V4">
            <v>3559197</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row>
        <row r="5">
          <cell r="A5">
            <v>2020</v>
          </cell>
          <cell r="B5">
            <v>95312</v>
          </cell>
          <cell r="C5">
            <v>58901</v>
          </cell>
          <cell r="D5">
            <v>155569</v>
          </cell>
          <cell r="E5">
            <v>69602</v>
          </cell>
          <cell r="F5">
            <v>76311</v>
          </cell>
          <cell r="G5">
            <v>177394</v>
          </cell>
          <cell r="H5">
            <v>633089</v>
          </cell>
          <cell r="I5">
            <v>455695</v>
          </cell>
          <cell r="J5">
            <v>2918888</v>
          </cell>
          <cell r="K5">
            <v>2741494</v>
          </cell>
          <cell r="L5">
            <v>457748</v>
          </cell>
          <cell r="M5">
            <v>599076</v>
          </cell>
          <cell r="N5">
            <v>26348</v>
          </cell>
          <cell r="O5">
            <v>98521</v>
          </cell>
          <cell r="P5">
            <v>265671</v>
          </cell>
          <cell r="Q5">
            <v>281428</v>
          </cell>
          <cell r="R5">
            <v>701797</v>
          </cell>
          <cell r="S5">
            <v>154330</v>
          </cell>
          <cell r="T5">
            <v>37022</v>
          </cell>
          <cell r="U5">
            <v>119553</v>
          </cell>
          <cell r="V5">
            <v>3374583</v>
          </cell>
          <cell r="X5">
            <v>95.415048252112271</v>
          </cell>
          <cell r="Y5">
            <v>95.208922654166329</v>
          </cell>
          <cell r="Z5">
            <v>94.477204958005132</v>
          </cell>
          <cell r="AA5">
            <v>94.570504633278077</v>
          </cell>
          <cell r="AB5">
            <v>94.422103713235757</v>
          </cell>
          <cell r="AC5">
            <v>93.26659691589424</v>
          </cell>
          <cell r="AD5">
            <v>94.344731594932028</v>
          </cell>
          <cell r="AE5">
            <v>94.771201051499773</v>
          </cell>
          <cell r="AF5">
            <v>94.819579256487216</v>
          </cell>
          <cell r="AG5">
            <v>94.921851601660435</v>
          </cell>
          <cell r="AH5">
            <v>94.428147653055746</v>
          </cell>
          <cell r="AI5">
            <v>95.039986293133396</v>
          </cell>
          <cell r="AJ5">
            <v>96.963897986972356</v>
          </cell>
          <cell r="AK5">
            <v>94.031916315116348</v>
          </cell>
          <cell r="AL5">
            <v>94.421185067242902</v>
          </cell>
          <cell r="AM5">
            <v>95.315960956180703</v>
          </cell>
          <cell r="AN5">
            <v>95.362700496246902</v>
          </cell>
          <cell r="AO5">
            <v>94.409337550238888</v>
          </cell>
          <cell r="AP5">
            <v>94.208356659371987</v>
          </cell>
          <cell r="AQ5">
            <v>95.037203090718307</v>
          </cell>
          <cell r="AR5">
            <v>94.813043503913946</v>
          </cell>
        </row>
        <row r="6">
          <cell r="A6">
            <v>2021</v>
          </cell>
          <cell r="B6">
            <v>95230</v>
          </cell>
          <cell r="C6">
            <v>58560</v>
          </cell>
          <cell r="D6">
            <v>153988</v>
          </cell>
          <cell r="E6">
            <v>68895</v>
          </cell>
          <cell r="F6">
            <v>75380</v>
          </cell>
          <cell r="G6">
            <v>179367</v>
          </cell>
          <cell r="H6">
            <v>631420</v>
          </cell>
          <cell r="I6">
            <v>452053</v>
          </cell>
          <cell r="J6">
            <v>2938651</v>
          </cell>
          <cell r="K6">
            <v>2759284</v>
          </cell>
          <cell r="L6">
            <v>457266</v>
          </cell>
          <cell r="M6">
            <v>609278</v>
          </cell>
          <cell r="N6">
            <v>26080</v>
          </cell>
          <cell r="O6">
            <v>98691</v>
          </cell>
          <cell r="P6">
            <v>266652</v>
          </cell>
          <cell r="Q6">
            <v>283439</v>
          </cell>
          <cell r="R6">
            <v>704843</v>
          </cell>
          <cell r="S6">
            <v>155499</v>
          </cell>
          <cell r="T6">
            <v>36972</v>
          </cell>
          <cell r="U6">
            <v>120564</v>
          </cell>
          <cell r="V6">
            <v>3390704</v>
          </cell>
          <cell r="X6">
            <v>95.332959596364077</v>
          </cell>
          <cell r="Y6">
            <v>94.657722460195586</v>
          </cell>
          <cell r="Z6">
            <v>93.517062120816448</v>
          </cell>
          <cell r="AA6">
            <v>93.609880703279984</v>
          </cell>
          <cell r="AB6">
            <v>93.270146871404009</v>
          </cell>
          <cell r="AC6">
            <v>94.303920589271357</v>
          </cell>
          <cell r="AD6">
            <v>94.096012446389039</v>
          </cell>
          <cell r="AE6">
            <v>94.013771818724436</v>
          </cell>
          <cell r="AF6">
            <v>95.461576943567351</v>
          </cell>
          <cell r="AG6">
            <v>95.537814919469469</v>
          </cell>
          <cell r="AH6">
            <v>94.328716596734864</v>
          </cell>
          <cell r="AI6">
            <v>96.658475333192669</v>
          </cell>
          <cell r="AJ6">
            <v>95.977624848194893</v>
          </cell>
          <cell r="AK6">
            <v>94.194170309427918</v>
          </cell>
          <cell r="AL6">
            <v>94.769838787637539</v>
          </cell>
          <cell r="AM6">
            <v>95.997060198199534</v>
          </cell>
          <cell r="AN6">
            <v>95.776601931721203</v>
          </cell>
          <cell r="AO6">
            <v>95.124457848277046</v>
          </cell>
          <cell r="AP6">
            <v>94.08112372130897</v>
          </cell>
          <cell r="AQ6">
            <v>95.840885242774007</v>
          </cell>
          <cell r="AR6">
            <v>95.265982748355881</v>
          </cell>
        </row>
        <row r="7">
          <cell r="A7">
            <v>2022</v>
          </cell>
          <cell r="B7">
            <v>95925</v>
          </cell>
          <cell r="C7">
            <v>58814</v>
          </cell>
          <cell r="D7">
            <v>155211</v>
          </cell>
          <cell r="E7">
            <v>69112</v>
          </cell>
          <cell r="F7">
            <v>75057</v>
          </cell>
          <cell r="G7">
            <v>184021</v>
          </cell>
          <cell r="H7">
            <v>638140</v>
          </cell>
          <cell r="I7">
            <v>454119</v>
          </cell>
          <cell r="J7">
            <v>2981359</v>
          </cell>
          <cell r="K7">
            <v>2797338</v>
          </cell>
          <cell r="L7">
            <v>460491</v>
          </cell>
          <cell r="M7">
            <v>619641</v>
          </cell>
          <cell r="N7">
            <v>26078</v>
          </cell>
          <cell r="O7">
            <v>99541</v>
          </cell>
          <cell r="P7">
            <v>271325</v>
          </cell>
          <cell r="Q7">
            <v>288303</v>
          </cell>
          <cell r="R7">
            <v>715024</v>
          </cell>
          <cell r="S7">
            <v>157984</v>
          </cell>
          <cell r="T7">
            <v>37409</v>
          </cell>
          <cell r="U7">
            <v>121542</v>
          </cell>
          <cell r="V7">
            <v>3435478</v>
          </cell>
          <cell r="X7">
            <v>96.028711007888518</v>
          </cell>
          <cell r="Y7">
            <v>95.068293865675258</v>
          </cell>
          <cell r="Z7">
            <v>94.259791209925723</v>
          </cell>
          <cell r="AA7">
            <v>93.90472567189326</v>
          </cell>
          <cell r="AB7">
            <v>92.870488375258304</v>
          </cell>
          <cell r="AC7">
            <v>96.750805726573461</v>
          </cell>
          <cell r="AD7">
            <v>95.097446046274584</v>
          </cell>
          <cell r="AE7">
            <v>94.443439252802932</v>
          </cell>
          <cell r="AF7">
            <v>96.848939045465769</v>
          </cell>
          <cell r="AG7">
            <v>96.855401658980682</v>
          </cell>
          <cell r="AH7">
            <v>94.993997004690996</v>
          </cell>
          <cell r="AI7">
            <v>98.302506103839036</v>
          </cell>
          <cell r="AJ7">
            <v>95.970264600890587</v>
          </cell>
          <cell r="AK7">
            <v>95.005440280985738</v>
          </cell>
          <cell r="AL7">
            <v>96.430653094879304</v>
          </cell>
          <cell r="AM7">
            <v>97.64443300435552</v>
          </cell>
          <cell r="AN7">
            <v>97.160032829476961</v>
          </cell>
          <cell r="AO7">
            <v>96.644623751292286</v>
          </cell>
          <cell r="AP7">
            <v>95.193139599979645</v>
          </cell>
          <cell r="AQ7">
            <v>96.618334446246308</v>
          </cell>
          <cell r="AR7">
            <v>96.523963129885757</v>
          </cell>
        </row>
        <row r="8">
          <cell r="A8">
            <v>2023</v>
          </cell>
          <cell r="B8">
            <v>96579</v>
          </cell>
          <cell r="C8">
            <v>58744</v>
          </cell>
          <cell r="D8">
            <v>154877</v>
          </cell>
          <cell r="E8">
            <v>68713</v>
          </cell>
          <cell r="F8">
            <v>74879</v>
          </cell>
          <cell r="G8">
            <v>186390</v>
          </cell>
          <cell r="H8">
            <v>640182</v>
          </cell>
          <cell r="I8">
            <v>453792</v>
          </cell>
          <cell r="J8">
            <v>3016126</v>
          </cell>
          <cell r="K8">
            <v>2829736</v>
          </cell>
          <cell r="L8">
            <v>465415</v>
          </cell>
          <cell r="M8">
            <v>629757</v>
          </cell>
          <cell r="N8">
            <v>26023</v>
          </cell>
          <cell r="O8">
            <v>101624</v>
          </cell>
          <cell r="P8">
            <v>273008</v>
          </cell>
          <cell r="Q8">
            <v>291478</v>
          </cell>
          <cell r="R8">
            <v>723538</v>
          </cell>
          <cell r="S8">
            <v>159251</v>
          </cell>
          <cell r="T8">
            <v>37356</v>
          </cell>
          <cell r="U8">
            <v>122286</v>
          </cell>
          <cell r="V8">
            <v>3469918</v>
          </cell>
          <cell r="X8">
            <v>96.683418091538869</v>
          </cell>
          <cell r="Y8">
            <v>94.955144265739918</v>
          </cell>
          <cell r="Z8">
            <v>94.056952685181244</v>
          </cell>
          <cell r="AA8">
            <v>93.362591374765614</v>
          </cell>
          <cell r="AB8">
            <v>92.650243135896261</v>
          </cell>
          <cell r="AC8">
            <v>97.996330198053641</v>
          </cell>
          <cell r="AD8">
            <v>95.401750720525513</v>
          </cell>
          <cell r="AE8">
            <v>94.375432838987024</v>
          </cell>
          <cell r="AF8">
            <v>97.978339115632991</v>
          </cell>
          <cell r="AG8">
            <v>97.977154304870339</v>
          </cell>
          <cell r="AH8">
            <v>96.00976157175333</v>
          </cell>
          <cell r="AI8">
            <v>99.907351735013279</v>
          </cell>
          <cell r="AJ8">
            <v>95.767857800022085</v>
          </cell>
          <cell r="AK8">
            <v>96.993528928932747</v>
          </cell>
          <cell r="AL8">
            <v>97.028802138125158</v>
          </cell>
          <cell r="AM8">
            <v>98.71976373205807</v>
          </cell>
          <cell r="AN8">
            <v>98.31694577157424</v>
          </cell>
          <cell r="AO8">
            <v>97.419694253956408</v>
          </cell>
          <cell r="AP8">
            <v>95.058272685632858</v>
          </cell>
          <cell r="AQ8">
            <v>97.209768196127072</v>
          </cell>
          <cell r="AR8">
            <v>97.491597121485555</v>
          </cell>
        </row>
        <row r="9">
          <cell r="B9">
            <v>97304</v>
          </cell>
          <cell r="C9">
            <v>59116</v>
          </cell>
          <cell r="D9">
            <v>155124</v>
          </cell>
          <cell r="E9">
            <v>68904</v>
          </cell>
          <cell r="F9">
            <v>74937</v>
          </cell>
          <cell r="G9">
            <v>188834</v>
          </cell>
          <cell r="H9">
            <v>644219</v>
          </cell>
          <cell r="I9">
            <v>455385</v>
          </cell>
          <cell r="J9">
            <v>3088480</v>
          </cell>
          <cell r="K9">
            <v>2899646</v>
          </cell>
          <cell r="L9">
            <v>478571</v>
          </cell>
          <cell r="M9">
            <v>647475</v>
          </cell>
          <cell r="N9">
            <v>26345</v>
          </cell>
          <cell r="O9">
            <v>102696</v>
          </cell>
          <cell r="P9">
            <v>279656</v>
          </cell>
          <cell r="Q9">
            <v>299558</v>
          </cell>
          <cell r="R9">
            <v>740506</v>
          </cell>
          <cell r="S9">
            <v>163400</v>
          </cell>
          <cell r="T9">
            <v>37657</v>
          </cell>
          <cell r="U9">
            <v>123782</v>
          </cell>
          <cell r="V9">
            <v>3543865</v>
          </cell>
          <cell r="X9">
            <v>97.409201938093133</v>
          </cell>
          <cell r="Y9">
            <v>95.556453568253445</v>
          </cell>
          <cell r="Z9">
            <v>94.206956025336595</v>
          </cell>
          <cell r="AA9">
            <v>93.622109296448272</v>
          </cell>
          <cell r="AB9">
            <v>92.722008438609734</v>
          </cell>
          <cell r="AC9">
            <v>99.281286638871507</v>
          </cell>
          <cell r="AD9">
            <v>96.003355994742478</v>
          </cell>
          <cell r="AE9">
            <v>94.706730139319561</v>
          </cell>
          <cell r="AF9">
            <v>100.32874647539597</v>
          </cell>
          <cell r="AG9">
            <v>100.39772741043689</v>
          </cell>
          <cell r="AH9">
            <v>98.723693059217183</v>
          </cell>
          <cell r="AI9">
            <v>102.71821125390861</v>
          </cell>
          <cell r="AJ9">
            <v>96.952857616015891</v>
          </cell>
          <cell r="AK9">
            <v>98.016683528356268</v>
          </cell>
          <cell r="AL9">
            <v>99.39154416991272</v>
          </cell>
          <cell r="AM9">
            <v>101.4563534264948</v>
          </cell>
          <cell r="AN9">
            <v>100.62261863996827</v>
          </cell>
          <cell r="AO9">
            <v>99.957790162049079</v>
          </cell>
          <cell r="AP9">
            <v>95.824214972772154</v>
          </cell>
          <cell r="AQ9">
            <v>98.398995198575463</v>
          </cell>
          <cell r="AR9">
            <v>99.569228677142632</v>
          </cell>
        </row>
        <row r="11">
          <cell r="A11" t="str">
            <v>darunter: Verarbeitendes Gewerbe</v>
          </cell>
        </row>
        <row r="12">
          <cell r="A12">
            <v>2019</v>
          </cell>
          <cell r="B12">
            <v>5465</v>
          </cell>
          <cell r="C12">
            <v>3320</v>
          </cell>
          <cell r="D12">
            <v>12636</v>
          </cell>
          <cell r="E12">
            <v>5089</v>
          </cell>
          <cell r="F12">
            <v>7245</v>
          </cell>
          <cell r="G12">
            <v>5318</v>
          </cell>
          <cell r="H12">
            <v>39073</v>
          </cell>
          <cell r="I12">
            <v>33755</v>
          </cell>
          <cell r="J12">
            <v>194968</v>
          </cell>
          <cell r="K12">
            <v>189650</v>
          </cell>
          <cell r="L12">
            <v>40581</v>
          </cell>
          <cell r="M12">
            <v>42647</v>
          </cell>
          <cell r="N12">
            <v>1417</v>
          </cell>
          <cell r="O12">
            <v>3046</v>
          </cell>
          <cell r="P12">
            <v>15828</v>
          </cell>
          <cell r="Q12">
            <v>17240</v>
          </cell>
          <cell r="R12">
            <v>47247</v>
          </cell>
          <cell r="S12">
            <v>12247</v>
          </cell>
          <cell r="T12">
            <v>2627</v>
          </cell>
          <cell r="U12">
            <v>6770</v>
          </cell>
          <cell r="V12">
            <v>228723</v>
          </cell>
          <cell r="X12">
            <v>100</v>
          </cell>
          <cell r="Y12">
            <v>100</v>
          </cell>
          <cell r="Z12">
            <v>100</v>
          </cell>
          <cell r="AA12">
            <v>100</v>
          </cell>
          <cell r="AB12">
            <v>100</v>
          </cell>
          <cell r="AC12">
            <v>100</v>
          </cell>
          <cell r="AD12">
            <v>100</v>
          </cell>
          <cell r="AE12">
            <v>100</v>
          </cell>
          <cell r="AF12">
            <v>100</v>
          </cell>
          <cell r="AG12">
            <v>100</v>
          </cell>
          <cell r="AH12">
            <v>100</v>
          </cell>
          <cell r="AI12">
            <v>100</v>
          </cell>
          <cell r="AJ12">
            <v>100</v>
          </cell>
          <cell r="AK12">
            <v>100</v>
          </cell>
          <cell r="AL12">
            <v>100</v>
          </cell>
          <cell r="AM12">
            <v>100</v>
          </cell>
          <cell r="AN12">
            <v>100</v>
          </cell>
          <cell r="AO12">
            <v>100</v>
          </cell>
          <cell r="AP12">
            <v>100</v>
          </cell>
          <cell r="AQ12">
            <v>100</v>
          </cell>
          <cell r="AR12">
            <v>100</v>
          </cell>
        </row>
        <row r="13">
          <cell r="A13">
            <v>2020</v>
          </cell>
          <cell r="B13">
            <v>5292</v>
          </cell>
          <cell r="C13">
            <v>3217</v>
          </cell>
          <cell r="D13">
            <v>12205</v>
          </cell>
          <cell r="E13">
            <v>4924</v>
          </cell>
          <cell r="F13">
            <v>7011</v>
          </cell>
          <cell r="G13">
            <v>5046</v>
          </cell>
          <cell r="H13">
            <v>37695</v>
          </cell>
          <cell r="I13">
            <v>32649</v>
          </cell>
          <cell r="J13">
            <v>186800</v>
          </cell>
          <cell r="K13">
            <v>181754</v>
          </cell>
          <cell r="L13">
            <v>38827</v>
          </cell>
          <cell r="M13">
            <v>40988</v>
          </cell>
          <cell r="N13">
            <v>1330</v>
          </cell>
          <cell r="O13">
            <v>2889</v>
          </cell>
          <cell r="P13">
            <v>15020</v>
          </cell>
          <cell r="Q13">
            <v>16641</v>
          </cell>
          <cell r="R13">
            <v>45402</v>
          </cell>
          <cell r="S13">
            <v>11652</v>
          </cell>
          <cell r="T13">
            <v>2443</v>
          </cell>
          <cell r="U13">
            <v>6562</v>
          </cell>
          <cell r="V13">
            <v>219449</v>
          </cell>
          <cell r="X13">
            <v>96.834400731930472</v>
          </cell>
          <cell r="Y13">
            <v>96.897590361445779</v>
          </cell>
          <cell r="Z13">
            <v>96.589110477999355</v>
          </cell>
          <cell r="AA13">
            <v>96.757712713696208</v>
          </cell>
          <cell r="AB13">
            <v>96.770186335403736</v>
          </cell>
          <cell r="AC13">
            <v>94.885295223768324</v>
          </cell>
          <cell r="AD13">
            <v>96.473267985565485</v>
          </cell>
          <cell r="AE13">
            <v>96.723448378018077</v>
          </cell>
          <cell r="AF13">
            <v>95.81059455910713</v>
          </cell>
          <cell r="AG13">
            <v>95.836540996572637</v>
          </cell>
          <cell r="AH13">
            <v>95.677780241985161</v>
          </cell>
          <cell r="AI13">
            <v>96.109925668862999</v>
          </cell>
          <cell r="AJ13">
            <v>93.860268172194779</v>
          </cell>
          <cell r="AK13">
            <v>94.845699277741303</v>
          </cell>
          <cell r="AL13">
            <v>94.895122567601717</v>
          </cell>
          <cell r="AM13">
            <v>96.525522041763338</v>
          </cell>
          <cell r="AN13">
            <v>96.094990158105276</v>
          </cell>
          <cell r="AO13">
            <v>95.141667347105425</v>
          </cell>
          <cell r="AP13">
            <v>92.995812714122579</v>
          </cell>
          <cell r="AQ13">
            <v>96.927621861152147</v>
          </cell>
          <cell r="AR13">
            <v>95.945313763810375</v>
          </cell>
        </row>
        <row r="14">
          <cell r="A14">
            <v>2021</v>
          </cell>
          <cell r="B14">
            <v>5210</v>
          </cell>
          <cell r="C14">
            <v>3209</v>
          </cell>
          <cell r="D14">
            <v>11992</v>
          </cell>
          <cell r="E14">
            <v>4801</v>
          </cell>
          <cell r="F14">
            <v>6903</v>
          </cell>
          <cell r="G14">
            <v>5010</v>
          </cell>
          <cell r="H14">
            <v>37125</v>
          </cell>
          <cell r="I14">
            <v>32115</v>
          </cell>
          <cell r="J14">
            <v>184961</v>
          </cell>
          <cell r="K14">
            <v>179951</v>
          </cell>
          <cell r="L14">
            <v>38302</v>
          </cell>
          <cell r="M14">
            <v>40941</v>
          </cell>
          <cell r="N14">
            <v>1287</v>
          </cell>
          <cell r="O14">
            <v>2911</v>
          </cell>
          <cell r="P14">
            <v>14869</v>
          </cell>
          <cell r="Q14">
            <v>16457</v>
          </cell>
          <cell r="R14">
            <v>44749</v>
          </cell>
          <cell r="S14">
            <v>11464</v>
          </cell>
          <cell r="T14">
            <v>2399</v>
          </cell>
          <cell r="U14">
            <v>6572</v>
          </cell>
          <cell r="V14">
            <v>217076</v>
          </cell>
          <cell r="X14">
            <v>95.333943275388833</v>
          </cell>
          <cell r="Y14">
            <v>96.656626506024097</v>
          </cell>
          <cell r="Z14">
            <v>94.90345045900601</v>
          </cell>
          <cell r="AA14">
            <v>94.34073491845156</v>
          </cell>
          <cell r="AB14">
            <v>95.279503105590052</v>
          </cell>
          <cell r="AC14">
            <v>94.208349003384726</v>
          </cell>
          <cell r="AD14">
            <v>95.014460113121586</v>
          </cell>
          <cell r="AE14">
            <v>95.141460524366764</v>
          </cell>
          <cell r="AF14">
            <v>94.867362849288085</v>
          </cell>
          <cell r="AG14">
            <v>94.885842341154756</v>
          </cell>
          <cell r="AH14">
            <v>94.384071363445941</v>
          </cell>
          <cell r="AI14">
            <v>95.99971862030155</v>
          </cell>
          <cell r="AJ14">
            <v>90.825688073394488</v>
          </cell>
          <cell r="AK14">
            <v>95.567957977675647</v>
          </cell>
          <cell r="AL14">
            <v>93.941117007834222</v>
          </cell>
          <cell r="AM14">
            <v>95.458236658932719</v>
          </cell>
          <cell r="AN14">
            <v>94.712891823819504</v>
          </cell>
          <cell r="AO14">
            <v>93.606597534089985</v>
          </cell>
          <cell r="AP14">
            <v>91.320898363151883</v>
          </cell>
          <cell r="AQ14">
            <v>97.07533234859676</v>
          </cell>
          <cell r="AR14">
            <v>94.90781425567171</v>
          </cell>
        </row>
        <row r="15">
          <cell r="A15">
            <v>2022</v>
          </cell>
          <cell r="B15">
            <v>5157</v>
          </cell>
          <cell r="C15">
            <v>3195</v>
          </cell>
          <cell r="D15">
            <v>11950</v>
          </cell>
          <cell r="E15">
            <v>4761</v>
          </cell>
          <cell r="F15">
            <v>6779</v>
          </cell>
          <cell r="G15">
            <v>5007</v>
          </cell>
          <cell r="H15">
            <v>36849</v>
          </cell>
          <cell r="I15">
            <v>31842</v>
          </cell>
          <cell r="J15">
            <v>183638</v>
          </cell>
          <cell r="K15">
            <v>178631</v>
          </cell>
          <cell r="L15">
            <v>37812</v>
          </cell>
          <cell r="M15">
            <v>40969</v>
          </cell>
          <cell r="N15">
            <v>1272</v>
          </cell>
          <cell r="O15">
            <v>2872</v>
          </cell>
          <cell r="P15">
            <v>14775</v>
          </cell>
          <cell r="Q15">
            <v>16376</v>
          </cell>
          <cell r="R15">
            <v>44289</v>
          </cell>
          <cell r="S15">
            <v>11379</v>
          </cell>
          <cell r="T15">
            <v>2365</v>
          </cell>
          <cell r="U15">
            <v>6522</v>
          </cell>
          <cell r="V15">
            <v>215480</v>
          </cell>
          <cell r="X15">
            <v>94.364135407136317</v>
          </cell>
          <cell r="Y15">
            <v>96.234939759036138</v>
          </cell>
          <cell r="Z15">
            <v>94.57106679328902</v>
          </cell>
          <cell r="AA15">
            <v>93.554725879347615</v>
          </cell>
          <cell r="AB15">
            <v>93.567977915804008</v>
          </cell>
          <cell r="AC15">
            <v>94.151936818352766</v>
          </cell>
          <cell r="AD15">
            <v>94.308089985411925</v>
          </cell>
          <cell r="AE15">
            <v>94.332691453118059</v>
          </cell>
          <cell r="AF15">
            <v>94.188789955274714</v>
          </cell>
          <cell r="AG15">
            <v>94.189823358818884</v>
          </cell>
          <cell r="AH15">
            <v>93.176609743476007</v>
          </cell>
          <cell r="AI15">
            <v>96.065373883274319</v>
          </cell>
          <cell r="AJ15">
            <v>89.767113620324636</v>
          </cell>
          <cell r="AK15">
            <v>94.28759028233749</v>
          </cell>
          <cell r="AL15">
            <v>93.347232752084906</v>
          </cell>
          <cell r="AM15">
            <v>94.988399071925755</v>
          </cell>
          <cell r="AN15">
            <v>93.739285033970404</v>
          </cell>
          <cell r="AO15">
            <v>92.912550012247891</v>
          </cell>
          <cell r="AP15">
            <v>90.026646364674534</v>
          </cell>
          <cell r="AQ15">
            <v>96.336779911373711</v>
          </cell>
          <cell r="AR15">
            <v>94.210026975861624</v>
          </cell>
        </row>
        <row r="16">
          <cell r="A16">
            <v>2023</v>
          </cell>
          <cell r="B16">
            <v>5077</v>
          </cell>
          <cell r="C16">
            <v>3156</v>
          </cell>
          <cell r="D16">
            <v>11686</v>
          </cell>
          <cell r="E16">
            <v>4644</v>
          </cell>
          <cell r="F16">
            <v>6638</v>
          </cell>
          <cell r="G16">
            <v>4903</v>
          </cell>
          <cell r="H16">
            <v>36104</v>
          </cell>
          <cell r="I16">
            <v>31201</v>
          </cell>
          <cell r="J16">
            <v>181010</v>
          </cell>
          <cell r="K16">
            <v>176107</v>
          </cell>
          <cell r="L16">
            <v>37411</v>
          </cell>
          <cell r="M16">
            <v>40548</v>
          </cell>
          <cell r="N16">
            <v>1244</v>
          </cell>
          <cell r="O16">
            <v>2874</v>
          </cell>
          <cell r="P16">
            <v>14527</v>
          </cell>
          <cell r="Q16">
            <v>16145</v>
          </cell>
          <cell r="R16">
            <v>43431</v>
          </cell>
          <cell r="S16">
            <v>11183</v>
          </cell>
          <cell r="T16">
            <v>2267</v>
          </cell>
          <cell r="U16">
            <v>6477</v>
          </cell>
          <cell r="V16">
            <v>212211</v>
          </cell>
          <cell r="X16">
            <v>92.900274473924981</v>
          </cell>
          <cell r="Y16">
            <v>95.060240963855421</v>
          </cell>
          <cell r="Z16">
            <v>92.481798037353585</v>
          </cell>
          <cell r="AA16">
            <v>91.25564943996855</v>
          </cell>
          <cell r="AB16">
            <v>91.621808143547284</v>
          </cell>
          <cell r="AC16">
            <v>92.196314403911245</v>
          </cell>
          <cell r="AD16">
            <v>92.401402503007191</v>
          </cell>
          <cell r="AE16">
            <v>92.433713523922378</v>
          </cell>
          <cell r="AF16">
            <v>92.840876451520245</v>
          </cell>
          <cell r="AG16">
            <v>92.85895069865542</v>
          </cell>
          <cell r="AH16">
            <v>92.188462581010825</v>
          </cell>
          <cell r="AI16">
            <v>95.078200107862216</v>
          </cell>
          <cell r="AJ16">
            <v>87.791107974594212</v>
          </cell>
          <cell r="AK16">
            <v>94.353250164149699</v>
          </cell>
          <cell r="AL16">
            <v>91.780389183725049</v>
          </cell>
          <cell r="AM16">
            <v>93.648491879350345</v>
          </cell>
          <cell r="AN16">
            <v>91.923296717251887</v>
          </cell>
          <cell r="AO16">
            <v>91.312158079529681</v>
          </cell>
          <cell r="AP16">
            <v>86.296155310239826</v>
          </cell>
          <cell r="AQ16">
            <v>95.672082717872968</v>
          </cell>
          <cell r="AR16">
            <v>92.780787240461166</v>
          </cell>
        </row>
        <row r="17">
          <cell r="B17">
            <v>5022</v>
          </cell>
          <cell r="C17">
            <v>3130</v>
          </cell>
          <cell r="D17">
            <v>11480</v>
          </cell>
          <cell r="E17">
            <v>4522</v>
          </cell>
          <cell r="F17">
            <v>6551</v>
          </cell>
          <cell r="G17">
            <v>4763</v>
          </cell>
          <cell r="H17">
            <v>35468</v>
          </cell>
          <cell r="I17">
            <v>30705</v>
          </cell>
          <cell r="J17">
            <v>179110</v>
          </cell>
          <cell r="K17">
            <v>174347</v>
          </cell>
          <cell r="L17">
            <v>37012</v>
          </cell>
          <cell r="M17">
            <v>40292</v>
          </cell>
          <cell r="N17">
            <v>1212</v>
          </cell>
          <cell r="O17">
            <v>2890</v>
          </cell>
          <cell r="P17">
            <v>14350</v>
          </cell>
          <cell r="Q17">
            <v>16064</v>
          </cell>
          <cell r="R17">
            <v>42891</v>
          </cell>
          <cell r="S17">
            <v>10983</v>
          </cell>
          <cell r="T17">
            <v>2266</v>
          </cell>
          <cell r="U17">
            <v>6387</v>
          </cell>
          <cell r="V17">
            <v>209815</v>
          </cell>
          <cell r="X17">
            <v>91.893870082342175</v>
          </cell>
          <cell r="Y17">
            <v>94.277108433734938</v>
          </cell>
          <cell r="Z17">
            <v>90.85153529597973</v>
          </cell>
          <cell r="AA17">
            <v>88.858321870701516</v>
          </cell>
          <cell r="AB17">
            <v>90.420979986197381</v>
          </cell>
          <cell r="AC17">
            <v>89.563745769086125</v>
          </cell>
          <cell r="AD17">
            <v>90.773680034806645</v>
          </cell>
          <cell r="AE17">
            <v>90.964301584950377</v>
          </cell>
          <cell r="AF17">
            <v>91.86635755611178</v>
          </cell>
          <cell r="AG17">
            <v>91.930925388874243</v>
          </cell>
          <cell r="AH17">
            <v>91.20524383332102</v>
          </cell>
          <cell r="AI17">
            <v>94.477923417825409</v>
          </cell>
          <cell r="AJ17">
            <v>85.532815808045171</v>
          </cell>
          <cell r="AK17">
            <v>94.878529218647415</v>
          </cell>
          <cell r="AL17">
            <v>90.662117765984334</v>
          </cell>
          <cell r="AM17">
            <v>93.178654292343381</v>
          </cell>
          <cell r="AN17">
            <v>90.780367007429035</v>
          </cell>
          <cell r="AO17">
            <v>89.679105086960078</v>
          </cell>
          <cell r="AP17">
            <v>86.25808907499048</v>
          </cell>
          <cell r="AQ17">
            <v>94.342688330871496</v>
          </cell>
          <cell r="AR17">
            <v>91.733231900595911</v>
          </cell>
        </row>
        <row r="52">
          <cell r="A52">
            <v>2019</v>
          </cell>
        </row>
        <row r="53">
          <cell r="A53">
            <v>2020</v>
          </cell>
        </row>
        <row r="54">
          <cell r="A54">
            <v>2021</v>
          </cell>
        </row>
        <row r="55">
          <cell r="A55">
            <v>2022</v>
          </cell>
        </row>
        <row r="56">
          <cell r="A56">
            <v>2023</v>
          </cell>
        </row>
        <row r="60">
          <cell r="B60">
            <v>68.971517108239411</v>
          </cell>
          <cell r="C60">
            <v>68.027472696643542</v>
          </cell>
          <cell r="D60">
            <v>72.2742649971525</v>
          </cell>
          <cell r="E60">
            <v>59.31768303347269</v>
          </cell>
          <cell r="F60">
            <v>66.319963729538884</v>
          </cell>
          <cell r="G60">
            <v>85.333045003074361</v>
          </cell>
          <cell r="H60">
            <v>71.966439155848235</v>
          </cell>
          <cell r="I60">
            <v>67.767493639887178</v>
          </cell>
          <cell r="J60">
            <v>72.969702578226801</v>
          </cell>
          <cell r="K60">
            <v>72.28005246572215</v>
          </cell>
          <cell r="L60">
            <v>72.780448769077339</v>
          </cell>
          <cell r="M60">
            <v>79.962105780460519</v>
          </cell>
          <cell r="N60">
            <v>64.878041792413185</v>
          </cell>
          <cell r="O60">
            <v>92.298882976849072</v>
          </cell>
          <cell r="P60">
            <v>75.313178119863281</v>
          </cell>
          <cell r="Q60">
            <v>63.318419327710643</v>
          </cell>
          <cell r="R60">
            <v>68.51280576996983</v>
          </cell>
          <cell r="S60">
            <v>67.32136584096213</v>
          </cell>
          <cell r="T60">
            <v>65.593635925109282</v>
          </cell>
          <cell r="U60">
            <v>74.320811434189139</v>
          </cell>
          <cell r="V60">
            <v>72.220716044491283</v>
          </cell>
        </row>
        <row r="61">
          <cell r="B61">
            <v>66.233366434265236</v>
          </cell>
          <cell r="C61">
            <v>65.739520779307028</v>
          </cell>
          <cell r="D61">
            <v>69.001857344828537</v>
          </cell>
          <cell r="E61">
            <v>57.1258090025554</v>
          </cell>
          <cell r="F61">
            <v>63.643043183461529</v>
          </cell>
          <cell r="G61">
            <v>79.847986617132847</v>
          </cell>
          <cell r="H61">
            <v>68.600294538873072</v>
          </cell>
          <cell r="I61">
            <v>65.034098321304086</v>
          </cell>
          <cell r="J61">
            <v>69.426326731165133</v>
          </cell>
          <cell r="K61">
            <v>68.844898232188967</v>
          </cell>
          <cell r="L61">
            <v>68.917453016610267</v>
          </cell>
          <cell r="M61">
            <v>76.246947168077995</v>
          </cell>
          <cell r="N61">
            <v>63.069327668232553</v>
          </cell>
          <cell r="O61">
            <v>86.877120209659907</v>
          </cell>
          <cell r="P61">
            <v>71.329863196565697</v>
          </cell>
          <cell r="Q61">
            <v>60.584643923565466</v>
          </cell>
          <cell r="R61">
            <v>65.615272024522156</v>
          </cell>
          <cell r="S61">
            <v>63.842135809634357</v>
          </cell>
          <cell r="T61">
            <v>62.242770679219909</v>
          </cell>
          <cell r="U61">
            <v>70.618256029794196</v>
          </cell>
          <cell r="V61">
            <v>68.798876492744199</v>
          </cell>
        </row>
        <row r="62">
          <cell r="B62">
            <v>66.595383568569886</v>
          </cell>
          <cell r="C62">
            <v>66.202929615297222</v>
          </cell>
          <cell r="D62">
            <v>68.962474996355667</v>
          </cell>
          <cell r="E62">
            <v>57.462228770481794</v>
          </cell>
          <cell r="F62">
            <v>63.786783916557617</v>
          </cell>
          <cell r="G62">
            <v>81.090648356278592</v>
          </cell>
          <cell r="H62">
            <v>69.082398938873695</v>
          </cell>
          <cell r="I62">
            <v>65.248566810776452</v>
          </cell>
          <cell r="J62">
            <v>70.234206555274028</v>
          </cell>
          <cell r="K62">
            <v>69.628240497937796</v>
          </cell>
          <cell r="L62">
            <v>69.159152441705302</v>
          </cell>
          <cell r="M62">
            <v>77.929021275659593</v>
          </cell>
          <cell r="N62">
            <v>62.737928421508428</v>
          </cell>
          <cell r="O62">
            <v>87.227284920279615</v>
          </cell>
          <cell r="P62">
            <v>72.043788461678744</v>
          </cell>
          <cell r="Q62">
            <v>61.266138915148453</v>
          </cell>
          <cell r="R62">
            <v>66.268973660301114</v>
          </cell>
          <cell r="S62">
            <v>64.685475770973667</v>
          </cell>
          <cell r="T62">
            <v>62.595763628698691</v>
          </cell>
          <cell r="U62">
            <v>71.202716669127412</v>
          </cell>
          <cell r="V62">
            <v>69.525940760818813</v>
          </cell>
        </row>
        <row r="63">
          <cell r="B63">
            <v>67.018134894213702</v>
          </cell>
          <cell r="C63">
            <v>66.811655858742895</v>
          </cell>
          <cell r="D63">
            <v>69.529010177752284</v>
          </cell>
          <cell r="E63">
            <v>57.981592572597584</v>
          </cell>
          <cell r="F63">
            <v>63.789535412426112</v>
          </cell>
          <cell r="G63">
            <v>82.193420586878915</v>
          </cell>
          <cell r="H63">
            <v>69.731243392078483</v>
          </cell>
          <cell r="I63">
            <v>65.694916372322552</v>
          </cell>
          <cell r="J63">
            <v>71.028691325894272</v>
          </cell>
          <cell r="K63">
            <v>70.399614245655272</v>
          </cell>
          <cell r="L63">
            <v>69.427403448792631</v>
          </cell>
          <cell r="M63">
            <v>78.984647896902018</v>
          </cell>
          <cell r="N63">
            <v>62.73296632054241</v>
          </cell>
          <cell r="O63">
            <v>87.178786533228575</v>
          </cell>
          <cell r="P63">
            <v>73.151149025060249</v>
          </cell>
          <cell r="Q63">
            <v>62.083289367997395</v>
          </cell>
          <cell r="R63">
            <v>67.139655138173239</v>
          </cell>
          <cell r="S63">
            <v>65.644925953957895</v>
          </cell>
          <cell r="T63">
            <v>63.444603206234383</v>
          </cell>
          <cell r="U63">
            <v>71.459060170666405</v>
          </cell>
          <cell r="V63">
            <v>70.274497155189124</v>
          </cell>
        </row>
        <row r="64">
          <cell r="B64">
            <v>67.251121966165186</v>
          </cell>
          <cell r="C64">
            <v>66.837256559537892</v>
          </cell>
          <cell r="D64">
            <v>69.115877100950485</v>
          </cell>
          <cell r="E64">
            <v>57.811657993052982</v>
          </cell>
          <cell r="F64">
            <v>63.75594633462272</v>
          </cell>
          <cell r="G64">
            <v>81.826730504306227</v>
          </cell>
          <cell r="H64">
            <v>69.609753076868586</v>
          </cell>
          <cell r="I64">
            <v>65.587621903096419</v>
          </cell>
          <cell r="J64">
            <v>71.412116074692989</v>
          </cell>
          <cell r="K64">
            <v>70.818410860783729</v>
          </cell>
          <cell r="L64">
            <v>69.726362809450393</v>
          </cell>
          <cell r="M64">
            <v>79.765182020602182</v>
          </cell>
          <cell r="N64">
            <v>62.087690542142951</v>
          </cell>
          <cell r="O64">
            <v>87.510936283661366</v>
          </cell>
          <cell r="P64">
            <v>73.12285994677454</v>
          </cell>
          <cell r="Q64">
            <v>62.421652504019967</v>
          </cell>
          <cell r="R64">
            <v>67.685332774042678</v>
          </cell>
          <cell r="S64">
            <v>65.943112052275481</v>
          </cell>
          <cell r="T64">
            <v>63.430019569305479</v>
          </cell>
          <cell r="U64">
            <v>71.490561785469268</v>
          </cell>
          <cell r="V64">
            <v>70.592272276637587</v>
          </cell>
        </row>
        <row r="65">
          <cell r="B65">
            <v>68.084367967936601</v>
          </cell>
          <cell r="C65">
            <v>67.932442176812117</v>
          </cell>
          <cell r="D65">
            <v>69.48695562974514</v>
          </cell>
          <cell r="E65">
            <v>58.528778943094473</v>
          </cell>
          <cell r="F65">
            <v>64.517239939440557</v>
          </cell>
          <cell r="G65">
            <v>82.302503563584111</v>
          </cell>
          <cell r="H65">
            <v>70.291488854103036</v>
          </cell>
          <cell r="I65">
            <v>66.280478708113947</v>
          </cell>
          <cell r="J65">
            <v>73.178955894330002</v>
          </cell>
          <cell r="K65">
            <v>72.654452688766568</v>
          </cell>
          <cell r="L65">
            <v>71.786777052399728</v>
          </cell>
          <cell r="M65">
            <v>81.948855737802646</v>
          </cell>
          <cell r="N65">
            <v>62.541989426379921</v>
          </cell>
          <cell r="O65">
            <v>87.692063345680722</v>
          </cell>
          <cell r="P65">
            <v>74.948376108690908</v>
          </cell>
          <cell r="Q65">
            <v>64.357361480951056</v>
          </cell>
          <cell r="R65">
            <v>69.446420387240607</v>
          </cell>
          <cell r="S65">
            <v>67.909343935059724</v>
          </cell>
          <cell r="T65">
            <v>64.499608620958398</v>
          </cell>
          <cell r="U65">
            <v>72.330095243604674</v>
          </cell>
          <cell r="V65">
            <v>72.213159686943229</v>
          </cell>
        </row>
        <row r="68">
          <cell r="A68" t="str">
            <v>0 bis unter 10 abhängig Beschäftigte</v>
          </cell>
        </row>
        <row r="69">
          <cell r="A69">
            <v>2019</v>
          </cell>
          <cell r="B69">
            <v>89.163296360068884</v>
          </cell>
          <cell r="C69">
            <v>87.60526953851128</v>
          </cell>
          <cell r="D69">
            <v>88.133339001475747</v>
          </cell>
          <cell r="E69">
            <v>86.666757248838294</v>
          </cell>
          <cell r="F69">
            <v>87.728133235996481</v>
          </cell>
          <cell r="G69">
            <v>89.701421128174928</v>
          </cell>
          <cell r="H69">
            <v>88.472783955603106</v>
          </cell>
          <cell r="I69">
            <v>87.986781383296204</v>
          </cell>
          <cell r="J69">
            <v>87.305123507322079</v>
          </cell>
          <cell r="K69">
            <v>87.14731425797541</v>
          </cell>
          <cell r="L69">
            <v>87.340281129965874</v>
          </cell>
          <cell r="M69">
            <v>87.998083576984527</v>
          </cell>
          <cell r="N69">
            <v>83.800095683214963</v>
          </cell>
          <cell r="O69">
            <v>87.831904861893221</v>
          </cell>
          <cell r="P69">
            <v>87.801384663501182</v>
          </cell>
          <cell r="Q69">
            <v>85.363648063727311</v>
          </cell>
          <cell r="R69">
            <v>86.664791473032537</v>
          </cell>
          <cell r="S69">
            <v>87.339495561849645</v>
          </cell>
          <cell r="T69">
            <v>87.144383938113904</v>
          </cell>
          <cell r="U69">
            <v>87.591020382206111</v>
          </cell>
          <cell r="V69">
            <v>87.39721347258947</v>
          </cell>
        </row>
        <row r="70">
          <cell r="A70">
            <v>2020</v>
          </cell>
          <cell r="B70">
            <v>88.764268927312401</v>
          </cell>
          <cell r="C70">
            <v>87.259978608173043</v>
          </cell>
          <cell r="D70">
            <v>87.574645334224684</v>
          </cell>
          <cell r="E70">
            <v>85.991781845349266</v>
          </cell>
          <cell r="F70">
            <v>87.282305303298344</v>
          </cell>
          <cell r="G70">
            <v>89.105043011601296</v>
          </cell>
          <cell r="H70">
            <v>87.944033145418729</v>
          </cell>
          <cell r="I70">
            <v>87.492072548524774</v>
          </cell>
          <cell r="J70">
            <v>86.7855840991501</v>
          </cell>
          <cell r="K70">
            <v>86.635498746304023</v>
          </cell>
          <cell r="L70">
            <v>86.777877784283049</v>
          </cell>
          <cell r="M70">
            <v>87.473542588920267</v>
          </cell>
          <cell r="N70">
            <v>83.938059814786698</v>
          </cell>
          <cell r="O70">
            <v>87.28798936267394</v>
          </cell>
          <cell r="P70">
            <v>87.219530923585936</v>
          </cell>
          <cell r="Q70">
            <v>84.819918416077996</v>
          </cell>
          <cell r="R70">
            <v>86.198715582996215</v>
          </cell>
          <cell r="S70">
            <v>86.857383528801918</v>
          </cell>
          <cell r="T70">
            <v>86.75112095510778</v>
          </cell>
          <cell r="U70">
            <v>87.165524913636631</v>
          </cell>
          <cell r="V70">
            <v>86.880986480403649</v>
          </cell>
        </row>
        <row r="71">
          <cell r="A71">
            <v>2021</v>
          </cell>
          <cell r="B71">
            <v>88.617032447758064</v>
          </cell>
          <cell r="C71">
            <v>87.126024590163937</v>
          </cell>
          <cell r="D71">
            <v>87.445774995454201</v>
          </cell>
          <cell r="E71">
            <v>85.981566151389799</v>
          </cell>
          <cell r="F71">
            <v>87.198195807906615</v>
          </cell>
          <cell r="G71">
            <v>89.054285347917954</v>
          </cell>
          <cell r="H71">
            <v>87.860378195179123</v>
          </cell>
          <cell r="I71">
            <v>87.386655989452564</v>
          </cell>
          <cell r="J71">
            <v>86.829466990125738</v>
          </cell>
          <cell r="K71">
            <v>86.684842879529626</v>
          </cell>
          <cell r="L71">
            <v>86.759566641735887</v>
          </cell>
          <cell r="M71">
            <v>87.603195913852133</v>
          </cell>
          <cell r="N71">
            <v>83.957055214723937</v>
          </cell>
          <cell r="O71">
            <v>87.175122351582218</v>
          </cell>
          <cell r="P71">
            <v>87.302926660966349</v>
          </cell>
          <cell r="Q71">
            <v>84.850708618080091</v>
          </cell>
          <cell r="R71">
            <v>86.25325072392009</v>
          </cell>
          <cell r="S71">
            <v>86.955543122463808</v>
          </cell>
          <cell r="T71">
            <v>86.75484150167695</v>
          </cell>
          <cell r="U71">
            <v>87.046713778574031</v>
          </cell>
          <cell r="V71">
            <v>86.903752141148274</v>
          </cell>
        </row>
        <row r="72">
          <cell r="A72">
            <v>2022</v>
          </cell>
          <cell r="B72">
            <v>88.519155590304919</v>
          </cell>
          <cell r="C72">
            <v>87.035399734757036</v>
          </cell>
          <cell r="D72">
            <v>87.412618950976423</v>
          </cell>
          <cell r="E72">
            <v>85.901145965968283</v>
          </cell>
          <cell r="F72">
            <v>87.041848195371514</v>
          </cell>
          <cell r="G72">
            <v>88.718678846436006</v>
          </cell>
          <cell r="H72">
            <v>87.713511141755731</v>
          </cell>
          <cell r="I72">
            <v>87.306190668084795</v>
          </cell>
          <cell r="J72">
            <v>86.736384313328259</v>
          </cell>
          <cell r="K72">
            <v>86.605980399937366</v>
          </cell>
          <cell r="L72">
            <v>86.617110866444719</v>
          </cell>
          <cell r="M72">
            <v>87.60588792542778</v>
          </cell>
          <cell r="N72">
            <v>83.775596288058892</v>
          </cell>
          <cell r="O72">
            <v>86.881787404185204</v>
          </cell>
          <cell r="P72">
            <v>87.271722104487239</v>
          </cell>
          <cell r="Q72">
            <v>84.8319302955571</v>
          </cell>
          <cell r="R72">
            <v>86.140884781489859</v>
          </cell>
          <cell r="S72">
            <v>86.915130646141378</v>
          </cell>
          <cell r="T72">
            <v>86.757197465850467</v>
          </cell>
          <cell r="U72">
            <v>86.857218080992581</v>
          </cell>
          <cell r="V72">
            <v>86.811704222818491</v>
          </cell>
        </row>
        <row r="73">
          <cell r="A73">
            <v>2023</v>
          </cell>
          <cell r="B73">
            <v>88.558589341368204</v>
          </cell>
          <cell r="C73">
            <v>87.200394933950705</v>
          </cell>
          <cell r="D73">
            <v>87.422277032742116</v>
          </cell>
          <cell r="E73">
            <v>85.893499046759715</v>
          </cell>
          <cell r="F73">
            <v>87.020392900546213</v>
          </cell>
          <cell r="G73">
            <v>88.576103868233275</v>
          </cell>
          <cell r="H73">
            <v>87.698185828405045</v>
          </cell>
          <cell r="I73">
            <v>87.337590790494318</v>
          </cell>
          <cell r="J73">
            <v>86.810829521047864</v>
          </cell>
          <cell r="K73">
            <v>86.694553838237908</v>
          </cell>
          <cell r="L73">
            <v>86.744088609090809</v>
          </cell>
          <cell r="M73">
            <v>87.730187993146558</v>
          </cell>
          <cell r="N73">
            <v>83.706720977596731</v>
          </cell>
          <cell r="O73">
            <v>86.898764071479178</v>
          </cell>
          <cell r="P73">
            <v>87.239934360897848</v>
          </cell>
          <cell r="Q73">
            <v>84.942259793191937</v>
          </cell>
          <cell r="R73">
            <v>86.242602323582176</v>
          </cell>
          <cell r="S73">
            <v>86.987208871529859</v>
          </cell>
          <cell r="T73">
            <v>86.77856301531213</v>
          </cell>
          <cell r="U73">
            <v>86.865217604631766</v>
          </cell>
          <cell r="V73">
            <v>86.879718771452247</v>
          </cell>
        </row>
        <row r="74">
          <cell r="B74">
            <v>87.571939488612998</v>
          </cell>
          <cell r="C74">
            <v>86.218621016306912</v>
          </cell>
          <cell r="D74">
            <v>86.225213377684952</v>
          </cell>
          <cell r="E74">
            <v>84.838325786601658</v>
          </cell>
          <cell r="F74">
            <v>85.794734243431151</v>
          </cell>
          <cell r="G74">
            <v>87.564739400743505</v>
          </cell>
          <cell r="H74">
            <v>86.62225112888629</v>
          </cell>
          <cell r="I74">
            <v>86.23143054777826</v>
          </cell>
          <cell r="J74">
            <v>84.783744754701345</v>
          </cell>
          <cell r="K74">
            <v>84.602637701291812</v>
          </cell>
          <cell r="L74">
            <v>84.308075499769103</v>
          </cell>
          <cell r="M74">
            <v>85.49426618788371</v>
          </cell>
          <cell r="N74">
            <v>81.533497817422656</v>
          </cell>
          <cell r="O74">
            <v>85.123081716912054</v>
          </cell>
          <cell r="P74">
            <v>85.387046943387588</v>
          </cell>
          <cell r="Q74">
            <v>82.964567796553595</v>
          </cell>
          <cell r="R74">
            <v>84.309242598979623</v>
          </cell>
          <cell r="S74">
            <v>84.850673194614444</v>
          </cell>
          <cell r="T74">
            <v>84.781050003983324</v>
          </cell>
          <cell r="U74">
            <v>84.864519881727546</v>
          </cell>
          <cell r="V74">
            <v>84.969771704057578</v>
          </cell>
        </row>
        <row r="76">
          <cell r="A76" t="str">
            <v>10 bis unter 50 abhängig Beschäftigte</v>
          </cell>
        </row>
        <row r="77">
          <cell r="A77">
            <v>2019</v>
          </cell>
          <cell r="B77">
            <v>8.8115164377527719</v>
          </cell>
          <cell r="C77">
            <v>10.050917319970905</v>
          </cell>
          <cell r="D77">
            <v>9.4356352064519662</v>
          </cell>
          <cell r="E77">
            <v>10.562787032256312</v>
          </cell>
          <cell r="F77">
            <v>9.619025229215902</v>
          </cell>
          <cell r="G77">
            <v>8.1976435455123777</v>
          </cell>
          <cell r="H77">
            <v>9.1942632160920841</v>
          </cell>
          <cell r="I77">
            <v>9.5884884066741947</v>
          </cell>
          <cell r="J77">
            <v>10.129809379019997</v>
          </cell>
          <cell r="K77">
            <v>10.257053022357841</v>
          </cell>
          <cell r="L77">
            <v>9.9845696203053897</v>
          </cell>
          <cell r="M77">
            <v>9.6646101078622522</v>
          </cell>
          <cell r="N77">
            <v>12.368895594891988</v>
          </cell>
          <cell r="O77">
            <v>9.5023574550938203</v>
          </cell>
          <cell r="P77">
            <v>9.6866025987319091</v>
          </cell>
          <cell r="Q77">
            <v>11.708404175331404</v>
          </cell>
          <cell r="R77">
            <v>10.593621080437654</v>
          </cell>
          <cell r="S77">
            <v>10.344468981886473</v>
          </cell>
          <cell r="T77">
            <v>10.453458191256553</v>
          </cell>
          <cell r="U77">
            <v>10.173614423352094</v>
          </cell>
          <cell r="V77">
            <v>10.056678514844782</v>
          </cell>
        </row>
        <row r="78">
          <cell r="A78">
            <v>2020</v>
          </cell>
          <cell r="B78">
            <v>9.1153265066308542</v>
          </cell>
          <cell r="C78">
            <v>10.295241167382557</v>
          </cell>
          <cell r="D78">
            <v>9.8779319787361235</v>
          </cell>
          <cell r="E78">
            <v>11.130427286572225</v>
          </cell>
          <cell r="F78">
            <v>9.9671082805886435</v>
          </cell>
          <cell r="G78">
            <v>8.6417804435324754</v>
          </cell>
          <cell r="H78">
            <v>9.6040209196495283</v>
          </cell>
          <cell r="I78">
            <v>9.9786041102052909</v>
          </cell>
          <cell r="J78">
            <v>10.53562178473446</v>
          </cell>
          <cell r="K78">
            <v>10.658166678460724</v>
          </cell>
          <cell r="L78">
            <v>10.428663806286428</v>
          </cell>
          <cell r="M78">
            <v>10.078854769678639</v>
          </cell>
          <cell r="N78">
            <v>12.156520419007135</v>
          </cell>
          <cell r="O78">
            <v>9.8902771997848173</v>
          </cell>
          <cell r="P78">
            <v>10.147136872296938</v>
          </cell>
          <cell r="Q78">
            <v>12.132055090467189</v>
          </cell>
          <cell r="R78">
            <v>10.958439548758401</v>
          </cell>
          <cell r="S78">
            <v>10.741268709907342</v>
          </cell>
          <cell r="T78">
            <v>10.820593160823295</v>
          </cell>
          <cell r="U78">
            <v>10.488235343320536</v>
          </cell>
          <cell r="V78">
            <v>10.460403552083324</v>
          </cell>
        </row>
        <row r="79">
          <cell r="A79">
            <v>2021</v>
          </cell>
          <cell r="B79">
            <v>9.2449858237950231</v>
          </cell>
          <cell r="C79">
            <v>10.440573770491804</v>
          </cell>
          <cell r="D79">
            <v>9.9845442502013153</v>
          </cell>
          <cell r="E79">
            <v>11.147398214674505</v>
          </cell>
          <cell r="F79">
            <v>10.045104802334837</v>
          </cell>
          <cell r="G79">
            <v>8.6559958074785204</v>
          </cell>
          <cell r="H79">
            <v>9.6720091222957763</v>
          </cell>
          <cell r="I79">
            <v>10.075146055882827</v>
          </cell>
          <cell r="J79">
            <v>10.507270172606411</v>
          </cell>
          <cell r="K79">
            <v>10.627612090672796</v>
          </cell>
          <cell r="L79">
            <v>10.449935048746244</v>
          </cell>
          <cell r="M79">
            <v>9.9850971149458871</v>
          </cell>
          <cell r="N79">
            <v>12.108895705521473</v>
          </cell>
          <cell r="O79">
            <v>10.003951728121105</v>
          </cell>
          <cell r="P79">
            <v>10.076429203606198</v>
          </cell>
          <cell r="Q79">
            <v>12.124301878005497</v>
          </cell>
          <cell r="R79">
            <v>10.924702380530132</v>
          </cell>
          <cell r="S79">
            <v>10.638010533829799</v>
          </cell>
          <cell r="T79">
            <v>10.864978902953586</v>
          </cell>
          <cell r="U79">
            <v>10.615938422746424</v>
          </cell>
          <cell r="V79">
            <v>10.449658831912192</v>
          </cell>
        </row>
        <row r="80">
          <cell r="A80">
            <v>2022</v>
          </cell>
          <cell r="B80">
            <v>9.3124837112327352</v>
          </cell>
          <cell r="C80">
            <v>10.546808582990444</v>
          </cell>
          <cell r="D80">
            <v>9.9889827396254134</v>
          </cell>
          <cell r="E80">
            <v>11.187637458039125</v>
          </cell>
          <cell r="F80">
            <v>10.165607471654875</v>
          </cell>
          <cell r="G80">
            <v>8.9185473397057944</v>
          </cell>
          <cell r="H80">
            <v>9.7806124048014542</v>
          </cell>
          <cell r="I80">
            <v>10.129943913379533</v>
          </cell>
          <cell r="J80">
            <v>10.586983989516192</v>
          </cell>
          <cell r="K80">
            <v>10.696740973025069</v>
          </cell>
          <cell r="L80">
            <v>10.560032660790331</v>
          </cell>
          <cell r="M80">
            <v>9.9717417020500569</v>
          </cell>
          <cell r="N80">
            <v>12.282383618375642</v>
          </cell>
          <cell r="O80">
            <v>10.281190665153051</v>
          </cell>
          <cell r="P80">
            <v>10.120335391136091</v>
          </cell>
          <cell r="Q80">
            <v>12.153532915023431</v>
          </cell>
          <cell r="R80">
            <v>11.021588086553738</v>
          </cell>
          <cell r="S80">
            <v>10.706780433461615</v>
          </cell>
          <cell r="T80">
            <v>10.842310673902002</v>
          </cell>
          <cell r="U80">
            <v>10.773230652778464</v>
          </cell>
          <cell r="V80">
            <v>10.526570101744213</v>
          </cell>
        </row>
        <row r="81">
          <cell r="A81">
            <v>2023</v>
          </cell>
          <cell r="B81">
            <v>9.2722020314975317</v>
          </cell>
          <cell r="C81">
            <v>10.363611602887103</v>
          </cell>
          <cell r="D81">
            <v>9.9588705876276009</v>
          </cell>
          <cell r="E81">
            <v>11.187111609156929</v>
          </cell>
          <cell r="F81">
            <v>10.157721123412438</v>
          </cell>
          <cell r="G81">
            <v>9.0337464456247663</v>
          </cell>
          <cell r="H81">
            <v>9.7781568366495772</v>
          </cell>
          <cell r="I81">
            <v>10.083915097665891</v>
          </cell>
          <cell r="J81">
            <v>10.512392386790207</v>
          </cell>
          <cell r="K81">
            <v>10.609788333611334</v>
          </cell>
          <cell r="L81">
            <v>10.431550336796192</v>
          </cell>
          <cell r="M81">
            <v>9.8430029360531126</v>
          </cell>
          <cell r="N81">
            <v>12.385197709718327</v>
          </cell>
          <cell r="O81">
            <v>10.223962843422814</v>
          </cell>
          <cell r="P81">
            <v>10.134135263435503</v>
          </cell>
          <cell r="Q81">
            <v>12.063346118746527</v>
          </cell>
          <cell r="R81">
            <v>10.937780738537576</v>
          </cell>
          <cell r="S81">
            <v>10.629760566652642</v>
          </cell>
          <cell r="T81">
            <v>10.796123781989508</v>
          </cell>
          <cell r="U81">
            <v>10.753479547944982</v>
          </cell>
          <cell r="V81">
            <v>10.456356605545146</v>
          </cell>
        </row>
        <row r="82">
          <cell r="B82">
            <v>10.119830633889665</v>
          </cell>
          <cell r="C82">
            <v>11.237228499898505</v>
          </cell>
          <cell r="D82">
            <v>10.996364198963409</v>
          </cell>
          <cell r="E82">
            <v>12.08492975734355</v>
          </cell>
          <cell r="F82">
            <v>11.241442811962047</v>
          </cell>
          <cell r="G82">
            <v>9.8933454780389116</v>
          </cell>
          <cell r="H82">
            <v>10.707694122650837</v>
          </cell>
          <cell r="I82">
            <v>11.045379184645959</v>
          </cell>
          <cell r="J82">
            <v>12.272023778687251</v>
          </cell>
          <cell r="K82">
            <v>12.426930735682907</v>
          </cell>
          <cell r="L82">
            <v>12.544429144264905</v>
          </cell>
          <cell r="M82">
            <v>11.801073400517396</v>
          </cell>
          <cell r="N82">
            <v>14.203833744543557</v>
          </cell>
          <cell r="O82">
            <v>11.670366908156112</v>
          </cell>
          <cell r="P82">
            <v>11.744786451926654</v>
          </cell>
          <cell r="Q82">
            <v>13.775295602187224</v>
          </cell>
          <cell r="R82">
            <v>12.61826372777533</v>
          </cell>
          <cell r="S82">
            <v>12.516523867809056</v>
          </cell>
          <cell r="T82">
            <v>12.502323605173011</v>
          </cell>
          <cell r="U82">
            <v>12.488083889418494</v>
          </cell>
          <cell r="V82">
            <v>12.114400520335849</v>
          </cell>
        </row>
        <row r="84">
          <cell r="A84" t="str">
            <v>50 bis unter 250 abhängig Beschäftigte</v>
          </cell>
        </row>
        <row r="85">
          <cell r="A85">
            <v>2019</v>
          </cell>
          <cell r="B85">
            <v>1.6988347415208425</v>
          </cell>
          <cell r="C85">
            <v>1.9688030388749698</v>
          </cell>
          <cell r="D85">
            <v>2.0138100241098487</v>
          </cell>
          <cell r="E85">
            <v>2.2976167830647571</v>
          </cell>
          <cell r="F85">
            <v>2.2259617169230008</v>
          </cell>
          <cell r="G85">
            <v>1.7171308247590709</v>
          </cell>
          <cell r="H85">
            <v>1.9353598454931016</v>
          </cell>
          <cell r="I85">
            <v>2.0216830235609988</v>
          </cell>
          <cell r="J85">
            <v>2.0823425460310037</v>
          </cell>
          <cell r="K85">
            <v>2.1063937269381636</v>
          </cell>
          <cell r="L85">
            <v>2.1567462527694232</v>
          </cell>
          <cell r="M85">
            <v>1.8956406135726536</v>
          </cell>
          <cell r="N85">
            <v>3.0876237441578036</v>
          </cell>
          <cell r="O85">
            <v>2.1178918433962624</v>
          </cell>
          <cell r="P85">
            <v>2.013377498507293</v>
          </cell>
          <cell r="Q85">
            <v>2.4419321407040622</v>
          </cell>
          <cell r="R85">
            <v>2.2101466999309713</v>
          </cell>
          <cell r="S85">
            <v>1.915347864121026</v>
          </cell>
          <cell r="T85">
            <v>1.9212173647513868</v>
          </cell>
          <cell r="U85">
            <v>1.8665140386021812</v>
          </cell>
          <cell r="V85">
            <v>2.0741476237477161</v>
          </cell>
        </row>
        <row r="86">
          <cell r="A86">
            <v>2020</v>
          </cell>
          <cell r="B86">
            <v>1.7825667282189022</v>
          </cell>
          <cell r="C86">
            <v>2.0593877862854622</v>
          </cell>
          <cell r="D86">
            <v>2.1051751955723828</v>
          </cell>
          <cell r="E86">
            <v>2.3763684951581854</v>
          </cell>
          <cell r="F86">
            <v>2.3063516399994759</v>
          </cell>
          <cell r="G86">
            <v>1.8275702673145651</v>
          </cell>
          <cell r="H86">
            <v>2.0286247273290168</v>
          </cell>
          <cell r="I86">
            <v>2.1068916709641319</v>
          </cell>
          <cell r="J86">
            <v>2.1734646892926346</v>
          </cell>
          <cell r="K86">
            <v>2.1958464982961843</v>
          </cell>
          <cell r="L86">
            <v>2.2553894282443614</v>
          </cell>
          <cell r="M86">
            <v>1.9843892928443136</v>
          </cell>
          <cell r="N86">
            <v>3.1425535144982546</v>
          </cell>
          <cell r="O86">
            <v>2.2401315455588149</v>
          </cell>
          <cell r="P86">
            <v>2.1101286930075167</v>
          </cell>
          <cell r="Q86">
            <v>2.5416802876757112</v>
          </cell>
          <cell r="R86">
            <v>2.2919733199201477</v>
          </cell>
          <cell r="S86">
            <v>1.9749886606622173</v>
          </cell>
          <cell r="T86">
            <v>1.9285830046999082</v>
          </cell>
          <cell r="U86">
            <v>1.9623096032721892</v>
          </cell>
          <cell r="V86">
            <v>2.1644748402987868</v>
          </cell>
        </row>
        <row r="87">
          <cell r="A87">
            <v>2021</v>
          </cell>
          <cell r="B87">
            <v>1.8093037908222198</v>
          </cell>
          <cell r="C87">
            <v>2.0269808743169397</v>
          </cell>
          <cell r="D87">
            <v>2.1280879029534772</v>
          </cell>
          <cell r="E87">
            <v>2.3746280571884752</v>
          </cell>
          <cell r="F87">
            <v>2.3202440965773414</v>
          </cell>
          <cell r="G87">
            <v>1.8609889221540192</v>
          </cell>
          <cell r="H87">
            <v>2.0445978904691011</v>
          </cell>
          <cell r="I87">
            <v>2.1174508298805668</v>
          </cell>
          <cell r="J87">
            <v>2.1595623297900977</v>
          </cell>
          <cell r="K87">
            <v>2.1789710664070823</v>
          </cell>
          <cell r="L87">
            <v>2.2568920497041107</v>
          </cell>
          <cell r="M87">
            <v>1.9532955399669774</v>
          </cell>
          <cell r="N87">
            <v>3.1863496932515343</v>
          </cell>
          <cell r="O87">
            <v>2.2342462838556707</v>
          </cell>
          <cell r="P87">
            <v>2.0892399081949509</v>
          </cell>
          <cell r="Q87">
            <v>2.5264695401832493</v>
          </cell>
          <cell r="R87">
            <v>2.2711440703816308</v>
          </cell>
          <cell r="S87">
            <v>1.9858648608672722</v>
          </cell>
          <cell r="T87">
            <v>1.8689819322730714</v>
          </cell>
          <cell r="U87">
            <v>1.9475133539033209</v>
          </cell>
          <cell r="V87">
            <v>2.1539479706869131</v>
          </cell>
        </row>
        <row r="88">
          <cell r="A88">
            <v>2022</v>
          </cell>
          <cell r="B88">
            <v>1.8295543393275997</v>
          </cell>
          <cell r="C88">
            <v>2.0165266773217261</v>
          </cell>
          <cell r="D88">
            <v>2.1564193259498361</v>
          </cell>
          <cell r="E88">
            <v>2.4134737816876957</v>
          </cell>
          <cell r="F88">
            <v>2.3475491959444157</v>
          </cell>
          <cell r="G88">
            <v>1.9188027453388472</v>
          </cell>
          <cell r="H88">
            <v>2.0761901777039524</v>
          </cell>
          <cell r="I88">
            <v>2.1399677177127581</v>
          </cell>
          <cell r="J88">
            <v>2.1694804282208215</v>
          </cell>
          <cell r="K88">
            <v>2.1859710910873122</v>
          </cell>
          <cell r="L88">
            <v>2.2838665685105681</v>
          </cell>
          <cell r="M88">
            <v>1.960005874369191</v>
          </cell>
          <cell r="N88">
            <v>3.182759414065496</v>
          </cell>
          <cell r="O88">
            <v>2.2463105654956248</v>
          </cell>
          <cell r="P88">
            <v>2.0724223716944623</v>
          </cell>
          <cell r="Q88">
            <v>2.5195714231208135</v>
          </cell>
          <cell r="R88">
            <v>2.2831401463447381</v>
          </cell>
          <cell r="S88">
            <v>1.95716021875633</v>
          </cell>
          <cell r="T88">
            <v>1.9006121521558985</v>
          </cell>
          <cell r="U88">
            <v>1.9795626203287751</v>
          </cell>
          <cell r="V88">
            <v>2.1655792876566231</v>
          </cell>
        </row>
        <row r="89">
          <cell r="A89">
            <v>2023</v>
          </cell>
          <cell r="B89">
            <v>1.8430507667298275</v>
          </cell>
          <cell r="C89">
            <v>2.0342503064142718</v>
          </cell>
          <cell r="D89">
            <v>2.1701091834165176</v>
          </cell>
          <cell r="E89">
            <v>2.4129349613610231</v>
          </cell>
          <cell r="F89">
            <v>2.355800691782743</v>
          </cell>
          <cell r="G89">
            <v>1.9437738076077045</v>
          </cell>
          <cell r="H89">
            <v>2.0901868531136456</v>
          </cell>
          <cell r="I89">
            <v>2.1503243776884564</v>
          </cell>
          <cell r="J89">
            <v>2.1667198253653859</v>
          </cell>
          <cell r="K89">
            <v>2.1814049084437559</v>
          </cell>
          <cell r="L89">
            <v>2.2807601817732563</v>
          </cell>
          <cell r="M89">
            <v>1.9618678315604272</v>
          </cell>
          <cell r="N89">
            <v>3.1433731698881759</v>
          </cell>
          <cell r="O89">
            <v>2.2957175470361335</v>
          </cell>
          <cell r="P89">
            <v>2.0775947957569008</v>
          </cell>
          <cell r="Q89">
            <v>2.4959002051612815</v>
          </cell>
          <cell r="R89">
            <v>2.2656722936459452</v>
          </cell>
          <cell r="S89">
            <v>1.9572875523544593</v>
          </cell>
          <cell r="T89">
            <v>1.9434628975265018</v>
          </cell>
          <cell r="U89">
            <v>1.9822383592561701</v>
          </cell>
          <cell r="V89">
            <v>2.164575647032581</v>
          </cell>
        </row>
        <row r="90">
          <cell r="B90">
            <v>1.9639480391350816</v>
          </cell>
          <cell r="C90">
            <v>2.1229447188578385</v>
          </cell>
          <cell r="D90">
            <v>2.3091204455790209</v>
          </cell>
          <cell r="E90">
            <v>2.5586323000116105</v>
          </cell>
          <cell r="F90">
            <v>2.4807504970842174</v>
          </cell>
          <cell r="G90">
            <v>2.069542561191311</v>
          </cell>
          <cell r="H90">
            <v>2.2163270564823456</v>
          </cell>
          <cell r="I90">
            <v>2.2771940226401837</v>
          </cell>
          <cell r="J90">
            <v>2.4067178676889602</v>
          </cell>
          <cell r="K90">
            <v>2.4286757762844156</v>
          </cell>
          <cell r="L90">
            <v>2.572450064880655</v>
          </cell>
          <cell r="M90">
            <v>2.2147573265377041</v>
          </cell>
          <cell r="N90">
            <v>3.4427785158474089</v>
          </cell>
          <cell r="O90">
            <v>2.5891952948508221</v>
          </cell>
          <cell r="P90">
            <v>2.2928168893211658</v>
          </cell>
          <cell r="Q90">
            <v>2.7290207572490135</v>
          </cell>
          <cell r="R90">
            <v>2.4932951252251838</v>
          </cell>
          <cell r="S90">
            <v>2.189106487148103</v>
          </cell>
          <cell r="T90">
            <v>2.2120721247045703</v>
          </cell>
          <cell r="U90">
            <v>2.2184162479197296</v>
          </cell>
          <cell r="V90">
            <v>2.3900741139970059</v>
          </cell>
        </row>
        <row r="92">
          <cell r="A92" t="str">
            <v>250 und mehr abhängig Beschäftigte</v>
          </cell>
        </row>
        <row r="93">
          <cell r="A93">
            <v>2019</v>
          </cell>
          <cell r="B93">
            <v>0.32635246065751011</v>
          </cell>
          <cell r="C93">
            <v>0.37501010264285134</v>
          </cell>
          <cell r="D93">
            <v>0.41721576796244453</v>
          </cell>
          <cell r="E93">
            <v>0.47283893584064784</v>
          </cell>
          <cell r="F93">
            <v>0.4268798178646111</v>
          </cell>
          <cell r="G93">
            <v>0.38380450155361961</v>
          </cell>
          <cell r="H93">
            <v>0.39759298281170363</v>
          </cell>
          <cell r="I93">
            <v>0.40304718646859539</v>
          </cell>
          <cell r="J93">
            <v>0.48272456762691823</v>
          </cell>
          <cell r="K93">
            <v>0.48923899272858595</v>
          </cell>
          <cell r="L93">
            <v>0.51840299695930758</v>
          </cell>
          <cell r="M93">
            <v>0.44166570158057311</v>
          </cell>
          <cell r="N93">
            <v>0.74338497773525192</v>
          </cell>
          <cell r="O93">
            <v>0.54784583961669886</v>
          </cell>
          <cell r="P93">
            <v>0.49863523925961728</v>
          </cell>
          <cell r="Q93">
            <v>0.48601562023721623</v>
          </cell>
          <cell r="R93">
            <v>0.53144074659883356</v>
          </cell>
          <cell r="S93">
            <v>0.40068759214285282</v>
          </cell>
          <cell r="T93">
            <v>0.48094050587816178</v>
          </cell>
          <cell r="U93">
            <v>0.36885115583961336</v>
          </cell>
          <cell r="V93">
            <v>0.47196038881803959</v>
          </cell>
        </row>
        <row r="94">
          <cell r="A94">
            <v>2020</v>
          </cell>
          <cell r="B94">
            <v>0.33783783783783783</v>
          </cell>
          <cell r="C94">
            <v>0.38539243815894464</v>
          </cell>
          <cell r="D94">
            <v>0.44224749146680897</v>
          </cell>
          <cell r="E94">
            <v>0.50142237292031844</v>
          </cell>
          <cell r="F94">
            <v>0.44423477611353535</v>
          </cell>
          <cell r="G94">
            <v>0.42560627755166464</v>
          </cell>
          <cell r="H94">
            <v>0.42332120760272252</v>
          </cell>
          <cell r="I94">
            <v>0.42243167030579665</v>
          </cell>
          <cell r="J94">
            <v>0.50532942682281745</v>
          </cell>
          <cell r="K94">
            <v>0.5104880769390705</v>
          </cell>
          <cell r="L94">
            <v>0.53806898118615487</v>
          </cell>
          <cell r="M94">
            <v>0.46321334855677743</v>
          </cell>
          <cell r="N94">
            <v>0.76286625170790956</v>
          </cell>
          <cell r="O94">
            <v>0.58160189198241996</v>
          </cell>
          <cell r="P94">
            <v>0.5232035111096055</v>
          </cell>
          <cell r="Q94">
            <v>0.50634620577909806</v>
          </cell>
          <cell r="R94">
            <v>0.55087154832522789</v>
          </cell>
          <cell r="S94">
            <v>0.42635910062852334</v>
          </cell>
          <cell r="T94">
            <v>0.4997028793690238</v>
          </cell>
          <cell r="U94">
            <v>0.38393013977064566</v>
          </cell>
          <cell r="V94">
            <v>0.49413512721423652</v>
          </cell>
        </row>
        <row r="95">
          <cell r="A95">
            <v>2021</v>
          </cell>
          <cell r="B95">
            <v>0.3286779376246981</v>
          </cell>
          <cell r="C95">
            <v>0.40642076502732244</v>
          </cell>
          <cell r="D95">
            <v>0.4415928513910175</v>
          </cell>
          <cell r="E95">
            <v>0.49640757674722402</v>
          </cell>
          <cell r="F95">
            <v>0.43645529318121518</v>
          </cell>
          <cell r="G95">
            <v>0.42872992244950298</v>
          </cell>
          <cell r="H95">
            <v>0.42301479205600079</v>
          </cell>
          <cell r="I95">
            <v>0.4207471247840408</v>
          </cell>
          <cell r="J95">
            <v>0.50370050747775086</v>
          </cell>
          <cell r="K95">
            <v>0.50857396339050276</v>
          </cell>
          <cell r="L95">
            <v>0.53360625981376275</v>
          </cell>
          <cell r="M95">
            <v>0.45841143123500272</v>
          </cell>
          <cell r="N95">
            <v>0.74769938650306755</v>
          </cell>
          <cell r="O95">
            <v>0.58667963644101284</v>
          </cell>
          <cell r="P95">
            <v>0.53140422723249781</v>
          </cell>
          <cell r="Q95">
            <v>0.49851996373117319</v>
          </cell>
          <cell r="R95">
            <v>0.55090282516815803</v>
          </cell>
          <cell r="S95">
            <v>0.42058148283911789</v>
          </cell>
          <cell r="T95">
            <v>0.51119766309639725</v>
          </cell>
          <cell r="U95">
            <v>0.38983444477621843</v>
          </cell>
          <cell r="V95">
            <v>0.49264105625262489</v>
          </cell>
        </row>
        <row r="96">
          <cell r="A96">
            <v>2022</v>
          </cell>
          <cell r="B96">
            <v>0.33880635913474072</v>
          </cell>
          <cell r="C96">
            <v>0.40126500493079875</v>
          </cell>
          <cell r="D96">
            <v>0.44197898344833803</v>
          </cell>
          <cell r="E96">
            <v>0.49774279430489637</v>
          </cell>
          <cell r="F96">
            <v>0.44499513702919113</v>
          </cell>
          <cell r="G96">
            <v>0.44397106851935375</v>
          </cell>
          <cell r="H96">
            <v>0.42968627573886609</v>
          </cell>
          <cell r="I96">
            <v>0.423897700822912</v>
          </cell>
          <cell r="J96">
            <v>0.5071512689347375</v>
          </cell>
          <cell r="K96">
            <v>0.51130753595024991</v>
          </cell>
          <cell r="L96">
            <v>0.53898990425437199</v>
          </cell>
          <cell r="M96">
            <v>0.46236449815296271</v>
          </cell>
          <cell r="N96">
            <v>0.75926067949996168</v>
          </cell>
          <cell r="O96">
            <v>0.59071136516611245</v>
          </cell>
          <cell r="P96">
            <v>0.53552013268220766</v>
          </cell>
          <cell r="Q96">
            <v>0.49496536629865101</v>
          </cell>
          <cell r="R96">
            <v>0.55438698561167177</v>
          </cell>
          <cell r="S96">
            <v>0.42092870164067248</v>
          </cell>
          <cell r="T96">
            <v>0.49987970809163573</v>
          </cell>
          <cell r="U96">
            <v>0.38998864590018267</v>
          </cell>
          <cell r="V96">
            <v>0.49614638778068143</v>
          </cell>
        </row>
        <row r="97">
          <cell r="A97">
            <v>2023</v>
          </cell>
          <cell r="B97">
            <v>0.32615786040443573</v>
          </cell>
          <cell r="C97">
            <v>0.40174315674792321</v>
          </cell>
          <cell r="D97">
            <v>0.44874319621376957</v>
          </cell>
          <cell r="E97">
            <v>0.50645438272233789</v>
          </cell>
          <cell r="F97">
            <v>0.4660852842586039</v>
          </cell>
          <cell r="G97">
            <v>0.44637587853425609</v>
          </cell>
          <cell r="H97">
            <v>0.43347048183172909</v>
          </cell>
          <cell r="I97">
            <v>0.42816973415132925</v>
          </cell>
          <cell r="J97">
            <v>0.51005826679654631</v>
          </cell>
          <cell r="K97">
            <v>0.51425291970699738</v>
          </cell>
          <cell r="L97">
            <v>0.54360087233973986</v>
          </cell>
          <cell r="M97">
            <v>0.46494123923989727</v>
          </cell>
          <cell r="N97">
            <v>0.7647081427967567</v>
          </cell>
          <cell r="O97">
            <v>0.58155553806187521</v>
          </cell>
          <cell r="P97">
            <v>0.54833557990974624</v>
          </cell>
          <cell r="Q97">
            <v>0.4984938829002532</v>
          </cell>
          <cell r="R97">
            <v>0.55394464423430423</v>
          </cell>
          <cell r="S97">
            <v>0.42574300946304888</v>
          </cell>
          <cell r="T97">
            <v>0.48185030517185989</v>
          </cell>
          <cell r="U97">
            <v>0.39906448816708368</v>
          </cell>
          <cell r="V97">
            <v>0.4993489759700373</v>
          </cell>
        </row>
        <row r="98">
          <cell r="B98">
            <v>0.34428183836224618</v>
          </cell>
          <cell r="C98">
            <v>0.42120576493673456</v>
          </cell>
          <cell r="D98">
            <v>0.46930197777262062</v>
          </cell>
          <cell r="E98">
            <v>0.5181121560431905</v>
          </cell>
          <cell r="F98">
            <v>0.48307244752258566</v>
          </cell>
          <cell r="G98">
            <v>0.47237256002626649</v>
          </cell>
          <cell r="H98">
            <v>0.45372769198052215</v>
          </cell>
          <cell r="I98">
            <v>0.44599624493560391</v>
          </cell>
          <cell r="J98">
            <v>0.53751359892244732</v>
          </cell>
          <cell r="K98">
            <v>0.54175578674086422</v>
          </cell>
          <cell r="L98">
            <v>0.57504529108533531</v>
          </cell>
          <cell r="M98">
            <v>0.48990308506119928</v>
          </cell>
          <cell r="N98">
            <v>0.81988992218637313</v>
          </cell>
          <cell r="O98">
            <v>0.61735608008101583</v>
          </cell>
          <cell r="P98">
            <v>0.57534971536459079</v>
          </cell>
          <cell r="Q98">
            <v>0.53111584401017498</v>
          </cell>
          <cell r="R98">
            <v>0.57919854801986748</v>
          </cell>
          <cell r="S98">
            <v>0.44369645042839662</v>
          </cell>
          <cell r="T98">
            <v>0.50455426613909771</v>
          </cell>
          <cell r="U98">
            <v>0.42897998093422307</v>
          </cell>
          <cell r="V98">
            <v>0.52575366160957038</v>
          </cell>
        </row>
        <row r="109">
          <cell r="A109">
            <v>2019</v>
          </cell>
          <cell r="B109">
            <v>9.1534657430024442</v>
          </cell>
          <cell r="C109">
            <v>10.094706215145882</v>
          </cell>
          <cell r="D109">
            <v>10.590824896910659</v>
          </cell>
          <cell r="E109">
            <v>11.535843365308839</v>
          </cell>
          <cell r="F109">
            <v>10.848649451242901</v>
          </cell>
          <cell r="G109">
            <v>8.7897592546832026</v>
          </cell>
          <cell r="H109">
            <v>9.9553184767479639</v>
          </cell>
          <cell r="I109">
            <v>10.416369788514611</v>
          </cell>
          <cell r="J109">
            <v>10.863714445354018</v>
          </cell>
          <cell r="K109">
            <v>11.000295690091855</v>
          </cell>
          <cell r="L109">
            <v>11.289344373893776</v>
          </cell>
          <cell r="M109">
            <v>10.380804992853074</v>
          </cell>
          <cell r="N109">
            <v>14.134214109594083</v>
          </cell>
          <cell r="O109">
            <v>10.575724893580469</v>
          </cell>
          <cell r="P109">
            <v>10.765900884251231</v>
          </cell>
          <cell r="Q109">
            <v>12.024873161777156</v>
          </cell>
          <cell r="R109">
            <v>11.306595518015447</v>
          </cell>
          <cell r="S109">
            <v>10.489511772874369</v>
          </cell>
          <cell r="T109">
            <v>11.732810830067686</v>
          </cell>
          <cell r="U109">
            <v>9.4297513434449449</v>
          </cell>
          <cell r="V109">
            <v>10.803279503775711</v>
          </cell>
        </row>
        <row r="110">
          <cell r="A110">
            <v>2020</v>
          </cell>
          <cell r="B110">
            <v>9.5489025516199426</v>
          </cell>
          <cell r="C110">
            <v>10.505424356122987</v>
          </cell>
          <cell r="D110">
            <v>11.145151026232732</v>
          </cell>
          <cell r="E110">
            <v>12.062139018993706</v>
          </cell>
          <cell r="F110">
            <v>11.311645765354928</v>
          </cell>
          <cell r="G110">
            <v>9.4245070295500391</v>
          </cell>
          <cell r="H110">
            <v>10.484067800893714</v>
          </cell>
          <cell r="I110">
            <v>10.896536060303493</v>
          </cell>
          <cell r="J110">
            <v>11.381218806614024</v>
          </cell>
          <cell r="K110">
            <v>11.507831861021764</v>
          </cell>
          <cell r="L110">
            <v>11.848403488382253</v>
          </cell>
          <cell r="M110">
            <v>10.859650528480527</v>
          </cell>
          <cell r="N110">
            <v>14.42507970244421</v>
          </cell>
          <cell r="O110">
            <v>11.209285330031161</v>
          </cell>
          <cell r="P110">
            <v>11.319918244746322</v>
          </cell>
          <cell r="Q110">
            <v>12.543076737211649</v>
          </cell>
          <cell r="R110">
            <v>11.778782183451909</v>
          </cell>
          <cell r="S110">
            <v>10.992814099656579</v>
          </cell>
          <cell r="T110">
            <v>12.237885581546109</v>
          </cell>
          <cell r="U110">
            <v>9.8838004901591745</v>
          </cell>
          <cell r="V110">
            <v>11.315768496433485</v>
          </cell>
        </row>
        <row r="111">
          <cell r="A111">
            <v>2021</v>
          </cell>
          <cell r="B111">
            <v>9.6512023521999364</v>
          </cell>
          <cell r="C111">
            <v>10.560587431693989</v>
          </cell>
          <cell r="D111">
            <v>11.274969478141154</v>
          </cell>
          <cell r="E111">
            <v>12.17564409608825</v>
          </cell>
          <cell r="F111">
            <v>11.386826744494563</v>
          </cell>
          <cell r="G111">
            <v>9.4476854716865439</v>
          </cell>
          <cell r="H111">
            <v>10.556372937189192</v>
          </cell>
          <cell r="I111">
            <v>10.996281409480746</v>
          </cell>
          <cell r="J111">
            <v>11.337548419325739</v>
          </cell>
          <cell r="K111">
            <v>11.46039878461224</v>
          </cell>
          <cell r="L111">
            <v>11.867573797308351</v>
          </cell>
          <cell r="M111">
            <v>10.692216032746957</v>
          </cell>
          <cell r="N111">
            <v>14.542139570552147</v>
          </cell>
          <cell r="O111">
            <v>11.207374532632155</v>
          </cell>
          <cell r="P111">
            <v>11.313108470965904</v>
          </cell>
          <cell r="Q111">
            <v>12.498826908082517</v>
          </cell>
          <cell r="R111">
            <v>11.768727220104335</v>
          </cell>
          <cell r="S111">
            <v>10.93830828494074</v>
          </cell>
          <cell r="T111">
            <v>12.168505896353997</v>
          </cell>
          <cell r="U111">
            <v>9.8767957267509363</v>
          </cell>
          <cell r="V111">
            <v>11.292050264487846</v>
          </cell>
        </row>
        <row r="112">
          <cell r="A112">
            <v>2022</v>
          </cell>
          <cell r="B112">
            <v>9.7224706802189225</v>
          </cell>
          <cell r="C112">
            <v>10.57205767334308</v>
          </cell>
          <cell r="D112">
            <v>11.312194367667241</v>
          </cell>
          <cell r="E112">
            <v>12.169507466141914</v>
          </cell>
          <cell r="F112">
            <v>11.504803016374222</v>
          </cell>
          <cell r="G112">
            <v>9.5912477380298977</v>
          </cell>
          <cell r="H112">
            <v>10.624245463377942</v>
          </cell>
          <cell r="I112">
            <v>11.04284339567382</v>
          </cell>
          <cell r="J112">
            <v>11.370061438424559</v>
          </cell>
          <cell r="K112">
            <v>11.48707950201227</v>
          </cell>
          <cell r="L112">
            <v>11.960088253624935</v>
          </cell>
          <cell r="M112">
            <v>10.69822687653012</v>
          </cell>
          <cell r="N112">
            <v>14.805429864253393</v>
          </cell>
          <cell r="O112">
            <v>11.42040968043319</v>
          </cell>
          <cell r="P112">
            <v>11.310749101630886</v>
          </cell>
          <cell r="Q112">
            <v>12.459128070120672</v>
          </cell>
          <cell r="R112">
            <v>11.784909317729195</v>
          </cell>
          <cell r="S112">
            <v>10.919276635608668</v>
          </cell>
          <cell r="T112">
            <v>12.096982009676815</v>
          </cell>
          <cell r="U112">
            <v>9.9453933619654116</v>
          </cell>
          <cell r="V112">
            <v>11.326808089005374</v>
          </cell>
        </row>
        <row r="113">
          <cell r="A113">
            <v>2023</v>
          </cell>
          <cell r="B113">
            <v>9.6926971701922771</v>
          </cell>
          <cell r="C113">
            <v>10.601508239139319</v>
          </cell>
          <cell r="D113">
            <v>11.393479987344795</v>
          </cell>
          <cell r="E113">
            <v>12.211182745623098</v>
          </cell>
          <cell r="F113">
            <v>11.504440497335702</v>
          </cell>
          <cell r="G113">
            <v>9.6678630827834109</v>
          </cell>
          <cell r="H113">
            <v>10.662553773770584</v>
          </cell>
          <cell r="I113">
            <v>11.071111875044073</v>
          </cell>
          <cell r="J113">
            <v>11.350659090502186</v>
          </cell>
          <cell r="K113">
            <v>11.461502062383204</v>
          </cell>
          <cell r="L113">
            <v>11.957051233845062</v>
          </cell>
          <cell r="M113">
            <v>10.652437368699356</v>
          </cell>
          <cell r="N113">
            <v>15.002305652691849</v>
          </cell>
          <cell r="O113">
            <v>11.456545697866645</v>
          </cell>
          <cell r="P113">
            <v>11.362176199964836</v>
          </cell>
          <cell r="Q113">
            <v>12.40289147036826</v>
          </cell>
          <cell r="R113">
            <v>11.725454640944912</v>
          </cell>
          <cell r="S113">
            <v>10.884735417673987</v>
          </cell>
          <cell r="T113">
            <v>12.124959845807902</v>
          </cell>
          <cell r="U113">
            <v>9.957231408337833</v>
          </cell>
          <cell r="V113">
            <v>11.314100217930221</v>
          </cell>
        </row>
        <row r="127">
          <cell r="A127">
            <v>2019</v>
          </cell>
          <cell r="B127">
            <v>22.747301006404392</v>
          </cell>
          <cell r="C127">
            <v>23.291867469879513</v>
          </cell>
          <cell r="D127">
            <v>27.529993668882561</v>
          </cell>
          <cell r="E127">
            <v>30.502652780506978</v>
          </cell>
          <cell r="F127">
            <v>29.16093857832988</v>
          </cell>
          <cell r="G127">
            <v>21.116773223016175</v>
          </cell>
          <cell r="H127">
            <v>26.317661812504799</v>
          </cell>
          <cell r="I127">
            <v>27.137046363501703</v>
          </cell>
          <cell r="J127">
            <v>33.918330187517952</v>
          </cell>
          <cell r="K127">
            <v>34.277300290007908</v>
          </cell>
          <cell r="L127">
            <v>37.123851063305487</v>
          </cell>
          <cell r="M127">
            <v>35.770206579595282</v>
          </cell>
          <cell r="N127">
            <v>42.493295695130556</v>
          </cell>
          <cell r="O127">
            <v>34.94550229809586</v>
          </cell>
          <cell r="P127">
            <v>31.102982057113973</v>
          </cell>
          <cell r="Q127">
            <v>39.652668213457076</v>
          </cell>
          <cell r="R127">
            <v>31.680932122674456</v>
          </cell>
          <cell r="S127">
            <v>29.368253449824447</v>
          </cell>
          <cell r="T127">
            <v>38.849257708412637</v>
          </cell>
          <cell r="U127">
            <v>24.74874446085672</v>
          </cell>
          <cell r="V127">
            <v>32.917546551942742</v>
          </cell>
        </row>
        <row r="128">
          <cell r="A128">
            <v>2020</v>
          </cell>
          <cell r="B128">
            <v>23.092025699168559</v>
          </cell>
          <cell r="C128">
            <v>23.899285048181536</v>
          </cell>
          <cell r="D128">
            <v>27.792462105694387</v>
          </cell>
          <cell r="E128">
            <v>30.838748984565395</v>
          </cell>
          <cell r="F128">
            <v>29.160176864926548</v>
          </cell>
          <cell r="G128">
            <v>21.622473246135552</v>
          </cell>
          <cell r="H128">
            <v>26.626687889640536</v>
          </cell>
          <cell r="I128">
            <v>27.400104137952159</v>
          </cell>
          <cell r="J128">
            <v>34.509710920770878</v>
          </cell>
          <cell r="K128">
            <v>34.867496726344399</v>
          </cell>
          <cell r="L128">
            <v>37.692430525150023</v>
          </cell>
          <cell r="M128">
            <v>36.323826485800723</v>
          </cell>
          <cell r="N128">
            <v>43.654887218045111</v>
          </cell>
          <cell r="O128">
            <v>36.608861197646249</v>
          </cell>
          <cell r="P128">
            <v>31.690279627163783</v>
          </cell>
          <cell r="Q128">
            <v>40.409771047413017</v>
          </cell>
          <cell r="R128">
            <v>32.211951015373771</v>
          </cell>
          <cell r="S128">
            <v>30.032269138345345</v>
          </cell>
          <cell r="T128">
            <v>39.089643880474824</v>
          </cell>
          <cell r="U128">
            <v>25.113075281926243</v>
          </cell>
          <cell r="V128">
            <v>33.451963782017685</v>
          </cell>
        </row>
        <row r="129">
          <cell r="A129">
            <v>2021</v>
          </cell>
          <cell r="B129">
            <v>23.492898272552782</v>
          </cell>
          <cell r="C129">
            <v>23.69523215955126</v>
          </cell>
          <cell r="D129">
            <v>28.034272848565713</v>
          </cell>
          <cell r="E129">
            <v>31.418871068527395</v>
          </cell>
          <cell r="F129">
            <v>29.115022454005505</v>
          </cell>
          <cell r="G129">
            <v>21.277045908183634</v>
          </cell>
          <cell r="H129">
            <v>26.748659932659933</v>
          </cell>
          <cell r="I129">
            <v>27.602241943017283</v>
          </cell>
          <cell r="J129">
            <v>34.334557014722023</v>
          </cell>
          <cell r="K129">
            <v>34.698090035620808</v>
          </cell>
          <cell r="L129">
            <v>37.552686543783615</v>
          </cell>
          <cell r="M129">
            <v>35.773478908673461</v>
          </cell>
          <cell r="N129">
            <v>43.339549339549336</v>
          </cell>
          <cell r="O129">
            <v>35.597732737890759</v>
          </cell>
          <cell r="P129">
            <v>31.456453023068125</v>
          </cell>
          <cell r="Q129">
            <v>40.933706021753665</v>
          </cell>
          <cell r="R129">
            <v>32.02024626248631</v>
          </cell>
          <cell r="S129">
            <v>30.506367759944176</v>
          </cell>
          <cell r="T129">
            <v>38.727386411004588</v>
          </cell>
          <cell r="U129">
            <v>25.065429093122336</v>
          </cell>
          <cell r="V129">
            <v>33.338554239068351</v>
          </cell>
        </row>
        <row r="130">
          <cell r="A130">
            <v>2022</v>
          </cell>
          <cell r="B130">
            <v>24.586581345743653</v>
          </cell>
          <cell r="C130">
            <v>23.130516431924882</v>
          </cell>
          <cell r="D130">
            <v>28.259414225941423</v>
          </cell>
          <cell r="E130">
            <v>31.53728208359588</v>
          </cell>
          <cell r="F130">
            <v>29.9328809558932</v>
          </cell>
          <cell r="G130">
            <v>21.38885560215698</v>
          </cell>
          <cell r="H130">
            <v>27.098510135960272</v>
          </cell>
          <cell r="I130">
            <v>27.996325607687957</v>
          </cell>
          <cell r="J130">
            <v>34.690755725939077</v>
          </cell>
          <cell r="K130">
            <v>35.063605981044724</v>
          </cell>
          <cell r="L130">
            <v>38.252988469269013</v>
          </cell>
          <cell r="M130">
            <v>35.974029143986918</v>
          </cell>
          <cell r="N130">
            <v>43.860849056603769</v>
          </cell>
          <cell r="O130">
            <v>35.516016713091922</v>
          </cell>
          <cell r="P130">
            <v>31.549983079526228</v>
          </cell>
          <cell r="Q130">
            <v>41.403578407425499</v>
          </cell>
          <cell r="R130">
            <v>32.355844566370884</v>
          </cell>
          <cell r="S130">
            <v>30.858247649178313</v>
          </cell>
          <cell r="T130">
            <v>39.122621564482031</v>
          </cell>
          <cell r="U130">
            <v>25.232597362772157</v>
          </cell>
          <cell r="V130">
            <v>33.701503619825502</v>
          </cell>
        </row>
        <row r="131">
          <cell r="A131">
            <v>2023</v>
          </cell>
          <cell r="B131">
            <v>25.583021469371673</v>
          </cell>
          <cell r="C131">
            <v>23.04024081115336</v>
          </cell>
          <cell r="D131">
            <v>28.849050145473214</v>
          </cell>
          <cell r="E131">
            <v>31.93410852713178</v>
          </cell>
          <cell r="F131">
            <v>30.512202470623681</v>
          </cell>
          <cell r="G131">
            <v>21.89985723026718</v>
          </cell>
          <cell r="H131">
            <v>27.640898515399957</v>
          </cell>
          <cell r="I131">
            <v>28.543059517323162</v>
          </cell>
          <cell r="J131">
            <v>35.28218330478979</v>
          </cell>
          <cell r="K131">
            <v>35.654761025967169</v>
          </cell>
          <cell r="L131">
            <v>39.013391783165382</v>
          </cell>
          <cell r="M131">
            <v>36.642374469764235</v>
          </cell>
          <cell r="N131">
            <v>45.30546623794212</v>
          </cell>
          <cell r="O131">
            <v>37.01635351426583</v>
          </cell>
          <cell r="P131">
            <v>31.579335031320987</v>
          </cell>
          <cell r="Q131">
            <v>42.016785382471355</v>
          </cell>
          <cell r="R131">
            <v>32.880960604176742</v>
          </cell>
          <cell r="S131">
            <v>31.337208262541363</v>
          </cell>
          <cell r="T131">
            <v>40.108954565505073</v>
          </cell>
          <cell r="U131">
            <v>25.3921568627451</v>
          </cell>
          <cell r="V131">
            <v>34.291342107619307</v>
          </cell>
        </row>
        <row r="132">
          <cell r="B132">
            <v>25.492632417363598</v>
          </cell>
          <cell r="C132">
            <v>22.889456869009585</v>
          </cell>
          <cell r="D132">
            <v>28.886236933797907</v>
          </cell>
          <cell r="E132">
            <v>31.870853604599738</v>
          </cell>
          <cell r="F132">
            <v>30.361624179514578</v>
          </cell>
          <cell r="G132">
            <v>22.722863741339491</v>
          </cell>
          <cell r="H132">
            <v>27.701872110071047</v>
          </cell>
          <cell r="I132">
            <v>28.474222439342128</v>
          </cell>
          <cell r="J132">
            <v>35.36764558092792</v>
          </cell>
          <cell r="K132">
            <v>35.71308941364061</v>
          </cell>
          <cell r="L132">
            <v>39.044418026585973</v>
          </cell>
          <cell r="M132">
            <v>36.623250273007052</v>
          </cell>
          <cell r="N132">
            <v>46.32508250825083</v>
          </cell>
          <cell r="O132">
            <v>38.040830449826991</v>
          </cell>
          <cell r="P132">
            <v>31.607665505226478</v>
          </cell>
          <cell r="Q132">
            <v>41.865226593625501</v>
          </cell>
          <cell r="R132">
            <v>33.031335245156328</v>
          </cell>
          <cell r="S132">
            <v>31.30237639989074</v>
          </cell>
          <cell r="T132">
            <v>39.537069726390108</v>
          </cell>
          <cell r="U132">
            <v>25.587130108031939</v>
          </cell>
          <cell r="V132">
            <v>34.358839930414888</v>
          </cell>
        </row>
      </sheetData>
      <sheetData sheetId="83">
        <row r="17">
          <cell r="A17" t="str">
            <v>in % aller Betriebe</v>
          </cell>
        </row>
        <row r="18">
          <cell r="A18" t="str">
            <v>insg</v>
          </cell>
          <cell r="X18">
            <v>100</v>
          </cell>
          <cell r="Y18">
            <v>100</v>
          </cell>
          <cell r="Z18">
            <v>100</v>
          </cell>
          <cell r="AA18">
            <v>100</v>
          </cell>
          <cell r="AB18">
            <v>100</v>
          </cell>
          <cell r="AC18">
            <v>100</v>
          </cell>
          <cell r="AD18">
            <v>100</v>
          </cell>
          <cell r="AE18">
            <v>100</v>
          </cell>
          <cell r="AF18">
            <v>100</v>
          </cell>
          <cell r="AG18">
            <v>100</v>
          </cell>
          <cell r="AH18">
            <v>100</v>
          </cell>
          <cell r="AI18">
            <v>100</v>
          </cell>
          <cell r="AJ18">
            <v>100</v>
          </cell>
          <cell r="AK18">
            <v>100</v>
          </cell>
          <cell r="AL18">
            <v>100</v>
          </cell>
          <cell r="AM18">
            <v>100</v>
          </cell>
          <cell r="AN18">
            <v>100</v>
          </cell>
          <cell r="AO18">
            <v>100</v>
          </cell>
          <cell r="AP18">
            <v>100</v>
          </cell>
          <cell r="AQ18">
            <v>100</v>
          </cell>
          <cell r="AR18">
            <v>100</v>
          </cell>
        </row>
        <row r="19">
          <cell r="A19" t="str">
            <v>0-9</v>
          </cell>
          <cell r="X19">
            <v>76.697201656418628</v>
          </cell>
          <cell r="Y19">
            <v>75.577165084086488</v>
          </cell>
          <cell r="Z19">
            <v>74.906217807926296</v>
          </cell>
          <cell r="AA19">
            <v>75.015234613040832</v>
          </cell>
          <cell r="AB19">
            <v>75.135303508157151</v>
          </cell>
          <cell r="AC19">
            <v>77.347317351598178</v>
          </cell>
          <cell r="AD19">
            <v>75.880926409287468</v>
          </cell>
          <cell r="AE19">
            <v>75.420676152940572</v>
          </cell>
          <cell r="AF19">
            <v>78.812891836352406</v>
          </cell>
          <cell r="AG19">
            <v>78.897427259723841</v>
          </cell>
          <cell r="AH19">
            <v>74.867603081105571</v>
          </cell>
          <cell r="AI19">
            <v>75.727511060134361</v>
          </cell>
          <cell r="AJ19">
            <v>71.012212010575354</v>
          </cell>
          <cell r="AK19">
            <v>74.286282521831893</v>
          </cell>
          <cell r="AL19">
            <v>76.246379021192254</v>
          </cell>
          <cell r="AM19">
            <v>74.242742899352137</v>
          </cell>
          <cell r="AN19">
            <v>75.232333123499103</v>
          </cell>
          <cell r="AO19">
            <v>76.942656380521839</v>
          </cell>
          <cell r="AP19">
            <v>77.347317351598178</v>
          </cell>
          <cell r="AQ19">
            <v>75.902625469750021</v>
          </cell>
          <cell r="AR19">
            <v>75.436670574532826</v>
          </cell>
        </row>
        <row r="20">
          <cell r="A20" t="str">
            <v>10-49</v>
          </cell>
          <cell r="X20">
            <v>18.369619776634458</v>
          </cell>
          <cell r="Y20">
            <v>19.798650040041185</v>
          </cell>
          <cell r="Z20">
            <v>19.40659682403934</v>
          </cell>
          <cell r="AA20">
            <v>19.335181144463448</v>
          </cell>
          <cell r="AB20">
            <v>19.250087606588014</v>
          </cell>
          <cell r="AC20">
            <v>17.546273646444881</v>
          </cell>
          <cell r="AD20">
            <v>18.814523355019674</v>
          </cell>
          <cell r="AE20">
            <v>19.21258381532477</v>
          </cell>
          <cell r="AF20">
            <v>19.884373014589276</v>
          </cell>
          <cell r="AG20">
            <v>20.019236320430537</v>
          </cell>
          <cell r="AH20">
            <v>19.306207521522428</v>
          </cell>
          <cell r="AI20">
            <v>19.150964006772625</v>
          </cell>
          <cell r="AJ20">
            <v>21.314364849553066</v>
          </cell>
          <cell r="AK20">
            <v>19.752662315355547</v>
          </cell>
          <cell r="AL20">
            <v>18.419271230370484</v>
          </cell>
          <cell r="AM20">
            <v>20.340913171272192</v>
          </cell>
          <cell r="AN20">
            <v>19.103075237229255</v>
          </cell>
          <cell r="AO20">
            <v>18.271338017787826</v>
          </cell>
          <cell r="AP20">
            <v>17.546273646444881</v>
          </cell>
          <cell r="AQ20">
            <v>19.519796837123398</v>
          </cell>
          <cell r="AR20">
            <v>19.152401042692642</v>
          </cell>
        </row>
        <row r="21">
          <cell r="A21" t="str">
            <v>50-249</v>
          </cell>
          <cell r="X21">
            <v>4.2931986447483999</v>
          </cell>
          <cell r="Y21">
            <v>4.0567440796247567</v>
          </cell>
          <cell r="Z21">
            <v>4.9631674085016231</v>
          </cell>
          <cell r="AA21">
            <v>4.8593501208940255</v>
          </cell>
          <cell r="AB21">
            <v>4.8534049760541995</v>
          </cell>
          <cell r="AC21">
            <v>4.1483202870189171</v>
          </cell>
          <cell r="AD21">
            <v>4.5414702559507578</v>
          </cell>
          <cell r="AE21">
            <v>4.6648666632543376</v>
          </cell>
          <cell r="AF21">
            <v>4.7296339590486367</v>
          </cell>
          <cell r="AG21">
            <v>4.7631645628410961</v>
          </cell>
          <cell r="AH21">
            <v>4.9192569098323515</v>
          </cell>
          <cell r="AI21">
            <v>4.3191872849418322</v>
          </cell>
          <cell r="AJ21">
            <v>6.3955684250283262</v>
          </cell>
          <cell r="AK21">
            <v>4.852736444339981</v>
          </cell>
          <cell r="AL21">
            <v>4.4421405702088732</v>
          </cell>
          <cell r="AM21">
            <v>4.64895587005699</v>
          </cell>
          <cell r="AN21">
            <v>4.7236016879998139</v>
          </cell>
          <cell r="AO21">
            <v>4.0862856862070664</v>
          </cell>
          <cell r="AP21">
            <v>4.1483202870189171</v>
          </cell>
          <cell r="AQ21">
            <v>3.972193363859069</v>
          </cell>
          <cell r="AR21">
            <v>4.5709124708105353</v>
          </cell>
        </row>
        <row r="22">
          <cell r="A22" t="str">
            <v>250 und mehr</v>
          </cell>
          <cell r="X22">
            <v>0.63997992219851929</v>
          </cell>
          <cell r="Y22">
            <v>0.56744079624756893</v>
          </cell>
          <cell r="Z22">
            <v>0.72401795953274117</v>
          </cell>
          <cell r="AA22">
            <v>0.79023412160169837</v>
          </cell>
          <cell r="AB22">
            <v>0.76120390920063852</v>
          </cell>
          <cell r="AC22">
            <v>0.95808871493802994</v>
          </cell>
          <cell r="AD22">
            <v>0.7630799797421014</v>
          </cell>
          <cell r="AE22">
            <v>0.70187336848031945</v>
          </cell>
          <cell r="AF22">
            <v>0.90686196854914869</v>
          </cell>
          <cell r="AG22">
            <v>0.90390717181996638</v>
          </cell>
          <cell r="AH22">
            <v>0.9069324875396465</v>
          </cell>
          <cell r="AI22">
            <v>0.80233764815118236</v>
          </cell>
          <cell r="AJ22">
            <v>1.2778547148432582</v>
          </cell>
          <cell r="AK22">
            <v>1.1083187184725811</v>
          </cell>
          <cell r="AL22">
            <v>0.89220917822838852</v>
          </cell>
          <cell r="AM22">
            <v>0.76738805931868659</v>
          </cell>
          <cell r="AN22">
            <v>0.94098995127182861</v>
          </cell>
          <cell r="AO22">
            <v>0.69971991548326862</v>
          </cell>
          <cell r="AP22">
            <v>0.95808871493802994</v>
          </cell>
          <cell r="AQ22">
            <v>0.60538432926751062</v>
          </cell>
          <cell r="AR22">
            <v>0.84001591196399916</v>
          </cell>
        </row>
        <row r="24">
          <cell r="A24" t="str">
            <v>in % aller Beschäftigten</v>
          </cell>
        </row>
        <row r="25">
          <cell r="A25" t="str">
            <v>insg</v>
          </cell>
          <cell r="X25">
            <v>100</v>
          </cell>
          <cell r="Y25">
            <v>100</v>
          </cell>
          <cell r="Z25">
            <v>100</v>
          </cell>
          <cell r="AA25">
            <v>100</v>
          </cell>
          <cell r="AB25">
            <v>100</v>
          </cell>
          <cell r="AC25">
            <v>100</v>
          </cell>
          <cell r="AD25">
            <v>100</v>
          </cell>
          <cell r="AE25">
            <v>100</v>
          </cell>
          <cell r="AF25">
            <v>100</v>
          </cell>
          <cell r="AG25">
            <v>100</v>
          </cell>
          <cell r="AH25">
            <v>100</v>
          </cell>
          <cell r="AI25">
            <v>100</v>
          </cell>
          <cell r="AJ25">
            <v>100</v>
          </cell>
          <cell r="AK25">
            <v>100</v>
          </cell>
          <cell r="AL25">
            <v>100</v>
          </cell>
          <cell r="AM25">
            <v>100</v>
          </cell>
          <cell r="AN25">
            <v>100</v>
          </cell>
          <cell r="AO25">
            <v>100</v>
          </cell>
          <cell r="AP25">
            <v>100</v>
          </cell>
          <cell r="AQ25">
            <v>100</v>
          </cell>
          <cell r="AR25">
            <v>100</v>
          </cell>
        </row>
        <row r="26">
          <cell r="A26" t="str">
            <v>0-9</v>
          </cell>
          <cell r="X26">
            <v>16.895783125714221</v>
          </cell>
          <cell r="Y26">
            <v>17.98437919884881</v>
          </cell>
          <cell r="Z26">
            <v>14.759128982346482</v>
          </cell>
          <cell r="AA26">
            <v>15.224092656255946</v>
          </cell>
          <cell r="AB26">
            <v>15.246383103699257</v>
          </cell>
          <cell r="AC26">
            <v>13.139399600462523</v>
          </cell>
          <cell r="AD26">
            <v>15.038437359138456</v>
          </cell>
          <cell r="AE26">
            <v>15.72463768115942</v>
          </cell>
          <cell r="AF26">
            <v>13.555741573955501</v>
          </cell>
          <cell r="AG26">
            <v>13.579224079767204</v>
          </cell>
          <cell r="AH26">
            <v>12.679788821441001</v>
          </cell>
          <cell r="AI26">
            <v>13.905095942199234</v>
          </cell>
          <cell r="AJ26">
            <v>10.05465767864272</v>
          </cell>
          <cell r="AK26">
            <v>11.295662384536403</v>
          </cell>
          <cell r="AL26">
            <v>13.447924862543967</v>
          </cell>
          <cell r="AM26">
            <v>14.253942181757667</v>
          </cell>
          <cell r="AN26">
            <v>13.335104706233041</v>
          </cell>
          <cell r="AO26">
            <v>15.838238903214311</v>
          </cell>
          <cell r="AP26">
            <v>13.139399600462523</v>
          </cell>
          <cell r="AQ26">
            <v>16.979823651013053</v>
          </cell>
          <cell r="AR26">
            <v>13.868889104824197</v>
          </cell>
        </row>
        <row r="27">
          <cell r="A27" t="str">
            <v>10-49</v>
          </cell>
          <cell r="X27">
            <v>26.973173574103615</v>
          </cell>
          <cell r="Y27">
            <v>30.301753655978292</v>
          </cell>
          <cell r="Z27">
            <v>25.540294871282192</v>
          </cell>
          <cell r="AA27">
            <v>25.575232465209503</v>
          </cell>
          <cell r="AB27">
            <v>26.161556829645143</v>
          </cell>
          <cell r="AC27">
            <v>21.060865886368312</v>
          </cell>
          <cell r="AD27">
            <v>25.065287205348014</v>
          </cell>
          <cell r="AE27">
            <v>26.51224906065486</v>
          </cell>
          <cell r="AF27">
            <v>23.089412282599103</v>
          </cell>
          <cell r="AG27">
            <v>23.203826287363398</v>
          </cell>
          <cell r="AH27">
            <v>22.101794677428437</v>
          </cell>
          <cell r="AI27">
            <v>23.771897117586484</v>
          </cell>
          <cell r="AJ27">
            <v>20.255509568683994</v>
          </cell>
          <cell r="AK27">
            <v>20.751096339635787</v>
          </cell>
          <cell r="AL27">
            <v>22.104071197296484</v>
          </cell>
          <cell r="AM27">
            <v>25.661783480756256</v>
          </cell>
          <cell r="AN27">
            <v>22.665206032300208</v>
          </cell>
          <cell r="AO27">
            <v>24.940780162110734</v>
          </cell>
          <cell r="AP27">
            <v>21.060865886368312</v>
          </cell>
          <cell r="AQ27">
            <v>28.874112115500967</v>
          </cell>
          <cell r="AR27">
            <v>23.650516084101287</v>
          </cell>
        </row>
        <row r="28">
          <cell r="A28" t="str">
            <v>50-249</v>
          </cell>
          <cell r="X28">
            <v>30.551802948530828</v>
          </cell>
          <cell r="Y28">
            <v>29.431773853795544</v>
          </cell>
          <cell r="Z28">
            <v>30.685315803882606</v>
          </cell>
          <cell r="AA28">
            <v>31.982265409937966</v>
          </cell>
          <cell r="AB28">
            <v>31.857673694022704</v>
          </cell>
          <cell r="AC28">
            <v>24.28224078490932</v>
          </cell>
          <cell r="AD28">
            <v>29.159147479530617</v>
          </cell>
          <cell r="AE28">
            <v>30.921374127750941</v>
          </cell>
          <cell r="AF28">
            <v>26.953434834407918</v>
          </cell>
          <cell r="AG28">
            <v>27.10409543022843</v>
          </cell>
          <cell r="AH28">
            <v>27.662794951712616</v>
          </cell>
          <cell r="AI28">
            <v>26.387292947760287</v>
          </cell>
          <cell r="AJ28">
            <v>28.797961897595119</v>
          </cell>
          <cell r="AK28">
            <v>24.683448635635507</v>
          </cell>
          <cell r="AL28">
            <v>26.869996038897519</v>
          </cell>
          <cell r="AM28">
            <v>28.004321695751095</v>
          </cell>
          <cell r="AN28">
            <v>27.657552531342212</v>
          </cell>
          <cell r="AO28">
            <v>27.65161320688113</v>
          </cell>
          <cell r="AP28">
            <v>24.28224078490932</v>
          </cell>
          <cell r="AQ28">
            <v>28.267494935447541</v>
          </cell>
          <cell r="AR28">
            <v>27.619488885760664</v>
          </cell>
        </row>
        <row r="29">
          <cell r="A29" t="str">
            <v>250 und mehr</v>
          </cell>
          <cell r="X29">
            <v>25.579240351651332</v>
          </cell>
          <cell r="Y29">
            <v>22.282093291377354</v>
          </cell>
          <cell r="Z29">
            <v>29.01526034248872</v>
          </cell>
          <cell r="AA29">
            <v>27.218409468596583</v>
          </cell>
          <cell r="AB29">
            <v>26.734386372632894</v>
          </cell>
          <cell r="AC29">
            <v>41.517493728259844</v>
          </cell>
          <cell r="AD29">
            <v>30.737127955982906</v>
          </cell>
          <cell r="AE29">
            <v>26.841739130434782</v>
          </cell>
          <cell r="AF29">
            <v>36.401411309037478</v>
          </cell>
          <cell r="AG29">
            <v>36.112854202640968</v>
          </cell>
          <cell r="AH29">
            <v>37.555621549417943</v>
          </cell>
          <cell r="AI29">
            <v>35.935713992453991</v>
          </cell>
          <cell r="AJ29">
            <v>40.891870855078167</v>
          </cell>
          <cell r="AK29">
            <v>43.2697926401923</v>
          </cell>
          <cell r="AL29">
            <v>37.578007901262026</v>
          </cell>
          <cell r="AM29">
            <v>32.079952641734977</v>
          </cell>
          <cell r="AN29">
            <v>36.342136730124537</v>
          </cell>
          <cell r="AO29">
            <v>31.569367727793825</v>
          </cell>
          <cell r="AP29">
            <v>41.517493728259844</v>
          </cell>
          <cell r="AQ29">
            <v>25.878569298038446</v>
          </cell>
          <cell r="AR29">
            <v>34.861105925313851</v>
          </cell>
        </row>
        <row r="31">
          <cell r="A31" t="str">
            <v>Betriebsgrößen</v>
          </cell>
        </row>
        <row r="32">
          <cell r="A32" t="str">
            <v>insg</v>
          </cell>
          <cell r="X32">
            <v>13.863565064625423</v>
          </cell>
          <cell r="Y32">
            <v>13.197460244823247</v>
          </cell>
          <cell r="Z32">
            <v>15.796759898151567</v>
          </cell>
          <cell r="AA32">
            <v>15.495862082522459</v>
          </cell>
          <cell r="AB32">
            <v>15.246077171669976</v>
          </cell>
          <cell r="AC32">
            <v>17.15331457925636</v>
          </cell>
          <cell r="AD32">
            <v>15.437994273247886</v>
          </cell>
          <cell r="AE32">
            <v>14.89961355376977</v>
          </cell>
          <cell r="AF32">
            <v>17.521014573713732</v>
          </cell>
          <cell r="AG32">
            <v>17.542223782135736</v>
          </cell>
          <cell r="AH32">
            <v>17.89392297236067</v>
          </cell>
          <cell r="AI32">
            <v>16.296343328417716</v>
          </cell>
          <cell r="AJ32">
            <v>21.916593226740527</v>
          </cell>
          <cell r="AK32">
            <v>19.616590428320887</v>
          </cell>
          <cell r="AL32">
            <v>16.889348986125935</v>
          </cell>
          <cell r="AM32">
            <v>16.151897695271021</v>
          </cell>
          <cell r="AN32">
            <v>17.137000769392181</v>
          </cell>
          <cell r="AO32">
            <v>14.616038523905459</v>
          </cell>
          <cell r="AP32">
            <v>17.15331457925636</v>
          </cell>
          <cell r="AQ32">
            <v>13.631138815139739</v>
          </cell>
          <cell r="AR32">
            <v>16.493328258844816</v>
          </cell>
        </row>
        <row r="33">
          <cell r="A33" t="str">
            <v>0-9</v>
          </cell>
          <cell r="X33">
            <v>3.0540330497382198</v>
          </cell>
          <cell r="Y33">
            <v>3.1404741000877965</v>
          </cell>
          <cell r="Z33">
            <v>3.1125108657576188</v>
          </cell>
          <cell r="AA33">
            <v>3.1448337307722545</v>
          </cell>
          <cell r="AB33">
            <v>3.0937192309685444</v>
          </cell>
          <cell r="AC33">
            <v>2.9139246511260164</v>
          </cell>
          <cell r="AD33">
            <v>3.0595740038376875</v>
          </cell>
          <cell r="AE33">
            <v>3.1064561692236565</v>
          </cell>
          <cell r="AF33">
            <v>3.0135976505968016</v>
          </cell>
          <cell r="AG33">
            <v>3.0192339074742645</v>
          </cell>
          <cell r="AH33">
            <v>3.0305653599043287</v>
          </cell>
          <cell r="AI33">
            <v>2.9923367916941639</v>
          </cell>
          <cell r="AJ33">
            <v>3.1031823419909581</v>
          </cell>
          <cell r="AK33">
            <v>2.9828169494000534</v>
          </cell>
          <cell r="AL33">
            <v>2.9788522295540893</v>
          </cell>
          <cell r="AM33">
            <v>3.1010198018433814</v>
          </cell>
          <cell r="AN33">
            <v>3.0375729440093715</v>
          </cell>
          <cell r="AO33">
            <v>3.0086342329454743</v>
          </cell>
          <cell r="AP33">
            <v>2.9139246511260164</v>
          </cell>
          <cell r="AQ33">
            <v>3.0493587252234744</v>
          </cell>
          <cell r="AR33">
            <v>3.0322671831782193</v>
          </cell>
        </row>
        <row r="34">
          <cell r="A34" t="str">
            <v>10-49</v>
          </cell>
          <cell r="X34">
            <v>20.356673213218343</v>
          </cell>
          <cell r="Y34">
            <v>20.198659424477061</v>
          </cell>
          <cell r="Z34">
            <v>20.789523761830839</v>
          </cell>
          <cell r="AA34">
            <v>20.496848312322083</v>
          </cell>
          <cell r="AB34">
            <v>20.719963592233011</v>
          </cell>
          <cell r="AC34">
            <v>20.589195469067672</v>
          </cell>
          <cell r="AD34">
            <v>20.566971218552645</v>
          </cell>
          <cell r="AE34">
            <v>20.560600762608853</v>
          </cell>
          <cell r="AF34">
            <v>20.34511869220534</v>
          </cell>
          <cell r="AG34">
            <v>20.332779273868852</v>
          </cell>
          <cell r="AH34">
            <v>20.485007791817651</v>
          </cell>
          <cell r="AI34">
            <v>20.228485462090209</v>
          </cell>
          <cell r="AJ34">
            <v>20.827820437093916</v>
          </cell>
          <cell r="AK34">
            <v>20.608146453089244</v>
          </cell>
          <cell r="AL34">
            <v>20.268085951726651</v>
          </cell>
          <cell r="AM34">
            <v>20.37698592827962</v>
          </cell>
          <cell r="AN34">
            <v>20.332519680234331</v>
          </cell>
          <cell r="AO34">
            <v>19.951215576592084</v>
          </cell>
          <cell r="AP34">
            <v>20.589195469067672</v>
          </cell>
          <cell r="AQ34">
            <v>20.163479860700441</v>
          </cell>
          <cell r="AR34">
            <v>20.366935946916175</v>
          </cell>
        </row>
        <row r="35">
          <cell r="A35" t="str">
            <v>50-249</v>
          </cell>
          <cell r="X35">
            <v>98.657654366094263</v>
          </cell>
          <cell r="Y35">
            <v>95.747884940778349</v>
          </cell>
          <cell r="Z35">
            <v>97.665165459173679</v>
          </cell>
          <cell r="AA35">
            <v>101.98745954692556</v>
          </cell>
          <cell r="AB35">
            <v>100.07501002807862</v>
          </cell>
          <cell r="AC35">
            <v>100.40712530712531</v>
          </cell>
          <cell r="AD35">
            <v>99.121809993566373</v>
          </cell>
          <cell r="AE35">
            <v>98.763064051570424</v>
          </cell>
          <cell r="AF35">
            <v>99.849487007721322</v>
          </cell>
          <cell r="AG35">
            <v>99.82147397524038</v>
          </cell>
          <cell r="AH35">
            <v>100.62412497236755</v>
          </cell>
          <cell r="AI35">
            <v>99.559559939301977</v>
          </cell>
          <cell r="AJ35">
            <v>98.686023622047244</v>
          </cell>
          <cell r="AK35">
            <v>99.779806259314455</v>
          </cell>
          <cell r="AL35">
            <v>102.1617243272927</v>
          </cell>
          <cell r="AM35">
            <v>97.295597484276726</v>
          </cell>
          <cell r="AN35">
            <v>100.34027640671273</v>
          </cell>
          <cell r="AO35">
            <v>98.905723905723903</v>
          </cell>
          <cell r="AP35">
            <v>100.40712530712531</v>
          </cell>
          <cell r="AQ35">
            <v>97.00387471746852</v>
          </cell>
          <cell r="AR35">
            <v>99.660034936873046</v>
          </cell>
        </row>
        <row r="36">
          <cell r="A36" t="str">
            <v>250 und mehr</v>
          </cell>
          <cell r="X36">
            <v>554.11029411764707</v>
          </cell>
          <cell r="Y36">
            <v>518.23387096774195</v>
          </cell>
          <cell r="Z36">
            <v>633.06040268456377</v>
          </cell>
          <cell r="AA36">
            <v>533.73134328358208</v>
          </cell>
          <cell r="AB36">
            <v>535.46035805626593</v>
          </cell>
          <cell r="AC36">
            <v>743.31595744680851</v>
          </cell>
          <cell r="AD36">
            <v>621.84779834077858</v>
          </cell>
          <cell r="AE36">
            <v>569.80583409298083</v>
          </cell>
          <cell r="AF36">
            <v>703.29298191847988</v>
          </cell>
          <cell r="AG36">
            <v>700.84604878048776</v>
          </cell>
          <cell r="AH36">
            <v>740.97841726618708</v>
          </cell>
          <cell r="AI36">
            <v>729.89312457454048</v>
          </cell>
          <cell r="AJ36">
            <v>701.33990147783254</v>
          </cell>
          <cell r="AK36">
            <v>765.84991843393152</v>
          </cell>
          <cell r="AL36">
            <v>711.34449760765551</v>
          </cell>
          <cell r="AM36">
            <v>675.21524064171126</v>
          </cell>
          <cell r="AN36">
            <v>661.85109018830531</v>
          </cell>
          <cell r="AO36">
            <v>659.4339887640449</v>
          </cell>
          <cell r="AP36">
            <v>743.31595744680851</v>
          </cell>
          <cell r="AQ36">
            <v>582.69491525423734</v>
          </cell>
          <cell r="AR36">
            <v>684.4818714781718</v>
          </cell>
        </row>
        <row r="54">
          <cell r="A54" t="str">
            <v>in % aller Betriebe</v>
          </cell>
        </row>
        <row r="55">
          <cell r="A55" t="str">
            <v>insg</v>
          </cell>
          <cell r="X55">
            <v>6.197452628937131</v>
          </cell>
          <cell r="Y55">
            <v>5.3723830225374671</v>
          </cell>
          <cell r="Z55">
            <v>8.7766526074364908</v>
          </cell>
          <cell r="AA55">
            <v>7.3283403117689838</v>
          </cell>
          <cell r="AB55">
            <v>9.6912354475723248</v>
          </cell>
          <cell r="AC55">
            <v>3.3665606653620355</v>
          </cell>
          <cell r="AD55">
            <v>6.6566188788032266</v>
          </cell>
          <cell r="AE55">
            <v>7.6892562829502991</v>
          </cell>
          <cell r="AF55">
            <v>7.148784838312876</v>
          </cell>
          <cell r="AG55">
            <v>7.3669463340758607</v>
          </cell>
          <cell r="AH55">
            <v>9.5184413230629819</v>
          </cell>
          <cell r="AI55">
            <v>7.7633950516139612</v>
          </cell>
          <cell r="AJ55">
            <v>5.6842502832682866</v>
          </cell>
          <cell r="AK55">
            <v>3.5491511327270429</v>
          </cell>
          <cell r="AL55">
            <v>6.2564415307211458</v>
          </cell>
          <cell r="AM55">
            <v>6.3581383658122466</v>
          </cell>
          <cell r="AN55">
            <v>7.3334732228206381</v>
          </cell>
          <cell r="AO55">
            <v>7.3401798437423231</v>
          </cell>
          <cell r="AP55">
            <v>1.7072325505544685</v>
          </cell>
          <cell r="AQ55">
            <v>5.7755204124822042</v>
          </cell>
          <cell r="AR55">
            <v>7.2985137996125289</v>
          </cell>
        </row>
        <row r="56">
          <cell r="A56" t="str">
            <v>0-9</v>
          </cell>
          <cell r="X56">
            <v>3.8587024720793077</v>
          </cell>
          <cell r="Y56">
            <v>3.3062578652328112</v>
          </cell>
          <cell r="Z56">
            <v>5.1206048708429712</v>
          </cell>
          <cell r="AA56">
            <v>4.0848420514635064</v>
          </cell>
          <cell r="AB56">
            <v>5.4393957092239997</v>
          </cell>
          <cell r="AC56">
            <v>2.1832191780821919</v>
          </cell>
          <cell r="AD56">
            <v>3.9415247964470761</v>
          </cell>
          <cell r="AE56">
            <v>4.4933971438808413</v>
          </cell>
          <cell r="AF56">
            <v>4.1526663075904597</v>
          </cell>
          <cell r="AG56">
            <v>4.2662654788591547</v>
          </cell>
          <cell r="AH56">
            <v>5.3850475758948804</v>
          </cell>
          <cell r="AI56">
            <v>4.6843082636954501</v>
          </cell>
          <cell r="AJ56">
            <v>2.9774644340929122</v>
          </cell>
          <cell r="AK56">
            <v>2.1750528847023087</v>
          </cell>
          <cell r="AL56">
            <v>3.8280225644153072</v>
          </cell>
          <cell r="AM56">
            <v>3.4111835524527176</v>
          </cell>
          <cell r="AN56">
            <v>4.1460912545755519</v>
          </cell>
          <cell r="AO56">
            <v>4.4538351923738384</v>
          </cell>
          <cell r="AP56">
            <v>1.0549168297455969</v>
          </cell>
          <cell r="AQ56">
            <v>3.3411571562327649</v>
          </cell>
          <cell r="AR56">
            <v>4.2436844611639071</v>
          </cell>
        </row>
        <row r="57">
          <cell r="A57" t="str">
            <v>10-49</v>
          </cell>
          <cell r="X57">
            <v>1.6924959216965745</v>
          </cell>
          <cell r="Y57">
            <v>1.4918201578766732</v>
          </cell>
          <cell r="Z57">
            <v>2.4849851309063342</v>
          </cell>
          <cell r="AA57">
            <v>2.1485718778872047</v>
          </cell>
          <cell r="AB57">
            <v>2.7469532375501307</v>
          </cell>
          <cell r="AC57">
            <v>0.83272178734507507</v>
          </cell>
          <cell r="AD57">
            <v>1.8526724843196074</v>
          </cell>
          <cell r="AE57">
            <v>2.1728003275835595</v>
          </cell>
          <cell r="AF57">
            <v>1.9812557773193906</v>
          </cell>
          <cell r="AG57">
            <v>2.0475040697869247</v>
          </cell>
          <cell r="AH57">
            <v>2.6432260987766196</v>
          </cell>
          <cell r="AI57">
            <v>2.0407996067507783</v>
          </cell>
          <cell r="AJ57">
            <v>1.7877376306181543</v>
          </cell>
          <cell r="AK57">
            <v>0.93294038944837177</v>
          </cell>
          <cell r="AL57">
            <v>1.6075621283732275</v>
          </cell>
          <cell r="AM57">
            <v>1.9733568610955801</v>
          </cell>
          <cell r="AN57">
            <v>2.1034715907766199</v>
          </cell>
          <cell r="AO57">
            <v>1.9340572944818435</v>
          </cell>
          <cell r="AP57">
            <v>0.4464285714285714</v>
          </cell>
          <cell r="AQ57">
            <v>1.7327843831364553</v>
          </cell>
          <cell r="AR57">
            <v>2.0289666594629328</v>
          </cell>
        </row>
        <row r="58">
          <cell r="A58" t="str">
            <v>50-249</v>
          </cell>
          <cell r="X58">
            <v>0.54743380599824321</v>
          </cell>
          <cell r="Y58">
            <v>0.46447774854135682</v>
          </cell>
          <cell r="Z58">
            <v>0.97475169585414678</v>
          </cell>
          <cell r="AA58">
            <v>0.90621375636413681</v>
          </cell>
          <cell r="AB58">
            <v>1.2498539890199742</v>
          </cell>
          <cell r="AC58">
            <v>0.28131115459882583</v>
          </cell>
          <cell r="AD58">
            <v>0.71438310802914018</v>
          </cell>
          <cell r="AE58">
            <v>0.85030966883349546</v>
          </cell>
          <cell r="AF58">
            <v>0.78918947161880548</v>
          </cell>
          <cell r="AG58">
            <v>0.81848426966358201</v>
          </cell>
          <cell r="AH58">
            <v>1.1541458994109652</v>
          </cell>
          <cell r="AI58">
            <v>0.78240209732918231</v>
          </cell>
          <cell r="AJ58">
            <v>0.6987284401359688</v>
          </cell>
          <cell r="AK58">
            <v>0.3218282738794771</v>
          </cell>
          <cell r="AL58">
            <v>0.63729227016313461</v>
          </cell>
          <cell r="AM58">
            <v>0.76225845999169006</v>
          </cell>
          <cell r="AN58">
            <v>0.86335128581753739</v>
          </cell>
          <cell r="AO58">
            <v>0.74984030268782864</v>
          </cell>
          <cell r="AP58">
            <v>0.14779028049575993</v>
          </cell>
          <cell r="AQ58">
            <v>0.56690651172932138</v>
          </cell>
          <cell r="AR58">
            <v>0.80592567659315673</v>
          </cell>
        </row>
        <row r="59">
          <cell r="A59" t="str">
            <v>250 und mehr</v>
          </cell>
          <cell r="X59">
            <v>9.8820429163006651E-2</v>
          </cell>
          <cell r="Y59">
            <v>0.10982725088662625</v>
          </cell>
          <cell r="Z59">
            <v>0.19631090983303853</v>
          </cell>
          <cell r="AA59">
            <v>0.18871262605413694</v>
          </cell>
          <cell r="AB59">
            <v>0.25503251177821906</v>
          </cell>
          <cell r="AC59">
            <v>6.9308545335942592E-2</v>
          </cell>
          <cell r="AD59">
            <v>0.14803849000740191</v>
          </cell>
          <cell r="AE59">
            <v>0.17274914265240315</v>
          </cell>
          <cell r="AF59">
            <v>0.22567328178421966</v>
          </cell>
          <cell r="AG59">
            <v>0.23469251576619873</v>
          </cell>
          <cell r="AH59">
            <v>0.33602174898051657</v>
          </cell>
          <cell r="AI59">
            <v>0.25588508383854935</v>
          </cell>
          <cell r="AJ59">
            <v>0.22031977842125139</v>
          </cell>
          <cell r="AK59">
            <v>0.11932958469688477</v>
          </cell>
          <cell r="AL59">
            <v>0.18356456776947708</v>
          </cell>
          <cell r="AM59">
            <v>0.21133949227225859</v>
          </cell>
          <cell r="AN59">
            <v>0.2205590916509291</v>
          </cell>
          <cell r="AO59">
            <v>0.2024470541988109</v>
          </cell>
          <cell r="AP59">
            <v>5.8096868884540118E-2</v>
          </cell>
          <cell r="AQ59">
            <v>0.13467236138366231</v>
          </cell>
          <cell r="AR59">
            <v>0.21993700239253208</v>
          </cell>
        </row>
        <row r="61">
          <cell r="A61" t="str">
            <v>in % aller Beschäftigten</v>
          </cell>
        </row>
        <row r="62">
          <cell r="A62" t="str">
            <v>insg</v>
          </cell>
          <cell r="X62">
            <v>13.024789835149294</v>
          </cell>
          <cell r="Y62">
            <v>11.067016877746861</v>
          </cell>
          <cell r="Z62">
            <v>18.415459056079683</v>
          </cell>
          <cell r="AA62">
            <v>16.239835593499855</v>
          </cell>
          <cell r="AB62">
            <v>22.450040223206873</v>
          </cell>
          <cell r="AC62">
            <v>6.3700796103974815</v>
          </cell>
          <cell r="AD62">
            <v>14.026158412200024</v>
          </cell>
          <cell r="AE62">
            <v>16.7926140633387</v>
          </cell>
          <cell r="AF62">
            <v>18.448221831954406</v>
          </cell>
          <cell r="AG62">
            <v>19.129452798250632</v>
          </cell>
          <cell r="AH62">
            <v>26.899863587175172</v>
          </cell>
          <cell r="AI62">
            <v>23.081160204745956</v>
          </cell>
          <cell r="AJ62">
            <v>15.731531133048222</v>
          </cell>
          <cell r="AK62">
            <v>10.274716260481819</v>
          </cell>
          <cell r="AL62">
            <v>15.046231518315494</v>
          </cell>
          <cell r="AM62">
            <v>19.364328352331263</v>
          </cell>
          <cell r="AN62">
            <v>17.36024350799315</v>
          </cell>
          <cell r="AO62">
            <v>20.429247170122139</v>
          </cell>
          <cell r="AP62">
            <v>4.9018803930726236</v>
          </cell>
          <cell r="AQ62">
            <v>13.892352031795884</v>
          </cell>
          <cell r="AR62">
            <v>19.124750028467126</v>
          </cell>
        </row>
        <row r="63">
          <cell r="A63" t="str">
            <v>0-9</v>
          </cell>
          <cell r="X63">
            <v>0.98141045223628987</v>
          </cell>
          <cell r="Y63">
            <v>0.86893957125148447</v>
          </cell>
          <cell r="Z63">
            <v>1.1396193681153892</v>
          </cell>
          <cell r="AA63">
            <v>0.94647908764540978</v>
          </cell>
          <cell r="AB63">
            <v>1.2669671702016267</v>
          </cell>
          <cell r="AC63">
            <v>0.42692991932004942</v>
          </cell>
          <cell r="AD63">
            <v>0.89548905550177382</v>
          </cell>
          <cell r="AE63">
            <v>1.0647987117552336</v>
          </cell>
          <cell r="AF63">
            <v>0.82020853532590288</v>
          </cell>
          <cell r="AG63">
            <v>0.84239022243396999</v>
          </cell>
          <cell r="AH63">
            <v>1.0414898371027488</v>
          </cell>
          <cell r="AI63">
            <v>0.96821142223700618</v>
          </cell>
          <cell r="AJ63">
            <v>0.49315414729138601</v>
          </cell>
          <cell r="AK63">
            <v>0.36406402365402307</v>
          </cell>
          <cell r="AL63">
            <v>0.7753217177102445</v>
          </cell>
          <cell r="AM63">
            <v>0.76042536055417298</v>
          </cell>
          <cell r="AN63">
            <v>0.85810908527908847</v>
          </cell>
          <cell r="AO63">
            <v>1.0344560952896442</v>
          </cell>
          <cell r="AP63">
            <v>0.21301931256261344</v>
          </cell>
          <cell r="AQ63">
            <v>0.85060017181370728</v>
          </cell>
          <cell r="AR63">
            <v>0.89327934589844926</v>
          </cell>
        </row>
        <row r="64">
          <cell r="A64" t="str">
            <v>10-49</v>
          </cell>
          <cell r="X64">
            <v>2.60751501985676</v>
          </cell>
          <cell r="Y64">
            <v>2.4370877001360971</v>
          </cell>
          <cell r="Z64">
            <v>3.466844668108314</v>
          </cell>
          <cell r="AA64">
            <v>3.1372971875832496</v>
          </cell>
          <cell r="AB64">
            <v>3.9809482461404873</v>
          </cell>
          <cell r="AC64">
            <v>1.0425171098775599</v>
          </cell>
          <cell r="AD64">
            <v>2.6324173409883156</v>
          </cell>
          <cell r="AE64">
            <v>3.2069135802469138</v>
          </cell>
          <cell r="AF64">
            <v>2.4875660559720525</v>
          </cell>
          <cell r="AG64">
            <v>2.5690696574229714</v>
          </cell>
          <cell r="AH64">
            <v>3.2820512404977955</v>
          </cell>
          <cell r="AI64">
            <v>2.7468937450931272</v>
          </cell>
          <cell r="AJ64">
            <v>1.7382463013438951</v>
          </cell>
          <cell r="AK64">
            <v>1.0191949300167562</v>
          </cell>
          <cell r="AL64">
            <v>2.0687643057364489</v>
          </cell>
          <cell r="AM64">
            <v>2.6845136694906317</v>
          </cell>
          <cell r="AN64">
            <v>2.7268530744135799</v>
          </cell>
          <cell r="AO64">
            <v>2.8340129970986818</v>
          </cell>
          <cell r="AP64">
            <v>0.57559779101646757</v>
          </cell>
          <cell r="AQ64">
            <v>2.7697197629987045</v>
          </cell>
          <cell r="AR64">
            <v>2.706049827098433</v>
          </cell>
        </row>
        <row r="65">
          <cell r="A65" t="str">
            <v>50-249</v>
          </cell>
          <cell r="X65">
            <v>3.9615084348800109</v>
          </cell>
          <cell r="Y65">
            <v>3.5943446111703463</v>
          </cell>
          <cell r="Z65">
            <v>6.454931080835828</v>
          </cell>
          <cell r="AA65">
            <v>6.5701708762003834</v>
          </cell>
          <cell r="AB65">
            <v>8.9331273224113499</v>
          </cell>
          <cell r="AC65">
            <v>1.6769403177523223</v>
          </cell>
          <cell r="AD65">
            <v>4.8993241169469774</v>
          </cell>
          <cell r="AE65">
            <v>6.0637037037037036</v>
          </cell>
          <cell r="AF65">
            <v>4.8402204802366802</v>
          </cell>
          <cell r="AG65">
            <v>5.0186357002453343</v>
          </cell>
          <cell r="AH65">
            <v>6.9631515211427724</v>
          </cell>
          <cell r="AI65">
            <v>5.247130448043074</v>
          </cell>
          <cell r="AJ65">
            <v>3.2059327851289754</v>
          </cell>
          <cell r="AK65">
            <v>1.7909184920560306</v>
          </cell>
          <cell r="AL65">
            <v>3.9578527141495852</v>
          </cell>
          <cell r="AM65">
            <v>5.0035505995368341</v>
          </cell>
          <cell r="AN65">
            <v>5.4211493489116194</v>
          </cell>
          <cell r="AO65">
            <v>5.5662949527821386</v>
          </cell>
          <cell r="AP65">
            <v>0.96414264034615482</v>
          </cell>
          <cell r="AQ65">
            <v>4.2717253540011608</v>
          </cell>
          <cell r="AR65">
            <v>5.2415490895041295</v>
          </cell>
        </row>
        <row r="66">
          <cell r="A66" t="str">
            <v>250 und mehr</v>
          </cell>
          <cell r="X66">
            <v>5.4743559281762337</v>
          </cell>
          <cell r="Y66">
            <v>4.1666449951889319</v>
          </cell>
          <cell r="Z66">
            <v>7.3540639390201514</v>
          </cell>
          <cell r="AA66">
            <v>5.5858884420708108</v>
          </cell>
          <cell r="AB66">
            <v>8.2689974844534113</v>
          </cell>
          <cell r="AC66">
            <v>3.2236922634475493</v>
          </cell>
          <cell r="AD66">
            <v>5.598927898762958</v>
          </cell>
          <cell r="AE66">
            <v>6.4571980676328504</v>
          </cell>
          <cell r="AF66">
            <v>10.300226760419772</v>
          </cell>
          <cell r="AG66">
            <v>10.699357218148355</v>
          </cell>
          <cell r="AH66">
            <v>15.613170988431852</v>
          </cell>
          <cell r="AI66">
            <v>14.11892458937275</v>
          </cell>
          <cell r="AJ66">
            <v>10.294197899283965</v>
          </cell>
          <cell r="AK66">
            <v>7.1005388147550086</v>
          </cell>
          <cell r="AL66">
            <v>8.2442927807192152</v>
          </cell>
          <cell r="AM66">
            <v>10.915838722749625</v>
          </cell>
          <cell r="AN66">
            <v>8.3541319993888621</v>
          </cell>
          <cell r="AO66">
            <v>10.994483124951673</v>
          </cell>
          <cell r="AP66">
            <v>3.1491206491473882</v>
          </cell>
          <cell r="AQ66">
            <v>6.0003067429823131</v>
          </cell>
          <cell r="AR66">
            <v>10.283871765966117</v>
          </cell>
        </row>
        <row r="68">
          <cell r="A68" t="str">
            <v>Betriebsgrößen</v>
          </cell>
        </row>
        <row r="69">
          <cell r="A69" t="str">
            <v>insg</v>
          </cell>
          <cell r="X69">
            <v>29.13616805871931</v>
          </cell>
          <cell r="Y69">
            <v>27.186541737649062</v>
          </cell>
          <cell r="Z69">
            <v>33.145277377920493</v>
          </cell>
          <cell r="AA69">
            <v>34.339324034334766</v>
          </cell>
          <cell r="AB69">
            <v>35.317999196464442</v>
          </cell>
          <cell r="AC69">
            <v>32.456857402361493</v>
          </cell>
          <cell r="AD69">
            <v>32.529390248363143</v>
          </cell>
          <cell r="AE69">
            <v>32.539357630221332</v>
          </cell>
          <cell r="AF69">
            <v>45.214896081983653</v>
          </cell>
          <cell r="AG69">
            <v>45.551185877996616</v>
          </cell>
          <cell r="AH69">
            <v>50.569633268593627</v>
          </cell>
          <cell r="AI69">
            <v>48.450260306739835</v>
          </cell>
          <cell r="AJ69">
            <v>60.655592469545958</v>
          </cell>
          <cell r="AK69">
            <v>56.78960774325013</v>
          </cell>
          <cell r="AL69">
            <v>40.617506579588657</v>
          </cell>
          <cell r="AM69">
            <v>49.192174263816057</v>
          </cell>
          <cell r="AN69">
            <v>40.567749729764103</v>
          </cell>
          <cell r="AO69">
            <v>40.679475164011244</v>
          </cell>
          <cell r="AP69">
            <v>49.251343283582088</v>
          </cell>
          <cell r="AQ69">
            <v>32.788141239173882</v>
          </cell>
          <cell r="AR69">
            <v>43.218494716637515</v>
          </cell>
        </row>
        <row r="70">
          <cell r="A70" t="str">
            <v>0-9</v>
          </cell>
          <cell r="X70">
            <v>3.5260162601626015</v>
          </cell>
          <cell r="Y70">
            <v>3.4685121107266434</v>
          </cell>
          <cell r="Z70">
            <v>3.5156576200417535</v>
          </cell>
          <cell r="AA70">
            <v>3.5904716073147256</v>
          </cell>
          <cell r="AB70">
            <v>3.5511811023622046</v>
          </cell>
          <cell r="AC70">
            <v>3.3543417366946779</v>
          </cell>
          <cell r="AD70">
            <v>3.5074128984432913</v>
          </cell>
          <cell r="AE70">
            <v>3.530756087142247</v>
          </cell>
          <cell r="AF70">
            <v>3.4606406189348005</v>
          </cell>
          <cell r="AG70">
            <v>3.4637783014317804</v>
          </cell>
          <cell r="AH70">
            <v>3.4607565966612817</v>
          </cell>
          <cell r="AI70">
            <v>3.3683320701918031</v>
          </cell>
          <cell r="AJ70">
            <v>3.6300211416490487</v>
          </cell>
          <cell r="AK70">
            <v>3.2834580216126352</v>
          </cell>
          <cell r="AL70">
            <v>3.4207423928628327</v>
          </cell>
          <cell r="AM70">
            <v>3.6006015037593984</v>
          </cell>
          <cell r="AN70">
            <v>3.5468143732778494</v>
          </cell>
          <cell r="AO70">
            <v>3.3947484554280671</v>
          </cell>
          <cell r="AP70">
            <v>3.4637681159420288</v>
          </cell>
          <cell r="AQ70">
            <v>3.4702495201535508</v>
          </cell>
          <cell r="AR70">
            <v>3.4717825072951993</v>
          </cell>
        </row>
        <row r="71">
          <cell r="A71" t="str">
            <v>10-49</v>
          </cell>
          <cell r="X71">
            <v>21.358665430954588</v>
          </cell>
          <cell r="Y71">
            <v>21.559815950920246</v>
          </cell>
          <cell r="Z71">
            <v>22.038326163472821</v>
          </cell>
          <cell r="AA71">
            <v>22.626715462031108</v>
          </cell>
          <cell r="AB71">
            <v>22.094968107725016</v>
          </cell>
          <cell r="AC71">
            <v>21.474908200734394</v>
          </cell>
          <cell r="AD71">
            <v>21.935471152582469</v>
          </cell>
          <cell r="AE71">
            <v>21.990871613663135</v>
          </cell>
          <cell r="AF71">
            <v>21.9985130737291</v>
          </cell>
          <cell r="AG71">
            <v>22.010796221322536</v>
          </cell>
          <cell r="AH71">
            <v>22.218595721338453</v>
          </cell>
          <cell r="AI71">
            <v>21.934698247022613</v>
          </cell>
          <cell r="AJ71">
            <v>21.309859154929576</v>
          </cell>
          <cell r="AK71">
            <v>21.430232558139537</v>
          </cell>
          <cell r="AL71">
            <v>21.734825493171471</v>
          </cell>
          <cell r="AM71">
            <v>21.972706004678972</v>
          </cell>
          <cell r="AN71">
            <v>22.215694967856351</v>
          </cell>
          <cell r="AO71">
            <v>21.417174796747968</v>
          </cell>
          <cell r="AP71">
            <v>22.116438356164384</v>
          </cell>
          <cell r="AQ71">
            <v>21.788304959289416</v>
          </cell>
          <cell r="AR71">
            <v>21.997290036761239</v>
          </cell>
        </row>
        <row r="72">
          <cell r="A72" t="str">
            <v>50-249</v>
          </cell>
          <cell r="X72">
            <v>100.32378223495702</v>
          </cell>
          <cell r="Y72">
            <v>102.12807881773399</v>
          </cell>
          <cell r="Z72">
            <v>104.60817547357927</v>
          </cell>
          <cell r="AA72">
            <v>112.34707158351409</v>
          </cell>
          <cell r="AB72">
            <v>108.96884735202492</v>
          </cell>
          <cell r="AC72">
            <v>102.2536231884058</v>
          </cell>
          <cell r="AD72">
            <v>105.87559645535106</v>
          </cell>
          <cell r="AE72">
            <v>106.25169300225734</v>
          </cell>
          <cell r="AF72">
            <v>107.45907874348499</v>
          </cell>
          <cell r="AG72">
            <v>107.56227553512426</v>
          </cell>
          <cell r="AH72">
            <v>107.95697236180905</v>
          </cell>
          <cell r="AI72">
            <v>109.29040139616056</v>
          </cell>
          <cell r="AJ72">
            <v>100.55855855855856</v>
          </cell>
          <cell r="AK72">
            <v>109.16292134831461</v>
          </cell>
          <cell r="AL72">
            <v>104.88995215311004</v>
          </cell>
          <cell r="AM72">
            <v>106.02288021534321</v>
          </cell>
          <cell r="AN72">
            <v>107.60653524169592</v>
          </cell>
          <cell r="AO72">
            <v>108.49934469200524</v>
          </cell>
          <cell r="AP72">
            <v>111.90344827586208</v>
          </cell>
          <cell r="AQ72">
            <v>102.71266968325791</v>
          </cell>
          <cell r="AR72">
            <v>107.26868770764119</v>
          </cell>
        </row>
        <row r="73">
          <cell r="A73" t="str">
            <v>250 und mehr</v>
          </cell>
          <cell r="X73">
            <v>768</v>
          </cell>
          <cell r="Y73">
            <v>500.6875</v>
          </cell>
          <cell r="Z73">
            <v>591.76732673267327</v>
          </cell>
          <cell r="AA73">
            <v>458.67708333333331</v>
          </cell>
          <cell r="AB73">
            <v>494.32824427480915</v>
          </cell>
          <cell r="AC73">
            <v>797.83823529411768</v>
          </cell>
          <cell r="AD73">
            <v>583.87664473684208</v>
          </cell>
          <cell r="AE73">
            <v>556.93333333333328</v>
          </cell>
          <cell r="AF73">
            <v>799.6977832512315</v>
          </cell>
          <cell r="AG73">
            <v>799.7294589178357</v>
          </cell>
          <cell r="AH73">
            <v>831.43689320388353</v>
          </cell>
          <cell r="AI73">
            <v>899.18036286019208</v>
          </cell>
          <cell r="AJ73">
            <v>1024.0285714285715</v>
          </cell>
          <cell r="AK73">
            <v>1167.2575757575758</v>
          </cell>
          <cell r="AL73">
            <v>758.53820598006644</v>
          </cell>
          <cell r="AM73">
            <v>834.257281553398</v>
          </cell>
          <cell r="AN73">
            <v>649.09936575052859</v>
          </cell>
          <cell r="AO73">
            <v>793.76699029126212</v>
          </cell>
          <cell r="AP73">
            <v>929.78947368421052</v>
          </cell>
          <cell r="AQ73">
            <v>607.33333333333337</v>
          </cell>
          <cell r="AR73">
            <v>771.19934782608698</v>
          </cell>
        </row>
      </sheetData>
      <sheetData sheetId="84">
        <row r="92">
          <cell r="A92">
            <v>2019</v>
          </cell>
          <cell r="B92">
            <v>9.3516020073078376</v>
          </cell>
          <cell r="C92">
            <v>8.575871002361966</v>
          </cell>
          <cell r="D92">
            <v>9.6501459965347092</v>
          </cell>
          <cell r="E92">
            <v>7.1723152981721441</v>
          </cell>
          <cell r="F92">
            <v>7.4887834419600825</v>
          </cell>
          <cell r="G92">
            <v>17.142789204933052</v>
          </cell>
          <cell r="H92">
            <v>10.677884930678848</v>
          </cell>
          <cell r="I92">
            <v>8.6470192701094923</v>
          </cell>
          <cell r="J92">
            <v>11.596298408242347</v>
          </cell>
          <cell r="K92">
            <v>11.28690489065635</v>
          </cell>
          <cell r="L92">
            <v>10.198102935154404</v>
          </cell>
          <cell r="M92">
            <v>11.334141782252471</v>
          </cell>
          <cell r="N92">
            <v>11.940348397448142</v>
          </cell>
          <cell r="O92">
            <v>15.832129391451424</v>
          </cell>
          <cell r="P92">
            <v>13.019098371428273</v>
          </cell>
          <cell r="Q92">
            <v>10.37471801013346</v>
          </cell>
          <cell r="R92">
            <v>11.319186460471476</v>
          </cell>
          <cell r="S92">
            <v>10.721158855426824</v>
          </cell>
          <cell r="T92">
            <v>9.6092056089585753</v>
          </cell>
          <cell r="U92">
            <v>12.031728551442509</v>
          </cell>
          <cell r="V92">
            <v>11.171676793679962</v>
          </cell>
          <cell r="Z92">
            <v>4.6033026124277434</v>
          </cell>
          <cell r="AA92">
            <v>4.0256781304843132</v>
          </cell>
          <cell r="AB92">
            <v>4.202681156955328</v>
          </cell>
          <cell r="AC92">
            <v>3.1884121046824365</v>
          </cell>
          <cell r="AD92">
            <v>2.962361190606607</v>
          </cell>
          <cell r="AE92">
            <v>10.712785151410401</v>
          </cell>
          <cell r="AF92">
            <v>5.506783149889185</v>
          </cell>
          <cell r="AG92">
            <v>3.8713852777428959</v>
          </cell>
          <cell r="AH92">
            <v>5.3218749057762684</v>
          </cell>
          <cell r="AI92">
            <v>5.0211599591505047</v>
          </cell>
          <cell r="AJ92">
            <v>3.9013280054469957</v>
          </cell>
          <cell r="AK92">
            <v>4.3839928128853032</v>
          </cell>
          <cell r="AL92">
            <v>5.7326087786988582</v>
          </cell>
          <cell r="AM92">
            <v>8.6498819549667001</v>
          </cell>
          <cell r="AN92">
            <v>6.6370929340228102</v>
          </cell>
          <cell r="AO92">
            <v>4.5588026677294868</v>
          </cell>
          <cell r="AP92">
            <v>5.3296551066675804</v>
          </cell>
          <cell r="AQ92">
            <v>5.4246189238152391</v>
          </cell>
          <cell r="AR92">
            <v>4.2345934740190909</v>
          </cell>
          <cell r="AS92">
            <v>5.2345256550837522</v>
          </cell>
          <cell r="AT92">
            <v>5.1130410793004719</v>
          </cell>
        </row>
        <row r="93">
          <cell r="A93">
            <v>2020</v>
          </cell>
          <cell r="B93">
            <v>9.0588610546109791</v>
          </cell>
          <cell r="C93">
            <v>8.1575891305063593</v>
          </cell>
          <cell r="D93">
            <v>9.2993651761705429</v>
          </cell>
          <cell r="E93">
            <v>6.572562261033644</v>
          </cell>
          <cell r="F93">
            <v>6.9571918365168335</v>
          </cell>
          <cell r="G93">
            <v>16.961294247307123</v>
          </cell>
          <cell r="H93">
            <v>10.3311823175253</v>
          </cell>
          <cell r="I93">
            <v>8.2290372799892797</v>
          </cell>
          <cell r="J93">
            <v>11.56305470053057</v>
          </cell>
          <cell r="K93">
            <v>11.261884795626823</v>
          </cell>
          <cell r="L93">
            <v>10.701937300275896</v>
          </cell>
          <cell r="M93">
            <v>12.010616199542602</v>
          </cell>
          <cell r="N93">
            <v>10.529906346309208</v>
          </cell>
          <cell r="O93">
            <v>14.14692948227864</v>
          </cell>
          <cell r="P93">
            <v>12.429451038396408</v>
          </cell>
          <cell r="Q93">
            <v>10.582098286974942</v>
          </cell>
          <cell r="R93">
            <v>10.824415754651314</v>
          </cell>
          <cell r="S93">
            <v>10.689307259255827</v>
          </cell>
          <cell r="T93">
            <v>9.7814391392064568</v>
          </cell>
          <cell r="U93">
            <v>11.630012153359747</v>
          </cell>
          <cell r="V93">
            <v>11.086774819292712</v>
          </cell>
          <cell r="Z93">
            <v>4.1117889582796225</v>
          </cell>
          <cell r="AA93">
            <v>3.5101406232648102</v>
          </cell>
          <cell r="AB93">
            <v>3.7581570703850526</v>
          </cell>
          <cell r="AC93">
            <v>2.6920584685552389</v>
          </cell>
          <cell r="AD93">
            <v>2.5445207735810187</v>
          </cell>
          <cell r="AE93">
            <v>9.9799855647601916</v>
          </cell>
          <cell r="AF93">
            <v>4.9885882711287648</v>
          </cell>
          <cell r="AG93">
            <v>3.4060145284373173</v>
          </cell>
          <cell r="AH93">
            <v>4.6802846117670693</v>
          </cell>
          <cell r="AI93">
            <v>4.3846122137193904</v>
          </cell>
          <cell r="AJ93">
            <v>3.5359964468399836</v>
          </cell>
          <cell r="AK93">
            <v>4.1707770945554747</v>
          </cell>
          <cell r="AL93">
            <v>4.7586846593459207</v>
          </cell>
          <cell r="AM93">
            <v>7.4336854413519253</v>
          </cell>
          <cell r="AN93">
            <v>5.3875094944585111</v>
          </cell>
          <cell r="AO93">
            <v>4.2867874356850031</v>
          </cell>
          <cell r="AP93">
            <v>4.5251170220374943</v>
          </cell>
          <cell r="AQ93">
            <v>4.1346604510937306</v>
          </cell>
          <cell r="AR93">
            <v>3.6213853396099531</v>
          </cell>
          <cell r="AS93">
            <v>4.3710747084596537</v>
          </cell>
          <cell r="AT93">
            <v>4.4982492090082209</v>
          </cell>
        </row>
        <row r="94">
          <cell r="A94">
            <v>2021</v>
          </cell>
          <cell r="B94">
            <v>9.7120307361157057</v>
          </cell>
          <cell r="C94">
            <v>8.8903660945132739</v>
          </cell>
          <cell r="D94">
            <v>9.616984362883743</v>
          </cell>
          <cell r="E94">
            <v>7.3346808884188528</v>
          </cell>
          <cell r="F94">
            <v>7.4897429616005766</v>
          </cell>
          <cell r="G94">
            <v>17.751901957203025</v>
          </cell>
          <cell r="H94">
            <v>10.95578882921351</v>
          </cell>
          <cell r="I94">
            <v>8.78601737039412</v>
          </cell>
          <cell r="J94">
            <v>12.482165258200814</v>
          </cell>
          <cell r="K94">
            <v>12.18802822608418</v>
          </cell>
          <cell r="L94">
            <v>11.747645457139992</v>
          </cell>
          <cell r="M94">
            <v>12.708273884674954</v>
          </cell>
          <cell r="N94">
            <v>12.020760288430891</v>
          </cell>
          <cell r="O94">
            <v>15.55650912324165</v>
          </cell>
          <cell r="P94">
            <v>13.517058700995259</v>
          </cell>
          <cell r="Q94">
            <v>11.640910076860701</v>
          </cell>
          <cell r="R94">
            <v>11.696587661625951</v>
          </cell>
          <cell r="S94">
            <v>11.430059471501705</v>
          </cell>
          <cell r="T94">
            <v>10.66288324498389</v>
          </cell>
          <cell r="U94">
            <v>12.580540380924258</v>
          </cell>
          <cell r="V94">
            <v>11.957086180220779</v>
          </cell>
          <cell r="Z94">
            <v>4.0790808816073518</v>
          </cell>
          <cell r="AA94">
            <v>3.5871225353370573</v>
          </cell>
          <cell r="AB94">
            <v>3.6732097301095492</v>
          </cell>
          <cell r="AC94">
            <v>2.8833286139713414</v>
          </cell>
          <cell r="AD94">
            <v>2.6232293730608731</v>
          </cell>
          <cell r="AE94">
            <v>10.076711218970566</v>
          </cell>
          <cell r="AF94">
            <v>5.0386760012842311</v>
          </cell>
          <cell r="AG94">
            <v>3.4301999771223777</v>
          </cell>
          <cell r="AH94">
            <v>4.8114352668855318</v>
          </cell>
          <cell r="AI94">
            <v>4.5175472170111206</v>
          </cell>
          <cell r="AJ94">
            <v>3.6958204831881458</v>
          </cell>
          <cell r="AK94">
            <v>4.1497135400711986</v>
          </cell>
          <cell r="AL94">
            <v>5.2225476458241875</v>
          </cell>
          <cell r="AM94">
            <v>8.0889251460659946</v>
          </cell>
          <cell r="AN94">
            <v>5.5103020628982273</v>
          </cell>
          <cell r="AO94">
            <v>4.3183010215490309</v>
          </cell>
          <cell r="AP94">
            <v>4.8070280690932243</v>
          </cell>
          <cell r="AQ94">
            <v>4.0691793773057343</v>
          </cell>
          <cell r="AR94">
            <v>3.5994426450993569</v>
          </cell>
          <cell r="AS94">
            <v>4.3779713568581133</v>
          </cell>
          <cell r="AT94">
            <v>4.6152153713518889</v>
          </cell>
        </row>
        <row r="95">
          <cell r="A95">
            <v>2022</v>
          </cell>
          <cell r="B95">
            <v>9.6902948239014233</v>
          </cell>
          <cell r="C95">
            <v>8.7311590255772078</v>
          </cell>
          <cell r="D95">
            <v>9.5501540997706407</v>
          </cell>
          <cell r="E95">
            <v>7.470021128984965</v>
          </cell>
          <cell r="F95">
            <v>7.414363842652989</v>
          </cell>
          <cell r="G95">
            <v>16.581970206051917</v>
          </cell>
          <cell r="H95">
            <v>10.668069435988714</v>
          </cell>
          <cell r="I95">
            <v>8.7526386812149042</v>
          </cell>
          <cell r="J95">
            <v>11.776644642720576</v>
          </cell>
          <cell r="K95">
            <v>11.505888397377307</v>
          </cell>
          <cell r="L95">
            <v>11.245951496660936</v>
          </cell>
          <cell r="M95">
            <v>11.486432613861309</v>
          </cell>
          <cell r="N95">
            <v>13.550686374860625</v>
          </cell>
          <cell r="O95">
            <v>13.973513819809545</v>
          </cell>
          <cell r="P95">
            <v>13.061925248193564</v>
          </cell>
          <cell r="Q95">
            <v>11.20566948260157</v>
          </cell>
          <cell r="R95">
            <v>11.09626315570295</v>
          </cell>
          <cell r="S95">
            <v>10.740265128480754</v>
          </cell>
          <cell r="T95">
            <v>10.330163279669963</v>
          </cell>
          <cell r="U95">
            <v>11.935124660319296</v>
          </cell>
          <cell r="V95">
            <v>11.349051111272843</v>
          </cell>
          <cell r="Z95">
            <v>4.1450987159486044</v>
          </cell>
          <cell r="AA95">
            <v>3.276172603404198</v>
          </cell>
          <cell r="AB95">
            <v>3.511593319954128</v>
          </cell>
          <cell r="AC95">
            <v>2.7408534398465725</v>
          </cell>
          <cell r="AD95">
            <v>2.5190479630471643</v>
          </cell>
          <cell r="AE95">
            <v>9.7321090591155617</v>
          </cell>
          <cell r="AF95">
            <v>4.8818645278222625</v>
          </cell>
          <cell r="AG95">
            <v>3.3109373336357786</v>
          </cell>
          <cell r="AH95">
            <v>4.7550615249770027</v>
          </cell>
          <cell r="AI95">
            <v>4.4746295988820464</v>
          </cell>
          <cell r="AJ95">
            <v>3.6686428358414629</v>
          </cell>
          <cell r="AK95">
            <v>3.897091445130302</v>
          </cell>
          <cell r="AL95">
            <v>6.5696652742312036</v>
          </cell>
          <cell r="AM95">
            <v>7.5231892016398616</v>
          </cell>
          <cell r="AN95">
            <v>5.3401080207845508</v>
          </cell>
          <cell r="AO95">
            <v>4.5354999450881923</v>
          </cell>
          <cell r="AP95">
            <v>4.6800872297948466</v>
          </cell>
          <cell r="AQ95">
            <v>4.5848067714197089</v>
          </cell>
          <cell r="AR95">
            <v>4.0669400007631866</v>
          </cell>
          <cell r="AS95">
            <v>4.3683732131119397</v>
          </cell>
          <cell r="AT95">
            <v>4.550862799615615</v>
          </cell>
        </row>
        <row r="96">
          <cell r="A96">
            <v>2023</v>
          </cell>
          <cell r="B96">
            <v>9.6985227300422316</v>
          </cell>
          <cell r="C96">
            <v>9.6471656402070298</v>
          </cell>
          <cell r="D96">
            <v>9.7325501119897027</v>
          </cell>
          <cell r="E96">
            <v>7.6596471463733842</v>
          </cell>
          <cell r="F96">
            <v>7.8699797269049769</v>
          </cell>
          <cell r="G96">
            <v>16.591874310208432</v>
          </cell>
          <cell r="H96">
            <v>10.912249937572911</v>
          </cell>
          <cell r="I96">
            <v>9.0423771003530717</v>
          </cell>
          <cell r="J96">
            <v>12.564811009432018</v>
          </cell>
          <cell r="K96">
            <v>12.335240486723537</v>
          </cell>
          <cell r="L96">
            <v>11.65354545404834</v>
          </cell>
          <cell r="M96">
            <v>12.148744990032789</v>
          </cell>
          <cell r="N96">
            <v>14.019416271207469</v>
          </cell>
          <cell r="O96">
            <v>16.402703242651164</v>
          </cell>
          <cell r="P96">
            <v>13.545545903739923</v>
          </cell>
          <cell r="Q96">
            <v>11.691183737707332</v>
          </cell>
          <cell r="R96">
            <v>12.390395979094329</v>
          </cell>
          <cell r="S96">
            <v>12.011716060887574</v>
          </cell>
          <cell r="T96">
            <v>10.72788477457094</v>
          </cell>
          <cell r="U96">
            <v>12.464049664444047</v>
          </cell>
          <cell r="V96">
            <v>12.069000470466907</v>
          </cell>
          <cell r="Z96">
            <v>4.2998548146188096</v>
          </cell>
          <cell r="AA96">
            <v>3.5612251980007081</v>
          </cell>
          <cell r="AB96">
            <v>3.862852664926538</v>
          </cell>
          <cell r="AC96">
            <v>2.7983289113398371</v>
          </cell>
          <cell r="AD96">
            <v>2.941769983388153</v>
          </cell>
          <cell r="AE96">
            <v>10.095870601467515</v>
          </cell>
          <cell r="AF96">
            <v>5.1908676003646299</v>
          </cell>
          <cell r="AG96">
            <v>3.5760192800366943</v>
          </cell>
          <cell r="AH96">
            <v>5.9186711536983552</v>
          </cell>
          <cell r="AI96">
            <v>5.680541829906236</v>
          </cell>
          <cell r="AJ96">
            <v>4.1086890195829033</v>
          </cell>
          <cell r="AK96">
            <v>5.499334938667622</v>
          </cell>
          <cell r="AL96">
            <v>8.4269193788129311</v>
          </cell>
          <cell r="AM96">
            <v>9.5782900130202062</v>
          </cell>
          <cell r="AN96">
            <v>6.1541931115463235</v>
          </cell>
          <cell r="AO96">
            <v>5.9393920314620301</v>
          </cell>
          <cell r="AP96">
            <v>6.1258791264251649</v>
          </cell>
          <cell r="AQ96">
            <v>5.3437395120571614</v>
          </cell>
          <cell r="AR96">
            <v>5.2196134531546488</v>
          </cell>
          <cell r="AS96">
            <v>5.4422063004835666</v>
          </cell>
          <cell r="AT96">
            <v>5.5889243030636111</v>
          </cell>
        </row>
        <row r="97">
          <cell r="A97">
            <v>2024</v>
          </cell>
          <cell r="B97">
            <v>9.8840724113610161</v>
          </cell>
          <cell r="C97">
            <v>9.6527592239871076</v>
          </cell>
          <cell r="D97">
            <v>9.8180493894739307</v>
          </cell>
          <cell r="E97">
            <v>7.9964867782754459</v>
          </cell>
          <cell r="F97">
            <v>7.9930882687826594</v>
          </cell>
          <cell r="G97">
            <v>16.846311404406269</v>
          </cell>
          <cell r="H97">
            <v>11.10686244338426</v>
          </cell>
          <cell r="I97">
            <v>9.1902060599003725</v>
          </cell>
          <cell r="J97">
            <v>12.590439740726124</v>
          </cell>
          <cell r="K97">
            <v>12.34577413355346</v>
          </cell>
          <cell r="L97">
            <v>11.529181008141828</v>
          </cell>
          <cell r="M97">
            <v>12.08991636400847</v>
          </cell>
          <cell r="N97">
            <v>12.957076420162521</v>
          </cell>
          <cell r="O97">
            <v>16.127599910511332</v>
          </cell>
          <cell r="P97">
            <v>13.419129717003255</v>
          </cell>
          <cell r="Q97">
            <v>11.754814346699993</v>
          </cell>
          <cell r="R97">
            <v>12.624422265326691</v>
          </cell>
          <cell r="S97">
            <v>11.936501023003979</v>
          </cell>
          <cell r="T97">
            <v>10.999720810574257</v>
          </cell>
          <cell r="U97">
            <v>12.535144069136122</v>
          </cell>
          <cell r="V97">
            <v>12.114402391536656</v>
          </cell>
          <cell r="Z97">
            <v>4.5781881486291329</v>
          </cell>
          <cell r="AA97">
            <v>3.7760674773835277</v>
          </cell>
          <cell r="AB97">
            <v>3.9437041164763427</v>
          </cell>
          <cell r="AC97">
            <v>2.9220219372495788</v>
          </cell>
          <cell r="AD97">
            <v>2.8454498845677176</v>
          </cell>
          <cell r="AE97">
            <v>10.003096684324957</v>
          </cell>
          <cell r="AF97">
            <v>5.2732337370210214</v>
          </cell>
          <cell r="AG97">
            <v>3.6937228689010748</v>
          </cell>
          <cell r="AH97">
            <v>5.103675834626384</v>
          </cell>
          <cell r="AI97">
            <v>4.8220132583753532</v>
          </cell>
          <cell r="AJ97">
            <v>3.7931095518199638</v>
          </cell>
          <cell r="AK97">
            <v>4.0595043807626272</v>
          </cell>
          <cell r="AL97">
            <v>6.1485577002969825</v>
          </cell>
          <cell r="AM97">
            <v>9.8608314590239257</v>
          </cell>
          <cell r="AN97">
            <v>5.3632566534854336</v>
          </cell>
          <cell r="AO97">
            <v>4.750780598175548</v>
          </cell>
          <cell r="AP97">
            <v>5.2363395871492999</v>
          </cell>
          <cell r="AQ97">
            <v>5.1351765829963147</v>
          </cell>
          <cell r="AR97">
            <v>4.2101080274667586</v>
          </cell>
          <cell r="AS97">
            <v>4.7763503459406422</v>
          </cell>
          <cell r="AT97">
            <v>4.9062804979262591</v>
          </cell>
        </row>
        <row r="119">
          <cell r="B119">
            <v>13.558643334801584</v>
          </cell>
          <cell r="C119">
            <v>12.60648185565344</v>
          </cell>
          <cell r="D119">
            <v>13.352119176742802</v>
          </cell>
          <cell r="E119">
            <v>12.091361178292887</v>
          </cell>
          <cell r="F119">
            <v>11.291899182123014</v>
          </cell>
          <cell r="G119">
            <v>20.089273978580554</v>
          </cell>
          <cell r="H119">
            <v>14.837311746875736</v>
          </cell>
          <cell r="I119">
            <v>12.759833373887616</v>
          </cell>
          <cell r="J119">
            <v>15.891935965903922</v>
          </cell>
          <cell r="K119">
            <v>15.615518397705944</v>
          </cell>
          <cell r="L119">
            <v>14.012146266797041</v>
          </cell>
          <cell r="M119">
            <v>14.174391321522794</v>
          </cell>
          <cell r="N119">
            <v>18.404298384425715</v>
          </cell>
          <cell r="O119">
            <v>17.15311050451448</v>
          </cell>
          <cell r="P119">
            <v>17.286613971738081</v>
          </cell>
          <cell r="Q119">
            <v>16.384992108596549</v>
          </cell>
          <cell r="R119">
            <v>16.521271218223621</v>
          </cell>
          <cell r="S119">
            <v>15.92534364313723</v>
          </cell>
          <cell r="T119">
            <v>14.649600488574482</v>
          </cell>
          <cell r="U119">
            <v>16.188909027314065</v>
          </cell>
          <cell r="V119">
            <v>15.468798158685793</v>
          </cell>
          <cell r="Z119">
            <v>6.6742081447963804</v>
          </cell>
          <cell r="AA119">
            <v>5.9177240766184438</v>
          </cell>
          <cell r="AB119">
            <v>5.8149068096658016</v>
          </cell>
          <cell r="AC119">
            <v>5.3751460637517328</v>
          </cell>
          <cell r="AD119">
            <v>4.4667714275108583</v>
          </cell>
          <cell r="AE119">
            <v>12.554087517941545</v>
          </cell>
          <cell r="AF119">
            <v>7.6518766448397848</v>
          </cell>
          <cell r="AG119">
            <v>5.7127467312207667</v>
          </cell>
          <cell r="AH119">
            <v>7.2932665445237079</v>
          </cell>
          <cell r="AI119">
            <v>6.9468128312880282</v>
          </cell>
          <cell r="AJ119">
            <v>5.360406635888423</v>
          </cell>
          <cell r="AK119">
            <v>5.4825879960212012</v>
          </cell>
          <cell r="AL119">
            <v>8.8359768888234651</v>
          </cell>
          <cell r="AM119">
            <v>9.371599824383912</v>
          </cell>
          <cell r="AN119">
            <v>8.8126581558670498</v>
          </cell>
          <cell r="AO119">
            <v>7.1998049163782181</v>
          </cell>
          <cell r="AP119">
            <v>7.7790641424929756</v>
          </cell>
          <cell r="AQ119">
            <v>8.057796891153675</v>
          </cell>
          <cell r="AR119">
            <v>6.4557992773169124</v>
          </cell>
          <cell r="AS119">
            <v>7.0431492257305477</v>
          </cell>
          <cell r="AT119">
            <v>7.0797429869714987</v>
          </cell>
        </row>
        <row r="120">
          <cell r="B120">
            <v>13.677186503273459</v>
          </cell>
          <cell r="C120">
            <v>12.408957403100116</v>
          </cell>
          <cell r="D120">
            <v>13.476978061181855</v>
          </cell>
          <cell r="E120">
            <v>11.505416511019799</v>
          </cell>
          <cell r="F120">
            <v>10.931582602770243</v>
          </cell>
          <cell r="G120">
            <v>21.241981126757388</v>
          </cell>
          <cell r="H120">
            <v>15.059967871815811</v>
          </cell>
          <cell r="I120">
            <v>12.653419502079242</v>
          </cell>
          <cell r="J120">
            <v>16.655144013747702</v>
          </cell>
          <cell r="K120">
            <v>16.358343297486698</v>
          </cell>
          <cell r="L120">
            <v>15.528631474086179</v>
          </cell>
          <cell r="M120">
            <v>15.752258478056206</v>
          </cell>
          <cell r="N120">
            <v>16.695764384393502</v>
          </cell>
          <cell r="O120">
            <v>16.283837963479865</v>
          </cell>
          <cell r="P120">
            <v>17.425311757775592</v>
          </cell>
          <cell r="Q120">
            <v>17.466634450019189</v>
          </cell>
          <cell r="R120">
            <v>16.496793232230971</v>
          </cell>
          <cell r="S120">
            <v>16.743342188816175</v>
          </cell>
          <cell r="T120">
            <v>15.714980281994489</v>
          </cell>
          <cell r="U120">
            <v>16.468846453037564</v>
          </cell>
          <cell r="V120">
            <v>16.11476143867257</v>
          </cell>
          <cell r="Z120">
            <v>6.2080325667282183</v>
          </cell>
          <cell r="AA120">
            <v>5.3394679207483744</v>
          </cell>
          <cell r="AB120">
            <v>5.4464578418579537</v>
          </cell>
          <cell r="AC120">
            <v>4.7125082612568603</v>
          </cell>
          <cell r="AD120">
            <v>3.9981129850218187</v>
          </cell>
          <cell r="AE120">
            <v>12.498731636921203</v>
          </cell>
          <cell r="AF120">
            <v>7.2719633416470666</v>
          </cell>
          <cell r="AG120">
            <v>5.2372749316977361</v>
          </cell>
          <cell r="AH120">
            <v>6.7413686307936445</v>
          </cell>
          <cell r="AI120">
            <v>6.3688266324857912</v>
          </cell>
          <cell r="AJ120">
            <v>5.1307706423621733</v>
          </cell>
          <cell r="AK120">
            <v>5.4700906062002144</v>
          </cell>
          <cell r="AL120">
            <v>7.5451647183846973</v>
          </cell>
          <cell r="AM120">
            <v>8.5565513951340328</v>
          </cell>
          <cell r="AN120">
            <v>7.5529508301621178</v>
          </cell>
          <cell r="AO120">
            <v>7.0756996460906523</v>
          </cell>
          <cell r="AP120">
            <v>6.8964387137591068</v>
          </cell>
          <cell r="AQ120">
            <v>6.4763817793040888</v>
          </cell>
          <cell r="AR120">
            <v>5.8181621738425804</v>
          </cell>
          <cell r="AS120">
            <v>6.1897233862805612</v>
          </cell>
          <cell r="AT120">
            <v>6.5382596901602366</v>
          </cell>
        </row>
        <row r="121">
          <cell r="B121">
            <v>14.583639609366797</v>
          </cell>
          <cell r="C121">
            <v>13.428961748633879</v>
          </cell>
          <cell r="D121">
            <v>13.945242486427514</v>
          </cell>
          <cell r="E121">
            <v>12.764351549459322</v>
          </cell>
          <cell r="F121">
            <v>11.741841337224727</v>
          </cell>
          <cell r="G121">
            <v>21.891429304164088</v>
          </cell>
          <cell r="H121">
            <v>15.859016185740076</v>
          </cell>
          <cell r="I121">
            <v>13.465456484084831</v>
          </cell>
          <cell r="J121">
            <v>17.772202279209065</v>
          </cell>
          <cell r="K121">
            <v>17.504432309251243</v>
          </cell>
          <cell r="L121">
            <v>16.98639304037475</v>
          </cell>
          <cell r="M121">
            <v>16.307498383332401</v>
          </cell>
          <cell r="N121">
            <v>19.160276073619631</v>
          </cell>
          <cell r="O121">
            <v>17.834452989634315</v>
          </cell>
          <cell r="P121">
            <v>18.762281925505903</v>
          </cell>
          <cell r="Q121">
            <v>19.000560967262796</v>
          </cell>
          <cell r="R121">
            <v>17.650171740373388</v>
          </cell>
          <cell r="S121">
            <v>17.670210097814135</v>
          </cell>
          <cell r="T121">
            <v>17.034512604132857</v>
          </cell>
          <cell r="U121">
            <v>17.668624133240439</v>
          </cell>
          <cell r="V121">
            <v>17.198021413842081</v>
          </cell>
          <cell r="Z121">
            <v>6.1251706395043577</v>
          </cell>
          <cell r="AA121">
            <v>5.4183743169398904</v>
          </cell>
          <cell r="AB121">
            <v>5.3263890692781253</v>
          </cell>
          <cell r="AC121">
            <v>5.0177806807460632</v>
          </cell>
          <cell r="AD121">
            <v>4.1124966834704164</v>
          </cell>
          <cell r="AE121">
            <v>12.426477557187219</v>
          </cell>
          <cell r="AF121">
            <v>7.2937189192613481</v>
          </cell>
          <cell r="AG121">
            <v>5.257126929806903</v>
          </cell>
          <cell r="AH121">
            <v>6.8505583003902135</v>
          </cell>
          <cell r="AI121">
            <v>6.4880961872717702</v>
          </cell>
          <cell r="AJ121">
            <v>5.3439354773807803</v>
          </cell>
          <cell r="AK121">
            <v>5.3249912191150832</v>
          </cell>
          <cell r="AL121">
            <v>8.3243865030674851</v>
          </cell>
          <cell r="AM121">
            <v>9.273388657527029</v>
          </cell>
          <cell r="AN121">
            <v>7.6485456700118508</v>
          </cell>
          <cell r="AO121">
            <v>7.0484301736881649</v>
          </cell>
          <cell r="AP121">
            <v>7.253813969919543</v>
          </cell>
          <cell r="AQ121">
            <v>6.2907156959208743</v>
          </cell>
          <cell r="AR121">
            <v>5.7502975224494213</v>
          </cell>
          <cell r="AS121">
            <v>6.1486015726087393</v>
          </cell>
          <cell r="AT121">
            <v>6.6381199892411731</v>
          </cell>
        </row>
        <row r="122">
          <cell r="B122">
            <v>14.459212926765701</v>
          </cell>
          <cell r="C122">
            <v>13.068317067364912</v>
          </cell>
          <cell r="D122">
            <v>13.735495551217374</v>
          </cell>
          <cell r="E122">
            <v>12.883435582822086</v>
          </cell>
          <cell r="F122">
            <v>11.623166393540908</v>
          </cell>
          <cell r="G122">
            <v>20.174327929964512</v>
          </cell>
          <cell r="H122">
            <v>15.298837245745448</v>
          </cell>
          <cell r="I122">
            <v>13.323159788513584</v>
          </cell>
          <cell r="J122">
            <v>16.580123359850322</v>
          </cell>
          <cell r="K122">
            <v>16.343681028177503</v>
          </cell>
          <cell r="L122">
            <v>16.198145023464086</v>
          </cell>
          <cell r="M122">
            <v>14.542614191120343</v>
          </cell>
          <cell r="N122">
            <v>21.600582866784261</v>
          </cell>
          <cell r="O122">
            <v>16.028571141539665</v>
          </cell>
          <cell r="P122">
            <v>17.856076660831107</v>
          </cell>
          <cell r="Q122">
            <v>18.049413290878</v>
          </cell>
          <cell r="R122">
            <v>16.527137550627671</v>
          </cell>
          <cell r="S122">
            <v>16.361150496252787</v>
          </cell>
          <cell r="T122">
            <v>16.282178085487452</v>
          </cell>
          <cell r="U122">
            <v>16.702045383488834</v>
          </cell>
          <cell r="V122">
            <v>16.149601307299889</v>
          </cell>
          <cell r="Z122">
            <v>6.1850403961428198</v>
          </cell>
          <cell r="AA122">
            <v>4.9035943822899313</v>
          </cell>
          <cell r="AB122">
            <v>5.0505440980342886</v>
          </cell>
          <cell r="AC122">
            <v>4.7271096191688855</v>
          </cell>
          <cell r="AD122">
            <v>3.9489987609416839</v>
          </cell>
          <cell r="AE122">
            <v>11.840496465077354</v>
          </cell>
          <cell r="AF122">
            <v>7.0009715736358791</v>
          </cell>
          <cell r="AG122">
            <v>5.0398684045371365</v>
          </cell>
          <cell r="AH122">
            <v>6.694564458691489</v>
          </cell>
          <cell r="AI122">
            <v>6.3560427806721957</v>
          </cell>
          <cell r="AJ122">
            <v>5.2841423610884908</v>
          </cell>
          <cell r="AK122">
            <v>4.933985969295124</v>
          </cell>
          <cell r="AL122">
            <v>10.472428867244421</v>
          </cell>
          <cell r="AM122">
            <v>8.6296099094845342</v>
          </cell>
          <cell r="AN122">
            <v>7.3001013544642026</v>
          </cell>
          <cell r="AO122">
            <v>7.3055084407723818</v>
          </cell>
          <cell r="AP122">
            <v>6.9706751102060913</v>
          </cell>
          <cell r="AQ122">
            <v>6.984251569779218</v>
          </cell>
          <cell r="AR122">
            <v>6.4102221390574465</v>
          </cell>
          <cell r="AS122">
            <v>6.1131131625281796</v>
          </cell>
          <cell r="AT122">
            <v>6.4758382967377459</v>
          </cell>
        </row>
        <row r="123">
          <cell r="B123">
            <v>14.42135453877137</v>
          </cell>
          <cell r="C123">
            <v>14.433814517227292</v>
          </cell>
          <cell r="D123">
            <v>14.08149692982173</v>
          </cell>
          <cell r="E123">
            <v>13.249312357195873</v>
          </cell>
          <cell r="F123">
            <v>12.343914849290188</v>
          </cell>
          <cell r="G123">
            <v>20.276838886206342</v>
          </cell>
          <cell r="H123">
            <v>15.676323295562824</v>
          </cell>
          <cell r="I123">
            <v>13.786712855228828</v>
          </cell>
          <cell r="J123">
            <v>17.594788811873244</v>
          </cell>
          <cell r="K123">
            <v>17.418126637961986</v>
          </cell>
          <cell r="L123">
            <v>16.71325591139091</v>
          </cell>
          <cell r="M123">
            <v>15.230636578870898</v>
          </cell>
          <cell r="N123">
            <v>22.580025362179608</v>
          </cell>
          <cell r="O123">
            <v>18.743603873100842</v>
          </cell>
          <cell r="P123">
            <v>18.524365586356446</v>
          </cell>
          <cell r="Q123">
            <v>18.729372371156657</v>
          </cell>
          <cell r="R123">
            <v>18.305880271665067</v>
          </cell>
          <cell r="S123">
            <v>18.21527023378189</v>
          </cell>
          <cell r="T123">
            <v>16.912945711532284</v>
          </cell>
          <cell r="U123">
            <v>17.434538704348821</v>
          </cell>
          <cell r="V123">
            <v>17.096772892039525</v>
          </cell>
          <cell r="Z123">
            <v>6.393729485706003</v>
          </cell>
          <cell r="AA123">
            <v>5.3282037314449138</v>
          </cell>
          <cell r="AB123">
            <v>5.5889512322681867</v>
          </cell>
          <cell r="AC123">
            <v>4.8404232095818838</v>
          </cell>
          <cell r="AD123">
            <v>4.6141107653681273</v>
          </cell>
          <cell r="AE123">
            <v>12.338108267610922</v>
          </cell>
          <cell r="AF123">
            <v>7.4570981377170868</v>
          </cell>
          <cell r="AG123">
            <v>5.4522776955080738</v>
          </cell>
          <cell r="AH123">
            <v>8.2880489740813221</v>
          </cell>
          <cell r="AI123">
            <v>8.0212783100614331</v>
          </cell>
          <cell r="AJ123">
            <v>5.8925904837618042</v>
          </cell>
          <cell r="AK123">
            <v>6.8944053023626575</v>
          </cell>
          <cell r="AL123">
            <v>13.572608846020827</v>
          </cell>
          <cell r="AM123">
            <v>10.945249153743211</v>
          </cell>
          <cell r="AN123">
            <v>8.4162368868311557</v>
          </cell>
          <cell r="AO123">
            <v>9.5149548164870072</v>
          </cell>
          <cell r="AP123">
            <v>9.0505267173251447</v>
          </cell>
          <cell r="AQ123">
            <v>8.103559789263489</v>
          </cell>
          <cell r="AR123">
            <v>8.2289324338794305</v>
          </cell>
          <cell r="AS123">
            <v>7.6124822138266035</v>
          </cell>
          <cell r="AT123">
            <v>7.9171899739417473</v>
          </cell>
        </row>
        <row r="124">
          <cell r="B124">
            <v>14.517388802104744</v>
          </cell>
          <cell r="C124">
            <v>14.209351106299478</v>
          </cell>
          <cell r="D124">
            <v>14.12934168793997</v>
          </cell>
          <cell r="E124">
            <v>13.662486938349009</v>
          </cell>
          <cell r="F124">
            <v>12.389073488396921</v>
          </cell>
          <cell r="G124">
            <v>20.468771513604541</v>
          </cell>
          <cell r="H124">
            <v>15.801148367247784</v>
          </cell>
          <cell r="I124">
            <v>13.865630181055591</v>
          </cell>
          <cell r="J124">
            <v>17.205000518054188</v>
          </cell>
          <cell r="K124">
            <v>16.992453561572688</v>
          </cell>
          <cell r="L124">
            <v>16.060312889832439</v>
          </cell>
          <cell r="M124">
            <v>14.75300204641106</v>
          </cell>
          <cell r="N124">
            <v>20.717403681913076</v>
          </cell>
          <cell r="O124">
            <v>18.391173950299912</v>
          </cell>
          <cell r="P124">
            <v>17.904496953399892</v>
          </cell>
          <cell r="Q124">
            <v>18.264910301177068</v>
          </cell>
          <cell r="R124">
            <v>18.178650814443099</v>
          </cell>
          <cell r="S124">
            <v>17.577111383108935</v>
          </cell>
          <cell r="T124">
            <v>17.053934195501501</v>
          </cell>
          <cell r="U124">
            <v>17.330468080981078</v>
          </cell>
          <cell r="V124">
            <v>16.775892986894252</v>
          </cell>
          <cell r="Z124">
            <v>6.7242867713557519</v>
          </cell>
          <cell r="AA124">
            <v>5.5585628256309629</v>
          </cell>
          <cell r="AB124">
            <v>5.6754596322941646</v>
          </cell>
          <cell r="AC124">
            <v>4.9924532683153373</v>
          </cell>
          <cell r="AD124">
            <v>4.4103713786247116</v>
          </cell>
          <cell r="AE124">
            <v>12.154061238971796</v>
          </cell>
          <cell r="AF124">
            <v>7.5019519759584856</v>
          </cell>
          <cell r="AG124">
            <v>5.5728669148083494</v>
          </cell>
          <cell r="AH124">
            <v>6.9742397554784228</v>
          </cell>
          <cell r="AI124">
            <v>6.6369136094543952</v>
          </cell>
          <cell r="AJ124">
            <v>5.2838554780795324</v>
          </cell>
          <cell r="AK124">
            <v>4.9537047762461874</v>
          </cell>
          <cell r="AL124">
            <v>9.8310874928829008</v>
          </cell>
          <cell r="AM124">
            <v>11.244839136869986</v>
          </cell>
          <cell r="AN124">
            <v>7.1559344337328721</v>
          </cell>
          <cell r="AO124">
            <v>7.3818759639201756</v>
          </cell>
          <cell r="AP124">
            <v>7.5401144622730936</v>
          </cell>
          <cell r="AQ124">
            <v>7.5618115055079569</v>
          </cell>
          <cell r="AR124">
            <v>6.5273388745784313</v>
          </cell>
          <cell r="AS124">
            <v>6.6035449419140111</v>
          </cell>
          <cell r="AT124">
            <v>6.7941639989107934</v>
          </cell>
        </row>
        <row r="143">
          <cell r="A143">
            <v>2019</v>
          </cell>
          <cell r="B143">
            <v>13.63672766587915</v>
          </cell>
          <cell r="C143">
            <v>13.144750666774426</v>
          </cell>
          <cell r="D143">
            <v>13.73107498345105</v>
          </cell>
          <cell r="E143">
            <v>13.884888176309138</v>
          </cell>
          <cell r="F143">
            <v>12.709882577116769</v>
          </cell>
          <cell r="G143">
            <v>16.943128585023214</v>
          </cell>
          <cell r="H143">
            <v>14.467287992632311</v>
          </cell>
          <cell r="I143">
            <v>13.487938740155187</v>
          </cell>
          <cell r="J143">
            <v>13.907015423797088</v>
          </cell>
          <cell r="K143">
            <v>13.707070836474031</v>
          </cell>
          <cell r="L143">
            <v>11.842403838616383</v>
          </cell>
          <cell r="M143">
            <v>12.131211518844562</v>
          </cell>
          <cell r="N143">
            <v>14.45552570566371</v>
          </cell>
          <cell r="O143">
            <v>13.31246301563365</v>
          </cell>
          <cell r="P143">
            <v>16.543459099826563</v>
          </cell>
          <cell r="Q143">
            <v>13.468221013486509</v>
          </cell>
          <cell r="R143">
            <v>14.939857920111315</v>
          </cell>
          <cell r="S143">
            <v>14.914754479442585</v>
          </cell>
          <cell r="T143">
            <v>13.845488320016287</v>
          </cell>
          <cell r="U143">
            <v>14.347832999459442</v>
          </cell>
          <cell r="V143">
            <v>13.850399401887561</v>
          </cell>
          <cell r="Z143">
            <v>7.7573779682056614</v>
          </cell>
          <cell r="AA143">
            <v>7.5874888870928636</v>
          </cell>
          <cell r="AB143">
            <v>7.0884169485555342</v>
          </cell>
          <cell r="AC143">
            <v>7.7651566618658112</v>
          </cell>
          <cell r="AD143">
            <v>6.2844133186503175</v>
          </cell>
          <cell r="AE143">
            <v>11.755984458546486</v>
          </cell>
          <cell r="AF143">
            <v>8.5343900047389276</v>
          </cell>
          <cell r="AG143">
            <v>7.2600486235460258</v>
          </cell>
          <cell r="AH143">
            <v>7.6801283800465177</v>
          </cell>
          <cell r="AI143">
            <v>7.4117110588440598</v>
          </cell>
          <cell r="AJ143">
            <v>5.7158417189608013</v>
          </cell>
          <cell r="AK143">
            <v>6.137630266792101</v>
          </cell>
          <cell r="AL143">
            <v>8.0594707982188201</v>
          </cell>
          <cell r="AM143">
            <v>8.3093133792734832</v>
          </cell>
          <cell r="AN143">
            <v>9.7018850757726547</v>
          </cell>
          <cell r="AO143">
            <v>7.2865087482811646</v>
          </cell>
          <cell r="AP143">
            <v>8.3509982009011807</v>
          </cell>
          <cell r="AQ143">
            <v>8.6267120983183361</v>
          </cell>
          <cell r="AR143">
            <v>7.2726347396814095</v>
          </cell>
          <cell r="AS143">
            <v>7.5845018919520486</v>
          </cell>
          <cell r="AT143">
            <v>7.6233768459571083</v>
          </cell>
        </row>
        <row r="144">
          <cell r="A144">
            <v>2020</v>
          </cell>
          <cell r="B144">
            <v>12.796919590397851</v>
          </cell>
          <cell r="C144">
            <v>12.208621245819257</v>
          </cell>
          <cell r="D144">
            <v>12.650335221027326</v>
          </cell>
          <cell r="E144">
            <v>12.608833079509211</v>
          </cell>
          <cell r="F144">
            <v>11.066556590792938</v>
          </cell>
          <cell r="G144">
            <v>15.271655185631982</v>
          </cell>
          <cell r="H144">
            <v>13.170344138027987</v>
          </cell>
          <cell r="I144">
            <v>12.352340929788564</v>
          </cell>
          <cell r="J144">
            <v>12.731252449562986</v>
          </cell>
          <cell r="K144">
            <v>12.566870472815186</v>
          </cell>
          <cell r="L144">
            <v>11.172741333659568</v>
          </cell>
          <cell r="M144">
            <v>11.985457604711256</v>
          </cell>
          <cell r="N144">
            <v>11.268407469257628</v>
          </cell>
          <cell r="O144">
            <v>10.752022411465575</v>
          </cell>
          <cell r="P144">
            <v>14.883822472155412</v>
          </cell>
          <cell r="Q144">
            <v>12.579771735577127</v>
          </cell>
          <cell r="R144">
            <v>12.903303946867824</v>
          </cell>
          <cell r="S144">
            <v>14.05753903972008</v>
          </cell>
          <cell r="T144">
            <v>12.362919345254173</v>
          </cell>
          <cell r="U144">
            <v>13.584769934673325</v>
          </cell>
          <cell r="V144">
            <v>12.680085213491562</v>
          </cell>
          <cell r="Z144">
            <v>7.0673157629679366</v>
          </cell>
          <cell r="AA144">
            <v>6.6908881003718097</v>
          </cell>
          <cell r="AB144">
            <v>6.3052407613341996</v>
          </cell>
          <cell r="AC144">
            <v>6.7296916755265652</v>
          </cell>
          <cell r="AD144">
            <v>5.1355636802033784</v>
          </cell>
          <cell r="AE144">
            <v>9.8582815653291558</v>
          </cell>
          <cell r="AF144">
            <v>7.3571014501910472</v>
          </cell>
          <cell r="AG144">
            <v>6.3834362896235426</v>
          </cell>
          <cell r="AH144">
            <v>6.53512570540562</v>
          </cell>
          <cell r="AI144">
            <v>6.3200940800891781</v>
          </cell>
          <cell r="AJ144">
            <v>5.0982199812997546</v>
          </cell>
          <cell r="AK144">
            <v>5.783907217114356</v>
          </cell>
          <cell r="AL144">
            <v>5.8600273265523004</v>
          </cell>
          <cell r="AM144">
            <v>6.2808944285989794</v>
          </cell>
          <cell r="AN144">
            <v>7.9436596391777803</v>
          </cell>
          <cell r="AO144">
            <v>6.5146325170203401</v>
          </cell>
          <cell r="AP144">
            <v>6.610031105861097</v>
          </cell>
          <cell r="AQ144">
            <v>7.2766150456813321</v>
          </cell>
          <cell r="AR144">
            <v>5.9667224893306683</v>
          </cell>
          <cell r="AS144">
            <v>6.925798599784196</v>
          </cell>
          <cell r="AT144">
            <v>6.5146419572433096</v>
          </cell>
        </row>
        <row r="145">
          <cell r="A145">
            <v>2021</v>
          </cell>
          <cell r="B145">
            <v>12.703979838286255</v>
          </cell>
          <cell r="C145">
            <v>12.293374316939891</v>
          </cell>
          <cell r="D145">
            <v>11.792477335896304</v>
          </cell>
          <cell r="E145">
            <v>12.09376587560781</v>
          </cell>
          <cell r="F145">
            <v>11.358450517378616</v>
          </cell>
          <cell r="G145">
            <v>15.258102103508451</v>
          </cell>
          <cell r="H145">
            <v>12.941940388331064</v>
          </cell>
          <cell r="I145">
            <v>12.022926515253744</v>
          </cell>
          <cell r="J145">
            <v>12.447548211747499</v>
          </cell>
          <cell r="K145">
            <v>12.264848417198085</v>
          </cell>
          <cell r="L145">
            <v>10.898033092335751</v>
          </cell>
          <cell r="M145">
            <v>11.217047062260576</v>
          </cell>
          <cell r="N145">
            <v>12.469325153374234</v>
          </cell>
          <cell r="O145">
            <v>10.766939234580661</v>
          </cell>
          <cell r="P145">
            <v>14.727435008925491</v>
          </cell>
          <cell r="Q145">
            <v>12.285183055260568</v>
          </cell>
          <cell r="R145">
            <v>12.783839805460223</v>
          </cell>
          <cell r="S145">
            <v>13.811021292741433</v>
          </cell>
          <cell r="T145">
            <v>13.353348479930757</v>
          </cell>
          <cell r="U145">
            <v>13.069407119869943</v>
          </cell>
          <cell r="V145">
            <v>12.390937103327214</v>
          </cell>
          <cell r="Z145">
            <v>7.0513493646959997</v>
          </cell>
          <cell r="AA145">
            <v>6.6376366120218577</v>
          </cell>
          <cell r="AB145">
            <v>6.0667064966101254</v>
          </cell>
          <cell r="AC145">
            <v>6.2210610349081934</v>
          </cell>
          <cell r="AD145">
            <v>5.3595118068453171</v>
          </cell>
          <cell r="AE145">
            <v>9.9104071540472898</v>
          </cell>
          <cell r="AF145">
            <v>7.2924519337366576</v>
          </cell>
          <cell r="AG145">
            <v>6.2536914919268316</v>
          </cell>
          <cell r="AH145">
            <v>6.2104346518181304</v>
          </cell>
          <cell r="AI145">
            <v>5.9699182831488162</v>
          </cell>
          <cell r="AJ145">
            <v>4.8179834057200841</v>
          </cell>
          <cell r="AK145">
            <v>5.2114141656189785</v>
          </cell>
          <cell r="AL145">
            <v>6.0352760736196318</v>
          </cell>
          <cell r="AM145">
            <v>6.0157461166671737</v>
          </cell>
          <cell r="AN145">
            <v>7.724674857117142</v>
          </cell>
          <cell r="AO145">
            <v>5.8051291459538028</v>
          </cell>
          <cell r="AP145">
            <v>6.5254248109153385</v>
          </cell>
          <cell r="AQ145">
            <v>6.8000437301847603</v>
          </cell>
          <cell r="AR145">
            <v>5.8206210104944285</v>
          </cell>
          <cell r="AS145">
            <v>6.3543014498523602</v>
          </cell>
          <cell r="AT145">
            <v>6.2162017091435882</v>
          </cell>
        </row>
        <row r="146">
          <cell r="A146">
            <v>2022</v>
          </cell>
          <cell r="B146">
            <v>13.083137868126141</v>
          </cell>
          <cell r="C146">
            <v>12.146767776379773</v>
          </cell>
          <cell r="D146">
            <v>12.336754482607546</v>
          </cell>
          <cell r="E146">
            <v>12.732955203148514</v>
          </cell>
          <cell r="F146">
            <v>11.783044885886726</v>
          </cell>
          <cell r="G146">
            <v>15.574852870052874</v>
          </cell>
          <cell r="H146">
            <v>13.342996834550414</v>
          </cell>
          <cell r="I146">
            <v>12.438589885030135</v>
          </cell>
          <cell r="J146">
            <v>13.178184847916672</v>
          </cell>
          <cell r="K146">
            <v>13.020521653085899</v>
          </cell>
          <cell r="L146">
            <v>12.055610207365616</v>
          </cell>
          <cell r="M146">
            <v>11.374005270793894</v>
          </cell>
          <cell r="N146">
            <v>14.479638009049776</v>
          </cell>
          <cell r="O146">
            <v>11.541977677539908</v>
          </cell>
          <cell r="P146">
            <v>15.841149912466598</v>
          </cell>
          <cell r="Q146">
            <v>12.885748674137973</v>
          </cell>
          <cell r="R146">
            <v>13.802194052227618</v>
          </cell>
          <cell r="S146">
            <v>13.921662953210451</v>
          </cell>
          <cell r="T146">
            <v>13.9565345237777</v>
          </cell>
          <cell r="U146">
            <v>13.933455101940071</v>
          </cell>
          <cell r="V146">
            <v>13.080421414429082</v>
          </cell>
          <cell r="Z146">
            <v>7.0992963252541053</v>
          </cell>
          <cell r="AA146">
            <v>6.2587139116536878</v>
          </cell>
          <cell r="AB146">
            <v>6.1445387247037901</v>
          </cell>
          <cell r="AC146">
            <v>6.393969209399236</v>
          </cell>
          <cell r="AD146">
            <v>5.454521230531463</v>
          </cell>
          <cell r="AE146">
            <v>10.716711679645258</v>
          </cell>
          <cell r="AF146">
            <v>7.5629172281944408</v>
          </cell>
          <cell r="AG146">
            <v>6.2849165086684327</v>
          </cell>
          <cell r="AH146">
            <v>6.6384155682022872</v>
          </cell>
          <cell r="AI146">
            <v>6.3701275998824594</v>
          </cell>
          <cell r="AJ146">
            <v>5.2001016306507619</v>
          </cell>
          <cell r="AK146">
            <v>5.2070473064242035</v>
          </cell>
          <cell r="AL146">
            <v>8.3595367742925077</v>
          </cell>
          <cell r="AM146">
            <v>6.9147386504053614</v>
          </cell>
          <cell r="AN146">
            <v>8.1359992628766236</v>
          </cell>
          <cell r="AO146">
            <v>6.4244909001987498</v>
          </cell>
          <cell r="AP146">
            <v>7.167311866454833</v>
          </cell>
          <cell r="AQ146">
            <v>6.8190449665788941</v>
          </cell>
          <cell r="AR146">
            <v>6.4556657488839582</v>
          </cell>
          <cell r="AS146">
            <v>6.4891148738707605</v>
          </cell>
          <cell r="AT146">
            <v>6.591688259974303</v>
          </cell>
        </row>
        <row r="147">
          <cell r="A147">
            <v>2023</v>
          </cell>
          <cell r="B147">
            <v>13.059774899305232</v>
          </cell>
          <cell r="C147">
            <v>13.625221299196513</v>
          </cell>
          <cell r="D147">
            <v>13.180782169076105</v>
          </cell>
          <cell r="E147">
            <v>12.636618980396722</v>
          </cell>
          <cell r="F147">
            <v>12.391992414428611</v>
          </cell>
          <cell r="G147">
            <v>15.69773056494447</v>
          </cell>
          <cell r="H147">
            <v>13.785454761302255</v>
          </cell>
          <cell r="I147">
            <v>13.0000088146111</v>
          </cell>
          <cell r="J147">
            <v>14.186509449538912</v>
          </cell>
          <cell r="K147">
            <v>14.086967830214551</v>
          </cell>
          <cell r="L147">
            <v>13.073278686763427</v>
          </cell>
          <cell r="M147">
            <v>12.730307086701695</v>
          </cell>
          <cell r="N147">
            <v>15.924374591707336</v>
          </cell>
          <cell r="O147">
            <v>12.26383531449264</v>
          </cell>
          <cell r="P147">
            <v>16.728447518021451</v>
          </cell>
          <cell r="Q147">
            <v>13.985275046487214</v>
          </cell>
          <cell r="R147">
            <v>14.706345762074694</v>
          </cell>
          <cell r="S147">
            <v>15.829727913796459</v>
          </cell>
          <cell r="T147">
            <v>15.119391797837029</v>
          </cell>
          <cell r="U147">
            <v>14.151251983056115</v>
          </cell>
          <cell r="V147">
            <v>14.031340221872679</v>
          </cell>
          <cell r="Z147">
            <v>7.2055001604903763</v>
          </cell>
          <cell r="AA147">
            <v>6.567479231921558</v>
          </cell>
          <cell r="AB147">
            <v>6.9597164201269397</v>
          </cell>
          <cell r="AC147">
            <v>6.2011555309766706</v>
          </cell>
          <cell r="AD147">
            <v>6.2647738351206614</v>
          </cell>
          <cell r="AE147">
            <v>11.78443049519824</v>
          </cell>
          <cell r="AF147">
            <v>8.2028235720467002</v>
          </cell>
          <cell r="AG147">
            <v>6.7317184965799299</v>
          </cell>
          <cell r="AH147">
            <v>7.9033170364898542</v>
          </cell>
          <cell r="AI147">
            <v>7.6476745533858983</v>
          </cell>
          <cell r="AJ147">
            <v>5.8543450468936324</v>
          </cell>
          <cell r="AK147">
            <v>7.0250906301954563</v>
          </cell>
          <cell r="AL147">
            <v>10.221726933866195</v>
          </cell>
          <cell r="AM147">
            <v>8.0876564591041493</v>
          </cell>
          <cell r="AN147">
            <v>9.1488161519076368</v>
          </cell>
          <cell r="AO147">
            <v>7.9748728892060461</v>
          </cell>
          <cell r="AP147">
            <v>8.4795822748770622</v>
          </cell>
          <cell r="AQ147">
            <v>7.8002649904867161</v>
          </cell>
          <cell r="AR147">
            <v>8.266409679837242</v>
          </cell>
          <cell r="AS147">
            <v>7.324632419083132</v>
          </cell>
          <cell r="AT147">
            <v>7.7500966881638131</v>
          </cell>
        </row>
        <row r="148">
          <cell r="A148">
            <v>2024</v>
          </cell>
          <cell r="B148">
            <v>12.868946805886704</v>
          </cell>
          <cell r="C148">
            <v>13.771229447188579</v>
          </cell>
          <cell r="D148">
            <v>13.201052061576545</v>
          </cell>
          <cell r="E148">
            <v>12.301172646000232</v>
          </cell>
          <cell r="F148">
            <v>13.028277086085646</v>
          </cell>
          <cell r="G148">
            <v>15.103212345234438</v>
          </cell>
          <cell r="H148">
            <v>13.644428369855593</v>
          </cell>
          <cell r="I148">
            <v>13.039516013922286</v>
          </cell>
          <cell r="J148">
            <v>14.376295135471171</v>
          </cell>
          <cell r="K148">
            <v>14.328956017389711</v>
          </cell>
          <cell r="L148">
            <v>13.167534179881354</v>
          </cell>
          <cell r="M148">
            <v>12.396463183906715</v>
          </cell>
          <cell r="N148">
            <v>16.583791990890113</v>
          </cell>
          <cell r="O148">
            <v>12.564267352185091</v>
          </cell>
          <cell r="P148">
            <v>16.638656063163314</v>
          </cell>
          <cell r="Q148">
            <v>14.365832326294074</v>
          </cell>
          <cell r="R148">
            <v>15.43809233145984</v>
          </cell>
          <cell r="S148">
            <v>16.029987760097917</v>
          </cell>
          <cell r="T148">
            <v>15.683671030618477</v>
          </cell>
          <cell r="U148">
            <v>15.311596193307588</v>
          </cell>
          <cell r="V148">
            <v>14.204519641690641</v>
          </cell>
          <cell r="Z148">
            <v>7.3727698758529971</v>
          </cell>
          <cell r="AA148">
            <v>7.0725353542188243</v>
          </cell>
          <cell r="AB148">
            <v>6.9505685773961474</v>
          </cell>
          <cell r="AC148">
            <v>6.3174851967955412</v>
          </cell>
          <cell r="AD148">
            <v>6.4961234103313448</v>
          </cell>
          <cell r="AE148">
            <v>11.029793363483272</v>
          </cell>
          <cell r="AF148">
            <v>8.1006614210384971</v>
          </cell>
          <cell r="AG148">
            <v>6.8860414813838835</v>
          </cell>
          <cell r="AH148">
            <v>7.5650481790395272</v>
          </cell>
          <cell r="AI148">
            <v>7.3394131559507612</v>
          </cell>
          <cell r="AJ148">
            <v>5.6583035746002164</v>
          </cell>
          <cell r="AK148">
            <v>5.7747403374647668</v>
          </cell>
          <cell r="AL148">
            <v>9.8652495729739975</v>
          </cell>
          <cell r="AM148">
            <v>8.6566175897795432</v>
          </cell>
          <cell r="AN148">
            <v>8.9159538862030505</v>
          </cell>
          <cell r="AO148">
            <v>7.2690430567703075</v>
          </cell>
          <cell r="AP148">
            <v>8.668667100604182</v>
          </cell>
          <cell r="AQ148">
            <v>8.1621787025703796</v>
          </cell>
          <cell r="AR148">
            <v>7.9029131369997607</v>
          </cell>
          <cell r="AS148">
            <v>7.7919245124493068</v>
          </cell>
          <cell r="AT148">
            <v>7.4777961350107862</v>
          </cell>
        </row>
        <row r="167">
          <cell r="A167">
            <v>2019</v>
          </cell>
          <cell r="B167">
            <v>-5.3855947768016194E-2</v>
          </cell>
          <cell r="C167">
            <v>-0.36617066851987878</v>
          </cell>
          <cell r="D167">
            <v>-0.27388752396241511</v>
          </cell>
          <cell r="E167">
            <v>-1.0638786598030374</v>
          </cell>
          <cell r="F167">
            <v>-0.9404060732507401</v>
          </cell>
          <cell r="G167">
            <v>2.6847016645464374</v>
          </cell>
          <cell r="H167">
            <v>0.26629291995978044</v>
          </cell>
          <cell r="I167">
            <v>-0.49341875777705335</v>
          </cell>
          <cell r="J167">
            <v>1.4483906159894855</v>
          </cell>
          <cell r="K167">
            <v>1.3794268985392213</v>
          </cell>
          <cell r="L167">
            <v>1.5791482763629594</v>
          </cell>
          <cell r="M167">
            <v>1.633769595102573</v>
          </cell>
          <cell r="N167">
            <v>2.5618863888146084</v>
          </cell>
          <cell r="O167">
            <v>3.5448747313154092</v>
          </cell>
          <cell r="P167">
            <v>0.55969355238916341</v>
          </cell>
          <cell r="Q167">
            <v>1.8468533528312325</v>
          </cell>
          <cell r="R167">
            <v>1.0834706213561576</v>
          </cell>
          <cell r="S167">
            <v>0.68034242803999201</v>
          </cell>
          <cell r="T167">
            <v>0.52744640827356437</v>
          </cell>
          <cell r="U167">
            <v>1.368302643021893</v>
          </cell>
          <cell r="V167">
            <v>1.1688191706148288</v>
          </cell>
          <cell r="Z167">
            <v>-0.74707866006401957</v>
          </cell>
          <cell r="AA167">
            <v>-1.1358988005436479</v>
          </cell>
          <cell r="AB167">
            <v>-0.92042009254676993</v>
          </cell>
          <cell r="AC167">
            <v>-1.4176989110557143</v>
          </cell>
          <cell r="AD167">
            <v>-1.2054594429365943</v>
          </cell>
          <cell r="AE167">
            <v>0.68104564284450064</v>
          </cell>
          <cell r="AF167">
            <v>-0.63511344019404747</v>
          </cell>
          <cell r="AG167">
            <v>-1.048567711471373</v>
          </cell>
          <cell r="AH167">
            <v>-0.28229193076966408</v>
          </cell>
          <cell r="AI167">
            <v>-0.33602868278971182</v>
          </cell>
          <cell r="AJ167">
            <v>-0.25868724854281983</v>
          </cell>
          <cell r="AK167">
            <v>-0.52378559346055775</v>
          </cell>
          <cell r="AL167">
            <v>0.50378194598311499</v>
          </cell>
          <cell r="AM167">
            <v>0.98047852285140413</v>
          </cell>
          <cell r="AN167">
            <v>-0.66970505407828163</v>
          </cell>
          <cell r="AO167">
            <v>-5.4899495857500639E-2</v>
          </cell>
          <cell r="AP167">
            <v>-0.39184807056951942</v>
          </cell>
          <cell r="AQ167">
            <v>-0.38300148794018918</v>
          </cell>
          <cell r="AR167">
            <v>-0.53579207929055117</v>
          </cell>
          <cell r="AS167">
            <v>-0.40233769425643739</v>
          </cell>
          <cell r="AT167">
            <v>-0.39261626561970625</v>
          </cell>
        </row>
        <row r="168">
          <cell r="A168">
            <v>2020</v>
          </cell>
          <cell r="B168">
            <v>0.58303041000449607</v>
          </cell>
          <cell r="C168">
            <v>0.13170002974411688</v>
          </cell>
          <cell r="D168">
            <v>0.57039891331466752</v>
          </cell>
          <cell r="E168">
            <v>-0.63033564141781195</v>
          </cell>
          <cell r="F168">
            <v>-8.5901553483724996E-2</v>
          </cell>
          <cell r="G168">
            <v>4.767185058469023</v>
          </cell>
          <cell r="H168">
            <v>1.2962874470548984</v>
          </cell>
          <cell r="I168">
            <v>0.19580373472789739</v>
          </cell>
          <cell r="J168">
            <v>2.724213777927508</v>
          </cell>
          <cell r="K168">
            <v>2.6102356076462025</v>
          </cell>
          <cell r="L168">
            <v>3.0019685409836683</v>
          </cell>
          <cell r="M168">
            <v>2.8720706718260254</v>
          </cell>
          <cell r="N168">
            <v>3.4229975165315221</v>
          </cell>
          <cell r="O168">
            <v>4.805882046900118</v>
          </cell>
          <cell r="P168">
            <v>1.8128408305882522</v>
          </cell>
          <cell r="Q168">
            <v>2.9606883745782078</v>
          </cell>
          <cell r="R168">
            <v>2.3578777697630855</v>
          </cell>
          <cell r="S168">
            <v>1.7146740940253637</v>
          </cell>
          <cell r="T168">
            <v>2.0864156018829862</v>
          </cell>
          <cell r="U168">
            <v>2.0366845398336335</v>
          </cell>
          <cell r="V168">
            <v>2.3630186540879303</v>
          </cell>
          <cell r="Z168">
            <v>-0.56913218807351884</v>
          </cell>
          <cell r="AA168">
            <v>-0.88841714979929698</v>
          </cell>
          <cell r="AB168">
            <v>-0.59257616499875254</v>
          </cell>
          <cell r="AC168">
            <v>-1.1523323444669376</v>
          </cell>
          <cell r="AD168">
            <v>-0.72390823712498342</v>
          </cell>
          <cell r="AE168">
            <v>2.1083462197968941</v>
          </cell>
          <cell r="AF168">
            <v>-5.8404993225996002E-2</v>
          </cell>
          <cell r="AG168">
            <v>-0.74539570443426251</v>
          </cell>
          <cell r="AH168">
            <v>0.143186887239803</v>
          </cell>
          <cell r="AI168">
            <v>3.3549876103396346E-2</v>
          </cell>
          <cell r="AJ168">
            <v>2.2433086544288407E-2</v>
          </cell>
          <cell r="AK168">
            <v>-0.23927558552835804</v>
          </cell>
          <cell r="AL168">
            <v>1.0628048233146825</v>
          </cell>
          <cell r="AM168">
            <v>1.9770252383761586</v>
          </cell>
          <cell r="AN168">
            <v>-0.27869205896780302</v>
          </cell>
          <cell r="AO168">
            <v>0.33992052231942049</v>
          </cell>
          <cell r="AP168">
            <v>0.18792713102120631</v>
          </cell>
          <cell r="AQ168">
            <v>-0.5108860087144329</v>
          </cell>
          <cell r="AR168">
            <v>-9.2468056489576331E-2</v>
          </cell>
          <cell r="AS168">
            <v>-0.5198034788438507</v>
          </cell>
          <cell r="AT168">
            <v>1.6248734899902337E-2</v>
          </cell>
        </row>
        <row r="169">
          <cell r="A169">
            <v>2021</v>
          </cell>
          <cell r="B169">
            <v>1.2517666343351894</v>
          </cell>
          <cell r="C169">
            <v>0.75179214812453299</v>
          </cell>
          <cell r="D169">
            <v>1.4846001286653445</v>
          </cell>
          <cell r="E169">
            <v>0.38533347401063339</v>
          </cell>
          <cell r="F169">
            <v>0.2445526738111588</v>
          </cell>
          <cell r="G169">
            <v>5.3790080346050431</v>
          </cell>
          <cell r="H169">
            <v>2.0151859397154266</v>
          </cell>
          <cell r="I169">
            <v>0.94123013047822535</v>
          </cell>
          <cell r="J169">
            <v>3.7397285360947565</v>
          </cell>
          <cell r="K169">
            <v>3.6482300734499806</v>
          </cell>
          <cell r="L169">
            <v>4.2106581376640193</v>
          </cell>
          <cell r="M169">
            <v>3.9669388930251581</v>
          </cell>
          <cell r="N169">
            <v>4.1977639990618183</v>
          </cell>
          <cell r="O169">
            <v>6.1648003599006023</v>
          </cell>
          <cell r="P169">
            <v>2.9068565773337598</v>
          </cell>
          <cell r="Q169">
            <v>4.1142527602444821</v>
          </cell>
          <cell r="R169">
            <v>3.2248682281704273</v>
          </cell>
          <cell r="S169">
            <v>2.4963346394614305</v>
          </cell>
          <cell r="T169">
            <v>2.3042527939700022</v>
          </cell>
          <cell r="U169">
            <v>3.2747674590284954</v>
          </cell>
          <cell r="V169">
            <v>3.3421705900511811</v>
          </cell>
          <cell r="Z169">
            <v>-0.61679227457186436</v>
          </cell>
          <cell r="AA169">
            <v>-0.80718735903897221</v>
          </cell>
          <cell r="AB169">
            <v>-0.51054122071749397</v>
          </cell>
          <cell r="AC169">
            <v>-0.69143170985890712</v>
          </cell>
          <cell r="AD169">
            <v>-0.79543084215394222</v>
          </cell>
          <cell r="AE169">
            <v>2.0402978030066024</v>
          </cell>
          <cell r="AF169">
            <v>8.7526399466439071E-4</v>
          </cell>
          <cell r="AG169">
            <v>-0.65024409412734319</v>
          </cell>
          <cell r="AH169">
            <v>0.44958576554727314</v>
          </cell>
          <cell r="AI169">
            <v>0.36079815728990366</v>
          </cell>
          <cell r="AJ169">
            <v>0.36374399501012811</v>
          </cell>
          <cell r="AK169">
            <v>8.8509486183247124E-2</v>
          </cell>
          <cell r="AL169">
            <v>1.4361404627162782</v>
          </cell>
          <cell r="AM169">
            <v>2.8415531408000625</v>
          </cell>
          <cell r="AN169">
            <v>-5.4846350515731314E-2</v>
          </cell>
          <cell r="AO169">
            <v>0.76172253478520302</v>
          </cell>
          <cell r="AP169">
            <v>0.48269601992498462</v>
          </cell>
          <cell r="AQ169">
            <v>-0.32946126219854244</v>
          </cell>
          <cell r="AR169">
            <v>-4.4019524352108784E-2</v>
          </cell>
          <cell r="AS169">
            <v>-0.14646390078251884</v>
          </cell>
          <cell r="AT169">
            <v>0.29334265347971211</v>
          </cell>
        </row>
        <row r="170">
          <cell r="A170">
            <v>2022</v>
          </cell>
          <cell r="B170">
            <v>0.92221983904469207</v>
          </cell>
          <cell r="C170">
            <v>0.61570234086167663</v>
          </cell>
          <cell r="D170">
            <v>0.97253081995412838</v>
          </cell>
          <cell r="E170">
            <v>8.7250920644029242E-2</v>
          </cell>
          <cell r="F170">
            <v>-0.10198574749178803</v>
          </cell>
          <cell r="G170">
            <v>3.7804658807817755</v>
          </cell>
          <cell r="H170">
            <v>1.363831837491039</v>
          </cell>
          <cell r="I170">
            <v>0.58111745834818562</v>
          </cell>
          <cell r="J170">
            <v>2.4163524047380744</v>
          </cell>
          <cell r="K170">
            <v>2.3394913808328179</v>
          </cell>
          <cell r="L170">
            <v>2.876054359779384</v>
          </cell>
          <cell r="M170">
            <v>2.5027145989496731</v>
          </cell>
          <cell r="N170">
            <v>4.4671799393069733</v>
          </cell>
          <cell r="O170">
            <v>3.9113577385941354</v>
          </cell>
          <cell r="P170">
            <v>1.4739420684419215</v>
          </cell>
          <cell r="Q170">
            <v>3.2057728460036046</v>
          </cell>
          <cell r="R170">
            <v>1.8295176675358691</v>
          </cell>
          <cell r="S170">
            <v>1.6013997912861664</v>
          </cell>
          <cell r="T170">
            <v>1.4754953297180871</v>
          </cell>
          <cell r="U170">
            <v>1.9784085951711543</v>
          </cell>
          <cell r="V170">
            <v>2.1568507365031286</v>
          </cell>
          <cell r="Z170">
            <v>-0.61271727185014768</v>
          </cell>
          <cell r="AA170">
            <v>-0.90537779643312966</v>
          </cell>
          <cell r="AB170">
            <v>-0.76064363532110091</v>
          </cell>
          <cell r="AC170">
            <v>-0.96647173636463168</v>
          </cell>
          <cell r="AD170">
            <v>-0.96036578888100388</v>
          </cell>
          <cell r="AE170">
            <v>0.92367715518155857</v>
          </cell>
          <cell r="AF170">
            <v>-0.39185169211143861</v>
          </cell>
          <cell r="AG170">
            <v>-0.81793331080424225</v>
          </cell>
          <cell r="AH170">
            <v>3.9881822108490457E-2</v>
          </cell>
          <cell r="AI170">
            <v>-9.9156583912234329E-3</v>
          </cell>
          <cell r="AJ170">
            <v>5.834729698231398E-2</v>
          </cell>
          <cell r="AK170">
            <v>-0.2156765356739761</v>
          </cell>
          <cell r="AL170">
            <v>1.3254798850609275</v>
          </cell>
          <cell r="AM170">
            <v>1.4950039542723217</v>
          </cell>
          <cell r="AN170">
            <v>-0.61146892468013136</v>
          </cell>
          <cell r="AO170">
            <v>0.54696466909714214</v>
          </cell>
          <cell r="AP170">
            <v>-0.13202124002029522</v>
          </cell>
          <cell r="AQ170">
            <v>0.10844975234190177</v>
          </cell>
          <cell r="AR170">
            <v>-2.8831517937020091E-2</v>
          </cell>
          <cell r="AS170">
            <v>-0.26868728915103046</v>
          </cell>
          <cell r="AT170">
            <v>-8.1412979118961809E-2</v>
          </cell>
        </row>
        <row r="171">
          <cell r="A171">
            <v>2023</v>
          </cell>
          <cell r="B171">
            <v>0.91567758400384369</v>
          </cell>
          <cell r="C171">
            <v>0.54044152365825437</v>
          </cell>
          <cell r="D171">
            <v>0.62253690706706566</v>
          </cell>
          <cell r="E171">
            <v>0.35420819954121208</v>
          </cell>
          <cell r="F171">
            <v>-3.0652306628646455E-2</v>
          </cell>
          <cell r="G171">
            <v>3.7469346255392115</v>
          </cell>
          <cell r="H171">
            <v>1.3162289177069868</v>
          </cell>
          <cell r="I171">
            <v>0.51598047165673744</v>
          </cell>
          <cell r="J171">
            <v>2.4339244143799994</v>
          </cell>
          <cell r="K171">
            <v>2.3590737308957643</v>
          </cell>
          <cell r="L171">
            <v>2.5380237258251217</v>
          </cell>
          <cell r="M171">
            <v>1.994392370543562</v>
          </cell>
          <cell r="N171">
            <v>4.1323398539365792</v>
          </cell>
          <cell r="O171">
            <v>5.6705061346523467</v>
          </cell>
          <cell r="P171">
            <v>1.3132266538674162</v>
          </cell>
          <cell r="Q171">
            <v>2.9613439464576676</v>
          </cell>
          <cell r="R171">
            <v>2.4363569111327497</v>
          </cell>
          <cell r="S171">
            <v>1.5731008451224453</v>
          </cell>
          <cell r="T171">
            <v>1.1376515984429454</v>
          </cell>
          <cell r="U171">
            <v>2.3472401220798709</v>
          </cell>
          <cell r="V171">
            <v>2.1639585769811815</v>
          </cell>
          <cell r="Z171">
            <v>-0.54592488658480109</v>
          </cell>
          <cell r="AA171">
            <v>-0.82829774573307202</v>
          </cell>
          <cell r="AB171">
            <v>-0.94741638258306848</v>
          </cell>
          <cell r="AC171">
            <v>-0.78666191584568479</v>
          </cell>
          <cell r="AD171">
            <v>-1.0523958609168615</v>
          </cell>
          <cell r="AE171">
            <v>0.45305641869437219</v>
          </cell>
          <cell r="AF171">
            <v>-0.51909763346824911</v>
          </cell>
          <cell r="AG171">
            <v>-0.83915479508095736</v>
          </cell>
          <cell r="AH171">
            <v>0.27474521784923361</v>
          </cell>
          <cell r="AI171">
            <v>0.26458024339380271</v>
          </cell>
          <cell r="AJ171">
            <v>2.6667152068760504E-2</v>
          </cell>
          <cell r="AK171">
            <v>-0.1042413896200528</v>
          </cell>
          <cell r="AL171">
            <v>2.0804851920512104</v>
          </cell>
          <cell r="AM171">
            <v>2.5007061222521512</v>
          </cell>
          <cell r="AN171">
            <v>-0.53568291000098567</v>
          </cell>
          <cell r="AO171">
            <v>0.961344588924535</v>
          </cell>
          <cell r="AP171">
            <v>0.38644564582588653</v>
          </cell>
          <cell r="AQ171">
            <v>0.20000202900609138</v>
          </cell>
          <cell r="AR171">
            <v>-2.3771824445076473E-2</v>
          </cell>
          <cell r="AS171">
            <v>0.20578543536042704</v>
          </cell>
          <cell r="AT171">
            <v>0.11795494725233989</v>
          </cell>
        </row>
        <row r="172">
          <cell r="A172">
            <v>2024</v>
          </cell>
          <cell r="B172">
            <v>1.1223313144430886</v>
          </cell>
          <cell r="C172">
            <v>0.29762674273960249</v>
          </cell>
          <cell r="D172">
            <v>0.64504020078668034</v>
          </cell>
          <cell r="E172">
            <v>0.79676063288956533</v>
          </cell>
          <cell r="F172">
            <v>-0.41239651882237116</v>
          </cell>
          <cell r="G172">
            <v>4.4159895257540178</v>
          </cell>
          <cell r="H172">
            <v>1.5159905965811433</v>
          </cell>
          <cell r="I172">
            <v>0.547552424651503</v>
          </cell>
          <cell r="J172">
            <v>2.0700170643009659</v>
          </cell>
          <cell r="K172">
            <v>1.9351495631048825</v>
          </cell>
          <cell r="L172">
            <v>2.0766326031318694</v>
          </cell>
          <cell r="M172">
            <v>1.93115663283894</v>
          </cell>
          <cell r="N172">
            <v>2.5852429867271867</v>
          </cell>
          <cell r="O172">
            <v>5.1097346251125018</v>
          </cell>
          <cell r="P172">
            <v>0.94872719135211048</v>
          </cell>
          <cell r="Q172">
            <v>2.5093437067195947</v>
          </cell>
          <cell r="R172">
            <v>1.9032197650507368</v>
          </cell>
          <cell r="S172">
            <v>1.0506415022511075</v>
          </cell>
          <cell r="T172">
            <v>0.88381437842670774</v>
          </cell>
          <cell r="U172">
            <v>1.4602519592005954</v>
          </cell>
          <cell r="V172">
            <v>1.8568699399193787</v>
          </cell>
          <cell r="Z172">
            <v>-0.44151562307580355</v>
          </cell>
          <cell r="AA172">
            <v>-1.0284785125557692</v>
          </cell>
          <cell r="AB172">
            <v>-0.88603438691392611</v>
          </cell>
          <cell r="AC172">
            <v>-0.77552500834560045</v>
          </cell>
          <cell r="AD172">
            <v>-1.3456696428379251</v>
          </cell>
          <cell r="AE172">
            <v>0.92530060828817418</v>
          </cell>
          <cell r="AF172">
            <v>-0.42084178285687851</v>
          </cell>
          <cell r="AG172">
            <v>-0.87037838899946518</v>
          </cell>
          <cell r="AH172">
            <v>-0.43234743569776707</v>
          </cell>
          <cell r="AI172">
            <v>-0.51039720064800154</v>
          </cell>
          <cell r="AJ172">
            <v>-0.26880422022625755</v>
          </cell>
          <cell r="AK172">
            <v>-0.67282924761907237</v>
          </cell>
          <cell r="AL172">
            <v>-2.1365644518406501E-2</v>
          </cell>
          <cell r="AM172">
            <v>2.2696648786011075</v>
          </cell>
          <cell r="AN172">
            <v>-1.319105998823471</v>
          </cell>
          <cell r="AO172">
            <v>7.2616281923906081E-2</v>
          </cell>
          <cell r="AP172">
            <v>-0.78373940950670185</v>
          </cell>
          <cell r="AQ172">
            <v>-0.40770542472639892</v>
          </cell>
          <cell r="AR172">
            <v>-0.88724001555239262</v>
          </cell>
          <cell r="AS172">
            <v>-0.8595560752237198</v>
          </cell>
          <cell r="AT172">
            <v>-0.49367236611314863</v>
          </cell>
        </row>
        <row r="191">
          <cell r="A191">
            <v>2019</v>
          </cell>
          <cell r="B191">
            <v>-7.8084331077563768E-2</v>
          </cell>
          <cell r="C191">
            <v>-0.53826881112098934</v>
          </cell>
          <cell r="D191">
            <v>-0.37895580670824658</v>
          </cell>
          <cell r="E191">
            <v>-1.7935269980162503</v>
          </cell>
          <cell r="F191">
            <v>-1.4179833949937515</v>
          </cell>
          <cell r="G191">
            <v>3.1461453935573416</v>
          </cell>
          <cell r="H191">
            <v>0.37002375424342582</v>
          </cell>
          <cell r="I191">
            <v>-0.72810536626757094</v>
          </cell>
          <cell r="J191">
            <v>1.9849205421068363</v>
          </cell>
          <cell r="K191">
            <v>1.9084475612319129</v>
          </cell>
          <cell r="L191">
            <v>2.1697424281806592</v>
          </cell>
          <cell r="M191">
            <v>2.0431798026782326</v>
          </cell>
          <cell r="N191">
            <v>3.9487726787620065</v>
          </cell>
          <cell r="O191">
            <v>3.8406474888808293</v>
          </cell>
          <cell r="P191">
            <v>0.74315487191151797</v>
          </cell>
          <cell r="Q191">
            <v>2.9167710951100392</v>
          </cell>
          <cell r="R191">
            <v>1.5814132981123052</v>
          </cell>
          <cell r="S191">
            <v>1.0105891636946454</v>
          </cell>
          <cell r="T191">
            <v>0.80411216855819623</v>
          </cell>
          <cell r="U191">
            <v>1.8410760278546219</v>
          </cell>
          <cell r="V191">
            <v>1.6183987567982328</v>
          </cell>
          <cell r="Z191">
            <v>-1.0831698234092821</v>
          </cell>
          <cell r="AA191">
            <v>-1.6697648104744203</v>
          </cell>
          <cell r="AB191">
            <v>-1.2735101388897325</v>
          </cell>
          <cell r="AC191">
            <v>-2.3900105981140793</v>
          </cell>
          <cell r="AD191">
            <v>-1.8176418911394598</v>
          </cell>
          <cell r="AE191">
            <v>0.7981030593950611</v>
          </cell>
          <cell r="AF191">
            <v>-0.88251335989914126</v>
          </cell>
          <cell r="AG191">
            <v>-1.5473018923252579</v>
          </cell>
          <cell r="AH191">
            <v>-0.38686183552281084</v>
          </cell>
          <cell r="AI191">
            <v>-0.46489822755603138</v>
          </cell>
          <cell r="AJ191">
            <v>-0.35543508307237842</v>
          </cell>
          <cell r="AK191">
            <v>-0.65504227077090016</v>
          </cell>
          <cell r="AL191">
            <v>0.77650609060464437</v>
          </cell>
          <cell r="AM191">
            <v>1.0622864451104281</v>
          </cell>
          <cell r="AN191">
            <v>-0.88922691990560399</v>
          </cell>
          <cell r="AO191">
            <v>-8.6703831902945894E-2</v>
          </cell>
          <cell r="AP191">
            <v>-0.57193405840820521</v>
          </cell>
          <cell r="AQ191">
            <v>-0.56891520716466115</v>
          </cell>
          <cell r="AR191">
            <v>-0.816835462364497</v>
          </cell>
          <cell r="AS191">
            <v>-0.54135266622150147</v>
          </cell>
          <cell r="AT191">
            <v>-0.54363385898560834</v>
          </cell>
        </row>
        <row r="192">
          <cell r="A192">
            <v>2020</v>
          </cell>
          <cell r="B192">
            <v>0.88026691287560843</v>
          </cell>
          <cell r="C192">
            <v>0.20033615728086113</v>
          </cell>
          <cell r="D192">
            <v>0.82664284015452949</v>
          </cell>
          <cell r="E192">
            <v>-1.1034165684894113</v>
          </cell>
          <cell r="F192">
            <v>-0.13497398802269658</v>
          </cell>
          <cell r="G192">
            <v>5.970325941125405</v>
          </cell>
          <cell r="H192">
            <v>1.8896237337878246</v>
          </cell>
          <cell r="I192">
            <v>0.30107857229067692</v>
          </cell>
          <cell r="J192">
            <v>3.923891564184717</v>
          </cell>
          <cell r="K192">
            <v>3.7914728246715117</v>
          </cell>
          <cell r="L192">
            <v>4.3558901404266104</v>
          </cell>
          <cell r="M192">
            <v>3.7668008733449514</v>
          </cell>
          <cell r="N192">
            <v>5.4273569151358743</v>
          </cell>
          <cell r="O192">
            <v>5.531815552014292</v>
          </cell>
          <cell r="P192">
            <v>2.5414892856201843</v>
          </cell>
          <cell r="Q192">
            <v>4.88686271444206</v>
          </cell>
          <cell r="R192">
            <v>3.5934892853631459</v>
          </cell>
          <cell r="S192">
            <v>2.6858031490960927</v>
          </cell>
          <cell r="T192">
            <v>3.3520609367403162</v>
          </cell>
          <cell r="U192">
            <v>2.8840765183642403</v>
          </cell>
          <cell r="V192">
            <v>3.4346762251810077</v>
          </cell>
          <cell r="Z192">
            <v>-0.85928319623971794</v>
          </cell>
          <cell r="AA192">
            <v>-1.351420179623436</v>
          </cell>
          <cell r="AB192">
            <v>-0.8587829194762453</v>
          </cell>
          <cell r="AC192">
            <v>-2.0171834142697049</v>
          </cell>
          <cell r="AD192">
            <v>-1.1374506951815597</v>
          </cell>
          <cell r="AE192">
            <v>2.6404500715920496</v>
          </cell>
          <cell r="AF192">
            <v>-8.5138108543980393E-2</v>
          </cell>
          <cell r="AG192">
            <v>-1.1461613579258056</v>
          </cell>
          <cell r="AH192">
            <v>0.20624292538802447</v>
          </cell>
          <cell r="AI192">
            <v>4.8732552396612942E-2</v>
          </cell>
          <cell r="AJ192">
            <v>3.255066106241862E-2</v>
          </cell>
          <cell r="AK192">
            <v>-0.31381661091414109</v>
          </cell>
          <cell r="AL192">
            <v>1.6851373918323971</v>
          </cell>
          <cell r="AM192">
            <v>2.2756569665350534</v>
          </cell>
          <cell r="AN192">
            <v>-0.39070880901566224</v>
          </cell>
          <cell r="AO192">
            <v>0.56106712907031286</v>
          </cell>
          <cell r="AP192">
            <v>0.2864076078980104</v>
          </cell>
          <cell r="AQ192">
            <v>-0.80023326637724357</v>
          </cell>
          <cell r="AR192">
            <v>-0.14856031548808815</v>
          </cell>
          <cell r="AS192">
            <v>-0.73607521350363436</v>
          </cell>
          <cell r="AT192">
            <v>2.3617732916926329E-2</v>
          </cell>
        </row>
        <row r="193">
          <cell r="A193">
            <v>2021</v>
          </cell>
          <cell r="B193">
            <v>1.8796597710805421</v>
          </cell>
          <cell r="C193">
            <v>1.1355874316939891</v>
          </cell>
          <cell r="D193">
            <v>2.1527651505312102</v>
          </cell>
          <cell r="E193">
            <v>0.67058567385151313</v>
          </cell>
          <cell r="F193">
            <v>0.38339081984611306</v>
          </cell>
          <cell r="G193">
            <v>6.6333272006556392</v>
          </cell>
          <cell r="H193">
            <v>2.9170757974090149</v>
          </cell>
          <cell r="I193">
            <v>1.4425299688310882</v>
          </cell>
          <cell r="J193">
            <v>5.3246540674615668</v>
          </cell>
          <cell r="K193">
            <v>5.2395838920531563</v>
          </cell>
          <cell r="L193">
            <v>6.0883599480389972</v>
          </cell>
          <cell r="M193">
            <v>5.0904513210718259</v>
          </cell>
          <cell r="N193">
            <v>6.6909509202453989</v>
          </cell>
          <cell r="O193">
            <v>7.0675137550536515</v>
          </cell>
          <cell r="P193">
            <v>4.0348469165804115</v>
          </cell>
          <cell r="Q193">
            <v>6.7153779120022294</v>
          </cell>
          <cell r="R193">
            <v>4.8663319349131653</v>
          </cell>
          <cell r="S193">
            <v>3.8591888050727019</v>
          </cell>
          <cell r="T193">
            <v>3.6811641242020987</v>
          </cell>
          <cell r="U193">
            <v>4.5992170133704917</v>
          </cell>
          <cell r="V193">
            <v>4.807084310514866</v>
          </cell>
          <cell r="Z193">
            <v>-0.92617872519164135</v>
          </cell>
          <cell r="AA193">
            <v>-1.2192622950819672</v>
          </cell>
          <cell r="AB193">
            <v>-0.7403174273319999</v>
          </cell>
          <cell r="AC193">
            <v>-1.2032803541621309</v>
          </cell>
          <cell r="AD193">
            <v>-1.2470151233749005</v>
          </cell>
          <cell r="AE193">
            <v>2.5160704031399308</v>
          </cell>
          <cell r="AF193">
            <v>1.2669855246903805E-3</v>
          </cell>
          <cell r="AG193">
            <v>-0.99656456211992839</v>
          </cell>
          <cell r="AH193">
            <v>0.64012364857208293</v>
          </cell>
          <cell r="AI193">
            <v>0.51817790412295361</v>
          </cell>
          <cell r="AJ193">
            <v>0.52595207166069635</v>
          </cell>
          <cell r="AK193">
            <v>0.11357705349610521</v>
          </cell>
          <cell r="AL193">
            <v>2.2891104294478528</v>
          </cell>
          <cell r="AM193">
            <v>3.2576425408598557</v>
          </cell>
          <cell r="AN193">
            <v>-7.6129187105290791E-2</v>
          </cell>
          <cell r="AO193">
            <v>1.2433010277343626</v>
          </cell>
          <cell r="AP193">
            <v>0.72838915900420376</v>
          </cell>
          <cell r="AQ193">
            <v>-0.50932803426388595</v>
          </cell>
          <cell r="AR193">
            <v>-7.0323488045007029E-2</v>
          </cell>
          <cell r="AS193">
            <v>-0.20569987724362165</v>
          </cell>
          <cell r="AT193">
            <v>0.42191828009758447</v>
          </cell>
        </row>
        <row r="194">
          <cell r="A194">
            <v>2022</v>
          </cell>
          <cell r="B194">
            <v>1.3760750586395623</v>
          </cell>
          <cell r="C194">
            <v>0.9215492909851396</v>
          </cell>
          <cell r="D194">
            <v>1.3987410686098278</v>
          </cell>
          <cell r="E194">
            <v>0.15048037967357333</v>
          </cell>
          <cell r="F194">
            <v>-0.15987849234581716</v>
          </cell>
          <cell r="G194">
            <v>4.5994750599116401</v>
          </cell>
          <cell r="H194">
            <v>1.9558404111950356</v>
          </cell>
          <cell r="I194">
            <v>0.88456990348344811</v>
          </cell>
          <cell r="J194">
            <v>3.4019385119336518</v>
          </cell>
          <cell r="K194">
            <v>3.3231593750916049</v>
          </cell>
          <cell r="L194">
            <v>4.1425348160984683</v>
          </cell>
          <cell r="M194">
            <v>3.1686089203264469</v>
          </cell>
          <cell r="N194">
            <v>7.1209448577344885</v>
          </cell>
          <cell r="O194">
            <v>4.4865934639997587</v>
          </cell>
          <cell r="P194">
            <v>2.0149267483645072</v>
          </cell>
          <cell r="Q194">
            <v>5.1636646167400269</v>
          </cell>
          <cell r="R194">
            <v>2.7249434984000538</v>
          </cell>
          <cell r="S194">
            <v>2.4394875430423331</v>
          </cell>
          <cell r="T194">
            <v>2.3256435617097488</v>
          </cell>
          <cell r="U194">
            <v>2.7685902815487653</v>
          </cell>
          <cell r="V194">
            <v>3.0691798928708032</v>
          </cell>
          <cell r="Z194">
            <v>-0.91425592911128484</v>
          </cell>
          <cell r="AA194">
            <v>-1.355119529363757</v>
          </cell>
          <cell r="AB194">
            <v>-1.0939946266695015</v>
          </cell>
          <cell r="AC194">
            <v>-1.6668595902303507</v>
          </cell>
          <cell r="AD194">
            <v>-1.5055224695897784</v>
          </cell>
          <cell r="AE194">
            <v>1.1237847854320975</v>
          </cell>
          <cell r="AF194">
            <v>-0.56194565455856083</v>
          </cell>
          <cell r="AG194">
            <v>-1.245048104131296</v>
          </cell>
          <cell r="AH194">
            <v>5.6148890489203074E-2</v>
          </cell>
          <cell r="AI194">
            <v>-1.4084819210263472E-2</v>
          </cell>
          <cell r="AJ194">
            <v>8.4040730437728431E-2</v>
          </cell>
          <cell r="AK194">
            <v>-0.27306133712907954</v>
          </cell>
          <cell r="AL194">
            <v>2.1128920929519133</v>
          </cell>
          <cell r="AM194">
            <v>1.7148712590791735</v>
          </cell>
          <cell r="AN194">
            <v>-0.83589790841242051</v>
          </cell>
          <cell r="AO194">
            <v>0.88101754057363268</v>
          </cell>
          <cell r="AP194">
            <v>-0.1966367562487413</v>
          </cell>
          <cell r="AQ194">
            <v>0.16520660320032407</v>
          </cell>
          <cell r="AR194">
            <v>-4.5443609826512341E-2</v>
          </cell>
          <cell r="AS194">
            <v>-0.3760017113425812</v>
          </cell>
          <cell r="AT194">
            <v>-0.11584996323655689</v>
          </cell>
        </row>
        <row r="195">
          <cell r="A195">
            <v>2023</v>
          </cell>
          <cell r="B195">
            <v>1.3615796394661366</v>
          </cell>
          <cell r="C195">
            <v>0.80859321803077766</v>
          </cell>
          <cell r="D195">
            <v>0.90071476074562395</v>
          </cell>
          <cell r="E195">
            <v>0.61269337679915004</v>
          </cell>
          <cell r="F195">
            <v>-4.8077565138423324E-2</v>
          </cell>
          <cell r="G195">
            <v>4.5791083212618702</v>
          </cell>
          <cell r="H195">
            <v>1.8908685342605696</v>
          </cell>
          <cell r="I195">
            <v>0.78670404061772803</v>
          </cell>
          <cell r="J195">
            <v>3.4082793623343322</v>
          </cell>
          <cell r="K195">
            <v>3.3311588077474363</v>
          </cell>
          <cell r="L195">
            <v>3.6399772246274829</v>
          </cell>
          <cell r="M195">
            <v>2.5003294921692016</v>
          </cell>
          <cell r="N195">
            <v>6.655650770472274</v>
          </cell>
          <cell r="O195">
            <v>6.4797685586082023</v>
          </cell>
          <cell r="P195">
            <v>1.7959180683349938</v>
          </cell>
          <cell r="Q195">
            <v>4.7440973246694433</v>
          </cell>
          <cell r="R195">
            <v>3.5995345095903741</v>
          </cell>
          <cell r="S195">
            <v>2.385542319985432</v>
          </cell>
          <cell r="T195">
            <v>1.7935539136952565</v>
          </cell>
          <cell r="U195">
            <v>3.2832867212927073</v>
          </cell>
          <cell r="V195">
            <v>3.0654326701668455</v>
          </cell>
          <cell r="Z195">
            <v>-0.81177067478437337</v>
          </cell>
          <cell r="AA195">
            <v>-1.2392755004766445</v>
          </cell>
          <cell r="AB195">
            <v>-1.3707651878587523</v>
          </cell>
          <cell r="AC195">
            <v>-1.3607323213947871</v>
          </cell>
          <cell r="AD195">
            <v>-1.6506630697525342</v>
          </cell>
          <cell r="AE195">
            <v>0.55367777241268312</v>
          </cell>
          <cell r="AF195">
            <v>-0.74572543432961247</v>
          </cell>
          <cell r="AG195">
            <v>-1.2794408010718568</v>
          </cell>
          <cell r="AH195">
            <v>0.38473193759146668</v>
          </cell>
          <cell r="AI195">
            <v>0.37360375667553436</v>
          </cell>
          <cell r="AJ195">
            <v>3.8245436868171417E-2</v>
          </cell>
          <cell r="AK195">
            <v>-0.13068532783279899</v>
          </cell>
          <cell r="AL195">
            <v>3.3508819121546325</v>
          </cell>
          <cell r="AM195">
            <v>2.8575926946390617</v>
          </cell>
          <cell r="AN195">
            <v>-0.7325792650764813</v>
          </cell>
          <cell r="AO195">
            <v>1.5400819272809612</v>
          </cell>
          <cell r="AP195">
            <v>0.57094444244808151</v>
          </cell>
          <cell r="AQ195">
            <v>0.30329479877677379</v>
          </cell>
          <cell r="AR195">
            <v>-3.747724595781133E-2</v>
          </cell>
          <cell r="AS195">
            <v>0.28784979474347022</v>
          </cell>
          <cell r="AT195">
            <v>0.16709328577793481</v>
          </cell>
        </row>
        <row r="196">
          <cell r="A196">
            <v>2024</v>
          </cell>
          <cell r="B196">
            <v>1.6484419962180383</v>
          </cell>
          <cell r="C196">
            <v>0.43812165911090056</v>
          </cell>
          <cell r="D196">
            <v>0.92828962636342538</v>
          </cell>
          <cell r="E196">
            <v>1.3613142923487751</v>
          </cell>
          <cell r="F196">
            <v>-0.63920359768872514</v>
          </cell>
          <cell r="G196">
            <v>5.3655591683701029</v>
          </cell>
          <cell r="H196">
            <v>2.1567199973921909</v>
          </cell>
          <cell r="I196">
            <v>0.82611416713330477</v>
          </cell>
          <cell r="J196">
            <v>2.828705382583018</v>
          </cell>
          <cell r="K196">
            <v>2.6634975441829796</v>
          </cell>
          <cell r="L196">
            <v>2.8927787099510835</v>
          </cell>
          <cell r="M196">
            <v>2.3565388625043435</v>
          </cell>
          <cell r="N196">
            <v>4.1336116910229652</v>
          </cell>
          <cell r="O196">
            <v>5.8269065981148245</v>
          </cell>
          <cell r="P196">
            <v>1.2658408902365763</v>
          </cell>
          <cell r="Q196">
            <v>3.8990779748829945</v>
          </cell>
          <cell r="R196">
            <v>2.7405584829832574</v>
          </cell>
          <cell r="S196">
            <v>1.5471236230110159</v>
          </cell>
          <cell r="T196">
            <v>1.370263164883023</v>
          </cell>
          <cell r="U196">
            <v>2.0188718876734906</v>
          </cell>
          <cell r="V196">
            <v>2.5713733452036123</v>
          </cell>
          <cell r="Z196">
            <v>-0.64848310449724567</v>
          </cell>
          <cell r="AA196">
            <v>-1.5139725285878611</v>
          </cell>
          <cell r="AB196">
            <v>-1.275108945101983</v>
          </cell>
          <cell r="AC196">
            <v>-1.3250319284802043</v>
          </cell>
          <cell r="AD196">
            <v>-2.0857520317066336</v>
          </cell>
          <cell r="AE196">
            <v>1.1242678754885245</v>
          </cell>
          <cell r="AF196">
            <v>-0.59870944508001156</v>
          </cell>
          <cell r="AG196">
            <v>-1.313174566575535</v>
          </cell>
          <cell r="AH196">
            <v>-0.59080842356110441</v>
          </cell>
          <cell r="AI196">
            <v>-0.70249954649636548</v>
          </cell>
          <cell r="AJ196">
            <v>-0.37444809652068345</v>
          </cell>
          <cell r="AK196">
            <v>-0.8210355612185799</v>
          </cell>
          <cell r="AL196">
            <v>-3.4162080091098876E-2</v>
          </cell>
          <cell r="AM196">
            <v>2.5882215470904417</v>
          </cell>
          <cell r="AN196">
            <v>-1.7600194524701778</v>
          </cell>
          <cell r="AO196">
            <v>0.11283290714986748</v>
          </cell>
          <cell r="AP196">
            <v>-1.1285526383310871</v>
          </cell>
          <cell r="AQ196">
            <v>-0.60036719706242347</v>
          </cell>
          <cell r="AR196">
            <v>-1.3755742624213294</v>
          </cell>
          <cell r="AS196">
            <v>-1.188379570535296</v>
          </cell>
          <cell r="AT196">
            <v>-0.68363213609999252</v>
          </cell>
        </row>
        <row r="199">
          <cell r="A199" t="str">
            <v>2022-2026</v>
          </cell>
          <cell r="B199">
            <v>47</v>
          </cell>
          <cell r="C199">
            <v>52</v>
          </cell>
          <cell r="D199">
            <v>46</v>
          </cell>
          <cell r="E199">
            <v>50</v>
          </cell>
          <cell r="F199">
            <v>46</v>
          </cell>
          <cell r="G199">
            <v>44</v>
          </cell>
          <cell r="H199">
            <v>46.542531538202809</v>
          </cell>
          <cell r="I199">
            <v>47.56451050743204</v>
          </cell>
          <cell r="J199">
            <v>49.775545749103429</v>
          </cell>
          <cell r="K199">
            <v>56.278644370392172</v>
          </cell>
          <cell r="L199">
            <v>54</v>
          </cell>
          <cell r="M199">
            <v>51</v>
          </cell>
          <cell r="N199">
            <v>59</v>
          </cell>
          <cell r="O199">
            <v>54</v>
          </cell>
          <cell r="P199">
            <v>53</v>
          </cell>
          <cell r="Q199">
            <v>56</v>
          </cell>
          <cell r="R199">
            <v>54</v>
          </cell>
          <cell r="S199">
            <v>51</v>
          </cell>
          <cell r="T199">
            <v>54</v>
          </cell>
          <cell r="U199">
            <v>52</v>
          </cell>
          <cell r="V199">
            <v>52</v>
          </cell>
        </row>
        <row r="200">
          <cell r="A200" t="str">
            <v>2026-2030</v>
          </cell>
          <cell r="B200">
            <v>48</v>
          </cell>
          <cell r="C200">
            <v>54</v>
          </cell>
          <cell r="D200">
            <v>47</v>
          </cell>
          <cell r="E200">
            <v>53</v>
          </cell>
          <cell r="F200">
            <v>48</v>
          </cell>
          <cell r="G200">
            <v>40</v>
          </cell>
          <cell r="H200">
            <v>46.47533188392628</v>
          </cell>
          <cell r="I200">
            <v>49.115354487232452</v>
          </cell>
          <cell r="J200">
            <v>49.879587811186482</v>
          </cell>
          <cell r="K200">
            <v>56.109072811010606</v>
          </cell>
          <cell r="L200">
            <v>54</v>
          </cell>
          <cell r="M200">
            <v>51</v>
          </cell>
          <cell r="N200">
            <v>55</v>
          </cell>
          <cell r="O200">
            <v>49</v>
          </cell>
          <cell r="P200">
            <v>51</v>
          </cell>
          <cell r="Q200">
            <v>61</v>
          </cell>
          <cell r="R200">
            <v>53</v>
          </cell>
          <cell r="S200">
            <v>52</v>
          </cell>
          <cell r="T200">
            <v>53</v>
          </cell>
          <cell r="U200">
            <v>55</v>
          </cell>
          <cell r="V200">
            <v>52</v>
          </cell>
        </row>
      </sheetData>
      <sheetData sheetId="85">
        <row r="37">
          <cell r="B37">
            <v>47</v>
          </cell>
          <cell r="C37">
            <v>47</v>
          </cell>
          <cell r="D37">
            <v>43</v>
          </cell>
          <cell r="E37">
            <v>51</v>
          </cell>
          <cell r="F37">
            <v>45</v>
          </cell>
          <cell r="G37">
            <v>43</v>
          </cell>
          <cell r="H37">
            <v>45.176209632134359</v>
          </cell>
          <cell r="I37">
            <v>45.948962156126271</v>
          </cell>
          <cell r="J37">
            <v>49.881082043430844</v>
          </cell>
          <cell r="K37">
            <v>47.587850625441568</v>
          </cell>
          <cell r="L37">
            <v>50</v>
          </cell>
          <cell r="M37">
            <v>49</v>
          </cell>
          <cell r="N37">
            <v>56</v>
          </cell>
          <cell r="O37">
            <v>49</v>
          </cell>
          <cell r="P37">
            <v>51</v>
          </cell>
          <cell r="Q37">
            <v>50</v>
          </cell>
          <cell r="R37">
            <v>51</v>
          </cell>
          <cell r="S37">
            <v>50</v>
          </cell>
          <cell r="T37">
            <v>53</v>
          </cell>
          <cell r="U37">
            <v>51</v>
          </cell>
          <cell r="V37">
            <v>49.367633346900668</v>
          </cell>
        </row>
        <row r="38">
          <cell r="B38">
            <v>48</v>
          </cell>
          <cell r="C38">
            <v>46</v>
          </cell>
          <cell r="D38">
            <v>43</v>
          </cell>
          <cell r="E38">
            <v>50</v>
          </cell>
          <cell r="F38">
            <v>44</v>
          </cell>
          <cell r="G38">
            <v>44</v>
          </cell>
          <cell r="H38">
            <v>45.223909844756847</v>
          </cell>
          <cell r="I38">
            <v>45.666470094042076</v>
          </cell>
          <cell r="J38">
            <v>49.592594488822122</v>
          </cell>
          <cell r="K38">
            <v>47.221300091254378</v>
          </cell>
          <cell r="L38">
            <v>50</v>
          </cell>
          <cell r="M38">
            <v>48</v>
          </cell>
          <cell r="N38">
            <v>57</v>
          </cell>
          <cell r="O38">
            <v>47</v>
          </cell>
          <cell r="P38">
            <v>50</v>
          </cell>
          <cell r="Q38">
            <v>51</v>
          </cell>
          <cell r="R38">
            <v>51</v>
          </cell>
          <cell r="S38">
            <v>49</v>
          </cell>
          <cell r="T38">
            <v>52</v>
          </cell>
          <cell r="U38">
            <v>50</v>
          </cell>
          <cell r="V38">
            <v>49.083336528423644</v>
          </cell>
        </row>
        <row r="39">
          <cell r="B39">
            <v>48</v>
          </cell>
          <cell r="C39">
            <v>48</v>
          </cell>
          <cell r="D39">
            <v>42</v>
          </cell>
          <cell r="E39">
            <v>50</v>
          </cell>
          <cell r="F39">
            <v>45</v>
          </cell>
          <cell r="G39">
            <v>44</v>
          </cell>
          <cell r="H39">
            <v>45.278893769858158</v>
          </cell>
          <cell r="I39">
            <v>45.745098577918149</v>
          </cell>
          <cell r="J39">
            <v>49.297793774793099</v>
          </cell>
          <cell r="K39">
            <v>46.919613006540594</v>
          </cell>
          <cell r="L39">
            <v>50</v>
          </cell>
          <cell r="M39">
            <v>47</v>
          </cell>
          <cell r="N39">
            <v>56</v>
          </cell>
          <cell r="O39">
            <v>48</v>
          </cell>
          <cell r="P39">
            <v>49</v>
          </cell>
          <cell r="Q39">
            <v>50</v>
          </cell>
          <cell r="R39">
            <v>51</v>
          </cell>
          <cell r="S39">
            <v>50</v>
          </cell>
          <cell r="T39">
            <v>54</v>
          </cell>
          <cell r="U39">
            <v>50</v>
          </cell>
          <cell r="V39">
            <v>48.839056240096497</v>
          </cell>
        </row>
        <row r="44">
          <cell r="B44">
            <v>19</v>
          </cell>
          <cell r="C44">
            <v>23</v>
          </cell>
          <cell r="D44">
            <v>17</v>
          </cell>
          <cell r="E44">
            <v>21</v>
          </cell>
          <cell r="F44">
            <v>17</v>
          </cell>
          <cell r="G44">
            <v>12</v>
          </cell>
          <cell r="H44">
            <v>16.844982292286957</v>
          </cell>
          <cell r="I44">
            <v>18.808296944193042</v>
          </cell>
          <cell r="J44">
            <v>20.735836911958607</v>
          </cell>
          <cell r="K44">
            <v>19.995150533699565</v>
          </cell>
          <cell r="L44">
            <v>21</v>
          </cell>
          <cell r="M44">
            <v>21</v>
          </cell>
          <cell r="N44">
            <v>22</v>
          </cell>
          <cell r="O44">
            <v>15</v>
          </cell>
          <cell r="P44">
            <v>21</v>
          </cell>
          <cell r="Q44">
            <v>22</v>
          </cell>
          <cell r="R44">
            <v>23</v>
          </cell>
          <cell r="S44">
            <v>19</v>
          </cell>
          <cell r="T44">
            <v>22</v>
          </cell>
          <cell r="U44">
            <v>21</v>
          </cell>
          <cell r="V44">
            <v>20.48104485023627</v>
          </cell>
        </row>
        <row r="45">
          <cell r="B45">
            <v>21</v>
          </cell>
          <cell r="C45">
            <v>29</v>
          </cell>
          <cell r="D45">
            <v>16</v>
          </cell>
          <cell r="E45">
            <v>19</v>
          </cell>
          <cell r="F45">
            <v>16</v>
          </cell>
          <cell r="G45">
            <v>15</v>
          </cell>
          <cell r="H45">
            <v>17.978056240256677</v>
          </cell>
          <cell r="I45">
            <v>19.201259607926097</v>
          </cell>
          <cell r="J45">
            <v>21.225613916659981</v>
          </cell>
          <cell r="K45">
            <v>20.298646674575267</v>
          </cell>
          <cell r="L45">
            <v>20</v>
          </cell>
          <cell r="M45">
            <v>21</v>
          </cell>
          <cell r="N45">
            <v>23</v>
          </cell>
          <cell r="O45">
            <v>13</v>
          </cell>
          <cell r="P45">
            <v>19</v>
          </cell>
          <cell r="Q45">
            <v>24</v>
          </cell>
          <cell r="R45">
            <v>25</v>
          </cell>
          <cell r="S45">
            <v>22</v>
          </cell>
          <cell r="T45">
            <v>18</v>
          </cell>
          <cell r="U45">
            <v>19</v>
          </cell>
          <cell r="V45">
            <v>20.960871121450133</v>
          </cell>
        </row>
        <row r="46">
          <cell r="B46">
            <v>21</v>
          </cell>
          <cell r="C46">
            <v>25</v>
          </cell>
          <cell r="D46">
            <v>16</v>
          </cell>
          <cell r="E46">
            <v>21</v>
          </cell>
          <cell r="F46">
            <v>18</v>
          </cell>
          <cell r="G46">
            <v>14</v>
          </cell>
          <cell r="H46">
            <v>17.762273388397425</v>
          </cell>
          <cell r="I46">
            <v>19.322371180429748</v>
          </cell>
          <cell r="J46">
            <v>21.138085401232971</v>
          </cell>
          <cell r="K46">
            <v>20.282105760762576</v>
          </cell>
          <cell r="L46">
            <v>20</v>
          </cell>
          <cell r="M46">
            <v>21</v>
          </cell>
          <cell r="N46">
            <v>24</v>
          </cell>
          <cell r="O46">
            <v>16</v>
          </cell>
          <cell r="P46">
            <v>18</v>
          </cell>
          <cell r="Q46">
            <v>22</v>
          </cell>
          <cell r="R46">
            <v>25</v>
          </cell>
          <cell r="S46">
            <v>22</v>
          </cell>
          <cell r="T46">
            <v>23</v>
          </cell>
          <cell r="U46">
            <v>21</v>
          </cell>
          <cell r="V46">
            <v>20.90476697052512</v>
          </cell>
        </row>
      </sheetData>
      <sheetData sheetId="86">
        <row r="30">
          <cell r="C30">
            <v>0.94891506501816136</v>
          </cell>
          <cell r="E30">
            <v>0.5816311733633317</v>
          </cell>
          <cell r="G30">
            <v>0.27622399256091673</v>
          </cell>
          <cell r="I30">
            <v>0.56077006263742368</v>
          </cell>
          <cell r="K30">
            <v>0.90411737000396197</v>
          </cell>
          <cell r="M30">
            <v>1.0018507240333712</v>
          </cell>
          <cell r="O30">
            <v>0.62325762466476864</v>
          </cell>
          <cell r="Q30">
            <v>0.57074356278132143</v>
          </cell>
          <cell r="S30">
            <v>0.39436452774706421</v>
          </cell>
          <cell r="U30">
            <v>0.38436177380131475</v>
          </cell>
          <cell r="W30">
            <v>0.33366446945192191</v>
          </cell>
          <cell r="Y30">
            <v>0.32032353496149996</v>
          </cell>
          <cell r="AA30">
            <v>4.196313145218511E-2</v>
          </cell>
          <cell r="AC30">
            <v>6.9955491681370247E-2</v>
          </cell>
          <cell r="AE30">
            <v>0.65419258246662149</v>
          </cell>
          <cell r="AG30">
            <v>0.54874299446730956</v>
          </cell>
          <cell r="AI30">
            <v>0.46117604972576753</v>
          </cell>
          <cell r="AK30">
            <v>0.25860218199956009</v>
          </cell>
          <cell r="AM30">
            <v>0.29592535180787266</v>
          </cell>
          <cell r="AO30">
            <v>0.5901968280045381</v>
          </cell>
          <cell r="AQ30">
            <v>0.42366527233117668</v>
          </cell>
        </row>
        <row r="31">
          <cell r="C31">
            <v>23</v>
          </cell>
          <cell r="E31">
            <v>33</v>
          </cell>
          <cell r="G31">
            <v>40</v>
          </cell>
          <cell r="I31">
            <v>26</v>
          </cell>
          <cell r="K31">
            <v>24</v>
          </cell>
          <cell r="M31">
            <v>26</v>
          </cell>
          <cell r="O31">
            <v>31</v>
          </cell>
          <cell r="Q31">
            <v>33</v>
          </cell>
          <cell r="S31">
            <v>40</v>
          </cell>
          <cell r="U31">
            <v>40</v>
          </cell>
          <cell r="W31">
            <v>42</v>
          </cell>
          <cell r="Y31">
            <v>44</v>
          </cell>
          <cell r="AA31">
            <v>71</v>
          </cell>
          <cell r="AC31">
            <v>69</v>
          </cell>
          <cell r="AE31">
            <v>29</v>
          </cell>
          <cell r="AG31">
            <v>33</v>
          </cell>
          <cell r="AI31">
            <v>34</v>
          </cell>
          <cell r="AK31">
            <v>53</v>
          </cell>
          <cell r="AM31">
            <v>36</v>
          </cell>
          <cell r="AO31">
            <v>32</v>
          </cell>
          <cell r="AQ31">
            <v>40</v>
          </cell>
        </row>
        <row r="34">
          <cell r="A34">
            <v>1</v>
          </cell>
          <cell r="B34" t="str">
            <v>Polen</v>
          </cell>
          <cell r="C34">
            <v>17.240913938240315</v>
          </cell>
          <cell r="D34" t="str">
            <v>Niederlande</v>
          </cell>
          <cell r="E34">
            <v>10.754299228727024</v>
          </cell>
          <cell r="F34" t="str">
            <v>Vereinigte Staaten von Amerika</v>
          </cell>
          <cell r="G34">
            <v>9.4657893481737609</v>
          </cell>
          <cell r="H34" t="str">
            <v>Polen</v>
          </cell>
          <cell r="I34">
            <v>13.209806130304161</v>
          </cell>
          <cell r="J34" t="str">
            <v>Vereinigte Staaten von Amerika</v>
          </cell>
          <cell r="K34">
            <v>11.44028056763284</v>
          </cell>
          <cell r="L34" t="str">
            <v>Vereinigte Staaten von Amerika</v>
          </cell>
          <cell r="M34">
            <v>3.9143882074925131</v>
          </cell>
          <cell r="N34" t="str">
            <v>Polen</v>
          </cell>
          <cell r="O34">
            <v>9.4112290339750917</v>
          </cell>
          <cell r="P34" t="str">
            <v>Polen</v>
          </cell>
          <cell r="Q34">
            <v>9.6494963356867238</v>
          </cell>
          <cell r="R34" t="str">
            <v>Vereinigte Staaten von Amerika</v>
          </cell>
          <cell r="S34">
            <v>9.980725787704614</v>
          </cell>
          <cell r="T34" t="str">
            <v>Vereinigte Staaten von Amerika</v>
          </cell>
          <cell r="U34">
            <v>10.010341500283616</v>
          </cell>
          <cell r="V34" t="str">
            <v>Vereinigte Staaten von Amerika</v>
          </cell>
          <cell r="W34">
            <v>12.648615503953629</v>
          </cell>
          <cell r="X34" t="str">
            <v>Vereinigte Staaten von Amerika</v>
          </cell>
          <cell r="Y34">
            <v>11.464117307615302</v>
          </cell>
          <cell r="Z34" t="str">
            <v>Vereinigte Staaten von Amerika</v>
          </cell>
          <cell r="AA34">
            <v>16.650647338919146</v>
          </cell>
          <cell r="AB34" t="str">
            <v>Frankreich</v>
          </cell>
          <cell r="AC34">
            <v>9.5043386225187021</v>
          </cell>
          <cell r="AD34" t="str">
            <v>Vereinigte Staaten von Amerika</v>
          </cell>
          <cell r="AE34">
            <v>13.62178637571008</v>
          </cell>
          <cell r="AF34" t="str">
            <v>Niederlande</v>
          </cell>
          <cell r="AG34">
            <v>10.089262006731104</v>
          </cell>
          <cell r="AH34" t="str">
            <v>Niederlande</v>
          </cell>
          <cell r="AI34">
            <v>11.873388438325714</v>
          </cell>
          <cell r="AJ34" t="str">
            <v>Frankreich</v>
          </cell>
          <cell r="AK34">
            <v>9.8917849429045344</v>
          </cell>
          <cell r="AL34" t="str">
            <v>Frankreich</v>
          </cell>
          <cell r="AM34">
            <v>13.299545257772891</v>
          </cell>
          <cell r="AN34" t="str">
            <v>Niederlande</v>
          </cell>
          <cell r="AO34">
            <v>8.9975733830817894</v>
          </cell>
          <cell r="AP34" t="str">
            <v>Vereinigte Staaten von Amerika</v>
          </cell>
          <cell r="AQ34">
            <v>9.8577293882347448</v>
          </cell>
        </row>
        <row r="35">
          <cell r="A35">
            <v>2</v>
          </cell>
          <cell r="B35" t="str">
            <v>Niederlande</v>
          </cell>
          <cell r="C35">
            <v>10.255602920783632</v>
          </cell>
          <cell r="D35" t="str">
            <v>Polen</v>
          </cell>
          <cell r="E35">
            <v>7.2922907582131602</v>
          </cell>
          <cell r="F35" t="str">
            <v>China</v>
          </cell>
          <cell r="G35">
            <v>8.8082534821989231</v>
          </cell>
          <cell r="H35" t="str">
            <v>Tschechien</v>
          </cell>
          <cell r="I35">
            <v>8.5153035873830447</v>
          </cell>
          <cell r="J35" t="str">
            <v>Polen</v>
          </cell>
          <cell r="K35">
            <v>6.9491381287879488</v>
          </cell>
          <cell r="L35" t="str">
            <v>Frankreich</v>
          </cell>
          <cell r="M35">
            <v>3.8513293222206939</v>
          </cell>
          <cell r="N35" t="str">
            <v>Vereinigte Staaten von Amerika</v>
          </cell>
          <cell r="O35">
            <v>7.9159053788527736</v>
          </cell>
          <cell r="P35" t="str">
            <v>Vereinigte Staaten von Amerika</v>
          </cell>
          <cell r="Q35">
            <v>7.8660298931519588</v>
          </cell>
          <cell r="R35" t="str">
            <v>Frankreich</v>
          </cell>
          <cell r="S35">
            <v>7.8012219748901312</v>
          </cell>
          <cell r="T35" t="str">
            <v>Frankreich</v>
          </cell>
          <cell r="U35">
            <v>7.795646915735996</v>
          </cell>
          <cell r="V35" t="str">
            <v>Schweiz</v>
          </cell>
          <cell r="W35">
            <v>10.20413187854709</v>
          </cell>
          <cell r="X35" t="str">
            <v>Österreich</v>
          </cell>
          <cell r="Y35">
            <v>7.7102868700791554</v>
          </cell>
          <cell r="Z35" t="str">
            <v>Frankreich</v>
          </cell>
          <cell r="AA35">
            <v>12.258345824846652</v>
          </cell>
          <cell r="AB35" t="str">
            <v>China</v>
          </cell>
          <cell r="AC35">
            <v>8.4174427605576287</v>
          </cell>
          <cell r="AD35" t="str">
            <v>Frankreich</v>
          </cell>
          <cell r="AE35">
            <v>7.0802725579947419</v>
          </cell>
          <cell r="AF35" t="str">
            <v>Polen</v>
          </cell>
          <cell r="AG35">
            <v>7.0665850857549675</v>
          </cell>
          <cell r="AH35" t="str">
            <v>Frankreich</v>
          </cell>
          <cell r="AI35">
            <v>7.9768252207523318</v>
          </cell>
          <cell r="AJ35" t="str">
            <v>Vereinigte Staaten von Amerika</v>
          </cell>
          <cell r="AK35">
            <v>8.3734967460499874</v>
          </cell>
          <cell r="AL35" t="str">
            <v>Vereinigte Staaten von Amerika</v>
          </cell>
          <cell r="AM35">
            <v>11.774150612149823</v>
          </cell>
          <cell r="AN35" t="str">
            <v>Vereinigte Staaten von Amerika</v>
          </cell>
          <cell r="AO35">
            <v>7.8883385957789667</v>
          </cell>
          <cell r="AP35" t="str">
            <v>Frankreich</v>
          </cell>
          <cell r="AQ35">
            <v>7.6199964900115162</v>
          </cell>
        </row>
        <row r="36">
          <cell r="A36">
            <v>3</v>
          </cell>
          <cell r="B36" t="str">
            <v>Belgien</v>
          </cell>
          <cell r="C36">
            <v>7.7631061716334173</v>
          </cell>
          <cell r="D36" t="str">
            <v>Vereinigte Staaten von Amerika</v>
          </cell>
          <cell r="E36">
            <v>6.4161626862165715</v>
          </cell>
          <cell r="F36" t="str">
            <v>Vereinigtes Königreich</v>
          </cell>
          <cell r="G36">
            <v>8.3641852264493313</v>
          </cell>
          <cell r="H36" t="str">
            <v>Niederlande</v>
          </cell>
          <cell r="I36">
            <v>7.7524296014874343</v>
          </cell>
          <cell r="J36" t="str">
            <v>China</v>
          </cell>
          <cell r="K36">
            <v>6.5129871482728081</v>
          </cell>
          <cell r="L36" t="str">
            <v>Polen</v>
          </cell>
          <cell r="M36">
            <v>3.6887736386486072</v>
          </cell>
          <cell r="N36" t="str">
            <v>Vereinigtes Königreich</v>
          </cell>
          <cell r="O36">
            <v>6.4961806069530228</v>
          </cell>
          <cell r="P36" t="str">
            <v>Vereinigtes Königreich</v>
          </cell>
          <cell r="Q36">
            <v>6.8509110608916295</v>
          </cell>
          <cell r="R36" t="str">
            <v>Niederlande</v>
          </cell>
          <cell r="S36">
            <v>7.4876332748014613</v>
          </cell>
          <cell r="T36" t="str">
            <v>Niederlande</v>
          </cell>
          <cell r="U36">
            <v>7.5138173621514284</v>
          </cell>
          <cell r="V36" t="str">
            <v>Frankreich</v>
          </cell>
          <cell r="W36">
            <v>7.561221031947178</v>
          </cell>
          <cell r="X36" t="str">
            <v>Frankreich</v>
          </cell>
          <cell r="Y36">
            <v>6.7611376747912715</v>
          </cell>
          <cell r="Z36" t="str">
            <v>Italien</v>
          </cell>
          <cell r="AA36">
            <v>5.9965408939038696</v>
          </cell>
          <cell r="AB36" t="str">
            <v>Vereinigtes Königreich</v>
          </cell>
          <cell r="AC36">
            <v>8.2649234469763364</v>
          </cell>
          <cell r="AD36" t="str">
            <v>Polen</v>
          </cell>
          <cell r="AE36">
            <v>5.7550438436216007</v>
          </cell>
          <cell r="AF36" t="str">
            <v>Frankreich</v>
          </cell>
          <cell r="AG36">
            <v>7.0660362001792114</v>
          </cell>
          <cell r="AH36" t="str">
            <v>Vereinigte Staaten von Amerika</v>
          </cell>
          <cell r="AI36">
            <v>7.1055564190467253</v>
          </cell>
          <cell r="AJ36" t="str">
            <v>Niederlande</v>
          </cell>
          <cell r="AK36">
            <v>7.2307609008227223</v>
          </cell>
          <cell r="AL36" t="str">
            <v>Vereinigtes Königreich</v>
          </cell>
          <cell r="AM36">
            <v>7.1109915395519208</v>
          </cell>
          <cell r="AN36" t="str">
            <v>Dänemark</v>
          </cell>
          <cell r="AO36">
            <v>7.0792894139922762</v>
          </cell>
          <cell r="AP36" t="str">
            <v>Niederlande</v>
          </cell>
          <cell r="AQ36">
            <v>7.419944943933114</v>
          </cell>
        </row>
        <row r="37">
          <cell r="A37">
            <v>4</v>
          </cell>
          <cell r="B37" t="str">
            <v>Vereinigtes Königreich</v>
          </cell>
          <cell r="C37">
            <v>5.7115005569263095</v>
          </cell>
          <cell r="D37" t="str">
            <v>Vereinigtes Königreich</v>
          </cell>
          <cell r="E37">
            <v>5.9877394337989411</v>
          </cell>
          <cell r="F37" t="str">
            <v>Tschechien</v>
          </cell>
          <cell r="G37">
            <v>6.1696335079362594</v>
          </cell>
          <cell r="H37" t="str">
            <v>Frankreich</v>
          </cell>
          <cell r="I37">
            <v>6.8972557272038468</v>
          </cell>
          <cell r="J37" t="str">
            <v>Frankreich</v>
          </cell>
          <cell r="K37">
            <v>6.3298787169128801</v>
          </cell>
          <cell r="L37" t="str">
            <v>Niederlande</v>
          </cell>
          <cell r="M37">
            <v>2.8272893979950382</v>
          </cell>
          <cell r="N37" t="str">
            <v>Niederlande</v>
          </cell>
          <cell r="O37">
            <v>6.2738947110361378</v>
          </cell>
          <cell r="P37" t="str">
            <v>Niederlande</v>
          </cell>
          <cell r="Q37">
            <v>6.3191991065877238</v>
          </cell>
          <cell r="R37" t="str">
            <v>Polen</v>
          </cell>
          <cell r="S37">
            <v>5.5668979202221616</v>
          </cell>
          <cell r="T37" t="str">
            <v>Italien</v>
          </cell>
          <cell r="U37">
            <v>5.536485438434477</v>
          </cell>
          <cell r="V37" t="str">
            <v>Niederlande</v>
          </cell>
          <cell r="W37">
            <v>6.5645508804973467</v>
          </cell>
          <cell r="X37" t="str">
            <v>Italien</v>
          </cell>
          <cell r="Y37">
            <v>6.66728186901363</v>
          </cell>
          <cell r="Z37" t="str">
            <v>Niederlande</v>
          </cell>
          <cell r="AA37">
            <v>5.5658514153582583</v>
          </cell>
          <cell r="AB37" t="str">
            <v>Niederlande</v>
          </cell>
          <cell r="AC37">
            <v>6.9212315102622739</v>
          </cell>
          <cell r="AD37" t="str">
            <v>Niederlande</v>
          </cell>
          <cell r="AE37">
            <v>5.6973502943276353</v>
          </cell>
          <cell r="AF37" t="str">
            <v>Vereinigtes Königreich</v>
          </cell>
          <cell r="AG37">
            <v>6.8284037191165412</v>
          </cell>
          <cell r="AH37" t="str">
            <v>Polen</v>
          </cell>
          <cell r="AI37">
            <v>6.3032149853516062</v>
          </cell>
          <cell r="AJ37" t="str">
            <v>Italien</v>
          </cell>
          <cell r="AK37">
            <v>5.9030489217947038</v>
          </cell>
          <cell r="AL37" t="str">
            <v>China</v>
          </cell>
          <cell r="AM37">
            <v>6.5814371288920785</v>
          </cell>
          <cell r="AN37" t="str">
            <v>Frankreich</v>
          </cell>
          <cell r="AO37">
            <v>6.7614673342192049</v>
          </cell>
          <cell r="AP37" t="str">
            <v>Polen</v>
          </cell>
          <cell r="AQ37">
            <v>6.0432377279263214</v>
          </cell>
        </row>
        <row r="38">
          <cell r="A38">
            <v>5</v>
          </cell>
          <cell r="B38" t="str">
            <v>Vereinigte Staaten von Amerika</v>
          </cell>
          <cell r="C38">
            <v>5.5480624379091372</v>
          </cell>
          <cell r="D38" t="str">
            <v>Dänemark</v>
          </cell>
          <cell r="E38">
            <v>4.9061196545739136</v>
          </cell>
          <cell r="F38" t="str">
            <v>Polen</v>
          </cell>
          <cell r="G38">
            <v>5.8871906437208352</v>
          </cell>
          <cell r="H38" t="str">
            <v>Italien</v>
          </cell>
          <cell r="I38">
            <v>6.2413242779100413</v>
          </cell>
          <cell r="J38" t="str">
            <v>Vereinigtes Königreich</v>
          </cell>
          <cell r="K38">
            <v>6.2043139378938639</v>
          </cell>
          <cell r="L38" t="str">
            <v>Italien</v>
          </cell>
          <cell r="M38">
            <v>2.3982653076299756</v>
          </cell>
          <cell r="N38" t="str">
            <v>Frankreich</v>
          </cell>
          <cell r="O38">
            <v>5.9903646307194158</v>
          </cell>
          <cell r="P38" t="str">
            <v>Frankreich</v>
          </cell>
          <cell r="Q38">
            <v>5.6784701966420661</v>
          </cell>
          <cell r="R38" t="str">
            <v>Italien</v>
          </cell>
          <cell r="S38">
            <v>5.5284269030795876</v>
          </cell>
          <cell r="T38" t="str">
            <v>Polen</v>
          </cell>
          <cell r="U38">
            <v>5.5287990934265006</v>
          </cell>
          <cell r="V38" t="str">
            <v>China</v>
          </cell>
          <cell r="W38">
            <v>5.5326298711388251</v>
          </cell>
          <cell r="X38" t="str">
            <v>China</v>
          </cell>
          <cell r="Y38">
            <v>6.1604245678634166</v>
          </cell>
          <cell r="Z38" t="str">
            <v>Polen</v>
          </cell>
          <cell r="AA38">
            <v>5.3575890223766081</v>
          </cell>
          <cell r="AB38" t="str">
            <v>Vereinigte Staaten von Amerika</v>
          </cell>
          <cell r="AC38">
            <v>4.6035807816925924</v>
          </cell>
          <cell r="AD38" t="str">
            <v>Spanien</v>
          </cell>
          <cell r="AE38">
            <v>5.1643758055326572</v>
          </cell>
          <cell r="AF38" t="str">
            <v>Vereinigte Staaten von Amerika</v>
          </cell>
          <cell r="AG38">
            <v>6.3804917167629194</v>
          </cell>
          <cell r="AH38" t="str">
            <v>Belgien</v>
          </cell>
          <cell r="AI38">
            <v>6.2878302303859614</v>
          </cell>
          <cell r="AJ38" t="str">
            <v>Polen</v>
          </cell>
          <cell r="AK38">
            <v>5.6120441802151166</v>
          </cell>
          <cell r="AL38" t="str">
            <v>Italien</v>
          </cell>
          <cell r="AM38">
            <v>5.8933278421123756</v>
          </cell>
          <cell r="AN38" t="str">
            <v>Belgien</v>
          </cell>
          <cell r="AO38">
            <v>6.4693629836779483</v>
          </cell>
          <cell r="AP38" t="str">
            <v>Italien</v>
          </cell>
          <cell r="AQ38">
            <v>5.4528534477954231</v>
          </cell>
        </row>
        <row r="39">
          <cell r="A39">
            <v>6</v>
          </cell>
          <cell r="B39" t="str">
            <v>Slowenien (ab 05/1992)</v>
          </cell>
          <cell r="C39">
            <v>5.0802615140772547</v>
          </cell>
          <cell r="D39" t="str">
            <v>Frankreich</v>
          </cell>
          <cell r="E39">
            <v>4.6820768984704078</v>
          </cell>
          <cell r="F39" t="str">
            <v>Frankreich</v>
          </cell>
          <cell r="G39">
            <v>5.872360212403744</v>
          </cell>
          <cell r="H39" t="str">
            <v>Österreich</v>
          </cell>
          <cell r="I39">
            <v>5.5208890741651304</v>
          </cell>
          <cell r="J39" t="str">
            <v>Österreich</v>
          </cell>
          <cell r="K39">
            <v>5.4725728471689958</v>
          </cell>
          <cell r="L39" t="str">
            <v>China</v>
          </cell>
          <cell r="M39">
            <v>2.389297583175789</v>
          </cell>
          <cell r="N39" t="str">
            <v>China</v>
          </cell>
          <cell r="O39">
            <v>5.4659678918404335</v>
          </cell>
          <cell r="P39" t="str">
            <v>Tschechien</v>
          </cell>
          <cell r="Q39">
            <v>5.6633699757946898</v>
          </cell>
          <cell r="R39" t="str">
            <v>Österreich</v>
          </cell>
          <cell r="S39">
            <v>5.2351379474816611</v>
          </cell>
          <cell r="T39" t="str">
            <v>Österreich</v>
          </cell>
          <cell r="U39">
            <v>5.2697486387911665</v>
          </cell>
          <cell r="V39" t="str">
            <v>Italien</v>
          </cell>
          <cell r="W39">
            <v>5.1536797325587269</v>
          </cell>
          <cell r="X39" t="str">
            <v>Polen</v>
          </cell>
          <cell r="Y39">
            <v>5.8192405890947523</v>
          </cell>
          <cell r="Z39" t="str">
            <v>Vereinigtes Königreich</v>
          </cell>
          <cell r="AA39">
            <v>4.9177621816244885</v>
          </cell>
          <cell r="AB39" t="str">
            <v>Italien</v>
          </cell>
          <cell r="AC39">
            <v>4.5185472094937822</v>
          </cell>
          <cell r="AD39" t="str">
            <v>Italien</v>
          </cell>
          <cell r="AE39">
            <v>4.9229453750371128</v>
          </cell>
          <cell r="AF39" t="str">
            <v>Italien</v>
          </cell>
          <cell r="AG39">
            <v>4.7990814550468937</v>
          </cell>
          <cell r="AH39" t="str">
            <v>Italien</v>
          </cell>
          <cell r="AI39">
            <v>5.5160232394799893</v>
          </cell>
          <cell r="AJ39" t="str">
            <v>Spanien</v>
          </cell>
          <cell r="AK39">
            <v>5.0839464503084653</v>
          </cell>
          <cell r="AL39" t="str">
            <v>Polen</v>
          </cell>
          <cell r="AM39">
            <v>5.5494383600518153</v>
          </cell>
          <cell r="AN39" t="str">
            <v>Polen</v>
          </cell>
          <cell r="AO39">
            <v>6.3503492096583738</v>
          </cell>
          <cell r="AP39" t="str">
            <v>Vereinigtes Königreich</v>
          </cell>
          <cell r="AQ39">
            <v>5.2556064806121379</v>
          </cell>
        </row>
        <row r="40">
          <cell r="A40">
            <v>7</v>
          </cell>
          <cell r="B40" t="str">
            <v>Tschechien</v>
          </cell>
          <cell r="C40">
            <v>4.6422740195226027</v>
          </cell>
          <cell r="D40" t="str">
            <v>Türkei</v>
          </cell>
          <cell r="E40">
            <v>4.420180948350608</v>
          </cell>
          <cell r="F40" t="str">
            <v>Italien</v>
          </cell>
          <cell r="G40">
            <v>4.4554378178926299</v>
          </cell>
          <cell r="H40" t="str">
            <v>Vereinigtes Königreich</v>
          </cell>
          <cell r="I40">
            <v>5.4857833603050254</v>
          </cell>
          <cell r="J40" t="str">
            <v>Niederlande</v>
          </cell>
          <cell r="K40">
            <v>4.8849327597365066</v>
          </cell>
          <cell r="L40" t="str">
            <v>Vereinigtes Königreich</v>
          </cell>
          <cell r="M40">
            <v>1.9291503675269799</v>
          </cell>
          <cell r="N40" t="str">
            <v>Tschechien</v>
          </cell>
          <cell r="O40">
            <v>5.3621066796003527</v>
          </cell>
          <cell r="P40" t="str">
            <v>China</v>
          </cell>
          <cell r="Q40">
            <v>5.5282261413972691</v>
          </cell>
          <cell r="R40" t="str">
            <v>China</v>
          </cell>
          <cell r="S40">
            <v>5.0666765634378672</v>
          </cell>
          <cell r="T40" t="str">
            <v>China</v>
          </cell>
          <cell r="U40">
            <v>5.0671202337631742</v>
          </cell>
          <cell r="V40" t="str">
            <v>Österreich</v>
          </cell>
          <cell r="W40">
            <v>4.9423778925341697</v>
          </cell>
          <cell r="X40" t="str">
            <v>Vereinigtes Königreich</v>
          </cell>
          <cell r="Y40">
            <v>5.2336528953550809</v>
          </cell>
          <cell r="Z40" t="str">
            <v>Spanien</v>
          </cell>
          <cell r="AA40">
            <v>4.8120591094714324</v>
          </cell>
          <cell r="AB40" t="str">
            <v>Österreich</v>
          </cell>
          <cell r="AC40">
            <v>4.2090954077484053</v>
          </cell>
          <cell r="AD40" t="str">
            <v>Österreich</v>
          </cell>
          <cell r="AE40">
            <v>4.8131485262866978</v>
          </cell>
          <cell r="AF40" t="str">
            <v>Österreich</v>
          </cell>
          <cell r="AG40">
            <v>4.4448685921300646</v>
          </cell>
          <cell r="AH40" t="str">
            <v>Österreich</v>
          </cell>
          <cell r="AI40">
            <v>4.8855937841832526</v>
          </cell>
          <cell r="AJ40" t="str">
            <v>Belgien</v>
          </cell>
          <cell r="AK40">
            <v>4.6370902145518622</v>
          </cell>
          <cell r="AL40" t="str">
            <v>Niederlande</v>
          </cell>
          <cell r="AM40">
            <v>4.874707140944726</v>
          </cell>
          <cell r="AN40" t="str">
            <v>Italien</v>
          </cell>
          <cell r="AO40">
            <v>5.0326644247473027</v>
          </cell>
          <cell r="AP40" t="str">
            <v>China</v>
          </cell>
          <cell r="AQ40">
            <v>5.1498700233389547</v>
          </cell>
        </row>
        <row r="41">
          <cell r="A41">
            <v>8</v>
          </cell>
          <cell r="B41" t="str">
            <v>Frankreich</v>
          </cell>
          <cell r="C41">
            <v>4.1085522909555134</v>
          </cell>
          <cell r="D41" t="str">
            <v>Ukraine</v>
          </cell>
          <cell r="E41">
            <v>3.9040337676418879</v>
          </cell>
          <cell r="F41" t="str">
            <v>Spanien</v>
          </cell>
          <cell r="G41">
            <v>3.8683647988585417</v>
          </cell>
          <cell r="H41" t="str">
            <v>Belgien</v>
          </cell>
          <cell r="I41">
            <v>4.6376888799445188</v>
          </cell>
          <cell r="J41" t="str">
            <v>Tschechien</v>
          </cell>
          <cell r="K41">
            <v>4.6065045985722826</v>
          </cell>
          <cell r="L41" t="str">
            <v>Spanien</v>
          </cell>
          <cell r="M41">
            <v>1.6511221667406115</v>
          </cell>
          <cell r="N41" t="str">
            <v>Italien</v>
          </cell>
          <cell r="O41">
            <v>4.5590912888691904</v>
          </cell>
          <cell r="P41" t="str">
            <v>Italien</v>
          </cell>
          <cell r="Q41">
            <v>4.4860232720008053</v>
          </cell>
          <cell r="R41" t="str">
            <v>Vereinigtes Königreich</v>
          </cell>
          <cell r="S41">
            <v>4.9884702509896339</v>
          </cell>
          <cell r="T41" t="str">
            <v>Vereinigtes Königreich</v>
          </cell>
          <cell r="U41">
            <v>5.0042629723391343</v>
          </cell>
          <cell r="V41" t="str">
            <v>Vereinigtes Königreich</v>
          </cell>
          <cell r="W41">
            <v>4.6316367748089791</v>
          </cell>
          <cell r="X41" t="str">
            <v>Niederlande</v>
          </cell>
          <cell r="Y41">
            <v>4.2833269559618259</v>
          </cell>
          <cell r="Z41" t="str">
            <v>China</v>
          </cell>
          <cell r="AA41">
            <v>4.4767642267104248</v>
          </cell>
          <cell r="AB41" t="str">
            <v>Polen</v>
          </cell>
          <cell r="AC41">
            <v>3.930390761353713</v>
          </cell>
          <cell r="AD41" t="str">
            <v>China</v>
          </cell>
          <cell r="AE41">
            <v>4.6245685325425576</v>
          </cell>
          <cell r="AF41" t="str">
            <v>Spanien</v>
          </cell>
          <cell r="AG41">
            <v>4.3942185969738592</v>
          </cell>
          <cell r="AH41" t="str">
            <v>Vereinigtes Königreich</v>
          </cell>
          <cell r="AI41">
            <v>4.2809163237955028</v>
          </cell>
          <cell r="AJ41" t="str">
            <v>Vereinigtes Königreich</v>
          </cell>
          <cell r="AK41">
            <v>4.4732325964955946</v>
          </cell>
          <cell r="AL41" t="str">
            <v>Österreich</v>
          </cell>
          <cell r="AM41">
            <v>3.7949472548446979</v>
          </cell>
          <cell r="AN41" t="str">
            <v>China</v>
          </cell>
          <cell r="AO41">
            <v>4.7379226607390503</v>
          </cell>
          <cell r="AP41" t="str">
            <v>Österreich</v>
          </cell>
          <cell r="AQ41">
            <v>5.1150922889044734</v>
          </cell>
        </row>
        <row r="42">
          <cell r="A42">
            <v>9</v>
          </cell>
          <cell r="B42" t="str">
            <v>Italien</v>
          </cell>
          <cell r="C42">
            <v>3.7349887952217373</v>
          </cell>
          <cell r="D42" t="str">
            <v>Schweden</v>
          </cell>
          <cell r="E42">
            <v>3.5199869288671706</v>
          </cell>
          <cell r="F42" t="str">
            <v>Schweiz</v>
          </cell>
          <cell r="G42">
            <v>3.7081320475334216</v>
          </cell>
          <cell r="H42" t="str">
            <v>Vereinigte Staaten von Amerika</v>
          </cell>
          <cell r="I42">
            <v>4.3061552722952401</v>
          </cell>
          <cell r="J42" t="str">
            <v>Italien</v>
          </cell>
          <cell r="K42">
            <v>4.4447853868587517</v>
          </cell>
          <cell r="L42" t="str">
            <v>Tschechien</v>
          </cell>
          <cell r="M42">
            <v>1.564930628615379</v>
          </cell>
          <cell r="N42" t="str">
            <v>Belgien</v>
          </cell>
          <cell r="O42">
            <v>3.8812115318006595</v>
          </cell>
          <cell r="P42" t="str">
            <v>Belgien</v>
          </cell>
          <cell r="Q42">
            <v>4.1449010489182863</v>
          </cell>
          <cell r="R42" t="str">
            <v>Schweiz</v>
          </cell>
          <cell r="S42">
            <v>4.5834143901273769</v>
          </cell>
          <cell r="T42" t="str">
            <v>Schweiz</v>
          </cell>
          <cell r="U42">
            <v>4.6142668020314792</v>
          </cell>
          <cell r="V42" t="str">
            <v>Polen</v>
          </cell>
          <cell r="W42">
            <v>4.0938675113567173</v>
          </cell>
          <cell r="X42" t="str">
            <v>Spanien</v>
          </cell>
          <cell r="Y42">
            <v>3.765896580388238</v>
          </cell>
          <cell r="Z42" t="str">
            <v>Japan</v>
          </cell>
          <cell r="AA42">
            <v>3.273121589658786</v>
          </cell>
          <cell r="AB42" t="str">
            <v>Indien</v>
          </cell>
          <cell r="AC42">
            <v>3.8889121636512098</v>
          </cell>
          <cell r="AD42" t="str">
            <v>Tschechien</v>
          </cell>
          <cell r="AE42">
            <v>3.9093491275924928</v>
          </cell>
          <cell r="AF42" t="str">
            <v>Tschechien</v>
          </cell>
          <cell r="AG42">
            <v>3.8952359491024331</v>
          </cell>
          <cell r="AH42" t="str">
            <v>China</v>
          </cell>
          <cell r="AI42">
            <v>4.1808377481355921</v>
          </cell>
          <cell r="AJ42" t="str">
            <v>Österreich</v>
          </cell>
          <cell r="AK42">
            <v>4.2075700738093875</v>
          </cell>
          <cell r="AL42" t="str">
            <v>Spanien</v>
          </cell>
          <cell r="AM42">
            <v>3.5807566052292081</v>
          </cell>
          <cell r="AN42" t="str">
            <v>Österreich</v>
          </cell>
          <cell r="AO42">
            <v>3.4279260736542714</v>
          </cell>
          <cell r="AP42" t="str">
            <v>Schweiz</v>
          </cell>
          <cell r="AQ42">
            <v>4.5471226656030241</v>
          </cell>
        </row>
        <row r="43">
          <cell r="A43">
            <v>10</v>
          </cell>
          <cell r="B43" t="str">
            <v>Norwegen</v>
          </cell>
          <cell r="C43">
            <v>3.4835622083171045</v>
          </cell>
          <cell r="D43" t="str">
            <v>China</v>
          </cell>
          <cell r="E43">
            <v>3.1571765653437804</v>
          </cell>
          <cell r="F43" t="str">
            <v>Niederlande</v>
          </cell>
          <cell r="G43">
            <v>3.4645604618802035</v>
          </cell>
          <cell r="H43" t="str">
            <v>Schweiz</v>
          </cell>
          <cell r="I43">
            <v>3.538964124478388</v>
          </cell>
          <cell r="J43" t="str">
            <v>Schweiz</v>
          </cell>
          <cell r="K43">
            <v>3.9019576660562869</v>
          </cell>
          <cell r="L43" t="str">
            <v>Österreich</v>
          </cell>
          <cell r="M43">
            <v>1.527371750030158</v>
          </cell>
          <cell r="N43" t="str">
            <v>Österreich</v>
          </cell>
          <cell r="O43">
            <v>3.7543621350642402</v>
          </cell>
          <cell r="P43" t="str">
            <v>Österreich</v>
          </cell>
          <cell r="Q43">
            <v>3.8321970837446715</v>
          </cell>
          <cell r="R43" t="str">
            <v>Belgien</v>
          </cell>
          <cell r="S43">
            <v>3.8957057820170955</v>
          </cell>
          <cell r="T43" t="str">
            <v>Belgien</v>
          </cell>
          <cell r="U43">
            <v>3.9269697042581639</v>
          </cell>
          <cell r="V43" t="str">
            <v>Spanien</v>
          </cell>
          <cell r="W43">
            <v>3.4043269758327797</v>
          </cell>
          <cell r="X43" t="str">
            <v>Tschechien</v>
          </cell>
          <cell r="Y43">
            <v>3.582045182929277</v>
          </cell>
          <cell r="Z43" t="str">
            <v>Republik Korea</v>
          </cell>
          <cell r="AA43">
            <v>2.5432992743945864</v>
          </cell>
          <cell r="AB43" t="str">
            <v>Schiffs- und Luftfahrzeugbedarf</v>
          </cell>
          <cell r="AC43">
            <v>3.7867205182328867</v>
          </cell>
          <cell r="AD43" t="str">
            <v>Schweiz</v>
          </cell>
          <cell r="AE43">
            <v>3.8815837966498754</v>
          </cell>
          <cell r="AF43" t="str">
            <v>Belgien</v>
          </cell>
          <cell r="AG43">
            <v>3.625135671885102</v>
          </cell>
          <cell r="AH43" t="str">
            <v>Spanien</v>
          </cell>
          <cell r="AI43">
            <v>4.0028616789787472</v>
          </cell>
          <cell r="AJ43" t="str">
            <v>China</v>
          </cell>
          <cell r="AK43">
            <v>3.3368305548709647</v>
          </cell>
          <cell r="AL43" t="str">
            <v>Slowakei</v>
          </cell>
          <cell r="AM43">
            <v>3.5069943758438344</v>
          </cell>
          <cell r="AN43" t="str">
            <v>Vereinigtes Königreich</v>
          </cell>
          <cell r="AO43">
            <v>3.4250646176125845</v>
          </cell>
          <cell r="AP43" t="str">
            <v>Belgien</v>
          </cell>
          <cell r="AQ43">
            <v>3.9480359631036821</v>
          </cell>
        </row>
      </sheetData>
      <sheetData sheetId="87">
        <row r="31">
          <cell r="B31">
            <v>24.095848165836006</v>
          </cell>
          <cell r="D31">
            <v>16.55819369521581</v>
          </cell>
          <cell r="F31">
            <v>31.551220365988385</v>
          </cell>
          <cell r="H31">
            <v>27.635539039643824</v>
          </cell>
          <cell r="J31">
            <v>23.978605487039594</v>
          </cell>
          <cell r="L31">
            <v>8.3607107042367161</v>
          </cell>
          <cell r="N31">
            <v>20.90131171889929</v>
          </cell>
          <cell r="P31">
            <v>26.224964962632047</v>
          </cell>
          <cell r="R31">
            <v>29.000205721526445</v>
          </cell>
          <cell r="T31">
            <v>30.161874465807369</v>
          </cell>
          <cell r="V31">
            <v>38.985345904800937</v>
          </cell>
          <cell r="X31">
            <v>28.925722110091005</v>
          </cell>
          <cell r="Z31">
            <v>54.946960094048556</v>
          </cell>
          <cell r="AB31">
            <v>36.321606617878579</v>
          </cell>
          <cell r="AD31">
            <v>22.641756891005794</v>
          </cell>
          <cell r="AF31">
            <v>26.874867298153021</v>
          </cell>
          <cell r="AH31">
            <v>26.533606811784455</v>
          </cell>
          <cell r="AJ31">
            <v>33.717088083185899</v>
          </cell>
          <cell r="AL31">
            <v>43.726384209572721</v>
          </cell>
          <cell r="AN31">
            <v>23.421930838298337</v>
          </cell>
          <cell r="AP31">
            <v>28.833457058144578</v>
          </cell>
        </row>
      </sheetData>
      <sheetData sheetId="88">
        <row r="31">
          <cell r="B31">
            <v>23.495156348449328</v>
          </cell>
          <cell r="D31">
            <v>15.192515050557823</v>
          </cell>
          <cell r="F31">
            <v>31.365284891822697</v>
          </cell>
          <cell r="H31">
            <v>27.527323779701085</v>
          </cell>
          <cell r="J31">
            <v>23.677700218354136</v>
          </cell>
          <cell r="L31">
            <v>8.2055338137609759</v>
          </cell>
          <cell r="N31">
            <v>20.492299333892998</v>
          </cell>
          <cell r="P31">
            <v>25.80078597503379</v>
          </cell>
          <cell r="R31">
            <v>27.637523946832367</v>
          </cell>
          <cell r="T31">
            <v>28.750915324595095</v>
          </cell>
          <cell r="V31">
            <v>36.782742888437916</v>
          </cell>
          <cell r="X31">
            <v>28.243282892988219</v>
          </cell>
          <cell r="Z31">
            <v>59.780221798681247</v>
          </cell>
          <cell r="AB31">
            <v>34.442502123280484</v>
          </cell>
          <cell r="AD31">
            <v>21.276443117419824</v>
          </cell>
          <cell r="AF31">
            <v>26.17999229109288</v>
          </cell>
          <cell r="AH31">
            <v>25.051496966117003</v>
          </cell>
          <cell r="AJ31">
            <v>31.067112132602421</v>
          </cell>
          <cell r="AL31">
            <v>40.30544522402819</v>
          </cell>
          <cell r="AN31">
            <v>21.427326710026986</v>
          </cell>
          <cell r="AP31">
            <v>27.573158187744429</v>
          </cell>
        </row>
      </sheetData>
      <sheetData sheetId="89">
        <row r="19">
          <cell r="A19">
            <v>1</v>
          </cell>
          <cell r="B19" t="str">
            <v>Kraftwagen und Kraftwagenteile</v>
          </cell>
          <cell r="C19">
            <v>32.942970560245946</v>
          </cell>
          <cell r="D19" t="str">
            <v>Sonstige Fahrzeuge</v>
          </cell>
          <cell r="E19">
            <v>16.566697765435102</v>
          </cell>
          <cell r="F19" t="str">
            <v>Kraftwagen und Kraftwagenteile</v>
          </cell>
          <cell r="G19">
            <v>40.382238218243351</v>
          </cell>
          <cell r="H19" t="str">
            <v>Chemische Erzeugnisse</v>
          </cell>
          <cell r="I19">
            <v>22.543570214759772</v>
          </cell>
          <cell r="J19" t="str">
            <v>Kraftwagen und Kraftwagenteile</v>
          </cell>
          <cell r="K19">
            <v>15.480093679389743</v>
          </cell>
          <cell r="L19" t="str">
            <v>Maschinen</v>
          </cell>
          <cell r="M19">
            <v>16.631229723648058</v>
          </cell>
          <cell r="N19" t="str">
            <v>Kraftwagen und Kraftwagenteile</v>
          </cell>
          <cell r="O19">
            <v>22.998899815379872</v>
          </cell>
          <cell r="P19" t="str">
            <v>Kraftwagen und Kraftwagenteile</v>
          </cell>
          <cell r="Q19">
            <v>25.765141721794571</v>
          </cell>
          <cell r="R19" t="str">
            <v>Kraftwagen und Kraftwagenteile</v>
          </cell>
          <cell r="S19">
            <v>17.136371838411254</v>
          </cell>
          <cell r="T19" t="str">
            <v>Kraftwagen und Kraftwagenteile</v>
          </cell>
          <cell r="U19">
            <v>17.364749437972701</v>
          </cell>
          <cell r="V19" t="str">
            <v>Kraftwagen und Kraftwagenteile</v>
          </cell>
          <cell r="W19">
            <v>20.901946932356374</v>
          </cell>
          <cell r="X19" t="str">
            <v>Kraftwagen und Kraftwagenteile</v>
          </cell>
          <cell r="Y19">
            <v>23.141625362369222</v>
          </cell>
          <cell r="Z19" t="str">
            <v>Kraftwagen und Kraftwagenteile</v>
          </cell>
          <cell r="AA19">
            <v>52.656035480918739</v>
          </cell>
          <cell r="AB19" t="str">
            <v>Sonstige Fahrzeuge</v>
          </cell>
          <cell r="AC19">
            <v>46.086857186362181</v>
          </cell>
          <cell r="AD19" t="str">
            <v>Pharmazeutische und ähnliche Erzeugnisse</v>
          </cell>
          <cell r="AE19">
            <v>15.116887460025405</v>
          </cell>
          <cell r="AF19" t="str">
            <v>Kraftwagen und Kraftwagenteile</v>
          </cell>
          <cell r="AG19">
            <v>28.078452132482763</v>
          </cell>
          <cell r="AH19" t="str">
            <v>Maschinen</v>
          </cell>
          <cell r="AI19">
            <v>15.215459675645931</v>
          </cell>
          <cell r="AJ19" t="str">
            <v>Chemische Erzeugnisse</v>
          </cell>
          <cell r="AK19">
            <v>21.837662877212203</v>
          </cell>
          <cell r="AL19" t="str">
            <v>Kraftwagen und Kraftwagenteile</v>
          </cell>
          <cell r="AM19">
            <v>30.615016886559225</v>
          </cell>
          <cell r="AN19" t="str">
            <v>Chemische Erzeugnisse</v>
          </cell>
          <cell r="AO19">
            <v>16.860111753248727</v>
          </cell>
          <cell r="AP19" t="str">
            <v>Kraftwagen und Kraftwagenteile</v>
          </cell>
          <cell r="AQ19">
            <v>17.968346222378937</v>
          </cell>
        </row>
        <row r="20">
          <cell r="A20">
            <v>2</v>
          </cell>
          <cell r="B20" t="str">
            <v>Nahrungsmittel und Futtermittel</v>
          </cell>
          <cell r="C20">
            <v>9.3712053753366504</v>
          </cell>
          <cell r="D20" t="str">
            <v>Maschinen</v>
          </cell>
          <cell r="E20">
            <v>15.116333191418757</v>
          </cell>
          <cell r="F20" t="str">
            <v>Maschinen</v>
          </cell>
          <cell r="G20">
            <v>12.814828691396846</v>
          </cell>
          <cell r="H20" t="str">
            <v>Metalle</v>
          </cell>
          <cell r="I20">
            <v>11.351448250384481</v>
          </cell>
          <cell r="J20" t="str">
            <v>Maschinen</v>
          </cell>
          <cell r="K20">
            <v>14.448711171779557</v>
          </cell>
          <cell r="L20" t="str">
            <v>Elektrische Ausrüstungen</v>
          </cell>
          <cell r="M20">
            <v>12.620996769010542</v>
          </cell>
          <cell r="N20" t="str">
            <v>Maschinen</v>
          </cell>
          <cell r="O20">
            <v>11.172096038643813</v>
          </cell>
          <cell r="P20" t="str">
            <v>Maschinen</v>
          </cell>
          <cell r="Q20">
            <v>10.383369735628122</v>
          </cell>
          <cell r="R20" t="str">
            <v>Maschinen</v>
          </cell>
          <cell r="S20">
            <v>15.094210255031484</v>
          </cell>
          <cell r="T20" t="str">
            <v>Maschinen</v>
          </cell>
          <cell r="U20">
            <v>15.067785707222466</v>
          </cell>
          <cell r="V20" t="str">
            <v>Maschinen</v>
          </cell>
          <cell r="W20">
            <v>19.05615194562597</v>
          </cell>
          <cell r="X20" t="str">
            <v>Maschinen</v>
          </cell>
          <cell r="Y20">
            <v>17.445869430670374</v>
          </cell>
          <cell r="Z20" t="str">
            <v>Sonstige Fahrzeuge</v>
          </cell>
          <cell r="AA20">
            <v>10.864717326907893</v>
          </cell>
          <cell r="AB20" t="str">
            <v>Metalle</v>
          </cell>
          <cell r="AC20">
            <v>12.384513115929103</v>
          </cell>
          <cell r="AD20" t="str">
            <v>Chemische Erzeugnisse</v>
          </cell>
          <cell r="AE20">
            <v>14.380248041550081</v>
          </cell>
          <cell r="AF20" t="str">
            <v>Nahrungsmittel und Futtermittel</v>
          </cell>
          <cell r="AG20">
            <v>11.710551188207162</v>
          </cell>
          <cell r="AH20" t="str">
            <v>Chemische Erzeugnisse</v>
          </cell>
          <cell r="AI20">
            <v>14.91872842351151</v>
          </cell>
          <cell r="AJ20" t="str">
            <v>Kraftwagen und Kraftwagenteile</v>
          </cell>
          <cell r="AK20">
            <v>14.28907518673295</v>
          </cell>
          <cell r="AL20" t="str">
            <v>Maschinen</v>
          </cell>
          <cell r="AM20">
            <v>18.331224774566675</v>
          </cell>
          <cell r="AN20" t="str">
            <v>Maschinen</v>
          </cell>
          <cell r="AO20">
            <v>15.594946966162135</v>
          </cell>
          <cell r="AP20" t="str">
            <v>Maschinen</v>
          </cell>
          <cell r="AQ20">
            <v>14.538448853275662</v>
          </cell>
        </row>
        <row r="21">
          <cell r="A21">
            <v>3</v>
          </cell>
          <cell r="B21" t="str">
            <v>Kokereierzeugnisse und Mineralölerzeugnisse</v>
          </cell>
          <cell r="C21">
            <v>8.8464161075571184</v>
          </cell>
          <cell r="D21" t="str">
            <v>Nahrungsmittel und Futtermittel</v>
          </cell>
          <cell r="E21">
            <v>14.716193503541398</v>
          </cell>
          <cell r="F21" t="str">
            <v>Datenverarbeitungsgeräte, elektr. u. opt. Erzeugn.</v>
          </cell>
          <cell r="G21">
            <v>9.5943420823058325</v>
          </cell>
          <cell r="H21" t="str">
            <v>Nahrungsmittel und Futtermittel</v>
          </cell>
          <cell r="I21">
            <v>10.108993535719744</v>
          </cell>
          <cell r="J21" t="str">
            <v>Datenverarbeitungsgeräte, elektr. u. opt. Erzeugn.</v>
          </cell>
          <cell r="K21">
            <v>10.43338701435315</v>
          </cell>
          <cell r="L21" t="str">
            <v>Datenverarbeitungsgeräte, elektr. u. opt. Erzeugn.</v>
          </cell>
          <cell r="M21">
            <v>10.78788173385963</v>
          </cell>
          <cell r="N21" t="str">
            <v>Chemische Erzeugnisse</v>
          </cell>
          <cell r="O21">
            <v>8.1190889357621838</v>
          </cell>
          <cell r="P21" t="str">
            <v>Chemische Erzeugnisse</v>
          </cell>
          <cell r="Q21">
            <v>8.5377469544503324</v>
          </cell>
          <cell r="R21" t="str">
            <v>Chemische Erzeugnisse</v>
          </cell>
          <cell r="S21">
            <v>9.4740174035019518</v>
          </cell>
          <cell r="T21" t="str">
            <v>Chemische Erzeugnisse</v>
          </cell>
          <cell r="U21">
            <v>9.5471292838137245</v>
          </cell>
          <cell r="V21" t="str">
            <v>Pharmazeutische und ähnliche Erzeugnisse</v>
          </cell>
          <cell r="W21">
            <v>11.121933102317024</v>
          </cell>
          <cell r="X21" t="str">
            <v>Datenverarbeitungsgeräte, elektr. u. opt. Erzeugn.</v>
          </cell>
          <cell r="Y21">
            <v>9.4435906796282154</v>
          </cell>
          <cell r="Z21" t="str">
            <v>Nahrungsmittel und Futtermittel</v>
          </cell>
          <cell r="AA21">
            <v>9.5493321447919257</v>
          </cell>
          <cell r="AB21" t="str">
            <v>Chemische Erzeugnisse</v>
          </cell>
          <cell r="AC21">
            <v>7.7075196669855046</v>
          </cell>
          <cell r="AD21" t="str">
            <v>Maschinen</v>
          </cell>
          <cell r="AE21">
            <v>11.638636983407718</v>
          </cell>
          <cell r="AF21" t="str">
            <v>Maschinen</v>
          </cell>
          <cell r="AG21">
            <v>11.683166168035665</v>
          </cell>
          <cell r="AH21" t="str">
            <v>Metalle</v>
          </cell>
          <cell r="AI21">
            <v>10.013915104004402</v>
          </cell>
          <cell r="AJ21" t="str">
            <v>Maschinen</v>
          </cell>
          <cell r="AK21">
            <v>13.38129769779281</v>
          </cell>
          <cell r="AL21" t="str">
            <v>Metalle</v>
          </cell>
          <cell r="AM21">
            <v>12.093119334673814</v>
          </cell>
          <cell r="AN21" t="str">
            <v>Nahrungsmittel und Futtermittel</v>
          </cell>
          <cell r="AO21">
            <v>13.275677338838964</v>
          </cell>
          <cell r="AP21" t="str">
            <v>Chemische Erzeugnisse</v>
          </cell>
          <cell r="AQ21">
            <v>9.342508183624707</v>
          </cell>
        </row>
        <row r="22">
          <cell r="A22">
            <v>4</v>
          </cell>
          <cell r="B22" t="str">
            <v>Pharmazeutische und ähnliche Erzeugnisse</v>
          </cell>
          <cell r="C22">
            <v>8.0392600397300313</v>
          </cell>
          <cell r="D22" t="str">
            <v>Chemische Erzeugnisse</v>
          </cell>
          <cell r="E22">
            <v>9.7047063453101252</v>
          </cell>
          <cell r="F22" t="str">
            <v>Chemische Erzeugnisse</v>
          </cell>
          <cell r="G22">
            <v>4.9067207950077014</v>
          </cell>
          <cell r="H22" t="str">
            <v>Pharmazeutische und ähnliche Erzeugnisse</v>
          </cell>
          <cell r="I22">
            <v>9.3618051166493341</v>
          </cell>
          <cell r="J22" t="str">
            <v>Nahrungsmittel und Futtermittel</v>
          </cell>
          <cell r="K22">
            <v>7.467113045895073</v>
          </cell>
          <cell r="L22" t="str">
            <v>Sonstige Fahrzeuge</v>
          </cell>
          <cell r="M22">
            <v>10.731430628519101</v>
          </cell>
          <cell r="N22" t="str">
            <v>Nahrungsmittel und Futtermittel</v>
          </cell>
          <cell r="O22">
            <v>7.5507991293197891</v>
          </cell>
          <cell r="P22" t="str">
            <v>Nahrungsmittel und Futtermittel</v>
          </cell>
          <cell r="Q22">
            <v>7.1158717593697904</v>
          </cell>
          <cell r="R22" t="str">
            <v>Pharmazeutische und ähnliche Erzeugnisse</v>
          </cell>
          <cell r="S22">
            <v>6.7887375426596233</v>
          </cell>
          <cell r="T22" t="str">
            <v>Pharmazeutische und ähnliche Erzeugnisse</v>
          </cell>
          <cell r="U22">
            <v>6.7415795798881124</v>
          </cell>
          <cell r="V22" t="str">
            <v>Datenverarbeitungsgeräte, elektr. u. opt. Erzeugn.</v>
          </cell>
          <cell r="W22">
            <v>7.591433001081521</v>
          </cell>
          <cell r="X22" t="str">
            <v>Elektrische Ausrüstungen</v>
          </cell>
          <cell r="Y22">
            <v>9.0872033142787867</v>
          </cell>
          <cell r="Z22" t="str">
            <v>Metalle</v>
          </cell>
          <cell r="AA22">
            <v>7.8302396186072061</v>
          </cell>
          <cell r="AB22" t="str">
            <v>Waren a.n.g.</v>
          </cell>
          <cell r="AC22">
            <v>6.8767976368174608</v>
          </cell>
          <cell r="AD22" t="str">
            <v>Elektrische Ausrüstungen</v>
          </cell>
          <cell r="AE22">
            <v>8.6990645250189136</v>
          </cell>
          <cell r="AF22" t="str">
            <v>Chemische Erzeugnisse</v>
          </cell>
          <cell r="AG22">
            <v>8.8735353764740328</v>
          </cell>
          <cell r="AH22" t="str">
            <v>Kraftwagen und Kraftwagenteile</v>
          </cell>
          <cell r="AI22">
            <v>7.6621925569834932</v>
          </cell>
          <cell r="AJ22" t="str">
            <v>Pharmazeutische und ähnliche Erzeugnisse</v>
          </cell>
          <cell r="AK22">
            <v>8.4951752683614412</v>
          </cell>
          <cell r="AL22" t="str">
            <v>Gummi- und Kunststoffwaren</v>
          </cell>
          <cell r="AM22">
            <v>6.0686499860084817</v>
          </cell>
          <cell r="AN22" t="str">
            <v>Waren a.n.g.</v>
          </cell>
          <cell r="AO22">
            <v>7.4558281289606665</v>
          </cell>
          <cell r="AP22" t="str">
            <v>Pharmazeutische und ähnliche Erzeugnisse</v>
          </cell>
          <cell r="AQ22">
            <v>6.5303128631773966</v>
          </cell>
        </row>
        <row r="23">
          <cell r="A23">
            <v>5</v>
          </cell>
          <cell r="B23" t="str">
            <v>Metalle</v>
          </cell>
          <cell r="C23">
            <v>6.5320332319504431</v>
          </cell>
          <cell r="D23" t="str">
            <v>Erzeugnisse der Landwirtschaft und Jagd</v>
          </cell>
          <cell r="E23">
            <v>8.4087402694060227</v>
          </cell>
          <cell r="F23" t="str">
            <v>Elektrische Ausrüstungen</v>
          </cell>
          <cell r="G23">
            <v>4.7976616303465818</v>
          </cell>
          <cell r="H23" t="str">
            <v>Kokereierzeugnisse und Mineralölerzeugnisse</v>
          </cell>
          <cell r="I23">
            <v>8.7297519713081151</v>
          </cell>
          <cell r="J23" t="str">
            <v>Elektrische Ausrüstungen</v>
          </cell>
          <cell r="K23">
            <v>6.894908849276538</v>
          </cell>
          <cell r="L23" t="str">
            <v>Nahrungsmittel und Futtermittel</v>
          </cell>
          <cell r="M23">
            <v>10.561129388049736</v>
          </cell>
          <cell r="N23" t="str">
            <v>Datenverarbeitungsgeräte, elektr. u. opt. Erzeugn.</v>
          </cell>
          <cell r="O23">
            <v>6.4441219630771149</v>
          </cell>
          <cell r="P23" t="str">
            <v>Datenverarbeitungsgeräte, elektr. u. opt. Erzeugn.</v>
          </cell>
          <cell r="Q23">
            <v>5.8165429765781047</v>
          </cell>
          <cell r="R23" t="str">
            <v>Elektrische Ausrüstungen</v>
          </cell>
          <cell r="S23">
            <v>6.4346154407904015</v>
          </cell>
          <cell r="T23" t="str">
            <v>Elektrische Ausrüstungen</v>
          </cell>
          <cell r="U23">
            <v>6.3282587338584397</v>
          </cell>
          <cell r="V23" t="str">
            <v>Elektrische Ausrüstungen</v>
          </cell>
          <cell r="W23">
            <v>6.8470002974913502</v>
          </cell>
          <cell r="X23" t="str">
            <v>Chemische Erzeugnisse</v>
          </cell>
          <cell r="Y23">
            <v>5.8238945953095813</v>
          </cell>
          <cell r="Z23" t="str">
            <v>Datenverarbeitungsgeräte, elektr. u. opt. Erzeugn.</v>
          </cell>
          <cell r="AA23">
            <v>5.5579336876210643</v>
          </cell>
          <cell r="AB23" t="str">
            <v>Maschinen</v>
          </cell>
          <cell r="AC23">
            <v>4.8771593248887832</v>
          </cell>
          <cell r="AD23" t="str">
            <v>Datenverarbeitungsgeräte, elektr. u. opt. Erzeugn.</v>
          </cell>
          <cell r="AE23">
            <v>8.2276923897699437</v>
          </cell>
          <cell r="AF23" t="str">
            <v>Elektrische Ausrüstungen</v>
          </cell>
          <cell r="AG23">
            <v>5.1450147032367877</v>
          </cell>
          <cell r="AH23" t="str">
            <v>Nahrungsmittel und Futtermittel</v>
          </cell>
          <cell r="AI23">
            <v>7.0093194681234374</v>
          </cell>
          <cell r="AJ23" t="str">
            <v>Gummi- und Kunststoffwaren</v>
          </cell>
          <cell r="AK23">
            <v>5.5108802822666547</v>
          </cell>
          <cell r="AL23" t="str">
            <v>Nahrungsmittel und Futtermittel</v>
          </cell>
          <cell r="AM23">
            <v>5.9069866044779467</v>
          </cell>
          <cell r="AN23" t="str">
            <v>Pharmazeutische und ähnliche Erzeugnisse</v>
          </cell>
          <cell r="AO23">
            <v>6.8059119110769313</v>
          </cell>
          <cell r="AP23" t="str">
            <v>Datenverarbeitungsgeräte, elektr. u. opt. Erzeugn.</v>
          </cell>
          <cell r="AQ23">
            <v>6.2373662330504436</v>
          </cell>
        </row>
        <row r="24">
          <cell r="A24">
            <v>6</v>
          </cell>
          <cell r="B24" t="str">
            <v>Chemische Erzeugnisse</v>
          </cell>
          <cell r="C24">
            <v>6.3269581219235818</v>
          </cell>
          <cell r="D24" t="str">
            <v>Waren a.n.g.</v>
          </cell>
          <cell r="E24">
            <v>5.1607990585922945</v>
          </cell>
          <cell r="F24" t="str">
            <v>Metalle</v>
          </cell>
          <cell r="G24">
            <v>3.6043588058584266</v>
          </cell>
          <cell r="H24" t="str">
            <v>Maschinen</v>
          </cell>
          <cell r="I24">
            <v>7.8746955790290976</v>
          </cell>
          <cell r="J24" t="str">
            <v>Gummi- und Kunststoffwaren</v>
          </cell>
          <cell r="K24">
            <v>6.0590856958405857</v>
          </cell>
          <cell r="L24" t="str">
            <v>Pharmazeutische und ähnliche Erzeugnisse</v>
          </cell>
          <cell r="M24">
            <v>9.5317440608399959</v>
          </cell>
          <cell r="N24" t="str">
            <v>Pharmazeutische und ähnliche Erzeugnisse</v>
          </cell>
          <cell r="O24">
            <v>5.2474529036117525</v>
          </cell>
          <cell r="P24" t="str">
            <v>Metalle</v>
          </cell>
          <cell r="Q24">
            <v>5.5604587568200161</v>
          </cell>
          <cell r="R24" t="str">
            <v>Datenverarbeitungsgeräte, elektr. u. opt. Erzeugn.</v>
          </cell>
          <cell r="S24">
            <v>6.3155942711547688</v>
          </cell>
          <cell r="T24" t="str">
            <v>Datenverarbeitungsgeräte, elektr. u. opt. Erzeugn.</v>
          </cell>
          <cell r="U24">
            <v>6.2387063876328464</v>
          </cell>
          <cell r="V24" t="str">
            <v>Metalle</v>
          </cell>
          <cell r="W24">
            <v>5.6602294346237478</v>
          </cell>
          <cell r="X24" t="str">
            <v>Nahrungsmittel und Futtermittel</v>
          </cell>
          <cell r="Y24">
            <v>4.8425931204932677</v>
          </cell>
          <cell r="Z24" t="str">
            <v>Waren a.n.g.</v>
          </cell>
          <cell r="AA24">
            <v>2.6301289367278984</v>
          </cell>
          <cell r="AB24" t="str">
            <v>Nahrungsmittel und Futtermittel</v>
          </cell>
          <cell r="AC24">
            <v>4.7912134023065649</v>
          </cell>
          <cell r="AD24" t="str">
            <v>Kraftwagen und Kraftwagenteile</v>
          </cell>
          <cell r="AE24">
            <v>7.8498463893485679</v>
          </cell>
          <cell r="AF24" t="str">
            <v>Metalle</v>
          </cell>
          <cell r="AG24">
            <v>4.4268246011656309</v>
          </cell>
          <cell r="AH24" t="str">
            <v>Pharmazeutische und ähnliche Erzeugnisse</v>
          </cell>
          <cell r="AI24">
            <v>6.5233252608467405</v>
          </cell>
          <cell r="AJ24" t="str">
            <v>Nahrungsmittel und Futtermittel</v>
          </cell>
          <cell r="AK24">
            <v>5.0957245774261102</v>
          </cell>
          <cell r="AL24" t="str">
            <v>Waren a.n.g.</v>
          </cell>
          <cell r="AM24">
            <v>4.9423091714992067</v>
          </cell>
          <cell r="AN24" t="str">
            <v>Datenverarbeitungsgeräte, elektr. u. opt. Erzeugn.</v>
          </cell>
          <cell r="AO24">
            <v>6.3412907378773182</v>
          </cell>
          <cell r="AP24" t="str">
            <v>Elektrische Ausrüstungen</v>
          </cell>
          <cell r="AQ24">
            <v>6.1356179024704565</v>
          </cell>
        </row>
        <row r="25">
          <cell r="A25">
            <v>7</v>
          </cell>
          <cell r="B25" t="str">
            <v>Sonstige Fahrzeuge</v>
          </cell>
          <cell r="C25">
            <v>4.4657943476663569</v>
          </cell>
          <cell r="D25" t="str">
            <v>Metallerzeugnisse</v>
          </cell>
          <cell r="E25">
            <v>4.9377720035640396</v>
          </cell>
          <cell r="F25" t="str">
            <v>Nahrungsmittel und Futtermittel</v>
          </cell>
          <cell r="G25">
            <v>2.96816946533295</v>
          </cell>
          <cell r="H25" t="str">
            <v>Papier, Pappe und Waren daraus</v>
          </cell>
          <cell r="I25">
            <v>4.9330125887308274</v>
          </cell>
          <cell r="J25" t="str">
            <v>Metalle</v>
          </cell>
          <cell r="K25">
            <v>5.1266070223921094</v>
          </cell>
          <cell r="L25" t="str">
            <v>Waren a.n.g.</v>
          </cell>
          <cell r="M25">
            <v>7.8488970954162003</v>
          </cell>
          <cell r="N25" t="str">
            <v>Metalle</v>
          </cell>
          <cell r="O25">
            <v>4.9495763905865653</v>
          </cell>
          <cell r="P25" t="str">
            <v>Pharmazeutische und ähnliche Erzeugnisse</v>
          </cell>
          <cell r="Q25">
            <v>4.6284658407439521</v>
          </cell>
          <cell r="R25" t="str">
            <v>Nahrungsmittel und Futtermittel</v>
          </cell>
          <cell r="S25">
            <v>5.9776975994362873</v>
          </cell>
          <cell r="T25" t="str">
            <v>Nahrungsmittel und Futtermittel</v>
          </cell>
          <cell r="U25">
            <v>5.8988989147738184</v>
          </cell>
          <cell r="V25" t="str">
            <v>Chemische Erzeugnisse</v>
          </cell>
          <cell r="W25">
            <v>4.8312270532271508</v>
          </cell>
          <cell r="X25" t="str">
            <v>Waren a.n.g.</v>
          </cell>
          <cell r="Y25">
            <v>4.2062917761497216</v>
          </cell>
          <cell r="Z25" t="str">
            <v>Maschinen</v>
          </cell>
          <cell r="AA25">
            <v>2.6292870631288499</v>
          </cell>
          <cell r="AB25" t="str">
            <v>Kokereierzeugnisse und Mineralölerzeugnisse</v>
          </cell>
          <cell r="AC25">
            <v>4.2519409273577979</v>
          </cell>
          <cell r="AD25" t="str">
            <v>Waren a.n.g.</v>
          </cell>
          <cell r="AE25">
            <v>5.136552648911163</v>
          </cell>
          <cell r="AF25" t="str">
            <v>Gummi- und Kunststoffwaren</v>
          </cell>
          <cell r="AG25">
            <v>4.0834796526356545</v>
          </cell>
          <cell r="AH25" t="str">
            <v>Elektrische Ausrüstungen</v>
          </cell>
          <cell r="AI25">
            <v>5.8897432568757377</v>
          </cell>
          <cell r="AJ25" t="str">
            <v>Metalle</v>
          </cell>
          <cell r="AK25">
            <v>4.6561564983609065</v>
          </cell>
          <cell r="AL25" t="str">
            <v>Pharmazeutische und ähnliche Erzeugnisse</v>
          </cell>
          <cell r="AM25">
            <v>4.1102267380981257</v>
          </cell>
          <cell r="AN25" t="str">
            <v>Elektrische Ausrüstungen</v>
          </cell>
          <cell r="AO25">
            <v>4.7848155069886174</v>
          </cell>
          <cell r="AP25" t="str">
            <v>Nahrungsmittel und Futtermittel</v>
          </cell>
          <cell r="AQ25">
            <v>6.0731102124163776</v>
          </cell>
        </row>
        <row r="26">
          <cell r="A26">
            <v>8</v>
          </cell>
          <cell r="B26" t="str">
            <v>Papier, Pappe und Waren daraus</v>
          </cell>
          <cell r="C26">
            <v>3.3688609002733529</v>
          </cell>
          <cell r="D26" t="str">
            <v>Holz und Holz- Kork- Korb- Flechtwaren ohne Möbel</v>
          </cell>
          <cell r="E26">
            <v>4.5503173001671549</v>
          </cell>
          <cell r="F26" t="str">
            <v>Metallerzeugnisse</v>
          </cell>
          <cell r="G26">
            <v>2.8765123697713184</v>
          </cell>
          <cell r="H26" t="str">
            <v>Gummi- und Kunststoffwaren</v>
          </cell>
          <cell r="I26">
            <v>4.018309839173277</v>
          </cell>
          <cell r="J26" t="str">
            <v>Pharmazeutische und ähnliche Erzeugnisse</v>
          </cell>
          <cell r="K26">
            <v>4.8479919751126461</v>
          </cell>
          <cell r="L26" t="str">
            <v>Chemische Erzeugnisse</v>
          </cell>
          <cell r="M26">
            <v>5.2213662611423839</v>
          </cell>
          <cell r="N26" t="str">
            <v>Elektrische Ausrüstungen</v>
          </cell>
          <cell r="O26">
            <v>4.9107964376821531</v>
          </cell>
          <cell r="P26" t="str">
            <v>Elektrische Ausrüstungen</v>
          </cell>
          <cell r="Q26">
            <v>3.7968398735585058</v>
          </cell>
          <cell r="R26" t="str">
            <v>Metalle</v>
          </cell>
          <cell r="S26">
            <v>5.8068703883678188</v>
          </cell>
          <cell r="T26" t="str">
            <v>Metalle</v>
          </cell>
          <cell r="U26">
            <v>5.8943004738610316</v>
          </cell>
          <cell r="V26" t="str">
            <v>Metallerzeugnisse</v>
          </cell>
          <cell r="W26">
            <v>3.8063158151371881</v>
          </cell>
          <cell r="X26" t="str">
            <v>Sonstige Fahrzeuge</v>
          </cell>
          <cell r="Y26">
            <v>3.776592064807117</v>
          </cell>
          <cell r="Z26" t="str">
            <v>Elektrische Ausrüstungen</v>
          </cell>
          <cell r="AA26">
            <v>1.4663433634480578</v>
          </cell>
          <cell r="AB26" t="str">
            <v>Kraftwagen und Kraftwagenteile</v>
          </cell>
          <cell r="AC26">
            <v>2.7067652325794644</v>
          </cell>
          <cell r="AD26" t="str">
            <v>Nahrungsmittel und Futtermittel</v>
          </cell>
          <cell r="AE26">
            <v>5.1004336919265914</v>
          </cell>
          <cell r="AF26" t="str">
            <v>Sonstige Fahrzeuge</v>
          </cell>
          <cell r="AG26">
            <v>3.165940126703005</v>
          </cell>
          <cell r="AH26" t="str">
            <v>Metallerzeugnisse</v>
          </cell>
          <cell r="AI26">
            <v>4.9949109339087752</v>
          </cell>
          <cell r="AJ26" t="str">
            <v>Metallerzeugnisse</v>
          </cell>
          <cell r="AK26">
            <v>3.5151314780851179</v>
          </cell>
          <cell r="AL26" t="str">
            <v>Metallerzeugnisse</v>
          </cell>
          <cell r="AM26">
            <v>3.7519742669317431</v>
          </cell>
          <cell r="AN26" t="str">
            <v>Kraftwagen und Kraftwagenteile</v>
          </cell>
          <cell r="AO26">
            <v>4.4118041850140868</v>
          </cell>
          <cell r="AP26" t="str">
            <v>Metalle</v>
          </cell>
          <cell r="AQ26">
            <v>5.7583598707750312</v>
          </cell>
        </row>
        <row r="27">
          <cell r="A27">
            <v>9</v>
          </cell>
          <cell r="B27" t="str">
            <v>Gummi- und Kunststoffwaren</v>
          </cell>
          <cell r="C27">
            <v>3.3433451135100793</v>
          </cell>
          <cell r="D27" t="str">
            <v>Kraftwagen und Kraftwagenteile</v>
          </cell>
          <cell r="E27">
            <v>4.0607885342865044</v>
          </cell>
          <cell r="F27" t="str">
            <v>Energieversorgung</v>
          </cell>
          <cell r="G27">
            <v>2.5930902885890932</v>
          </cell>
          <cell r="H27" t="str">
            <v>Kraftwagen und Kraftwagenteile</v>
          </cell>
          <cell r="I27">
            <v>2.9231177856070243</v>
          </cell>
          <cell r="J27" t="str">
            <v>Waren a.n.g.</v>
          </cell>
          <cell r="K27">
            <v>4.6955188955137501</v>
          </cell>
          <cell r="L27" t="str">
            <v>Kraftwagen und Kraftwagenteile</v>
          </cell>
          <cell r="M27">
            <v>3.8524806907238869</v>
          </cell>
          <cell r="N27" t="str">
            <v>Sonstige Fahrzeuge</v>
          </cell>
          <cell r="O27">
            <v>4.0801366646170942</v>
          </cell>
          <cell r="P27" t="str">
            <v>Kokereierzeugnisse und Mineralölerzeugnisse</v>
          </cell>
          <cell r="Q27">
            <v>3.4733971290768806</v>
          </cell>
          <cell r="R27" t="str">
            <v>Sonstige Fahrzeuge</v>
          </cell>
          <cell r="S27">
            <v>4.6495811573491244</v>
          </cell>
          <cell r="T27" t="str">
            <v>Sonstige Fahrzeuge</v>
          </cell>
          <cell r="U27">
            <v>4.5450215695237102</v>
          </cell>
          <cell r="V27" t="str">
            <v>Waren a.n.g.</v>
          </cell>
          <cell r="W27">
            <v>3.5586103547444599</v>
          </cell>
          <cell r="X27" t="str">
            <v>Pharmazeutische und ähnliche Erzeugnisse</v>
          </cell>
          <cell r="Y27">
            <v>3.2466074117792294</v>
          </cell>
          <cell r="Z27" t="str">
            <v>Antwortausfälle, Befreiungen, Kleinsendungen</v>
          </cell>
          <cell r="AA27">
            <v>1.1967389112997522</v>
          </cell>
          <cell r="AB27" t="str">
            <v>Datenverarbeitungsgeräte, elektr. u. opt. Erzeugn.</v>
          </cell>
          <cell r="AC27">
            <v>2.0943196988023098</v>
          </cell>
          <cell r="AD27" t="str">
            <v>Metalle</v>
          </cell>
          <cell r="AE27">
            <v>4.9233517232690645</v>
          </cell>
          <cell r="AF27" t="str">
            <v>Datenverarbeitungsgeräte, elektr. u. opt. Erzeugn.</v>
          </cell>
          <cell r="AG27">
            <v>2.6318141986661634</v>
          </cell>
          <cell r="AH27" t="str">
            <v>Datenverarbeitungsgeräte, elektr. u. opt. Erzeugn.</v>
          </cell>
          <cell r="AI27">
            <v>4.94682114606979</v>
          </cell>
          <cell r="AJ27" t="str">
            <v>Glas und -waren, Keramik, Steine und Erden</v>
          </cell>
          <cell r="AK27">
            <v>2.5337298687876477</v>
          </cell>
          <cell r="AL27" t="str">
            <v>Antwortausfälle, Befreiungen, Kleinsendungen</v>
          </cell>
          <cell r="AM27">
            <v>2.1435867174482492</v>
          </cell>
          <cell r="AN27" t="str">
            <v>Antwortausfälle, Befreiungen, Kleinsendungen</v>
          </cell>
          <cell r="AO27">
            <v>4.0434741747832001</v>
          </cell>
          <cell r="AP27" t="str">
            <v>Sonstige Fahrzeuge</v>
          </cell>
          <cell r="AQ27">
            <v>4.4671201812553836</v>
          </cell>
        </row>
        <row r="28">
          <cell r="A28">
            <v>10</v>
          </cell>
          <cell r="B28" t="str">
            <v>Maschinen</v>
          </cell>
          <cell r="C28">
            <v>2.3659747412932743</v>
          </cell>
          <cell r="D28" t="str">
            <v>Elektrische Ausrüstungen</v>
          </cell>
          <cell r="E28">
            <v>2.5582705783713724</v>
          </cell>
          <cell r="F28" t="str">
            <v>Gummi- und Kunststoffwaren</v>
          </cell>
          <cell r="G28">
            <v>1.9170662924473398</v>
          </cell>
          <cell r="H28" t="str">
            <v>Glas und -waren, Keramik, Steine und Erden</v>
          </cell>
          <cell r="I28">
            <v>2.6483414817607671</v>
          </cell>
          <cell r="J28" t="str">
            <v>Metallerzeugnisse</v>
          </cell>
          <cell r="K28">
            <v>4.5446289808903195</v>
          </cell>
          <cell r="L28" t="str">
            <v>Antwortausfälle, Befreiungen, Kleinsendungen</v>
          </cell>
          <cell r="M28">
            <v>2.0739429567725507</v>
          </cell>
          <cell r="N28" t="str">
            <v>Kokereierzeugnisse und Mineralölerzeugnisse</v>
          </cell>
          <cell r="O28">
            <v>3.047919234284751</v>
          </cell>
          <cell r="P28" t="str">
            <v>Sonstige Fahrzeuge</v>
          </cell>
          <cell r="Q28">
            <v>3.1191690823742486</v>
          </cell>
          <cell r="R28" t="str">
            <v>Waren a.n.g.</v>
          </cell>
          <cell r="S28">
            <v>3.6347567937579055</v>
          </cell>
          <cell r="T28" t="str">
            <v>Waren a.n.g.</v>
          </cell>
          <cell r="U28">
            <v>3.5623069945531429</v>
          </cell>
          <cell r="V28" t="str">
            <v>Nahrungsmittel und Futtermittel</v>
          </cell>
          <cell r="W28">
            <v>3.0328171889198265</v>
          </cell>
          <cell r="X28" t="str">
            <v>Gummi- und Kunststoffwaren</v>
          </cell>
          <cell r="Y28">
            <v>2.9738023592357559</v>
          </cell>
          <cell r="Z28" t="str">
            <v>Chemische Erzeugnisse</v>
          </cell>
          <cell r="AA28">
            <v>1.1186495670408891</v>
          </cell>
          <cell r="AB28" t="str">
            <v>Samml.,Behand.,Beseit.v.Abfällen,Rückgew.v.Wertst.</v>
          </cell>
          <cell r="AC28">
            <v>1.346663230041566</v>
          </cell>
          <cell r="AD28" t="str">
            <v>Gummi- und Kunststoffwaren</v>
          </cell>
          <cell r="AE28">
            <v>4.3777577758445609</v>
          </cell>
          <cell r="AF28" t="str">
            <v>Antwortausfälle, Befreiungen, Kleinsendungen</v>
          </cell>
          <cell r="AG28">
            <v>2.5271489993601648</v>
          </cell>
          <cell r="AH28" t="str">
            <v>Gummi- und Kunststoffwaren</v>
          </cell>
          <cell r="AI28">
            <v>4.0781999546425816</v>
          </cell>
          <cell r="AJ28" t="str">
            <v>Elektrische Ausrüstungen</v>
          </cell>
          <cell r="AK28">
            <v>2.4422075433553418</v>
          </cell>
          <cell r="AL28" t="str">
            <v>Elektrische Ausrüstungen</v>
          </cell>
          <cell r="AM28">
            <v>2.0875793540873402</v>
          </cell>
          <cell r="AN28" t="str">
            <v>Gummi- und Kunststoffwaren</v>
          </cell>
          <cell r="AO28">
            <v>3.2553472391482501</v>
          </cell>
          <cell r="AP28" t="str">
            <v>Waren a.n.g.</v>
          </cell>
          <cell r="AQ28">
            <v>3.7846581448914285</v>
          </cell>
        </row>
        <row r="31">
          <cell r="B31">
            <v>23.488425118789724</v>
          </cell>
          <cell r="D31">
            <v>17.468874955844687</v>
          </cell>
          <cell r="F31">
            <v>30.095033023448174</v>
          </cell>
          <cell r="H31">
            <v>26.037606521633862</v>
          </cell>
          <cell r="J31">
            <v>22.559198679916541</v>
          </cell>
          <cell r="L31">
            <v>8.3123724479996799</v>
          </cell>
          <cell r="N31">
            <v>20.065057503235632</v>
          </cell>
          <cell r="P31">
            <v>25.216062496518436</v>
          </cell>
          <cell r="R31">
            <v>27.029362308356429</v>
          </cell>
          <cell r="T31">
            <v>28.117844247889899</v>
          </cell>
          <cell r="V31">
            <v>36.202138187156592</v>
          </cell>
          <cell r="X31">
            <v>27.538258734061127</v>
          </cell>
          <cell r="Z31">
            <v>52.195342165310329</v>
          </cell>
          <cell r="AB31">
            <v>33.99580707830566</v>
          </cell>
          <cell r="AD31">
            <v>22.645048927042311</v>
          </cell>
          <cell r="AF31">
            <v>25.772811239759601</v>
          </cell>
          <cell r="AH31">
            <v>23.997462985957991</v>
          </cell>
          <cell r="AJ31">
            <v>30.823236910579922</v>
          </cell>
          <cell r="AL31">
            <v>39.267275803220848</v>
          </cell>
          <cell r="AN31">
            <v>19.3844527932416</v>
          </cell>
          <cell r="AP31">
            <v>26.963811441393677</v>
          </cell>
        </row>
      </sheetData>
      <sheetData sheetId="90">
        <row r="94">
          <cell r="A94">
            <v>2019</v>
          </cell>
          <cell r="B94">
            <v>7359.555286776751</v>
          </cell>
          <cell r="C94">
            <v>5894.2861654602602</v>
          </cell>
          <cell r="D94">
            <v>930.85654855976566</v>
          </cell>
          <cell r="E94">
            <v>10790.530863619118</v>
          </cell>
          <cell r="F94">
            <v>7927.4932522239615</v>
          </cell>
          <cell r="G94">
            <v>15130.009455029165</v>
          </cell>
          <cell r="H94">
            <v>7863.6774145054114</v>
          </cell>
          <cell r="I94">
            <v>5777.9988394263455</v>
          </cell>
          <cell r="J94">
            <v>9152.2859089105732</v>
          </cell>
          <cell r="K94">
            <v>8830.3088994355094</v>
          </cell>
          <cell r="L94">
            <v>4827.1803917130428</v>
          </cell>
          <cell r="M94">
            <v>1991.482112436116</v>
          </cell>
          <cell r="N94">
            <v>43492.503391736915</v>
          </cell>
          <cell r="O94">
            <v>18722.391682592359</v>
          </cell>
          <cell r="P94">
            <v>8727.1334542331806</v>
          </cell>
          <cell r="Q94">
            <v>9030.0257306092699</v>
          </cell>
          <cell r="R94">
            <v>12442.094033024276</v>
          </cell>
          <cell r="S94">
            <v>10592.620721800407</v>
          </cell>
          <cell r="T94">
            <v>17367.716655488799</v>
          </cell>
          <cell r="U94">
            <v>12142.514889266755</v>
          </cell>
          <cell r="V94">
            <v>8642.2667878916382</v>
          </cell>
        </row>
        <row r="95">
          <cell r="A95">
            <v>2020</v>
          </cell>
          <cell r="B95">
            <v>8050.2874275038639</v>
          </cell>
          <cell r="C95">
            <v>6430.6401767132511</v>
          </cell>
          <cell r="D95">
            <v>1831.685254549466</v>
          </cell>
          <cell r="E95">
            <v>10990.390298036004</v>
          </cell>
          <cell r="F95">
            <v>8413.1018983046361</v>
          </cell>
          <cell r="G95">
            <v>16761.970089301001</v>
          </cell>
          <cell r="H95">
            <v>8711.0747934488718</v>
          </cell>
          <cell r="I95">
            <v>6394.0488496931648</v>
          </cell>
          <cell r="J95">
            <v>9895.3866009620015</v>
          </cell>
          <cell r="K95">
            <v>9525.7196667224252</v>
          </cell>
          <cell r="L95">
            <v>5204.0363474983815</v>
          </cell>
          <cell r="M95">
            <v>2453.7208364627236</v>
          </cell>
          <cell r="N95">
            <v>57168.32888785805</v>
          </cell>
          <cell r="O95">
            <v>19674.090379746132</v>
          </cell>
          <cell r="P95">
            <v>9751.7114897764877</v>
          </cell>
          <cell r="Q95">
            <v>9979.7487111805294</v>
          </cell>
          <cell r="R95">
            <v>12925.978425262943</v>
          </cell>
          <cell r="S95">
            <v>10824.610520270116</v>
          </cell>
          <cell r="T95">
            <v>17589.910752960761</v>
          </cell>
          <cell r="U95">
            <v>12594.972579306574</v>
          </cell>
          <cell r="V95">
            <v>9367.5717689409084</v>
          </cell>
        </row>
        <row r="96">
          <cell r="A96">
            <v>2021</v>
          </cell>
          <cell r="B96">
            <v>8154.0578814049504</v>
          </cell>
          <cell r="C96">
            <v>6486.8245187101702</v>
          </cell>
          <cell r="D96">
            <v>2119.5270774068326</v>
          </cell>
          <cell r="E96">
            <v>11463.435023488693</v>
          </cell>
          <cell r="F96">
            <v>8734.3462920353468</v>
          </cell>
          <cell r="G96">
            <v>17425.874664186089</v>
          </cell>
          <cell r="H96">
            <v>9062.3531074860457</v>
          </cell>
          <cell r="I96">
            <v>6652.0118590380553</v>
          </cell>
          <cell r="J96">
            <v>9910.7085415073889</v>
          </cell>
          <cell r="K96">
            <v>9506.8441893895633</v>
          </cell>
          <cell r="L96">
            <v>5214.0017026536634</v>
          </cell>
          <cell r="M96">
            <v>2669.6515968661024</v>
          </cell>
          <cell r="N96">
            <v>52745.763302171828</v>
          </cell>
          <cell r="O96">
            <v>19688.381009241857</v>
          </cell>
          <cell r="P96">
            <v>9546.636049933948</v>
          </cell>
          <cell r="Q96">
            <v>10001.53494127864</v>
          </cell>
          <cell r="R96">
            <v>13030.519486807287</v>
          </cell>
          <cell r="S96">
            <v>10105.738503868031</v>
          </cell>
          <cell r="T96">
            <v>17411.226116239959</v>
          </cell>
          <cell r="U96">
            <v>13051.633452900365</v>
          </cell>
          <cell r="V96">
            <v>9420.7531587563335</v>
          </cell>
        </row>
        <row r="97">
          <cell r="A97">
            <v>2022</v>
          </cell>
          <cell r="B97">
            <v>7896.9095504635152</v>
          </cell>
          <cell r="C97">
            <v>6341.8874774529813</v>
          </cell>
          <cell r="D97">
            <v>2037.0032833423641</v>
          </cell>
          <cell r="E97">
            <v>12052.277436337836</v>
          </cell>
          <cell r="F97">
            <v>8319.387863007034</v>
          </cell>
          <cell r="G97">
            <v>17173.014010106162</v>
          </cell>
          <cell r="H97">
            <v>8966.7383584755826</v>
          </cell>
          <cell r="I97">
            <v>6583.7231583375551</v>
          </cell>
          <cell r="J97">
            <v>9495.9873311387692</v>
          </cell>
          <cell r="K97">
            <v>9081.6964345804536</v>
          </cell>
          <cell r="L97">
            <v>4897.6381447925341</v>
          </cell>
          <cell r="M97">
            <v>2714.4552702404867</v>
          </cell>
          <cell r="N97">
            <v>32692.479992601093</v>
          </cell>
          <cell r="O97">
            <v>18342.985358382804</v>
          </cell>
          <cell r="P97">
            <v>8979.8689176411644</v>
          </cell>
          <cell r="Q97">
            <v>9840.4828001073365</v>
          </cell>
          <cell r="R97">
            <v>12927.905593379654</v>
          </cell>
          <cell r="S97">
            <v>9944.2487824256605</v>
          </cell>
          <cell r="T97">
            <v>16172.407661105652</v>
          </cell>
          <cell r="U97">
            <v>12960.292786211456</v>
          </cell>
          <cell r="V97">
            <v>9059.4613064693385</v>
          </cell>
        </row>
        <row r="98">
          <cell r="A98">
            <v>2023</v>
          </cell>
          <cell r="B98">
            <v>8238.2544281696064</v>
          </cell>
          <cell r="C98">
            <v>5761.4082033169625</v>
          </cell>
          <cell r="D98">
            <v>2175.0460476052281</v>
          </cell>
          <cell r="E98">
            <v>11960.948214239977</v>
          </cell>
          <cell r="F98">
            <v>8103.0776861846616</v>
          </cell>
          <cell r="G98">
            <v>17162.16368111016</v>
          </cell>
          <cell r="H98">
            <v>8970.5107625931596</v>
          </cell>
          <cell r="I98">
            <v>6569.2445175932053</v>
          </cell>
          <cell r="J98">
            <v>9424.6024534216012</v>
          </cell>
          <cell r="K98">
            <v>9004.5838887961254</v>
          </cell>
          <cell r="L98">
            <v>4744.4328990088698</v>
          </cell>
          <cell r="M98">
            <v>2751.5778310401233</v>
          </cell>
          <cell r="N98">
            <v>33487.937048685155</v>
          </cell>
          <cell r="O98">
            <v>17636.591435160051</v>
          </cell>
          <cell r="P98">
            <v>9312.1825137870583</v>
          </cell>
          <cell r="Q98">
            <v>9441.6375327197984</v>
          </cell>
          <cell r="R98">
            <v>13004.07926865533</v>
          </cell>
          <cell r="S98">
            <v>9515.7497499914371</v>
          </cell>
          <cell r="T98">
            <v>15720.125689927332</v>
          </cell>
          <cell r="U98">
            <v>12595.702391146962</v>
          </cell>
          <cell r="V98">
            <v>8998.0009791891734</v>
          </cell>
        </row>
        <row r="99">
          <cell r="B99">
            <v>8924.3021029063148</v>
          </cell>
          <cell r="C99">
            <v>6472.1900167468475</v>
          </cell>
          <cell r="D99">
            <v>2373.4388260900923</v>
          </cell>
          <cell r="E99">
            <v>11865.889376304856</v>
          </cell>
          <cell r="F99">
            <v>7974.5717113610244</v>
          </cell>
          <cell r="G99">
            <v>18168.267769024256</v>
          </cell>
          <cell r="H99">
            <v>9412.9961614665808</v>
          </cell>
          <cell r="I99">
            <v>6824.7878780514948</v>
          </cell>
          <cell r="J99">
            <v>9748.3635890170699</v>
          </cell>
          <cell r="K99">
            <v>9289.5165052998327</v>
          </cell>
          <cell r="L99">
            <v>5150.058474047587</v>
          </cell>
          <cell r="M99">
            <v>2992.1264252505375</v>
          </cell>
          <cell r="N99">
            <v>33886.167032317469</v>
          </cell>
          <cell r="O99">
            <v>17573.816112490516</v>
          </cell>
          <cell r="P99">
            <v>10110.022520907147</v>
          </cell>
          <cell r="Q99">
            <v>9487.3894497241672</v>
          </cell>
          <cell r="R99">
            <v>13259.800975114427</v>
          </cell>
          <cell r="S99">
            <v>9436.0422603665393</v>
          </cell>
          <cell r="T99">
            <v>16519.691163899894</v>
          </cell>
          <cell r="U99">
            <v>12942.943349253812</v>
          </cell>
          <cell r="V99">
            <v>9313.3225880039463</v>
          </cell>
        </row>
        <row r="143">
          <cell r="A143">
            <v>2019</v>
          </cell>
          <cell r="B143">
            <v>23.772535541564192</v>
          </cell>
          <cell r="C143">
            <v>19.183775826730692</v>
          </cell>
          <cell r="D143">
            <v>2.8438273681947885</v>
          </cell>
          <cell r="E143">
            <v>35.93631776100036</v>
          </cell>
          <cell r="F143">
            <v>26.043366914588052</v>
          </cell>
          <cell r="G143">
            <v>33.737533903379834</v>
          </cell>
          <cell r="H143">
            <v>22.935558438405792</v>
          </cell>
          <cell r="I143">
            <v>18.48674500820675</v>
          </cell>
          <cell r="J143">
            <v>20.280778140090476</v>
          </cell>
          <cell r="K143">
            <v>19.560725360894029</v>
          </cell>
          <cell r="L143">
            <v>9.9072048177172345</v>
          </cell>
          <cell r="M143">
            <v>3.9458959152072599</v>
          </cell>
          <cell r="N143">
            <v>89.505144472685956</v>
          </cell>
          <cell r="O143">
            <v>25.833904061126372</v>
          </cell>
          <cell r="P143">
            <v>17.742224365754293</v>
          </cell>
          <cell r="Q143">
            <v>22.592656031725852</v>
          </cell>
          <cell r="R143">
            <v>30.282314238422781</v>
          </cell>
          <cell r="S143">
            <v>28.668229291848924</v>
          </cell>
          <cell r="T143">
            <v>47.108574722881677</v>
          </cell>
          <cell r="U143">
            <v>34.957649581425024</v>
          </cell>
          <cell r="V143">
            <v>20.08382146734214</v>
          </cell>
        </row>
        <row r="144">
          <cell r="A144">
            <v>2020</v>
          </cell>
          <cell r="B144">
            <v>26.427900486343407</v>
          </cell>
          <cell r="C144">
            <v>21.304622087177023</v>
          </cell>
          <cell r="D144">
            <v>5.7097204107011397</v>
          </cell>
          <cell r="E144">
            <v>36.899297697310587</v>
          </cell>
          <cell r="F144">
            <v>27.893467234494164</v>
          </cell>
          <cell r="G144">
            <v>37.441059232347513</v>
          </cell>
          <cell r="H144">
            <v>25.689013979221791</v>
          </cell>
          <cell r="I144">
            <v>20.77036997885358</v>
          </cell>
          <cell r="J144">
            <v>22.48384038557246</v>
          </cell>
          <cell r="K144">
            <v>21.663983218135623</v>
          </cell>
          <cell r="L144">
            <v>11.082996874815287</v>
          </cell>
          <cell r="M144">
            <v>4.9897261433204676</v>
          </cell>
          <cell r="N144">
            <v>121.04146795919979</v>
          </cell>
          <cell r="O144">
            <v>28.403355674342514</v>
          </cell>
          <cell r="P144">
            <v>20.417669369409765</v>
          </cell>
          <cell r="Q144">
            <v>25.592421772575126</v>
          </cell>
          <cell r="R144">
            <v>32.058332475120196</v>
          </cell>
          <cell r="S144">
            <v>29.832185660630579</v>
          </cell>
          <cell r="T144">
            <v>49.672313237710938</v>
          </cell>
          <cell r="U144">
            <v>36.466500862149552</v>
          </cell>
          <cell r="V144">
            <v>22.294593592061947</v>
          </cell>
        </row>
        <row r="145">
          <cell r="A145">
            <v>2021</v>
          </cell>
          <cell r="B145">
            <v>25.178014263805132</v>
          </cell>
          <cell r="C145">
            <v>20.182781360312287</v>
          </cell>
          <cell r="D145">
            <v>6.25453210983276</v>
          </cell>
          <cell r="E145">
            <v>36.253266150327171</v>
          </cell>
          <cell r="F145">
            <v>27.542441617378206</v>
          </cell>
          <cell r="G145">
            <v>36.365493075951498</v>
          </cell>
          <cell r="H145">
            <v>25.156515142909409</v>
          </cell>
          <cell r="I145">
            <v>20.407555813988274</v>
          </cell>
          <cell r="J145">
            <v>21.046953839242597</v>
          </cell>
          <cell r="K145">
            <v>20.20842966855912</v>
          </cell>
          <cell r="L145">
            <v>10.33821534990525</v>
          </cell>
          <cell r="M145">
            <v>5.1074485663516853</v>
          </cell>
          <cell r="N145">
            <v>101.48620172135364</v>
          </cell>
          <cell r="O145">
            <v>25.480547550593258</v>
          </cell>
          <cell r="P145">
            <v>18.689276609809362</v>
          </cell>
          <cell r="Q145">
            <v>24.436044373162147</v>
          </cell>
          <cell r="R145">
            <v>30.451749400620276</v>
          </cell>
          <cell r="S145">
            <v>24.497280546436329</v>
          </cell>
          <cell r="T145">
            <v>47.052380494469951</v>
          </cell>
          <cell r="U145">
            <v>35.571127349651221</v>
          </cell>
          <cell r="V145">
            <v>20.977177555576073</v>
          </cell>
        </row>
        <row r="146">
          <cell r="A146">
            <v>2022</v>
          </cell>
          <cell r="B146">
            <v>22.004629949719661</v>
          </cell>
          <cell r="C146">
            <v>17.653290964487447</v>
          </cell>
          <cell r="D146">
            <v>5.5242692096595798</v>
          </cell>
          <cell r="E146">
            <v>34.725849449254405</v>
          </cell>
          <cell r="F146">
            <v>24.320773704474846</v>
          </cell>
          <cell r="G146">
            <v>33.19400103420648</v>
          </cell>
          <cell r="H146">
            <v>22.801077609379384</v>
          </cell>
          <cell r="I146">
            <v>18.430239035656324</v>
          </cell>
          <cell r="J146">
            <v>18.780258348658482</v>
          </cell>
          <cell r="K146">
            <v>17.983400487560271</v>
          </cell>
          <cell r="L146">
            <v>9.0352972588164757</v>
          </cell>
          <cell r="M146">
            <v>4.8345215904778911</v>
          </cell>
          <cell r="N146">
            <v>57.940773685407386</v>
          </cell>
          <cell r="O146">
            <v>20.997341513505528</v>
          </cell>
          <cell r="P146">
            <v>16.538461785764273</v>
          </cell>
          <cell r="Q146">
            <v>22.428078366163685</v>
          </cell>
          <cell r="R146">
            <v>28.373561456236423</v>
          </cell>
          <cell r="S146">
            <v>22.928668413612296</v>
          </cell>
          <cell r="T146">
            <v>40.50832914103605</v>
          </cell>
          <cell r="U146">
            <v>31.808966351107031</v>
          </cell>
          <cell r="V146">
            <v>18.741486793720345</v>
          </cell>
        </row>
        <row r="147">
          <cell r="A147">
            <v>2023</v>
          </cell>
          <cell r="B147">
            <v>21.410296189625711</v>
          </cell>
          <cell r="C147">
            <v>15.350482725038777</v>
          </cell>
          <cell r="D147">
            <v>5.5676823869532441</v>
          </cell>
          <cell r="E147">
            <v>32.850182206921666</v>
          </cell>
          <cell r="F147">
            <v>22.350177520581564</v>
          </cell>
          <cell r="G147">
            <v>31.339368024404905</v>
          </cell>
          <cell r="H147">
            <v>21.534538904487899</v>
          </cell>
          <cell r="I147">
            <v>17.372257504460759</v>
          </cell>
          <cell r="J147">
            <v>17.810524372402242</v>
          </cell>
          <cell r="K147">
            <v>17.049069947106009</v>
          </cell>
          <cell r="L147">
            <v>8.274285407249657</v>
          </cell>
          <cell r="M147">
            <v>4.6214456864218656</v>
          </cell>
          <cell r="N147">
            <v>58.365320844376079</v>
          </cell>
          <cell r="O147">
            <v>21.010228487220996</v>
          </cell>
          <cell r="P147">
            <v>16.222875594838655</v>
          </cell>
          <cell r="Q147">
            <v>20.416355286890802</v>
          </cell>
          <cell r="R147">
            <v>27.242688740381766</v>
          </cell>
          <cell r="S147">
            <v>22.132048507326232</v>
          </cell>
          <cell r="T147">
            <v>37.203751635286416</v>
          </cell>
          <cell r="U147">
            <v>30.301232464049683</v>
          </cell>
          <cell r="V147">
            <v>17.761648231582889</v>
          </cell>
        </row>
        <row r="148">
          <cell r="B148">
            <v>22.499039891674723</v>
          </cell>
          <cell r="C148">
            <v>16.762240803435784</v>
          </cell>
          <cell r="D148">
            <v>5.8954331639607513</v>
          </cell>
          <cell r="E148">
            <v>31.936521955805482</v>
          </cell>
          <cell r="F148">
            <v>21.617400058432708</v>
          </cell>
          <cell r="G148">
            <v>32.020780525654693</v>
          </cell>
          <cell r="H148">
            <v>21.936563305414321</v>
          </cell>
          <cell r="I148">
            <v>17.579685792590038</v>
          </cell>
          <cell r="J148">
            <v>18.016385586832982</v>
          </cell>
          <cell r="K148">
            <v>17.213978192176512</v>
          </cell>
          <cell r="L148">
            <v>8.8766631004140724</v>
          </cell>
          <cell r="M148">
            <v>4.96549559579858</v>
          </cell>
          <cell r="N148">
            <v>57.788924692486852</v>
          </cell>
          <cell r="O148">
            <v>20.04132371604436</v>
          </cell>
          <cell r="P148">
            <v>17.080640533498482</v>
          </cell>
          <cell r="Q148">
            <v>19.71877571622711</v>
          </cell>
          <cell r="R148">
            <v>27.166321089519172</v>
          </cell>
          <cell r="S148">
            <v>21.539460398189995</v>
          </cell>
          <cell r="T148">
            <v>39.68046602924386</v>
          </cell>
          <cell r="U148">
            <v>30.288019322401187</v>
          </cell>
          <cell r="V148">
            <v>17.967715183981408</v>
          </cell>
        </row>
      </sheetData>
      <sheetData sheetId="91">
        <row r="141">
          <cell r="A141">
            <v>2019</v>
          </cell>
          <cell r="B141">
            <v>-5.085526394835175</v>
          </cell>
          <cell r="C141">
            <v>-5.7764895855088563</v>
          </cell>
          <cell r="D141">
            <v>-5.0519158134226601</v>
          </cell>
          <cell r="E141">
            <v>-7.2027206909761361</v>
          </cell>
          <cell r="F141">
            <v>-5.8875606807219327</v>
          </cell>
          <cell r="G141">
            <v>1.335817288010507</v>
          </cell>
          <cell r="H141">
            <v>-4.1079350539664015</v>
          </cell>
          <cell r="I141">
            <v>-5.6704727365795593</v>
          </cell>
          <cell r="J141">
            <v>-1.3037740327938545</v>
          </cell>
          <cell r="K141">
            <v>-1.4459498482446644</v>
          </cell>
          <cell r="L141">
            <v>-0.23626437009571752</v>
          </cell>
          <cell r="M141">
            <v>-0.47127148830726345</v>
          </cell>
          <cell r="N141">
            <v>-0.80445042266260036</v>
          </cell>
          <cell r="O141">
            <v>1.9260873696792948</v>
          </cell>
          <cell r="P141">
            <v>-1.071332207356211</v>
          </cell>
          <cell r="Q141">
            <v>-2.662312509783713</v>
          </cell>
          <cell r="R141">
            <v>-2.0244474127513823</v>
          </cell>
          <cell r="S141">
            <v>-2.5775237266166706</v>
          </cell>
          <cell r="T141">
            <v>-5.52980604322397</v>
          </cell>
          <cell r="U141">
            <v>-3.5658128942866383</v>
          </cell>
          <cell r="V141">
            <v>-1.9637948872138451</v>
          </cell>
        </row>
        <row r="142">
          <cell r="A142">
            <v>2020</v>
          </cell>
          <cell r="B142">
            <v>-6.2467737321466528</v>
          </cell>
          <cell r="C142">
            <v>-6.2556133158391649</v>
          </cell>
          <cell r="D142">
            <v>-7.1167752027149307</v>
          </cell>
          <cell r="E142">
            <v>-8.1938132564606576</v>
          </cell>
          <cell r="F142">
            <v>-6.7183050332304779</v>
          </cell>
          <cell r="G142">
            <v>0.29497564696775702</v>
          </cell>
          <cell r="H142">
            <v>-5.3321564938882045</v>
          </cell>
          <cell r="I142">
            <v>-6.9516299412726479</v>
          </cell>
          <cell r="J142">
            <v>-1.8117875285157781</v>
          </cell>
          <cell r="K142">
            <v>-1.9252064777752471</v>
          </cell>
          <cell r="L142">
            <v>-0.72589504623465817</v>
          </cell>
          <cell r="M142">
            <v>-1.1308008134208083</v>
          </cell>
          <cell r="N142">
            <v>-1.7148904093702886</v>
          </cell>
          <cell r="O142">
            <v>1.1801230151781719</v>
          </cell>
          <cell r="P142">
            <v>-1.7298231109040183</v>
          </cell>
          <cell r="Q142">
            <v>-2.9053323734040273</v>
          </cell>
          <cell r="R142">
            <v>-2.487180277960864</v>
          </cell>
          <cell r="S142">
            <v>-2.8462834253887395</v>
          </cell>
          <cell r="T142">
            <v>-5.6181120987526176</v>
          </cell>
          <cell r="U142">
            <v>-3.7324193447561185</v>
          </cell>
          <cell r="V142">
            <v>-2.5866014003626292</v>
          </cell>
        </row>
        <row r="143">
          <cell r="A143">
            <v>2021</v>
          </cell>
          <cell r="B143">
            <v>-7.3267247741189143</v>
          </cell>
          <cell r="C143">
            <v>-7.8855540647734159</v>
          </cell>
          <cell r="D143">
            <v>-7.928296807530848</v>
          </cell>
          <cell r="E143">
            <v>-9.9311474690168282</v>
          </cell>
          <cell r="F143">
            <v>-9.2402239731870583</v>
          </cell>
          <cell r="G143">
            <v>0.41149078156510038</v>
          </cell>
          <cell r="H143">
            <v>-6.407307813036704</v>
          </cell>
          <cell r="I143">
            <v>-8.3724646439246762</v>
          </cell>
          <cell r="J143">
            <v>-1.7939478539903462</v>
          </cell>
          <cell r="K143">
            <v>-1.9124679280837642</v>
          </cell>
          <cell r="L143">
            <v>-0.49873692418462107</v>
          </cell>
          <cell r="M143">
            <v>-1.0588246325867674</v>
          </cell>
          <cell r="N143">
            <v>-1.7544674342401227</v>
          </cell>
          <cell r="O143">
            <v>1.2102303169099193</v>
          </cell>
          <cell r="P143">
            <v>-1.7456157488343449</v>
          </cell>
          <cell r="Q143">
            <v>-2.9915458689923167</v>
          </cell>
          <cell r="R143">
            <v>-2.513640393535121</v>
          </cell>
          <cell r="S143">
            <v>-2.9419240212710829</v>
          </cell>
          <cell r="T143">
            <v>-5.9292445481310443</v>
          </cell>
          <cell r="U143">
            <v>-3.9609091964840473</v>
          </cell>
          <cell r="V143">
            <v>-2.783048720323233</v>
          </cell>
        </row>
        <row r="144">
          <cell r="A144">
            <v>2022</v>
          </cell>
          <cell r="B144">
            <v>-7.9012632997144729</v>
          </cell>
          <cell r="C144">
            <v>-9.2913502424801777</v>
          </cell>
          <cell r="D144">
            <v>-7.6322438026974959</v>
          </cell>
          <cell r="E144">
            <v>-10.635461219442604</v>
          </cell>
          <cell r="F144">
            <v>-8.8504933353376227</v>
          </cell>
          <cell r="G144">
            <v>-1.0697988789242661</v>
          </cell>
          <cell r="H144">
            <v>-6.9246744863611402</v>
          </cell>
          <cell r="I144">
            <v>-8.6248681137427834</v>
          </cell>
          <cell r="J144">
            <v>-3.1475456418918957</v>
          </cell>
          <cell r="K144">
            <v>-3.2596712870468472</v>
          </cell>
          <cell r="L144">
            <v>-1.8156041268454446</v>
          </cell>
          <cell r="M144">
            <v>-2.1163184610181367</v>
          </cell>
          <cell r="N144">
            <v>-3.1402006375777822</v>
          </cell>
          <cell r="O144">
            <v>-0.45405067823475248</v>
          </cell>
          <cell r="P144">
            <v>-2.9098344095232709</v>
          </cell>
          <cell r="Q144">
            <v>-4.6849705065720597</v>
          </cell>
          <cell r="R144">
            <v>-3.9025441529913802</v>
          </cell>
          <cell r="S144">
            <v>-4.216447748764903</v>
          </cell>
          <cell r="T144">
            <v>-7.5452691311565472</v>
          </cell>
          <cell r="U144">
            <v>-5.7292589807092593</v>
          </cell>
          <cell r="V144">
            <v>-3.9685541983271393</v>
          </cell>
        </row>
        <row r="145">
          <cell r="A145">
            <v>2023</v>
          </cell>
          <cell r="B145">
            <v>-8.1327564542013295</v>
          </cell>
          <cell r="C145">
            <v>-9.0891509119904619</v>
          </cell>
          <cell r="D145">
            <v>-7.8737456592852304</v>
          </cell>
          <cell r="E145">
            <v>-10.257496839208253</v>
          </cell>
          <cell r="F145">
            <v>-8.5905945154356704</v>
          </cell>
          <cell r="G145">
            <v>-1.1933818709584916</v>
          </cell>
          <cell r="H145">
            <v>-6.9319871280053258</v>
          </cell>
          <cell r="I145">
            <v>-8.6141774300354239</v>
          </cell>
          <cell r="J145">
            <v>-3.2187274102615304</v>
          </cell>
          <cell r="K145">
            <v>-3.3286693805097967</v>
          </cell>
          <cell r="L145">
            <v>-1.9455800134848544</v>
          </cell>
          <cell r="M145">
            <v>-2.2806788980660571</v>
          </cell>
          <cell r="N145">
            <v>-2.7359565908236045</v>
          </cell>
          <cell r="O145">
            <v>-0.65413194248415973</v>
          </cell>
          <cell r="P145">
            <v>-3.098569472700984</v>
          </cell>
          <cell r="Q145">
            <v>-4.7412676640642575</v>
          </cell>
          <cell r="R145">
            <v>-3.9196885993362223</v>
          </cell>
          <cell r="S145">
            <v>-4.0744655087774442</v>
          </cell>
          <cell r="T145">
            <v>-6.7040551092876486</v>
          </cell>
          <cell r="U145">
            <v>-5.9163483799537246</v>
          </cell>
          <cell r="V145">
            <v>-4.0248284260752092</v>
          </cell>
        </row>
        <row r="146">
          <cell r="B146">
            <v>-7.82475858954784</v>
          </cell>
          <cell r="C146">
            <v>-9.3138869375226481</v>
          </cell>
          <cell r="D146">
            <v>-7.9739541703264081</v>
          </cell>
          <cell r="E146">
            <v>-10.119228964844371</v>
          </cell>
          <cell r="F146">
            <v>-8.825312895300474</v>
          </cell>
          <cell r="G146">
            <v>-0.96847344033721827</v>
          </cell>
          <cell r="H146">
            <v>-6.8795616199324012</v>
          </cell>
          <cell r="I146">
            <v>-8.626980555196365</v>
          </cell>
          <cell r="J146">
            <v>-3.0978510487922901</v>
          </cell>
          <cell r="K146">
            <v>-3.2138925956892703</v>
          </cell>
          <cell r="L146">
            <v>-1.8376413767930952</v>
          </cell>
          <cell r="M146">
            <v>-2.2053063130204427</v>
          </cell>
          <cell r="N146">
            <v>-2.9796751202100693</v>
          </cell>
          <cell r="O146">
            <v>-0.48140064972933333</v>
          </cell>
          <cell r="P146">
            <v>-2.9157641568526196</v>
          </cell>
          <cell r="Q146">
            <v>-4.6614471182237214</v>
          </cell>
          <cell r="R146">
            <v>-3.7135275865892945</v>
          </cell>
          <cell r="S146">
            <v>-4.2089797706333769</v>
          </cell>
          <cell r="T146">
            <v>-6.8226640370982352</v>
          </cell>
          <cell r="U146">
            <v>-5.7655359969692457</v>
          </cell>
          <cell r="V146">
            <v>-3.9206099827152916</v>
          </cell>
        </row>
      </sheetData>
      <sheetData sheetId="92">
        <row r="100">
          <cell r="A100">
            <v>2019</v>
          </cell>
          <cell r="B100">
            <v>9.1770162081629554</v>
          </cell>
          <cell r="C100">
            <v>5.121285905671046</v>
          </cell>
          <cell r="D100">
            <v>3.8558058997386739</v>
          </cell>
          <cell r="E100">
            <v>1.1152481243345487</v>
          </cell>
          <cell r="F100">
            <v>1.5820268240811506</v>
          </cell>
          <cell r="G100">
            <v>6.5139318677103457</v>
          </cell>
          <cell r="H100">
            <v>4.7275865808080244</v>
          </cell>
          <cell r="I100">
            <v>4.2148461676521887</v>
          </cell>
          <cell r="J100">
            <v>3.9366308638876251</v>
          </cell>
          <cell r="K100">
            <v>3.7978101801732138</v>
          </cell>
          <cell r="L100">
            <v>3.4372508397983825</v>
          </cell>
          <cell r="M100">
            <v>4.5336843735480876</v>
          </cell>
          <cell r="N100">
            <v>-1.1218822110645994</v>
          </cell>
          <cell r="O100">
            <v>2.7802120918942621</v>
          </cell>
          <cell r="P100">
            <v>4.6240624424363652</v>
          </cell>
          <cell r="Q100">
            <v>4.4472172105490548</v>
          </cell>
          <cell r="R100">
            <v>2.6509445504594136</v>
          </cell>
          <cell r="S100">
            <v>5.0375956732343434</v>
          </cell>
          <cell r="T100">
            <v>2.1545216553343347</v>
          </cell>
          <cell r="U100">
            <v>6.0615705560101087</v>
          </cell>
          <cell r="V100">
            <v>3.9786827467766845</v>
          </cell>
        </row>
        <row r="101">
          <cell r="A101">
            <v>2020</v>
          </cell>
          <cell r="B101">
            <v>9.9133322572448197</v>
          </cell>
          <cell r="C101">
            <v>8.0365435644411853</v>
          </cell>
          <cell r="D101">
            <v>3.5694188632098744</v>
          </cell>
          <cell r="E101">
            <v>1.7780820242808468</v>
          </cell>
          <cell r="F101">
            <v>0.66876278412979184</v>
          </cell>
          <cell r="G101">
            <v>-0.5495359816963542</v>
          </cell>
          <cell r="H101">
            <v>3.4553769026525805</v>
          </cell>
          <cell r="I101">
            <v>4.6079800249784695</v>
          </cell>
          <cell r="J101">
            <v>2.3399609070261587</v>
          </cell>
          <cell r="K101">
            <v>2.4955188286858605</v>
          </cell>
          <cell r="L101">
            <v>1.2317116645204473</v>
          </cell>
          <cell r="M101">
            <v>2.5738243810505259</v>
          </cell>
          <cell r="N101">
            <v>0.70886002551316241</v>
          </cell>
          <cell r="O101">
            <v>2.2551856206207459</v>
          </cell>
          <cell r="P101">
            <v>2.605604873487013</v>
          </cell>
          <cell r="Q101">
            <v>4.3581891903741878</v>
          </cell>
          <cell r="R101">
            <v>1.360070507277481</v>
          </cell>
          <cell r="S101">
            <v>4.2749760938836854</v>
          </cell>
          <cell r="T101">
            <v>2.8704370929139329</v>
          </cell>
          <cell r="U101">
            <v>6.5844892021629873</v>
          </cell>
          <cell r="V101">
            <v>2.6818571235019371</v>
          </cell>
        </row>
        <row r="102">
          <cell r="A102">
            <v>2021</v>
          </cell>
          <cell r="B102">
            <v>10.11189341205098</v>
          </cell>
          <cell r="C102">
            <v>8.3648255720823066</v>
          </cell>
          <cell r="D102">
            <v>4.6902134798235124</v>
          </cell>
          <cell r="E102">
            <v>4.6650473580065412</v>
          </cell>
          <cell r="F102">
            <v>4.0280213485131471</v>
          </cell>
          <cell r="G102">
            <v>4.5711503306421308</v>
          </cell>
          <cell r="H102">
            <v>5.7893399600845914</v>
          </cell>
          <cell r="I102">
            <v>6.1404184731691291</v>
          </cell>
          <cell r="J102">
            <v>3.6382355687877475</v>
          </cell>
          <cell r="K102">
            <v>3.5881008133176739</v>
          </cell>
          <cell r="L102">
            <v>2.7140419453759383</v>
          </cell>
          <cell r="M102">
            <v>4.0896064927811535</v>
          </cell>
          <cell r="N102">
            <v>-2.9879639760962884</v>
          </cell>
          <cell r="O102">
            <v>-3.8985790236398692E-2</v>
          </cell>
          <cell r="P102">
            <v>2.2067862499941033</v>
          </cell>
          <cell r="Q102">
            <v>6.2470965511128451</v>
          </cell>
          <cell r="R102">
            <v>2.5820422183944722</v>
          </cell>
          <cell r="S102">
            <v>5.1139434169453049</v>
          </cell>
          <cell r="T102">
            <v>4.4381948411477792</v>
          </cell>
          <cell r="U102">
            <v>7.9307781666855632</v>
          </cell>
          <cell r="V102">
            <v>4.0144467053518103</v>
          </cell>
        </row>
        <row r="103">
          <cell r="A103">
            <v>2022</v>
          </cell>
          <cell r="B103">
            <v>21.974955651126947</v>
          </cell>
          <cell r="C103">
            <v>20.610496028022766</v>
          </cell>
          <cell r="D103">
            <v>18.511574638551732</v>
          </cell>
          <cell r="E103">
            <v>18.84589718696137</v>
          </cell>
          <cell r="F103">
            <v>17.57864273151338</v>
          </cell>
          <cell r="G103">
            <v>23.546153623453066</v>
          </cell>
          <cell r="H103">
            <v>20.320342857744254</v>
          </cell>
          <cell r="I103">
            <v>19.383601708191772</v>
          </cell>
          <cell r="J103">
            <v>17.421964733942396</v>
          </cell>
          <cell r="K103">
            <v>17.091472759402443</v>
          </cell>
          <cell r="L103">
            <v>16.080240247262836</v>
          </cell>
          <cell r="M103">
            <v>17.115725553484182</v>
          </cell>
          <cell r="N103">
            <v>15.185102761006597</v>
          </cell>
          <cell r="O103">
            <v>21.752503209525905</v>
          </cell>
          <cell r="P103">
            <v>18.454812144917934</v>
          </cell>
          <cell r="Q103">
            <v>19.216103636323705</v>
          </cell>
          <cell r="R103">
            <v>15.870383559939084</v>
          </cell>
          <cell r="S103">
            <v>17.277265320556634</v>
          </cell>
          <cell r="T103">
            <v>17.752990042629033</v>
          </cell>
          <cell r="U103">
            <v>16.706346735136741</v>
          </cell>
          <cell r="V103">
            <v>17.715999045187587</v>
          </cell>
        </row>
        <row r="104">
          <cell r="A104">
            <v>2023</v>
          </cell>
          <cell r="B104">
            <v>11.68164554876987</v>
          </cell>
          <cell r="C104">
            <v>10.202625796981062</v>
          </cell>
          <cell r="D104">
            <v>8.9407866293152978</v>
          </cell>
          <cell r="E104">
            <v>7.4955585928131852</v>
          </cell>
          <cell r="F104">
            <v>6.6173795970427758</v>
          </cell>
          <cell r="G104">
            <v>8.982576844005278</v>
          </cell>
          <cell r="H104">
            <v>9.0097250913970406</v>
          </cell>
          <cell r="I104">
            <v>9.0176832130021918</v>
          </cell>
          <cell r="J104">
            <v>7.7741836597585756</v>
          </cell>
          <cell r="K104">
            <v>7.708588370000574</v>
          </cell>
          <cell r="L104">
            <v>3.3645167244072383</v>
          </cell>
          <cell r="M104">
            <v>7.5432103801101054</v>
          </cell>
          <cell r="N104">
            <v>12.708682836413251</v>
          </cell>
          <cell r="O104">
            <v>10.795619867371355</v>
          </cell>
          <cell r="P104">
            <v>7.852385704963341</v>
          </cell>
          <cell r="Q104">
            <v>7.7733326612920877</v>
          </cell>
          <cell r="R104">
            <v>6.8020790429865645</v>
          </cell>
          <cell r="S104">
            <v>7.9878859101076811</v>
          </cell>
          <cell r="T104">
            <v>8.7051035125457936</v>
          </cell>
          <cell r="U104">
            <v>10.570750613578038</v>
          </cell>
          <cell r="V104">
            <v>7.9599672828780319</v>
          </cell>
        </row>
        <row r="105">
          <cell r="B105">
            <v>8.8546513038394803</v>
          </cell>
          <cell r="C105">
            <v>6.7932928845254441</v>
          </cell>
          <cell r="D105">
            <v>5.0971259876360859</v>
          </cell>
          <cell r="E105">
            <v>6.0193898931070002</v>
          </cell>
          <cell r="F105">
            <v>2.1422735334560019</v>
          </cell>
          <cell r="G105">
            <v>7.3784175231087623</v>
          </cell>
          <cell r="H105">
            <v>6.1158421514766799</v>
          </cell>
          <cell r="I105">
            <v>5.74260324105005</v>
          </cell>
          <cell r="J105">
            <v>5.0474224850422269</v>
          </cell>
          <cell r="K105">
            <v>4.9203936908291244</v>
          </cell>
          <cell r="L105">
            <v>3.3528145979839157</v>
          </cell>
          <cell r="M105">
            <v>5.8567994964230188</v>
          </cell>
          <cell r="N105">
            <v>6.1838560434688699</v>
          </cell>
          <cell r="O105">
            <v>6.7121466430381878</v>
          </cell>
          <cell r="P105">
            <v>4.8911648871484195</v>
          </cell>
          <cell r="Q105">
            <v>4.3023554415566121</v>
          </cell>
          <cell r="R105">
            <v>4.6528381497223981</v>
          </cell>
          <cell r="S105">
            <v>5.3641959545143321</v>
          </cell>
          <cell r="T105">
            <v>5.0380320088757804</v>
          </cell>
          <cell r="U105">
            <v>7.9753480631587488</v>
          </cell>
          <cell r="V105">
            <v>5.1508684573303247</v>
          </cell>
        </row>
        <row r="126">
          <cell r="A126">
            <v>2019</v>
          </cell>
          <cell r="B126">
            <v>6.5349294522385852</v>
          </cell>
          <cell r="C126">
            <v>2.428519761808948</v>
          </cell>
          <cell r="D126">
            <v>1.0666939329343665</v>
          </cell>
          <cell r="E126">
            <v>-1.2801468379408514</v>
          </cell>
          <cell r="F126">
            <v>-1.7701622797325567</v>
          </cell>
          <cell r="G126">
            <v>-1.9271772083325387</v>
          </cell>
          <cell r="H126">
            <v>0.68893943598891549</v>
          </cell>
          <cell r="I126">
            <v>1.4398517813839802</v>
          </cell>
          <cell r="J126">
            <v>-0.25638381364860741</v>
          </cell>
          <cell r="K126">
            <v>-0.16639018036653264</v>
          </cell>
          <cell r="L126">
            <v>-0.80795682357337983</v>
          </cell>
          <cell r="M126">
            <v>0.25576893294099429</v>
          </cell>
          <cell r="N126">
            <v>-2.8220990503136631</v>
          </cell>
          <cell r="O126">
            <v>7.7243550024645696E-2</v>
          </cell>
          <cell r="P126">
            <v>-0.53655793463624979</v>
          </cell>
          <cell r="Q126">
            <v>-0.40461563989893623</v>
          </cell>
          <cell r="R126">
            <v>-0.31739978556160831</v>
          </cell>
          <cell r="S126">
            <v>0.61464786549895911</v>
          </cell>
          <cell r="T126">
            <v>-1.1908665023702727</v>
          </cell>
          <cell r="U126">
            <v>2.5002551457271305</v>
          </cell>
        </row>
        <row r="127">
          <cell r="A127">
            <v>2020</v>
          </cell>
          <cell r="B127">
            <v>7.7662160412834442</v>
          </cell>
          <cell r="C127">
            <v>5.5018480025857981</v>
          </cell>
          <cell r="D127">
            <v>1.3525070711627942</v>
          </cell>
          <cell r="E127">
            <v>-0.28669777885643249</v>
          </cell>
          <cell r="F127">
            <v>-1.6509048827706505</v>
          </cell>
          <cell r="G127">
            <v>-5.3968474933805899</v>
          </cell>
          <cell r="H127">
            <v>0.63732228549378955</v>
          </cell>
          <cell r="I127">
            <v>2.3739400668580357</v>
          </cell>
          <cell r="J127">
            <v>-0.4213859491400207</v>
          </cell>
          <cell r="K127">
            <v>-0.15352877990734512</v>
          </cell>
          <cell r="L127">
            <v>-1.2821841965500433</v>
          </cell>
          <cell r="M127">
            <v>0.17384426666641886</v>
          </cell>
          <cell r="N127">
            <v>-3.9269975646526727</v>
          </cell>
          <cell r="O127">
            <v>-1.9917007835060716</v>
          </cell>
          <cell r="P127">
            <v>-1.1640856144003311</v>
          </cell>
          <cell r="Q127">
            <v>0.90790842376091907</v>
          </cell>
          <cell r="R127">
            <v>-0.29407992671090055</v>
          </cell>
          <cell r="S127">
            <v>0.53190492026853797</v>
          </cell>
          <cell r="T127">
            <v>-0.38824757619732958</v>
          </cell>
          <cell r="U127">
            <v>3.9662351952604116</v>
          </cell>
        </row>
        <row r="128">
          <cell r="A128">
            <v>2021</v>
          </cell>
          <cell r="B128">
            <v>6.6964517222809503</v>
          </cell>
          <cell r="C128">
            <v>4.5748643879484998</v>
          </cell>
          <cell r="D128">
            <v>0.79968052638410125</v>
          </cell>
          <cell r="E128">
            <v>0.3708126541452792</v>
          </cell>
          <cell r="F128">
            <v>-1.068280661887508</v>
          </cell>
          <cell r="G128">
            <v>-2.6009482301252347</v>
          </cell>
          <cell r="H128">
            <v>1.0352567220690527</v>
          </cell>
          <cell r="I128">
            <v>2.0831998312804436</v>
          </cell>
          <cell r="J128">
            <v>-0.36864223132215329</v>
          </cell>
          <cell r="K128">
            <v>-0.24867830754211614</v>
          </cell>
          <cell r="L128">
            <v>-1.1085164786444832</v>
          </cell>
          <cell r="M128">
            <v>3.1773263511715923E-2</v>
          </cell>
          <cell r="N128">
            <v>-3.874630313830544</v>
          </cell>
          <cell r="O128">
            <v>-5.193464199348826</v>
          </cell>
          <cell r="P128">
            <v>-1.3462599885707798</v>
          </cell>
          <cell r="Q128">
            <v>0.91994740759608984</v>
          </cell>
          <cell r="R128">
            <v>-0.43889763506461071</v>
          </cell>
          <cell r="S128">
            <v>0.70031709212945259</v>
          </cell>
          <cell r="T128">
            <v>-2.896211755024428E-2</v>
          </cell>
          <cell r="U128">
            <v>4.6046344774160293</v>
          </cell>
        </row>
        <row r="129">
          <cell r="A129">
            <v>2022</v>
          </cell>
          <cell r="B129">
            <v>5.6571034585392459</v>
          </cell>
          <cell r="C129">
            <v>3.4479545242754632</v>
          </cell>
          <cell r="D129">
            <v>0.24062613453111675</v>
          </cell>
          <cell r="E129">
            <v>0.31614521385565941</v>
          </cell>
          <cell r="F129">
            <v>-1.1404541615670265</v>
          </cell>
          <cell r="G129">
            <v>-3.1648564804813901</v>
          </cell>
          <cell r="H129">
            <v>0.47404047367211655</v>
          </cell>
          <cell r="I129">
            <v>1.5307374604179553</v>
          </cell>
          <cell r="J129">
            <v>-0.26990202453884893</v>
          </cell>
          <cell r="K129">
            <v>-0.11367575007066613</v>
          </cell>
          <cell r="L129">
            <v>-0.90933581765430505</v>
          </cell>
          <cell r="M129">
            <v>0.40857558079176459</v>
          </cell>
          <cell r="N129">
            <v>-5.8165244207319713</v>
          </cell>
          <cell r="O129">
            <v>-2.5725860420518236</v>
          </cell>
          <cell r="P129">
            <v>-0.92145564454214113</v>
          </cell>
          <cell r="Q129">
            <v>0.43381226442933807</v>
          </cell>
          <cell r="R129">
            <v>-0.23870039006959332</v>
          </cell>
          <cell r="S129">
            <v>0.80652888934526568</v>
          </cell>
          <cell r="T129">
            <v>-8.6430337644584548E-2</v>
          </cell>
          <cell r="U129">
            <v>3.1510240058141168</v>
          </cell>
        </row>
        <row r="130">
          <cell r="A130">
            <v>2023</v>
          </cell>
          <cell r="B130">
            <v>5.3168625765350548</v>
          </cell>
          <cell r="C130">
            <v>2.8261717325757982</v>
          </cell>
          <cell r="D130">
            <v>0.36152058767207396</v>
          </cell>
          <cell r="E130">
            <v>-4.8430547567878436E-2</v>
          </cell>
          <cell r="F130">
            <v>-1.8338569100314146</v>
          </cell>
          <cell r="G130">
            <v>-4.6016344369488351</v>
          </cell>
          <cell r="H130">
            <v>-8.0293047249786018E-2</v>
          </cell>
          <cell r="I130">
            <v>1.24507370952084</v>
          </cell>
          <cell r="J130">
            <v>-0.21869227664786142</v>
          </cell>
          <cell r="K130">
            <v>1.9227272010241051E-2</v>
          </cell>
          <cell r="L130">
            <v>-0.40074180093258188</v>
          </cell>
          <cell r="M130">
            <v>0.48581428379224922</v>
          </cell>
          <cell r="N130">
            <v>-1.0883758314776597</v>
          </cell>
          <cell r="O130">
            <v>-1.202951356468795</v>
          </cell>
          <cell r="P130">
            <v>-0.6637621076606145</v>
          </cell>
          <cell r="Q130">
            <v>-3.3518682475644865E-2</v>
          </cell>
          <cell r="R130">
            <v>-0.24656813946107406</v>
          </cell>
          <cell r="S130">
            <v>0.50864020361153972</v>
          </cell>
          <cell r="T130">
            <v>-0.34848055567347075</v>
          </cell>
          <cell r="U130">
            <v>3.219693691253573</v>
          </cell>
        </row>
        <row r="131">
          <cell r="B131">
            <v>4.8696864853189412</v>
          </cell>
          <cell r="C131">
            <v>2.1867993722629313</v>
          </cell>
          <cell r="D131">
            <v>0.64689731351128643</v>
          </cell>
          <cell r="E131">
            <v>-3.7381710250625681E-3</v>
          </cell>
          <cell r="F131">
            <v>-2.6433235558988675</v>
          </cell>
          <cell r="G131">
            <v>-4.0162522799819156</v>
          </cell>
          <cell r="H131">
            <v>-0.11328163864871402</v>
          </cell>
          <cell r="I131">
            <v>1.0405033490271161</v>
          </cell>
          <cell r="J131">
            <v>-0.18189885666771002</v>
          </cell>
          <cell r="K131">
            <v>2.7056239330474369E-2</v>
          </cell>
          <cell r="L131">
            <v>-0.25226192636105099</v>
          </cell>
          <cell r="M131">
            <v>0.72203384673673621</v>
          </cell>
          <cell r="N131">
            <v>-4.2229825738027307</v>
          </cell>
          <cell r="O131">
            <v>-1.3025818475338449</v>
          </cell>
          <cell r="P131">
            <v>-0.79914952894167679</v>
          </cell>
          <cell r="Q131">
            <v>9.8921950580991597E-2</v>
          </cell>
          <cell r="R131">
            <v>-0.27593495989983791</v>
          </cell>
          <cell r="S131">
            <v>0.26942122409304142</v>
          </cell>
          <cell r="T131">
            <v>-0.35929538621292789</v>
          </cell>
          <cell r="U131">
            <v>3.0300775277706369</v>
          </cell>
        </row>
        <row r="152">
          <cell r="A152">
            <v>2019</v>
          </cell>
          <cell r="B152">
            <v>2.6420867559243701</v>
          </cell>
          <cell r="C152">
            <v>2.692766143862098</v>
          </cell>
          <cell r="D152">
            <v>2.789111966804307</v>
          </cell>
          <cell r="E152">
            <v>2.3953949622754003</v>
          </cell>
          <cell r="F152">
            <v>3.352189103813707</v>
          </cell>
          <cell r="G152">
            <v>8.4411090760428849</v>
          </cell>
          <cell r="H152">
            <v>4.0386471448191097</v>
          </cell>
          <cell r="I152">
            <v>2.7749943862682085</v>
          </cell>
          <cell r="J152">
            <v>4.1930146775362322</v>
          </cell>
          <cell r="K152">
            <v>3.9642003605397464</v>
          </cell>
          <cell r="L152">
            <v>4.2452076633717626</v>
          </cell>
          <cell r="M152">
            <v>4.2779154406070932</v>
          </cell>
          <cell r="N152">
            <v>1.7002168392490635</v>
          </cell>
          <cell r="O152">
            <v>2.7029685418696165</v>
          </cell>
          <cell r="P152">
            <v>5.1606203770726156</v>
          </cell>
          <cell r="Q152">
            <v>4.8518328504479911</v>
          </cell>
          <cell r="R152">
            <v>2.9683443360210222</v>
          </cell>
          <cell r="S152">
            <v>4.4229478077353841</v>
          </cell>
          <cell r="T152">
            <v>3.3453881577046074</v>
          </cell>
          <cell r="U152">
            <v>3.5613154102829783</v>
          </cell>
          <cell r="V152">
            <v>3.9786827467766845</v>
          </cell>
        </row>
        <row r="153">
          <cell r="A153">
            <v>2020</v>
          </cell>
          <cell r="B153">
            <v>2.1471162159613759</v>
          </cell>
          <cell r="C153">
            <v>2.5346955618553872</v>
          </cell>
          <cell r="D153">
            <v>2.21691179204708</v>
          </cell>
          <cell r="E153">
            <v>2.0647798031372795</v>
          </cell>
          <cell r="F153">
            <v>2.3196676669004423</v>
          </cell>
          <cell r="G153">
            <v>4.8473115116842358</v>
          </cell>
          <cell r="H153">
            <v>2.8180546171587908</v>
          </cell>
          <cell r="I153">
            <v>2.2340399581204338</v>
          </cell>
          <cell r="J153">
            <v>2.7613468561661794</v>
          </cell>
          <cell r="K153">
            <v>2.6490476085932055</v>
          </cell>
          <cell r="L153">
            <v>2.5138958610704907</v>
          </cell>
          <cell r="M153">
            <v>2.3999801143841069</v>
          </cell>
          <cell r="N153">
            <v>4.635857590165835</v>
          </cell>
          <cell r="O153">
            <v>4.2468864041268173</v>
          </cell>
          <cell r="P153">
            <v>3.7696904878873441</v>
          </cell>
          <cell r="Q153">
            <v>3.4502807666132691</v>
          </cell>
          <cell r="R153">
            <v>1.6541504339883817</v>
          </cell>
          <cell r="S153">
            <v>3.7430711736151472</v>
          </cell>
          <cell r="T153">
            <v>3.2586846691112625</v>
          </cell>
          <cell r="U153">
            <v>2.6182540069025757</v>
          </cell>
          <cell r="V153">
            <v>2.6818571235019371</v>
          </cell>
        </row>
        <row r="154">
          <cell r="A154">
            <v>2021</v>
          </cell>
          <cell r="B154">
            <v>3.4154416897700304</v>
          </cell>
          <cell r="C154">
            <v>3.7899611841338063</v>
          </cell>
          <cell r="D154">
            <v>3.8905329534394109</v>
          </cell>
          <cell r="E154">
            <v>4.294234703861262</v>
          </cell>
          <cell r="F154">
            <v>5.0963020104006551</v>
          </cell>
          <cell r="G154">
            <v>7.172098560767366</v>
          </cell>
          <cell r="H154">
            <v>4.7540832380155384</v>
          </cell>
          <cell r="I154">
            <v>4.057218641888686</v>
          </cell>
          <cell r="J154">
            <v>4.0068778001099012</v>
          </cell>
          <cell r="K154">
            <v>3.8367791208597901</v>
          </cell>
          <cell r="L154">
            <v>3.8225584240204218</v>
          </cell>
          <cell r="M154">
            <v>4.0578332292694368</v>
          </cell>
          <cell r="N154">
            <v>0.88666633773425552</v>
          </cell>
          <cell r="O154">
            <v>5.1544784091124267</v>
          </cell>
          <cell r="P154">
            <v>3.5530462385648831</v>
          </cell>
          <cell r="Q154">
            <v>5.3271491435167553</v>
          </cell>
          <cell r="R154">
            <v>3.0209398534590828</v>
          </cell>
          <cell r="S154">
            <v>4.4136263248158523</v>
          </cell>
          <cell r="T154">
            <v>4.4671569586980233</v>
          </cell>
          <cell r="U154">
            <v>3.326143689269534</v>
          </cell>
          <cell r="V154">
            <v>4.0144467053518103</v>
          </cell>
        </row>
        <row r="155">
          <cell r="A155">
            <v>2022</v>
          </cell>
          <cell r="B155">
            <v>16.317852192587701</v>
          </cell>
          <cell r="C155">
            <v>17.162541503747303</v>
          </cell>
          <cell r="D155">
            <v>18.270948504020616</v>
          </cell>
          <cell r="E155">
            <v>18.529751973105711</v>
          </cell>
          <cell r="F155">
            <v>18.719096893080405</v>
          </cell>
          <cell r="G155">
            <v>26.711010103934452</v>
          </cell>
          <cell r="H155">
            <v>19.846302384072139</v>
          </cell>
          <cell r="I155">
            <v>17.85286424777382</v>
          </cell>
          <cell r="J155">
            <v>17.691866758481247</v>
          </cell>
          <cell r="K155">
            <v>17.205148509473108</v>
          </cell>
          <cell r="L155">
            <v>16.989576064917138</v>
          </cell>
          <cell r="M155">
            <v>16.707149972692417</v>
          </cell>
          <cell r="N155">
            <v>21.00162718173857</v>
          </cell>
          <cell r="O155">
            <v>24.325089251577729</v>
          </cell>
          <cell r="P155">
            <v>19.376267789460073</v>
          </cell>
          <cell r="Q155">
            <v>18.782291371894367</v>
          </cell>
          <cell r="R155">
            <v>16.109083950008678</v>
          </cell>
          <cell r="S155">
            <v>16.470736431211368</v>
          </cell>
          <cell r="T155">
            <v>17.839420380273616</v>
          </cell>
          <cell r="U155">
            <v>13.555322729322624</v>
          </cell>
          <cell r="V155">
            <v>17.715999045187587</v>
          </cell>
        </row>
        <row r="156">
          <cell r="A156">
            <v>2023</v>
          </cell>
          <cell r="B156">
            <v>6.3647829722348161</v>
          </cell>
          <cell r="C156">
            <v>7.3764540644052641</v>
          </cell>
          <cell r="D156">
            <v>8.5792660416432227</v>
          </cell>
          <cell r="E156">
            <v>7.5439891403810639</v>
          </cell>
          <cell r="F156">
            <v>8.4512365070741904</v>
          </cell>
          <cell r="G156">
            <v>13.584211280954113</v>
          </cell>
          <cell r="H156">
            <v>9.0900181386468262</v>
          </cell>
          <cell r="I156">
            <v>7.7726095034813518</v>
          </cell>
          <cell r="J156">
            <v>7.9928759364064375</v>
          </cell>
          <cell r="K156">
            <v>7.6893610979903331</v>
          </cell>
          <cell r="L156">
            <v>3.7652585253398203</v>
          </cell>
          <cell r="M156">
            <v>7.0573960963178566</v>
          </cell>
          <cell r="N156">
            <v>13.79705866789091</v>
          </cell>
          <cell r="O156">
            <v>11.998571223840152</v>
          </cell>
          <cell r="P156">
            <v>8.5161478126239558</v>
          </cell>
          <cell r="Q156">
            <v>7.8068513437677325</v>
          </cell>
          <cell r="R156">
            <v>7.0486471824476382</v>
          </cell>
          <cell r="S156">
            <v>7.4792457064961413</v>
          </cell>
          <cell r="T156">
            <v>9.0535840682192639</v>
          </cell>
          <cell r="U156">
            <v>7.3510569223244655</v>
          </cell>
          <cell r="V156">
            <v>7.9599672828780319</v>
          </cell>
        </row>
        <row r="157">
          <cell r="B157">
            <v>3.9849648185205386</v>
          </cell>
          <cell r="C157">
            <v>4.6064935122625128</v>
          </cell>
          <cell r="D157">
            <v>4.4502286741247987</v>
          </cell>
          <cell r="E157">
            <v>6.0231280641320621</v>
          </cell>
          <cell r="F157">
            <v>4.7855970893548694</v>
          </cell>
          <cell r="G157">
            <v>11.394669803090677</v>
          </cell>
          <cell r="H157">
            <v>6.229123790125394</v>
          </cell>
          <cell r="I157">
            <v>4.7020998920229342</v>
          </cell>
          <cell r="J157">
            <v>5.2293213417099373</v>
          </cell>
          <cell r="K157">
            <v>4.8933374514986498</v>
          </cell>
          <cell r="L157">
            <v>3.6050765243449665</v>
          </cell>
          <cell r="M157">
            <v>5.1347656496862824</v>
          </cell>
          <cell r="N157">
            <v>10.4068386172716</v>
          </cell>
          <cell r="O157">
            <v>8.0147284905720326</v>
          </cell>
          <cell r="P157">
            <v>5.6903144160900965</v>
          </cell>
          <cell r="Q157">
            <v>4.2034334909756206</v>
          </cell>
          <cell r="R157">
            <v>4.9287731096222354</v>
          </cell>
          <cell r="S157">
            <v>5.0947747304212907</v>
          </cell>
          <cell r="T157">
            <v>5.3973273950887082</v>
          </cell>
          <cell r="U157">
            <v>4.9452705353881123</v>
          </cell>
          <cell r="V157">
            <v>5.1508684573303247</v>
          </cell>
        </row>
        <row r="185">
          <cell r="B185">
            <v>-25.18</v>
          </cell>
          <cell r="C185">
            <v>-8.49</v>
          </cell>
          <cell r="D185">
            <v>9.59</v>
          </cell>
          <cell r="E185">
            <v>-13.57</v>
          </cell>
          <cell r="F185">
            <v>-10.6</v>
          </cell>
          <cell r="G185">
            <v>26.68</v>
          </cell>
          <cell r="H185">
            <v>2.38</v>
          </cell>
          <cell r="I185">
            <v>-6.6457432331269706</v>
          </cell>
          <cell r="J185">
            <v>0.80740248721202834</v>
          </cell>
          <cell r="K185">
            <v>-0.44</v>
          </cell>
          <cell r="L185">
            <v>-0.15</v>
          </cell>
          <cell r="M185">
            <v>0.98</v>
          </cell>
          <cell r="N185">
            <v>24.7</v>
          </cell>
          <cell r="O185">
            <v>44.75</v>
          </cell>
          <cell r="P185">
            <v>3.83</v>
          </cell>
          <cell r="Q185">
            <v>-10.95</v>
          </cell>
          <cell r="R185">
            <v>0.11</v>
          </cell>
          <cell r="S185">
            <v>-8.5299999999999994</v>
          </cell>
          <cell r="T185">
            <v>-9.23</v>
          </cell>
          <cell r="U185">
            <v>-13.76</v>
          </cell>
          <cell r="V185">
            <v>0</v>
          </cell>
        </row>
        <row r="186">
          <cell r="B186">
            <v>-19.79</v>
          </cell>
          <cell r="C186">
            <v>-4.74</v>
          </cell>
          <cell r="D186">
            <v>10.1</v>
          </cell>
          <cell r="E186">
            <v>-8.0399999999999991</v>
          </cell>
          <cell r="F186">
            <v>-10.3</v>
          </cell>
          <cell r="G186">
            <v>20.239999999999998</v>
          </cell>
          <cell r="H186">
            <v>2.36</v>
          </cell>
          <cell r="I186">
            <v>-3.9924681442659682</v>
          </cell>
          <cell r="J186">
            <v>0.49629452338673691</v>
          </cell>
          <cell r="K186">
            <v>-0.45</v>
          </cell>
          <cell r="L186">
            <v>-1.39</v>
          </cell>
          <cell r="M186">
            <v>1.46</v>
          </cell>
          <cell r="N186">
            <v>18.64</v>
          </cell>
          <cell r="O186">
            <v>43.83</v>
          </cell>
          <cell r="P186">
            <v>1.02</v>
          </cell>
          <cell r="Q186">
            <v>-7.79</v>
          </cell>
          <cell r="R186">
            <v>0.3</v>
          </cell>
          <cell r="S186">
            <v>-11.34</v>
          </cell>
          <cell r="T186">
            <v>-3.3</v>
          </cell>
          <cell r="U186">
            <v>-11</v>
          </cell>
          <cell r="V186">
            <v>0</v>
          </cell>
        </row>
        <row r="187">
          <cell r="B187">
            <v>-21.02</v>
          </cell>
          <cell r="C187">
            <v>-6.63</v>
          </cell>
          <cell r="D187">
            <v>7.3</v>
          </cell>
          <cell r="E187">
            <v>-10.66</v>
          </cell>
          <cell r="F187">
            <v>-13.64</v>
          </cell>
          <cell r="G187">
            <v>29.49</v>
          </cell>
          <cell r="H187">
            <v>2.89</v>
          </cell>
          <cell r="I187">
            <v>-6.4426408855967967</v>
          </cell>
          <cell r="J187">
            <v>0.84267044392998591</v>
          </cell>
          <cell r="K187">
            <v>-0.56000000000000005</v>
          </cell>
          <cell r="L187">
            <v>-0.95</v>
          </cell>
          <cell r="M187">
            <v>1.61</v>
          </cell>
          <cell r="N187">
            <v>19.600000000000001</v>
          </cell>
          <cell r="O187">
            <v>40.159999999999997</v>
          </cell>
          <cell r="P187">
            <v>2.9</v>
          </cell>
          <cell r="Q187">
            <v>-7.68</v>
          </cell>
          <cell r="R187">
            <v>-0.74</v>
          </cell>
          <cell r="S187">
            <v>-9.59</v>
          </cell>
          <cell r="T187">
            <v>-7.37</v>
          </cell>
          <cell r="U187">
            <v>-13.38</v>
          </cell>
          <cell r="V187">
            <v>0</v>
          </cell>
        </row>
        <row r="188">
          <cell r="B188">
            <v>-20.36</v>
          </cell>
          <cell r="C188">
            <v>-8.85</v>
          </cell>
          <cell r="D188">
            <v>3.1</v>
          </cell>
          <cell r="E188">
            <v>-12.25</v>
          </cell>
          <cell r="F188">
            <v>-13.14</v>
          </cell>
          <cell r="G188">
            <v>27.61</v>
          </cell>
          <cell r="H188">
            <v>0.93</v>
          </cell>
          <cell r="I188">
            <v>-8.2355086234354768</v>
          </cell>
          <cell r="J188">
            <v>1.1739579612707591</v>
          </cell>
          <cell r="K188">
            <v>-0.19</v>
          </cell>
          <cell r="L188">
            <v>-0.63</v>
          </cell>
          <cell r="M188">
            <v>2.0499999999999998</v>
          </cell>
          <cell r="N188">
            <v>6.19</v>
          </cell>
          <cell r="O188">
            <v>43.33</v>
          </cell>
          <cell r="P188">
            <v>5.07</v>
          </cell>
          <cell r="Q188">
            <v>-8.76</v>
          </cell>
          <cell r="R188">
            <v>0.06</v>
          </cell>
          <cell r="S188">
            <v>-9.48</v>
          </cell>
          <cell r="T188">
            <v>-8.83</v>
          </cell>
          <cell r="U188">
            <v>-13.37</v>
          </cell>
          <cell r="V188">
            <v>0</v>
          </cell>
        </row>
        <row r="189">
          <cell r="B189">
            <v>-20.56</v>
          </cell>
          <cell r="C189">
            <v>-8.8800000000000008</v>
          </cell>
          <cell r="D189">
            <v>4.91</v>
          </cell>
          <cell r="E189">
            <v>-11.19</v>
          </cell>
          <cell r="F189">
            <v>-12.54</v>
          </cell>
          <cell r="G189">
            <v>22.87</v>
          </cell>
          <cell r="H189">
            <v>0.36</v>
          </cell>
          <cell r="I189">
            <v>-7.3614357387251728</v>
          </cell>
          <cell r="J189">
            <v>1.0800766402778117</v>
          </cell>
          <cell r="K189">
            <v>-7.0000000000000007E-2</v>
          </cell>
          <cell r="L189">
            <v>-0.26</v>
          </cell>
          <cell r="M189">
            <v>2.96</v>
          </cell>
          <cell r="N189">
            <v>21.77</v>
          </cell>
          <cell r="O189">
            <v>40.68</v>
          </cell>
          <cell r="P189">
            <v>4.1399999999999997</v>
          </cell>
          <cell r="Q189">
            <v>-11.19</v>
          </cell>
          <cell r="R189">
            <v>-0.23</v>
          </cell>
          <cell r="S189">
            <v>-9.57</v>
          </cell>
          <cell r="T189">
            <v>-7.65</v>
          </cell>
          <cell r="U189">
            <v>-9.2899999999999991</v>
          </cell>
          <cell r="V189">
            <v>0</v>
          </cell>
        </row>
        <row r="216">
          <cell r="B216">
            <v>9.98</v>
          </cell>
          <cell r="C216">
            <v>-11.14</v>
          </cell>
          <cell r="D216">
            <v>-3.74</v>
          </cell>
          <cell r="E216">
            <v>-17.36</v>
          </cell>
          <cell r="F216">
            <v>-17.45</v>
          </cell>
          <cell r="G216">
            <v>21.01</v>
          </cell>
          <cell r="H216">
            <v>2.77</v>
          </cell>
          <cell r="I216">
            <v>-6.9497336234431772</v>
          </cell>
          <cell r="J216">
            <v>0.7069697758790221</v>
          </cell>
          <cell r="K216">
            <v>-0.52</v>
          </cell>
          <cell r="L216">
            <v>-2.2599999999999998</v>
          </cell>
          <cell r="M216">
            <v>1.66</v>
          </cell>
          <cell r="N216">
            <v>-3.87</v>
          </cell>
          <cell r="O216">
            <v>29.36</v>
          </cell>
          <cell r="P216">
            <v>0.56000000000000005</v>
          </cell>
          <cell r="Q216">
            <v>-5.0599999999999996</v>
          </cell>
          <cell r="R216">
            <v>-1.1100000000000001</v>
          </cell>
          <cell r="S216">
            <v>-5.61</v>
          </cell>
          <cell r="T216">
            <v>-6.96</v>
          </cell>
          <cell r="U216">
            <v>-5.29</v>
          </cell>
          <cell r="V216">
            <v>0</v>
          </cell>
        </row>
        <row r="217">
          <cell r="B217">
            <v>14.97</v>
          </cell>
          <cell r="C217">
            <v>-2.13</v>
          </cell>
          <cell r="D217">
            <v>0.65</v>
          </cell>
          <cell r="E217">
            <v>-16.260000000000002</v>
          </cell>
          <cell r="F217">
            <v>-16.28</v>
          </cell>
          <cell r="G217">
            <v>15.73</v>
          </cell>
          <cell r="H217">
            <v>3.84</v>
          </cell>
          <cell r="I217">
            <v>-2.9602414140631059</v>
          </cell>
          <cell r="J217">
            <v>0.22758332093724221</v>
          </cell>
          <cell r="K217">
            <v>-0.68</v>
          </cell>
          <cell r="L217">
            <v>-3.99</v>
          </cell>
          <cell r="M217">
            <v>1.33</v>
          </cell>
          <cell r="N217">
            <v>-8.02</v>
          </cell>
          <cell r="O217">
            <v>26.56</v>
          </cell>
          <cell r="P217">
            <v>-1.66</v>
          </cell>
          <cell r="Q217">
            <v>-3.96</v>
          </cell>
          <cell r="R217">
            <v>-0.21</v>
          </cell>
          <cell r="S217">
            <v>-6.12</v>
          </cell>
          <cell r="T217">
            <v>-3.56</v>
          </cell>
          <cell r="U217">
            <v>-0.52</v>
          </cell>
          <cell r="V217">
            <v>0</v>
          </cell>
        </row>
        <row r="218">
          <cell r="B218">
            <v>8.6300000000000008</v>
          </cell>
          <cell r="C218">
            <v>-8.99</v>
          </cell>
          <cell r="D218">
            <v>-3.95</v>
          </cell>
          <cell r="E218">
            <v>-13.85</v>
          </cell>
          <cell r="F218">
            <v>-14.52</v>
          </cell>
          <cell r="G218">
            <v>25.8</v>
          </cell>
          <cell r="H218">
            <v>5.73</v>
          </cell>
          <cell r="I218">
            <v>-5.8109972949774429</v>
          </cell>
          <cell r="J218">
            <v>0.5120135704024914</v>
          </cell>
          <cell r="K218">
            <v>-1.01</v>
          </cell>
          <cell r="L218">
            <v>-4.0599999999999996</v>
          </cell>
          <cell r="M218">
            <v>1.74</v>
          </cell>
          <cell r="N218">
            <v>-5.65</v>
          </cell>
          <cell r="O218">
            <v>19.34</v>
          </cell>
          <cell r="P218">
            <v>-3.65</v>
          </cell>
          <cell r="Q218">
            <v>-4.24</v>
          </cell>
          <cell r="R218">
            <v>-1.04</v>
          </cell>
          <cell r="S218">
            <v>-3.91</v>
          </cell>
          <cell r="T218">
            <v>-2.89</v>
          </cell>
          <cell r="U218">
            <v>2.44</v>
          </cell>
          <cell r="V218">
            <v>0</v>
          </cell>
        </row>
        <row r="219">
          <cell r="B219">
            <v>7.55</v>
          </cell>
          <cell r="C219">
            <v>-14.18</v>
          </cell>
          <cell r="D219">
            <v>-7.02</v>
          </cell>
          <cell r="E219">
            <v>-17.3</v>
          </cell>
          <cell r="F219">
            <v>-16.68</v>
          </cell>
          <cell r="G219">
            <v>21.71</v>
          </cell>
          <cell r="H219">
            <v>2.15</v>
          </cell>
          <cell r="I219">
            <v>-8.6442142745640709</v>
          </cell>
          <cell r="J219">
            <v>0.94308031269695491</v>
          </cell>
          <cell r="K219">
            <v>-0.39</v>
          </cell>
          <cell r="L219">
            <v>-3.34</v>
          </cell>
          <cell r="M219">
            <v>3.42</v>
          </cell>
          <cell r="N219">
            <v>-12.45</v>
          </cell>
          <cell r="O219">
            <v>27.54</v>
          </cell>
          <cell r="P219">
            <v>-1.96</v>
          </cell>
          <cell r="Q219">
            <v>-3.04</v>
          </cell>
          <cell r="R219">
            <v>-0.9</v>
          </cell>
          <cell r="S219">
            <v>-6.01</v>
          </cell>
          <cell r="T219">
            <v>-4.33</v>
          </cell>
          <cell r="U219">
            <v>-2.66</v>
          </cell>
          <cell r="V219">
            <v>0</v>
          </cell>
        </row>
        <row r="220">
          <cell r="B220">
            <v>4.0599999999999996</v>
          </cell>
          <cell r="C220">
            <v>-12.55</v>
          </cell>
          <cell r="D220">
            <v>-4.93</v>
          </cell>
          <cell r="E220">
            <v>-15.3</v>
          </cell>
          <cell r="F220">
            <v>-15.05</v>
          </cell>
          <cell r="G220">
            <v>16.38</v>
          </cell>
          <cell r="H220">
            <v>0.7</v>
          </cell>
          <cell r="I220">
            <v>-7.6879346039176344</v>
          </cell>
          <cell r="J220">
            <v>0.87634666713903753</v>
          </cell>
          <cell r="K220">
            <v>-0.13</v>
          </cell>
          <cell r="L220">
            <v>-1.91</v>
          </cell>
          <cell r="M220">
            <v>3.14</v>
          </cell>
          <cell r="N220">
            <v>1.98</v>
          </cell>
          <cell r="O220">
            <v>25.26</v>
          </cell>
          <cell r="P220">
            <v>-1.41</v>
          </cell>
          <cell r="Q220">
            <v>-4.55</v>
          </cell>
          <cell r="R220">
            <v>-0.82</v>
          </cell>
          <cell r="S220">
            <v>-5.94</v>
          </cell>
          <cell r="T220">
            <v>-6.55</v>
          </cell>
          <cell r="U220">
            <v>-0.95</v>
          </cell>
          <cell r="V220">
            <v>0</v>
          </cell>
        </row>
        <row r="247">
          <cell r="B247">
            <v>2.09</v>
          </cell>
          <cell r="C247">
            <v>1.95</v>
          </cell>
          <cell r="D247">
            <v>0.61</v>
          </cell>
          <cell r="E247">
            <v>-0.61</v>
          </cell>
          <cell r="F247">
            <v>-0.28000000000000003</v>
          </cell>
          <cell r="G247">
            <v>-2.5099999999999998</v>
          </cell>
          <cell r="H247">
            <v>0.12</v>
          </cell>
          <cell r="I247">
            <v>0.68661481984290773</v>
          </cell>
          <cell r="J247">
            <v>-0.10491731962722853</v>
          </cell>
          <cell r="K247">
            <v>-0.03</v>
          </cell>
          <cell r="L247">
            <v>-0.34</v>
          </cell>
          <cell r="M247">
            <v>0.35</v>
          </cell>
          <cell r="N247">
            <v>-3.29</v>
          </cell>
          <cell r="O247">
            <v>-2.65</v>
          </cell>
          <cell r="P247">
            <v>-0.35</v>
          </cell>
          <cell r="Q247">
            <v>1.3</v>
          </cell>
          <cell r="R247">
            <v>-0.83</v>
          </cell>
          <cell r="S247">
            <v>0.44</v>
          </cell>
          <cell r="T247">
            <v>-0.31</v>
          </cell>
          <cell r="U247">
            <v>2.5299999999999998</v>
          </cell>
          <cell r="V247">
            <v>0</v>
          </cell>
        </row>
        <row r="248">
          <cell r="B248">
            <v>2.3199999999999998</v>
          </cell>
          <cell r="C248">
            <v>3.24</v>
          </cell>
          <cell r="D248">
            <v>0.48</v>
          </cell>
          <cell r="E248">
            <v>-0.59</v>
          </cell>
          <cell r="F248">
            <v>-0.43</v>
          </cell>
          <cell r="G248">
            <v>-4.25</v>
          </cell>
          <cell r="H248">
            <v>-0.06</v>
          </cell>
          <cell r="I248">
            <v>0.83189785625939305</v>
          </cell>
          <cell r="J248">
            <v>-0.12643634445043561</v>
          </cell>
          <cell r="K248">
            <v>0.02</v>
          </cell>
          <cell r="L248">
            <v>-0.37</v>
          </cell>
          <cell r="M248">
            <v>0.48</v>
          </cell>
          <cell r="N248">
            <v>-2.5299999999999998</v>
          </cell>
          <cell r="O248">
            <v>-2.84</v>
          </cell>
          <cell r="P248">
            <v>-0.47</v>
          </cell>
          <cell r="Q248">
            <v>1.33</v>
          </cell>
          <cell r="R248">
            <v>-0.84</v>
          </cell>
          <cell r="S248">
            <v>0.32</v>
          </cell>
          <cell r="T248">
            <v>0.3</v>
          </cell>
          <cell r="U248">
            <v>3.26</v>
          </cell>
          <cell r="V248">
            <v>0</v>
          </cell>
        </row>
        <row r="249">
          <cell r="B249">
            <v>2.02</v>
          </cell>
          <cell r="C249">
            <v>2.62</v>
          </cell>
          <cell r="D249">
            <v>0.37</v>
          </cell>
          <cell r="E249">
            <v>-0.74</v>
          </cell>
          <cell r="F249">
            <v>-0.56999999999999995</v>
          </cell>
          <cell r="G249">
            <v>-3.28</v>
          </cell>
          <cell r="H249">
            <v>-7.0000000000000007E-2</v>
          </cell>
          <cell r="I249">
            <v>0.61449151434094851</v>
          </cell>
          <cell r="J249">
            <v>-9.2403408297938902E-2</v>
          </cell>
          <cell r="K249">
            <v>0.02</v>
          </cell>
          <cell r="L249">
            <v>-0.32</v>
          </cell>
          <cell r="M249">
            <v>0.49</v>
          </cell>
          <cell r="N249">
            <v>-3.62</v>
          </cell>
          <cell r="O249">
            <v>-2.27</v>
          </cell>
          <cell r="P249">
            <v>-0.38</v>
          </cell>
          <cell r="Q249">
            <v>1.47</v>
          </cell>
          <cell r="R249">
            <v>-0.78</v>
          </cell>
          <cell r="S249">
            <v>0.22</v>
          </cell>
          <cell r="T249">
            <v>-0.53</v>
          </cell>
          <cell r="U249">
            <v>2.56</v>
          </cell>
          <cell r="V249">
            <v>0</v>
          </cell>
        </row>
        <row r="250">
          <cell r="B250">
            <v>1.77</v>
          </cell>
          <cell r="C250">
            <v>2.31</v>
          </cell>
          <cell r="D250">
            <v>0.43</v>
          </cell>
          <cell r="E250">
            <v>-0.27</v>
          </cell>
          <cell r="F250">
            <v>-0.31</v>
          </cell>
          <cell r="G250">
            <v>-3.64</v>
          </cell>
          <cell r="H250">
            <v>-7.0000000000000007E-2</v>
          </cell>
          <cell r="I250">
            <v>0.67914496574106153</v>
          </cell>
          <cell r="J250">
            <v>-0.10341893042205499</v>
          </cell>
          <cell r="K250">
            <v>0.02</v>
          </cell>
          <cell r="L250">
            <v>-0.28999999999999998</v>
          </cell>
          <cell r="M250">
            <v>0.41</v>
          </cell>
          <cell r="N250">
            <v>-4.4000000000000004</v>
          </cell>
          <cell r="O250">
            <v>-3.02</v>
          </cell>
          <cell r="P250">
            <v>-0.41</v>
          </cell>
          <cell r="Q250">
            <v>1.25</v>
          </cell>
          <cell r="R250">
            <v>-0.66</v>
          </cell>
          <cell r="S250">
            <v>0.46</v>
          </cell>
          <cell r="T250">
            <v>0.21</v>
          </cell>
          <cell r="U250">
            <v>2.66</v>
          </cell>
          <cell r="V250">
            <v>0</v>
          </cell>
        </row>
        <row r="251">
          <cell r="B251">
            <v>2.14</v>
          </cell>
          <cell r="C251">
            <v>2.04</v>
          </cell>
          <cell r="D251">
            <v>0.59</v>
          </cell>
          <cell r="E251">
            <v>-0.2</v>
          </cell>
          <cell r="F251">
            <v>-0.45</v>
          </cell>
          <cell r="G251">
            <v>-4.4800000000000004</v>
          </cell>
          <cell r="H251">
            <v>-0.14000000000000001</v>
          </cell>
          <cell r="I251">
            <v>0.76118657733113992</v>
          </cell>
          <cell r="J251">
            <v>-0.11557133985929202</v>
          </cell>
          <cell r="K251">
            <v>0.04</v>
          </cell>
          <cell r="L251">
            <v>-0.12</v>
          </cell>
          <cell r="M251">
            <v>0.37</v>
          </cell>
          <cell r="N251">
            <v>-3.2</v>
          </cell>
          <cell r="O251">
            <v>-2.75</v>
          </cell>
          <cell r="P251">
            <v>-0.54</v>
          </cell>
          <cell r="Q251">
            <v>1.17</v>
          </cell>
          <cell r="R251">
            <v>-0.63</v>
          </cell>
          <cell r="S251">
            <v>0.35</v>
          </cell>
          <cell r="T251">
            <v>0.17</v>
          </cell>
          <cell r="U251">
            <v>2.73</v>
          </cell>
          <cell r="V251">
            <v>0</v>
          </cell>
        </row>
        <row r="309">
          <cell r="B309">
            <v>15.5</v>
          </cell>
          <cell r="C309">
            <v>4.78</v>
          </cell>
          <cell r="D309">
            <v>0.78</v>
          </cell>
          <cell r="E309">
            <v>0.21</v>
          </cell>
          <cell r="F309">
            <v>-1.55</v>
          </cell>
          <cell r="G309">
            <v>-6.96</v>
          </cell>
          <cell r="H309">
            <v>0.98</v>
          </cell>
          <cell r="I309" t="str">
            <v>.</v>
          </cell>
          <cell r="J309" t="str">
            <v>.</v>
          </cell>
          <cell r="K309">
            <v>-0.24</v>
          </cell>
          <cell r="L309">
            <v>-0.98</v>
          </cell>
          <cell r="M309">
            <v>0.15</v>
          </cell>
          <cell r="N309">
            <v>-9.74</v>
          </cell>
          <cell r="O309">
            <v>-8.8699999999999992</v>
          </cell>
          <cell r="P309">
            <v>-1.1000000000000001</v>
          </cell>
          <cell r="Q309">
            <v>0.71</v>
          </cell>
          <cell r="R309">
            <v>-0.37</v>
          </cell>
          <cell r="S309">
            <v>2.64</v>
          </cell>
          <cell r="T309">
            <v>-1.4</v>
          </cell>
          <cell r="U309">
            <v>6.53</v>
          </cell>
          <cell r="V309">
            <v>0</v>
          </cell>
        </row>
        <row r="310">
          <cell r="B310">
            <v>17.46</v>
          </cell>
          <cell r="C310">
            <v>7.95</v>
          </cell>
          <cell r="D310">
            <v>1.0900000000000001</v>
          </cell>
          <cell r="E310">
            <v>1.88</v>
          </cell>
          <cell r="F310">
            <v>-0.55000000000000004</v>
          </cell>
          <cell r="G310">
            <v>-10.93</v>
          </cell>
          <cell r="H310">
            <v>0.93</v>
          </cell>
          <cell r="I310" t="str">
            <v>.</v>
          </cell>
          <cell r="J310" t="str">
            <v>.</v>
          </cell>
          <cell r="K310">
            <v>-0.23</v>
          </cell>
          <cell r="L310">
            <v>-1.53</v>
          </cell>
          <cell r="M310">
            <v>-0.06</v>
          </cell>
          <cell r="N310">
            <v>-10.69</v>
          </cell>
          <cell r="O310">
            <v>-11.89</v>
          </cell>
          <cell r="P310">
            <v>-1.86</v>
          </cell>
          <cell r="Q310">
            <v>2.5299999999999998</v>
          </cell>
          <cell r="R310">
            <v>-0.28000000000000003</v>
          </cell>
          <cell r="S310">
            <v>3.08</v>
          </cell>
          <cell r="T310">
            <v>-1.49</v>
          </cell>
          <cell r="U310">
            <v>8.25</v>
          </cell>
          <cell r="V310">
            <v>0</v>
          </cell>
        </row>
        <row r="311">
          <cell r="B311">
            <v>17.079999999999998</v>
          </cell>
          <cell r="C311">
            <v>7.34</v>
          </cell>
          <cell r="D311">
            <v>0.38</v>
          </cell>
          <cell r="E311">
            <v>3.3</v>
          </cell>
          <cell r="F311">
            <v>1.28</v>
          </cell>
          <cell r="G311">
            <v>-8.8000000000000007</v>
          </cell>
          <cell r="H311">
            <v>1.58</v>
          </cell>
          <cell r="I311" t="str">
            <v>.</v>
          </cell>
          <cell r="J311" t="str">
            <v>.</v>
          </cell>
          <cell r="K311">
            <v>-0.39</v>
          </cell>
          <cell r="L311">
            <v>-1.4</v>
          </cell>
          <cell r="M311">
            <v>-0.36</v>
          </cell>
          <cell r="N311">
            <v>-11.07</v>
          </cell>
          <cell r="O311">
            <v>-18.23</v>
          </cell>
          <cell r="P311">
            <v>-2.52</v>
          </cell>
          <cell r="Q311">
            <v>2.69</v>
          </cell>
          <cell r="R311">
            <v>-0.39</v>
          </cell>
          <cell r="S311">
            <v>3.32</v>
          </cell>
          <cell r="T311">
            <v>1.21</v>
          </cell>
          <cell r="U311">
            <v>10.96</v>
          </cell>
          <cell r="V311">
            <v>0</v>
          </cell>
        </row>
        <row r="312">
          <cell r="B312">
            <v>15.14</v>
          </cell>
          <cell r="C312">
            <v>6.02</v>
          </cell>
          <cell r="D312">
            <v>-0.31</v>
          </cell>
          <cell r="E312">
            <v>2.83</v>
          </cell>
          <cell r="F312">
            <v>0.44</v>
          </cell>
          <cell r="G312">
            <v>-9.2100000000000009</v>
          </cell>
          <cell r="H312">
            <v>0.73</v>
          </cell>
          <cell r="I312" t="str">
            <v>.</v>
          </cell>
          <cell r="J312" t="str">
            <v>.</v>
          </cell>
          <cell r="K312">
            <v>-0.18</v>
          </cell>
          <cell r="L312">
            <v>-1.1000000000000001</v>
          </cell>
          <cell r="M312">
            <v>0.37</v>
          </cell>
          <cell r="N312">
            <v>-11.65</v>
          </cell>
          <cell r="O312">
            <v>-14.23</v>
          </cell>
          <cell r="P312">
            <v>-2.04</v>
          </cell>
          <cell r="Q312">
            <v>1.66</v>
          </cell>
          <cell r="R312">
            <v>-0.11</v>
          </cell>
          <cell r="S312">
            <v>3.68</v>
          </cell>
          <cell r="T312">
            <v>0.36</v>
          </cell>
          <cell r="U312">
            <v>7.79</v>
          </cell>
          <cell r="V312">
            <v>0</v>
          </cell>
        </row>
        <row r="313">
          <cell r="B313">
            <v>13.65</v>
          </cell>
          <cell r="C313">
            <v>5.0599999999999996</v>
          </cell>
          <cell r="D313">
            <v>-0.19</v>
          </cell>
          <cell r="E313">
            <v>2.04</v>
          </cell>
          <cell r="F313">
            <v>-1.38</v>
          </cell>
          <cell r="G313">
            <v>-10.9</v>
          </cell>
          <cell r="H313">
            <v>-0.37</v>
          </cell>
          <cell r="I313" t="str">
            <v>.</v>
          </cell>
          <cell r="J313" t="str">
            <v>.</v>
          </cell>
          <cell r="K313">
            <v>0.09</v>
          </cell>
          <cell r="L313">
            <v>-0.3</v>
          </cell>
          <cell r="M313">
            <v>0.33</v>
          </cell>
          <cell r="N313">
            <v>-6.62</v>
          </cell>
          <cell r="O313">
            <v>-10.35</v>
          </cell>
          <cell r="P313">
            <v>-1.26</v>
          </cell>
          <cell r="Q313">
            <v>1.27</v>
          </cell>
          <cell r="R313">
            <v>-0.06</v>
          </cell>
          <cell r="S313">
            <v>2.98</v>
          </cell>
          <cell r="T313">
            <v>0.22</v>
          </cell>
          <cell r="U313">
            <v>6.91</v>
          </cell>
          <cell r="V313">
            <v>0</v>
          </cell>
        </row>
      </sheetData>
      <sheetData sheetId="93">
        <row r="178">
          <cell r="B178">
            <v>17.821865049611869</v>
          </cell>
          <cell r="C178">
            <v>17.013250533649977</v>
          </cell>
          <cell r="D178">
            <v>17.804227267712278</v>
          </cell>
          <cell r="E178">
            <v>16.715232321453907</v>
          </cell>
          <cell r="F178">
            <v>17.057131035572926</v>
          </cell>
          <cell r="G178">
            <v>18.376453253700888</v>
          </cell>
          <cell r="H178">
            <v>17.61871963330217</v>
          </cell>
          <cell r="I178">
            <v>17.393678920494107</v>
          </cell>
          <cell r="J178">
            <v>18.867368287936376</v>
          </cell>
          <cell r="K178">
            <v>18.894177198233013</v>
          </cell>
          <cell r="L178">
            <v>19.315469516084889</v>
          </cell>
          <cell r="M178">
            <v>18.776726690642441</v>
          </cell>
          <cell r="N178">
            <v>19.393202540570677</v>
          </cell>
          <cell r="O178">
            <v>18.90274970269494</v>
          </cell>
          <cell r="P178">
            <v>19.002855212709605</v>
          </cell>
          <cell r="Q178">
            <v>18.820976579516817</v>
          </cell>
          <cell r="R178">
            <v>18.950426777544806</v>
          </cell>
          <cell r="S178">
            <v>18.634947133708142</v>
          </cell>
          <cell r="T178">
            <v>17.2377168793676</v>
          </cell>
          <cell r="U178">
            <v>18.247639733105096</v>
          </cell>
          <cell r="V178">
            <v>18.648570649821231</v>
          </cell>
        </row>
        <row r="213">
          <cell r="B213">
            <v>55.683413337338429</v>
          </cell>
          <cell r="C213">
            <v>54.941004590120599</v>
          </cell>
          <cell r="D213">
            <v>55.039602495731522</v>
          </cell>
          <cell r="E213">
            <v>54.830382324005889</v>
          </cell>
          <cell r="F213">
            <v>54.898758592319005</v>
          </cell>
          <cell r="G213">
            <v>62.427695158964148</v>
          </cell>
          <cell r="H213">
            <v>56.777860935552923</v>
          </cell>
          <cell r="I213">
            <v>55.09990619439359</v>
          </cell>
          <cell r="J213">
            <v>59.224200313340866</v>
          </cell>
          <cell r="K213">
            <v>59.049257196991221</v>
          </cell>
          <cell r="L213">
            <v>59.154529055838843</v>
          </cell>
          <cell r="M213">
            <v>59.64552754758725</v>
          </cell>
          <cell r="N213">
            <v>59.796050680895071</v>
          </cell>
          <cell r="O213">
            <v>63.052671987286345</v>
          </cell>
          <cell r="P213">
            <v>59.340293494786408</v>
          </cell>
          <cell r="Q213">
            <v>57.976617870297531</v>
          </cell>
          <cell r="R213">
            <v>59.00142582636547</v>
          </cell>
          <cell r="S213">
            <v>58.088313816768768</v>
          </cell>
          <cell r="T213">
            <v>57.351989495534717</v>
          </cell>
          <cell r="U213">
            <v>57.778752411288735</v>
          </cell>
          <cell r="V213">
            <v>58.611869226441584</v>
          </cell>
        </row>
        <row r="248">
          <cell r="B248">
            <v>26.494721613049709</v>
          </cell>
          <cell r="C248">
            <v>28.045744876229428</v>
          </cell>
          <cell r="D248">
            <v>27.156170236556203</v>
          </cell>
          <cell r="E248">
            <v>28.454385354540207</v>
          </cell>
          <cell r="F248">
            <v>28.044110372108062</v>
          </cell>
          <cell r="G248">
            <v>19.195851587334968</v>
          </cell>
          <cell r="H248">
            <v>25.603419431144896</v>
          </cell>
          <cell r="I248">
            <v>27.506414885112306</v>
          </cell>
          <cell r="J248">
            <v>21.908431398722751</v>
          </cell>
          <cell r="K248">
            <v>22.056565604775763</v>
          </cell>
          <cell r="L248">
            <v>21.530001428076265</v>
          </cell>
          <cell r="M248">
            <v>21.577745761770313</v>
          </cell>
          <cell r="N248">
            <v>20.810746778534252</v>
          </cell>
          <cell r="O248">
            <v>18.044578310018711</v>
          </cell>
          <cell r="P248">
            <v>21.656851292503987</v>
          </cell>
          <cell r="Q248">
            <v>23.202405550185652</v>
          </cell>
          <cell r="R248">
            <v>22.048147396089728</v>
          </cell>
          <cell r="S248">
            <v>23.276739049523083</v>
          </cell>
          <cell r="T248">
            <v>25.41029362509769</v>
          </cell>
          <cell r="U248">
            <v>23.973607855606168</v>
          </cell>
          <cell r="V248">
            <v>22.739560123737185</v>
          </cell>
        </row>
        <row r="332">
          <cell r="A332">
            <v>2019</v>
          </cell>
          <cell r="B332">
            <v>47.295968946109284</v>
          </cell>
          <cell r="C332">
            <v>47.538173619256824</v>
          </cell>
          <cell r="D332">
            <v>46.933107250270417</v>
          </cell>
          <cell r="E332">
            <v>48.109368694520427</v>
          </cell>
          <cell r="F332">
            <v>47.433425809246557</v>
          </cell>
          <cell r="G332">
            <v>42.892006085418153</v>
          </cell>
          <cell r="H332">
            <v>46.371999667017384</v>
          </cell>
          <cell r="I332">
            <v>47.374007506493555</v>
          </cell>
          <cell r="J332">
            <v>44.16776598393492</v>
          </cell>
          <cell r="K332">
            <v>44.236571826909092</v>
          </cell>
          <cell r="L332">
            <v>43.669514436883723</v>
          </cell>
          <cell r="M332">
            <v>44.006865818654106</v>
          </cell>
          <cell r="N332">
            <v>43.426128183380094</v>
          </cell>
          <cell r="O332">
            <v>42.221803706894157</v>
          </cell>
          <cell r="P332">
            <v>44.063640096112515</v>
          </cell>
          <cell r="Q332">
            <v>44.869357559557777</v>
          </cell>
          <cell r="R332">
            <v>44.291449847207083</v>
          </cell>
          <cell r="S332">
            <v>44.933445300795185</v>
          </cell>
          <cell r="T332">
            <v>46.351686200189519</v>
          </cell>
          <cell r="U332">
            <v>45.464297701493102</v>
          </cell>
          <cell r="V332">
            <v>44.651606940758434</v>
          </cell>
        </row>
        <row r="333">
          <cell r="A333">
            <v>2020</v>
          </cell>
          <cell r="B333">
            <v>47.391227472250748</v>
          </cell>
          <cell r="C333">
            <v>47.758444682295803</v>
          </cell>
          <cell r="D333">
            <v>46.992282288214881</v>
          </cell>
          <cell r="E333">
            <v>48.273359061865229</v>
          </cell>
          <cell r="F333">
            <v>47.617685040182941</v>
          </cell>
          <cell r="G333">
            <v>43.002094989160696</v>
          </cell>
          <cell r="H333">
            <v>46.495156704468492</v>
          </cell>
          <cell r="I333">
            <v>47.499971753538702</v>
          </cell>
          <cell r="J333">
            <v>44.300642195293783</v>
          </cell>
          <cell r="K333">
            <v>44.37042344289717</v>
          </cell>
          <cell r="L333">
            <v>43.819213992551298</v>
          </cell>
          <cell r="M333">
            <v>44.149356530191106</v>
          </cell>
          <cell r="N333">
            <v>43.45085402882755</v>
          </cell>
          <cell r="O333">
            <v>42.298246394377784</v>
          </cell>
          <cell r="P333">
            <v>44.207315233357178</v>
          </cell>
          <cell r="Q333">
            <v>45.009898124058012</v>
          </cell>
          <cell r="R333">
            <v>44.41012190329571</v>
          </cell>
          <cell r="S333">
            <v>45.048540588078097</v>
          </cell>
          <cell r="T333">
            <v>46.458542972019103</v>
          </cell>
          <cell r="U333">
            <v>45.648428854242546</v>
          </cell>
          <cell r="V333">
            <v>44.782419561880289</v>
          </cell>
        </row>
        <row r="334">
          <cell r="A334">
            <v>2021</v>
          </cell>
          <cell r="B334">
            <v>47.450173587505688</v>
          </cell>
          <cell r="C334">
            <v>47.940013882093382</v>
          </cell>
          <cell r="D334">
            <v>47.032774436691128</v>
          </cell>
          <cell r="E334">
            <v>48.3465773266648</v>
          </cell>
          <cell r="F334">
            <v>47.688679461041069</v>
          </cell>
          <cell r="G334">
            <v>43.025805992946992</v>
          </cell>
          <cell r="H334">
            <v>46.553777578635675</v>
          </cell>
          <cell r="I334">
            <v>47.572430111680831</v>
          </cell>
          <cell r="J334">
            <v>44.382913357730374</v>
          </cell>
          <cell r="K334">
            <v>44.455846870204851</v>
          </cell>
          <cell r="L334">
            <v>43.900539094805083</v>
          </cell>
          <cell r="M334">
            <v>44.235141378148825</v>
          </cell>
          <cell r="N334">
            <v>43.343814567804365</v>
          </cell>
          <cell r="O334">
            <v>42.370366382496563</v>
          </cell>
          <cell r="P334">
            <v>44.319295345730225</v>
          </cell>
          <cell r="Q334">
            <v>45.115034854171327</v>
          </cell>
          <cell r="R334">
            <v>44.485396930104095</v>
          </cell>
          <cell r="S334">
            <v>45.134329111412612</v>
          </cell>
          <cell r="T334">
            <v>46.493335097723936</v>
          </cell>
          <cell r="U334">
            <v>45.763801616146459</v>
          </cell>
          <cell r="V334">
            <v>44.861720558743336</v>
          </cell>
        </row>
        <row r="335">
          <cell r="A335">
            <v>2022</v>
          </cell>
          <cell r="B335">
            <v>47.293794611652949</v>
          </cell>
          <cell r="C335">
            <v>47.790861515092487</v>
          </cell>
          <cell r="D335">
            <v>46.876983071713916</v>
          </cell>
          <cell r="E335">
            <v>48.136907106605356</v>
          </cell>
          <cell r="F335">
            <v>47.556216638427813</v>
          </cell>
          <cell r="G335">
            <v>42.809677958342931</v>
          </cell>
          <cell r="H335">
            <v>46.371390746910819</v>
          </cell>
          <cell r="I335">
            <v>47.411497274490756</v>
          </cell>
          <cell r="J335">
            <v>44.250218564388199</v>
          </cell>
          <cell r="K335">
            <v>44.328274209519272</v>
          </cell>
          <cell r="L335">
            <v>43.809614557885176</v>
          </cell>
          <cell r="M335">
            <v>44.123845221686835</v>
          </cell>
          <cell r="N335">
            <v>43.217194771745348</v>
          </cell>
          <cell r="O335">
            <v>42.179823754893803</v>
          </cell>
          <cell r="P335">
            <v>44.170410600851412</v>
          </cell>
          <cell r="Q335">
            <v>44.95271420441599</v>
          </cell>
          <cell r="R335">
            <v>44.350573105059894</v>
          </cell>
          <cell r="S335">
            <v>45.000423506561312</v>
          </cell>
          <cell r="T335">
            <v>46.327999260789944</v>
          </cell>
          <cell r="U335">
            <v>45.687737621726114</v>
          </cell>
          <cell r="V335">
            <v>44.723363267824091</v>
          </cell>
        </row>
        <row r="336">
          <cell r="A336">
            <v>2023</v>
          </cell>
          <cell r="B336">
            <v>47.353046079334057</v>
          </cell>
          <cell r="C336">
            <v>47.888627101577207</v>
          </cell>
          <cell r="D336">
            <v>46.93539862120128</v>
          </cell>
          <cell r="E336">
            <v>48.169736357404979</v>
          </cell>
          <cell r="F336">
            <v>47.66065550128377</v>
          </cell>
          <cell r="G336">
            <v>42.78807980382161</v>
          </cell>
          <cell r="H336">
            <v>46.411653692047587</v>
          </cell>
          <cell r="I336">
            <v>47.477878356509883</v>
          </cell>
          <cell r="J336">
            <v>44.281755435205625</v>
          </cell>
          <cell r="K336">
            <v>44.362982614081126</v>
          </cell>
          <cell r="L336">
            <v>43.869223532910567</v>
          </cell>
          <cell r="M336">
            <v>44.168060899063221</v>
          </cell>
          <cell r="N336">
            <v>43.109516049839534</v>
          </cell>
          <cell r="O336">
            <v>42.148552383997377</v>
          </cell>
          <cell r="P336">
            <v>44.184808615684673</v>
          </cell>
          <cell r="Q336">
            <v>44.997074225147301</v>
          </cell>
          <cell r="R336">
            <v>44.378882887323009</v>
          </cell>
          <cell r="S336">
            <v>45.043063268045408</v>
          </cell>
          <cell r="T336">
            <v>46.329023704029495</v>
          </cell>
          <cell r="U336">
            <v>45.733655367970087</v>
          </cell>
          <cell r="V336">
            <v>44.758425186575757</v>
          </cell>
        </row>
        <row r="337">
          <cell r="A337">
            <v>2024</v>
          </cell>
          <cell r="B337">
            <v>47.495470416118607</v>
          </cell>
          <cell r="C337">
            <v>48.07185861437204</v>
          </cell>
          <cell r="D337">
            <v>47.081642391615716</v>
          </cell>
          <cell r="E337">
            <v>48.274393530240019</v>
          </cell>
          <cell r="F337">
            <v>47.892218264543203</v>
          </cell>
          <cell r="G337">
            <v>42.787268215447192</v>
          </cell>
          <cell r="H337">
            <v>46.524910983381595</v>
          </cell>
          <cell r="I337">
            <v>47.634960438855508</v>
          </cell>
          <cell r="J337">
            <v>44.369547636946123</v>
          </cell>
          <cell r="K337">
            <v>44.455956045972009</v>
          </cell>
          <cell r="L337">
            <v>44.001850408033221</v>
          </cell>
          <cell r="M337">
            <v>44.264066421071952</v>
          </cell>
          <cell r="N337">
            <v>43.114341285975932</v>
          </cell>
          <cell r="O337">
            <v>42.19676226064594</v>
          </cell>
          <cell r="P337">
            <v>44.265646869750363</v>
          </cell>
          <cell r="Q337">
            <v>45.106660650042748</v>
          </cell>
          <cell r="R337">
            <v>44.450352641671323</v>
          </cell>
          <cell r="S337">
            <v>45.136446200559917</v>
          </cell>
          <cell r="T337">
            <v>46.395124295923196</v>
          </cell>
          <cell r="U337">
            <v>45.847290453138129</v>
          </cell>
          <cell r="V337">
            <v>44.854361210493686</v>
          </cell>
        </row>
      </sheetData>
      <sheetData sheetId="94">
        <row r="12">
          <cell r="A12" t="str">
            <v>mit akademischem Berufsabschluss</v>
          </cell>
        </row>
        <row r="20">
          <cell r="A20" t="str">
            <v>mit beruflichem Abschluss</v>
          </cell>
        </row>
        <row r="21">
          <cell r="A21">
            <v>2019</v>
          </cell>
        </row>
        <row r="22">
          <cell r="A22">
            <v>2020</v>
          </cell>
        </row>
        <row r="23">
          <cell r="A23">
            <v>2021</v>
          </cell>
        </row>
        <row r="24">
          <cell r="A24">
            <v>2022</v>
          </cell>
        </row>
        <row r="25">
          <cell r="A25">
            <v>2023</v>
          </cell>
        </row>
        <row r="26">
          <cell r="A26">
            <v>2024</v>
          </cell>
        </row>
        <row r="28">
          <cell r="A28" t="str">
            <v>ohne Abschluss/ohne Angabe</v>
          </cell>
        </row>
        <row r="29">
          <cell r="A29">
            <v>2019</v>
          </cell>
        </row>
        <row r="30">
          <cell r="A30">
            <v>2020</v>
          </cell>
        </row>
        <row r="31">
          <cell r="A31">
            <v>2021</v>
          </cell>
        </row>
        <row r="32">
          <cell r="A32">
            <v>2022</v>
          </cell>
        </row>
        <row r="37">
          <cell r="A37">
            <v>2019</v>
          </cell>
          <cell r="B37">
            <v>5.42</v>
          </cell>
          <cell r="C37">
            <v>4.6900000000000004</v>
          </cell>
          <cell r="D37">
            <v>10.96</v>
          </cell>
          <cell r="E37">
            <v>8.7800000000000011</v>
          </cell>
          <cell r="F37">
            <v>11.420000000000002</v>
          </cell>
          <cell r="G37">
            <v>8.0300000000000011</v>
          </cell>
          <cell r="H37">
            <v>8.67</v>
          </cell>
          <cell r="I37">
            <v>8.8686326168913645</v>
          </cell>
          <cell r="J37">
            <v>13.962236889325027</v>
          </cell>
          <cell r="K37">
            <v>14.3</v>
          </cell>
          <cell r="L37">
            <v>21.18</v>
          </cell>
          <cell r="M37">
            <v>16.61</v>
          </cell>
          <cell r="N37">
            <v>12.23</v>
          </cell>
          <cell r="O37">
            <v>9.15</v>
          </cell>
          <cell r="P37">
            <v>13.76</v>
          </cell>
          <cell r="Q37">
            <v>9.89</v>
          </cell>
          <cell r="R37">
            <v>12.169999999999998</v>
          </cell>
          <cell r="S37">
            <v>10.57</v>
          </cell>
          <cell r="T37">
            <v>15.15</v>
          </cell>
          <cell r="U37">
            <v>8.7099999999999991</v>
          </cell>
          <cell r="V37">
            <v>13.25</v>
          </cell>
        </row>
        <row r="38">
          <cell r="A38">
            <v>2020</v>
          </cell>
          <cell r="B38">
            <v>5.48</v>
          </cell>
          <cell r="C38">
            <v>4.8499999999999996</v>
          </cell>
          <cell r="D38">
            <v>11.14</v>
          </cell>
          <cell r="E38">
            <v>8.89</v>
          </cell>
          <cell r="F38">
            <v>11.5</v>
          </cell>
          <cell r="G38">
            <v>8.1999999999999993</v>
          </cell>
          <cell r="H38">
            <v>8.8000000000000007</v>
          </cell>
          <cell r="I38">
            <v>8.9938552986132745</v>
          </cell>
          <cell r="J38">
            <v>14.153053344582029</v>
          </cell>
          <cell r="K38">
            <v>14.490000000000002</v>
          </cell>
          <cell r="L38">
            <v>21.470000000000002</v>
          </cell>
          <cell r="M38">
            <v>17.080000000000002</v>
          </cell>
          <cell r="N38">
            <v>12.25</v>
          </cell>
          <cell r="O38">
            <v>9.3800000000000008</v>
          </cell>
          <cell r="P38">
            <v>13.79</v>
          </cell>
          <cell r="Q38">
            <v>9.9700000000000006</v>
          </cell>
          <cell r="R38">
            <v>12.27</v>
          </cell>
          <cell r="S38">
            <v>10.75</v>
          </cell>
          <cell r="T38">
            <v>14.82</v>
          </cell>
          <cell r="U38">
            <v>8.82</v>
          </cell>
          <cell r="V38">
            <v>13.450000000000001</v>
          </cell>
        </row>
        <row r="39">
          <cell r="A39">
            <v>2021</v>
          </cell>
          <cell r="B39">
            <v>5.4600000000000009</v>
          </cell>
          <cell r="C39">
            <v>4.88</v>
          </cell>
          <cell r="D39">
            <v>11.09</v>
          </cell>
          <cell r="E39">
            <v>8.93</v>
          </cell>
          <cell r="F39">
            <v>11.299999999999999</v>
          </cell>
          <cell r="G39">
            <v>8.31</v>
          </cell>
          <cell r="H39">
            <v>8.7900000000000009</v>
          </cell>
          <cell r="I39">
            <v>8.9400527194978281</v>
          </cell>
          <cell r="J39">
            <v>14.08600990142742</v>
          </cell>
          <cell r="K39">
            <v>14.43</v>
          </cell>
          <cell r="L39">
            <v>21.490000000000002</v>
          </cell>
          <cell r="M39">
            <v>16.84</v>
          </cell>
          <cell r="N39">
            <v>12.25</v>
          </cell>
          <cell r="O39">
            <v>9.5</v>
          </cell>
          <cell r="P39">
            <v>13.68</v>
          </cell>
          <cell r="Q39">
            <v>9.92</v>
          </cell>
          <cell r="R39">
            <v>12.100000000000001</v>
          </cell>
          <cell r="S39">
            <v>11.530000000000001</v>
          </cell>
          <cell r="T39">
            <v>14.43</v>
          </cell>
          <cell r="U39">
            <v>8.86</v>
          </cell>
          <cell r="V39">
            <v>13.38</v>
          </cell>
        </row>
        <row r="40">
          <cell r="A40">
            <v>2022</v>
          </cell>
          <cell r="B40">
            <v>5.55</v>
          </cell>
          <cell r="C40">
            <v>4.9499999999999993</v>
          </cell>
          <cell r="D40">
            <v>11.32</v>
          </cell>
          <cell r="E40">
            <v>8.89</v>
          </cell>
          <cell r="F40">
            <v>11.139999999999999</v>
          </cell>
          <cell r="G40">
            <v>8.5</v>
          </cell>
          <cell r="H40">
            <v>8.9</v>
          </cell>
          <cell r="I40">
            <v>9.0059078555612189</v>
          </cell>
          <cell r="J40">
            <v>13.949510411767106</v>
          </cell>
          <cell r="K40">
            <v>14.28</v>
          </cell>
          <cell r="L40">
            <v>21.259999999999998</v>
          </cell>
          <cell r="M40">
            <v>16.64</v>
          </cell>
          <cell r="N40">
            <v>12.16</v>
          </cell>
          <cell r="O40">
            <v>9.56</v>
          </cell>
          <cell r="P40">
            <v>13.620000000000001</v>
          </cell>
          <cell r="Q40">
            <v>9.8000000000000007</v>
          </cell>
          <cell r="R40">
            <v>11.96</v>
          </cell>
          <cell r="S40">
            <v>11.35</v>
          </cell>
          <cell r="T40">
            <v>14.5</v>
          </cell>
          <cell r="U40">
            <v>8.870000000000001</v>
          </cell>
          <cell r="V40">
            <v>13.280000000000001</v>
          </cell>
        </row>
        <row r="41">
          <cell r="A41">
            <v>2023</v>
          </cell>
          <cell r="B41">
            <v>5.99</v>
          </cell>
          <cell r="C41">
            <v>4.93</v>
          </cell>
          <cell r="D41">
            <v>11.45</v>
          </cell>
          <cell r="E41">
            <v>8.86</v>
          </cell>
          <cell r="F41">
            <v>11.239999999999998</v>
          </cell>
          <cell r="G41">
            <v>8.69</v>
          </cell>
          <cell r="H41">
            <v>9.0399999999999991</v>
          </cell>
          <cell r="I41">
            <v>9.1450122379516721</v>
          </cell>
          <cell r="J41">
            <v>13.991331644660274</v>
          </cell>
          <cell r="K41">
            <v>14.299999999999999</v>
          </cell>
          <cell r="L41">
            <v>21.450000000000003</v>
          </cell>
          <cell r="M41">
            <v>16.71</v>
          </cell>
          <cell r="N41">
            <v>12.08</v>
          </cell>
          <cell r="O41">
            <v>9.69</v>
          </cell>
          <cell r="P41">
            <v>13.59</v>
          </cell>
          <cell r="Q41">
            <v>9.7900000000000009</v>
          </cell>
          <cell r="R41">
            <v>11.89</v>
          </cell>
          <cell r="S41">
            <v>11.41</v>
          </cell>
          <cell r="T41">
            <v>14.22</v>
          </cell>
          <cell r="U41">
            <v>8.9499999999999993</v>
          </cell>
          <cell r="V41">
            <v>13.34</v>
          </cell>
        </row>
        <row r="42">
          <cell r="A42">
            <v>2024</v>
          </cell>
        </row>
      </sheetData>
      <sheetData sheetId="95">
        <row r="158">
          <cell r="A158">
            <v>2019</v>
          </cell>
          <cell r="B158">
            <v>31.292000131122361</v>
          </cell>
          <cell r="C158">
            <v>30.11775111946487</v>
          </cell>
          <cell r="D158">
            <v>31.036222716091522</v>
          </cell>
          <cell r="E158">
            <v>30.14114353407998</v>
          </cell>
          <cell r="F158">
            <v>27.788436447680702</v>
          </cell>
          <cell r="G158">
            <v>33.603636858667251</v>
          </cell>
          <cell r="H158">
            <v>31.081571368376103</v>
          </cell>
          <cell r="I158">
            <v>30.253636227497633</v>
          </cell>
          <cell r="J158">
            <v>28.307061284304574</v>
          </cell>
          <cell r="K158">
            <v>28.009791565574215</v>
          </cell>
          <cell r="L158">
            <v>26.085704009252186</v>
          </cell>
          <cell r="M158">
            <v>27.438407363148659</v>
          </cell>
          <cell r="N158">
            <v>29.870817735405275</v>
          </cell>
          <cell r="O158">
            <v>28.252427184466018</v>
          </cell>
          <cell r="P158">
            <v>28.923920050599346</v>
          </cell>
          <cell r="Q158">
            <v>29.677807608867312</v>
          </cell>
          <cell r="R158">
            <v>27.790176539605838</v>
          </cell>
          <cell r="S158">
            <v>29.400621596182642</v>
          </cell>
          <cell r="T158">
            <v>27.187710799043359</v>
          </cell>
          <cell r="U158">
            <v>31.976513425398736</v>
          </cell>
          <cell r="V158">
            <v>28.578642571785739</v>
          </cell>
        </row>
        <row r="159">
          <cell r="A159">
            <v>2020</v>
          </cell>
          <cell r="B159">
            <v>31.723482727689561</v>
          </cell>
          <cell r="C159">
            <v>30.393796749614133</v>
          </cell>
          <cell r="D159">
            <v>31.655736267889996</v>
          </cell>
          <cell r="E159">
            <v>30.574316202873099</v>
          </cell>
          <cell r="F159">
            <v>28.371669501939223</v>
          </cell>
          <cell r="G159">
            <v>33.471254511022977</v>
          </cell>
          <cell r="H159">
            <v>31.440204217596694</v>
          </cell>
          <cell r="I159">
            <v>30.762298720174613</v>
          </cell>
          <cell r="J159">
            <v>28.592815069971817</v>
          </cell>
          <cell r="K159">
            <v>28.31643695420648</v>
          </cell>
          <cell r="L159">
            <v>26.425688706181301</v>
          </cell>
          <cell r="M159">
            <v>27.846954906953609</v>
          </cell>
          <cell r="N159">
            <v>29.980808913327277</v>
          </cell>
          <cell r="O159">
            <v>28.25284959549278</v>
          </cell>
          <cell r="P159">
            <v>29.059116576997919</v>
          </cell>
          <cell r="Q159">
            <v>29.997676466717955</v>
          </cell>
          <cell r="R159">
            <v>28.120726071376851</v>
          </cell>
          <cell r="S159">
            <v>29.627698331428348</v>
          </cell>
          <cell r="T159">
            <v>27.597821859198756</v>
          </cell>
          <cell r="U159">
            <v>32.167442398426999</v>
          </cell>
          <cell r="V159">
            <v>28.893409563474449</v>
          </cell>
        </row>
        <row r="160">
          <cell r="A160">
            <v>2021</v>
          </cell>
          <cell r="B160">
            <v>32.179929997218814</v>
          </cell>
          <cell r="C160">
            <v>30.940018276979313</v>
          </cell>
          <cell r="D160">
            <v>32.278900104283252</v>
          </cell>
          <cell r="E160">
            <v>30.877347164373802</v>
          </cell>
          <cell r="F160">
            <v>28.743130142973406</v>
          </cell>
          <cell r="G160">
            <v>33.763717671412834</v>
          </cell>
          <cell r="H160">
            <v>31.887506344740789</v>
          </cell>
          <cell r="I160">
            <v>31.250725155813331</v>
          </cell>
          <cell r="J160">
            <v>28.976165684323675</v>
          </cell>
          <cell r="K160">
            <v>28.701209760844026</v>
          </cell>
          <cell r="L160">
            <v>26.740627326957988</v>
          </cell>
          <cell r="M160">
            <v>28.240495570677936</v>
          </cell>
          <cell r="N160">
            <v>30.575065064708191</v>
          </cell>
          <cell r="O160">
            <v>28.635024251341456</v>
          </cell>
          <cell r="P160">
            <v>29.317094094274875</v>
          </cell>
          <cell r="Q160">
            <v>30.422099252484909</v>
          </cell>
          <cell r="R160">
            <v>28.589729714800104</v>
          </cell>
          <cell r="S160">
            <v>29.881189998335532</v>
          </cell>
          <cell r="T160">
            <v>27.840235771771276</v>
          </cell>
          <cell r="U160">
            <v>32.576432610726165</v>
          </cell>
          <cell r="V160">
            <v>29.29069974288339</v>
          </cell>
        </row>
        <row r="161">
          <cell r="A161">
            <v>2022</v>
          </cell>
          <cell r="B161">
            <v>32.741672579873637</v>
          </cell>
          <cell r="C161">
            <v>31.656151122656251</v>
          </cell>
          <cell r="D161">
            <v>32.992221554689792</v>
          </cell>
          <cell r="E161">
            <v>31.291664335142595</v>
          </cell>
          <cell r="F161">
            <v>29.292227637418382</v>
          </cell>
          <cell r="G161">
            <v>34.024019430307916</v>
          </cell>
          <cell r="H161">
            <v>32.42149462835259</v>
          </cell>
          <cell r="I161">
            <v>31.859398961374648</v>
          </cell>
          <cell r="J161">
            <v>29.409043800833075</v>
          </cell>
          <cell r="K161">
            <v>29.137168832705555</v>
          </cell>
          <cell r="L161">
            <v>27.179347231037603</v>
          </cell>
          <cell r="M161">
            <v>28.693888204403788</v>
          </cell>
          <cell r="N161">
            <v>30.86726791319138</v>
          </cell>
          <cell r="O161">
            <v>29.01540384417245</v>
          </cell>
          <cell r="P161">
            <v>29.6232090395897</v>
          </cell>
          <cell r="Q161">
            <v>30.885953683866653</v>
          </cell>
          <cell r="R161">
            <v>29.047162397501602</v>
          </cell>
          <cell r="S161">
            <v>30.297873490779949</v>
          </cell>
          <cell r="T161">
            <v>28.132288174084337</v>
          </cell>
          <cell r="U161">
            <v>33.179344180609057</v>
          </cell>
          <cell r="V161">
            <v>29.74475285836845</v>
          </cell>
        </row>
        <row r="162">
          <cell r="A162">
            <v>2023</v>
          </cell>
          <cell r="B162">
            <v>32.890933771393058</v>
          </cell>
          <cell r="C162">
            <v>32.312336292262842</v>
          </cell>
          <cell r="D162">
            <v>33.543733147735352</v>
          </cell>
          <cell r="E162">
            <v>31.568626224071583</v>
          </cell>
          <cell r="F162">
            <v>29.600872497323476</v>
          </cell>
          <cell r="G162">
            <v>34.299671029332373</v>
          </cell>
          <cell r="H162">
            <v>32.799562344531871</v>
          </cell>
          <cell r="I162">
            <v>32.264084798806806</v>
          </cell>
          <cell r="J162">
            <v>29.686251069809227</v>
          </cell>
          <cell r="K162">
            <v>29.412564788999607</v>
          </cell>
          <cell r="L162">
            <v>27.480278824936338</v>
          </cell>
          <cell r="M162">
            <v>29.050283855301473</v>
          </cell>
          <cell r="N162">
            <v>31.110821155184411</v>
          </cell>
          <cell r="O162">
            <v>29.224373861630816</v>
          </cell>
          <cell r="P162">
            <v>29.677845684285849</v>
          </cell>
          <cell r="Q162">
            <v>31.239729779076136</v>
          </cell>
          <cell r="R162">
            <v>29.32604926006081</v>
          </cell>
          <cell r="S162">
            <v>30.48261705600704</v>
          </cell>
          <cell r="T162">
            <v>28.155275483006232</v>
          </cell>
          <cell r="U162">
            <v>33.535032573413709</v>
          </cell>
          <cell r="V162">
            <v>30.036106427094992</v>
          </cell>
        </row>
        <row r="163">
          <cell r="A163">
            <v>2024</v>
          </cell>
          <cell r="B163">
            <v>33.560031804328524</v>
          </cell>
          <cell r="C163">
            <v>32.851684155462635</v>
          </cell>
          <cell r="D163">
            <v>34.231397147800777</v>
          </cell>
          <cell r="E163">
            <v>31.935597326976435</v>
          </cell>
          <cell r="F163">
            <v>30.193644187643947</v>
          </cell>
          <cell r="G163">
            <v>34.808848823992925</v>
          </cell>
          <cell r="H163">
            <v>33.378245825155943</v>
          </cell>
          <cell r="I163">
            <v>32.862908909793163</v>
          </cell>
          <cell r="J163">
            <v>30.194920527089096</v>
          </cell>
          <cell r="K163">
            <v>29.92154992212534</v>
          </cell>
          <cell r="L163">
            <v>28.016979273745612</v>
          </cell>
          <cell r="M163">
            <v>29.6360127862003</v>
          </cell>
          <cell r="N163">
            <v>31.492512676757876</v>
          </cell>
          <cell r="O163">
            <v>29.591334685114507</v>
          </cell>
          <cell r="P163">
            <v>30.01382810352937</v>
          </cell>
          <cell r="Q163">
            <v>31.736349018245257</v>
          </cell>
          <cell r="R163">
            <v>29.853752680290942</v>
          </cell>
          <cell r="S163">
            <v>30.945469841002776</v>
          </cell>
          <cell r="T163">
            <v>28.701864802462147</v>
          </cell>
          <cell r="U163">
            <v>34.071013832808376</v>
          </cell>
          <cell r="V163">
            <v>30.554232094276955</v>
          </cell>
        </row>
        <row r="164">
          <cell r="B164">
            <v>34.397787761685308</v>
          </cell>
          <cell r="C164">
            <v>33.283332351789817</v>
          </cell>
          <cell r="D164">
            <v>34.721660864500386</v>
          </cell>
          <cell r="E164">
            <v>32.395850535575391</v>
          </cell>
          <cell r="F164">
            <v>30.429764838983392</v>
          </cell>
          <cell r="G164">
            <v>35.060835516723913</v>
          </cell>
          <cell r="H164">
            <v>33.812857010737389</v>
          </cell>
          <cell r="I164">
            <v>33.363305741631287</v>
          </cell>
          <cell r="J164">
            <v>30.835118653614636</v>
          </cell>
          <cell r="K164">
            <v>30.58474918514047</v>
          </cell>
          <cell r="L164">
            <v>28.678441653999077</v>
          </cell>
          <cell r="M164">
            <v>30.291599197926018</v>
          </cell>
          <cell r="N164">
            <v>32.220828977432333</v>
          </cell>
          <cell r="O164">
            <v>30.487479872375957</v>
          </cell>
          <cell r="P164">
            <v>30.536138638777278</v>
          </cell>
          <cell r="Q164">
            <v>32.518434275315542</v>
          </cell>
          <cell r="R164">
            <v>30.513988013588783</v>
          </cell>
          <cell r="S164">
            <v>31.470345755867758</v>
          </cell>
          <cell r="T164">
            <v>28.967862460247702</v>
          </cell>
          <cell r="U164">
            <v>34.903797645342735</v>
          </cell>
          <cell r="V164">
            <v>31.175446223971214</v>
          </cell>
        </row>
        <row r="190">
          <cell r="A190">
            <v>2019</v>
          </cell>
          <cell r="B190">
            <v>6.8506750460098988</v>
          </cell>
          <cell r="C190">
            <v>4.488915915749903</v>
          </cell>
          <cell r="D190">
            <v>5.2506180580547905</v>
          </cell>
          <cell r="E190">
            <v>4.289722654143926</v>
          </cell>
          <cell r="F190">
            <v>5.5224474073337717</v>
          </cell>
          <cell r="G190">
            <v>15.691610511600146</v>
          </cell>
          <cell r="H190">
            <v>7.8919423414271979</v>
          </cell>
          <cell r="I190">
            <v>5.331493617896232</v>
          </cell>
          <cell r="J190">
            <v>13.647307315255059</v>
          </cell>
          <cell r="K190">
            <v>13.532571024297821</v>
          </cell>
          <cell r="L190">
            <v>16.711485799529811</v>
          </cell>
          <cell r="M190">
            <v>15.456001627215175</v>
          </cell>
          <cell r="N190">
            <v>11.487855311075801</v>
          </cell>
          <cell r="O190">
            <v>12.910512946657162</v>
          </cell>
          <cell r="P190">
            <v>16.32931234757859</v>
          </cell>
          <cell r="Q190">
            <v>9.373220178376986</v>
          </cell>
          <cell r="R190">
            <v>11.942394376191128</v>
          </cell>
          <cell r="S190">
            <v>11.890030006890367</v>
          </cell>
          <cell r="T190">
            <v>12.830890619570329</v>
          </cell>
          <cell r="U190">
            <v>7.6492330271707241</v>
          </cell>
          <cell r="V190">
            <v>12.489185734526822</v>
          </cell>
        </row>
        <row r="191">
          <cell r="A191">
            <v>2020</v>
          </cell>
          <cell r="B191">
            <v>6.9372133510769336</v>
          </cell>
          <cell r="C191">
            <v>4.4902327790310306</v>
          </cell>
          <cell r="D191">
            <v>5.5480503397241305</v>
          </cell>
          <cell r="E191">
            <v>4.5292940232752921</v>
          </cell>
          <cell r="F191">
            <v>5.821843849100353</v>
          </cell>
          <cell r="G191">
            <v>15.948248699883388</v>
          </cell>
          <cell r="H191">
            <v>8.1481058791894636</v>
          </cell>
          <cell r="I191">
            <v>5.5446451397187344</v>
          </cell>
          <cell r="J191">
            <v>13.92643504276011</v>
          </cell>
          <cell r="K191">
            <v>13.811893280842909</v>
          </cell>
          <cell r="L191">
            <v>16.961790440363615</v>
          </cell>
          <cell r="M191">
            <v>15.728388973919415</v>
          </cell>
          <cell r="N191">
            <v>11.77213742983823</v>
          </cell>
          <cell r="O191">
            <v>13.150143858206937</v>
          </cell>
          <cell r="P191">
            <v>16.595598703281247</v>
          </cell>
          <cell r="Q191">
            <v>9.7079275574693309</v>
          </cell>
          <cell r="R191">
            <v>12.269625478744532</v>
          </cell>
          <cell r="S191">
            <v>12.19970224825664</v>
          </cell>
          <cell r="T191">
            <v>12.71204460002593</v>
          </cell>
          <cell r="U191">
            <v>7.9509514180536121</v>
          </cell>
          <cell r="V191">
            <v>12.767140198143309</v>
          </cell>
        </row>
        <row r="192">
          <cell r="A192">
            <v>2021</v>
          </cell>
          <cell r="B192">
            <v>8.2797387763015315</v>
          </cell>
          <cell r="C192">
            <v>5.1743236133034252</v>
          </cell>
          <cell r="D192">
            <v>6.264509877958413</v>
          </cell>
          <cell r="E192">
            <v>5.3592778013553115</v>
          </cell>
          <cell r="F192">
            <v>6.6976710305539093</v>
          </cell>
          <cell r="G192">
            <v>17.195595179644862</v>
          </cell>
          <cell r="H192">
            <v>9.1525988218396783</v>
          </cell>
          <cell r="I192">
            <v>6.4228270149787967</v>
          </cell>
          <cell r="J192">
            <v>14.573839086108705</v>
          </cell>
          <cell r="K192">
            <v>14.423267902802369</v>
          </cell>
          <cell r="L192">
            <v>17.458669042778379</v>
          </cell>
          <cell r="M192">
            <v>16.282534695356173</v>
          </cell>
          <cell r="N192">
            <v>12.438649030862656</v>
          </cell>
          <cell r="O192">
            <v>13.786580263413589</v>
          </cell>
          <cell r="P192">
            <v>17.152564565649271</v>
          </cell>
          <cell r="Q192">
            <v>10.394708887487049</v>
          </cell>
          <cell r="R192">
            <v>12.958326780674476</v>
          </cell>
          <cell r="S192">
            <v>13.07866055719786</v>
          </cell>
          <cell r="T192">
            <v>13.079768762301248</v>
          </cell>
          <cell r="U192">
            <v>8.6110036384384809</v>
          </cell>
          <cell r="V192">
            <v>13.44986311974677</v>
          </cell>
        </row>
        <row r="193">
          <cell r="A193">
            <v>2022</v>
          </cell>
          <cell r="B193">
            <v>9.6038793660437598</v>
          </cell>
          <cell r="C193">
            <v>6.1154433897527776</v>
          </cell>
          <cell r="D193">
            <v>7.1923504845838595</v>
          </cell>
          <cell r="E193">
            <v>6.3498280889585246</v>
          </cell>
          <cell r="F193">
            <v>7.7378796083630546</v>
          </cell>
          <cell r="G193">
            <v>19.256296136853795</v>
          </cell>
          <cell r="H193">
            <v>10.522685644718583</v>
          </cell>
          <cell r="I193">
            <v>7.4593167603728405</v>
          </cell>
          <cell r="J193">
            <v>15.580990990778862</v>
          </cell>
          <cell r="K193">
            <v>15.364473385991047</v>
          </cell>
          <cell r="L193">
            <v>18.295810684323222</v>
          </cell>
          <cell r="M193">
            <v>17.356053124226971</v>
          </cell>
          <cell r="N193">
            <v>13.370818696701717</v>
          </cell>
          <cell r="O193">
            <v>14.940582971515839</v>
          </cell>
          <cell r="P193">
            <v>18.066786294553857</v>
          </cell>
          <cell r="Q193">
            <v>11.242705528926924</v>
          </cell>
          <cell r="R193">
            <v>13.868813664867638</v>
          </cell>
          <cell r="S193">
            <v>14.078957594844743</v>
          </cell>
          <cell r="T193">
            <v>14.047389398369999</v>
          </cell>
          <cell r="U193">
            <v>9.5438778052473214</v>
          </cell>
          <cell r="V193">
            <v>14.469779100862773</v>
          </cell>
        </row>
        <row r="194">
          <cell r="A194">
            <v>2023</v>
          </cell>
          <cell r="B194">
            <v>10.912057095695745</v>
          </cell>
          <cell r="C194">
            <v>6.7376167251224475</v>
          </cell>
          <cell r="D194">
            <v>7.9870608677030299</v>
          </cell>
          <cell r="E194">
            <v>7.0577855645590217</v>
          </cell>
          <cell r="F194">
            <v>8.6789469997898792</v>
          </cell>
          <cell r="G194">
            <v>20.539864257191137</v>
          </cell>
          <cell r="H194">
            <v>11.550381030503891</v>
          </cell>
          <cell r="I194">
            <v>8.341502591003831</v>
          </cell>
          <cell r="J194">
            <v>16.441239524069388</v>
          </cell>
          <cell r="K194">
            <v>16.198092927946728</v>
          </cell>
          <cell r="L194">
            <v>19.068029218728388</v>
          </cell>
          <cell r="M194">
            <v>18.259563133881343</v>
          </cell>
          <cell r="N194">
            <v>14.197691950823474</v>
          </cell>
          <cell r="O194">
            <v>16.090206870052157</v>
          </cell>
          <cell r="P194">
            <v>18.915430841237505</v>
          </cell>
          <cell r="Q194">
            <v>12.016722054047383</v>
          </cell>
          <cell r="R194">
            <v>14.680768777551839</v>
          </cell>
          <cell r="S194">
            <v>14.808407949524863</v>
          </cell>
          <cell r="T194">
            <v>14.673655456403303</v>
          </cell>
          <cell r="U194">
            <v>10.351085907152468</v>
          </cell>
          <cell r="V194">
            <v>15.34337321072633</v>
          </cell>
        </row>
        <row r="195">
          <cell r="A195">
            <v>2024</v>
          </cell>
          <cell r="B195">
            <v>11.760115511869344</v>
          </cell>
          <cell r="C195">
            <v>7.2716785433432296</v>
          </cell>
          <cell r="D195">
            <v>8.6414017024300716</v>
          </cell>
          <cell r="E195">
            <v>7.924524020527973</v>
          </cell>
          <cell r="F195">
            <v>9.2895167481514402</v>
          </cell>
          <cell r="G195">
            <v>21.35957789560873</v>
          </cell>
          <cell r="H195">
            <v>12.308388503051102</v>
          </cell>
          <cell r="I195">
            <v>9.0479367734538734</v>
          </cell>
          <cell r="J195">
            <v>17.095181673190261</v>
          </cell>
          <cell r="K195">
            <v>16.842520491630513</v>
          </cell>
          <cell r="L195">
            <v>19.614606138632396</v>
          </cell>
          <cell r="M195">
            <v>18.950088513394466</v>
          </cell>
          <cell r="N195">
            <v>14.819137198574065</v>
          </cell>
          <cell r="O195">
            <v>16.892388030772899</v>
          </cell>
          <cell r="P195">
            <v>19.513557805564336</v>
          </cell>
          <cell r="Q195">
            <v>12.659959317681013</v>
          </cell>
          <cell r="R195">
            <v>15.374107877700935</v>
          </cell>
          <cell r="S195">
            <v>15.333725919071254</v>
          </cell>
          <cell r="T195">
            <v>15.094470170079619</v>
          </cell>
          <cell r="U195">
            <v>11.051697783085089</v>
          </cell>
          <cell r="V195">
            <v>16.014417617171485</v>
          </cell>
        </row>
        <row r="196">
          <cell r="B196">
            <v>12.808728269216155</v>
          </cell>
          <cell r="C196">
            <v>8.1904032758148837</v>
          </cell>
          <cell r="D196">
            <v>9.2204379526391822</v>
          </cell>
          <cell r="E196">
            <v>8.6246736563972171</v>
          </cell>
          <cell r="F196">
            <v>9.9169410885288301</v>
          </cell>
          <cell r="G196">
            <v>22.259200034151608</v>
          </cell>
          <cell r="H196">
            <v>13.089225225757106</v>
          </cell>
          <cell r="I196">
            <v>9.7859841899461877</v>
          </cell>
          <cell r="J196">
            <v>17.83886586121718</v>
          </cell>
          <cell r="K196">
            <v>17.57696551313246</v>
          </cell>
          <cell r="L196">
            <v>20.198347349064495</v>
          </cell>
          <cell r="M196">
            <v>19.489005042327019</v>
          </cell>
          <cell r="N196">
            <v>15.618402800904677</v>
          </cell>
          <cell r="O196">
            <v>17.94014268249046</v>
          </cell>
          <cell r="P196">
            <v>20.256850052882811</v>
          </cell>
          <cell r="Q196">
            <v>13.451121184201348</v>
          </cell>
          <cell r="R196">
            <v>16.294148878816046</v>
          </cell>
          <cell r="S196">
            <v>16.035198115588457</v>
          </cell>
          <cell r="T196">
            <v>15.66131681653593</v>
          </cell>
          <cell r="U196">
            <v>11.881552917435839</v>
          </cell>
          <cell r="V196">
            <v>16.75775441941181</v>
          </cell>
        </row>
        <row r="206">
          <cell r="B206">
            <v>68.194515338974711</v>
          </cell>
          <cell r="C206">
            <v>70.63011360495328</v>
          </cell>
          <cell r="D206">
            <v>69.378639864157094</v>
          </cell>
          <cell r="E206">
            <v>72.935042450641035</v>
          </cell>
          <cell r="F206">
            <v>73.443716838351321</v>
          </cell>
          <cell r="G206">
            <v>47.388331265151393</v>
          </cell>
          <cell r="H206">
            <v>64.886453244002396</v>
          </cell>
          <cell r="I206">
            <v>70.630677627325696</v>
          </cell>
          <cell r="J206">
            <v>59.908271412165739</v>
          </cell>
          <cell r="K206">
            <v>60.610951669205534</v>
          </cell>
          <cell r="L206">
            <v>60.583618814012041</v>
          </cell>
          <cell r="M206">
            <v>62.100282395478168</v>
          </cell>
          <cell r="N206">
            <v>57.94828520044647</v>
          </cell>
          <cell r="O206">
            <v>51.422475677955035</v>
          </cell>
          <cell r="P206">
            <v>56.177590327740248</v>
          </cell>
          <cell r="Q206">
            <v>64.86711496421654</v>
          </cell>
          <cell r="R206">
            <v>58.977688679346706</v>
          </cell>
          <cell r="S206">
            <v>64.663002486524064</v>
          </cell>
          <cell r="T206">
            <v>65.633879111220125</v>
          </cell>
          <cell r="U206">
            <v>64.762039968767212</v>
          </cell>
          <cell r="V206">
            <v>61.401497075695701</v>
          </cell>
        </row>
        <row r="207">
          <cell r="B207">
            <v>68.096291642552103</v>
          </cell>
          <cell r="C207">
            <v>70.576988888345682</v>
          </cell>
          <cell r="D207">
            <v>69.086565152491957</v>
          </cell>
          <cell r="E207">
            <v>72.78223000483321</v>
          </cell>
          <cell r="F207">
            <v>73.129698880162067</v>
          </cell>
          <cell r="G207">
            <v>46.781785049552226</v>
          </cell>
          <cell r="H207">
            <v>64.502398438259519</v>
          </cell>
          <cell r="I207">
            <v>70.417023631331872</v>
          </cell>
          <cell r="J207">
            <v>59.684907213596297</v>
          </cell>
          <cell r="K207">
            <v>60.415907492328877</v>
          </cell>
          <cell r="L207">
            <v>60.364249164539451</v>
          </cell>
          <cell r="M207">
            <v>61.958145974331046</v>
          </cell>
          <cell r="N207">
            <v>57.782316526593789</v>
          </cell>
          <cell r="O207">
            <v>51.040390572525581</v>
          </cell>
          <cell r="P207">
            <v>55.830412666830561</v>
          </cell>
          <cell r="Q207">
            <v>64.72352771352061</v>
          </cell>
          <cell r="R207">
            <v>58.789340934933762</v>
          </cell>
          <cell r="S207">
            <v>64.527296359575487</v>
          </cell>
          <cell r="T207">
            <v>65.531699727732402</v>
          </cell>
          <cell r="U207">
            <v>64.643083623484927</v>
          </cell>
          <cell r="V207">
            <v>61.169709694387222</v>
          </cell>
        </row>
        <row r="208">
          <cell r="B208">
            <v>67.413162969382725</v>
          </cell>
          <cell r="C208">
            <v>70.24971615297278</v>
          </cell>
          <cell r="D208">
            <v>68.726727988257196</v>
          </cell>
          <cell r="E208">
            <v>72.283961977157745</v>
          </cell>
          <cell r="F208">
            <v>72.543429553195551</v>
          </cell>
          <cell r="G208">
            <v>45.500174087336873</v>
          </cell>
          <cell r="H208">
            <v>63.74143560068083</v>
          </cell>
          <cell r="I208">
            <v>69.932471774951949</v>
          </cell>
          <cell r="J208">
            <v>59.245489195828647</v>
          </cell>
          <cell r="K208">
            <v>60.034902202594118</v>
          </cell>
          <cell r="L208">
            <v>60.005040870794744</v>
          </cell>
          <cell r="M208">
            <v>61.624594324464255</v>
          </cell>
          <cell r="N208">
            <v>57.429854896787766</v>
          </cell>
          <cell r="O208">
            <v>50.37487457912124</v>
          </cell>
          <cell r="P208">
            <v>55.351461381012577</v>
          </cell>
          <cell r="Q208">
            <v>64.52333247261781</v>
          </cell>
          <cell r="R208">
            <v>58.353963639930129</v>
          </cell>
          <cell r="S208">
            <v>63.995012098343928</v>
          </cell>
          <cell r="T208">
            <v>65.25225930772956</v>
          </cell>
          <cell r="U208">
            <v>64.414821067770305</v>
          </cell>
          <cell r="V208">
            <v>60.719294584996064</v>
          </cell>
        </row>
        <row r="209">
          <cell r="B209">
            <v>66.702788237667846</v>
          </cell>
          <cell r="C209">
            <v>69.694698420358222</v>
          </cell>
          <cell r="D209">
            <v>68.09149635450116</v>
          </cell>
          <cell r="E209">
            <v>71.766797853754369</v>
          </cell>
          <cell r="F209">
            <v>71.748859385406362</v>
          </cell>
          <cell r="G209">
            <v>43.971471258126947</v>
          </cell>
          <cell r="H209">
            <v>62.708225326266387</v>
          </cell>
          <cell r="I209">
            <v>69.280259819637095</v>
          </cell>
          <cell r="J209">
            <v>58.563227186904918</v>
          </cell>
          <cell r="K209">
            <v>59.42284888300312</v>
          </cell>
          <cell r="L209">
            <v>59.429335500064632</v>
          </cell>
          <cell r="M209">
            <v>60.922975735471994</v>
          </cell>
          <cell r="N209">
            <v>56.854327279953708</v>
          </cell>
          <cell r="O209">
            <v>49.463508671583341</v>
          </cell>
          <cell r="P209">
            <v>54.622646554919704</v>
          </cell>
          <cell r="Q209">
            <v>64.058422005227555</v>
          </cell>
          <cell r="R209">
            <v>57.818760545714277</v>
          </cell>
          <cell r="S209">
            <v>63.360918592509741</v>
          </cell>
          <cell r="T209">
            <v>64.709544733122058</v>
          </cell>
          <cell r="U209">
            <v>63.918338795300791</v>
          </cell>
          <cell r="V209">
            <v>60.029849830252999</v>
          </cell>
        </row>
        <row r="210">
          <cell r="B210">
            <v>66.089694312959864</v>
          </cell>
          <cell r="C210">
            <v>69.33997170717268</v>
          </cell>
          <cell r="D210">
            <v>67.432177239586878</v>
          </cell>
          <cell r="E210">
            <v>71.348371554610011</v>
          </cell>
          <cell r="F210">
            <v>71.041993936543832</v>
          </cell>
          <cell r="G210">
            <v>43.141821653495739</v>
          </cell>
          <cell r="H210">
            <v>61.972183387536617</v>
          </cell>
          <cell r="I210">
            <v>68.693853616250976</v>
          </cell>
          <cell r="J210">
            <v>57.973057007115436</v>
          </cell>
          <cell r="K210">
            <v>58.852904426027607</v>
          </cell>
          <cell r="L210">
            <v>58.803780648102375</v>
          </cell>
          <cell r="M210">
            <v>60.228545794725655</v>
          </cell>
          <cell r="N210">
            <v>56.274646253769426</v>
          </cell>
          <cell r="O210">
            <v>48.570763948142165</v>
          </cell>
          <cell r="P210">
            <v>53.929450249355618</v>
          </cell>
          <cell r="Q210">
            <v>63.625151765047086</v>
          </cell>
          <cell r="R210">
            <v>57.386331018445404</v>
          </cell>
          <cell r="S210">
            <v>62.87331916001213</v>
          </cell>
          <cell r="T210">
            <v>64.336277322787296</v>
          </cell>
          <cell r="U210">
            <v>63.610897840348471</v>
          </cell>
          <cell r="V210">
            <v>59.426381403170403</v>
          </cell>
        </row>
        <row r="211">
          <cell r="B211">
            <v>65.42129959927</v>
          </cell>
          <cell r="C211">
            <v>68.925486989929368</v>
          </cell>
          <cell r="D211">
            <v>66.707186179325404</v>
          </cell>
          <cell r="E211">
            <v>70.516187020884729</v>
          </cell>
          <cell r="F211">
            <v>70.346529152693037</v>
          </cell>
          <cell r="G211">
            <v>42.505471075781585</v>
          </cell>
          <cell r="H211">
            <v>61.248004100064044</v>
          </cell>
          <cell r="I211">
            <v>67.999506202793455</v>
          </cell>
          <cell r="J211">
            <v>57.373154706123501</v>
          </cell>
          <cell r="K211">
            <v>58.254049988168447</v>
          </cell>
          <cell r="L211">
            <v>58.113730760305117</v>
          </cell>
          <cell r="M211">
            <v>59.554664362242114</v>
          </cell>
          <cell r="N211">
            <v>55.640179892678319</v>
          </cell>
          <cell r="O211">
            <v>47.893960967318705</v>
          </cell>
          <cell r="P211">
            <v>53.185044212636335</v>
          </cell>
          <cell r="Q211">
            <v>63.172724056104279</v>
          </cell>
          <cell r="R211">
            <v>56.889265596870601</v>
          </cell>
          <cell r="S211">
            <v>62.382299991587452</v>
          </cell>
          <cell r="T211">
            <v>64.003956651094612</v>
          </cell>
          <cell r="U211">
            <v>63.107251974023569</v>
          </cell>
          <cell r="V211">
            <v>58.800812421193939</v>
          </cell>
        </row>
        <row r="212">
          <cell r="B212">
            <v>64.710125776818444</v>
          </cell>
          <cell r="C212">
            <v>68.11380823872986</v>
          </cell>
          <cell r="D212">
            <v>65.484396426142354</v>
          </cell>
          <cell r="E212">
            <v>69.332588725750355</v>
          </cell>
          <cell r="F212">
            <v>68.799749484827672</v>
          </cell>
          <cell r="G212">
            <v>41.800026918107882</v>
          </cell>
          <cell r="H212">
            <v>60.234905783473849</v>
          </cell>
          <cell r="I212">
            <v>66.875583607641389</v>
          </cell>
          <cell r="J212">
            <v>56.869593732971133</v>
          </cell>
          <cell r="K212">
            <v>57.76245039038502</v>
          </cell>
          <cell r="L212">
            <v>57.570880468373595</v>
          </cell>
          <cell r="M212">
            <v>59.06660737807384</v>
          </cell>
          <cell r="N212">
            <v>55.576470315680957</v>
          </cell>
          <cell r="O212">
            <v>47.632581405057252</v>
          </cell>
          <cell r="P212">
            <v>52.633983967510659</v>
          </cell>
          <cell r="Q212">
            <v>62.713797943208448</v>
          </cell>
          <cell r="R212">
            <v>56.411419711381626</v>
          </cell>
          <cell r="S212">
            <v>61.842281483974091</v>
          </cell>
          <cell r="T212">
            <v>63.00813112300726</v>
          </cell>
          <cell r="U212">
            <v>62.678058909889302</v>
          </cell>
          <cell r="V212">
            <v>58.213366886832318</v>
          </cell>
        </row>
        <row r="222">
          <cell r="A222">
            <v>2019</v>
          </cell>
          <cell r="B222">
            <v>13.514500728197396</v>
          </cell>
          <cell r="C222">
            <v>12.89941400851346</v>
          </cell>
          <cell r="D222">
            <v>17.441728163288523</v>
          </cell>
          <cell r="E222">
            <v>12.756708477243528</v>
          </cell>
          <cell r="F222">
            <v>13.423214086012154</v>
          </cell>
          <cell r="G222">
            <v>27.681764394808077</v>
          </cell>
          <cell r="H222">
            <v>17.875694224841908</v>
          </cell>
          <cell r="I222">
            <v>14.656590629440073</v>
          </cell>
          <cell r="J222">
            <v>17.152931504901581</v>
          </cell>
          <cell r="K222">
            <v>16.562001922608577</v>
          </cell>
          <cell r="L222">
            <v>18.136376233070163</v>
          </cell>
          <cell r="M222">
            <v>17.503469668130517</v>
          </cell>
          <cell r="N222">
            <v>17.860188701264889</v>
          </cell>
          <cell r="O222">
            <v>24.506882461019465</v>
          </cell>
          <cell r="P222">
            <v>19.719795474034385</v>
          </cell>
          <cell r="Q222">
            <v>13.087052291221625</v>
          </cell>
          <cell r="R222">
            <v>15.63700400871266</v>
          </cell>
          <cell r="S222">
            <v>12.330902080835372</v>
          </cell>
          <cell r="T222">
            <v>12.22506694466589</v>
          </cell>
          <cell r="U222">
            <v>11.737688593934802</v>
          </cell>
          <cell r="V222">
            <v>16.805352081831789</v>
          </cell>
        </row>
        <row r="223">
          <cell r="A223">
            <v>2020</v>
          </cell>
          <cell r="B223">
            <v>13.907194998473562</v>
          </cell>
          <cell r="C223">
            <v>13.207049719589618</v>
          </cell>
          <cell r="D223">
            <v>17.782595207617479</v>
          </cell>
          <cell r="E223">
            <v>12.946660154915572</v>
          </cell>
          <cell r="F223">
            <v>13.777403951195424</v>
          </cell>
          <cell r="G223">
            <v>28.914658429075835</v>
          </cell>
          <cell r="H223">
            <v>18.470852138955625</v>
          </cell>
          <cell r="I223">
            <v>14.985013447024276</v>
          </cell>
          <cell r="J223">
            <v>17.807833742056953</v>
          </cell>
          <cell r="K223">
            <v>17.178599062355207</v>
          </cell>
          <cell r="L223">
            <v>18.789129650571731</v>
          </cell>
          <cell r="M223">
            <v>18.18909439937152</v>
          </cell>
          <cell r="N223">
            <v>18.559104335741743</v>
          </cell>
          <cell r="O223">
            <v>25.447764934687374</v>
          </cell>
          <cell r="P223">
            <v>20.454766356208872</v>
          </cell>
          <cell r="Q223">
            <v>13.527206387097992</v>
          </cell>
          <cell r="R223">
            <v>16.208199920561746</v>
          </cell>
          <cell r="S223">
            <v>12.835241935540317</v>
          </cell>
          <cell r="T223">
            <v>12.707636457928173</v>
          </cell>
          <cell r="U223">
            <v>12.249582221584088</v>
          </cell>
          <cell r="V223">
            <v>17.417007352769946</v>
          </cell>
        </row>
        <row r="224">
          <cell r="A224">
            <v>2021</v>
          </cell>
          <cell r="B224">
            <v>14.260787479357489</v>
          </cell>
          <cell r="C224">
            <v>13.441368281133173</v>
          </cell>
          <cell r="D224">
            <v>18.07377193074311</v>
          </cell>
          <cell r="E224">
            <v>13.159644108600208</v>
          </cell>
          <cell r="F224">
            <v>14.109581127108681</v>
          </cell>
          <cell r="G224">
            <v>30.528094410311528</v>
          </cell>
          <cell r="H224">
            <v>19.138107994293335</v>
          </cell>
          <cell r="I224">
            <v>15.272376565880821</v>
          </cell>
          <cell r="J224">
            <v>18.517504054867523</v>
          </cell>
          <cell r="K224">
            <v>17.827718759246185</v>
          </cell>
          <cell r="L224">
            <v>19.427453293508361</v>
          </cell>
          <cell r="M224">
            <v>18.906440843154677</v>
          </cell>
          <cell r="N224">
            <v>19.18458174385302</v>
          </cell>
          <cell r="O224">
            <v>26.506537749205833</v>
          </cell>
          <cell r="P224">
            <v>21.266705797363191</v>
          </cell>
          <cell r="Q224">
            <v>14.018343046344627</v>
          </cell>
          <cell r="R224">
            <v>16.81212160156565</v>
          </cell>
          <cell r="S224">
            <v>13.361688898548612</v>
          </cell>
          <cell r="T224">
            <v>13.335840812835547</v>
          </cell>
          <cell r="U224">
            <v>12.842495867187226</v>
          </cell>
          <cell r="V224">
            <v>18.069847166334544</v>
          </cell>
        </row>
        <row r="225">
          <cell r="A225">
            <v>2022</v>
          </cell>
          <cell r="B225">
            <v>14.578227760863108</v>
          </cell>
          <cell r="C225">
            <v>13.601928904997321</v>
          </cell>
          <cell r="D225">
            <v>18.391154775585211</v>
          </cell>
          <cell r="E225">
            <v>13.244424548772374</v>
          </cell>
          <cell r="F225">
            <v>14.464175676432692</v>
          </cell>
          <cell r="G225">
            <v>31.692394572622106</v>
          </cell>
          <cell r="H225">
            <v>19.732471139936024</v>
          </cell>
          <cell r="I225">
            <v>15.537452672391469</v>
          </cell>
          <cell r="J225">
            <v>19.212524845745303</v>
          </cell>
          <cell r="K225">
            <v>18.477317456445114</v>
          </cell>
          <cell r="L225">
            <v>20.1420806053676</v>
          </cell>
          <cell r="M225">
            <v>19.608460883679644</v>
          </cell>
          <cell r="N225">
            <v>19.739433861908129</v>
          </cell>
          <cell r="O225">
            <v>27.540209165658009</v>
          </cell>
          <cell r="P225">
            <v>22.080566246862535</v>
          </cell>
          <cell r="Q225">
            <v>14.452867644718223</v>
          </cell>
          <cell r="R225">
            <v>17.380166674132656</v>
          </cell>
          <cell r="S225">
            <v>13.870260297163867</v>
          </cell>
          <cell r="T225">
            <v>13.836112089246802</v>
          </cell>
          <cell r="U225">
            <v>13.447268058031009</v>
          </cell>
          <cell r="V225">
            <v>18.70949549350826</v>
          </cell>
        </row>
        <row r="226">
          <cell r="A226">
            <v>2023</v>
          </cell>
          <cell r="B226">
            <v>14.939844150668694</v>
          </cell>
          <cell r="C226">
            <v>13.882588208568389</v>
          </cell>
          <cell r="D226">
            <v>18.749634968996702</v>
          </cell>
          <cell r="E226">
            <v>13.439914901604979</v>
          </cell>
          <cell r="F226">
            <v>14.703380927128462</v>
          </cell>
          <cell r="G226">
            <v>32.482683953052486</v>
          </cell>
          <cell r="H226">
            <v>20.221664853801435</v>
          </cell>
          <cell r="I226">
            <v>15.844981696188601</v>
          </cell>
          <cell r="J226">
            <v>19.877062103533934</v>
          </cell>
          <cell r="K226">
            <v>19.129246862008898</v>
          </cell>
          <cell r="L226">
            <v>20.857015344497004</v>
          </cell>
          <cell r="M226">
            <v>20.334699137683408</v>
          </cell>
          <cell r="N226">
            <v>20.356065877986545</v>
          </cell>
          <cell r="O226">
            <v>28.510226722645704</v>
          </cell>
          <cell r="P226">
            <v>22.81724387198528</v>
          </cell>
          <cell r="Q226">
            <v>14.911105732074297</v>
          </cell>
          <cell r="R226">
            <v>17.960442087469858</v>
          </cell>
          <cell r="S226">
            <v>14.402040312584283</v>
          </cell>
          <cell r="T226">
            <v>14.269770001885648</v>
          </cell>
          <cell r="U226">
            <v>13.92893522565736</v>
          </cell>
          <cell r="V226">
            <v>19.330508441370458</v>
          </cell>
        </row>
        <row r="227">
          <cell r="A227">
            <v>2024</v>
          </cell>
          <cell r="B227">
            <v>15.46400405607271</v>
          </cell>
          <cell r="C227">
            <v>14.245776187292361</v>
          </cell>
          <cell r="D227">
            <v>19.186589608362933</v>
          </cell>
          <cell r="E227">
            <v>13.74443907979613</v>
          </cell>
          <cell r="F227">
            <v>15.154273910056974</v>
          </cell>
          <cell r="G227">
            <v>33.159254996896117</v>
          </cell>
          <cell r="H227">
            <v>20.744421019046172</v>
          </cell>
          <cell r="I227">
            <v>16.272305238436559</v>
          </cell>
          <cell r="J227">
            <v>20.536016940088555</v>
          </cell>
          <cell r="K227">
            <v>19.788102797923269</v>
          </cell>
          <cell r="L227">
            <v>21.616961731663398</v>
          </cell>
          <cell r="M227">
            <v>21.040061749628748</v>
          </cell>
          <cell r="N227">
            <v>21.068757113029477</v>
          </cell>
          <cell r="O227">
            <v>29.277120109732824</v>
          </cell>
          <cell r="P227">
            <v>23.506219025717957</v>
          </cell>
          <cell r="Q227">
            <v>15.414025559095258</v>
          </cell>
          <cell r="R227">
            <v>18.552390389578839</v>
          </cell>
          <cell r="S227">
            <v>15.029056952973837</v>
          </cell>
          <cell r="T227">
            <v>14.852560932170597</v>
          </cell>
          <cell r="U227">
            <v>14.518874858525949</v>
          </cell>
          <cell r="V227">
            <v>19.962722502003754</v>
          </cell>
        </row>
        <row r="228">
          <cell r="B228">
            <v>15.964661353090431</v>
          </cell>
          <cell r="C228">
            <v>14.613681792829652</v>
          </cell>
          <cell r="D228">
            <v>19.466278037528681</v>
          </cell>
          <cell r="E228">
            <v>14.093001150948178</v>
          </cell>
          <cell r="F228">
            <v>15.410471130146671</v>
          </cell>
          <cell r="G228">
            <v>33.495257017532936</v>
          </cell>
          <cell r="H228">
            <v>21.083266692114115</v>
          </cell>
          <cell r="I228">
            <v>16.612175262126865</v>
          </cell>
          <cell r="J228">
            <v>21.17884168373719</v>
          </cell>
          <cell r="K228">
            <v>20.449106478913137</v>
          </cell>
          <cell r="L228">
            <v>22.308473049047379</v>
          </cell>
          <cell r="M228">
            <v>21.685127232760863</v>
          </cell>
          <cell r="N228">
            <v>21.923044622766909</v>
          </cell>
          <cell r="O228">
            <v>30.29281965648855</v>
          </cell>
          <cell r="P228">
            <v>24.213700866148375</v>
          </cell>
          <cell r="Q228">
            <v>16.010502114850002</v>
          </cell>
          <cell r="R228">
            <v>19.181410825986845</v>
          </cell>
          <cell r="S228">
            <v>15.599360646083957</v>
          </cell>
          <cell r="T228">
            <v>15.253351237350376</v>
          </cell>
          <cell r="U228">
            <v>15.219773679307849</v>
          </cell>
          <cell r="V228">
            <v>20.564807600815936</v>
          </cell>
        </row>
      </sheetData>
      <sheetData sheetId="96">
        <row r="4">
          <cell r="B4">
            <v>29.974841884753783</v>
          </cell>
          <cell r="C4">
            <v>12.222409923498322</v>
          </cell>
          <cell r="D4">
            <v>8.6355103675511238</v>
          </cell>
          <cell r="E4">
            <v>16.56095630766675</v>
          </cell>
          <cell r="F4">
            <v>14.480066165750813</v>
          </cell>
          <cell r="G4">
            <v>13.558144471354295</v>
          </cell>
          <cell r="H4">
            <v>6.5383714169996114</v>
          </cell>
          <cell r="I4">
            <v>11.719279890142504</v>
          </cell>
          <cell r="J4">
            <v>0.99296129911759667</v>
          </cell>
          <cell r="K4">
            <v>0.66348395095897372</v>
          </cell>
          <cell r="L4">
            <v>6.3277407407087187</v>
          </cell>
          <cell r="M4">
            <v>5.3797276745168396</v>
          </cell>
          <cell r="N4">
            <v>21.324412626723682</v>
          </cell>
          <cell r="O4">
            <v>17.217927816688373</v>
          </cell>
          <cell r="P4">
            <v>10.466340759737138</v>
          </cell>
          <cell r="Q4">
            <v>14.004562934016182</v>
          </cell>
          <cell r="R4">
            <v>4.9966058135799436</v>
          </cell>
          <cell r="S4">
            <v>20.836272532007953</v>
          </cell>
          <cell r="T4">
            <v>9.371148071524372</v>
          </cell>
          <cell r="U4">
            <v>21.625739404258567</v>
          </cell>
          <cell r="V4" t="str">
            <v>.</v>
          </cell>
        </row>
        <row r="5">
          <cell r="B5">
            <v>30.166021662504917</v>
          </cell>
          <cell r="C5">
            <v>12.162750925016745</v>
          </cell>
          <cell r="D5">
            <v>8.6910757012424984</v>
          </cell>
          <cell r="E5">
            <v>16.481954171363817</v>
          </cell>
          <cell r="F5">
            <v>14.433529812477531</v>
          </cell>
          <cell r="G5">
            <v>13.298582058304328</v>
          </cell>
          <cell r="H5">
            <v>6.4580031193937515</v>
          </cell>
          <cell r="I5">
            <v>11.739250193510806</v>
          </cell>
          <cell r="J5">
            <v>0.98511575580721777</v>
          </cell>
          <cell r="K5">
            <v>0.66335110016123155</v>
          </cell>
          <cell r="L5">
            <v>6.277624140006516</v>
          </cell>
          <cell r="M5">
            <v>5.360645286073483</v>
          </cell>
          <cell r="N5">
            <v>21.512182224608015</v>
          </cell>
          <cell r="O5">
            <v>17.039507473068998</v>
          </cell>
          <cell r="P5">
            <v>10.484656380203473</v>
          </cell>
          <cell r="Q5">
            <v>13.934887880431162</v>
          </cell>
          <cell r="R5">
            <v>4.9898662036510739</v>
          </cell>
          <cell r="S5">
            <v>20.865866919999672</v>
          </cell>
          <cell r="T5">
            <v>9.3498996673905275</v>
          </cell>
          <cell r="U5">
            <v>21.630102847348734</v>
          </cell>
          <cell r="V5" t="str">
            <v>.</v>
          </cell>
        </row>
        <row r="6">
          <cell r="B6">
            <v>30.333441758355441</v>
          </cell>
          <cell r="C6">
            <v>12.252562156774546</v>
          </cell>
          <cell r="D6">
            <v>8.9743275369319822</v>
          </cell>
          <cell r="E6">
            <v>16.389504224009116</v>
          </cell>
          <cell r="F6">
            <v>14.667776986190203</v>
          </cell>
          <cell r="G6">
            <v>13.945698989370353</v>
          </cell>
          <cell r="H6">
            <v>6.5580480772759451</v>
          </cell>
          <cell r="I6">
            <v>11.830790585424481</v>
          </cell>
          <cell r="J6">
            <v>1.1014560570267422</v>
          </cell>
          <cell r="K6">
            <v>0.76880914967894531</v>
          </cell>
          <cell r="L6">
            <v>6.6550406065442465</v>
          </cell>
          <cell r="M6">
            <v>5.6768094118213837</v>
          </cell>
          <cell r="N6">
            <v>22.560113431175555</v>
          </cell>
          <cell r="O6">
            <v>18.04294441667615</v>
          </cell>
          <cell r="P6">
            <v>10.952798289303157</v>
          </cell>
          <cell r="Q6">
            <v>14.176125335145365</v>
          </cell>
          <cell r="R6">
            <v>5.2223806151099961</v>
          </cell>
          <cell r="S6">
            <v>21.161577930232383</v>
          </cell>
          <cell r="T6">
            <v>9.7680240547490449</v>
          </cell>
          <cell r="U6">
            <v>21.740318776814384</v>
          </cell>
          <cell r="V6" t="str">
            <v>.</v>
          </cell>
        </row>
        <row r="7">
          <cell r="B7">
            <v>30.776927182180675</v>
          </cell>
          <cell r="C7">
            <v>12.399149520285285</v>
          </cell>
          <cell r="D7">
            <v>9.225368306666077</v>
          </cell>
          <cell r="E7">
            <v>16.583391851292273</v>
          </cell>
          <cell r="F7">
            <v>14.761861844638716</v>
          </cell>
          <cell r="G7">
            <v>14.433614357686892</v>
          </cell>
          <cell r="H7">
            <v>6.7278287933469949</v>
          </cell>
          <cell r="I7">
            <v>12.067158924835974</v>
          </cell>
          <cell r="J7">
            <v>1.1871844430352063</v>
          </cell>
          <cell r="K7">
            <v>0.84985403951260241</v>
          </cell>
          <cell r="L7">
            <v>6.8443196571633642</v>
          </cell>
          <cell r="M7">
            <v>5.9675340155958096</v>
          </cell>
          <cell r="N7">
            <v>23.294511070110701</v>
          </cell>
          <cell r="O7">
            <v>18.370912825216728</v>
          </cell>
          <cell r="P7">
            <v>11.253483927532754</v>
          </cell>
          <cell r="Q7">
            <v>14.438810708095396</v>
          </cell>
          <cell r="R7">
            <v>5.4975084189037045</v>
          </cell>
          <cell r="S7">
            <v>21.373778349195092</v>
          </cell>
          <cell r="T7">
            <v>9.982389869469948</v>
          </cell>
          <cell r="U7">
            <v>21.985355333680729</v>
          </cell>
          <cell r="V7" t="str">
            <v>.</v>
          </cell>
        </row>
        <row r="8">
          <cell r="B8">
            <v>31.211368274758613</v>
          </cell>
          <cell r="C8">
            <v>12.348579187119892</v>
          </cell>
          <cell r="D8">
            <v>9.28690205156175</v>
          </cell>
          <cell r="E8">
            <v>16.74718270616788</v>
          </cell>
          <cell r="F8">
            <v>14.769096837246737</v>
          </cell>
          <cell r="G8">
            <v>14.668355352273025</v>
          </cell>
          <cell r="H8">
            <v>6.8481126215848942</v>
          </cell>
          <cell r="I8">
            <v>12.268426252185579</v>
          </cell>
          <cell r="J8">
            <v>1.1786401937123654</v>
          </cell>
          <cell r="K8">
            <v>0.84079162714803324</v>
          </cell>
          <cell r="L8">
            <v>6.7351057597292501</v>
          </cell>
          <cell r="M8">
            <v>6.0248151065040334</v>
          </cell>
          <cell r="N8">
            <v>22.90073129284173</v>
          </cell>
          <cell r="O8">
            <v>18.157377968954556</v>
          </cell>
          <cell r="P8">
            <v>11.285635767751009</v>
          </cell>
          <cell r="Q8">
            <v>14.494798519461582</v>
          </cell>
          <cell r="R8">
            <v>5.5397825539149101</v>
          </cell>
          <cell r="S8">
            <v>21.406394293538831</v>
          </cell>
          <cell r="T8">
            <v>10.000026811879808</v>
          </cell>
          <cell r="U8">
            <v>22.072908089206447</v>
          </cell>
          <cell r="V8" t="str">
            <v>.</v>
          </cell>
        </row>
        <row r="9">
          <cell r="B9">
            <v>31.616265503964598</v>
          </cell>
          <cell r="C9">
            <v>12.535025760882199</v>
          </cell>
          <cell r="D9">
            <v>9.5699367874956831</v>
          </cell>
          <cell r="E9">
            <v>17.166960934755682</v>
          </cell>
          <cell r="F9">
            <v>14.944268676779663</v>
          </cell>
          <cell r="G9">
            <v>14.917456677573012</v>
          </cell>
          <cell r="H9">
            <v>7.0299000116469212</v>
          </cell>
          <cell r="I9">
            <v>12.54985737913181</v>
          </cell>
          <cell r="J9">
            <v>1.1949440821965795</v>
          </cell>
          <cell r="K9">
            <v>0.85711651137972877</v>
          </cell>
          <cell r="L9">
            <v>6.8396570680382265</v>
          </cell>
          <cell r="M9">
            <v>6.1770573396291297</v>
          </cell>
          <cell r="N9">
            <v>23.114510545974063</v>
          </cell>
          <cell r="O9">
            <v>18.26104429898006</v>
          </cell>
          <cell r="P9">
            <v>11.442588132320132</v>
          </cell>
          <cell r="Q9">
            <v>14.665222158266323</v>
          </cell>
          <cell r="R9">
            <v>5.6811639966443384</v>
          </cell>
          <cell r="S9">
            <v>21.685969679012889</v>
          </cell>
          <cell r="T9">
            <v>10.109291087744978</v>
          </cell>
          <cell r="U9">
            <v>22.285422877765573</v>
          </cell>
          <cell r="V9" t="str">
            <v>.</v>
          </cell>
        </row>
        <row r="10">
          <cell r="B10">
            <v>31.593016587022515</v>
          </cell>
          <cell r="C10">
            <v>12.550516789796701</v>
          </cell>
          <cell r="D10">
            <v>9.7559548016122939</v>
          </cell>
          <cell r="E10">
            <v>17.20456479186911</v>
          </cell>
          <cell r="F10">
            <v>14.9856581654923</v>
          </cell>
          <cell r="G10">
            <v>15.273874863518062</v>
          </cell>
          <cell r="H10">
            <v>7.0716516721285565</v>
          </cell>
          <cell r="I10">
            <v>12.599182959735893</v>
          </cell>
          <cell r="J10">
            <v>1.2170867498375539</v>
          </cell>
          <cell r="K10">
            <v>0.86648758375866708</v>
          </cell>
          <cell r="L10">
            <v>6.8342773765399958</v>
          </cell>
          <cell r="M10">
            <v>6.2611540421289371</v>
          </cell>
          <cell r="N10">
            <v>23.229667240910327</v>
          </cell>
          <cell r="O10">
            <v>18.258701125726425</v>
          </cell>
          <cell r="P10">
            <v>11.565459809961302</v>
          </cell>
          <cell r="Q10">
            <v>14.765114234308147</v>
          </cell>
          <cell r="R10">
            <v>5.7043514572204623</v>
          </cell>
          <cell r="S10">
            <v>21.736845289642279</v>
          </cell>
          <cell r="T10">
            <v>10.318356715159638</v>
          </cell>
          <cell r="U10">
            <v>22.483650170800157</v>
          </cell>
          <cell r="V10" t="str">
            <v>.</v>
          </cell>
        </row>
        <row r="13">
          <cell r="B13">
            <v>18.076505214455306</v>
          </cell>
          <cell r="C13">
            <v>5.7220548399579858</v>
          </cell>
          <cell r="D13">
            <v>7.943236360983005</v>
          </cell>
          <cell r="E13">
            <v>8.7468210493132972</v>
          </cell>
          <cell r="F13">
            <v>8.5006896380332257</v>
          </cell>
          <cell r="G13">
            <v>21.850669410280172</v>
          </cell>
          <cell r="H13">
            <v>3.7707923726860182</v>
          </cell>
          <cell r="I13">
            <v>3.2574952039417808</v>
          </cell>
          <cell r="J13">
            <v>3.1692885848597951</v>
          </cell>
          <cell r="K13">
            <v>2.1207981507106193</v>
          </cell>
          <cell r="L13">
            <v>8.6887360990351166</v>
          </cell>
          <cell r="M13">
            <v>7.041444190185608</v>
          </cell>
          <cell r="N13">
            <v>41.177860811865962</v>
          </cell>
          <cell r="O13">
            <v>36.095262095256068</v>
          </cell>
          <cell r="P13">
            <v>14.984887094125732</v>
          </cell>
          <cell r="Q13">
            <v>10.037937730253095</v>
          </cell>
          <cell r="R13">
            <v>6.2679049362829753</v>
          </cell>
          <cell r="S13">
            <v>12.932154608987299</v>
          </cell>
          <cell r="T13">
            <v>14.657560147993703</v>
          </cell>
          <cell r="U13">
            <v>13.775765761892716</v>
          </cell>
          <cell r="V13">
            <v>0.65075371935598914</v>
          </cell>
        </row>
        <row r="14">
          <cell r="B14">
            <v>17.844576905894876</v>
          </cell>
          <cell r="C14">
            <v>5.6317789123010416</v>
          </cell>
          <cell r="D14">
            <v>7.9147733524980559</v>
          </cell>
          <cell r="E14">
            <v>8.7293734801345195</v>
          </cell>
          <cell r="F14">
            <v>8.4948302056930256</v>
          </cell>
          <cell r="G14">
            <v>22.057903507147799</v>
          </cell>
          <cell r="H14">
            <v>3.7620511239803833</v>
          </cell>
          <cell r="I14">
            <v>3.1931559926371498</v>
          </cell>
          <cell r="J14">
            <v>3.1395414692914612</v>
          </cell>
          <cell r="K14">
            <v>2.0677599464152503</v>
          </cell>
          <cell r="L14">
            <v>8.6017326302725579</v>
          </cell>
          <cell r="M14">
            <v>6.9384458699253475</v>
          </cell>
          <cell r="N14">
            <v>41.042644051485624</v>
          </cell>
          <cell r="O14">
            <v>36.003785334635211</v>
          </cell>
          <cell r="P14">
            <v>14.926463721657992</v>
          </cell>
          <cell r="Q14">
            <v>9.9913651799639034</v>
          </cell>
          <cell r="R14">
            <v>6.2378208450064427</v>
          </cell>
          <cell r="S14">
            <v>12.913914469516843</v>
          </cell>
          <cell r="T14">
            <v>14.438480487488656</v>
          </cell>
          <cell r="U14">
            <v>13.709116144947361</v>
          </cell>
          <cell r="V14">
            <v>0.62334513460872254</v>
          </cell>
        </row>
        <row r="15">
          <cell r="B15">
            <v>18.999765734180997</v>
          </cell>
          <cell r="C15">
            <v>6.081768713134502</v>
          </cell>
          <cell r="D15">
            <v>8.4301890465012139</v>
          </cell>
          <cell r="E15">
            <v>9.1107347051702394</v>
          </cell>
          <cell r="F15">
            <v>8.9746455806850278</v>
          </cell>
          <cell r="G15">
            <v>22.981108206496017</v>
          </cell>
          <cell r="H15">
            <v>4.3740522918724869</v>
          </cell>
          <cell r="I15">
            <v>3.6388077441172033</v>
          </cell>
          <cell r="J15">
            <v>3.231195744911596</v>
          </cell>
          <cell r="K15">
            <v>2.09693016739695</v>
          </cell>
          <cell r="L15">
            <v>8.8315765013075591</v>
          </cell>
          <cell r="M15">
            <v>7.2847143089695585</v>
          </cell>
          <cell r="N15">
            <v>41.193978423078754</v>
          </cell>
          <cell r="O15">
            <v>36.352198763675659</v>
          </cell>
          <cell r="P15">
            <v>15.270881282708576</v>
          </cell>
          <cell r="Q15">
            <v>10.158078400506248</v>
          </cell>
          <cell r="R15">
            <v>6.4053640749473395</v>
          </cell>
          <cell r="S15">
            <v>13.392502190632486</v>
          </cell>
          <cell r="T15">
            <v>14.486361715940358</v>
          </cell>
          <cell r="U15">
            <v>14.052143259129565</v>
          </cell>
          <cell r="V15">
            <v>0.66273549928284192</v>
          </cell>
        </row>
        <row r="16">
          <cell r="B16">
            <v>19.853299569488307</v>
          </cell>
          <cell r="C16">
            <v>6.2492620295598869</v>
          </cell>
          <cell r="D16">
            <v>8.7413371419240278</v>
          </cell>
          <cell r="E16">
            <v>9.4565372826242395</v>
          </cell>
          <cell r="F16">
            <v>9.2579936387006008</v>
          </cell>
          <cell r="G16">
            <v>23.648189050075853</v>
          </cell>
          <cell r="H16">
            <v>4.8352834005999519</v>
          </cell>
          <cell r="I16">
            <v>3.9654772758554073</v>
          </cell>
          <cell r="J16">
            <v>3.3387467821206838</v>
          </cell>
          <cell r="K16">
            <v>2.1422878162222476</v>
          </cell>
          <cell r="L16">
            <v>9.1240055714342176</v>
          </cell>
          <cell r="M16">
            <v>7.4634354334428483</v>
          </cell>
          <cell r="N16">
            <v>41.624226061599508</v>
          </cell>
          <cell r="O16">
            <v>36.867368485921084</v>
          </cell>
          <cell r="P16">
            <v>15.626429269069952</v>
          </cell>
          <cell r="Q16">
            <v>10.276122788835988</v>
          </cell>
          <cell r="R16">
            <v>6.6069059170525106</v>
          </cell>
          <cell r="S16">
            <v>13.639733586545514</v>
          </cell>
          <cell r="T16">
            <v>14.501839745650699</v>
          </cell>
          <cell r="U16">
            <v>14.016181288696</v>
          </cell>
          <cell r="V16">
            <v>0.69074872709713286</v>
          </cell>
        </row>
        <row r="17">
          <cell r="B17">
            <v>19.961077291803704</v>
          </cell>
          <cell r="C17">
            <v>6.1039537677303439</v>
          </cell>
          <cell r="D17">
            <v>8.8219476107504065</v>
          </cell>
          <cell r="E17">
            <v>9.4893470575352747</v>
          </cell>
          <cell r="F17">
            <v>9.1038141740792256</v>
          </cell>
          <cell r="G17">
            <v>23.821833248119596</v>
          </cell>
          <cell r="H17">
            <v>4.8543087346806102</v>
          </cell>
          <cell r="I17">
            <v>3.978375369422543</v>
          </cell>
          <cell r="J17">
            <v>3.3710340393663127</v>
          </cell>
          <cell r="K17">
            <v>2.1578119125850037</v>
          </cell>
          <cell r="L17">
            <v>9.3120489061920431</v>
          </cell>
          <cell r="M17">
            <v>7.3981444008153652</v>
          </cell>
          <cell r="N17">
            <v>41.430642542333565</v>
          </cell>
          <cell r="O17">
            <v>37.333329566237779</v>
          </cell>
          <cell r="P17">
            <v>15.763108511679189</v>
          </cell>
          <cell r="Q17">
            <v>10.119279253122516</v>
          </cell>
          <cell r="R17">
            <v>6.5845345196458753</v>
          </cell>
          <cell r="S17">
            <v>13.65824360670446</v>
          </cell>
          <cell r="T17">
            <v>14.464450435482803</v>
          </cell>
          <cell r="U17">
            <v>13.919433062965131</v>
          </cell>
          <cell r="V17">
            <v>0.69036161628826787</v>
          </cell>
        </row>
        <row r="18">
          <cell r="B18">
            <v>20.258132278330976</v>
          </cell>
          <cell r="C18">
            <v>6.1158244445907135</v>
          </cell>
          <cell r="D18">
            <v>8.8815881858044534</v>
          </cell>
          <cell r="E18">
            <v>9.6068245049851306</v>
          </cell>
          <cell r="F18">
            <v>9.3534082185138789</v>
          </cell>
          <cell r="G18">
            <v>24.196117981948266</v>
          </cell>
          <cell r="H18">
            <v>4.9634296332317476</v>
          </cell>
          <cell r="I18">
            <v>4.058470544313173</v>
          </cell>
          <cell r="J18">
            <v>3.4122774385561461</v>
          </cell>
          <cell r="K18">
            <v>2.1808558174984447</v>
          </cell>
          <cell r="L18">
            <v>9.3936022970382105</v>
          </cell>
          <cell r="M18">
            <v>7.4802292119371439</v>
          </cell>
          <cell r="N18">
            <v>41.378211903844871</v>
          </cell>
          <cell r="O18">
            <v>37.428621481393129</v>
          </cell>
          <cell r="P18">
            <v>16.142744844152311</v>
          </cell>
          <cell r="Q18">
            <v>10.209242918413382</v>
          </cell>
          <cell r="R18">
            <v>6.8522362941761772</v>
          </cell>
          <cell r="S18">
            <v>13.782249516278286</v>
          </cell>
          <cell r="T18">
            <v>14.371817573783598</v>
          </cell>
          <cell r="U18">
            <v>13.882595904763164</v>
          </cell>
          <cell r="V18">
            <v>0.68535264500474236</v>
          </cell>
        </row>
        <row r="19">
          <cell r="B19">
            <v>20.746071077017074</v>
          </cell>
          <cell r="C19">
            <v>6.3681203893931118</v>
          </cell>
          <cell r="D19">
            <v>8.9050142883069654</v>
          </cell>
          <cell r="E19">
            <v>9.6054751423968341</v>
          </cell>
          <cell r="F19">
            <v>9.4229565972443901</v>
          </cell>
          <cell r="G19">
            <v>24.233873219936942</v>
          </cell>
          <cell r="H19">
            <v>4.9971405797005444</v>
          </cell>
          <cell r="I19">
            <v>4.0865700483091789</v>
          </cell>
          <cell r="J19">
            <v>3.3912950209337525</v>
          </cell>
          <cell r="K19">
            <v>2.1623744932274183</v>
          </cell>
          <cell r="L19">
            <v>9.5265944236446742</v>
          </cell>
          <cell r="M19">
            <v>7.4438511276696113</v>
          </cell>
          <cell r="N19">
            <v>41.588375693273633</v>
          </cell>
          <cell r="O19">
            <v>37.509193768698609</v>
          </cell>
          <cell r="P19">
            <v>16.319778322695168</v>
          </cell>
          <cell r="Q19">
            <v>10.215182846348599</v>
          </cell>
          <cell r="R19">
            <v>6.807527545732917</v>
          </cell>
          <cell r="S19">
            <v>13.857610161001308</v>
          </cell>
          <cell r="T19">
            <v>14.281621063500257</v>
          </cell>
          <cell r="U19">
            <v>13.805221969948597</v>
          </cell>
          <cell r="V19">
            <v>0.68535264500474236</v>
          </cell>
        </row>
      </sheetData>
      <sheetData sheetId="97">
        <row r="3">
          <cell r="A3">
            <v>2019</v>
          </cell>
          <cell r="B3">
            <v>2708.237556561086</v>
          </cell>
          <cell r="C3">
            <v>2608.1126954921801</v>
          </cell>
          <cell r="D3">
            <v>2695.0231336071515</v>
          </cell>
          <cell r="E3">
            <v>2701.9095379688929</v>
          </cell>
          <cell r="F3">
            <v>2659.2525150905431</v>
          </cell>
          <cell r="G3">
            <v>3383.3261784511783</v>
          </cell>
          <cell r="H3">
            <v>2826.9632114132191</v>
          </cell>
          <cell r="I3" t="str">
            <v>.</v>
          </cell>
          <cell r="J3" t="str">
            <v>.</v>
          </cell>
          <cell r="K3">
            <v>3525.6656296022793</v>
          </cell>
          <cell r="L3">
            <v>3754.6394521991047</v>
          </cell>
          <cell r="M3">
            <v>3548.6333333333332</v>
          </cell>
          <cell r="N3">
            <v>3578.6275060144349</v>
          </cell>
          <cell r="O3">
            <v>3820.4142067762104</v>
          </cell>
          <cell r="P3">
            <v>3686.4130014253715</v>
          </cell>
          <cell r="Q3">
            <v>3260.6855390377191</v>
          </cell>
          <cell r="R3">
            <v>3477.4188020994134</v>
          </cell>
          <cell r="S3">
            <v>3353.3475647348951</v>
          </cell>
          <cell r="T3">
            <v>3468.5310017934921</v>
          </cell>
          <cell r="U3">
            <v>3133.6789170269712</v>
          </cell>
          <cell r="V3">
            <v>3401.2039481383499</v>
          </cell>
        </row>
        <row r="4">
          <cell r="A4">
            <v>2020</v>
          </cell>
          <cell r="B4">
            <v>2772.4836743821984</v>
          </cell>
          <cell r="C4">
            <v>2675.5582388569655</v>
          </cell>
          <cell r="D4">
            <v>2741.899864806735</v>
          </cell>
          <cell r="E4">
            <v>2754.2679358264604</v>
          </cell>
          <cell r="F4">
            <v>2698.9896782027931</v>
          </cell>
          <cell r="G4">
            <v>3483.9076175040518</v>
          </cell>
          <cell r="H4">
            <v>2890.4398918765114</v>
          </cell>
          <cell r="I4" t="str">
            <v>.</v>
          </cell>
          <cell r="J4" t="str">
            <v>.</v>
          </cell>
          <cell r="K4">
            <v>3540.2504845477201</v>
          </cell>
          <cell r="L4">
            <v>3750.7497621313037</v>
          </cell>
          <cell r="M4">
            <v>3571.9950893876789</v>
          </cell>
          <cell r="N4">
            <v>3597.7962382445139</v>
          </cell>
          <cell r="O4">
            <v>3862.7247672528447</v>
          </cell>
          <cell r="P4">
            <v>3708.9017419161078</v>
          </cell>
          <cell r="Q4">
            <v>3282.6258736220188</v>
          </cell>
          <cell r="R4">
            <v>3486.9099045436037</v>
          </cell>
          <cell r="S4">
            <v>3371.7229556288962</v>
          </cell>
          <cell r="T4">
            <v>3455.9840764331211</v>
          </cell>
          <cell r="U4">
            <v>3170.1083825147543</v>
          </cell>
          <cell r="V4">
            <v>3426.7451551919826</v>
          </cell>
        </row>
        <row r="5">
          <cell r="A5">
            <v>2021</v>
          </cell>
          <cell r="B5">
            <v>2878.2624942686839</v>
          </cell>
          <cell r="C5">
            <v>2784.9972505891596</v>
          </cell>
          <cell r="D5">
            <v>2856.9396144640664</v>
          </cell>
          <cell r="E5">
            <v>2855.0330969267138</v>
          </cell>
          <cell r="F5">
            <v>2806.898409799076</v>
          </cell>
          <cell r="G5">
            <v>3631.4032534246576</v>
          </cell>
          <cell r="H5">
            <v>3006.6518853162383</v>
          </cell>
          <cell r="I5" t="str">
            <v>.</v>
          </cell>
          <cell r="J5" t="str">
            <v>.</v>
          </cell>
          <cell r="K5">
            <v>3625.5016227022538</v>
          </cell>
          <cell r="L5">
            <v>3843.0425673385307</v>
          </cell>
          <cell r="M5">
            <v>3663.013158166319</v>
          </cell>
          <cell r="N5">
            <v>3668.273654916512</v>
          </cell>
          <cell r="O5">
            <v>3962.4152353023319</v>
          </cell>
          <cell r="P5">
            <v>3798.6831145203323</v>
          </cell>
          <cell r="Q5">
            <v>3365.8483675530124</v>
          </cell>
          <cell r="R5">
            <v>3566.1778003754694</v>
          </cell>
          <cell r="S5">
            <v>3448.9463798066276</v>
          </cell>
          <cell r="T5">
            <v>3513.9271611526146</v>
          </cell>
          <cell r="U5">
            <v>3253.7351154313487</v>
          </cell>
          <cell r="V5">
            <v>3515.5106973140141</v>
          </cell>
        </row>
        <row r="6">
          <cell r="A6">
            <v>2022</v>
          </cell>
          <cell r="B6">
            <v>3011.2667954496674</v>
          </cell>
          <cell r="C6">
            <v>2934.5123259164397</v>
          </cell>
          <cell r="D6">
            <v>3012.1792217806515</v>
          </cell>
          <cell r="E6">
            <v>2992.9869480095713</v>
          </cell>
          <cell r="F6">
            <v>2944.6495616848406</v>
          </cell>
          <cell r="G6">
            <v>3806.1771488469603</v>
          </cell>
          <cell r="H6">
            <v>3156.9726851439264</v>
          </cell>
          <cell r="I6" t="str">
            <v>.</v>
          </cell>
          <cell r="J6" t="str">
            <v>.</v>
          </cell>
          <cell r="K6">
            <v>3752.0087930515542</v>
          </cell>
          <cell r="L6">
            <v>3977.291200846867</v>
          </cell>
          <cell r="M6">
            <v>3792.4430541421775</v>
          </cell>
          <cell r="N6">
            <v>3780.8321678321677</v>
          </cell>
          <cell r="O6">
            <v>4127.0509873268493</v>
          </cell>
          <cell r="P6">
            <v>3938.2394140180145</v>
          </cell>
          <cell r="Q6">
            <v>3488.1165921650063</v>
          </cell>
          <cell r="R6">
            <v>3687.4498395941655</v>
          </cell>
          <cell r="S6">
            <v>3569.6634733569517</v>
          </cell>
          <cell r="T6">
            <v>3620.8571428571427</v>
          </cell>
          <cell r="U6">
            <v>3385.2570140280559</v>
          </cell>
          <cell r="V6">
            <v>3646.0098155880069</v>
          </cell>
        </row>
        <row r="7">
          <cell r="A7">
            <v>2023</v>
          </cell>
          <cell r="B7">
            <v>3173.1116933259791</v>
          </cell>
          <cell r="C7">
            <v>3097.9290497448978</v>
          </cell>
          <cell r="D7">
            <v>3182.3742017879949</v>
          </cell>
          <cell r="E7">
            <v>3152.3945108506441</v>
          </cell>
          <cell r="F7">
            <v>3108.8566508824797</v>
          </cell>
          <cell r="G7">
            <v>3982.0258432622923</v>
          </cell>
          <cell r="H7">
            <v>3328.7806149496378</v>
          </cell>
          <cell r="I7" t="str">
            <v>.</v>
          </cell>
          <cell r="J7" t="str">
            <v>.</v>
          </cell>
          <cell r="K7">
            <v>3897.650118781442</v>
          </cell>
          <cell r="L7">
            <v>4133.6896431461173</v>
          </cell>
          <cell r="M7">
            <v>3947.8411309433222</v>
          </cell>
          <cell r="N7">
            <v>3941.6725955204215</v>
          </cell>
          <cell r="O7">
            <v>4303.9441638608305</v>
          </cell>
          <cell r="P7">
            <v>4087.0676325975519</v>
          </cell>
          <cell r="Q7">
            <v>3626.722437916636</v>
          </cell>
          <cell r="R7">
            <v>3820.6032317401923</v>
          </cell>
          <cell r="S7">
            <v>3706.981275902901</v>
          </cell>
          <cell r="T7">
            <v>3770.2233468286099</v>
          </cell>
          <cell r="U7">
            <v>3526.4135970453881</v>
          </cell>
          <cell r="V7">
            <v>3795.5588142929314</v>
          </cell>
        </row>
        <row r="8">
          <cell r="B8">
            <v>3401.5638297872342</v>
          </cell>
          <cell r="C8">
            <v>3294.2622439893144</v>
          </cell>
          <cell r="D8">
            <v>3387.9644714038127</v>
          </cell>
          <cell r="E8">
            <v>3352.7425465434189</v>
          </cell>
          <cell r="F8">
            <v>3306.5121107266436</v>
          </cell>
          <cell r="G8">
            <v>4197.7385479688846</v>
          </cell>
          <cell r="H8">
            <v>3538.8303640808899</v>
          </cell>
          <cell r="I8" t="str">
            <v>.</v>
          </cell>
          <cell r="J8" t="str">
            <v>.</v>
          </cell>
          <cell r="K8">
            <v>4117.0274551189978</v>
          </cell>
          <cell r="L8">
            <v>4356.412962545126</v>
          </cell>
          <cell r="M8">
            <v>4166.2218743010508</v>
          </cell>
          <cell r="N8">
            <v>4157.4536423841064</v>
          </cell>
          <cell r="O8">
            <v>4527.1240638228592</v>
          </cell>
          <cell r="P8">
            <v>4325.4627421758569</v>
          </cell>
          <cell r="Q8">
            <v>3831.5563762552829</v>
          </cell>
          <cell r="R8">
            <v>4037.837450145792</v>
          </cell>
          <cell r="S8">
            <v>3919.5638053894668</v>
          </cell>
          <cell r="T8">
            <v>3975.056462968178</v>
          </cell>
          <cell r="U8">
            <v>3730.6664539459689</v>
          </cell>
          <cell r="V8">
            <v>4013.355172886676</v>
          </cell>
        </row>
        <row r="11">
          <cell r="B11">
            <v>76.814929181659082</v>
          </cell>
          <cell r="C11">
            <v>73.975043849702629</v>
          </cell>
          <cell r="D11">
            <v>76.440122709854634</v>
          </cell>
          <cell r="E11">
            <v>76.635444815953463</v>
          </cell>
          <cell r="F11">
            <v>75.425544974057175</v>
          </cell>
          <cell r="G11">
            <v>95.962763741519126</v>
          </cell>
          <cell r="H11">
            <v>80.182396982782549</v>
          </cell>
          <cell r="I11" t="str">
            <v>.</v>
          </cell>
          <cell r="J11" t="str">
            <v>.</v>
          </cell>
          <cell r="K11">
            <v>100</v>
          </cell>
          <cell r="L11">
            <v>106.49448491865792</v>
          </cell>
          <cell r="M11">
            <v>100.65144305058915</v>
          </cell>
          <cell r="N11">
            <v>101.50218092060335</v>
          </cell>
          <cell r="O11">
            <v>108.3600831201676</v>
          </cell>
          <cell r="P11">
            <v>104.55934818303305</v>
          </cell>
          <cell r="Q11">
            <v>92.484253516847204</v>
          </cell>
          <cell r="R11">
            <v>98.631554078816364</v>
          </cell>
          <cell r="S11">
            <v>95.112467177245534</v>
          </cell>
          <cell r="T11">
            <v>98.379465502086418</v>
          </cell>
          <cell r="U11">
            <v>88.881909013603007</v>
          </cell>
          <cell r="V11">
            <v>96.469838761256284</v>
          </cell>
        </row>
        <row r="12">
          <cell r="B12">
            <v>78.313206550874696</v>
          </cell>
          <cell r="C12">
            <v>75.575393620736349</v>
          </cell>
          <cell r="D12">
            <v>77.44931825514665</v>
          </cell>
          <cell r="E12">
            <v>77.798674072586934</v>
          </cell>
          <cell r="F12">
            <v>76.237251855008196</v>
          </cell>
          <cell r="G12">
            <v>98.408506197807455</v>
          </cell>
          <cell r="H12">
            <v>81.645067333301284</v>
          </cell>
          <cell r="I12" t="str">
            <v>.</v>
          </cell>
          <cell r="J12" t="str">
            <v>.</v>
          </cell>
          <cell r="K12">
            <v>100</v>
          </cell>
          <cell r="L12">
            <v>105.94588655526942</v>
          </cell>
          <cell r="M12">
            <v>100.8966768023482</v>
          </cell>
          <cell r="N12">
            <v>101.62547124696306</v>
          </cell>
          <cell r="O12">
            <v>109.10879849074639</v>
          </cell>
          <cell r="P12">
            <v>104.76382273244526</v>
          </cell>
          <cell r="Q12">
            <v>92.722983527573362</v>
          </cell>
          <cell r="R12">
            <v>98.493310565539517</v>
          </cell>
          <cell r="S12">
            <v>95.239672174203406</v>
          </cell>
          <cell r="T12">
            <v>97.61976141286047</v>
          </cell>
          <cell r="U12">
            <v>89.544748213479792</v>
          </cell>
          <cell r="V12">
            <v>96.793861625013292</v>
          </cell>
        </row>
        <row r="13">
          <cell r="B13">
            <v>79.389358875072901</v>
          </cell>
          <cell r="C13">
            <v>76.816880542819135</v>
          </cell>
          <cell r="D13">
            <v>78.80122288663209</v>
          </cell>
          <cell r="E13">
            <v>78.748636576218829</v>
          </cell>
          <cell r="F13">
            <v>77.420966859393232</v>
          </cell>
          <cell r="G13">
            <v>100.16278108070478</v>
          </cell>
          <cell r="H13">
            <v>82.930645141326451</v>
          </cell>
          <cell r="I13" t="str">
            <v>.</v>
          </cell>
          <cell r="J13" t="str">
            <v>.</v>
          </cell>
          <cell r="K13">
            <v>100</v>
          </cell>
          <cell r="L13">
            <v>106.0002991937467</v>
          </cell>
          <cell r="M13">
            <v>101.03465780374154</v>
          </cell>
          <cell r="N13">
            <v>101.17975487713002</v>
          </cell>
          <cell r="O13">
            <v>109.29288268664352</v>
          </cell>
          <cell r="P13">
            <v>104.77675946229472</v>
          </cell>
          <cell r="Q13">
            <v>92.838142630433865</v>
          </cell>
          <cell r="R13">
            <v>98.363707191432241</v>
          </cell>
          <cell r="S13">
            <v>95.130184419445072</v>
          </cell>
          <cell r="T13">
            <v>96.922509678357898</v>
          </cell>
          <cell r="U13">
            <v>89.745791177061719</v>
          </cell>
          <cell r="V13">
            <v>96.966187390470438</v>
          </cell>
        </row>
        <row r="14">
          <cell r="B14">
            <v>80.257455713491737</v>
          </cell>
          <cell r="C14">
            <v>78.21176569071325</v>
          </cell>
          <cell r="D14">
            <v>80.281774055513594</v>
          </cell>
          <cell r="E14">
            <v>79.770254098347635</v>
          </cell>
          <cell r="F14">
            <v>78.481947247514881</v>
          </cell>
          <cell r="G14">
            <v>101.44371612070104</v>
          </cell>
          <cell r="H14">
            <v>84.140865847393769</v>
          </cell>
          <cell r="I14" t="str">
            <v>.</v>
          </cell>
          <cell r="J14" t="str">
            <v>.</v>
          </cell>
          <cell r="K14">
            <v>100</v>
          </cell>
          <cell r="L14">
            <v>106.00431449447878</v>
          </cell>
          <cell r="M14">
            <v>101.07766967832018</v>
          </cell>
          <cell r="N14">
            <v>100.76821181320237</v>
          </cell>
          <cell r="O14">
            <v>109.99577066476618</v>
          </cell>
          <cell r="P14">
            <v>104.96349105874555</v>
          </cell>
          <cell r="Q14">
            <v>92.966642259067811</v>
          </cell>
          <cell r="R14">
            <v>98.279349622608905</v>
          </cell>
          <cell r="S14">
            <v>95.140061504325558</v>
          </cell>
          <cell r="T14">
            <v>96.504495127055804</v>
          </cell>
          <cell r="U14">
            <v>90.225188712172113</v>
          </cell>
          <cell r="V14">
            <v>97.174873959254853</v>
          </cell>
        </row>
        <row r="15">
          <cell r="B15">
            <v>81.410891091425569</v>
          </cell>
          <cell r="C15">
            <v>79.481968758997581</v>
          </cell>
          <cell r="D15">
            <v>81.648534496547626</v>
          </cell>
          <cell r="E15">
            <v>80.879361019613683</v>
          </cell>
          <cell r="F15">
            <v>79.762332588601609</v>
          </cell>
          <cell r="G15">
            <v>102.16478447037287</v>
          </cell>
          <cell r="H15">
            <v>85.404808371828537</v>
          </cell>
          <cell r="I15" t="str">
            <v>.</v>
          </cell>
          <cell r="J15" t="str">
            <v>.</v>
          </cell>
          <cell r="K15">
            <v>100</v>
          </cell>
          <cell r="L15">
            <v>106.05594440679222</v>
          </cell>
          <cell r="M15">
            <v>101.28772492738707</v>
          </cell>
          <cell r="N15">
            <v>101.12946199369847</v>
          </cell>
          <cell r="O15">
            <v>110.42407688472591</v>
          </cell>
          <cell r="P15">
            <v>104.85978751410681</v>
          </cell>
          <cell r="Q15">
            <v>93.048948145465943</v>
          </cell>
          <cell r="R15">
            <v>98.023247734064498</v>
          </cell>
          <cell r="S15">
            <v>95.108107781153237</v>
          </cell>
          <cell r="T15">
            <v>96.730676995895394</v>
          </cell>
          <cell r="U15">
            <v>90.475375920809512</v>
          </cell>
          <cell r="V15">
            <v>97.380696025110936</v>
          </cell>
        </row>
        <row r="16">
          <cell r="B16">
            <v>82.621839831498434</v>
          </cell>
          <cell r="C16">
            <v>80.015551994760699</v>
          </cell>
          <cell r="D16">
            <v>82.291519994390896</v>
          </cell>
          <cell r="E16">
            <v>81.436001656357959</v>
          </cell>
          <cell r="F16">
            <v>80.313093530999367</v>
          </cell>
          <cell r="G16">
            <v>101.96042153543409</v>
          </cell>
          <cell r="H16">
            <v>85.955957366298506</v>
          </cell>
          <cell r="I16" t="str">
            <v>.</v>
          </cell>
          <cell r="J16" t="str">
            <v>.</v>
          </cell>
          <cell r="K16">
            <v>100</v>
          </cell>
          <cell r="L16">
            <v>105.81452297891487</v>
          </cell>
          <cell r="M16">
            <v>101.19490141171845</v>
          </cell>
          <cell r="N16">
            <v>100.98192658916676</v>
          </cell>
          <cell r="O16">
            <v>109.96098795003076</v>
          </cell>
          <cell r="P16">
            <v>105.06276164852136</v>
          </cell>
          <cell r="Q16">
            <v>93.066087560121375</v>
          </cell>
          <cell r="R16">
            <v>98.076524729638535</v>
          </cell>
          <cell r="S16">
            <v>95.203732501613274</v>
          </cell>
          <cell r="T16">
            <v>96.551614151265937</v>
          </cell>
          <cell r="U16">
            <v>90.615534985256446</v>
          </cell>
          <cell r="V16">
            <v>97.481865657625903</v>
          </cell>
        </row>
        <row r="22">
          <cell r="A22" t="str">
            <v>Lohnverteilung: Anteile Gering-/Hochverdiener, 2024</v>
          </cell>
        </row>
        <row r="23">
          <cell r="A23" t="str">
            <v>Niedriglohnsektor (unter 2676 Euro/Monat) nach OECD-Abgrenzung, bundeseinheitlicher Grenzwert</v>
          </cell>
          <cell r="B23">
            <v>24.407628392554475</v>
          </cell>
          <cell r="C23">
            <v>26.553384759955087</v>
          </cell>
          <cell r="D23">
            <v>24.632956012494969</v>
          </cell>
          <cell r="E23">
            <v>24.532036374660215</v>
          </cell>
          <cell r="F23">
            <v>25.453711710735995</v>
          </cell>
          <cell r="G23">
            <v>14.436676871819435</v>
          </cell>
          <cell r="H23">
            <v>22.169459605413071</v>
          </cell>
          <cell r="I23" t="str">
            <v>.</v>
          </cell>
          <cell r="J23" t="str">
            <v>.</v>
          </cell>
          <cell r="K23">
            <v>14.139660486942876</v>
          </cell>
          <cell r="L23">
            <v>12.015226443755628</v>
          </cell>
          <cell r="M23">
            <v>13.131773581391773</v>
          </cell>
          <cell r="N23">
            <v>14.289728658924469</v>
          </cell>
          <cell r="O23">
            <v>11.624987638454384</v>
          </cell>
          <cell r="P23">
            <v>13.165823826609994</v>
          </cell>
          <cell r="Q23">
            <v>16.956333306123291</v>
          </cell>
          <cell r="R23">
            <v>15.064712266373741</v>
          </cell>
          <cell r="S23">
            <v>16.06810945344332</v>
          </cell>
          <cell r="T23">
            <v>15.849717424477276</v>
          </cell>
          <cell r="U23">
            <v>17.661556807612179</v>
          </cell>
          <cell r="V23">
            <v>15.55521865724425</v>
          </cell>
        </row>
        <row r="24">
          <cell r="A24" t="str">
            <v>über 6000 Euro/Monat</v>
          </cell>
          <cell r="B24">
            <v>9.3847138072479588</v>
          </cell>
          <cell r="C24">
            <v>7.7813834924004484</v>
          </cell>
          <cell r="D24">
            <v>10.498620403618135</v>
          </cell>
          <cell r="E24">
            <v>8.1060741581489459</v>
          </cell>
          <cell r="F24">
            <v>7.6320821657506404</v>
          </cell>
          <cell r="G24">
            <v>23.59497873141942</v>
          </cell>
          <cell r="H24">
            <v>12.893687016891016</v>
          </cell>
          <cell r="I24" t="str">
            <v>.</v>
          </cell>
          <cell r="J24" t="str">
            <v>.</v>
          </cell>
          <cell r="K24">
            <v>20.908459260323088</v>
          </cell>
          <cell r="L24">
            <v>24.653670283710646</v>
          </cell>
          <cell r="M24">
            <v>22.676213040886047</v>
          </cell>
          <cell r="N24">
            <v>20.833529218184381</v>
          </cell>
          <cell r="O24">
            <v>28.606590866060127</v>
          </cell>
          <cell r="P24">
            <v>25.4148984884343</v>
          </cell>
          <cell r="Q24">
            <v>15.206281809232086</v>
          </cell>
          <cell r="R24">
            <v>18.674651393960666</v>
          </cell>
          <cell r="S24">
            <v>16.169332230892909</v>
          </cell>
          <cell r="T24">
            <v>14.138551107957294</v>
          </cell>
          <cell r="U24">
            <v>13.321348821836532</v>
          </cell>
          <cell r="V24">
            <v>19.495856304938922</v>
          </cell>
        </row>
      </sheetData>
      <sheetData sheetId="98">
        <row r="33">
          <cell r="A33" t="str">
            <v>MINT-Fächer</v>
          </cell>
          <cell r="B33">
            <v>49.03834951183547</v>
          </cell>
          <cell r="C33">
            <v>72.476835968608398</v>
          </cell>
          <cell r="D33">
            <v>153.82416622591705</v>
          </cell>
          <cell r="E33">
            <v>66.103240696923564</v>
          </cell>
          <cell r="F33">
            <v>102.62244792899789</v>
          </cell>
          <cell r="G33">
            <v>128.32718973296178</v>
          </cell>
          <cell r="H33">
            <v>105.02473373992629</v>
          </cell>
          <cell r="I33">
            <v>98.193951044630793</v>
          </cell>
          <cell r="J33">
            <v>101.4585141517981</v>
          </cell>
          <cell r="K33">
            <v>100</v>
          </cell>
          <cell r="L33">
            <v>113.57455784006369</v>
          </cell>
          <cell r="M33">
            <v>114.45622733202021</v>
          </cell>
          <cell r="N33">
            <v>195.32657017254914</v>
          </cell>
          <cell r="O33">
            <v>180.72109216689265</v>
          </cell>
          <cell r="P33">
            <v>93.303378983900771</v>
          </cell>
          <cell r="Q33">
            <v>83.187949151687633</v>
          </cell>
          <cell r="R33">
            <v>95.39698533877673</v>
          </cell>
          <cell r="S33">
            <v>71.10154753680132</v>
          </cell>
          <cell r="T33">
            <v>66.625150601173004</v>
          </cell>
          <cell r="U33">
            <v>50.627962868158683</v>
          </cell>
          <cell r="V33">
            <v>100.9707758487407</v>
          </cell>
        </row>
        <row r="34">
          <cell r="A34" t="str">
            <v>Humanmedizin</v>
          </cell>
          <cell r="B34">
            <v>2.9400543279058642</v>
          </cell>
          <cell r="C34">
            <v>148.4159984632154</v>
          </cell>
          <cell r="D34">
            <v>101.74028386085878</v>
          </cell>
          <cell r="E34">
            <v>131.01969645841936</v>
          </cell>
          <cell r="F34">
            <v>81.389078007181681</v>
          </cell>
          <cell r="G34">
            <v>174.56826619036553</v>
          </cell>
          <cell r="H34">
            <v>108.39805561492766</v>
          </cell>
          <cell r="I34">
            <v>89.001201932300759</v>
          </cell>
          <cell r="J34">
            <v>103.83938091067122</v>
          </cell>
          <cell r="K34">
            <v>100</v>
          </cell>
          <cell r="L34">
            <v>108.63957684801842</v>
          </cell>
          <cell r="M34">
            <v>109.26584682477561</v>
          </cell>
          <cell r="N34">
            <v>5.374598003963885</v>
          </cell>
          <cell r="O34">
            <v>191.66875662246596</v>
          </cell>
          <cell r="P34">
            <v>80.66229955998908</v>
          </cell>
          <cell r="Q34">
            <v>63.533026528295657</v>
          </cell>
          <cell r="R34">
            <v>102.83763591299582</v>
          </cell>
          <cell r="S34">
            <v>61.275754272303558</v>
          </cell>
          <cell r="T34">
            <v>175.77342772803598</v>
          </cell>
          <cell r="U34">
            <v>141.70408788134603</v>
          </cell>
          <cell r="V34">
            <v>101.62249981577585</v>
          </cell>
        </row>
        <row r="35">
          <cell r="A35" t="str">
            <v>sonstige</v>
          </cell>
          <cell r="B35">
            <v>81.785512436441294</v>
          </cell>
          <cell r="C35">
            <v>67.395005934134971</v>
          </cell>
          <cell r="D35">
            <v>87.422300701409227</v>
          </cell>
          <cell r="E35">
            <v>81.322963857667716</v>
          </cell>
          <cell r="F35">
            <v>169.02640523041308</v>
          </cell>
          <cell r="G35">
            <v>150.32367287385696</v>
          </cell>
          <cell r="H35">
            <v>108.74652578252753</v>
          </cell>
          <cell r="I35">
            <v>96.558777977914474</v>
          </cell>
          <cell r="J35">
            <v>102.59107203181443</v>
          </cell>
          <cell r="K35">
            <v>100</v>
          </cell>
          <cell r="L35">
            <v>96.255685946778968</v>
          </cell>
          <cell r="M35">
            <v>86.925584848235758</v>
          </cell>
          <cell r="N35">
            <v>177.77758130834508</v>
          </cell>
          <cell r="O35">
            <v>160.03136064051043</v>
          </cell>
          <cell r="P35">
            <v>116.88784356457636</v>
          </cell>
          <cell r="Q35">
            <v>83.309221883191185</v>
          </cell>
          <cell r="R35">
            <v>117.88310833427704</v>
          </cell>
          <cell r="S35">
            <v>73.45213688706599</v>
          </cell>
          <cell r="T35">
            <v>93.891301350720511</v>
          </cell>
          <cell r="U35">
            <v>56.006915342471572</v>
          </cell>
          <cell r="V35">
            <v>101.68982406422795</v>
          </cell>
        </row>
        <row r="36">
          <cell r="A36" t="str">
            <v>insg</v>
          </cell>
          <cell r="B36">
            <v>37.535978515766047</v>
          </cell>
          <cell r="C36">
            <v>108.08318400148744</v>
          </cell>
          <cell r="D36">
            <v>105.57773458480713</v>
          </cell>
          <cell r="E36">
            <v>103.21081552932434</v>
          </cell>
          <cell r="F36">
            <v>114.81996977049323</v>
          </cell>
          <cell r="G36">
            <v>158.56247172160602</v>
          </cell>
          <cell r="H36">
            <v>107.95217400221857</v>
          </cell>
          <cell r="I36">
            <v>93.116486898306874</v>
          </cell>
          <cell r="J36">
            <v>103.015272414081</v>
          </cell>
          <cell r="K36">
            <v>100</v>
          </cell>
          <cell r="L36">
            <v>105.24386689708854</v>
          </cell>
          <cell r="M36">
            <v>102.51865405044447</v>
          </cell>
          <cell r="N36">
            <v>95.94576143385359</v>
          </cell>
          <cell r="O36">
            <v>179.05063333135882</v>
          </cell>
          <cell r="P36">
            <v>95.128042624210948</v>
          </cell>
          <cell r="Q36">
            <v>73.565092903983071</v>
          </cell>
          <cell r="R36">
            <v>106.72127024179537</v>
          </cell>
          <cell r="S36">
            <v>67.071609543515891</v>
          </cell>
          <cell r="T36">
            <v>129.5879870531989</v>
          </cell>
          <cell r="U36">
            <v>97.243253242404521</v>
          </cell>
          <cell r="V36">
            <v>101.5363557286621</v>
          </cell>
        </row>
        <row r="39">
          <cell r="A39" t="str">
            <v>MINT-Fächer</v>
          </cell>
          <cell r="B39">
            <v>0.3793921608146244</v>
          </cell>
          <cell r="C39">
            <v>0.57485412184198159</v>
          </cell>
          <cell r="D39">
            <v>1.1721834898900263</v>
          </cell>
          <cell r="E39">
            <v>0.54045552056552504</v>
          </cell>
          <cell r="F39">
            <v>0.84263283397306199</v>
          </cell>
          <cell r="G39">
            <v>0.69759267536376646</v>
          </cell>
          <cell r="H39">
            <v>0.75054204841570638</v>
          </cell>
          <cell r="I39">
            <v>0.77301976708899767</v>
          </cell>
          <cell r="J39">
            <v>0.57077796324043384</v>
          </cell>
          <cell r="K39">
            <v>0.56364035220560715</v>
          </cell>
          <cell r="L39">
            <v>0.58964724879395103</v>
          </cell>
          <cell r="M39">
            <v>0.57226938364216762</v>
          </cell>
          <cell r="N39">
            <v>1.0134278624700168</v>
          </cell>
          <cell r="O39">
            <v>0.64089959500939908</v>
          </cell>
          <cell r="P39">
            <v>0.48388121668557671</v>
          </cell>
          <cell r="Q39">
            <v>0.53549613693273912</v>
          </cell>
          <cell r="R39">
            <v>0.59493571951725266</v>
          </cell>
          <cell r="S39">
            <v>0.49229189760195197</v>
          </cell>
          <cell r="T39">
            <v>0.46939013673032898</v>
          </cell>
          <cell r="U39">
            <v>0.36257127097282532</v>
          </cell>
          <cell r="V39">
            <v>0.59333225100786624</v>
          </cell>
        </row>
        <row r="40">
          <cell r="A40" t="str">
            <v>Humanmedizin</v>
          </cell>
          <cell r="B40">
            <v>6.6812640461113737E-2</v>
          </cell>
          <cell r="C40">
            <v>3.457720731063445</v>
          </cell>
          <cell r="D40">
            <v>2.2772711640215988</v>
          </cell>
          <cell r="E40">
            <v>3.1464770376203206</v>
          </cell>
          <cell r="F40">
            <v>1.9629665910646146</v>
          </cell>
          <cell r="G40">
            <v>2.7874000171232365</v>
          </cell>
          <cell r="H40">
            <v>2.2753892541897467</v>
          </cell>
          <cell r="I40">
            <v>2.0580338215649494</v>
          </cell>
          <cell r="J40">
            <v>1.7158983687099381</v>
          </cell>
          <cell r="K40">
            <v>1.6555902083908749</v>
          </cell>
          <cell r="L40">
            <v>1.6567235997788978</v>
          </cell>
          <cell r="M40">
            <v>1.6047090156787713</v>
          </cell>
          <cell r="N40">
            <v>8.1908368265906376E-2</v>
          </cell>
          <cell r="O40">
            <v>1.9965640719880566</v>
          </cell>
          <cell r="P40">
            <v>1.2287478260818685</v>
          </cell>
          <cell r="Q40">
            <v>1.2012855150493291</v>
          </cell>
          <cell r="R40">
            <v>1.883814995491832</v>
          </cell>
          <cell r="S40">
            <v>1.2461865858973162</v>
          </cell>
          <cell r="T40">
            <v>3.6374727569080374</v>
          </cell>
          <cell r="U40">
            <v>2.9808223001654945</v>
          </cell>
          <cell r="V40">
            <v>1.7540537907856972</v>
          </cell>
        </row>
        <row r="41">
          <cell r="A41" t="str">
            <v>sonstige</v>
          </cell>
          <cell r="B41">
            <v>1.2886234109103061</v>
          </cell>
          <cell r="C41">
            <v>1.088637448004379</v>
          </cell>
          <cell r="D41">
            <v>1.356720513537655</v>
          </cell>
          <cell r="E41">
            <v>1.3540900101131494</v>
          </cell>
          <cell r="F41">
            <v>2.8264915573973224</v>
          </cell>
          <cell r="G41">
            <v>1.6642085013095793</v>
          </cell>
          <cell r="H41">
            <v>1.5826903691953436</v>
          </cell>
          <cell r="I41">
            <v>1.5480848293216505</v>
          </cell>
          <cell r="J41">
            <v>1.1753992172052665</v>
          </cell>
          <cell r="K41">
            <v>1.1478871842421228</v>
          </cell>
          <cell r="L41">
            <v>1.0177350806683576</v>
          </cell>
          <cell r="M41">
            <v>0.88512750398402529</v>
          </cell>
          <cell r="N41">
            <v>1.8784759489885849</v>
          </cell>
          <cell r="O41">
            <v>1.1558018411527913</v>
          </cell>
          <cell r="P41">
            <v>1.2345476810423055</v>
          </cell>
          <cell r="Q41">
            <v>1.0921596619725953</v>
          </cell>
          <cell r="R41">
            <v>1.4972147676393379</v>
          </cell>
          <cell r="S41">
            <v>1.0357267645255177</v>
          </cell>
          <cell r="T41">
            <v>1.3471570985886567</v>
          </cell>
          <cell r="U41">
            <v>0.8168488831403371</v>
          </cell>
          <cell r="V41">
            <v>1.216961635907293</v>
          </cell>
        </row>
        <row r="42">
          <cell r="A42" t="str">
            <v>insg</v>
          </cell>
          <cell r="B42">
            <v>1.7348282121860441</v>
          </cell>
          <cell r="C42">
            <v>5.1212123009098054</v>
          </cell>
          <cell r="D42">
            <v>4.8061751674492799</v>
          </cell>
          <cell r="E42">
            <v>5.0410225682989944</v>
          </cell>
          <cell r="F42">
            <v>5.6320909824349989</v>
          </cell>
          <cell r="G42">
            <v>5.149201193796582</v>
          </cell>
          <cell r="H42">
            <v>4.6086216718007966</v>
          </cell>
          <cell r="I42">
            <v>4.3791384179755974</v>
          </cell>
          <cell r="J42">
            <v>3.4620755491556388</v>
          </cell>
          <cell r="K42">
            <v>3.3671177448386049</v>
          </cell>
          <cell r="L42">
            <v>3.264105929241206</v>
          </cell>
          <cell r="M42">
            <v>3.0621059033049645</v>
          </cell>
          <cell r="N42">
            <v>2.9738121797245083</v>
          </cell>
          <cell r="O42">
            <v>3.7932655081502471</v>
          </cell>
          <cell r="P42">
            <v>2.9471767238097506</v>
          </cell>
          <cell r="Q42">
            <v>2.8289413139546635</v>
          </cell>
          <cell r="R42">
            <v>3.975965482648423</v>
          </cell>
          <cell r="S42">
            <v>2.7742052480247859</v>
          </cell>
          <cell r="T42">
            <v>5.4540199922270229</v>
          </cell>
          <cell r="U42">
            <v>4.1602424542786576</v>
          </cell>
          <cell r="V42">
            <v>3.5643476777008565</v>
          </cell>
        </row>
        <row r="71">
          <cell r="A71">
            <v>2019</v>
          </cell>
          <cell r="B71">
            <v>102.0663298964735</v>
          </cell>
          <cell r="C71">
            <v>75.396341235975484</v>
          </cell>
          <cell r="D71">
            <v>141.22143464462505</v>
          </cell>
          <cell r="E71">
            <v>70.580364527934108</v>
          </cell>
          <cell r="F71">
            <v>98.363288982307253</v>
          </cell>
          <cell r="G71">
            <v>122.2205853637391</v>
          </cell>
          <cell r="H71">
            <v>115.27518781711181</v>
          </cell>
          <cell r="I71">
            <v>112.0306850774386</v>
          </cell>
          <cell r="J71">
            <v>101.73309265354902</v>
          </cell>
          <cell r="K71">
            <v>100</v>
          </cell>
          <cell r="L71">
            <v>105.52654845561248</v>
          </cell>
          <cell r="M71">
            <v>101.33786283139163</v>
          </cell>
          <cell r="N71">
            <v>177.9483158425036</v>
          </cell>
          <cell r="O71">
            <v>88.164750071160796</v>
          </cell>
          <cell r="P71">
            <v>94.336484928104596</v>
          </cell>
          <cell r="Q71">
            <v>114.77403314290203</v>
          </cell>
          <cell r="R71">
            <v>92.960491582949913</v>
          </cell>
          <cell r="S71">
            <v>84.643825923265013</v>
          </cell>
          <cell r="T71">
            <v>67.524849893840639</v>
          </cell>
          <cell r="U71">
            <v>87.942162912385797</v>
          </cell>
          <cell r="V71">
            <v>101.49974440140983</v>
          </cell>
        </row>
        <row r="72">
          <cell r="A72">
            <v>2020</v>
          </cell>
          <cell r="B72">
            <v>114.43336856354949</v>
          </cell>
          <cell r="C72">
            <v>78.292283603552647</v>
          </cell>
          <cell r="D72">
            <v>143.23769267237898</v>
          </cell>
          <cell r="E72">
            <v>66.191653377791752</v>
          </cell>
          <cell r="F72">
            <v>96.724638947444248</v>
          </cell>
          <cell r="G72">
            <v>113.4484335451736</v>
          </cell>
          <cell r="H72">
            <v>113.99190797072782</v>
          </cell>
          <cell r="I72">
            <v>114.25147299599365</v>
          </cell>
          <cell r="J72">
            <v>101.07474457184455</v>
          </cell>
          <cell r="K72">
            <v>100</v>
          </cell>
          <cell r="L72">
            <v>103.82019122268278</v>
          </cell>
          <cell r="M72">
            <v>100.66437902094781</v>
          </cell>
          <cell r="N72">
            <v>165.18767308189874</v>
          </cell>
          <cell r="O72">
            <v>87.940626640704195</v>
          </cell>
          <cell r="P72">
            <v>99.719645431893369</v>
          </cell>
          <cell r="Q72">
            <v>118.75502221560694</v>
          </cell>
          <cell r="R72">
            <v>92.744697444619234</v>
          </cell>
          <cell r="S72">
            <v>85.307433020148252</v>
          </cell>
          <cell r="T72">
            <v>63.478056898592882</v>
          </cell>
          <cell r="U72">
            <v>87.397907344864421</v>
          </cell>
          <cell r="V72">
            <v>101.14679617280538</v>
          </cell>
        </row>
        <row r="73">
          <cell r="A73">
            <v>2021</v>
          </cell>
          <cell r="B73">
            <v>110.89897347251237</v>
          </cell>
          <cell r="C73">
            <v>86.188417209012286</v>
          </cell>
          <cell r="D73">
            <v>140.3667451663199</v>
          </cell>
          <cell r="E73">
            <v>68.604054100223863</v>
          </cell>
          <cell r="F73">
            <v>91.388612213801864</v>
          </cell>
          <cell r="G73">
            <v>119.41188529516786</v>
          </cell>
          <cell r="H73">
            <v>114.14538483202557</v>
          </cell>
          <cell r="I73">
            <v>111.61376309483033</v>
          </cell>
          <cell r="J73">
            <v>101.57396406264144</v>
          </cell>
          <cell r="K73">
            <v>100</v>
          </cell>
          <cell r="L73">
            <v>104.408359707275</v>
          </cell>
          <cell r="M73">
            <v>99.073344831990894</v>
          </cell>
          <cell r="N73">
            <v>168.25519837719139</v>
          </cell>
          <cell r="O73">
            <v>87.632915821453835</v>
          </cell>
          <cell r="P73">
            <v>91.966411658778483</v>
          </cell>
          <cell r="Q73">
            <v>120.74082401861411</v>
          </cell>
          <cell r="R73">
            <v>93.661290030709893</v>
          </cell>
          <cell r="S73">
            <v>91.927891695780033</v>
          </cell>
          <cell r="T73">
            <v>70.395232379651389</v>
          </cell>
          <cell r="U73">
            <v>88.018115451438248</v>
          </cell>
          <cell r="V73">
            <v>101.28824270440127</v>
          </cell>
        </row>
        <row r="74">
          <cell r="A74">
            <v>2022</v>
          </cell>
          <cell r="B74">
            <v>110.25071436811969</v>
          </cell>
          <cell r="C74">
            <v>79.290879617917625</v>
          </cell>
          <cell r="D74">
            <v>150.3353643400084</v>
          </cell>
          <cell r="E74">
            <v>86.981539205547435</v>
          </cell>
          <cell r="F74">
            <v>87.69861702257586</v>
          </cell>
          <cell r="G74">
            <v>123.37323841973978</v>
          </cell>
          <cell r="H74">
            <v>118.87706966559273</v>
          </cell>
          <cell r="I74">
            <v>116.70008685347048</v>
          </cell>
          <cell r="J74">
            <v>101.90278188034571</v>
          </cell>
          <cell r="K74">
            <v>100</v>
          </cell>
          <cell r="L74">
            <v>105.19531575806931</v>
          </cell>
          <cell r="M74">
            <v>98.616126786833561</v>
          </cell>
          <cell r="N74">
            <v>156.1436946579386</v>
          </cell>
          <cell r="O74">
            <v>84.095300992008035</v>
          </cell>
          <cell r="P74">
            <v>99.404912385564828</v>
          </cell>
          <cell r="Q74">
            <v>119.16040624469781</v>
          </cell>
          <cell r="R74">
            <v>94.134390430405929</v>
          </cell>
          <cell r="S74">
            <v>88.003375094812924</v>
          </cell>
          <cell r="T74">
            <v>68.785689598451256</v>
          </cell>
          <cell r="U74">
            <v>93.865486249020265</v>
          </cell>
          <cell r="V74">
            <v>102.56005478048986</v>
          </cell>
        </row>
        <row r="75">
          <cell r="B75">
            <v>131.51296515514636</v>
          </cell>
          <cell r="C75">
            <v>73.848633621288556</v>
          </cell>
          <cell r="D75">
            <v>150.07261935617592</v>
          </cell>
          <cell r="E75">
            <v>83.367768583994248</v>
          </cell>
          <cell r="F75">
            <v>108.59258990974882</v>
          </cell>
          <cell r="G75">
            <v>128.18038159278385</v>
          </cell>
          <cell r="H75">
            <v>124.27780188308137</v>
          </cell>
          <cell r="I75">
            <v>122.37290317929201</v>
          </cell>
          <cell r="J75">
            <v>102.28758636771218</v>
          </cell>
          <cell r="K75">
            <v>100</v>
          </cell>
          <cell r="L75">
            <v>101.44880706064194</v>
          </cell>
          <cell r="M75">
            <v>101.67925166867767</v>
          </cell>
          <cell r="N75">
            <v>140.3230397854345</v>
          </cell>
          <cell r="O75">
            <v>92.248749247524145</v>
          </cell>
          <cell r="P75">
            <v>101.57289261881502</v>
          </cell>
          <cell r="Q75">
            <v>117.84582724779796</v>
          </cell>
          <cell r="R75">
            <v>93.66686991235926</v>
          </cell>
          <cell r="S75">
            <v>92.231022739213714</v>
          </cell>
          <cell r="T75">
            <v>60.642384930011552</v>
          </cell>
          <cell r="U75">
            <v>89.891123642235769</v>
          </cell>
          <cell r="V75">
            <v>0</v>
          </cell>
        </row>
      </sheetData>
      <sheetData sheetId="99">
        <row r="36">
          <cell r="A36" t="str">
            <v>2019/20</v>
          </cell>
          <cell r="B36">
            <v>31.341569093730477</v>
          </cell>
          <cell r="C36">
            <v>33.135493947676686</v>
          </cell>
          <cell r="D36">
            <v>43.109207628858279</v>
          </cell>
          <cell r="E36">
            <v>31.044370106238283</v>
          </cell>
          <cell r="F36">
            <v>38.914445270283842</v>
          </cell>
          <cell r="G36">
            <v>35.823314325071657</v>
          </cell>
          <cell r="H36">
            <v>36.525893976689282</v>
          </cell>
          <cell r="I36">
            <v>36.989261677716726</v>
          </cell>
          <cell r="J36">
            <v>38.26024868368296</v>
          </cell>
          <cell r="K36">
            <v>38.46294800880063</v>
          </cell>
          <cell r="L36">
            <v>40.334818272794557</v>
          </cell>
          <cell r="M36">
            <v>39.389918405455873</v>
          </cell>
          <cell r="N36">
            <v>37.641339955616608</v>
          </cell>
          <cell r="O36">
            <v>27.653901427164019</v>
          </cell>
          <cell r="P36">
            <v>38.907551911122866</v>
          </cell>
          <cell r="Q36">
            <v>39.45624792052854</v>
          </cell>
          <cell r="R36">
            <v>39.85442799766961</v>
          </cell>
          <cell r="S36">
            <v>34.13068181818182</v>
          </cell>
          <cell r="T36">
            <v>22.815921350825114</v>
          </cell>
          <cell r="U36">
            <v>35.457238003161301</v>
          </cell>
          <cell r="V36">
            <v>38.127696572422629</v>
          </cell>
        </row>
        <row r="37">
          <cell r="A37" t="str">
            <v>2020/21</v>
          </cell>
          <cell r="B37">
            <v>31.769238368072706</v>
          </cell>
          <cell r="C37">
            <v>33.085568326947637</v>
          </cell>
          <cell r="D37">
            <v>42.85953084080905</v>
          </cell>
          <cell r="E37">
            <v>30.974062562480686</v>
          </cell>
          <cell r="F37">
            <v>39.052625361762452</v>
          </cell>
          <cell r="G37">
            <v>35.567430531391359</v>
          </cell>
          <cell r="H37">
            <v>36.400311640732951</v>
          </cell>
          <cell r="I37">
            <v>36.952815598650652</v>
          </cell>
          <cell r="J37">
            <v>37.904800752697071</v>
          </cell>
          <cell r="K37">
            <v>38.100926595995389</v>
          </cell>
          <cell r="L37">
            <v>40.251443616009205</v>
          </cell>
          <cell r="M37">
            <v>39.431105182550269</v>
          </cell>
          <cell r="N37">
            <v>37.869979559873649</v>
          </cell>
          <cell r="O37">
            <v>27.274517695212484</v>
          </cell>
          <cell r="P37">
            <v>38.38735420733375</v>
          </cell>
          <cell r="Q37">
            <v>38.865874591256485</v>
          </cell>
          <cell r="R37">
            <v>39.213859360702465</v>
          </cell>
          <cell r="S37">
            <v>34.258031121607196</v>
          </cell>
          <cell r="T37">
            <v>23.068863701304888</v>
          </cell>
          <cell r="U37">
            <v>35.142942673252506</v>
          </cell>
          <cell r="V37">
            <v>37.805315943419373</v>
          </cell>
        </row>
        <row r="38">
          <cell r="A38" t="str">
            <v>2021/22</v>
          </cell>
          <cell r="B38">
            <v>32.200439177827455</v>
          </cell>
          <cell r="C38">
            <v>33.203644926794304</v>
          </cell>
          <cell r="D38">
            <v>42.158694216435514</v>
          </cell>
          <cell r="E38">
            <v>31.69107856191744</v>
          </cell>
          <cell r="F38">
            <v>38.888107956142818</v>
          </cell>
          <cell r="G38">
            <v>36.156014011689642</v>
          </cell>
          <cell r="H38">
            <v>36.578917998939765</v>
          </cell>
          <cell r="I38">
            <v>36.862817591963442</v>
          </cell>
          <cell r="J38">
            <v>37.786031861559977</v>
          </cell>
          <cell r="K38">
            <v>37.924942758864184</v>
          </cell>
          <cell r="L38">
            <v>39.706997068298612</v>
          </cell>
          <cell r="M38">
            <v>39.861449583730227</v>
          </cell>
          <cell r="N38">
            <v>37.354293658432255</v>
          </cell>
          <cell r="O38">
            <v>27.354785768712269</v>
          </cell>
          <cell r="P38">
            <v>37.833147484957699</v>
          </cell>
          <cell r="Q38">
            <v>39.313187787079094</v>
          </cell>
          <cell r="R38">
            <v>38.798532498871907</v>
          </cell>
          <cell r="S38">
            <v>34.710061126714024</v>
          </cell>
          <cell r="T38">
            <v>23.758987723319414</v>
          </cell>
          <cell r="U38">
            <v>34.722078076119026</v>
          </cell>
          <cell r="V38">
            <v>37.689346438446911</v>
          </cell>
        </row>
        <row r="39">
          <cell r="A39" t="str">
            <v>2022/23</v>
          </cell>
          <cell r="B39">
            <v>32.319987308386381</v>
          </cell>
          <cell r="C39">
            <v>33.394089311287594</v>
          </cell>
          <cell r="D39">
            <v>41.32445536726393</v>
          </cell>
          <cell r="E39">
            <v>30.155301861565359</v>
          </cell>
          <cell r="F39">
            <v>38.716882158883678</v>
          </cell>
          <cell r="G39">
            <v>35.277985782220966</v>
          </cell>
          <cell r="H39">
            <v>35.835060500187524</v>
          </cell>
          <cell r="I39">
            <v>36.21574204524309</v>
          </cell>
          <cell r="J39">
            <v>37.627036310822625</v>
          </cell>
          <cell r="K39">
            <v>37.833962047562409</v>
          </cell>
          <cell r="L39">
            <v>39.170250755185229</v>
          </cell>
          <cell r="M39">
            <v>40.410169751901066</v>
          </cell>
          <cell r="N39">
            <v>37.255475228577509</v>
          </cell>
          <cell r="O39">
            <v>27.46035467287372</v>
          </cell>
          <cell r="P39">
            <v>37.510147687888349</v>
          </cell>
          <cell r="Q39">
            <v>38.037959258281376</v>
          </cell>
          <cell r="R39">
            <v>38.765224807441165</v>
          </cell>
          <cell r="S39">
            <v>35.016748701121138</v>
          </cell>
          <cell r="T39">
            <v>24.230719711600361</v>
          </cell>
          <cell r="U39">
            <v>35.433678098348757</v>
          </cell>
          <cell r="V39">
            <v>37.477549644190674</v>
          </cell>
        </row>
        <row r="40">
          <cell r="A40" t="str">
            <v>2023/24</v>
          </cell>
          <cell r="B40">
            <v>34.604025802440354</v>
          </cell>
          <cell r="C40">
            <v>33.076446336665676</v>
          </cell>
          <cell r="D40">
            <v>40.890528002780485</v>
          </cell>
          <cell r="E40">
            <v>30.753474245554557</v>
          </cell>
          <cell r="F40">
            <v>38.195064239606467</v>
          </cell>
          <cell r="G40">
            <v>35.518812448731509</v>
          </cell>
          <cell r="H40">
            <v>36.075051969223004</v>
          </cell>
          <cell r="I40">
            <v>36.454096064222405</v>
          </cell>
          <cell r="J40">
            <v>37.379794847183938</v>
          </cell>
          <cell r="K40">
            <v>37.545169632306347</v>
          </cell>
          <cell r="L40">
            <v>39.285673791031236</v>
          </cell>
          <cell r="M40">
            <v>40.735749865739074</v>
          </cell>
          <cell r="N40">
            <v>36.913807352901969</v>
          </cell>
          <cell r="O40">
            <v>27.274480537993256</v>
          </cell>
          <cell r="P40">
            <v>37.148499531739894</v>
          </cell>
          <cell r="Q40">
            <v>37.785270388423221</v>
          </cell>
          <cell r="R40">
            <v>37.78203055032084</v>
          </cell>
          <cell r="S40">
            <v>35.489115948467351</v>
          </cell>
          <cell r="T40">
            <v>24.69139844798795</v>
          </cell>
          <cell r="U40">
            <v>35.126074007079481</v>
          </cell>
          <cell r="V40">
            <v>37.280787212195712</v>
          </cell>
        </row>
        <row r="41">
          <cell r="A41" t="str">
            <v>2024/25</v>
          </cell>
          <cell r="B41">
            <v>35.6116268914583</v>
          </cell>
          <cell r="C41">
            <v>32.687503469716319</v>
          </cell>
          <cell r="D41">
            <v>40.640607825365912</v>
          </cell>
          <cell r="E41">
            <v>31.539451503561782</v>
          </cell>
          <cell r="F41">
            <v>41.179722718380539</v>
          </cell>
          <cell r="G41">
            <v>35.606814968235319</v>
          </cell>
          <cell r="H41">
            <v>36.524845598030112</v>
          </cell>
          <cell r="I41">
            <v>37.150722315755175</v>
          </cell>
          <cell r="J41">
            <v>37.367517342999676</v>
          </cell>
          <cell r="K41">
            <v>37.523810281445265</v>
          </cell>
          <cell r="L41">
            <v>39.328790469692514</v>
          </cell>
          <cell r="M41">
            <v>40.812714378135567</v>
          </cell>
          <cell r="N41">
            <v>36.560432952495489</v>
          </cell>
          <cell r="O41">
            <v>27.919259271484925</v>
          </cell>
          <cell r="P41">
            <v>36.590313894729078</v>
          </cell>
          <cell r="Q41">
            <v>37.578362601132362</v>
          </cell>
          <cell r="R41">
            <v>37.722431969864012</v>
          </cell>
          <cell r="S41">
            <v>35.469147162522887</v>
          </cell>
          <cell r="T41">
            <v>25.549237963866368</v>
          </cell>
          <cell r="U41">
            <v>35.602235989234124</v>
          </cell>
          <cell r="V41">
            <v>105.21271959561125</v>
          </cell>
        </row>
        <row r="44">
          <cell r="A44" t="str">
            <v>2019/20</v>
          </cell>
          <cell r="B44">
            <v>17.492593861469942</v>
          </cell>
          <cell r="C44">
            <v>10.475074840557074</v>
          </cell>
          <cell r="D44">
            <v>17.191990445265553</v>
          </cell>
          <cell r="E44">
            <v>15.540565378818513</v>
          </cell>
          <cell r="F44">
            <v>16.93216287338543</v>
          </cell>
          <cell r="G44">
            <v>21.448105419886762</v>
          </cell>
          <cell r="H44">
            <v>18.187270681670434</v>
          </cell>
          <cell r="I44">
            <v>16.036673959150953</v>
          </cell>
          <cell r="J44">
            <v>14.122694476387961</v>
          </cell>
          <cell r="K44">
            <v>13.513381447824086</v>
          </cell>
          <cell r="L44">
            <v>13.967394166876886</v>
          </cell>
          <cell r="M44">
            <v>14.71568766745149</v>
          </cell>
          <cell r="N44">
            <v>17.428405368276444</v>
          </cell>
          <cell r="O44">
            <v>13.033378826634371</v>
          </cell>
          <cell r="P44">
            <v>14.683620836246151</v>
          </cell>
          <cell r="Q44">
            <v>11.923570511906458</v>
          </cell>
          <cell r="R44">
            <v>13.036646920225408</v>
          </cell>
          <cell r="S44">
            <v>13.091720779220777</v>
          </cell>
          <cell r="T44">
            <v>15.385106450892144</v>
          </cell>
          <cell r="U44">
            <v>8.2224575295796694</v>
          </cell>
          <cell r="V44">
            <v>14.322304716428391</v>
          </cell>
        </row>
        <row r="45">
          <cell r="A45" t="str">
            <v>2020/21</v>
          </cell>
          <cell r="B45">
            <v>17.245875728538969</v>
          </cell>
          <cell r="C45">
            <v>10.372924648786718</v>
          </cell>
          <cell r="D45">
            <v>16.70195575862261</v>
          </cell>
          <cell r="E45">
            <v>15.891451733100679</v>
          </cell>
          <cell r="F45">
            <v>16.336896816490462</v>
          </cell>
          <cell r="G45">
            <v>21.187552816026248</v>
          </cell>
          <cell r="H45">
            <v>17.929056136963325</v>
          </cell>
          <cell r="I45">
            <v>15.767484344961535</v>
          </cell>
          <cell r="J45">
            <v>14.008554425269995</v>
          </cell>
          <cell r="K45">
            <v>13.406173552702102</v>
          </cell>
          <cell r="L45">
            <v>12.638000840726566</v>
          </cell>
          <cell r="M45">
            <v>15.078306407786176</v>
          </cell>
          <cell r="N45">
            <v>17.520108306124076</v>
          </cell>
          <cell r="O45">
            <v>12.625981521283064</v>
          </cell>
          <cell r="P45">
            <v>14.675368954264284</v>
          </cell>
          <cell r="Q45">
            <v>12.046546416961537</v>
          </cell>
          <cell r="R45">
            <v>13.134128765565665</v>
          </cell>
          <cell r="S45">
            <v>13.379541263627834</v>
          </cell>
          <cell r="T45">
            <v>15.39511699526939</v>
          </cell>
          <cell r="U45">
            <v>7.9344409519533006</v>
          </cell>
          <cell r="V45">
            <v>14.19236696357436</v>
          </cell>
        </row>
        <row r="46">
          <cell r="A46" t="str">
            <v>2021/22</v>
          </cell>
          <cell r="B46">
            <v>18.750123642406376</v>
          </cell>
          <cell r="C46">
            <v>10.732568854305313</v>
          </cell>
          <cell r="D46">
            <v>17.269553731484102</v>
          </cell>
          <cell r="E46">
            <v>17.18986556737136</v>
          </cell>
          <cell r="F46">
            <v>17.343065986585806</v>
          </cell>
          <cell r="G46">
            <v>22.997727565915476</v>
          </cell>
          <cell r="H46">
            <v>19.2091459501688</v>
          </cell>
          <cell r="I46">
            <v>16.665833966185701</v>
          </cell>
          <cell r="J46">
            <v>14.875078948670604</v>
          </cell>
          <cell r="K46">
            <v>14.18286296588365</v>
          </cell>
          <cell r="L46">
            <v>13.15475593307249</v>
          </cell>
          <cell r="M46">
            <v>16.764105545727823</v>
          </cell>
          <cell r="N46">
            <v>18.126403593198589</v>
          </cell>
          <cell r="O46">
            <v>13.281753707285624</v>
          </cell>
          <cell r="P46">
            <v>15.162182836743938</v>
          </cell>
          <cell r="Q46">
            <v>12.821136111575331</v>
          </cell>
          <cell r="R46">
            <v>13.719042854433566</v>
          </cell>
          <cell r="S46">
            <v>14.121096976705767</v>
          </cell>
          <cell r="T46">
            <v>15.965964394486484</v>
          </cell>
          <cell r="U46">
            <v>8.2909543789938773</v>
          </cell>
          <cell r="V46">
            <v>15.062619276265371</v>
          </cell>
        </row>
        <row r="47">
          <cell r="A47" t="str">
            <v>2022/23</v>
          </cell>
          <cell r="B47">
            <v>21.498403632974401</v>
          </cell>
          <cell r="C47">
            <v>10.863168858221586</v>
          </cell>
          <cell r="D47">
            <v>17.679726421474768</v>
          </cell>
          <cell r="E47">
            <v>17.933422469059618</v>
          </cell>
          <cell r="F47">
            <v>18.390262893674571</v>
          </cell>
          <cell r="G47">
            <v>23.086386136206713</v>
          </cell>
          <cell r="H47">
            <v>19.835573715481335</v>
          </cell>
          <cell r="I47">
            <v>17.614104574815919</v>
          </cell>
          <cell r="J47">
            <v>15.500270241863515</v>
          </cell>
          <cell r="K47">
            <v>14.832016153108441</v>
          </cell>
          <cell r="L47">
            <v>13.576489876587575</v>
          </cell>
          <cell r="M47">
            <v>18.284442836648175</v>
          </cell>
          <cell r="N47">
            <v>18.748671061024876</v>
          </cell>
          <cell r="O47">
            <v>13.899727045899827</v>
          </cell>
          <cell r="P47">
            <v>15.868642083242266</v>
          </cell>
          <cell r="Q47">
            <v>13.0613156772346</v>
          </cell>
          <cell r="R47">
            <v>14.107166653340798</v>
          </cell>
          <cell r="S47">
            <v>14.845672682526661</v>
          </cell>
          <cell r="T47">
            <v>16.570104287369642</v>
          </cell>
          <cell r="U47">
            <v>8.6221496401137117</v>
          </cell>
          <cell r="V47">
            <v>15.724171136207096</v>
          </cell>
        </row>
        <row r="48">
          <cell r="A48" t="str">
            <v>2023/24</v>
          </cell>
          <cell r="B48">
            <v>23.393176342581796</v>
          </cell>
          <cell r="C48">
            <v>10.821589286195469</v>
          </cell>
          <cell r="D48">
            <v>18.642775079890711</v>
          </cell>
          <cell r="E48">
            <v>18.973706980275821</v>
          </cell>
          <cell r="F48">
            <v>18.767512816787395</v>
          </cell>
          <cell r="G48">
            <v>24.011444610260618</v>
          </cell>
          <cell r="H48">
            <v>20.776474263719276</v>
          </cell>
          <cell r="I48">
            <v>18.572034697341127</v>
          </cell>
          <cell r="J48">
            <v>16.159040818836797</v>
          </cell>
          <cell r="K48">
            <v>15.46124292951715</v>
          </cell>
          <cell r="L48">
            <v>13.711094733261522</v>
          </cell>
          <cell r="M48">
            <v>19.728226326965999</v>
          </cell>
          <cell r="N48">
            <v>19.368684848969579</v>
          </cell>
          <cell r="O48">
            <v>14.142447466836606</v>
          </cell>
          <cell r="P48">
            <v>16.633006229895354</v>
          </cell>
          <cell r="Q48">
            <v>13.573085239498855</v>
          </cell>
          <cell r="R48">
            <v>14.576656457226905</v>
          </cell>
          <cell r="S48">
            <v>15.138160817414484</v>
          </cell>
          <cell r="T48">
            <v>17.167086866834747</v>
          </cell>
          <cell r="U48">
            <v>9.0411514291506183</v>
          </cell>
          <cell r="V48">
            <v>16.417121332227421</v>
          </cell>
        </row>
        <row r="49">
          <cell r="A49" t="str">
            <v>2024/25</v>
          </cell>
          <cell r="B49">
            <v>26.152911469309487</v>
          </cell>
          <cell r="C49">
            <v>10.697829345472714</v>
          </cell>
          <cell r="D49">
            <v>19.456389687023933</v>
          </cell>
          <cell r="E49">
            <v>20.067429172180027</v>
          </cell>
          <cell r="F49">
            <v>20.910946670068896</v>
          </cell>
          <cell r="G49">
            <v>24.794873837452453</v>
          </cell>
          <cell r="H49">
            <v>21.901667137609493</v>
          </cell>
          <cell r="I49">
            <v>19.929194047683701</v>
          </cell>
          <cell r="J49">
            <v>16.919095769079327</v>
          </cell>
          <cell r="K49">
            <v>16.219983576982671</v>
          </cell>
          <cell r="L49">
            <v>13.948323260813092</v>
          </cell>
          <cell r="M49">
            <v>20.796113423580678</v>
          </cell>
          <cell r="N49">
            <v>20.523412376794166</v>
          </cell>
          <cell r="O49">
            <v>14.869860865833731</v>
          </cell>
          <cell r="P49">
            <v>17.603350833405056</v>
          </cell>
          <cell r="Q49">
            <v>14.425642746432738</v>
          </cell>
          <cell r="R49">
            <v>15.237312460701688</v>
          </cell>
          <cell r="S49">
            <v>15.801317383817862</v>
          </cell>
          <cell r="T49">
            <v>18.568112236315311</v>
          </cell>
          <cell r="U49">
            <v>9.7354716440254165</v>
          </cell>
          <cell r="V49">
            <v>100.66874826422753</v>
          </cell>
        </row>
        <row r="52">
          <cell r="A52" t="str">
            <v>2019/20</v>
          </cell>
          <cell r="B52">
            <v>24.768518518518519</v>
          </cell>
          <cell r="C52">
            <v>18.658182103857335</v>
          </cell>
          <cell r="D52">
            <v>23.209454340815132</v>
          </cell>
          <cell r="E52">
            <v>27.015985790408525</v>
          </cell>
          <cell r="F52">
            <v>26.244063596944045</v>
          </cell>
          <cell r="G52">
            <v>24.229529518208551</v>
          </cell>
          <cell r="H52">
            <v>24.0996253030637</v>
          </cell>
          <cell r="I52">
            <v>24.016651014953403</v>
          </cell>
          <cell r="J52">
            <v>18.112533237922538</v>
          </cell>
          <cell r="K52">
            <v>17.63865159679327</v>
          </cell>
          <cell r="L52">
            <v>15.285805595837829</v>
          </cell>
          <cell r="M52">
            <v>18.795772062375608</v>
          </cell>
          <cell r="N52">
            <v>24.396406513194833</v>
          </cell>
          <cell r="O52">
            <v>18.747548699176363</v>
          </cell>
          <cell r="P52">
            <v>18.202655322785855</v>
          </cell>
          <cell r="Q52">
            <v>17.880547390738688</v>
          </cell>
          <cell r="R52">
            <v>17.594476156595139</v>
          </cell>
          <cell r="S52">
            <v>18.949321030226642</v>
          </cell>
          <cell r="T52">
            <v>26.790710688304419</v>
          </cell>
          <cell r="U52">
            <v>11.03657217052586</v>
          </cell>
          <cell r="V52">
            <v>18.709892559567315</v>
          </cell>
        </row>
        <row r="53">
          <cell r="A53" t="str">
            <v>2020/21</v>
          </cell>
          <cell r="B53">
            <v>25.572139303482587</v>
          </cell>
          <cell r="C53">
            <v>18.613448621940861</v>
          </cell>
          <cell r="D53">
            <v>23.719448777951119</v>
          </cell>
          <cell r="E53">
            <v>28.38448447861041</v>
          </cell>
          <cell r="F53">
            <v>27.051824964710626</v>
          </cell>
          <cell r="G53">
            <v>24.799094352280189</v>
          </cell>
          <cell r="H53">
            <v>24.735176703174609</v>
          </cell>
          <cell r="I53">
            <v>24.694365619032322</v>
          </cell>
          <cell r="J53">
            <v>18.740222230118324</v>
          </cell>
          <cell r="K53">
            <v>18.265634989446767</v>
          </cell>
          <cell r="L53">
            <v>14.59401151525978</v>
          </cell>
          <cell r="M53">
            <v>20.031323414252153</v>
          </cell>
          <cell r="N53">
            <v>26.090004205804007</v>
          </cell>
          <cell r="O53">
            <v>18.664448072334547</v>
          </cell>
          <cell r="P53">
            <v>18.521916511316945</v>
          </cell>
          <cell r="Q53">
            <v>18.771048963126535</v>
          </cell>
          <cell r="R53">
            <v>18.543039855475627</v>
          </cell>
          <cell r="S53">
            <v>20.234666414844892</v>
          </cell>
          <cell r="T53">
            <v>27.332782824112307</v>
          </cell>
          <cell r="U53">
            <v>10.894842199412242</v>
          </cell>
          <cell r="V53">
            <v>19.348414012872386</v>
          </cell>
        </row>
        <row r="54">
          <cell r="A54" t="str">
            <v>2021/22</v>
          </cell>
          <cell r="B54">
            <v>27.990415924310376</v>
          </cell>
          <cell r="C54">
            <v>18.948504471168668</v>
          </cell>
          <cell r="D54">
            <v>24.789633873422254</v>
          </cell>
          <cell r="E54">
            <v>31.512605042016805</v>
          </cell>
          <cell r="F54">
            <v>28.685032661175804</v>
          </cell>
          <cell r="G54">
            <v>26.43026718447668</v>
          </cell>
          <cell r="H54">
            <v>26.359418884351665</v>
          </cell>
          <cell r="I54">
            <v>26.31276965822585</v>
          </cell>
          <cell r="J54">
            <v>19.9913589896411</v>
          </cell>
          <cell r="K54">
            <v>19.468226369487681</v>
          </cell>
          <cell r="L54">
            <v>14.839665082851988</v>
          </cell>
          <cell r="M54">
            <v>22.609456658018544</v>
          </cell>
          <cell r="N54">
            <v>27.104208416833668</v>
          </cell>
          <cell r="O54">
            <v>20.181211546114053</v>
          </cell>
          <cell r="P54">
            <v>19.241524997485161</v>
          </cell>
          <cell r="Q54">
            <v>19.548107021860385</v>
          </cell>
          <cell r="R54">
            <v>19.693230852211435</v>
          </cell>
          <cell r="S54">
            <v>21.323179438362686</v>
          </cell>
          <cell r="T54">
            <v>29.919386811153693</v>
          </cell>
          <cell r="U54">
            <v>11.610231009009778</v>
          </cell>
          <cell r="V54">
            <v>20.638862935593096</v>
          </cell>
        </row>
        <row r="55">
          <cell r="A55" t="str">
            <v>2022/23</v>
          </cell>
          <cell r="B55">
            <v>32.316848693091174</v>
          </cell>
          <cell r="C55">
            <v>19.267056530214425</v>
          </cell>
          <cell r="D55">
            <v>25.973906228389655</v>
          </cell>
          <cell r="E55">
            <v>34.066621191450658</v>
          </cell>
          <cell r="F55">
            <v>30.39957660756814</v>
          </cell>
          <cell r="G55">
            <v>27.29904068805822</v>
          </cell>
          <cell r="H55">
            <v>27.843938659498523</v>
          </cell>
          <cell r="I55">
            <v>28.206657369348211</v>
          </cell>
          <cell r="J55">
            <v>21.121080174002927</v>
          </cell>
          <cell r="K55">
            <v>20.613634871288607</v>
          </cell>
          <cell r="L55">
            <v>15.349110560038989</v>
          </cell>
          <cell r="M55">
            <v>25.410966883519016</v>
          </cell>
          <cell r="N55">
            <v>28.900620674894771</v>
          </cell>
          <cell r="O55">
            <v>21.267189072171234</v>
          </cell>
          <cell r="P55">
            <v>19.838305222304307</v>
          </cell>
          <cell r="Q55">
            <v>19.951945538276714</v>
          </cell>
          <cell r="R55">
            <v>20.56293872163134</v>
          </cell>
          <cell r="S55">
            <v>22.2729269364049</v>
          </cell>
          <cell r="T55">
            <v>31.93411264612115</v>
          </cell>
          <cell r="U55">
            <v>12.085520419920623</v>
          </cell>
          <cell r="V55">
            <v>21.846327798219072</v>
          </cell>
        </row>
        <row r="56">
          <cell r="A56" t="str">
            <v>2023/24</v>
          </cell>
          <cell r="B56">
            <v>36.019090398652445</v>
          </cell>
          <cell r="C56">
            <v>19.144602851323828</v>
          </cell>
          <cell r="D56">
            <v>28.016244038343487</v>
          </cell>
          <cell r="E56">
            <v>35.995636196600827</v>
          </cell>
          <cell r="F56">
            <v>31.290077165525489</v>
          </cell>
          <cell r="G56">
            <v>27.952920225938392</v>
          </cell>
          <cell r="H56">
            <v>29.283592860909874</v>
          </cell>
          <cell r="I56">
            <v>30.167102358277063</v>
          </cell>
          <cell r="J56">
            <v>22.406041807147673</v>
          </cell>
          <cell r="K56">
            <v>21.939726104302121</v>
          </cell>
          <cell r="L56">
            <v>15.63149388132071</v>
          </cell>
          <cell r="M56">
            <v>27.893587813034827</v>
          </cell>
          <cell r="N56">
            <v>30.13866820742453</v>
          </cell>
          <cell r="O56">
            <v>21.864912226765458</v>
          </cell>
          <cell r="P56">
            <v>20.966097793561538</v>
          </cell>
          <cell r="Q56">
            <v>20.754873841293595</v>
          </cell>
          <cell r="R56">
            <v>22.023438680827688</v>
          </cell>
          <cell r="S56">
            <v>22.76243647197256</v>
          </cell>
          <cell r="T56">
            <v>34.955576183530034</v>
          </cell>
          <cell r="U56">
            <v>13.029388262452276</v>
          </cell>
          <cell r="V56">
            <v>23.217715228589203</v>
          </cell>
        </row>
        <row r="57">
          <cell r="A57" t="str">
            <v>2024/25</v>
          </cell>
          <cell r="B57">
            <v>40.523537879191771</v>
          </cell>
          <cell r="C57">
            <v>19.106657608695652</v>
          </cell>
          <cell r="D57">
            <v>28.97508896797153</v>
          </cell>
          <cell r="E57">
            <v>38.045977011494251</v>
          </cell>
          <cell r="F57">
            <v>35.014974697924195</v>
          </cell>
          <cell r="G57">
            <v>29.030859795573082</v>
          </cell>
          <cell r="H57">
            <v>31.070477327232737</v>
          </cell>
          <cell r="I57">
            <v>32.403219764456502</v>
          </cell>
          <cell r="J57">
            <v>23.896975753888938</v>
          </cell>
          <cell r="K57">
            <v>23.464535954009396</v>
          </cell>
          <cell r="L57">
            <v>16.573755498453899</v>
          </cell>
          <cell r="M57">
            <v>30.111559742784504</v>
          </cell>
          <cell r="N57">
            <v>32.165331807780326</v>
          </cell>
          <cell r="O57">
            <v>23.111255615984867</v>
          </cell>
          <cell r="P57">
            <v>23.062275985663085</v>
          </cell>
          <cell r="Q57">
            <v>22.269783000014172</v>
          </cell>
          <cell r="R57">
            <v>23.223281957753429</v>
          </cell>
          <cell r="S57">
            <v>23.813315524504265</v>
          </cell>
          <cell r="T57">
            <v>37.648143271003427</v>
          </cell>
          <cell r="U57">
            <v>14.153433236412436</v>
          </cell>
          <cell r="V57">
            <v>98.926983313070821</v>
          </cell>
        </row>
        <row r="60">
          <cell r="B60">
            <v>389.1019156727595</v>
          </cell>
          <cell r="C60">
            <v>451.68079577655237</v>
          </cell>
          <cell r="D60">
            <v>455.01324638271853</v>
          </cell>
          <cell r="E60">
            <v>454.8350150898284</v>
          </cell>
          <cell r="F60">
            <v>414.08940424894774</v>
          </cell>
          <cell r="G60">
            <v>787.05213187023435</v>
          </cell>
          <cell r="H60">
            <v>529.22573841909616</v>
          </cell>
          <cell r="I60">
            <v>435.20067679632297</v>
          </cell>
          <cell r="J60">
            <v>475.01223839846006</v>
          </cell>
          <cell r="K60">
            <v>459.84770282544559</v>
          </cell>
          <cell r="L60">
            <v>402.97663798313391</v>
          </cell>
          <cell r="M60">
            <v>396.21063467044104</v>
          </cell>
          <cell r="N60">
            <v>622.04400913707252</v>
          </cell>
          <cell r="O60">
            <v>791.40915593705301</v>
          </cell>
          <cell r="P60">
            <v>555.0545018279139</v>
          </cell>
          <cell r="Q60">
            <v>344.43298462747407</v>
          </cell>
          <cell r="R60">
            <v>556.93374748483359</v>
          </cell>
          <cell r="S60">
            <v>403.10970342643247</v>
          </cell>
          <cell r="T60">
            <v>439.9646107178969</v>
          </cell>
          <cell r="U60">
            <v>304.04960875712146</v>
          </cell>
          <cell r="V60">
            <v>470.5232725757088</v>
          </cell>
          <cell r="W60">
            <v>620.72235438952578</v>
          </cell>
        </row>
        <row r="61">
          <cell r="B61">
            <v>388.59586490698729</v>
          </cell>
          <cell r="C61">
            <v>451.8958850349166</v>
          </cell>
          <cell r="D61">
            <v>448.71239269939161</v>
          </cell>
          <cell r="E61">
            <v>454.99053085123097</v>
          </cell>
          <cell r="F61">
            <v>416.03256640647396</v>
          </cell>
          <cell r="G61">
            <v>823.39747131800084</v>
          </cell>
          <cell r="H61">
            <v>534.24254202804309</v>
          </cell>
          <cell r="I61">
            <v>433.30228012470815</v>
          </cell>
          <cell r="J61">
            <v>491.57821718610819</v>
          </cell>
          <cell r="K61">
            <v>475.49957021313224</v>
          </cell>
          <cell r="L61">
            <v>413.6242799163582</v>
          </cell>
          <cell r="M61">
            <v>418.94992408977589</v>
          </cell>
          <cell r="N61">
            <v>630.3187484313562</v>
          </cell>
          <cell r="O61">
            <v>844.19818413139024</v>
          </cell>
          <cell r="P61">
            <v>573.58528681091025</v>
          </cell>
          <cell r="Q61">
            <v>349.07553545635761</v>
          </cell>
          <cell r="R61">
            <v>571.87910084519615</v>
          </cell>
          <cell r="S61">
            <v>415.71069300805573</v>
          </cell>
          <cell r="T61">
            <v>451.44691768550507</v>
          </cell>
          <cell r="U61">
            <v>316.74015076091592</v>
          </cell>
          <cell r="V61">
            <v>484.76493950695135</v>
          </cell>
          <cell r="W61">
            <v>791.40626919706119</v>
          </cell>
        </row>
        <row r="62">
          <cell r="B62">
            <v>381.49900755466001</v>
          </cell>
          <cell r="C62">
            <v>446.98694552818552</v>
          </cell>
          <cell r="D62">
            <v>434.13970787013898</v>
          </cell>
          <cell r="E62">
            <v>451.36670508809482</v>
          </cell>
          <cell r="F62">
            <v>400.47608707890021</v>
          </cell>
          <cell r="G62">
            <v>824.59219618769407</v>
          </cell>
          <cell r="H62">
            <v>525.820838590417</v>
          </cell>
          <cell r="I62">
            <v>422.94628857686632</v>
          </cell>
          <cell r="J62">
            <v>494.85305133297771</v>
          </cell>
          <cell r="K62">
            <v>478.54514683374441</v>
          </cell>
          <cell r="L62">
            <v>416.83626529872589</v>
          </cell>
          <cell r="M62">
            <v>426.40226353946002</v>
          </cell>
          <cell r="N62">
            <v>634.95620289264616</v>
          </cell>
          <cell r="O62">
            <v>872.16282534396635</v>
          </cell>
          <cell r="P62">
            <v>577.54308071039213</v>
          </cell>
          <cell r="Q62">
            <v>338.40435158145846</v>
          </cell>
          <cell r="R62">
            <v>573.10753791595494</v>
          </cell>
          <cell r="S62">
            <v>417.36048624254897</v>
          </cell>
          <cell r="T62">
            <v>468.03726781095696</v>
          </cell>
          <cell r="U62">
            <v>326.13026449397995</v>
          </cell>
          <cell r="V62">
            <v>486.19630549223922</v>
          </cell>
          <cell r="W62">
            <v>1004.6080725711115</v>
          </cell>
        </row>
        <row r="63">
          <cell r="B63">
            <v>360.45805128058498</v>
          </cell>
          <cell r="C63">
            <v>418.76567440846145</v>
          </cell>
          <cell r="D63">
            <v>410.49754434260331</v>
          </cell>
          <cell r="E63">
            <v>460.34388883189848</v>
          </cell>
          <cell r="F63">
            <v>375.38747913573883</v>
          </cell>
          <cell r="G63">
            <v>804.37588491594772</v>
          </cell>
          <cell r="H63">
            <v>506.73617730814971</v>
          </cell>
          <cell r="I63">
            <v>404.46351654465866</v>
          </cell>
          <cell r="J63">
            <v>485.68172888766952</v>
          </cell>
          <cell r="K63">
            <v>469.30262299082506</v>
          </cell>
          <cell r="L63">
            <v>411.96369856438861</v>
          </cell>
          <cell r="M63">
            <v>421.26353278137543</v>
          </cell>
          <cell r="N63">
            <v>648.68965517241384</v>
          </cell>
          <cell r="O63">
            <v>842.23516635403291</v>
          </cell>
          <cell r="P63">
            <v>555.16529328534625</v>
          </cell>
          <cell r="Q63">
            <v>335.74268160462594</v>
          </cell>
          <cell r="R63">
            <v>560.59685838060261</v>
          </cell>
          <cell r="S63">
            <v>403.10429993076298</v>
          </cell>
          <cell r="T63">
            <v>457.19162963180975</v>
          </cell>
          <cell r="U63">
            <v>319.08518491713107</v>
          </cell>
          <cell r="V63">
            <v>475.56662558088618</v>
          </cell>
          <cell r="W63">
            <v>1045.9436799556947</v>
          </cell>
        </row>
        <row r="64">
          <cell r="B64">
            <v>354.77311422525207</v>
          </cell>
          <cell r="C64">
            <v>392.62174543223199</v>
          </cell>
          <cell r="D64">
            <v>391.19482128289576</v>
          </cell>
          <cell r="E64">
            <v>433.7545955882353</v>
          </cell>
          <cell r="F64">
            <v>361.05095135677936</v>
          </cell>
          <cell r="G64">
            <v>767.75640125805728</v>
          </cell>
          <cell r="H64">
            <v>483.87328092779507</v>
          </cell>
          <cell r="I64">
            <v>386.49038029805916</v>
          </cell>
          <cell r="J64">
            <v>473.48610341205432</v>
          </cell>
          <cell r="K64">
            <v>457.8901714578015</v>
          </cell>
          <cell r="L64">
            <v>408.53194616058948</v>
          </cell>
          <cell r="M64">
            <v>422.82592957935731</v>
          </cell>
          <cell r="N64">
            <v>644.47346265528085</v>
          </cell>
          <cell r="O64">
            <v>827.29006971662443</v>
          </cell>
          <cell r="P64">
            <v>528.25050762294802</v>
          </cell>
          <cell r="Q64">
            <v>327.71592451328087</v>
          </cell>
          <cell r="R64">
            <v>537.82376899053963</v>
          </cell>
          <cell r="S64">
            <v>389.09900504048289</v>
          </cell>
          <cell r="T64">
            <v>449.39009137593621</v>
          </cell>
          <cell r="U64">
            <v>309.0092564484342</v>
          </cell>
          <cell r="V64">
            <v>462.35511141484261</v>
          </cell>
          <cell r="W64">
            <v>1082.1111952098681</v>
          </cell>
        </row>
        <row r="65">
          <cell r="B65">
            <v>354.89956943892298</v>
          </cell>
          <cell r="C65">
            <v>374.03573616287883</v>
          </cell>
          <cell r="D65">
            <v>384.92143021503699</v>
          </cell>
          <cell r="E65">
            <v>415.34789875476184</v>
          </cell>
          <cell r="F65">
            <v>352.19843177784264</v>
          </cell>
          <cell r="G65">
            <v>739.53305129366368</v>
          </cell>
          <cell r="H65">
            <v>470.9176554676481</v>
          </cell>
          <cell r="I65">
            <v>377.44947938753887</v>
          </cell>
          <cell r="J65">
            <v>472.61739751847716</v>
          </cell>
          <cell r="K65">
            <v>457.94558597446797</v>
          </cell>
          <cell r="L65">
            <v>409.3432147932092</v>
          </cell>
          <cell r="M65">
            <v>427.54361390551384</v>
          </cell>
          <cell r="N65">
            <v>659.24955617987212</v>
          </cell>
          <cell r="O65">
            <v>836.95712233395955</v>
          </cell>
          <cell r="P65">
            <v>525.03050138466597</v>
          </cell>
          <cell r="Q65">
            <v>327.00966142345322</v>
          </cell>
          <cell r="R65">
            <v>535.0056644446355</v>
          </cell>
          <cell r="S65">
            <v>383.65659199502267</v>
          </cell>
          <cell r="T65">
            <v>440.69329537704238</v>
          </cell>
          <cell r="U65">
            <v>304.67756805279242</v>
          </cell>
          <cell r="V65">
            <v>460.22291161358964</v>
          </cell>
          <cell r="W65">
            <v>1145.9255431485767</v>
          </cell>
        </row>
        <row r="82">
          <cell r="A82">
            <v>2019</v>
          </cell>
          <cell r="B82">
            <v>28.456610366919044</v>
          </cell>
          <cell r="C82">
            <v>37.345364575753166</v>
          </cell>
          <cell r="D82">
            <v>42.464472700074793</v>
          </cell>
          <cell r="E82">
            <v>31.661407899031662</v>
          </cell>
          <cell r="F82">
            <v>37.66419189034837</v>
          </cell>
          <cell r="G82">
            <v>33.254645602566427</v>
          </cell>
          <cell r="H82">
            <v>35.661424090548856</v>
          </cell>
          <cell r="I82">
            <v>37.067822088602</v>
          </cell>
          <cell r="J82">
            <v>36.550664852766928</v>
          </cell>
          <cell r="K82">
            <v>36.80831231754113</v>
          </cell>
          <cell r="L82">
            <v>40.064796079486307</v>
          </cell>
          <cell r="M82">
            <v>39.643751106166718</v>
          </cell>
          <cell r="N82">
            <v>40.492170022371369</v>
          </cell>
          <cell r="O82">
            <v>26.092595725483562</v>
          </cell>
          <cell r="P82">
            <v>35.170671221018644</v>
          </cell>
          <cell r="Q82">
            <v>37.463748357831591</v>
          </cell>
          <cell r="R82">
            <v>36.668769147594162</v>
          </cell>
          <cell r="S82">
            <v>30.364668444138644</v>
          </cell>
          <cell r="T82">
            <v>20.935374149659864</v>
          </cell>
          <cell r="U82">
            <v>33.444880007648912</v>
          </cell>
          <cell r="V82">
            <v>36.607747640473562</v>
          </cell>
        </row>
        <row r="83">
          <cell r="A83">
            <v>2020</v>
          </cell>
          <cell r="B83">
            <v>29.292000525417052</v>
          </cell>
          <cell r="C83">
            <v>35.660887545729281</v>
          </cell>
          <cell r="D83">
            <v>41.053628389154703</v>
          </cell>
          <cell r="E83">
            <v>30.723033443240698</v>
          </cell>
          <cell r="F83">
            <v>36.318096430807771</v>
          </cell>
          <cell r="G83">
            <v>32.067829191267336</v>
          </cell>
          <cell r="H83">
            <v>34.66798078107675</v>
          </cell>
          <cell r="I83">
            <v>36.123601983166147</v>
          </cell>
          <cell r="J83">
            <v>36.252309502794937</v>
          </cell>
          <cell r="K83">
            <v>36.560343455222203</v>
          </cell>
          <cell r="L83">
            <v>41.719817012530662</v>
          </cell>
          <cell r="M83">
            <v>39.557739557739559</v>
          </cell>
          <cell r="N83">
            <v>38.291873963515755</v>
          </cell>
          <cell r="O83">
            <v>26.785714285714285</v>
          </cell>
          <cell r="P83">
            <v>33.827759573776234</v>
          </cell>
          <cell r="Q83">
            <v>36.958928801338999</v>
          </cell>
          <cell r="R83">
            <v>35.770819155580831</v>
          </cell>
          <cell r="S83">
            <v>29.970084307859668</v>
          </cell>
          <cell r="T83">
            <v>21.006071118820469</v>
          </cell>
          <cell r="U83">
            <v>33.192892471148561</v>
          </cell>
          <cell r="V83">
            <v>36.238265679484513</v>
          </cell>
        </row>
        <row r="84">
          <cell r="A84">
            <v>2021</v>
          </cell>
          <cell r="B84">
            <v>27.783052456681702</v>
          </cell>
          <cell r="C84">
            <v>37.24982001439885</v>
          </cell>
          <cell r="D84">
            <v>41.302068439614906</v>
          </cell>
          <cell r="E84">
            <v>31.605105613916184</v>
          </cell>
          <cell r="F84">
            <v>34.575516148376593</v>
          </cell>
          <cell r="G84">
            <v>30.524628128618509</v>
          </cell>
          <cell r="H84">
            <v>33.910114840989394</v>
          </cell>
          <cell r="I84">
            <v>35.91483675873345</v>
          </cell>
          <cell r="J84">
            <v>35.567219372539668</v>
          </cell>
          <cell r="K84">
            <v>35.964612620032568</v>
          </cell>
          <cell r="L84">
            <v>40.353953884724156</v>
          </cell>
          <cell r="M84">
            <v>39.662452623814005</v>
          </cell>
          <cell r="N84">
            <v>37.347635299853735</v>
          </cell>
          <cell r="O84">
            <v>24.515249973797296</v>
          </cell>
          <cell r="P84">
            <v>33.491076257436454</v>
          </cell>
          <cell r="Q84">
            <v>37.276455315328434</v>
          </cell>
          <cell r="R84">
            <v>35.140154322333146</v>
          </cell>
          <cell r="S84">
            <v>30.46875</v>
          </cell>
          <cell r="T84">
            <v>21.681632653061225</v>
          </cell>
          <cell r="U84">
            <v>30.485531328523951</v>
          </cell>
          <cell r="V84">
            <v>35.605393633288543</v>
          </cell>
        </row>
        <row r="85">
          <cell r="A85">
            <v>2022</v>
          </cell>
          <cell r="B85">
            <v>31.568792957916315</v>
          </cell>
          <cell r="C85">
            <v>36.534698178533795</v>
          </cell>
          <cell r="D85">
            <v>41.564598972738047</v>
          </cell>
          <cell r="E85">
            <v>33.424408014571952</v>
          </cell>
          <cell r="F85">
            <v>33.583765112262519</v>
          </cell>
          <cell r="G85">
            <v>33.395559326827886</v>
          </cell>
          <cell r="H85">
            <v>35.304665412582644</v>
          </cell>
          <cell r="I85">
            <v>36.519766688269605</v>
          </cell>
          <cell r="J85">
            <v>36.3375412684236</v>
          </cell>
          <cell r="K85">
            <v>36.588329752837275</v>
          </cell>
          <cell r="L85">
            <v>40.635162601626021</v>
          </cell>
          <cell r="M85">
            <v>40.263084168256469</v>
          </cell>
          <cell r="N85">
            <v>40.366132723112131</v>
          </cell>
          <cell r="O85">
            <v>25.303861736499307</v>
          </cell>
          <cell r="P85">
            <v>34.385312572623747</v>
          </cell>
          <cell r="Q85">
            <v>37.655025488853383</v>
          </cell>
          <cell r="R85">
            <v>36.023752713442533</v>
          </cell>
          <cell r="S85">
            <v>30.646660470057096</v>
          </cell>
          <cell r="T85">
            <v>22.545513654096226</v>
          </cell>
          <cell r="U85">
            <v>31.524736415247361</v>
          </cell>
          <cell r="V85">
            <v>36.357559576782364</v>
          </cell>
        </row>
        <row r="86">
          <cell r="B86">
            <v>31.460674157303369</v>
          </cell>
          <cell r="C86">
            <v>37.520488749813744</v>
          </cell>
          <cell r="D86">
            <v>40.452511188463454</v>
          </cell>
          <cell r="E86">
            <v>30.441915308110325</v>
          </cell>
          <cell r="F86">
            <v>29.595885378398236</v>
          </cell>
          <cell r="G86">
            <v>35.124123279299205</v>
          </cell>
          <cell r="H86">
            <v>34.819343242457833</v>
          </cell>
          <cell r="I86">
            <v>34.640478223740395</v>
          </cell>
          <cell r="J86">
            <v>36.224866084014664</v>
          </cell>
          <cell r="K86">
            <v>36.317338770800021</v>
          </cell>
          <cell r="L86">
            <v>40.502500720102645</v>
          </cell>
          <cell r="M86">
            <v>40.059109084344122</v>
          </cell>
          <cell r="N86">
            <v>39.882121807465623</v>
          </cell>
          <cell r="O86">
            <v>23.773954255099937</v>
          </cell>
          <cell r="P86">
            <v>33.728111771645345</v>
          </cell>
          <cell r="Q86">
            <v>38.04709289851963</v>
          </cell>
          <cell r="R86">
            <v>35.545936839086636</v>
          </cell>
          <cell r="S86">
            <v>31.235122983337742</v>
          </cell>
          <cell r="T86">
            <v>20.209635895549834</v>
          </cell>
          <cell r="U86">
            <v>32.903865213082263</v>
          </cell>
          <cell r="V86">
            <v>36.04004582357922</v>
          </cell>
        </row>
        <row r="87">
          <cell r="B87">
            <v>42.745350764131835</v>
          </cell>
          <cell r="C87">
            <v>38.18798878559835</v>
          </cell>
          <cell r="D87">
            <v>40.771094273491059</v>
          </cell>
          <cell r="E87">
            <v>29.9526707234618</v>
          </cell>
          <cell r="F87">
            <v>27.71613217900256</v>
          </cell>
          <cell r="G87">
            <v>33.18847342938809</v>
          </cell>
          <cell r="H87">
            <v>34.835493112835309</v>
          </cell>
          <cell r="I87">
            <v>35.720667763931338</v>
          </cell>
          <cell r="J87">
            <v>36.104963924512795</v>
          </cell>
          <cell r="K87">
            <v>36.346774681095461</v>
          </cell>
          <cell r="L87">
            <v>40.326530612244902</v>
          </cell>
          <cell r="M87">
            <v>40.333757601470801</v>
          </cell>
          <cell r="N87">
            <v>38.52682631100334</v>
          </cell>
          <cell r="O87">
            <v>23.452230537467198</v>
          </cell>
          <cell r="P87">
            <v>34.180435041007961</v>
          </cell>
          <cell r="Q87">
            <v>37.349962246465488</v>
          </cell>
          <cell r="R87">
            <v>34.856568051588802</v>
          </cell>
          <cell r="S87">
            <v>33.959550561797755</v>
          </cell>
          <cell r="T87">
            <v>28.517795464784502</v>
          </cell>
          <cell r="U87">
            <v>33.182009247583018</v>
          </cell>
          <cell r="V87">
            <v>36.057043897061405</v>
          </cell>
        </row>
      </sheetData>
      <sheetData sheetId="100">
        <row r="4">
          <cell r="A4" t="str">
            <v>Fraunhofer-Gesellschaft</v>
          </cell>
          <cell r="B4">
            <v>0</v>
          </cell>
          <cell r="C4">
            <v>1</v>
          </cell>
          <cell r="D4">
            <v>9</v>
          </cell>
          <cell r="E4">
            <v>2</v>
          </cell>
          <cell r="F4">
            <v>2</v>
          </cell>
          <cell r="G4">
            <v>4</v>
          </cell>
          <cell r="H4">
            <v>18</v>
          </cell>
          <cell r="I4">
            <v>14</v>
          </cell>
          <cell r="J4">
            <v>64</v>
          </cell>
          <cell r="K4">
            <v>60</v>
          </cell>
          <cell r="L4">
            <v>13</v>
          </cell>
          <cell r="M4">
            <v>18</v>
          </cell>
          <cell r="N4">
            <v>3</v>
          </cell>
          <cell r="O4">
            <v>0</v>
          </cell>
          <cell r="P4">
            <v>5</v>
          </cell>
          <cell r="Q4">
            <v>3</v>
          </cell>
          <cell r="R4">
            <v>13</v>
          </cell>
          <cell r="S4">
            <v>3</v>
          </cell>
          <cell r="T4">
            <v>1</v>
          </cell>
          <cell r="U4">
            <v>1</v>
          </cell>
          <cell r="V4">
            <v>78</v>
          </cell>
        </row>
        <row r="5">
          <cell r="A5" t="str">
            <v>Leibniz-Gemeinschaft</v>
          </cell>
          <cell r="B5">
            <v>7</v>
          </cell>
          <cell r="C5">
            <v>4</v>
          </cell>
          <cell r="D5">
            <v>8</v>
          </cell>
          <cell r="E5">
            <v>5</v>
          </cell>
          <cell r="F5">
            <v>3</v>
          </cell>
          <cell r="G5">
            <v>14</v>
          </cell>
          <cell r="H5">
            <v>41</v>
          </cell>
          <cell r="I5">
            <v>27</v>
          </cell>
          <cell r="J5">
            <v>64</v>
          </cell>
          <cell r="K5">
            <v>50</v>
          </cell>
          <cell r="L5">
            <v>7</v>
          </cell>
          <cell r="M5">
            <v>8</v>
          </cell>
          <cell r="N5">
            <v>4</v>
          </cell>
          <cell r="O5">
            <v>4</v>
          </cell>
          <cell r="P5">
            <v>5</v>
          </cell>
          <cell r="Q5">
            <v>5</v>
          </cell>
          <cell r="R5">
            <v>8</v>
          </cell>
          <cell r="S5">
            <v>5</v>
          </cell>
          <cell r="T5">
            <v>2</v>
          </cell>
          <cell r="U5">
            <v>2</v>
          </cell>
          <cell r="V5">
            <v>91</v>
          </cell>
        </row>
        <row r="6">
          <cell r="A6" t="str">
            <v>Max-Planck-Gesellschaft</v>
          </cell>
          <cell r="B6">
            <v>3</v>
          </cell>
          <cell r="C6">
            <v>1</v>
          </cell>
          <cell r="D6">
            <v>6</v>
          </cell>
          <cell r="E6">
            <v>3</v>
          </cell>
          <cell r="F6">
            <v>3</v>
          </cell>
          <cell r="G6">
            <v>5</v>
          </cell>
          <cell r="H6">
            <v>21</v>
          </cell>
          <cell r="I6">
            <v>16</v>
          </cell>
          <cell r="J6">
            <v>59</v>
          </cell>
          <cell r="K6">
            <v>54</v>
          </cell>
          <cell r="L6">
            <v>11</v>
          </cell>
          <cell r="M6">
            <v>5</v>
          </cell>
          <cell r="N6">
            <v>1</v>
          </cell>
          <cell r="O6">
            <v>3</v>
          </cell>
          <cell r="P6">
            <v>8</v>
          </cell>
          <cell r="Q6">
            <v>5</v>
          </cell>
          <cell r="R6">
            <v>16</v>
          </cell>
          <cell r="S6">
            <v>2</v>
          </cell>
          <cell r="T6">
            <v>2</v>
          </cell>
          <cell r="U6">
            <v>1</v>
          </cell>
          <cell r="V6">
            <v>75</v>
          </cell>
        </row>
        <row r="7">
          <cell r="A7" t="str">
            <v>Helmholtz-Gemeinschaft</v>
          </cell>
          <cell r="B7">
            <v>1</v>
          </cell>
          <cell r="C7">
            <v>0</v>
          </cell>
          <cell r="D7">
            <v>2</v>
          </cell>
          <cell r="E7">
            <v>0</v>
          </cell>
          <cell r="F7">
            <v>0</v>
          </cell>
          <cell r="G7">
            <v>2</v>
          </cell>
          <cell r="H7">
            <v>5</v>
          </cell>
          <cell r="I7">
            <v>3</v>
          </cell>
          <cell r="J7">
            <v>14</v>
          </cell>
          <cell r="K7">
            <v>12</v>
          </cell>
          <cell r="L7">
            <v>2</v>
          </cell>
          <cell r="M7">
            <v>0</v>
          </cell>
          <cell r="N7">
            <v>1</v>
          </cell>
          <cell r="O7">
            <v>1</v>
          </cell>
          <cell r="P7">
            <v>1</v>
          </cell>
          <cell r="Q7">
            <v>1</v>
          </cell>
          <cell r="R7">
            <v>3</v>
          </cell>
          <cell r="S7">
            <v>0</v>
          </cell>
          <cell r="T7">
            <v>1</v>
          </cell>
          <cell r="U7">
            <v>2</v>
          </cell>
          <cell r="V7">
            <v>17</v>
          </cell>
        </row>
        <row r="8">
          <cell r="A8" t="str">
            <v>Bundeseinrichtungen mit FuE-Aufgaben</v>
          </cell>
          <cell r="B8">
            <v>0</v>
          </cell>
          <cell r="C8">
            <v>0</v>
          </cell>
          <cell r="D8">
            <v>2</v>
          </cell>
          <cell r="E8">
            <v>2</v>
          </cell>
          <cell r="F8">
            <v>0</v>
          </cell>
          <cell r="G8">
            <v>5</v>
          </cell>
          <cell r="H8">
            <v>9</v>
          </cell>
          <cell r="I8">
            <v>4</v>
          </cell>
          <cell r="J8">
            <v>34</v>
          </cell>
          <cell r="K8">
            <v>29</v>
          </cell>
          <cell r="L8">
            <v>2</v>
          </cell>
          <cell r="M8">
            <v>4</v>
          </cell>
          <cell r="N8">
            <v>0</v>
          </cell>
          <cell r="O8">
            <v>1</v>
          </cell>
          <cell r="P8">
            <v>3</v>
          </cell>
          <cell r="Q8">
            <v>6</v>
          </cell>
          <cell r="R8">
            <v>8</v>
          </cell>
          <cell r="S8">
            <v>3</v>
          </cell>
          <cell r="T8">
            <v>0</v>
          </cell>
          <cell r="U8">
            <v>2</v>
          </cell>
          <cell r="V8">
            <v>38</v>
          </cell>
        </row>
        <row r="9">
          <cell r="A9" t="str">
            <v>Landeseinrichtungen mit FuE-Aufgaben</v>
          </cell>
          <cell r="B9">
            <v>4</v>
          </cell>
          <cell r="C9">
            <v>1</v>
          </cell>
          <cell r="D9">
            <v>5</v>
          </cell>
          <cell r="E9">
            <v>0</v>
          </cell>
          <cell r="F9">
            <v>2</v>
          </cell>
          <cell r="G9">
            <v>2</v>
          </cell>
          <cell r="H9">
            <v>14</v>
          </cell>
          <cell r="I9">
            <v>12</v>
          </cell>
          <cell r="J9">
            <v>107</v>
          </cell>
          <cell r="K9">
            <v>105</v>
          </cell>
          <cell r="L9">
            <v>15</v>
          </cell>
          <cell r="M9">
            <v>22</v>
          </cell>
          <cell r="N9">
            <v>5</v>
          </cell>
          <cell r="O9">
            <v>3</v>
          </cell>
          <cell r="P9">
            <v>13</v>
          </cell>
          <cell r="Q9">
            <v>17</v>
          </cell>
          <cell r="R9">
            <v>14</v>
          </cell>
          <cell r="S9">
            <v>11</v>
          </cell>
          <cell r="T9">
            <v>1</v>
          </cell>
          <cell r="U9">
            <v>4</v>
          </cell>
          <cell r="V9">
            <v>119</v>
          </cell>
        </row>
        <row r="10">
          <cell r="A10" t="str">
            <v>insg</v>
          </cell>
          <cell r="B10">
            <v>15</v>
          </cell>
          <cell r="C10">
            <v>7</v>
          </cell>
          <cell r="D10">
            <v>32</v>
          </cell>
          <cell r="E10">
            <v>12</v>
          </cell>
          <cell r="F10">
            <v>10</v>
          </cell>
          <cell r="G10">
            <v>32</v>
          </cell>
          <cell r="H10">
            <v>108</v>
          </cell>
          <cell r="I10">
            <v>76</v>
          </cell>
          <cell r="J10">
            <v>342</v>
          </cell>
          <cell r="K10">
            <v>310</v>
          </cell>
          <cell r="L10">
            <v>50</v>
          </cell>
          <cell r="M10">
            <v>57</v>
          </cell>
          <cell r="N10">
            <v>14</v>
          </cell>
          <cell r="O10">
            <v>12</v>
          </cell>
          <cell r="P10">
            <v>35</v>
          </cell>
          <cell r="Q10">
            <v>37</v>
          </cell>
          <cell r="R10">
            <v>62</v>
          </cell>
          <cell r="S10">
            <v>24</v>
          </cell>
          <cell r="T10">
            <v>7</v>
          </cell>
          <cell r="U10">
            <v>12</v>
          </cell>
          <cell r="V10">
            <v>418</v>
          </cell>
        </row>
        <row r="13">
          <cell r="A13" t="str">
            <v>Universitäten</v>
          </cell>
          <cell r="B13">
            <v>3</v>
          </cell>
          <cell r="C13">
            <v>2</v>
          </cell>
          <cell r="D13">
            <v>7</v>
          </cell>
          <cell r="E13">
            <v>2</v>
          </cell>
          <cell r="F13">
            <v>4</v>
          </cell>
          <cell r="G13">
            <v>8</v>
          </cell>
          <cell r="H13">
            <v>26</v>
          </cell>
          <cell r="I13">
            <v>18</v>
          </cell>
          <cell r="J13">
            <v>96</v>
          </cell>
          <cell r="K13">
            <v>88</v>
          </cell>
          <cell r="L13">
            <v>15</v>
          </cell>
          <cell r="M13">
            <v>14</v>
          </cell>
          <cell r="N13">
            <v>2</v>
          </cell>
          <cell r="O13">
            <v>6</v>
          </cell>
          <cell r="P13">
            <v>10</v>
          </cell>
          <cell r="Q13">
            <v>10</v>
          </cell>
          <cell r="R13">
            <v>19</v>
          </cell>
          <cell r="S13">
            <v>8</v>
          </cell>
          <cell r="T13">
            <v>1</v>
          </cell>
          <cell r="U13">
            <v>3</v>
          </cell>
          <cell r="V13">
            <v>114</v>
          </cell>
        </row>
        <row r="14">
          <cell r="A14" t="str">
            <v>Fachhochschulen/HAW</v>
          </cell>
          <cell r="B14">
            <v>9</v>
          </cell>
          <cell r="C14">
            <v>2</v>
          </cell>
          <cell r="D14">
            <v>5</v>
          </cell>
          <cell r="E14">
            <v>5</v>
          </cell>
          <cell r="F14">
            <v>6</v>
          </cell>
          <cell r="G14">
            <v>20</v>
          </cell>
          <cell r="H14">
            <v>47</v>
          </cell>
          <cell r="I14">
            <v>27</v>
          </cell>
          <cell r="J14">
            <v>154</v>
          </cell>
          <cell r="K14">
            <v>134</v>
          </cell>
          <cell r="L14">
            <v>30</v>
          </cell>
          <cell r="M14">
            <v>23</v>
          </cell>
          <cell r="N14">
            <v>3</v>
          </cell>
          <cell r="O14">
            <v>7</v>
          </cell>
          <cell r="P14">
            <v>17</v>
          </cell>
          <cell r="Q14">
            <v>11</v>
          </cell>
          <cell r="R14">
            <v>29</v>
          </cell>
          <cell r="S14">
            <v>6</v>
          </cell>
          <cell r="T14">
            <v>2</v>
          </cell>
          <cell r="U14">
            <v>6</v>
          </cell>
          <cell r="V14">
            <v>181</v>
          </cell>
        </row>
        <row r="15">
          <cell r="A15" t="str">
            <v>Künstlerische Hochschulen</v>
          </cell>
          <cell r="B15">
            <v>1</v>
          </cell>
          <cell r="C15">
            <v>1</v>
          </cell>
          <cell r="D15">
            <v>6</v>
          </cell>
          <cell r="E15">
            <v>0</v>
          </cell>
          <cell r="F15">
            <v>1</v>
          </cell>
          <cell r="G15">
            <v>4</v>
          </cell>
          <cell r="H15">
            <v>13</v>
          </cell>
          <cell r="I15">
            <v>9</v>
          </cell>
          <cell r="J15">
            <v>46</v>
          </cell>
          <cell r="K15">
            <v>42</v>
          </cell>
          <cell r="L15">
            <v>9</v>
          </cell>
          <cell r="M15">
            <v>8</v>
          </cell>
          <cell r="N15">
            <v>1</v>
          </cell>
          <cell r="O15">
            <v>3</v>
          </cell>
          <cell r="P15">
            <v>2</v>
          </cell>
          <cell r="Q15">
            <v>5</v>
          </cell>
          <cell r="R15">
            <v>9</v>
          </cell>
          <cell r="S15">
            <v>0</v>
          </cell>
          <cell r="T15">
            <v>2</v>
          </cell>
          <cell r="U15">
            <v>3</v>
          </cell>
          <cell r="V15">
            <v>55</v>
          </cell>
        </row>
        <row r="16">
          <cell r="A16" t="str">
            <v>Verwaltungshochschulen</v>
          </cell>
          <cell r="B16">
            <v>1</v>
          </cell>
          <cell r="C16">
            <v>1</v>
          </cell>
          <cell r="D16">
            <v>1</v>
          </cell>
          <cell r="E16">
            <v>1</v>
          </cell>
          <cell r="F16">
            <v>1</v>
          </cell>
          <cell r="G16">
            <v>0</v>
          </cell>
          <cell r="H16">
            <v>5</v>
          </cell>
          <cell r="I16">
            <v>5</v>
          </cell>
          <cell r="J16">
            <v>25</v>
          </cell>
          <cell r="K16">
            <v>25</v>
          </cell>
          <cell r="L16">
            <v>6</v>
          </cell>
          <cell r="M16">
            <v>1</v>
          </cell>
          <cell r="N16">
            <v>1</v>
          </cell>
          <cell r="O16">
            <v>2</v>
          </cell>
          <cell r="P16">
            <v>2</v>
          </cell>
          <cell r="Q16">
            <v>3</v>
          </cell>
          <cell r="R16">
            <v>4</v>
          </cell>
          <cell r="S16">
            <v>4</v>
          </cell>
          <cell r="T16">
            <v>1</v>
          </cell>
          <cell r="U16">
            <v>1</v>
          </cell>
          <cell r="V16">
            <v>30</v>
          </cell>
        </row>
        <row r="17">
          <cell r="A17" t="str">
            <v>Hochschulen eigenen Typs</v>
          </cell>
          <cell r="B17">
            <v>1</v>
          </cell>
          <cell r="C17">
            <v>0</v>
          </cell>
          <cell r="D17">
            <v>1</v>
          </cell>
          <cell r="E17">
            <v>0</v>
          </cell>
          <cell r="F17">
            <v>1</v>
          </cell>
          <cell r="G17">
            <v>0</v>
          </cell>
          <cell r="H17">
            <v>3</v>
          </cell>
          <cell r="I17">
            <v>3</v>
          </cell>
          <cell r="J17">
            <v>5</v>
          </cell>
          <cell r="K17">
            <v>5</v>
          </cell>
          <cell r="L17">
            <v>1</v>
          </cell>
          <cell r="M17">
            <v>0</v>
          </cell>
          <cell r="N17">
            <v>0</v>
          </cell>
          <cell r="O17">
            <v>2</v>
          </cell>
          <cell r="P17">
            <v>1</v>
          </cell>
          <cell r="Q17">
            <v>0</v>
          </cell>
          <cell r="R17">
            <v>0</v>
          </cell>
          <cell r="S17">
            <v>1</v>
          </cell>
          <cell r="T17">
            <v>0</v>
          </cell>
          <cell r="U17">
            <v>0</v>
          </cell>
          <cell r="V17">
            <v>8</v>
          </cell>
        </row>
        <row r="18">
          <cell r="A18" t="str">
            <v>insg</v>
          </cell>
          <cell r="B18">
            <v>15</v>
          </cell>
          <cell r="C18">
            <v>6</v>
          </cell>
          <cell r="D18">
            <v>20</v>
          </cell>
          <cell r="E18">
            <v>8</v>
          </cell>
          <cell r="F18">
            <v>13</v>
          </cell>
          <cell r="G18">
            <v>32</v>
          </cell>
          <cell r="H18">
            <v>94</v>
          </cell>
          <cell r="I18">
            <v>62</v>
          </cell>
          <cell r="J18">
            <v>326</v>
          </cell>
          <cell r="K18">
            <v>294</v>
          </cell>
          <cell r="L18">
            <v>61</v>
          </cell>
          <cell r="M18">
            <v>46</v>
          </cell>
          <cell r="N18">
            <v>7</v>
          </cell>
          <cell r="O18">
            <v>20</v>
          </cell>
          <cell r="P18">
            <v>32</v>
          </cell>
          <cell r="Q18">
            <v>29</v>
          </cell>
          <cell r="R18">
            <v>61</v>
          </cell>
          <cell r="S18">
            <v>19</v>
          </cell>
          <cell r="T18">
            <v>6</v>
          </cell>
          <cell r="U18">
            <v>13</v>
          </cell>
          <cell r="V18">
            <v>388</v>
          </cell>
        </row>
        <row r="22">
          <cell r="A22" t="str">
            <v>Fraunhofer-Gesellschaft</v>
          </cell>
          <cell r="B22">
            <v>0</v>
          </cell>
          <cell r="C22">
            <v>0.63459064778378738</v>
          </cell>
          <cell r="D22">
            <v>2.2230148230628406</v>
          </cell>
          <cell r="E22">
            <v>0.93454275626564198</v>
          </cell>
          <cell r="F22">
            <v>0.94895837583876053</v>
          </cell>
          <cell r="G22">
            <v>1.0887840813234606</v>
          </cell>
          <cell r="H22">
            <v>1.1179109077175726</v>
          </cell>
          <cell r="I22">
            <v>1.1265212966034821</v>
          </cell>
          <cell r="J22">
            <v>0.90028047534865374</v>
          </cell>
          <cell r="K22">
            <v>0.89000787271297266</v>
          </cell>
          <cell r="L22">
            <v>1.1567566288161069</v>
          </cell>
          <cell r="M22">
            <v>1.3623280127108233</v>
          </cell>
          <cell r="N22">
            <v>4.262768412317695</v>
          </cell>
          <cell r="O22">
            <v>0</v>
          </cell>
          <cell r="P22">
            <v>0.79691815809899957</v>
          </cell>
          <cell r="Q22">
            <v>0.37470435826133186</v>
          </cell>
          <cell r="R22">
            <v>0.72118103713266846</v>
          </cell>
          <cell r="S22">
            <v>0.72685582039489582</v>
          </cell>
          <cell r="T22">
            <v>0.98707523684870291</v>
          </cell>
          <cell r="U22">
            <v>0.33825379859015814</v>
          </cell>
          <cell r="V22">
            <v>0.93394611054310683</v>
          </cell>
        </row>
        <row r="23">
          <cell r="A23" t="str">
            <v>Leibniz-Gemeinschaft</v>
          </cell>
          <cell r="B23">
            <v>2.7390763677969137</v>
          </cell>
          <cell r="C23">
            <v>2.5383625911351495</v>
          </cell>
          <cell r="D23">
            <v>1.9760131760558581</v>
          </cell>
          <cell r="E23">
            <v>2.336356890664105</v>
          </cell>
          <cell r="F23">
            <v>1.4234375637581409</v>
          </cell>
          <cell r="G23">
            <v>3.8107442846321122</v>
          </cell>
          <cell r="H23">
            <v>2.5463526231344709</v>
          </cell>
          <cell r="I23">
            <v>2.1725767863067151</v>
          </cell>
          <cell r="J23">
            <v>0.90028047534865374</v>
          </cell>
          <cell r="K23">
            <v>0.74167322726081053</v>
          </cell>
          <cell r="L23">
            <v>0.62286895397790365</v>
          </cell>
          <cell r="M23">
            <v>0.60547911676036581</v>
          </cell>
          <cell r="N23">
            <v>5.6836912164235933</v>
          </cell>
          <cell r="O23">
            <v>2.1539178958806859</v>
          </cell>
          <cell r="P23">
            <v>0.79691815809899957</v>
          </cell>
          <cell r="Q23">
            <v>0.62450726376888643</v>
          </cell>
          <cell r="R23">
            <v>0.4438037151585652</v>
          </cell>
          <cell r="S23">
            <v>1.2114263673248264</v>
          </cell>
          <cell r="T23">
            <v>1.9741504736974058</v>
          </cell>
          <cell r="U23">
            <v>0.67650759718031628</v>
          </cell>
          <cell r="V23">
            <v>1.0896037956336246</v>
          </cell>
        </row>
        <row r="24">
          <cell r="A24" t="str">
            <v>Max-Planck-Gesellschaft</v>
          </cell>
          <cell r="B24">
            <v>1.1738898719129631</v>
          </cell>
          <cell r="C24">
            <v>0.63459064778378738</v>
          </cell>
          <cell r="D24">
            <v>1.4820098820418937</v>
          </cell>
          <cell r="E24">
            <v>1.4018141343984629</v>
          </cell>
          <cell r="F24">
            <v>1.4234375637581409</v>
          </cell>
          <cell r="G24">
            <v>1.3609801016543257</v>
          </cell>
          <cell r="H24">
            <v>1.3042293923371679</v>
          </cell>
          <cell r="I24">
            <v>1.2874529104039796</v>
          </cell>
          <cell r="J24">
            <v>0.82994606321204012</v>
          </cell>
          <cell r="K24">
            <v>0.80100708544167531</v>
          </cell>
          <cell r="L24">
            <v>0.97879407053670586</v>
          </cell>
          <cell r="M24">
            <v>0.37842444797522867</v>
          </cell>
          <cell r="N24">
            <v>1.4209228041058983</v>
          </cell>
          <cell r="O24">
            <v>1.6154384219105145</v>
          </cell>
          <cell r="P24">
            <v>1.2750690529583992</v>
          </cell>
          <cell r="Q24">
            <v>0.62450726376888643</v>
          </cell>
          <cell r="R24">
            <v>0.88760743031713041</v>
          </cell>
          <cell r="S24">
            <v>0.48457054692993057</v>
          </cell>
          <cell r="T24">
            <v>1.9741504736974058</v>
          </cell>
          <cell r="U24">
            <v>0.33825379859015814</v>
          </cell>
          <cell r="V24">
            <v>0.89802510629144883</v>
          </cell>
        </row>
        <row r="25">
          <cell r="A25" t="str">
            <v>Helmholtz-Gemeinschaft</v>
          </cell>
          <cell r="B25">
            <v>0.39129662397098769</v>
          </cell>
          <cell r="C25">
            <v>0</v>
          </cell>
          <cell r="D25">
            <v>0.49400329401396453</v>
          </cell>
          <cell r="E25">
            <v>0</v>
          </cell>
          <cell r="F25">
            <v>0</v>
          </cell>
          <cell r="G25">
            <v>0.5443920406617303</v>
          </cell>
          <cell r="H25">
            <v>0.31053080769932573</v>
          </cell>
          <cell r="I25">
            <v>0.24139742070074616</v>
          </cell>
          <cell r="J25">
            <v>0.19693635398251802</v>
          </cell>
          <cell r="K25">
            <v>0.17800157454259452</v>
          </cell>
          <cell r="L25">
            <v>0.17796255827940105</v>
          </cell>
          <cell r="M25">
            <v>0</v>
          </cell>
          <cell r="N25">
            <v>1.4209228041058983</v>
          </cell>
          <cell r="O25">
            <v>0.53847947397017148</v>
          </cell>
          <cell r="P25">
            <v>0.1593836316197999</v>
          </cell>
          <cell r="Q25">
            <v>0.12490145275377727</v>
          </cell>
          <cell r="R25">
            <v>0.16642639318446195</v>
          </cell>
          <cell r="S25">
            <v>0</v>
          </cell>
          <cell r="T25">
            <v>0.98707523684870291</v>
          </cell>
          <cell r="U25">
            <v>0.67650759718031628</v>
          </cell>
          <cell r="V25">
            <v>0.20355235742606173</v>
          </cell>
        </row>
        <row r="26">
          <cell r="A26" t="str">
            <v>Bundeseinrichtungen mit FuE-Aufgaben</v>
          </cell>
          <cell r="B26">
            <v>0</v>
          </cell>
          <cell r="C26">
            <v>0</v>
          </cell>
          <cell r="D26">
            <v>0.49400329401396453</v>
          </cell>
          <cell r="E26">
            <v>0.93454275626564198</v>
          </cell>
          <cell r="F26">
            <v>0</v>
          </cell>
          <cell r="G26">
            <v>1.3609801016543257</v>
          </cell>
          <cell r="H26">
            <v>0.55895545385878631</v>
          </cell>
          <cell r="I26">
            <v>0.32186322760099489</v>
          </cell>
          <cell r="J26">
            <v>0.47827400252897229</v>
          </cell>
          <cell r="K26">
            <v>0.43017047181127011</v>
          </cell>
          <cell r="L26">
            <v>0.17796255827940105</v>
          </cell>
          <cell r="M26">
            <v>0.3027395583801829</v>
          </cell>
          <cell r="N26">
            <v>0</v>
          </cell>
          <cell r="O26">
            <v>0.53847947397017148</v>
          </cell>
          <cell r="P26">
            <v>0.47815089485939977</v>
          </cell>
          <cell r="Q26">
            <v>0.74940871652266372</v>
          </cell>
          <cell r="R26">
            <v>0.4438037151585652</v>
          </cell>
          <cell r="S26">
            <v>0.72685582039489582</v>
          </cell>
          <cell r="T26">
            <v>0</v>
          </cell>
          <cell r="U26">
            <v>0.67650759718031628</v>
          </cell>
          <cell r="V26">
            <v>0.45499938718766741</v>
          </cell>
        </row>
        <row r="27">
          <cell r="A27" t="str">
            <v>Landeseinrichtungen mit FuE-Aufgaben</v>
          </cell>
          <cell r="B27">
            <v>1.5651864958839508</v>
          </cell>
          <cell r="C27">
            <v>0.63459064778378738</v>
          </cell>
          <cell r="D27">
            <v>1.2350082350349114</v>
          </cell>
          <cell r="E27">
            <v>0</v>
          </cell>
          <cell r="F27">
            <v>0.94895837583876053</v>
          </cell>
          <cell r="G27">
            <v>0.5443920406617303</v>
          </cell>
          <cell r="H27">
            <v>0.86948626155811204</v>
          </cell>
          <cell r="I27">
            <v>0.96558968280298463</v>
          </cell>
          <cell r="J27">
            <v>1.5051564197235305</v>
          </cell>
          <cell r="K27">
            <v>1.5575137772477021</v>
          </cell>
          <cell r="L27">
            <v>1.334719187095508</v>
          </cell>
          <cell r="M27">
            <v>1.6650675710910061</v>
          </cell>
          <cell r="N27">
            <v>7.1046140205294916</v>
          </cell>
          <cell r="O27">
            <v>1.6154384219105145</v>
          </cell>
          <cell r="P27">
            <v>2.0719872110573987</v>
          </cell>
          <cell r="Q27">
            <v>2.1233246968142137</v>
          </cell>
          <cell r="R27">
            <v>0.77665650152748911</v>
          </cell>
          <cell r="S27">
            <v>2.6651380081146181</v>
          </cell>
          <cell r="T27">
            <v>0.98707523684870291</v>
          </cell>
          <cell r="U27">
            <v>1.3530151943606326</v>
          </cell>
          <cell r="V27">
            <v>1.4248665019824323</v>
          </cell>
        </row>
        <row r="28">
          <cell r="A28" t="str">
            <v>insg</v>
          </cell>
          <cell r="B28">
            <v>5.8694493595648156</v>
          </cell>
          <cell r="C28">
            <v>4.4421345344865122</v>
          </cell>
          <cell r="D28">
            <v>7.9040527042234325</v>
          </cell>
          <cell r="E28">
            <v>5.6072565375938517</v>
          </cell>
          <cell r="F28">
            <v>4.7447918791938024</v>
          </cell>
          <cell r="G28">
            <v>8.7102726505876849</v>
          </cell>
          <cell r="H28">
            <v>6.7074654463054362</v>
          </cell>
          <cell r="I28">
            <v>6.1154013244189027</v>
          </cell>
          <cell r="J28">
            <v>4.8108737901443686</v>
          </cell>
          <cell r="K28">
            <v>4.5983740090170251</v>
          </cell>
          <cell r="L28">
            <v>4.4490639569850261</v>
          </cell>
          <cell r="M28">
            <v>4.3140387069176063</v>
          </cell>
          <cell r="N28">
            <v>19.892919257482578</v>
          </cell>
          <cell r="O28">
            <v>6.4617536876420578</v>
          </cell>
          <cell r="P28">
            <v>5.5784271066929971</v>
          </cell>
          <cell r="Q28">
            <v>4.6213537518897594</v>
          </cell>
          <cell r="R28">
            <v>3.4394787924788806</v>
          </cell>
          <cell r="S28">
            <v>5.8148465631591666</v>
          </cell>
          <cell r="T28">
            <v>6.9095266579409209</v>
          </cell>
          <cell r="U28">
            <v>4.0590455830818977</v>
          </cell>
          <cell r="V28">
            <v>5.0049932590643413</v>
          </cell>
        </row>
        <row r="31">
          <cell r="A31" t="str">
            <v>Universitäten</v>
          </cell>
          <cell r="B31">
            <v>1.1738898719129631</v>
          </cell>
          <cell r="C31">
            <v>1.2691812955675748</v>
          </cell>
          <cell r="D31">
            <v>1.7290115290488759</v>
          </cell>
          <cell r="E31">
            <v>0.93454275626564198</v>
          </cell>
          <cell r="F31">
            <v>1.8979167516775211</v>
          </cell>
          <cell r="G31">
            <v>2.1775681626469212</v>
          </cell>
          <cell r="H31">
            <v>1.6147602000364938</v>
          </cell>
          <cell r="I31">
            <v>1.4483845242044768</v>
          </cell>
          <cell r="J31">
            <v>1.3504207130229806</v>
          </cell>
          <cell r="K31">
            <v>1.3053448799790266</v>
          </cell>
          <cell r="L31">
            <v>1.334719187095508</v>
          </cell>
          <cell r="M31">
            <v>1.0595884543306402</v>
          </cell>
          <cell r="N31">
            <v>2.8418456082117967</v>
          </cell>
          <cell r="O31">
            <v>3.2308768438210289</v>
          </cell>
          <cell r="P31">
            <v>1.5938363161979991</v>
          </cell>
          <cell r="Q31">
            <v>1.2490145275377729</v>
          </cell>
          <cell r="R31">
            <v>1.0540338235015925</v>
          </cell>
          <cell r="S31">
            <v>1.9382821877197223</v>
          </cell>
          <cell r="T31">
            <v>0.98707523684870291</v>
          </cell>
          <cell r="U31">
            <v>1.0147613957704744</v>
          </cell>
          <cell r="V31">
            <v>1.3649981615630022</v>
          </cell>
        </row>
        <row r="32">
          <cell r="A32" t="str">
            <v>Fachhochschulen/HAW</v>
          </cell>
          <cell r="B32">
            <v>3.5216696157388894</v>
          </cell>
          <cell r="C32">
            <v>1.2691812955675748</v>
          </cell>
          <cell r="D32">
            <v>1.2350082350349114</v>
          </cell>
          <cell r="E32">
            <v>2.336356890664105</v>
          </cell>
          <cell r="F32">
            <v>2.8468751275162818</v>
          </cell>
          <cell r="G32">
            <v>5.4439204066173028</v>
          </cell>
          <cell r="H32">
            <v>2.918989592373662</v>
          </cell>
          <cell r="I32">
            <v>2.1725767863067151</v>
          </cell>
          <cell r="J32">
            <v>2.1662998938076981</v>
          </cell>
          <cell r="K32">
            <v>1.9876842490589721</v>
          </cell>
          <cell r="L32">
            <v>2.6694383741910159</v>
          </cell>
          <cell r="M32">
            <v>1.7407524606860518</v>
          </cell>
          <cell r="N32">
            <v>4.262768412317695</v>
          </cell>
          <cell r="O32">
            <v>3.7693563177912002</v>
          </cell>
          <cell r="P32">
            <v>2.7095217375365985</v>
          </cell>
          <cell r="Q32">
            <v>1.3739159802915502</v>
          </cell>
          <cell r="R32">
            <v>1.608788467449799</v>
          </cell>
          <cell r="S32">
            <v>1.4537116407897916</v>
          </cell>
          <cell r="T32">
            <v>1.9741504736974058</v>
          </cell>
          <cell r="U32">
            <v>2.0295227915409488</v>
          </cell>
          <cell r="V32">
            <v>2.1672339231833635</v>
          </cell>
        </row>
        <row r="33">
          <cell r="A33" t="str">
            <v>Künstlerische Hochschulen</v>
          </cell>
          <cell r="B33">
            <v>0.39129662397098769</v>
          </cell>
          <cell r="C33">
            <v>0.63459064778378738</v>
          </cell>
          <cell r="D33">
            <v>1.4820098820418937</v>
          </cell>
          <cell r="E33">
            <v>0</v>
          </cell>
          <cell r="F33">
            <v>0.47447918791938026</v>
          </cell>
          <cell r="G33">
            <v>1.0887840813234606</v>
          </cell>
          <cell r="H33">
            <v>0.80738010001824689</v>
          </cell>
          <cell r="I33">
            <v>0.72419226210223842</v>
          </cell>
          <cell r="J33">
            <v>0.64707659165684484</v>
          </cell>
          <cell r="K33">
            <v>0.62300551089908085</v>
          </cell>
          <cell r="L33">
            <v>0.80083151225730476</v>
          </cell>
          <cell r="M33">
            <v>0.60547911676036581</v>
          </cell>
          <cell r="N33">
            <v>1.4209228041058983</v>
          </cell>
          <cell r="O33">
            <v>1.6154384219105145</v>
          </cell>
          <cell r="P33">
            <v>0.31876726323959981</v>
          </cell>
          <cell r="Q33">
            <v>0.62450726376888643</v>
          </cell>
          <cell r="R33">
            <v>0.49927917955338585</v>
          </cell>
          <cell r="S33">
            <v>0</v>
          </cell>
          <cell r="T33">
            <v>1.9741504736974058</v>
          </cell>
          <cell r="U33">
            <v>1.0147613957704744</v>
          </cell>
          <cell r="V33">
            <v>0.65855174461372923</v>
          </cell>
        </row>
        <row r="34">
          <cell r="A34" t="str">
            <v>Verwaltungshochschulen</v>
          </cell>
          <cell r="B34">
            <v>0.39129662397098769</v>
          </cell>
          <cell r="C34">
            <v>0.63459064778378738</v>
          </cell>
          <cell r="D34">
            <v>0.24700164700698227</v>
          </cell>
          <cell r="E34">
            <v>0.46727137813282099</v>
          </cell>
          <cell r="F34">
            <v>0.47447918791938026</v>
          </cell>
          <cell r="G34">
            <v>0</v>
          </cell>
          <cell r="H34">
            <v>0.31053080769932573</v>
          </cell>
          <cell r="I34">
            <v>0.40232903450124358</v>
          </cell>
          <cell r="J34">
            <v>0.35167206068306789</v>
          </cell>
          <cell r="K34">
            <v>0.37083661363040527</v>
          </cell>
          <cell r="L34">
            <v>0.53388767483820321</v>
          </cell>
          <cell r="M34">
            <v>7.5684889595045726E-2</v>
          </cell>
          <cell r="N34">
            <v>1.4209228041058983</v>
          </cell>
          <cell r="O34">
            <v>1.076958947940343</v>
          </cell>
          <cell r="P34">
            <v>0.31876726323959981</v>
          </cell>
          <cell r="Q34">
            <v>0.37470435826133186</v>
          </cell>
          <cell r="R34">
            <v>0.2219018575792826</v>
          </cell>
          <cell r="S34">
            <v>0.96914109385986114</v>
          </cell>
          <cell r="T34">
            <v>0.98707523684870291</v>
          </cell>
          <cell r="U34">
            <v>0.33825379859015814</v>
          </cell>
          <cell r="V34">
            <v>0.35921004251657956</v>
          </cell>
        </row>
        <row r="35">
          <cell r="A35" t="str">
            <v>Hochschulen eigenen Typs</v>
          </cell>
          <cell r="B35">
            <v>0.39129662397098769</v>
          </cell>
          <cell r="C35">
            <v>0</v>
          </cell>
          <cell r="D35">
            <v>0.24700164700698227</v>
          </cell>
          <cell r="E35">
            <v>0</v>
          </cell>
          <cell r="F35">
            <v>0.47447918791938026</v>
          </cell>
          <cell r="G35">
            <v>0</v>
          </cell>
          <cell r="H35">
            <v>0.18631848461959544</v>
          </cell>
          <cell r="I35">
            <v>0.24139742070074616</v>
          </cell>
          <cell r="J35">
            <v>7.033441213661358E-2</v>
          </cell>
          <cell r="K35">
            <v>7.416732272608105E-2</v>
          </cell>
          <cell r="L35">
            <v>8.8981279139700525E-2</v>
          </cell>
          <cell r="M35">
            <v>0</v>
          </cell>
          <cell r="N35">
            <v>0</v>
          </cell>
          <cell r="O35">
            <v>1.076958947940343</v>
          </cell>
          <cell r="P35">
            <v>0.1593836316197999</v>
          </cell>
          <cell r="Q35">
            <v>0</v>
          </cell>
          <cell r="R35">
            <v>0</v>
          </cell>
          <cell r="S35">
            <v>0.24228527346496528</v>
          </cell>
          <cell r="T35">
            <v>0</v>
          </cell>
          <cell r="U35">
            <v>0</v>
          </cell>
          <cell r="V35">
            <v>9.5789344671087878E-2</v>
          </cell>
        </row>
        <row r="36">
          <cell r="A36" t="str">
            <v>insg</v>
          </cell>
          <cell r="B36">
            <v>5.8694493595648156</v>
          </cell>
          <cell r="C36">
            <v>3.8075438867027245</v>
          </cell>
          <cell r="D36">
            <v>4.9400329401396457</v>
          </cell>
          <cell r="E36">
            <v>3.7381710250625679</v>
          </cell>
          <cell r="F36">
            <v>6.1682294429519438</v>
          </cell>
          <cell r="G36">
            <v>8.7102726505876849</v>
          </cell>
          <cell r="H36">
            <v>5.8379791847473239</v>
          </cell>
          <cell r="I36">
            <v>4.9888800278154202</v>
          </cell>
          <cell r="J36">
            <v>4.5858036713072048</v>
          </cell>
          <cell r="K36">
            <v>4.3610385762935655</v>
          </cell>
          <cell r="L36">
            <v>5.4278580275217321</v>
          </cell>
          <cell r="M36">
            <v>3.4815049213721037</v>
          </cell>
          <cell r="N36">
            <v>9.9464596287412892</v>
          </cell>
          <cell r="O36">
            <v>10.769589479403429</v>
          </cell>
          <cell r="P36">
            <v>5.1002762118335969</v>
          </cell>
          <cell r="Q36">
            <v>3.6221421298595411</v>
          </cell>
          <cell r="R36">
            <v>3.3840033280840598</v>
          </cell>
          <cell r="S36">
            <v>4.6034201958343406</v>
          </cell>
          <cell r="T36">
            <v>5.9224514210922177</v>
          </cell>
          <cell r="U36">
            <v>4.397299381672056</v>
          </cell>
          <cell r="V36">
            <v>4.6457832165477626</v>
          </cell>
        </row>
      </sheetData>
      <sheetData sheetId="101">
        <row r="9">
          <cell r="A9">
            <v>2023</v>
          </cell>
          <cell r="B9">
            <v>11.687136149645543</v>
          </cell>
          <cell r="C9">
            <v>7.9262164364365004</v>
          </cell>
          <cell r="D9">
            <v>21.29640048880545</v>
          </cell>
          <cell r="E9">
            <v>6.4263611195838699</v>
          </cell>
          <cell r="F9">
            <v>10.062120603727237</v>
          </cell>
          <cell r="G9">
            <v>89.428248634656555</v>
          </cell>
          <cell r="H9">
            <v>30.445482854233877</v>
          </cell>
          <cell r="I9">
            <v>13.155526124608629</v>
          </cell>
          <cell r="J9">
            <v>21.987798317586886</v>
          </cell>
          <cell r="K9">
            <v>18.326923746603601</v>
          </cell>
          <cell r="L9">
            <v>19.179888333404321</v>
          </cell>
          <cell r="M9">
            <v>21.475061229037081</v>
          </cell>
          <cell r="N9">
            <v>25.028353549092046</v>
          </cell>
          <cell r="O9">
            <v>65.087485397386516</v>
          </cell>
          <cell r="P9">
            <v>17.417757475720702</v>
          </cell>
          <cell r="Q9">
            <v>10.856050891365575</v>
          </cell>
          <cell r="R9">
            <v>18.375885235759938</v>
          </cell>
          <cell r="S9">
            <v>7.6514643809758836</v>
          </cell>
          <cell r="T9">
            <v>20.434978760455653</v>
          </cell>
          <cell r="U9">
            <v>6.3131248848109278</v>
          </cell>
          <cell r="V9">
            <v>20.692236102280063</v>
          </cell>
        </row>
        <row r="10">
          <cell r="A10">
            <v>2024</v>
          </cell>
          <cell r="B10">
            <v>14.086678462955557</v>
          </cell>
          <cell r="C10">
            <v>8.8842690689730226</v>
          </cell>
          <cell r="D10">
            <v>23.21815481865633</v>
          </cell>
          <cell r="E10">
            <v>7.476342050125135</v>
          </cell>
          <cell r="F10">
            <v>11.387500510065127</v>
          </cell>
          <cell r="G10">
            <v>102.3457036444053</v>
          </cell>
          <cell r="H10">
            <v>34.779450462324476</v>
          </cell>
          <cell r="I10">
            <v>14.805708469645763</v>
          </cell>
          <cell r="J10">
            <v>25.517324723163394</v>
          </cell>
          <cell r="K10">
            <v>21.330522016020911</v>
          </cell>
          <cell r="L10">
            <v>22.24531978492513</v>
          </cell>
          <cell r="M10">
            <v>25.430122903935363</v>
          </cell>
          <cell r="N10">
            <v>28.41845608211797</v>
          </cell>
          <cell r="O10">
            <v>73.233208459943313</v>
          </cell>
          <cell r="P10">
            <v>20.401104847334388</v>
          </cell>
          <cell r="Q10">
            <v>12.739948180885282</v>
          </cell>
          <cell r="R10">
            <v>21.08067647003185</v>
          </cell>
          <cell r="S10">
            <v>9.2068403916686812</v>
          </cell>
          <cell r="T10">
            <v>21.715655210671468</v>
          </cell>
          <cell r="U10">
            <v>8.7945987633441121</v>
          </cell>
          <cell r="V10">
            <v>23.947336167771972</v>
          </cell>
        </row>
        <row r="11">
          <cell r="B11">
            <v>16.209403568339667</v>
          </cell>
          <cell r="C11">
            <v>8.788773297414</v>
          </cell>
          <cell r="D11">
            <v>18.839468861013867</v>
          </cell>
          <cell r="E11">
            <v>9.7357107280477351</v>
          </cell>
          <cell r="F11">
            <v>13.208623508286976</v>
          </cell>
          <cell r="G11">
            <v>117.06377837151939</v>
          </cell>
          <cell r="H11">
            <v>38.088753893856016</v>
          </cell>
          <cell r="I11">
            <v>14.504270472789898</v>
          </cell>
          <cell r="J11">
            <v>29.802447828535552</v>
          </cell>
          <cell r="K11">
            <v>25.024637750506532</v>
          </cell>
          <cell r="L11">
            <v>22.298229705564641</v>
          </cell>
          <cell r="M11">
            <v>26.034949618221987</v>
          </cell>
          <cell r="N11">
            <v>16.302806918060675</v>
          </cell>
          <cell r="O11">
            <v>133.14144670724161</v>
          </cell>
          <cell r="P11">
            <v>22.340974222528523</v>
          </cell>
          <cell r="Q11">
            <v>14.944631141262501</v>
          </cell>
          <cell r="R11">
            <v>23.869393515949454</v>
          </cell>
          <cell r="S11">
            <v>7.8061627958281141</v>
          </cell>
          <cell r="T11">
            <v>52.399064939181422</v>
          </cell>
          <cell r="U11">
            <v>19.427277113383671</v>
          </cell>
          <cell r="V11">
            <v>27.536995354628612</v>
          </cell>
        </row>
        <row r="20">
          <cell r="B20">
            <v>0.37334865020103392</v>
          </cell>
          <cell r="C20">
            <v>0.22408302865904001</v>
          </cell>
          <cell r="D20">
            <v>0.41725892979962403</v>
          </cell>
          <cell r="E20">
            <v>0.18673110720562389</v>
          </cell>
          <cell r="F20">
            <v>0.12982797792924375</v>
          </cell>
          <cell r="G20">
            <v>1.2382917923479917</v>
          </cell>
          <cell r="H20">
            <v>0.65665573901172813</v>
          </cell>
          <cell r="I20">
            <v>0.30529226539648036</v>
          </cell>
          <cell r="J20">
            <v>0.43302850488334804</v>
          </cell>
          <cell r="K20">
            <v>0.37128185567888783</v>
          </cell>
          <cell r="L20">
            <v>0.39081582804103565</v>
          </cell>
          <cell r="M20">
            <v>0.49731014637808085</v>
          </cell>
          <cell r="N20">
            <v>0.28931245745405038</v>
          </cell>
          <cell r="O20">
            <v>0.82948341033179329</v>
          </cell>
          <cell r="P20">
            <v>0.36778518181638425</v>
          </cell>
          <cell r="Q20">
            <v>0.25827960140679956</v>
          </cell>
          <cell r="R20">
            <v>0.31181577953944883</v>
          </cell>
          <cell r="S20">
            <v>0.21718146718146719</v>
          </cell>
          <cell r="T20">
            <v>0.2690724912947135</v>
          </cell>
          <cell r="U20">
            <v>0.25328330206378991</v>
          </cell>
          <cell r="V20">
            <v>0.41955755136166573</v>
          </cell>
        </row>
        <row r="21">
          <cell r="B21">
            <v>0.43890698003681156</v>
          </cell>
          <cell r="C21">
            <v>0.17857142857142858</v>
          </cell>
          <cell r="D21">
            <v>0.35130942604252213</v>
          </cell>
          <cell r="E21">
            <v>0.23369449755683025</v>
          </cell>
          <cell r="F21">
            <v>0.29082292115467473</v>
          </cell>
          <cell r="G21">
            <v>1.2884197454206767</v>
          </cell>
          <cell r="H21">
            <v>0.68864569620999272</v>
          </cell>
          <cell r="I21">
            <v>0.32149757689018404</v>
          </cell>
          <cell r="J21">
            <v>0.48233538399579956</v>
          </cell>
          <cell r="K21">
            <v>0.4191012763815628</v>
          </cell>
          <cell r="L21">
            <v>0.45797553994275308</v>
          </cell>
          <cell r="M21">
            <v>0.5632210380854672</v>
          </cell>
          <cell r="N21">
            <v>0.45804323928178819</v>
          </cell>
          <cell r="O21">
            <v>0.85243818499497004</v>
          </cell>
          <cell r="P21">
            <v>0.38145832917257494</v>
          </cell>
          <cell r="Q21">
            <v>0.27780823920751541</v>
          </cell>
          <cell r="R21">
            <v>0.36697520317351834</v>
          </cell>
          <cell r="S21">
            <v>0.22631523972006543</v>
          </cell>
          <cell r="T21">
            <v>0.20242914979757085</v>
          </cell>
          <cell r="U21">
            <v>0.34495618124184224</v>
          </cell>
          <cell r="V21">
            <v>0.46525318957469536</v>
          </cell>
        </row>
        <row r="24">
          <cell r="A24">
            <v>2023</v>
          </cell>
          <cell r="B24">
            <v>2.0581360095434187</v>
          </cell>
          <cell r="C24">
            <v>1.2127200289010331</v>
          </cell>
          <cell r="D24">
            <v>2.259750076608011</v>
          </cell>
          <cell r="E24">
            <v>0.79386538191229106</v>
          </cell>
          <cell r="F24">
            <v>0.56904157749706108</v>
          </cell>
          <cell r="G24">
            <v>13.027995715236965</v>
          </cell>
          <cell r="H24">
            <v>4.1283556515121553</v>
          </cell>
          <cell r="I24">
            <v>1.5439947979500923</v>
          </cell>
          <cell r="J24">
            <v>3.2754269771349542</v>
          </cell>
          <cell r="K24">
            <v>2.7491294123076391</v>
          </cell>
          <cell r="L24">
            <v>2.7427134494186798</v>
          </cell>
          <cell r="M24">
            <v>3.6681827976222792</v>
          </cell>
          <cell r="N24">
            <v>2.4566686994395903</v>
          </cell>
          <cell r="O24">
            <v>8.7168902990389903</v>
          </cell>
          <cell r="P24">
            <v>3.006327835201513</v>
          </cell>
          <cell r="Q24">
            <v>1.7796778959713897</v>
          </cell>
          <cell r="R24">
            <v>2.3130751079010334</v>
          </cell>
          <cell r="S24">
            <v>1.5439477371240273</v>
          </cell>
          <cell r="T24">
            <v>1.6888686666183186</v>
          </cell>
          <cell r="U24">
            <v>1.8477065513515289</v>
          </cell>
          <cell r="V24">
            <v>3.0158985960137792</v>
          </cell>
        </row>
        <row r="25">
          <cell r="A25">
            <v>2024</v>
          </cell>
          <cell r="B25">
            <v>2.4315518163692067</v>
          </cell>
          <cell r="C25">
            <v>0.95114597237237997</v>
          </cell>
          <cell r="D25">
            <v>1.9001423379351325</v>
          </cell>
          <cell r="E25">
            <v>1.0244923523974283</v>
          </cell>
          <cell r="F25">
            <v>1.2754800765288046</v>
          </cell>
          <cell r="G25">
            <v>13.652749178436222</v>
          </cell>
          <cell r="H25">
            <v>4.3564571301934985</v>
          </cell>
          <cell r="I25">
            <v>1.6313816758066899</v>
          </cell>
          <cell r="J25">
            <v>3.6178164658133922</v>
          </cell>
          <cell r="K25">
            <v>3.073089527952614</v>
          </cell>
          <cell r="L25">
            <v>3.143072948490838</v>
          </cell>
          <cell r="M25">
            <v>4.0941116021339301</v>
          </cell>
          <cell r="N25">
            <v>3.5754790784417207</v>
          </cell>
          <cell r="O25">
            <v>8.7398541692904335</v>
          </cell>
          <cell r="P25">
            <v>3.054905122004274</v>
          </cell>
          <cell r="Q25">
            <v>1.9010596030962759</v>
          </cell>
          <cell r="R25">
            <v>2.7458219317802208</v>
          </cell>
          <cell r="S25">
            <v>1.5788736024235952</v>
          </cell>
          <cell r="T25">
            <v>1.2833561540382776</v>
          </cell>
          <cell r="U25">
            <v>2.5116733412688634</v>
          </cell>
          <cell r="V25">
            <v>3.3210354565920071</v>
          </cell>
        </row>
        <row r="26">
          <cell r="B26">
            <v>2.85646535498821</v>
          </cell>
          <cell r="C26">
            <v>1.0788041012324385</v>
          </cell>
          <cell r="D26">
            <v>2.9640197640837869</v>
          </cell>
          <cell r="E26">
            <v>1.5419955478383092</v>
          </cell>
          <cell r="F26">
            <v>1.2810938073823268</v>
          </cell>
          <cell r="G26">
            <v>16.848933658480554</v>
          </cell>
          <cell r="H26">
            <v>5.5212377608940111</v>
          </cell>
          <cell r="I26">
            <v>2.1725767863067151</v>
          </cell>
          <cell r="J26">
            <v>4.6392578245310307</v>
          </cell>
          <cell r="K26">
            <v>3.9738851516634228</v>
          </cell>
          <cell r="L26">
            <v>3.808398747179182</v>
          </cell>
          <cell r="M26">
            <v>5.9412638332110896</v>
          </cell>
          <cell r="N26">
            <v>2.6997533278012074</v>
          </cell>
          <cell r="O26">
            <v>10.931133321594482</v>
          </cell>
          <cell r="P26">
            <v>3.9367757010090578</v>
          </cell>
          <cell r="Q26">
            <v>2.0983444062634584</v>
          </cell>
          <cell r="R26">
            <v>3.650285557179199</v>
          </cell>
          <cell r="S26">
            <v>1.9140536603732259</v>
          </cell>
          <cell r="T26">
            <v>2.1715655210671465</v>
          </cell>
          <cell r="U26">
            <v>2.3677765901311072</v>
          </cell>
          <cell r="V26">
            <v>4.272204772330519</v>
          </cell>
        </row>
      </sheetData>
      <sheetData sheetId="102">
        <row r="31">
          <cell r="B31">
            <v>104.43682925238069</v>
          </cell>
          <cell r="C31">
            <v>110.56921264601725</v>
          </cell>
          <cell r="D31">
            <v>113.85677377369825</v>
          </cell>
          <cell r="E31">
            <v>111.90113402074724</v>
          </cell>
          <cell r="F31">
            <v>102.40614356035903</v>
          </cell>
          <cell r="G31">
            <v>147.07553435529326</v>
          </cell>
          <cell r="H31">
            <v>118.49916621307453</v>
          </cell>
          <cell r="I31">
            <v>109.27412925765509</v>
          </cell>
          <cell r="J31">
            <v>102.3218212973878</v>
          </cell>
          <cell r="K31">
            <v>100</v>
          </cell>
          <cell r="L31">
            <v>96.864204940895348</v>
          </cell>
          <cell r="M31">
            <v>103.95109008820171</v>
          </cell>
          <cell r="N31">
            <v>108.37847943311975</v>
          </cell>
          <cell r="O31">
            <v>127.53957815563271</v>
          </cell>
          <cell r="P31">
            <v>104.46274979262908</v>
          </cell>
          <cell r="Q31">
            <v>98.914204597621421</v>
          </cell>
          <cell r="R31">
            <v>99.824510080383789</v>
          </cell>
          <cell r="S31">
            <v>89.176027891314376</v>
          </cell>
          <cell r="T31">
            <v>87.274598687378031</v>
          </cell>
          <cell r="U31">
            <v>88.333664099999936</v>
          </cell>
          <cell r="V31">
            <v>103.24323407433837</v>
          </cell>
        </row>
        <row r="32">
          <cell r="B32">
            <v>102.08530736054267</v>
          </cell>
          <cell r="C32">
            <v>110.5485336957554</v>
          </cell>
          <cell r="D32">
            <v>112.10159337163357</v>
          </cell>
          <cell r="E32">
            <v>112.93613722327326</v>
          </cell>
          <cell r="F32">
            <v>100.73814604033502</v>
          </cell>
          <cell r="G32">
            <v>137.36310497065682</v>
          </cell>
          <cell r="H32">
            <v>115.1684608853474</v>
          </cell>
          <cell r="I32">
            <v>108.09073984612199</v>
          </cell>
          <cell r="J32">
            <v>101.84254211287673</v>
          </cell>
          <cell r="K32">
            <v>100</v>
          </cell>
          <cell r="L32">
            <v>97.453695885289719</v>
          </cell>
          <cell r="M32">
            <v>104.7567854898177</v>
          </cell>
          <cell r="N32">
            <v>116.80926825114734</v>
          </cell>
          <cell r="O32">
            <v>128.78622802927987</v>
          </cell>
          <cell r="P32">
            <v>103.14564854473851</v>
          </cell>
          <cell r="Q32">
            <v>98.332710363780805</v>
          </cell>
          <cell r="R32">
            <v>99.240180920487802</v>
          </cell>
          <cell r="S32">
            <v>86.899925472387139</v>
          </cell>
          <cell r="T32">
            <v>85.856014185400454</v>
          </cell>
          <cell r="U32">
            <v>91.14153616433866</v>
          </cell>
          <cell r="V32">
            <v>102.67937046587396</v>
          </cell>
        </row>
        <row r="33">
          <cell r="B33">
            <v>102.2716949189185</v>
          </cell>
          <cell r="C33">
            <v>110.59165005101525</v>
          </cell>
          <cell r="D33">
            <v>108.91541936767901</v>
          </cell>
          <cell r="E33">
            <v>113.71696463260845</v>
          </cell>
          <cell r="F33">
            <v>102.11030697735441</v>
          </cell>
          <cell r="G33">
            <v>144.65496086540688</v>
          </cell>
          <cell r="H33">
            <v>116.40864849717644</v>
          </cell>
          <cell r="I33">
            <v>107.41304031416865</v>
          </cell>
          <cell r="J33">
            <v>102.21597062367611</v>
          </cell>
          <cell r="K33">
            <v>100</v>
          </cell>
          <cell r="L33">
            <v>92.264871210636571</v>
          </cell>
          <cell r="M33">
            <v>103.43903416551399</v>
          </cell>
          <cell r="N33">
            <v>111.71719804244171</v>
          </cell>
          <cell r="O33">
            <v>133.01036670238562</v>
          </cell>
          <cell r="P33">
            <v>102.2042301905318</v>
          </cell>
          <cell r="Q33">
            <v>99.083398355052253</v>
          </cell>
          <cell r="R33">
            <v>102.40463465886013</v>
          </cell>
          <cell r="S33">
            <v>89.996244793428403</v>
          </cell>
          <cell r="T33">
            <v>87.571561403603482</v>
          </cell>
          <cell r="U33">
            <v>91.663129716932417</v>
          </cell>
          <cell r="V33">
            <v>102.91660837844863</v>
          </cell>
        </row>
        <row r="34">
          <cell r="B34">
            <v>100.82488022300574</v>
          </cell>
          <cell r="C34">
            <v>110.96509827933862</v>
          </cell>
          <cell r="D34">
            <v>107.55421891810109</v>
          </cell>
          <cell r="E34">
            <v>106.24222837935378</v>
          </cell>
          <cell r="F34">
            <v>97.723025408095936</v>
          </cell>
          <cell r="G34">
            <v>143.61622142351163</v>
          </cell>
          <cell r="H34">
            <v>114.11810716281232</v>
          </cell>
          <cell r="I34">
            <v>104.7195993660235</v>
          </cell>
          <cell r="J34">
            <v>102.18821143920462</v>
          </cell>
          <cell r="K34">
            <v>100</v>
          </cell>
          <cell r="L34">
            <v>92.166598221419179</v>
          </cell>
          <cell r="M34">
            <v>102.9914966015353</v>
          </cell>
          <cell r="N34">
            <v>116.54052013313594</v>
          </cell>
          <cell r="O34">
            <v>133.91245322103197</v>
          </cell>
          <cell r="P34">
            <v>105.26189207906197</v>
          </cell>
          <cell r="Q34">
            <v>95.847706205829937</v>
          </cell>
          <cell r="R34">
            <v>101.62188694375168</v>
          </cell>
          <cell r="S34">
            <v>91.051245477039089</v>
          </cell>
          <cell r="T34">
            <v>93.824601295494119</v>
          </cell>
          <cell r="U34">
            <v>95.747140025361219</v>
          </cell>
          <cell r="V34">
            <v>102.53258392254969</v>
          </cell>
        </row>
        <row r="35">
          <cell r="B35">
            <v>103.83530899085025</v>
          </cell>
          <cell r="C35">
            <v>111.9466146718717</v>
          </cell>
          <cell r="D35">
            <v>108.48515313507757</v>
          </cell>
          <cell r="E35">
            <v>107.26002430705239</v>
          </cell>
          <cell r="F35">
            <v>97.910490776622538</v>
          </cell>
          <cell r="G35">
            <v>137.69866696406575</v>
          </cell>
          <cell r="H35">
            <v>113.66435478454461</v>
          </cell>
          <cell r="I35">
            <v>105.97366627655498</v>
          </cell>
          <cell r="J35">
            <v>101.90528809481118</v>
          </cell>
          <cell r="K35">
            <v>100</v>
          </cell>
          <cell r="L35">
            <v>90.94009316475794</v>
          </cell>
          <cell r="M35">
            <v>104.39730272049674</v>
          </cell>
          <cell r="N35">
            <v>116.61444088251807</v>
          </cell>
          <cell r="O35">
            <v>126.79462090062088</v>
          </cell>
          <cell r="P35">
            <v>106.32508821304899</v>
          </cell>
          <cell r="Q35">
            <v>95.628294085280714</v>
          </cell>
          <cell r="R35">
            <v>101.8882783523182</v>
          </cell>
          <cell r="S35">
            <v>89.813469580214019</v>
          </cell>
          <cell r="T35">
            <v>92.659872805872453</v>
          </cell>
          <cell r="U35">
            <v>97.417470407279893</v>
          </cell>
          <cell r="V35">
            <v>102.46021421627734</v>
          </cell>
        </row>
        <row r="36">
          <cell r="B36">
            <v>103.18282499843332</v>
          </cell>
          <cell r="C36">
            <v>109.43877605659198</v>
          </cell>
          <cell r="D36">
            <v>108.16948144209589</v>
          </cell>
          <cell r="E36">
            <v>103.18184898287018</v>
          </cell>
          <cell r="F36">
            <v>101.71160076228212</v>
          </cell>
          <cell r="G36">
            <v>141.48299494274357</v>
          </cell>
          <cell r="H36">
            <v>114.22772531922686</v>
          </cell>
          <cell r="I36">
            <v>105.38874555596252</v>
          </cell>
          <cell r="J36">
            <v>102.11898906414523</v>
          </cell>
          <cell r="K36">
            <v>100</v>
          </cell>
          <cell r="L36">
            <v>87.683381701786047</v>
          </cell>
          <cell r="M36">
            <v>106.95352488026282</v>
          </cell>
          <cell r="N36">
            <v>109.81441198484285</v>
          </cell>
          <cell r="O36">
            <v>121.15208642543654</v>
          </cell>
          <cell r="P36">
            <v>106.66679575282659</v>
          </cell>
          <cell r="Q36">
            <v>97.795952772539152</v>
          </cell>
          <cell r="R36">
            <v>100.74297251076356</v>
          </cell>
          <cell r="S36">
            <v>89.957606303446184</v>
          </cell>
          <cell r="T36">
            <v>96.662419252956283</v>
          </cell>
          <cell r="U36">
            <v>103.05106548358567</v>
          </cell>
          <cell r="V36">
            <v>102.56392529759096</v>
          </cell>
        </row>
        <row r="43">
          <cell r="A43" t="str">
            <v>2019</v>
          </cell>
          <cell r="B43">
            <v>4.890876261015868</v>
          </cell>
          <cell r="C43">
            <v>5.1338200061975803</v>
          </cell>
          <cell r="D43">
            <v>5.2217965627762482</v>
          </cell>
          <cell r="E43">
            <v>5.184625325950142</v>
          </cell>
          <cell r="F43">
            <v>4.8726144124858717</v>
          </cell>
          <cell r="G43">
            <v>5.3597058612748665</v>
          </cell>
          <cell r="H43">
            <v>5.1618755309513382</v>
          </cell>
          <cell r="I43">
            <v>5.0803987461449092</v>
          </cell>
          <cell r="J43">
            <v>3.8399105520984884</v>
          </cell>
          <cell r="K43">
            <v>3.7585883630484678</v>
          </cell>
          <cell r="L43">
            <v>3.4790901328403812</v>
          </cell>
          <cell r="M43">
            <v>3.4669167436122508</v>
          </cell>
          <cell r="N43">
            <v>3.9183443785453727</v>
          </cell>
          <cell r="O43">
            <v>3.0111719002207842</v>
          </cell>
          <cell r="P43">
            <v>3.6052260863950232</v>
          </cell>
          <cell r="Q43">
            <v>4.1793813085988081</v>
          </cell>
          <cell r="R43">
            <v>4.1326995438504035</v>
          </cell>
          <cell r="S43">
            <v>3.9918078943751554</v>
          </cell>
          <cell r="T43">
            <v>3.5911746350653222</v>
          </cell>
          <cell r="U43">
            <v>4.1890835441510941</v>
          </cell>
          <cell r="V43">
            <v>3.9760966304618237</v>
          </cell>
        </row>
        <row r="44">
          <cell r="A44" t="str">
            <v>2020</v>
          </cell>
          <cell r="B44">
            <v>5.283147901477931</v>
          </cell>
          <cell r="C44">
            <v>5.6648708240893209</v>
          </cell>
          <cell r="D44">
            <v>5.7037764209797182</v>
          </cell>
          <cell r="E44">
            <v>5.7231630851146864</v>
          </cell>
          <cell r="F44">
            <v>5.2430140955269415</v>
          </cell>
          <cell r="G44">
            <v>5.364987623787437</v>
          </cell>
          <cell r="H44">
            <v>5.4889388793224381</v>
          </cell>
          <cell r="I44">
            <v>5.5408168364136268</v>
          </cell>
          <cell r="J44">
            <v>4.1914575650735282</v>
          </cell>
          <cell r="K44">
            <v>4.1271323024899287</v>
          </cell>
          <cell r="L44">
            <v>3.8806958150401214</v>
          </cell>
          <cell r="M44">
            <v>3.8327726312228214</v>
          </cell>
          <cell r="N44">
            <v>4.6819045138520154</v>
          </cell>
          <cell r="O44">
            <v>3.4214471906558943</v>
          </cell>
          <cell r="P44">
            <v>3.9171065824726945</v>
          </cell>
          <cell r="Q44">
            <v>4.5543367669976487</v>
          </cell>
          <cell r="R44">
            <v>4.4789169153000161</v>
          </cell>
          <cell r="S44">
            <v>4.2419282625684351</v>
          </cell>
          <cell r="T44">
            <v>3.9493878755475187</v>
          </cell>
          <cell r="U44">
            <v>4.644172348074771</v>
          </cell>
          <cell r="V44">
            <v>4.3404895233458518</v>
          </cell>
        </row>
        <row r="45">
          <cell r="A45" t="str">
            <v>2021</v>
          </cell>
          <cell r="B45">
            <v>5.2142095839043989</v>
          </cell>
          <cell r="C45">
            <v>5.5385649213132684</v>
          </cell>
          <cell r="D45">
            <v>5.4983974636063868</v>
          </cell>
          <cell r="E45">
            <v>5.6849302132011363</v>
          </cell>
          <cell r="F45">
            <v>5.2952263202929517</v>
          </cell>
          <cell r="G45">
            <v>5.5106711162967041</v>
          </cell>
          <cell r="H45">
            <v>5.4636093913494079</v>
          </cell>
          <cell r="I45">
            <v>5.4436705334929076</v>
          </cell>
          <cell r="J45">
            <v>4.0723846155200318</v>
          </cell>
          <cell r="K45">
            <v>3.9936540018085824</v>
          </cell>
          <cell r="L45">
            <v>3.5482184294246788</v>
          </cell>
          <cell r="M45">
            <v>3.6901300087251689</v>
          </cell>
          <cell r="N45">
            <v>4.2561663400923884</v>
          </cell>
          <cell r="O45">
            <v>3.2842008777068719</v>
          </cell>
          <cell r="P45">
            <v>3.752131203938124</v>
          </cell>
          <cell r="Q45">
            <v>4.5160902017054765</v>
          </cell>
          <cell r="R45">
            <v>4.506460198182622</v>
          </cell>
          <cell r="S45">
            <v>3.9964813415759552</v>
          </cell>
          <cell r="T45">
            <v>4.0001205052649462</v>
          </cell>
          <cell r="U45">
            <v>4.538221023248175</v>
          </cell>
          <cell r="V45">
            <v>4.222030238109463</v>
          </cell>
        </row>
        <row r="46">
          <cell r="A46" t="str">
            <v>2022</v>
          </cell>
          <cell r="B46">
            <v>4.9440148922994576</v>
          </cell>
          <cell r="C46">
            <v>5.3113567390931902</v>
          </cell>
          <cell r="D46">
            <v>5.3164365178533064</v>
          </cell>
          <cell r="E46">
            <v>5.184435903608609</v>
          </cell>
          <cell r="F46">
            <v>5.0027274505608954</v>
          </cell>
          <cell r="G46">
            <v>5.3674071143983006</v>
          </cell>
          <cell r="H46">
            <v>5.2256018115156193</v>
          </cell>
          <cell r="I46">
            <v>5.1659643002531519</v>
          </cell>
          <cell r="J46">
            <v>3.9879994913919048</v>
          </cell>
          <cell r="K46">
            <v>3.9117395059022537</v>
          </cell>
          <cell r="L46">
            <v>3.4589084750402543</v>
          </cell>
          <cell r="M46">
            <v>3.5983354524940592</v>
          </cell>
          <cell r="N46">
            <v>4.2781031640815455</v>
          </cell>
          <cell r="O46">
            <v>3.1019226290783437</v>
          </cell>
          <cell r="P46">
            <v>3.8397593385005839</v>
          </cell>
          <cell r="Q46">
            <v>4.2899786300664271</v>
          </cell>
          <cell r="R46">
            <v>4.4135228533046762</v>
          </cell>
          <cell r="S46">
            <v>4.042103470174883</v>
          </cell>
          <cell r="T46">
            <v>4.1820603418580484</v>
          </cell>
          <cell r="U46">
            <v>4.4606410797066847</v>
          </cell>
          <cell r="V46">
            <v>4.1184825040921051</v>
          </cell>
        </row>
        <row r="47">
          <cell r="A47" t="str">
            <v>2023</v>
          </cell>
          <cell r="B47">
            <v>4.9854219896400913</v>
          </cell>
          <cell r="C47">
            <v>5.3833811274650794</v>
          </cell>
          <cell r="D47">
            <v>5.3122582047260192</v>
          </cell>
          <cell r="E47">
            <v>5.2469329331779972</v>
          </cell>
          <cell r="F47">
            <v>4.9550397506891315</v>
          </cell>
          <cell r="G47">
            <v>5.0773113288293548</v>
          </cell>
          <cell r="H47">
            <v>5.1521634964792904</v>
          </cell>
          <cell r="I47">
            <v>5.183939245077311</v>
          </cell>
          <cell r="J47">
            <v>3.9615828825891328</v>
          </cell>
          <cell r="K47">
            <v>3.8987854710237504</v>
          </cell>
          <cell r="L47">
            <v>3.3599595173259598</v>
          </cell>
          <cell r="M47">
            <v>3.5872491164210727</v>
          </cell>
          <cell r="N47">
            <v>4.4210243426635341</v>
          </cell>
          <cell r="O47">
            <v>3.1839795976318461</v>
          </cell>
          <cell r="P47">
            <v>3.8313358069071555</v>
          </cell>
          <cell r="Q47">
            <v>4.2209384158604539</v>
          </cell>
          <cell r="R47">
            <v>4.4033869738617319</v>
          </cell>
          <cell r="S47">
            <v>4.1929315327297516</v>
          </cell>
          <cell r="T47">
            <v>4.090416844860659</v>
          </cell>
          <cell r="U47">
            <v>4.6403139517962666</v>
          </cell>
          <cell r="V47">
            <v>4.0979017671135791</v>
          </cell>
        </row>
        <row r="48">
          <cell r="B48">
            <v>4.9995551983120636</v>
          </cell>
          <cell r="C48">
            <v>5.3093354603963343</v>
          </cell>
          <cell r="D48">
            <v>5.3273734894892817</v>
          </cell>
          <cell r="E48">
            <v>5.1503335620939419</v>
          </cell>
          <cell r="F48">
            <v>5.2238761720545419</v>
          </cell>
          <cell r="G48">
            <v>5.2504530964191192</v>
          </cell>
          <cell r="H48">
            <v>5.2224606448714512</v>
          </cell>
          <cell r="I48">
            <v>5.2103665298783648</v>
          </cell>
          <cell r="J48">
            <v>4.0204445553991066</v>
          </cell>
          <cell r="K48">
            <v>3.9499689687624358</v>
          </cell>
          <cell r="L48">
            <v>3.3066646834072344</v>
          </cell>
          <cell r="M48">
            <v>3.7657936621878219</v>
          </cell>
          <cell r="N48">
            <v>4.20819671729926</v>
          </cell>
          <cell r="O48">
            <v>3.0109521695165853</v>
          </cell>
          <cell r="P48">
            <v>3.8635813573996232</v>
          </cell>
          <cell r="Q48">
            <v>4.2849425965538694</v>
          </cell>
          <cell r="R48">
            <v>4.411929917358651</v>
          </cell>
          <cell r="S48">
            <v>4.2704114496528609</v>
          </cell>
          <cell r="T48">
            <v>4.4987104322733442</v>
          </cell>
          <cell r="U48">
            <v>4.9303135081502862</v>
          </cell>
          <cell r="V48">
            <v>4.1530619828735249</v>
          </cell>
        </row>
      </sheetData>
      <sheetData sheetId="103"/>
      <sheetData sheetId="104">
        <row r="3">
          <cell r="A3">
            <v>2019</v>
          </cell>
          <cell r="B3">
            <v>51.779461032759464</v>
          </cell>
          <cell r="C3">
            <v>48.310029476230063</v>
          </cell>
          <cell r="D3">
            <v>57.9054084761109</v>
          </cell>
          <cell r="E3">
            <v>49.440947155645389</v>
          </cell>
          <cell r="F3">
            <v>51.862746845899224</v>
          </cell>
          <cell r="G3">
            <v>73.292495539811696</v>
          </cell>
          <cell r="H3">
            <v>56.185943441363847</v>
          </cell>
          <cell r="I3">
            <v>52.721730931280874</v>
          </cell>
          <cell r="J3">
            <v>75.068366409472077</v>
          </cell>
          <cell r="K3">
            <v>75.148985117522628</v>
          </cell>
          <cell r="L3">
            <v>79.772337980529471</v>
          </cell>
          <cell r="M3">
            <v>74.579207556608353</v>
          </cell>
          <cell r="N3">
            <v>79.1659619705719</v>
          </cell>
          <cell r="O3">
            <v>84.612023767913314</v>
          </cell>
          <cell r="P3">
            <v>75.341861604063624</v>
          </cell>
          <cell r="Q3">
            <v>75.583459515269453</v>
          </cell>
          <cell r="R3">
            <v>74.606515365533326</v>
          </cell>
          <cell r="S3">
            <v>67.576837291511765</v>
          </cell>
          <cell r="T3">
            <v>57.242562482941473</v>
          </cell>
          <cell r="U3">
            <v>75.699802977116676</v>
          </cell>
          <cell r="V3">
            <v>71.122538345665035</v>
          </cell>
        </row>
        <row r="4">
          <cell r="A4">
            <v>2020</v>
          </cell>
          <cell r="B4">
            <v>50.595988510350075</v>
          </cell>
          <cell r="C4">
            <v>46.824929794635338</v>
          </cell>
          <cell r="D4">
            <v>57.727895759292139</v>
          </cell>
          <cell r="E4">
            <v>48.664725984052652</v>
          </cell>
          <cell r="F4">
            <v>51.181134880647562</v>
          </cell>
          <cell r="G4">
            <v>71.048402583357756</v>
          </cell>
          <cell r="H4">
            <v>55.189829282891964</v>
          </cell>
          <cell r="I4">
            <v>51.943130217606992</v>
          </cell>
          <cell r="J4">
            <v>71.084234194394753</v>
          </cell>
          <cell r="K4">
            <v>71.085844221930515</v>
          </cell>
          <cell r="L4">
            <v>75.321988599353091</v>
          </cell>
          <cell r="M4">
            <v>70.33303932168667</v>
          </cell>
          <cell r="N4">
            <v>75.883187514778911</v>
          </cell>
          <cell r="O4">
            <v>81.033006753543233</v>
          </cell>
          <cell r="P4">
            <v>71.882892968541569</v>
          </cell>
          <cell r="Q4">
            <v>71.190500563005415</v>
          </cell>
          <cell r="R4">
            <v>70.664228571428566</v>
          </cell>
          <cell r="S4">
            <v>63.903333413001093</v>
          </cell>
          <cell r="T4">
            <v>54.628001972860517</v>
          </cell>
          <cell r="U4">
            <v>71.069272853363472</v>
          </cell>
          <cell r="V4">
            <v>67.761710808927589</v>
          </cell>
        </row>
        <row r="5">
          <cell r="A5">
            <v>2021</v>
          </cell>
          <cell r="B5">
            <v>50.289531432769742</v>
          </cell>
          <cell r="C5">
            <v>46.1974495669837</v>
          </cell>
          <cell r="D5">
            <v>58.276519176302145</v>
          </cell>
          <cell r="E5">
            <v>48.35137103758381</v>
          </cell>
          <cell r="F5">
            <v>50.961289563478054</v>
          </cell>
          <cell r="G5">
            <v>70.237725869125185</v>
          </cell>
          <cell r="H5">
            <v>55.011768821623384</v>
          </cell>
          <cell r="I5">
            <v>51.83970680426291</v>
          </cell>
          <cell r="J5">
            <v>68.182000113755336</v>
          </cell>
          <cell r="K5">
            <v>68.090139461410601</v>
          </cell>
          <cell r="L5">
            <v>72.112620498854454</v>
          </cell>
          <cell r="M5">
            <v>67.220384261147288</v>
          </cell>
          <cell r="N5">
            <v>74.642823793071244</v>
          </cell>
          <cell r="O5">
            <v>78.605309230080209</v>
          </cell>
          <cell r="P5">
            <v>69.381588926121651</v>
          </cell>
          <cell r="Q5">
            <v>67.704996681384017</v>
          </cell>
          <cell r="R5">
            <v>67.747171289956412</v>
          </cell>
          <cell r="S5">
            <v>61.123410065552683</v>
          </cell>
          <cell r="T5">
            <v>52.670345371237126</v>
          </cell>
          <cell r="U5">
            <v>67.728207287770317</v>
          </cell>
          <cell r="V5">
            <v>65.398225587673807</v>
          </cell>
        </row>
        <row r="6">
          <cell r="A6">
            <v>2022</v>
          </cell>
          <cell r="B6">
            <v>51.235372427083234</v>
          </cell>
          <cell r="C6">
            <v>47.506430765065097</v>
          </cell>
          <cell r="D6">
            <v>59.99416597133186</v>
          </cell>
          <cell r="E6">
            <v>49.966655645283318</v>
          </cell>
          <cell r="F6">
            <v>52.311680829612563</v>
          </cell>
          <cell r="G6">
            <v>71.633680383874633</v>
          </cell>
          <cell r="H6">
            <v>56.46538875173546</v>
          </cell>
          <cell r="I6">
            <v>53.250706328161414</v>
          </cell>
          <cell r="J6">
            <v>67.564416514659513</v>
          </cell>
          <cell r="K6">
            <v>67.381247111989111</v>
          </cell>
          <cell r="L6">
            <v>71.04049852342358</v>
          </cell>
          <cell r="M6">
            <v>66.360742309019884</v>
          </cell>
          <cell r="N6">
            <v>75.290717520424195</v>
          </cell>
          <cell r="O6">
            <v>79.681375647995949</v>
          </cell>
          <cell r="P6">
            <v>69.586994542919925</v>
          </cell>
          <cell r="Q6">
            <v>66.49066109354132</v>
          </cell>
          <cell r="R6">
            <v>67.119700767627364</v>
          </cell>
          <cell r="S6">
            <v>60.608977331231351</v>
          </cell>
          <cell r="T6">
            <v>52.542818869007746</v>
          </cell>
          <cell r="U6">
            <v>66.274816394219386</v>
          </cell>
          <cell r="V6">
            <v>65.146656678164462</v>
          </cell>
        </row>
        <row r="7">
          <cell r="A7">
            <v>2023</v>
          </cell>
          <cell r="B7">
            <v>51.60277177825774</v>
          </cell>
          <cell r="C7">
            <v>48.563955921327938</v>
          </cell>
          <cell r="D7">
            <v>61.26652015234837</v>
          </cell>
          <cell r="E7">
            <v>51.310976445748445</v>
          </cell>
          <cell r="F7">
            <v>53.251499622611533</v>
          </cell>
          <cell r="G7">
            <v>71.962953133644902</v>
          </cell>
          <cell r="H7">
            <v>57.405905945202804</v>
          </cell>
          <cell r="I7">
            <v>54.251242624430596</v>
          </cell>
          <cell r="J7">
            <v>66.764677781728594</v>
          </cell>
          <cell r="K7">
            <v>66.526596101922095</v>
          </cell>
          <cell r="L7">
            <v>69.613482743435966</v>
          </cell>
          <cell r="M7">
            <v>65.392345333799369</v>
          </cell>
          <cell r="N7">
            <v>75.536661708881837</v>
          </cell>
          <cell r="O7">
            <v>80.067088238886754</v>
          </cell>
          <cell r="P7">
            <v>69.30084495793362</v>
          </cell>
          <cell r="Q7">
            <v>65.281917045986873</v>
          </cell>
          <cell r="R7">
            <v>66.394144082301366</v>
          </cell>
          <cell r="S7">
            <v>60.207088585466963</v>
          </cell>
          <cell r="T7">
            <v>52.811053394112861</v>
          </cell>
          <cell r="U7">
            <v>64.937259899780287</v>
          </cell>
          <cell r="V7">
            <v>64.661001339200553</v>
          </cell>
        </row>
        <row r="8">
          <cell r="A8">
            <v>2024</v>
          </cell>
          <cell r="B8">
            <v>51.132807392232927</v>
          </cell>
          <cell r="C8">
            <v>48.979703822595361</v>
          </cell>
          <cell r="D8">
            <v>60.982016634370581</v>
          </cell>
          <cell r="E8">
            <v>51.230642707790217</v>
          </cell>
          <cell r="F8">
            <v>52.783166274408956</v>
          </cell>
          <cell r="G8">
            <v>71.190945431281378</v>
          </cell>
          <cell r="H8">
            <v>57.150478216820218</v>
          </cell>
          <cell r="I8">
            <v>54.033985856699005</v>
          </cell>
          <cell r="J8">
            <v>64.891200821971623</v>
          </cell>
          <cell r="K8">
            <v>64.598067064942768</v>
          </cell>
          <cell r="L8">
            <v>67.330191864476447</v>
          </cell>
          <cell r="M8">
            <v>63.58205753371535</v>
          </cell>
          <cell r="N8">
            <v>75.492027631750446</v>
          </cell>
          <cell r="O8">
            <v>78.173695205882083</v>
          </cell>
          <cell r="P8">
            <v>67.487422600619198</v>
          </cell>
          <cell r="Q8">
            <v>62.901772206261775</v>
          </cell>
          <cell r="R8">
            <v>64.584493027013608</v>
          </cell>
          <cell r="S8">
            <v>58.640434992720735</v>
          </cell>
          <cell r="T8">
            <v>52.383729066567156</v>
          </cell>
          <cell r="U8">
            <v>62.423036640037168</v>
          </cell>
          <cell r="V8">
            <v>63.079315653202748</v>
          </cell>
        </row>
      </sheetData>
      <sheetData sheetId="105">
        <row r="7">
          <cell r="B7">
            <v>84.296368499785061</v>
          </cell>
          <cell r="C7">
            <v>93.335013540381667</v>
          </cell>
          <cell r="D7">
            <v>85.4498197021191</v>
          </cell>
          <cell r="E7">
            <v>89.363947066617214</v>
          </cell>
          <cell r="F7">
            <v>90.67310525878419</v>
          </cell>
          <cell r="G7" t="str">
            <v>.</v>
          </cell>
          <cell r="H7">
            <v>80.02725002017695</v>
          </cell>
          <cell r="I7">
            <v>83.714275064665941</v>
          </cell>
          <cell r="J7">
            <v>77.277373597535131</v>
          </cell>
          <cell r="K7">
            <v>77.108656100096169</v>
          </cell>
          <cell r="L7">
            <v>79.327384853081114</v>
          </cell>
          <cell r="M7">
            <v>74.047850022733158</v>
          </cell>
          <cell r="N7">
            <v>91.210525328211418</v>
          </cell>
          <cell r="O7" t="str">
            <v>.</v>
          </cell>
          <cell r="P7">
            <v>79.358887156497801</v>
          </cell>
          <cell r="Q7">
            <v>82.653905800761706</v>
          </cell>
          <cell r="R7">
            <v>84.990766485334916</v>
          </cell>
          <cell r="S7">
            <v>80.898475723011089</v>
          </cell>
          <cell r="T7">
            <v>92.20240447214421</v>
          </cell>
          <cell r="U7">
            <v>89.918565803139828</v>
          </cell>
          <cell r="V7">
            <v>70.228615175519082</v>
          </cell>
        </row>
        <row r="8">
          <cell r="B8">
            <v>164.29738064289316</v>
          </cell>
          <cell r="C8">
            <v>109.20338108126914</v>
          </cell>
          <cell r="D8">
            <v>110.46344222670514</v>
          </cell>
          <cell r="E8">
            <v>122.51173673435079</v>
          </cell>
          <cell r="F8">
            <v>124.22252026470899</v>
          </cell>
          <cell r="G8" t="str">
            <v>.</v>
          </cell>
          <cell r="H8">
            <v>168.84980583028562</v>
          </cell>
          <cell r="I8">
            <v>176.62907430066795</v>
          </cell>
          <cell r="J8">
            <v>187.16195933967353</v>
          </cell>
          <cell r="K8">
            <v>186.75333394357733</v>
          </cell>
          <cell r="L8">
            <v>144.01867087936915</v>
          </cell>
          <cell r="M8">
            <v>176.52575049215073</v>
          </cell>
          <cell r="N8">
            <v>101.40073923310942</v>
          </cell>
          <cell r="O8" t="str">
            <v>.</v>
          </cell>
          <cell r="P8">
            <v>132.48024932692772</v>
          </cell>
          <cell r="Q8">
            <v>191.00103789337618</v>
          </cell>
          <cell r="R8">
            <v>122.69675785205936</v>
          </cell>
          <cell r="S8">
            <v>137.51541043831824</v>
          </cell>
          <cell r="T8">
            <v>104.92110494720241</v>
          </cell>
          <cell r="U8">
            <v>116.26454414976894</v>
          </cell>
          <cell r="V8">
            <v>191.6980001364357</v>
          </cell>
        </row>
        <row r="10">
          <cell r="B10">
            <v>76.024750360293439</v>
          </cell>
          <cell r="C10">
            <v>77.418757556631562</v>
          </cell>
          <cell r="D10">
            <v>70.228615175519082</v>
          </cell>
          <cell r="E10">
            <v>75.716601401102906</v>
          </cell>
          <cell r="F10">
            <v>72.693806849043369</v>
          </cell>
          <cell r="G10" t="str">
            <v>.</v>
          </cell>
          <cell r="H10">
            <v>70.228615175519082</v>
          </cell>
          <cell r="I10">
            <v>70.228615175519082</v>
          </cell>
          <cell r="J10">
            <v>79.150261232083139</v>
          </cell>
          <cell r="K10">
            <v>79.150261232083139</v>
          </cell>
          <cell r="L10">
            <v>85.973559614159285</v>
          </cell>
          <cell r="M10">
            <v>80.412204588768191</v>
          </cell>
          <cell r="N10">
            <v>90.757205361593307</v>
          </cell>
          <cell r="O10" t="str">
            <v>.</v>
          </cell>
          <cell r="P10">
            <v>84.682268737551325</v>
          </cell>
          <cell r="Q10">
            <v>79.634495310811133</v>
          </cell>
          <cell r="R10">
            <v>81.894254344875065</v>
          </cell>
          <cell r="S10">
            <v>79.150261232083139</v>
          </cell>
          <cell r="T10">
            <v>82.760006182600847</v>
          </cell>
          <cell r="U10">
            <v>81.732842985299072</v>
          </cell>
          <cell r="V10">
            <v>70.228615175519082</v>
          </cell>
        </row>
        <row r="11">
          <cell r="B11">
            <v>148.17562809076301</v>
          </cell>
          <cell r="C11">
            <v>90.581120242055846</v>
          </cell>
          <cell r="D11">
            <v>90.786552881516201</v>
          </cell>
          <cell r="E11">
            <v>103.80217796732593</v>
          </cell>
          <cell r="F11">
            <v>99.590808858388641</v>
          </cell>
          <cell r="G11" t="str">
            <v>.</v>
          </cell>
          <cell r="H11">
            <v>148.17562809076301</v>
          </cell>
          <cell r="I11">
            <v>148.17562809076301</v>
          </cell>
          <cell r="J11">
            <v>191.6980001364357</v>
          </cell>
          <cell r="K11">
            <v>191.6980001364357</v>
          </cell>
          <cell r="L11">
            <v>156.08478470998674</v>
          </cell>
          <cell r="M11">
            <v>191.6980001364357</v>
          </cell>
          <cell r="N11">
            <v>100.89677349495807</v>
          </cell>
          <cell r="O11" t="str">
            <v>.</v>
          </cell>
          <cell r="P11">
            <v>141.36700346864833</v>
          </cell>
          <cell r="Q11">
            <v>184.02362367659524</v>
          </cell>
          <cell r="R11">
            <v>118.22648400943527</v>
          </cell>
          <cell r="S11">
            <v>134.54370508657217</v>
          </cell>
          <cell r="T11">
            <v>94.176191432612114</v>
          </cell>
          <cell r="U11">
            <v>105.68041924239206</v>
          </cell>
          <cell r="V11">
            <v>191.6980001364357</v>
          </cell>
        </row>
        <row r="12">
          <cell r="B12">
            <v>15.663101679301688</v>
          </cell>
          <cell r="C12">
            <v>5.4260411820722121</v>
          </cell>
          <cell r="D12">
            <v>7.443845348612915</v>
          </cell>
          <cell r="E12">
            <v>9.3522366336072711</v>
          </cell>
          <cell r="F12">
            <v>7.1664021724518205</v>
          </cell>
          <cell r="G12" t="str">
            <v>.</v>
          </cell>
          <cell r="H12">
            <v>11.454475411438832</v>
          </cell>
          <cell r="I12">
            <v>10.720931232580046</v>
          </cell>
          <cell r="J12">
            <v>16.668963595440417</v>
          </cell>
          <cell r="K12">
            <v>17.07578685989462</v>
          </cell>
          <cell r="L12">
            <v>17.319524901557646</v>
          </cell>
          <cell r="M12">
            <v>20.224077148985504</v>
          </cell>
          <cell r="N12">
            <v>3.5088120512782859</v>
          </cell>
          <cell r="O12" t="str">
            <v>.</v>
          </cell>
          <cell r="P12">
            <v>14.091841909913825</v>
          </cell>
          <cell r="Q12">
            <v>20.287070863144287</v>
          </cell>
          <cell r="R12">
            <v>10.480581203276678</v>
          </cell>
          <cell r="S12">
            <v>15.178574633553005</v>
          </cell>
          <cell r="T12">
            <v>3.6118425498403202</v>
          </cell>
          <cell r="U12">
            <v>5.7392905137415839</v>
          </cell>
          <cell r="V12">
            <v>17.406530902269129</v>
          </cell>
        </row>
        <row r="14">
          <cell r="B14">
            <v>18</v>
          </cell>
          <cell r="C14">
            <v>8</v>
          </cell>
          <cell r="D14">
            <v>13</v>
          </cell>
          <cell r="E14">
            <v>14</v>
          </cell>
          <cell r="F14">
            <v>22</v>
          </cell>
          <cell r="G14">
            <v>1</v>
          </cell>
          <cell r="H14">
            <v>76</v>
          </cell>
          <cell r="I14">
            <v>75</v>
          </cell>
          <cell r="J14">
            <v>325</v>
          </cell>
          <cell r="K14">
            <v>324</v>
          </cell>
          <cell r="L14">
            <v>44</v>
          </cell>
          <cell r="M14">
            <v>96</v>
          </cell>
          <cell r="N14">
            <v>2</v>
          </cell>
          <cell r="O14">
            <v>1</v>
          </cell>
          <cell r="P14">
            <v>26</v>
          </cell>
          <cell r="Q14">
            <v>45</v>
          </cell>
          <cell r="R14">
            <v>53</v>
          </cell>
          <cell r="S14">
            <v>36</v>
          </cell>
          <cell r="T14">
            <v>6</v>
          </cell>
          <cell r="U14">
            <v>15</v>
          </cell>
          <cell r="V14">
            <v>400</v>
          </cell>
        </row>
      </sheetData>
      <sheetData sheetId="106">
        <row r="7">
          <cell r="B7">
            <v>83.673149437420903</v>
          </cell>
          <cell r="C7">
            <v>92.634870457703016</v>
          </cell>
          <cell r="D7">
            <v>85.167028293599301</v>
          </cell>
          <cell r="E7">
            <v>89.826610307077246</v>
          </cell>
          <cell r="F7">
            <v>89.964297263109444</v>
          </cell>
          <cell r="G7" t="str">
            <v>.</v>
          </cell>
          <cell r="H7">
            <v>79.668303518821588</v>
          </cell>
          <cell r="I7">
            <v>83.0055001672049</v>
          </cell>
          <cell r="J7">
            <v>76.59944101602251</v>
          </cell>
          <cell r="K7">
            <v>76.480817790270166</v>
          </cell>
          <cell r="L7">
            <v>78.14021957261015</v>
          </cell>
          <cell r="M7">
            <v>72.565762289887644</v>
          </cell>
          <cell r="N7">
            <v>90.722670011305809</v>
          </cell>
          <cell r="O7" t="str">
            <v>.</v>
          </cell>
          <cell r="P7">
            <v>77.397215515477555</v>
          </cell>
          <cell r="Q7">
            <v>81.737918614731498</v>
          </cell>
          <cell r="R7">
            <v>83.873868293819385</v>
          </cell>
          <cell r="S7">
            <v>81.751976789566243</v>
          </cell>
          <cell r="T7">
            <v>91.303277945950143</v>
          </cell>
          <cell r="U7">
            <v>89.168283095906943</v>
          </cell>
          <cell r="V7">
            <v>71.246474353632479</v>
          </cell>
        </row>
        <row r="8">
          <cell r="B8">
            <v>164.7201871052373</v>
          </cell>
          <cell r="C8">
            <v>108.58320601646545</v>
          </cell>
          <cell r="D8">
            <v>110.80370011996661</v>
          </cell>
          <cell r="E8">
            <v>124.35662319213219</v>
          </cell>
          <cell r="F8">
            <v>125.23191597898813</v>
          </cell>
          <cell r="G8" t="str">
            <v>.</v>
          </cell>
          <cell r="H8">
            <v>170.32898242946231</v>
          </cell>
          <cell r="I8">
            <v>177.46383134904363</v>
          </cell>
          <cell r="J8">
            <v>189.84673635346763</v>
          </cell>
          <cell r="K8">
            <v>189.55273639777488</v>
          </cell>
          <cell r="L8">
            <v>146.21829714274079</v>
          </cell>
          <cell r="M8">
            <v>179.23743285602251</v>
          </cell>
          <cell r="N8">
            <v>101.48773950962411</v>
          </cell>
          <cell r="O8" t="str">
            <v>.</v>
          </cell>
          <cell r="P8">
            <v>133.57417296778172</v>
          </cell>
          <cell r="Q8">
            <v>201.21287086397763</v>
          </cell>
          <cell r="R8">
            <v>126.70042450369988</v>
          </cell>
          <cell r="S8">
            <v>136.62519765026343</v>
          </cell>
          <cell r="T8">
            <v>103.78439260573091</v>
          </cell>
          <cell r="U8">
            <v>116.34019514831667</v>
          </cell>
          <cell r="V8">
            <v>193.79190468494713</v>
          </cell>
        </row>
        <row r="10">
          <cell r="B10">
            <v>77.375888637830741</v>
          </cell>
          <cell r="C10">
            <v>78.997798907367596</v>
          </cell>
          <cell r="D10">
            <v>71.246474353632479</v>
          </cell>
          <cell r="E10">
            <v>78.027509769155515</v>
          </cell>
          <cell r="F10">
            <v>73.981524936882664</v>
          </cell>
          <cell r="G10" t="str">
            <v>.</v>
          </cell>
          <cell r="H10">
            <v>71.246474353632479</v>
          </cell>
          <cell r="I10">
            <v>71.246474353632479</v>
          </cell>
          <cell r="J10">
            <v>78.191239193383822</v>
          </cell>
          <cell r="K10">
            <v>78.191239193383822</v>
          </cell>
          <cell r="L10">
            <v>84.447021825140837</v>
          </cell>
          <cell r="M10">
            <v>78.458261006051472</v>
          </cell>
          <cell r="N10">
            <v>90.503911666392327</v>
          </cell>
          <cell r="O10" t="str">
            <v>.</v>
          </cell>
          <cell r="P10">
            <v>83.584420496152731</v>
          </cell>
          <cell r="Q10">
            <v>78.191239193383822</v>
          </cell>
          <cell r="R10">
            <v>79.824138014882323</v>
          </cell>
          <cell r="S10">
            <v>78.584629353610254</v>
          </cell>
          <cell r="T10">
            <v>80.151596863338952</v>
          </cell>
          <cell r="U10">
            <v>81.190015023713158</v>
          </cell>
          <cell r="V10">
            <v>71.246474353632479</v>
          </cell>
        </row>
        <row r="11">
          <cell r="B11">
            <v>152.32330729214084</v>
          </cell>
          <cell r="C11">
            <v>92.598329670279355</v>
          </cell>
          <cell r="D11">
            <v>92.69283121714939</v>
          </cell>
          <cell r="E11">
            <v>108.02186120362582</v>
          </cell>
          <cell r="F11">
            <v>102.98361012921762</v>
          </cell>
          <cell r="G11" t="str">
            <v>.</v>
          </cell>
          <cell r="H11">
            <v>152.32330729214084</v>
          </cell>
          <cell r="I11">
            <v>152.32330729214084</v>
          </cell>
          <cell r="J11">
            <v>193.79190468494713</v>
          </cell>
          <cell r="K11">
            <v>193.79190468494713</v>
          </cell>
          <cell r="L11">
            <v>158.01977262905078</v>
          </cell>
          <cell r="M11">
            <v>193.79190468494713</v>
          </cell>
          <cell r="N11">
            <v>101.24302349849515</v>
          </cell>
          <cell r="O11" t="str">
            <v>.</v>
          </cell>
          <cell r="P11">
            <v>144.25221587632225</v>
          </cell>
          <cell r="Q11">
            <v>192.48206929112061</v>
          </cell>
          <cell r="R11">
            <v>120.5828749509672</v>
          </cell>
          <cell r="S11">
            <v>131.33187647983547</v>
          </cell>
          <cell r="T11">
            <v>91.108282024282076</v>
          </cell>
          <cell r="U11">
            <v>105.9307397653273</v>
          </cell>
          <cell r="V11">
            <v>193.79190468494713</v>
          </cell>
        </row>
        <row r="12">
          <cell r="B12">
            <v>16.112040228947958</v>
          </cell>
          <cell r="C12">
            <v>5.2179889658558167</v>
          </cell>
          <cell r="D12">
            <v>7.3322128746504749</v>
          </cell>
          <cell r="E12">
            <v>10.099120632412188</v>
          </cell>
          <cell r="F12">
            <v>7.0367675302514154</v>
          </cell>
          <cell r="G12" t="str">
            <v>.</v>
          </cell>
          <cell r="H12">
            <v>11.210557898509894</v>
          </cell>
          <cell r="I12">
            <v>10.981919412265622</v>
          </cell>
          <cell r="J12">
            <v>18.266531925251556</v>
          </cell>
          <cell r="K12">
            <v>18.735072606344456</v>
          </cell>
          <cell r="L12">
            <v>18.716604603780915</v>
          </cell>
          <cell r="M12">
            <v>21.94971448916888</v>
          </cell>
          <cell r="N12">
            <v>3.7151380012054673</v>
          </cell>
          <cell r="O12" t="str">
            <v>.</v>
          </cell>
          <cell r="P12">
            <v>16.515744593234636</v>
          </cell>
          <cell r="Q12">
            <v>21.733086887812021</v>
          </cell>
          <cell r="R12">
            <v>11.943733139950018</v>
          </cell>
          <cell r="S12">
            <v>16.028934621279291</v>
          </cell>
          <cell r="T12">
            <v>3.4881636102650915</v>
          </cell>
          <cell r="U12">
            <v>6.0085783526584811</v>
          </cell>
          <cell r="V12">
            <v>18.547431992634706</v>
          </cell>
        </row>
      </sheetData>
      <sheetData sheetId="107">
        <row r="7">
          <cell r="B7">
            <v>84.931150566799019</v>
          </cell>
          <cell r="C7">
            <v>94.701055590833789</v>
          </cell>
          <cell r="D7">
            <v>91.98627723100104</v>
          </cell>
          <cell r="E7">
            <v>91.071419348728654</v>
          </cell>
          <cell r="F7">
            <v>94.567582632781949</v>
          </cell>
          <cell r="G7" t="str">
            <v>.</v>
          </cell>
          <cell r="H7">
            <v>86.931827119256781</v>
          </cell>
          <cell r="I7">
            <v>87.313596955263066</v>
          </cell>
          <cell r="J7">
            <v>69.605443911161274</v>
          </cell>
          <cell r="K7">
            <v>69.24510595760988</v>
          </cell>
          <cell r="L7">
            <v>88.69547442392674</v>
          </cell>
          <cell r="M7">
            <v>80.898519832782299</v>
          </cell>
          <cell r="N7">
            <v>84.272025954072376</v>
          </cell>
          <cell r="O7" t="str">
            <v>.</v>
          </cell>
          <cell r="P7">
            <v>79.174102872063486</v>
          </cell>
          <cell r="Q7">
            <v>82.665018766497283</v>
          </cell>
          <cell r="R7">
            <v>72.556436715794078</v>
          </cell>
          <cell r="S7">
            <v>80.812146380015392</v>
          </cell>
          <cell r="T7">
            <v>90.677845446916152</v>
          </cell>
          <cell r="U7">
            <v>80.675016506342629</v>
          </cell>
          <cell r="V7">
            <v>71.790466624165589</v>
          </cell>
        </row>
        <row r="8">
          <cell r="B8">
            <v>111.89691466132344</v>
          </cell>
          <cell r="C8">
            <v>107.71929294590772</v>
          </cell>
          <cell r="D8">
            <v>108.00864425702909</v>
          </cell>
          <cell r="E8">
            <v>105.86430195631795</v>
          </cell>
          <cell r="F8">
            <v>103.76478322822098</v>
          </cell>
          <cell r="G8" t="str">
            <v>.</v>
          </cell>
          <cell r="H8">
            <v>114.53280893522945</v>
          </cell>
          <cell r="I8">
            <v>115.03579125060813</v>
          </cell>
          <cell r="J8">
            <v>153.88097870080409</v>
          </cell>
          <cell r="K8">
            <v>153.08435772060739</v>
          </cell>
          <cell r="L8">
            <v>134.40212641804635</v>
          </cell>
          <cell r="M8">
            <v>141.22100196951658</v>
          </cell>
          <cell r="N8">
            <v>103.15741525788415</v>
          </cell>
          <cell r="O8" t="str">
            <v>.</v>
          </cell>
          <cell r="P8">
            <v>134.30288150784446</v>
          </cell>
          <cell r="Q8">
            <v>116.87607214948432</v>
          </cell>
          <cell r="R8">
            <v>119.73545557592811</v>
          </cell>
          <cell r="S8">
            <v>129.29004814548796</v>
          </cell>
          <cell r="T8">
            <v>109.32573530878706</v>
          </cell>
          <cell r="U8">
            <v>113.21136147819399</v>
          </cell>
          <cell r="V8">
            <v>158.71154100552457</v>
          </cell>
        </row>
        <row r="10">
          <cell r="B10">
            <v>80.054011897655457</v>
          </cell>
          <cell r="C10">
            <v>85.4843411621397</v>
          </cell>
          <cell r="D10">
            <v>84.428989159884097</v>
          </cell>
          <cell r="E10">
            <v>81.473720828107034</v>
          </cell>
          <cell r="F10">
            <v>86.764654195052202</v>
          </cell>
          <cell r="G10" t="str">
            <v>.</v>
          </cell>
          <cell r="H10">
            <v>80.054011897655457</v>
          </cell>
          <cell r="I10">
            <v>80.054011897655457</v>
          </cell>
          <cell r="J10">
            <v>71.790466624165589</v>
          </cell>
          <cell r="K10">
            <v>71.790466624165589</v>
          </cell>
          <cell r="L10">
            <v>95.624133224853594</v>
          </cell>
          <cell r="M10">
            <v>90.917983647349857</v>
          </cell>
          <cell r="N10">
            <v>78.255079024088943</v>
          </cell>
          <cell r="O10" t="str">
            <v>.</v>
          </cell>
          <cell r="P10">
            <v>81.362929696130706</v>
          </cell>
          <cell r="Q10">
            <v>81.148854934709263</v>
          </cell>
          <cell r="R10">
            <v>71.790466624165589</v>
          </cell>
          <cell r="S10">
            <v>80.680618856793373</v>
          </cell>
          <cell r="T10">
            <v>84.591695007129147</v>
          </cell>
          <cell r="U10">
            <v>84.541764276743621</v>
          </cell>
          <cell r="V10">
            <v>71.790466624165589</v>
          </cell>
        </row>
        <row r="11">
          <cell r="B11">
            <v>105.47127735615855</v>
          </cell>
          <cell r="C11">
            <v>97.235587612855795</v>
          </cell>
          <cell r="D11">
            <v>99.135011543626177</v>
          </cell>
          <cell r="E11">
            <v>94.707633250166111</v>
          </cell>
          <cell r="F11">
            <v>95.202978481340665</v>
          </cell>
          <cell r="G11" t="str">
            <v>.</v>
          </cell>
          <cell r="H11">
            <v>105.47127735615855</v>
          </cell>
          <cell r="I11">
            <v>105.47127735615855</v>
          </cell>
          <cell r="J11">
            <v>158.71154100552457</v>
          </cell>
          <cell r="K11">
            <v>158.71154100552457</v>
          </cell>
          <cell r="L11">
            <v>144.90126949290962</v>
          </cell>
          <cell r="M11">
            <v>158.71154100552457</v>
          </cell>
          <cell r="N11">
            <v>95.79206850118905</v>
          </cell>
          <cell r="O11" t="str">
            <v>.</v>
          </cell>
          <cell r="P11">
            <v>138.0157843249298</v>
          </cell>
          <cell r="Q11">
            <v>114.7324414331466</v>
          </cell>
          <cell r="R11">
            <v>118.47142192116196</v>
          </cell>
          <cell r="S11">
            <v>129.07961938481793</v>
          </cell>
          <cell r="T11">
            <v>101.987968638767</v>
          </cell>
          <cell r="U11">
            <v>118.63757393574524</v>
          </cell>
          <cell r="V11">
            <v>158.71154100552457</v>
          </cell>
        </row>
        <row r="12">
          <cell r="B12">
            <v>5.9797910805756729</v>
          </cell>
          <cell r="C12">
            <v>4.530000015811356</v>
          </cell>
          <cell r="D12">
            <v>4.54643331517984</v>
          </cell>
          <cell r="E12">
            <v>4.2050440637525481</v>
          </cell>
          <cell r="F12">
            <v>2.8177863480204204</v>
          </cell>
          <cell r="G12" t="str">
            <v>.</v>
          </cell>
          <cell r="H12">
            <v>4.3727196165084425</v>
          </cell>
          <cell r="I12">
            <v>4.9213427655436934</v>
          </cell>
          <cell r="J12">
            <v>10.915214395630432</v>
          </cell>
          <cell r="K12">
            <v>10.923323680528876</v>
          </cell>
          <cell r="L12">
            <v>5.9027395490827717</v>
          </cell>
          <cell r="M12">
            <v>12.021539611257969</v>
          </cell>
          <cell r="N12">
            <v>7.0469670943050229</v>
          </cell>
          <cell r="O12" t="str">
            <v>.</v>
          </cell>
          <cell r="P12">
            <v>10.710500202016462</v>
          </cell>
          <cell r="Q12">
            <v>5.9561439095344184</v>
          </cell>
          <cell r="R12">
            <v>9.8980819344850488</v>
          </cell>
          <cell r="S12">
            <v>11.832771441761093</v>
          </cell>
          <cell r="T12">
            <v>5.9761358680138006</v>
          </cell>
          <cell r="U12">
            <v>9.0633817475869556</v>
          </cell>
          <cell r="V12">
            <v>10.131231420037794</v>
          </cell>
        </row>
      </sheetData>
      <sheetData sheetId="108">
        <row r="7">
          <cell r="B7">
            <v>87.882939100872974</v>
          </cell>
          <cell r="C7">
            <v>90.63703995835975</v>
          </cell>
          <cell r="D7">
            <v>89.065616571473939</v>
          </cell>
          <cell r="E7">
            <v>88.760000696285474</v>
          </cell>
          <cell r="F7">
            <v>91.772327444348761</v>
          </cell>
          <cell r="G7" t="str">
            <v>.</v>
          </cell>
          <cell r="H7">
            <v>89.032666610170878</v>
          </cell>
          <cell r="I7">
            <v>87.244767641785302</v>
          </cell>
          <cell r="J7">
            <v>74.277861161928243</v>
          </cell>
          <cell r="K7">
            <v>73.729187686473253</v>
          </cell>
          <cell r="L7">
            <v>82.163896232224474</v>
          </cell>
          <cell r="M7">
            <v>79.928388190090985</v>
          </cell>
          <cell r="N7">
            <v>89.947906072644955</v>
          </cell>
          <cell r="O7" t="str">
            <v>.</v>
          </cell>
          <cell r="P7">
            <v>76.66204778912963</v>
          </cell>
          <cell r="Q7">
            <v>84.777106076418335</v>
          </cell>
          <cell r="R7">
            <v>75.1600816233383</v>
          </cell>
          <cell r="S7">
            <v>80.613734912500888</v>
          </cell>
          <cell r="T7">
            <v>90.338859017414435</v>
          </cell>
          <cell r="U7">
            <v>82.545994751191813</v>
          </cell>
          <cell r="V7">
            <v>74.189765469420507</v>
          </cell>
        </row>
        <row r="8">
          <cell r="B8">
            <v>108.14776514175834</v>
          </cell>
          <cell r="C8">
            <v>110.37184299013825</v>
          </cell>
          <cell r="D8">
            <v>109.29186741314128</v>
          </cell>
          <cell r="E8">
            <v>106.14412321678415</v>
          </cell>
          <cell r="F8">
            <v>106.33270856962689</v>
          </cell>
          <cell r="G8" t="str">
            <v>.</v>
          </cell>
          <cell r="H8">
            <v>112.66220050396905</v>
          </cell>
          <cell r="I8">
            <v>110.3997878443657</v>
          </cell>
          <cell r="J8">
            <v>136.04328385458038</v>
          </cell>
          <cell r="K8">
            <v>135.0383634086069</v>
          </cell>
          <cell r="L8">
            <v>133.26828672235141</v>
          </cell>
          <cell r="M8">
            <v>128.38681588450143</v>
          </cell>
          <cell r="N8">
            <v>102.02909796690199</v>
          </cell>
          <cell r="O8" t="str">
            <v>.</v>
          </cell>
          <cell r="P8">
            <v>127.70516697240322</v>
          </cell>
          <cell r="Q8">
            <v>110.0628048574479</v>
          </cell>
          <cell r="R8">
            <v>121.61723831645625</v>
          </cell>
          <cell r="S8">
            <v>131.16335753108365</v>
          </cell>
          <cell r="T8">
            <v>109.79051477184134</v>
          </cell>
          <cell r="U8">
            <v>116.23364367299341</v>
          </cell>
          <cell r="V8">
            <v>135.88193258362674</v>
          </cell>
        </row>
        <row r="10">
          <cell r="B10">
            <v>82.609504790149359</v>
          </cell>
          <cell r="C10">
            <v>83.574995502672522</v>
          </cell>
          <cell r="D10">
            <v>85.188525131128969</v>
          </cell>
          <cell r="E10">
            <v>84.192924107005936</v>
          </cell>
          <cell r="F10">
            <v>87.548939151513338</v>
          </cell>
          <cell r="G10" t="str">
            <v>.</v>
          </cell>
          <cell r="H10">
            <v>82.609504790149359</v>
          </cell>
          <cell r="I10">
            <v>82.609504790149359</v>
          </cell>
          <cell r="J10">
            <v>74.189765469420507</v>
          </cell>
          <cell r="K10">
            <v>74.189765469420507</v>
          </cell>
          <cell r="L10">
            <v>83.724810327783288</v>
          </cell>
          <cell r="M10">
            <v>84.594541742778631</v>
          </cell>
          <cell r="N10">
            <v>82.773400707938535</v>
          </cell>
          <cell r="O10" t="str">
            <v>.</v>
          </cell>
          <cell r="P10">
            <v>74.851047883630557</v>
          </cell>
          <cell r="Q10">
            <v>84.820937296742571</v>
          </cell>
          <cell r="R10">
            <v>74.189765469420507</v>
          </cell>
          <cell r="S10">
            <v>80.400374976072769</v>
          </cell>
          <cell r="T10">
            <v>85.449531556156685</v>
          </cell>
          <cell r="U10">
            <v>84.373855051841502</v>
          </cell>
          <cell r="V10">
            <v>74.189765469420507</v>
          </cell>
        </row>
        <row r="11">
          <cell r="B11">
            <v>101.6583356670338</v>
          </cell>
          <cell r="C11">
            <v>101.77214840379054</v>
          </cell>
          <cell r="D11">
            <v>104.5343124782718</v>
          </cell>
          <cell r="E11">
            <v>100.68256016552041</v>
          </cell>
          <cell r="F11">
            <v>101.43924744660187</v>
          </cell>
          <cell r="G11" t="str">
            <v>.</v>
          </cell>
          <cell r="H11">
            <v>104.5343124782718</v>
          </cell>
          <cell r="I11">
            <v>104.5343124782718</v>
          </cell>
          <cell r="J11">
            <v>135.88193258362674</v>
          </cell>
          <cell r="K11">
            <v>135.88193258362674</v>
          </cell>
          <cell r="L11">
            <v>135.80005988276667</v>
          </cell>
          <cell r="M11">
            <v>135.88193258362674</v>
          </cell>
          <cell r="N11">
            <v>93.890961764726228</v>
          </cell>
          <cell r="O11" t="str">
            <v>.</v>
          </cell>
          <cell r="P11">
            <v>124.68836723917771</v>
          </cell>
          <cell r="Q11">
            <v>110.11970921845385</v>
          </cell>
          <cell r="R11">
            <v>120.04716057858582</v>
          </cell>
          <cell r="S11">
            <v>130.81620818172149</v>
          </cell>
          <cell r="T11">
            <v>103.84842313267077</v>
          </cell>
          <cell r="U11">
            <v>118.80746767875058</v>
          </cell>
          <cell r="V11">
            <v>135.88193258362674</v>
          </cell>
        </row>
        <row r="12">
          <cell r="B12">
            <v>4.3144946512479567</v>
          </cell>
          <cell r="C12">
            <v>6.093076771253414</v>
          </cell>
          <cell r="D12">
            <v>5.871762376025158</v>
          </cell>
          <cell r="E12">
            <v>5.0633897336744438</v>
          </cell>
          <cell r="F12">
            <v>4.3039574811243018</v>
          </cell>
          <cell r="G12" t="str">
            <v>.</v>
          </cell>
          <cell r="H12">
            <v>6.1053535924776909</v>
          </cell>
          <cell r="I12">
            <v>5.3637342290896459</v>
          </cell>
          <cell r="J12">
            <v>9.1716093242187551</v>
          </cell>
          <cell r="K12">
            <v>8.77367871532031</v>
          </cell>
          <cell r="L12">
            <v>6.375628745215649</v>
          </cell>
          <cell r="M12">
            <v>7.8120327022890681</v>
          </cell>
          <cell r="N12">
            <v>4.5162687421259262</v>
          </cell>
          <cell r="O12" t="str">
            <v>.</v>
          </cell>
          <cell r="P12">
            <v>9.495150706808543</v>
          </cell>
          <cell r="Q12">
            <v>5.4604902762217602</v>
          </cell>
          <cell r="R12">
            <v>9.4212887799116025</v>
          </cell>
          <cell r="S12">
            <v>11.379588868615322</v>
          </cell>
          <cell r="T12">
            <v>6.4588213173511377</v>
          </cell>
          <cell r="U12">
            <v>8.904685460241808</v>
          </cell>
          <cell r="V12">
            <v>8.7337296343277906</v>
          </cell>
        </row>
      </sheetData>
      <sheetData sheetId="109">
        <row r="4">
          <cell r="B4">
            <v>3.9499999999999993</v>
          </cell>
          <cell r="C4">
            <v>5.9749999999999988</v>
          </cell>
          <cell r="D4">
            <v>5.458333333333333</v>
          </cell>
          <cell r="E4">
            <v>5.666666666666667</v>
          </cell>
          <cell r="F4">
            <v>4.3666666666666663</v>
          </cell>
          <cell r="H4">
            <v>3.9499999999999993</v>
          </cell>
          <cell r="I4">
            <v>3.9499999999999993</v>
          </cell>
          <cell r="J4">
            <v>2.3833333333333329</v>
          </cell>
          <cell r="K4">
            <v>2.3833333333333329</v>
          </cell>
          <cell r="L4">
            <v>2.7416666666666667</v>
          </cell>
          <cell r="M4">
            <v>2.3833333333333329</v>
          </cell>
          <cell r="N4">
            <v>10.950000000000001</v>
          </cell>
          <cell r="P4">
            <v>3.8166666666666664</v>
          </cell>
          <cell r="Q4">
            <v>3.5333333333333328</v>
          </cell>
          <cell r="R4">
            <v>4.2</v>
          </cell>
          <cell r="S4">
            <v>3.3583333333333329</v>
          </cell>
          <cell r="T4">
            <v>4.2250000000000005</v>
          </cell>
          <cell r="U4">
            <v>4.3999999999999995</v>
          </cell>
          <cell r="V4">
            <v>2.3833333333333329</v>
          </cell>
        </row>
        <row r="5">
          <cell r="B5">
            <v>11.516666666666666</v>
          </cell>
          <cell r="C5">
            <v>10.65</v>
          </cell>
          <cell r="D5">
            <v>9.5333333333333332</v>
          </cell>
          <cell r="E5">
            <v>10.216666666666667</v>
          </cell>
          <cell r="F5">
            <v>10.333333333333334</v>
          </cell>
          <cell r="H5">
            <v>11.516666666666666</v>
          </cell>
          <cell r="I5">
            <v>11.516666666666666</v>
          </cell>
          <cell r="J5">
            <v>15.224999999999996</v>
          </cell>
          <cell r="K5">
            <v>15.224999999999996</v>
          </cell>
          <cell r="L5">
            <v>7.8583333333333334</v>
          </cell>
          <cell r="M5">
            <v>7.6416666666666666</v>
          </cell>
          <cell r="N5">
            <v>14.533333333333333</v>
          </cell>
          <cell r="P5">
            <v>9.5500000000000025</v>
          </cell>
          <cell r="Q5">
            <v>11.066666666666668</v>
          </cell>
          <cell r="R5">
            <v>15.224999999999996</v>
          </cell>
          <cell r="S5">
            <v>12.341666666666669</v>
          </cell>
          <cell r="T5">
            <v>10.091666666666667</v>
          </cell>
          <cell r="U5">
            <v>8.6083333333333325</v>
          </cell>
          <cell r="V5">
            <v>15.224999999999996</v>
          </cell>
        </row>
        <row r="7">
          <cell r="B7">
            <v>64.754098360655732</v>
          </cell>
          <cell r="C7">
            <v>75.632911392405049</v>
          </cell>
          <cell r="D7">
            <v>83.974358974358964</v>
          </cell>
          <cell r="E7">
            <v>73.593073593073598</v>
          </cell>
          <cell r="F7">
            <v>70.430107526881713</v>
          </cell>
          <cell r="G7" t="str">
            <v>.</v>
          </cell>
          <cell r="H7">
            <v>52.666666666666664</v>
          </cell>
          <cell r="I7">
            <v>55.967916609681708</v>
          </cell>
          <cell r="J7">
            <v>38.464444864720612</v>
          </cell>
          <cell r="K7">
            <v>41.812865497076011</v>
          </cell>
          <cell r="L7">
            <v>65.277777777777786</v>
          </cell>
          <cell r="M7">
            <v>64.414414414414395</v>
          </cell>
          <cell r="N7">
            <v>98.64864864864866</v>
          </cell>
          <cell r="O7" t="str">
            <v>.</v>
          </cell>
          <cell r="P7">
            <v>69.393939393939391</v>
          </cell>
          <cell r="Q7">
            <v>59.887005649717509</v>
          </cell>
          <cell r="R7">
            <v>56.000000000000007</v>
          </cell>
          <cell r="S7">
            <v>63.364779874213831</v>
          </cell>
          <cell r="T7">
            <v>60.357142857142861</v>
          </cell>
          <cell r="U7">
            <v>77.192982456140342</v>
          </cell>
          <cell r="V7">
            <v>39.722222222222214</v>
          </cell>
        </row>
        <row r="8">
          <cell r="B8">
            <v>188.79781420765028</v>
          </cell>
          <cell r="C8">
            <v>134.81012658227849</v>
          </cell>
          <cell r="D8">
            <v>146.66666666666666</v>
          </cell>
          <cell r="E8">
            <v>132.68398268398269</v>
          </cell>
          <cell r="F8">
            <v>166.66666666666669</v>
          </cell>
          <cell r="G8" t="str">
            <v>.</v>
          </cell>
          <cell r="H8">
            <v>153.55555555555554</v>
          </cell>
          <cell r="I8">
            <v>163.18071889151926</v>
          </cell>
          <cell r="J8">
            <v>245.71517750994602</v>
          </cell>
          <cell r="K8">
            <v>267.10526315789463</v>
          </cell>
          <cell r="L8">
            <v>187.10317460317461</v>
          </cell>
          <cell r="M8">
            <v>206.53153153153153</v>
          </cell>
          <cell r="N8">
            <v>130.93093093093094</v>
          </cell>
          <cell r="O8" t="str">
            <v>.</v>
          </cell>
          <cell r="P8">
            <v>173.63636363636368</v>
          </cell>
          <cell r="Q8">
            <v>187.57062146892659</v>
          </cell>
          <cell r="R8">
            <v>202.99999999999994</v>
          </cell>
          <cell r="S8">
            <v>232.86163522012581</v>
          </cell>
          <cell r="T8">
            <v>144.16666666666666</v>
          </cell>
          <cell r="U8">
            <v>151.02339181286547</v>
          </cell>
          <cell r="V8">
            <v>253.74999999999991</v>
          </cell>
        </row>
        <row r="10">
          <cell r="B10">
            <v>65.833333333333314</v>
          </cell>
          <cell r="C10">
            <v>99.583333333333314</v>
          </cell>
          <cell r="D10">
            <v>90.972222222222214</v>
          </cell>
          <cell r="E10">
            <v>94.444444444444457</v>
          </cell>
          <cell r="F10">
            <v>72.777777777777771</v>
          </cell>
          <cell r="G10" t="str">
            <v>.</v>
          </cell>
          <cell r="H10">
            <v>65.833333333333314</v>
          </cell>
          <cell r="I10">
            <v>65.833333333333314</v>
          </cell>
          <cell r="J10">
            <v>39.722222222222214</v>
          </cell>
          <cell r="K10">
            <v>39.722222222222214</v>
          </cell>
          <cell r="L10">
            <v>45.694444444444443</v>
          </cell>
          <cell r="M10">
            <v>39.722222222222214</v>
          </cell>
          <cell r="N10">
            <v>182.50000000000003</v>
          </cell>
          <cell r="O10" t="str">
            <v>.</v>
          </cell>
          <cell r="P10">
            <v>63.611111111111107</v>
          </cell>
          <cell r="Q10">
            <v>58.888888888888879</v>
          </cell>
          <cell r="R10">
            <v>70</v>
          </cell>
          <cell r="S10">
            <v>55.972222222222214</v>
          </cell>
          <cell r="T10">
            <v>70.416666666666671</v>
          </cell>
          <cell r="U10">
            <v>73.333333333333329</v>
          </cell>
          <cell r="V10">
            <v>39.722222222222214</v>
          </cell>
        </row>
        <row r="11">
          <cell r="B11">
            <v>191.94444444444443</v>
          </cell>
          <cell r="C11">
            <v>177.5</v>
          </cell>
          <cell r="D11">
            <v>158.88888888888889</v>
          </cell>
          <cell r="E11">
            <v>170.27777777777777</v>
          </cell>
          <cell r="F11">
            <v>172.22222222222223</v>
          </cell>
          <cell r="G11" t="str">
            <v>.</v>
          </cell>
          <cell r="H11">
            <v>191.94444444444443</v>
          </cell>
          <cell r="I11">
            <v>191.94444444444443</v>
          </cell>
          <cell r="J11">
            <v>253.74999999999991</v>
          </cell>
          <cell r="K11">
            <v>253.74999999999991</v>
          </cell>
          <cell r="L11">
            <v>130.97222222222223</v>
          </cell>
          <cell r="M11">
            <v>127.3611111111111</v>
          </cell>
          <cell r="N11">
            <v>242.2222222222222</v>
          </cell>
          <cell r="O11" t="str">
            <v>.</v>
          </cell>
          <cell r="P11">
            <v>159.16666666666671</v>
          </cell>
          <cell r="Q11">
            <v>184.44444444444449</v>
          </cell>
          <cell r="R11">
            <v>253.74999999999991</v>
          </cell>
          <cell r="S11">
            <v>205.69444444444449</v>
          </cell>
          <cell r="T11">
            <v>168.19444444444446</v>
          </cell>
          <cell r="U11">
            <v>143.4722222222222</v>
          </cell>
          <cell r="V11">
            <v>253.74999999999991</v>
          </cell>
        </row>
        <row r="12">
          <cell r="B12">
            <v>27.979862609205469</v>
          </cell>
          <cell r="C12">
            <v>18.917487181226459</v>
          </cell>
          <cell r="D12">
            <v>20.700169019626532</v>
          </cell>
          <cell r="E12">
            <v>19.582480664045512</v>
          </cell>
          <cell r="F12">
            <v>22.312353333844921</v>
          </cell>
          <cell r="G12" t="str">
            <v>.</v>
          </cell>
          <cell r="H12">
            <v>26.098068670634223</v>
          </cell>
          <cell r="I12">
            <v>22.53443953450132</v>
          </cell>
          <cell r="J12">
            <v>39.836983273053839</v>
          </cell>
          <cell r="K12">
            <v>41.326258883604822</v>
          </cell>
          <cell r="L12">
            <v>27.045274242151692</v>
          </cell>
          <cell r="M12">
            <v>36.600678679071379</v>
          </cell>
          <cell r="N12">
            <v>12.736006993698524</v>
          </cell>
          <cell r="O12" t="str">
            <v>.</v>
          </cell>
          <cell r="P12">
            <v>24.509989440064249</v>
          </cell>
          <cell r="Q12">
            <v>29.406856319142705</v>
          </cell>
          <cell r="R12">
            <v>32.343149209237652</v>
          </cell>
          <cell r="S12">
            <v>33.425571966896463</v>
          </cell>
          <cell r="T12">
            <v>32.136763987494533</v>
          </cell>
          <cell r="U12">
            <v>24.541525768436543</v>
          </cell>
          <cell r="V12">
            <v>40.24928569888398</v>
          </cell>
        </row>
      </sheetData>
      <sheetData sheetId="110"/>
      <sheetData sheetId="111">
        <row r="34">
          <cell r="B34">
            <v>83.846328597447709</v>
          </cell>
          <cell r="C34">
            <v>90.64895525724063</v>
          </cell>
          <cell r="D34">
            <v>138.10914125579595</v>
          </cell>
          <cell r="E34">
            <v>107.49732128672778</v>
          </cell>
          <cell r="F34">
            <v>107.26002035673498</v>
          </cell>
          <cell r="G34">
            <v>70.478376207854623</v>
          </cell>
          <cell r="H34">
            <v>100.68723924764672</v>
          </cell>
          <cell r="I34">
            <v>110.18781125203586</v>
          </cell>
          <cell r="J34">
            <v>98.436222837953039</v>
          </cell>
          <cell r="K34">
            <v>100</v>
          </cell>
          <cell r="L34">
            <v>106.23171632676629</v>
          </cell>
          <cell r="M34">
            <v>133.3631226559404</v>
          </cell>
          <cell r="N34">
            <v>57.664125988244699</v>
          </cell>
          <cell r="O34">
            <v>90.490754637245459</v>
          </cell>
          <cell r="P34">
            <v>87.247641927344162</v>
          </cell>
          <cell r="Q34">
            <v>90.33255401725026</v>
          </cell>
          <cell r="R34">
            <v>86.140237587377882</v>
          </cell>
          <cell r="S34">
            <v>98.005284087016705</v>
          </cell>
          <cell r="T34">
            <v>94.999472307108206</v>
          </cell>
          <cell r="U34">
            <v>100.9319955569276</v>
          </cell>
          <cell r="V34">
            <v>100.13022185041487</v>
          </cell>
        </row>
        <row r="35">
          <cell r="A35" t="str">
            <v>Lesen 4. Klasse</v>
          </cell>
          <cell r="B35">
            <v>96.6003970949522</v>
          </cell>
          <cell r="C35">
            <v>99.142512807977269</v>
          </cell>
          <cell r="D35">
            <v>105.07411613836905</v>
          </cell>
          <cell r="E35">
            <v>100.83725661666062</v>
          </cell>
          <cell r="F35">
            <v>98.506983879721005</v>
          </cell>
          <cell r="G35">
            <v>94.90565328626883</v>
          </cell>
          <cell r="H35">
            <v>99.442753545408905</v>
          </cell>
          <cell r="I35">
            <v>100.75638516605837</v>
          </cell>
          <cell r="J35">
            <v>99.735530381177426</v>
          </cell>
          <cell r="K35">
            <v>100</v>
          </cell>
          <cell r="L35">
            <v>99.142512807977269</v>
          </cell>
          <cell r="M35">
            <v>105.07411613836905</v>
          </cell>
          <cell r="N35">
            <v>91.51616566890209</v>
          </cell>
          <cell r="O35">
            <v>101.4727855449169</v>
          </cell>
          <cell r="P35">
            <v>100.83725661666062</v>
          </cell>
          <cell r="Q35">
            <v>97.871454951464727</v>
          </cell>
          <cell r="R35">
            <v>97.447768999293899</v>
          </cell>
          <cell r="S35">
            <v>100.4135706644898</v>
          </cell>
          <cell r="T35">
            <v>100.20172768840436</v>
          </cell>
          <cell r="U35">
            <v>101.4727855449169</v>
          </cell>
          <cell r="V35">
            <v>99.890744045244816</v>
          </cell>
        </row>
        <row r="36">
          <cell r="A36" t="str">
            <v>Mathematik 4. Klasse</v>
          </cell>
          <cell r="B36">
            <v>94.588360968674621</v>
          </cell>
          <cell r="C36">
            <v>98.475553885195495</v>
          </cell>
          <cell r="D36">
            <v>106.03398455620831</v>
          </cell>
          <cell r="E36">
            <v>102.79465712577425</v>
          </cell>
          <cell r="F36">
            <v>101.9308364776585</v>
          </cell>
          <cell r="G36">
            <v>92.21285418635631</v>
          </cell>
          <cell r="H36">
            <v>99.392545879488253</v>
          </cell>
          <cell r="I36">
            <v>101.47128990010195</v>
          </cell>
          <cell r="J36">
            <v>99.595735508245014</v>
          </cell>
          <cell r="K36">
            <v>100</v>
          </cell>
          <cell r="L36">
            <v>101.06701582954274</v>
          </cell>
          <cell r="M36">
            <v>105.81802939417938</v>
          </cell>
          <cell r="N36">
            <v>91.349033538240562</v>
          </cell>
          <cell r="O36">
            <v>99.771284857369125</v>
          </cell>
          <cell r="P36">
            <v>100.41915034345594</v>
          </cell>
          <cell r="Q36">
            <v>98.259598723166562</v>
          </cell>
          <cell r="R36">
            <v>96.100047102877184</v>
          </cell>
          <cell r="S36">
            <v>101.49892615360064</v>
          </cell>
          <cell r="T36">
            <v>99.339374533311258</v>
          </cell>
          <cell r="U36">
            <v>99.555329695340191</v>
          </cell>
          <cell r="V36">
            <v>99.88090013070574</v>
          </cell>
        </row>
        <row r="37">
          <cell r="A37" t="str">
            <v>Lesen 9. Klasse</v>
          </cell>
          <cell r="B37">
            <v>99.287907213776236</v>
          </cell>
          <cell r="C37">
            <v>100.33968589188827</v>
          </cell>
          <cell r="D37">
            <v>105.80893501807087</v>
          </cell>
          <cell r="E37">
            <v>101.60182030562272</v>
          </cell>
          <cell r="F37">
            <v>101.39146457000029</v>
          </cell>
          <cell r="G37">
            <v>94.870436765705676</v>
          </cell>
          <cell r="H37">
            <v>100.58968083607287</v>
          </cell>
          <cell r="I37">
            <v>102.23765250392162</v>
          </cell>
          <cell r="J37">
            <v>99.745387969864112</v>
          </cell>
          <cell r="K37">
            <v>100</v>
          </cell>
          <cell r="L37">
            <v>102.23288751248994</v>
          </cell>
          <cell r="M37">
            <v>104.33644486871401</v>
          </cell>
          <cell r="N37">
            <v>96.342926915062534</v>
          </cell>
          <cell r="O37">
            <v>98.025772800041793</v>
          </cell>
          <cell r="P37">
            <v>100.55004162751069</v>
          </cell>
          <cell r="Q37">
            <v>99.708618685021051</v>
          </cell>
          <cell r="R37">
            <v>96.342926915062534</v>
          </cell>
          <cell r="S37">
            <v>98.025772800041793</v>
          </cell>
          <cell r="T37">
            <v>100.55004162751069</v>
          </cell>
          <cell r="U37">
            <v>100.12933015626587</v>
          </cell>
          <cell r="V37">
            <v>100.11162071719102</v>
          </cell>
        </row>
        <row r="38">
          <cell r="A38" t="str">
            <v>Englischkompetenz (Lesen) 9. Klasse</v>
          </cell>
          <cell r="B38">
            <v>96.309920307935428</v>
          </cell>
          <cell r="C38">
            <v>99.176286983766843</v>
          </cell>
          <cell r="D38">
            <v>99.940651430655208</v>
          </cell>
          <cell r="E38">
            <v>97.456466978267983</v>
          </cell>
          <cell r="F38">
            <v>97.838649201712187</v>
          </cell>
          <cell r="G38">
            <v>97.074284754823807</v>
          </cell>
          <cell r="H38">
            <v>98.025262863713195</v>
          </cell>
          <cell r="I38">
            <v>98.299282465064721</v>
          </cell>
          <cell r="J38">
            <v>99.854778610936378</v>
          </cell>
          <cell r="K38">
            <v>100</v>
          </cell>
          <cell r="L38">
            <v>101.46938032443195</v>
          </cell>
          <cell r="M38">
            <v>103.57138255337499</v>
          </cell>
          <cell r="N38">
            <v>95.736646972769151</v>
          </cell>
          <cell r="O38">
            <v>101.66047143615407</v>
          </cell>
          <cell r="P38">
            <v>99.940651430655208</v>
          </cell>
          <cell r="Q38">
            <v>98.794104760322639</v>
          </cell>
          <cell r="R38">
            <v>97.456466978267983</v>
          </cell>
          <cell r="S38">
            <v>100.89610698926568</v>
          </cell>
          <cell r="T38">
            <v>91.532642514883065</v>
          </cell>
          <cell r="U38">
            <v>99.940651430655208</v>
          </cell>
          <cell r="V38">
            <v>99.626201901211459</v>
          </cell>
        </row>
      </sheetData>
      <sheetData sheetId="112">
        <row r="3">
          <cell r="A3" t="str">
            <v>Anzahl</v>
          </cell>
        </row>
        <row r="4">
          <cell r="A4" t="str">
            <v>in %</v>
          </cell>
        </row>
        <row r="6">
          <cell r="A6" t="str">
            <v xml:space="preserve">je 100.000 Einwohner </v>
          </cell>
        </row>
        <row r="11">
          <cell r="B11">
            <v>297</v>
          </cell>
          <cell r="C11">
            <v>191</v>
          </cell>
          <cell r="D11">
            <v>668</v>
          </cell>
          <cell r="E11">
            <v>343</v>
          </cell>
          <cell r="F11">
            <v>459</v>
          </cell>
          <cell r="G11">
            <v>1102</v>
          </cell>
          <cell r="H11">
            <v>3060</v>
          </cell>
          <cell r="I11">
            <v>1958</v>
          </cell>
          <cell r="J11">
            <v>24421</v>
          </cell>
          <cell r="K11">
            <v>23319</v>
          </cell>
          <cell r="L11">
            <v>3800</v>
          </cell>
          <cell r="M11">
            <v>4552</v>
          </cell>
          <cell r="N11">
            <v>350</v>
          </cell>
          <cell r="O11">
            <v>1521</v>
          </cell>
          <cell r="P11">
            <v>2871</v>
          </cell>
          <cell r="Q11">
            <v>2623</v>
          </cell>
          <cell r="R11">
            <v>5106</v>
          </cell>
          <cell r="S11">
            <v>1495</v>
          </cell>
          <cell r="T11">
            <v>188</v>
          </cell>
          <cell r="U11">
            <v>813</v>
          </cell>
          <cell r="V11">
            <v>26379</v>
          </cell>
        </row>
        <row r="12">
          <cell r="B12">
            <v>1.1258955987717503</v>
          </cell>
          <cell r="C12">
            <v>0.72406080594412214</v>
          </cell>
          <cell r="D12">
            <v>2.5323173736684486</v>
          </cell>
          <cell r="E12">
            <v>1.3002767352818529</v>
          </cell>
          <cell r="F12">
            <v>1.7400204708290685</v>
          </cell>
          <cell r="G12">
            <v>4.1775654876985477</v>
          </cell>
          <cell r="H12">
            <v>11.600136472193791</v>
          </cell>
          <cell r="I12">
            <v>7.422570984495243</v>
          </cell>
          <cell r="J12">
            <v>92.577429015504748</v>
          </cell>
          <cell r="K12">
            <v>88.399863527806204</v>
          </cell>
          <cell r="L12">
            <v>14.40539823344327</v>
          </cell>
          <cell r="M12">
            <v>17.256150725956253</v>
          </cell>
          <cell r="N12">
            <v>1.3268129951855643</v>
          </cell>
          <cell r="O12">
            <v>5.7659501876492669</v>
          </cell>
          <cell r="P12">
            <v>10.883657454793585</v>
          </cell>
          <cell r="Q12">
            <v>9.9435156753478147</v>
          </cell>
          <cell r="R12">
            <v>19.356306152621404</v>
          </cell>
          <cell r="S12">
            <v>5.6673869365783389</v>
          </cell>
          <cell r="T12">
            <v>0.71268812312824592</v>
          </cell>
          <cell r="U12">
            <v>3.0819970431024681</v>
          </cell>
          <cell r="V12">
            <v>100</v>
          </cell>
        </row>
        <row r="14">
          <cell r="B14">
            <v>116.21509731938335</v>
          </cell>
          <cell r="C14">
            <v>121.20681372670339</v>
          </cell>
          <cell r="D14">
            <v>164.99710020066414</v>
          </cell>
          <cell r="E14">
            <v>160.2740826995576</v>
          </cell>
          <cell r="F14">
            <v>217.78594725499556</v>
          </cell>
          <cell r="G14">
            <v>299.96001440461339</v>
          </cell>
          <cell r="H14">
            <v>190.04485431198734</v>
          </cell>
          <cell r="I14">
            <v>157.552049910687</v>
          </cell>
          <cell r="J14">
            <v>343.52733575764796</v>
          </cell>
          <cell r="K14">
            <v>345.90155972989686</v>
          </cell>
          <cell r="L14">
            <v>338.12886073086202</v>
          </cell>
          <cell r="M14">
            <v>344.51761743664815</v>
          </cell>
          <cell r="N14">
            <v>497.32298143706447</v>
          </cell>
          <cell r="O14">
            <v>819.02727990863093</v>
          </cell>
          <cell r="P14">
            <v>457.59040638044553</v>
          </cell>
          <cell r="Q14">
            <v>327.61651057315777</v>
          </cell>
          <cell r="R14">
            <v>283.25772119995423</v>
          </cell>
          <cell r="S14">
            <v>362.21648383012314</v>
          </cell>
          <cell r="T14">
            <v>185.57014452755615</v>
          </cell>
          <cell r="U14">
            <v>275.00033825379859</v>
          </cell>
          <cell r="V14">
            <v>315.8533903848284</v>
          </cell>
        </row>
      </sheetData>
      <sheetData sheetId="113">
        <row r="3">
          <cell r="A3" t="str">
            <v>CDU/CSU</v>
          </cell>
          <cell r="B3">
            <v>13.636363636363635</v>
          </cell>
          <cell r="C3">
            <v>15.18987341772152</v>
          </cell>
          <cell r="D3">
            <v>34.166666666666664</v>
          </cell>
          <cell r="E3">
            <v>41.237113402061851</v>
          </cell>
          <cell r="F3">
            <v>26.136363636363637</v>
          </cell>
          <cell r="G3">
            <v>32.704402515723267</v>
          </cell>
          <cell r="H3">
            <v>28.605894322879013</v>
          </cell>
          <cell r="I3">
            <v>27.394305085006909</v>
          </cell>
          <cell r="J3">
            <v>35.939520919092537</v>
          </cell>
          <cell r="K3">
            <v>36.115820389149526</v>
          </cell>
          <cell r="L3">
            <v>27.27272727272727</v>
          </cell>
          <cell r="M3">
            <v>41.871921182266007</v>
          </cell>
          <cell r="N3">
            <v>27.586206896551722</v>
          </cell>
          <cell r="O3">
            <v>21.487603305785125</v>
          </cell>
          <cell r="P3">
            <v>39.097744360902254</v>
          </cell>
          <cell r="Q3">
            <v>32.19178082191781</v>
          </cell>
          <cell r="R3">
            <v>38.974358974358978</v>
          </cell>
          <cell r="S3">
            <v>30.693069306930692</v>
          </cell>
          <cell r="T3">
            <v>37.254901960784316</v>
          </cell>
          <cell r="U3">
            <v>49.275362318840585</v>
          </cell>
          <cell r="V3">
            <v>34.667954995080251</v>
          </cell>
        </row>
        <row r="4">
          <cell r="A4" t="str">
            <v>SPD</v>
          </cell>
          <cell r="B4">
            <v>38.636363636363633</v>
          </cell>
          <cell r="C4">
            <v>43.037974683544306</v>
          </cell>
          <cell r="D4">
            <v>8.3333333333333321</v>
          </cell>
          <cell r="E4">
            <v>9.2783505154639183</v>
          </cell>
          <cell r="F4">
            <v>6.8181818181818175</v>
          </cell>
          <cell r="G4">
            <v>22.012578616352201</v>
          </cell>
          <cell r="H4">
            <v>19.587906827570016</v>
          </cell>
          <cell r="I4">
            <v>18.871132307077502</v>
          </cell>
          <cell r="J4">
            <v>22.903980127327248</v>
          </cell>
          <cell r="K4">
            <v>22.952557519063273</v>
          </cell>
          <cell r="L4">
            <v>12.337662337662337</v>
          </cell>
          <cell r="M4">
            <v>8.3743842364532011</v>
          </cell>
          <cell r="N4">
            <v>31.03448275862069</v>
          </cell>
          <cell r="O4">
            <v>37.190082644628099</v>
          </cell>
          <cell r="P4">
            <v>17.293233082706767</v>
          </cell>
          <cell r="Q4">
            <v>39.041095890410958</v>
          </cell>
          <cell r="R4">
            <v>28.717948717948715</v>
          </cell>
          <cell r="S4">
            <v>38.613861386138616</v>
          </cell>
          <cell r="T4">
            <v>56.862745098039213</v>
          </cell>
          <cell r="U4">
            <v>17.391304347826086</v>
          </cell>
          <cell r="V4">
            <v>22.30387452853104</v>
          </cell>
        </row>
        <row r="5">
          <cell r="A5" t="str">
            <v>GRÜNE</v>
          </cell>
          <cell r="B5">
            <v>0</v>
          </cell>
          <cell r="C5">
            <v>6.3291139240506329</v>
          </cell>
          <cell r="D5">
            <v>5.833333333333333</v>
          </cell>
          <cell r="E5">
            <v>6.1855670103092786</v>
          </cell>
          <cell r="F5">
            <v>0</v>
          </cell>
          <cell r="G5">
            <v>21.383647798742139</v>
          </cell>
          <cell r="H5">
            <v>7.7873353822130671</v>
          </cell>
          <cell r="I5">
            <v>3.7680324984529183</v>
          </cell>
          <cell r="J5">
            <v>20.39759352116306</v>
          </cell>
          <cell r="K5">
            <v>20.34385797738711</v>
          </cell>
          <cell r="L5">
            <v>37.662337662337663</v>
          </cell>
          <cell r="M5">
            <v>15.763546798029557</v>
          </cell>
          <cell r="N5">
            <v>12.643678160919542</v>
          </cell>
          <cell r="O5">
            <v>20.66115702479339</v>
          </cell>
          <cell r="P5">
            <v>16.541353383458645</v>
          </cell>
          <cell r="Q5">
            <v>16.43835616438356</v>
          </cell>
          <cell r="R5">
            <v>20</v>
          </cell>
          <cell r="S5">
            <v>8.9108910891089099</v>
          </cell>
          <cell r="T5">
            <v>0</v>
          </cell>
          <cell r="U5">
            <v>20.289855072463769</v>
          </cell>
          <cell r="V5">
            <v>17.923041264283331</v>
          </cell>
        </row>
        <row r="6">
          <cell r="A6" t="str">
            <v>FDP</v>
          </cell>
          <cell r="B6">
            <v>0</v>
          </cell>
          <cell r="C6">
            <v>6.3291139240506329</v>
          </cell>
          <cell r="D6">
            <v>0</v>
          </cell>
          <cell r="E6">
            <v>7.216494845360824</v>
          </cell>
          <cell r="F6">
            <v>0</v>
          </cell>
          <cell r="G6">
            <v>0</v>
          </cell>
          <cell r="H6">
            <v>1.5785798289200519</v>
          </cell>
          <cell r="I6">
            <v>2.0452350707421352</v>
          </cell>
          <cell r="J6">
            <v>4.6422406040425983</v>
          </cell>
          <cell r="K6">
            <v>4.8952219346539945</v>
          </cell>
          <cell r="L6">
            <v>11.688311688311687</v>
          </cell>
          <cell r="M6">
            <v>0</v>
          </cell>
          <cell r="N6">
            <v>5.7471264367816088</v>
          </cell>
          <cell r="O6">
            <v>0</v>
          </cell>
          <cell r="P6">
            <v>6.0150375939849621</v>
          </cell>
          <cell r="Q6">
            <v>0</v>
          </cell>
          <cell r="R6">
            <v>6.1538461538461542</v>
          </cell>
          <cell r="S6">
            <v>5.9405940594059405</v>
          </cell>
          <cell r="T6">
            <v>0</v>
          </cell>
          <cell r="U6">
            <v>7.2463768115942031</v>
          </cell>
          <cell r="V6">
            <v>4.2557946903602364</v>
          </cell>
        </row>
        <row r="7">
          <cell r="A7" t="str">
            <v>AfD</v>
          </cell>
          <cell r="B7">
            <v>34.090909090909086</v>
          </cell>
          <cell r="C7">
            <v>16.455696202531644</v>
          </cell>
          <cell r="D7">
            <v>33.333333333333329</v>
          </cell>
          <cell r="E7">
            <v>22.680412371134022</v>
          </cell>
          <cell r="F7">
            <v>36.363636363636367</v>
          </cell>
          <cell r="G7">
            <v>10.062893081761008</v>
          </cell>
          <cell r="H7">
            <v>25.472986704167649</v>
          </cell>
          <cell r="I7">
            <v>30.028474386272904</v>
          </cell>
          <cell r="J7">
            <v>10.370419740848122</v>
          </cell>
          <cell r="K7">
            <v>10.38717856703791</v>
          </cell>
          <cell r="L7">
            <v>11.038961038961039</v>
          </cell>
          <cell r="M7">
            <v>15.763546798029557</v>
          </cell>
          <cell r="N7">
            <v>0</v>
          </cell>
          <cell r="O7">
            <v>8.2644628099173563</v>
          </cell>
          <cell r="P7">
            <v>18.796992481203006</v>
          </cell>
          <cell r="Q7">
            <v>11.643835616438356</v>
          </cell>
          <cell r="R7">
            <v>6.1538461538461542</v>
          </cell>
          <cell r="S7">
            <v>5.9405940594059405</v>
          </cell>
          <cell r="T7">
            <v>5.8823529411764701</v>
          </cell>
          <cell r="U7">
            <v>0</v>
          </cell>
          <cell r="V7">
            <v>13.295625248213534</v>
          </cell>
        </row>
        <row r="8">
          <cell r="A8" t="str">
            <v>BSW</v>
          </cell>
          <cell r="B8">
            <v>10.227272727272728</v>
          </cell>
          <cell r="C8">
            <v>0</v>
          </cell>
          <cell r="D8">
            <v>12.5</v>
          </cell>
          <cell r="E8">
            <v>0</v>
          </cell>
          <cell r="F8">
            <v>17.045454545454543</v>
          </cell>
          <cell r="G8">
            <v>0</v>
          </cell>
          <cell r="H8">
            <v>6.9974010039359378</v>
          </cell>
          <cell r="I8">
            <v>9.0659526208989778</v>
          </cell>
          <cell r="J8">
            <v>0</v>
          </cell>
          <cell r="K8">
            <v>0</v>
          </cell>
          <cell r="L8">
            <v>0</v>
          </cell>
          <cell r="M8">
            <v>0</v>
          </cell>
          <cell r="N8">
            <v>0</v>
          </cell>
          <cell r="O8">
            <v>0</v>
          </cell>
          <cell r="P8">
            <v>0</v>
          </cell>
          <cell r="Q8">
            <v>0</v>
          </cell>
          <cell r="R8">
            <v>0</v>
          </cell>
          <cell r="S8">
            <v>0</v>
          </cell>
          <cell r="T8">
            <v>0</v>
          </cell>
          <cell r="U8">
            <v>0</v>
          </cell>
          <cell r="V8">
            <v>1.3490538618652075</v>
          </cell>
        </row>
        <row r="9">
          <cell r="A9" t="str">
            <v>LINKE</v>
          </cell>
          <cell r="B9">
            <v>0</v>
          </cell>
          <cell r="C9">
            <v>11.39240506329114</v>
          </cell>
          <cell r="D9">
            <v>5</v>
          </cell>
          <cell r="E9">
            <v>11.340206185567011</v>
          </cell>
          <cell r="F9">
            <v>13.636363636363635</v>
          </cell>
          <cell r="G9">
            <v>12.578616352201259</v>
          </cell>
          <cell r="H9">
            <v>8.5343428867702773</v>
          </cell>
          <cell r="I9">
            <v>7.3387863634765074</v>
          </cell>
          <cell r="J9">
            <v>1.0876873985993509</v>
          </cell>
          <cell r="K9">
            <v>0.46148321303608225</v>
          </cell>
          <cell r="L9">
            <v>0</v>
          </cell>
          <cell r="M9">
            <v>0</v>
          </cell>
          <cell r="N9">
            <v>11.494252873563218</v>
          </cell>
          <cell r="O9">
            <v>12.396694214876034</v>
          </cell>
          <cell r="P9">
            <v>0</v>
          </cell>
          <cell r="Q9">
            <v>0</v>
          </cell>
          <cell r="R9">
            <v>0</v>
          </cell>
          <cell r="S9">
            <v>0</v>
          </cell>
          <cell r="T9">
            <v>0</v>
          </cell>
          <cell r="U9">
            <v>0</v>
          </cell>
          <cell r="V9">
            <v>2.0178785822626191</v>
          </cell>
        </row>
        <row r="10">
          <cell r="A10" t="str">
            <v>Freie Wähler</v>
          </cell>
          <cell r="B10">
            <v>0</v>
          </cell>
          <cell r="C10">
            <v>0</v>
          </cell>
          <cell r="D10">
            <v>0.83333333333333337</v>
          </cell>
          <cell r="E10">
            <v>0</v>
          </cell>
          <cell r="F10">
            <v>0</v>
          </cell>
          <cell r="G10">
            <v>0</v>
          </cell>
          <cell r="H10">
            <v>0.20953356078265853</v>
          </cell>
          <cell r="I10">
            <v>0.2714752711007028</v>
          </cell>
          <cell r="J10">
            <v>3.6175547713551608</v>
          </cell>
          <cell r="K10">
            <v>3.8146953113823345</v>
          </cell>
          <cell r="L10">
            <v>0</v>
          </cell>
          <cell r="M10">
            <v>18.226600985221676</v>
          </cell>
          <cell r="N10">
            <v>0</v>
          </cell>
          <cell r="O10">
            <v>0</v>
          </cell>
          <cell r="P10">
            <v>0</v>
          </cell>
          <cell r="Q10">
            <v>0</v>
          </cell>
          <cell r="R10">
            <v>0</v>
          </cell>
          <cell r="S10">
            <v>3.9603960396039604</v>
          </cell>
          <cell r="T10">
            <v>0</v>
          </cell>
          <cell r="U10">
            <v>0</v>
          </cell>
          <cell r="V10">
            <v>3.1196433371479659</v>
          </cell>
        </row>
        <row r="11">
          <cell r="A11" t="str">
            <v>sonstige</v>
          </cell>
          <cell r="B11">
            <v>0</v>
          </cell>
          <cell r="C11">
            <v>0</v>
          </cell>
          <cell r="D11">
            <v>0</v>
          </cell>
          <cell r="E11">
            <v>0</v>
          </cell>
          <cell r="F11">
            <v>0</v>
          </cell>
          <cell r="G11">
            <v>0</v>
          </cell>
          <cell r="H11">
            <v>0</v>
          </cell>
          <cell r="I11">
            <v>0</v>
          </cell>
          <cell r="J11">
            <v>0.35487377029461203</v>
          </cell>
          <cell r="K11">
            <v>0.37421280208241592</v>
          </cell>
          <cell r="L11">
            <v>0</v>
          </cell>
          <cell r="M11">
            <v>0</v>
          </cell>
          <cell r="N11">
            <v>11.494252873563218</v>
          </cell>
          <cell r="O11">
            <v>0</v>
          </cell>
          <cell r="P11">
            <v>0</v>
          </cell>
          <cell r="Q11">
            <v>0</v>
          </cell>
          <cell r="R11">
            <v>0</v>
          </cell>
          <cell r="S11">
            <v>0</v>
          </cell>
          <cell r="T11">
            <v>0</v>
          </cell>
          <cell r="U11">
            <v>5.7971014492753623</v>
          </cell>
          <cell r="V11">
            <v>0.30206698315268438</v>
          </cell>
        </row>
        <row r="12">
          <cell r="A12" t="str">
            <v>fraktionslos</v>
          </cell>
          <cell r="B12">
            <v>3.4090909090909087</v>
          </cell>
          <cell r="C12">
            <v>1.2658227848101267</v>
          </cell>
          <cell r="D12">
            <v>0</v>
          </cell>
          <cell r="E12">
            <v>2.0618556701030926</v>
          </cell>
          <cell r="F12">
            <v>0</v>
          </cell>
          <cell r="G12">
            <v>1.257861635220126</v>
          </cell>
          <cell r="H12">
            <v>1.2260194827613238</v>
          </cell>
          <cell r="I12">
            <v>1.216606396971444</v>
          </cell>
          <cell r="J12">
            <v>0.686129147277317</v>
          </cell>
          <cell r="K12">
            <v>0.65497228620734538</v>
          </cell>
          <cell r="L12">
            <v>0</v>
          </cell>
          <cell r="M12">
            <v>0</v>
          </cell>
          <cell r="N12">
            <v>0</v>
          </cell>
          <cell r="O12">
            <v>0</v>
          </cell>
          <cell r="P12">
            <v>2.2556390977443606</v>
          </cell>
          <cell r="Q12">
            <v>0.68493150684931503</v>
          </cell>
          <cell r="R12">
            <v>0</v>
          </cell>
          <cell r="S12">
            <v>5.9405940594059405</v>
          </cell>
          <cell r="T12">
            <v>0</v>
          </cell>
          <cell r="U12">
            <v>0</v>
          </cell>
          <cell r="V12">
            <v>0.76506650910312068</v>
          </cell>
        </row>
        <row r="15">
          <cell r="A15" t="str">
            <v>Regierung</v>
          </cell>
          <cell r="B15" t="str">
            <v>SPD/CDU</v>
          </cell>
          <cell r="C15" t="str">
            <v>SPD/LINKE</v>
          </cell>
          <cell r="D15" t="str">
            <v>CDU/SPD</v>
          </cell>
          <cell r="E15" t="str">
            <v>CDU/FDP/SPD</v>
          </cell>
          <cell r="F15" t="str">
            <v>CDU/SPD/BSW</v>
          </cell>
          <cell r="G15" t="str">
            <v>CDU/SPD</v>
          </cell>
          <cell r="L15" t="str">
            <v>GRÜNE/CDU</v>
          </cell>
          <cell r="M15" t="str">
            <v>CSU/FW</v>
          </cell>
          <cell r="N15" t="str">
            <v>SPD/GRÜNE/LINKE</v>
          </cell>
          <cell r="O15" t="str">
            <v>SPD/GRÜNE</v>
          </cell>
          <cell r="P15" t="str">
            <v>CDU/SPD</v>
          </cell>
          <cell r="Q15" t="str">
            <v>SPD/GRÜNE</v>
          </cell>
          <cell r="R15" t="str">
            <v>CDU/GRÜNE</v>
          </cell>
          <cell r="S15" t="str">
            <v>SPD/GRÜNE/FDP</v>
          </cell>
          <cell r="T15" t="str">
            <v>SPD</v>
          </cell>
          <cell r="U15" t="str">
            <v>CDU/GRÜNE</v>
          </cell>
        </row>
        <row r="16">
          <cell r="B16">
            <v>52.272727272727266</v>
          </cell>
          <cell r="C16">
            <v>54.430379746835442</v>
          </cell>
          <cell r="D16">
            <v>42.5</v>
          </cell>
          <cell r="E16">
            <v>57.731958762886592</v>
          </cell>
          <cell r="F16">
            <v>50</v>
          </cell>
          <cell r="G16">
            <v>54.716981132075468</v>
          </cell>
          <cell r="L16">
            <v>64.935064935064929</v>
          </cell>
          <cell r="M16">
            <v>60.098522167487687</v>
          </cell>
          <cell r="N16">
            <v>55.172413793103452</v>
          </cell>
          <cell r="O16">
            <v>57.851239669421489</v>
          </cell>
          <cell r="P16">
            <v>56.390977443609017</v>
          </cell>
          <cell r="Q16">
            <v>55.479452054794521</v>
          </cell>
          <cell r="R16">
            <v>58.974358974358978</v>
          </cell>
          <cell r="S16">
            <v>53.465346534653463</v>
          </cell>
          <cell r="T16">
            <v>56.862745098039213</v>
          </cell>
          <cell r="U16">
            <v>69.565217391304358</v>
          </cell>
        </row>
        <row r="19">
          <cell r="A19" t="str">
            <v>CDU/CSU</v>
          </cell>
          <cell r="B19">
            <v>18.092704715122217</v>
          </cell>
          <cell r="C19">
            <v>17.817128555229807</v>
          </cell>
          <cell r="D19">
            <v>19.740524881186438</v>
          </cell>
          <cell r="E19">
            <v>19.182576874099428</v>
          </cell>
          <cell r="F19">
            <v>18.582724142097632</v>
          </cell>
          <cell r="G19">
            <v>18.265861619167257</v>
          </cell>
          <cell r="H19">
            <v>18.742173217422664</v>
          </cell>
          <cell r="I19">
            <v>18.859720689280209</v>
          </cell>
          <cell r="J19">
            <v>30.348726274496162</v>
          </cell>
          <cell r="K19">
            <v>30.940579419491073</v>
          </cell>
          <cell r="L19">
            <v>31.604198930456356</v>
          </cell>
          <cell r="M19">
            <v>37.180229837881178</v>
          </cell>
          <cell r="N19">
            <v>20.551835431406783</v>
          </cell>
          <cell r="O19">
            <v>20.747020906256573</v>
          </cell>
          <cell r="P19">
            <v>28.871542216142942</v>
          </cell>
          <cell r="Q19">
            <v>28.122103882970155</v>
          </cell>
          <cell r="R19">
            <v>30.121476697902573</v>
          </cell>
          <cell r="S19">
            <v>30.641148456427313</v>
          </cell>
          <cell r="T19">
            <v>26.864569142754235</v>
          </cell>
          <cell r="U19">
            <v>27.575671341299625</v>
          </cell>
          <cell r="V19">
            <v>22.550823863082481</v>
          </cell>
        </row>
        <row r="20">
          <cell r="A20" t="str">
            <v>SPD</v>
          </cell>
          <cell r="B20">
            <v>14.812382158367013</v>
          </cell>
          <cell r="C20">
            <v>12.405188975776554</v>
          </cell>
          <cell r="D20">
            <v>8.4505902150241372</v>
          </cell>
          <cell r="E20">
            <v>10.957124879145235</v>
          </cell>
          <cell r="F20">
            <v>8.7538514983083608</v>
          </cell>
          <cell r="G20">
            <v>15.141164576336999</v>
          </cell>
          <cell r="H20">
            <v>11.630119175234034</v>
          </cell>
          <cell r="I20">
            <v>10.763639097930913</v>
          </cell>
          <cell r="J20">
            <v>17.482297122449612</v>
          </cell>
          <cell r="K20">
            <v>17.596972466400896</v>
          </cell>
          <cell r="L20">
            <v>14.153988709917703</v>
          </cell>
          <cell r="M20">
            <v>11.548780276701589</v>
          </cell>
          <cell r="N20">
            <v>23.145042727189193</v>
          </cell>
          <cell r="O20">
            <v>22.736749488341847</v>
          </cell>
          <cell r="P20">
            <v>18.361923507205304</v>
          </cell>
          <cell r="Q20">
            <v>22.999914661749482</v>
          </cell>
          <cell r="R20">
            <v>20.030468926198356</v>
          </cell>
          <cell r="S20">
            <v>18.639736895322915</v>
          </cell>
          <cell r="T20">
            <v>21.866094847121087</v>
          </cell>
          <cell r="U20">
            <v>18.752396935114536</v>
          </cell>
          <cell r="V20">
            <v>16.413301302941306</v>
          </cell>
        </row>
        <row r="21">
          <cell r="A21" t="str">
            <v>GRÜNE</v>
          </cell>
          <cell r="B21">
            <v>6.5923325996243634</v>
          </cell>
          <cell r="C21">
            <v>5.3580835884148907</v>
          </cell>
          <cell r="D21">
            <v>6.5096054907198555</v>
          </cell>
          <cell r="E21">
            <v>4.417470682671464</v>
          </cell>
          <cell r="F21">
            <v>4.2364215804736585</v>
          </cell>
          <cell r="G21">
            <v>16.826337384388978</v>
          </cell>
          <cell r="H21">
            <v>7.8564296733316459</v>
          </cell>
          <cell r="I21">
            <v>5.642773784849755</v>
          </cell>
          <cell r="J21">
            <v>12.73446460922699</v>
          </cell>
          <cell r="K21">
            <v>12.534033019535171</v>
          </cell>
          <cell r="L21">
            <v>13.633673585409003</v>
          </cell>
          <cell r="M21">
            <v>12.00989105191711</v>
          </cell>
          <cell r="N21">
            <v>15.586235413029495</v>
          </cell>
          <cell r="O21">
            <v>19.291233909068303</v>
          </cell>
          <cell r="P21">
            <v>12.609073752092389</v>
          </cell>
          <cell r="Q21">
            <v>11.501622224313586</v>
          </cell>
          <cell r="R21">
            <v>12.358772936008606</v>
          </cell>
          <cell r="S21">
            <v>10.34778222963811</v>
          </cell>
          <cell r="T21">
            <v>7.2318386988659764</v>
          </cell>
          <cell r="U21">
            <v>14.889481676910435</v>
          </cell>
          <cell r="V21">
            <v>11.6061160883112</v>
          </cell>
        </row>
        <row r="22">
          <cell r="A22" t="str">
            <v>FDP</v>
          </cell>
          <cell r="B22">
            <v>3.2456605748182827</v>
          </cell>
          <cell r="C22">
            <v>3.1998292275484168</v>
          </cell>
          <cell r="D22">
            <v>3.2470777234496637</v>
          </cell>
          <cell r="E22">
            <v>3.0845351512581982</v>
          </cell>
          <cell r="F22">
            <v>2.816275978733688</v>
          </cell>
          <cell r="G22">
            <v>3.7996792052250461</v>
          </cell>
          <cell r="H22">
            <v>3.2713336746133748</v>
          </cell>
          <cell r="I22">
            <v>3.1409449089017869</v>
          </cell>
          <cell r="J22">
            <v>4.5524306182553795</v>
          </cell>
          <cell r="K22">
            <v>4.589302527683321</v>
          </cell>
          <cell r="L22">
            <v>5.6305372064684107</v>
          </cell>
          <cell r="M22">
            <v>4.1803153867246765</v>
          </cell>
          <cell r="N22">
            <v>3.5304488652026094</v>
          </cell>
          <cell r="O22">
            <v>4.5059390600791875</v>
          </cell>
          <cell r="P22">
            <v>5.049745394508653</v>
          </cell>
          <cell r="Q22">
            <v>4.0907129651931591</v>
          </cell>
          <cell r="R22">
            <v>4.3933128725133077</v>
          </cell>
          <cell r="S22">
            <v>4.5943010637466477</v>
          </cell>
          <cell r="T22">
            <v>4.2894803100764847</v>
          </cell>
          <cell r="U22">
            <v>4.6886577429315341</v>
          </cell>
          <cell r="V22">
            <v>4.3278511982152015</v>
          </cell>
        </row>
        <row r="23">
          <cell r="A23" t="str">
            <v>AfD</v>
          </cell>
          <cell r="B23">
            <v>32.493331665996898</v>
          </cell>
          <cell r="C23">
            <v>34.992783297200859</v>
          </cell>
          <cell r="D23">
            <v>37.298079213191926</v>
          </cell>
          <cell r="E23">
            <v>37.096524542209998</v>
          </cell>
          <cell r="F23">
            <v>38.554781899468345</v>
          </cell>
          <cell r="G23">
            <v>15.233904735134004</v>
          </cell>
          <cell r="H23">
            <v>32.029666589976799</v>
          </cell>
          <cell r="I23">
            <v>36.174640911806215</v>
          </cell>
          <cell r="J23">
            <v>17.894928535194055</v>
          </cell>
          <cell r="K23">
            <v>18.025273064401144</v>
          </cell>
          <cell r="L23">
            <v>19.786305444505654</v>
          </cell>
          <cell r="M23">
            <v>19.013054853868276</v>
          </cell>
          <cell r="N23">
            <v>15.073968574841496</v>
          </cell>
          <cell r="O23">
            <v>10.865132648572139</v>
          </cell>
          <cell r="P23">
            <v>17.78295223961792</v>
          </cell>
          <cell r="Q23">
            <v>17.836093135135911</v>
          </cell>
          <cell r="R23">
            <v>16.818890962246918</v>
          </cell>
          <cell r="S23">
            <v>20.089568063913426</v>
          </cell>
          <cell r="T23">
            <v>21.558953049991413</v>
          </cell>
          <cell r="U23">
            <v>16.285329028380243</v>
          </cell>
          <cell r="V23">
            <v>20.803386748292713</v>
          </cell>
        </row>
        <row r="24">
          <cell r="A24" t="str">
            <v>BSW</v>
          </cell>
          <cell r="B24">
            <v>10.708488482630765</v>
          </cell>
          <cell r="C24">
            <v>10.562824482346006</v>
          </cell>
          <cell r="D24">
            <v>9.0387426388519181</v>
          </cell>
          <cell r="E24">
            <v>11.246951992337079</v>
          </cell>
          <cell r="F24">
            <v>9.4218221362977275</v>
          </cell>
          <cell r="G24">
            <v>6.6503619071849513</v>
          </cell>
          <cell r="H24">
            <v>9.3546334857451292</v>
          </cell>
          <cell r="I24">
            <v>10.022012336985094</v>
          </cell>
          <cell r="J24">
            <v>4.0269413177067381</v>
          </cell>
          <cell r="K24">
            <v>3.8984387009169126</v>
          </cell>
          <cell r="L24">
            <v>4.0979382985632435</v>
          </cell>
          <cell r="M24">
            <v>3.0922770969689868</v>
          </cell>
          <cell r="N24">
            <v>4.3399108701644771</v>
          </cell>
          <cell r="O24">
            <v>4.0090090090090094</v>
          </cell>
          <cell r="P24">
            <v>4.4306158844559675</v>
          </cell>
          <cell r="Q24">
            <v>3.7759384416118884</v>
          </cell>
          <cell r="R24">
            <v>4.1127255267698475</v>
          </cell>
          <cell r="S24">
            <v>4.2339984804770303</v>
          </cell>
          <cell r="T24">
            <v>6.1696816697041799</v>
          </cell>
          <cell r="U24">
            <v>3.4455759426171739</v>
          </cell>
          <cell r="V24">
            <v>4.9808082705828003</v>
          </cell>
        </row>
        <row r="25">
          <cell r="A25" t="str">
            <v>LINKE</v>
          </cell>
          <cell r="B25">
            <v>10.697501059284736</v>
          </cell>
          <cell r="C25">
            <v>12.049935274890771</v>
          </cell>
          <cell r="D25">
            <v>11.303905864478599</v>
          </cell>
          <cell r="E25">
            <v>10.753139232915268</v>
          </cell>
          <cell r="F25">
            <v>15.155872402126629</v>
          </cell>
          <cell r="G25">
            <v>19.86229522660042</v>
          </cell>
          <cell r="H25">
            <v>13.416955742774487</v>
          </cell>
          <cell r="I25">
            <v>11.826330269109016</v>
          </cell>
          <cell r="J25">
            <v>8.1971358412752178</v>
          </cell>
          <cell r="K25">
            <v>7.6257430907964103</v>
          </cell>
          <cell r="L25">
            <v>6.7635296893006904</v>
          </cell>
          <cell r="M25">
            <v>5.7317097952422298</v>
          </cell>
          <cell r="N25">
            <v>14.776773408067628</v>
          </cell>
          <cell r="O25">
            <v>14.452191044547732</v>
          </cell>
          <cell r="P25">
            <v>8.6867472773102588</v>
          </cell>
          <cell r="Q25">
            <v>8.0855799093021883</v>
          </cell>
          <cell r="R25">
            <v>8.3328124076702803</v>
          </cell>
          <cell r="S25">
            <v>6.5206952421850515</v>
          </cell>
          <cell r="T25">
            <v>7.3500599443409715</v>
          </cell>
          <cell r="U25">
            <v>7.7887026896205063</v>
          </cell>
          <cell r="V25">
            <v>8.774571641308377</v>
          </cell>
        </row>
        <row r="26">
          <cell r="A26" t="str">
            <v>sonstige</v>
          </cell>
          <cell r="B26">
            <v>3.3575987441557231</v>
          </cell>
          <cell r="C26">
            <v>3.614226598592694</v>
          </cell>
          <cell r="D26">
            <v>4.4114739730974719</v>
          </cell>
          <cell r="E26">
            <v>3.2616766453633232</v>
          </cell>
          <cell r="F26">
            <v>2.4782503624939665</v>
          </cell>
          <cell r="G26">
            <v>4.2203953459623449</v>
          </cell>
          <cell r="H26">
            <v>3.6986884409018614</v>
          </cell>
          <cell r="I26">
            <v>3.5699380011369897</v>
          </cell>
          <cell r="J26">
            <v>4.763075681395847</v>
          </cell>
          <cell r="K26">
            <v>4.7896577107750744</v>
          </cell>
          <cell r="L26">
            <v>4.3298281353789321</v>
          </cell>
          <cell r="M26">
            <v>7.2437417006959635</v>
          </cell>
          <cell r="N26">
            <v>2.9957847100983201</v>
          </cell>
          <cell r="O26">
            <v>3.3927239341252005</v>
          </cell>
          <cell r="P26">
            <v>4.207399728666573</v>
          </cell>
          <cell r="Q26">
            <v>3.5880347797236425</v>
          </cell>
          <cell r="R26">
            <v>3.8315396706901197</v>
          </cell>
          <cell r="S26">
            <v>4.9327695682895154</v>
          </cell>
          <cell r="T26">
            <v>4.6693223371456583</v>
          </cell>
          <cell r="U26">
            <v>6.5741846431259461</v>
          </cell>
          <cell r="V26">
            <v>10.543140887265935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 je Stunde"/>
      <sheetName val="verf Eink nom"/>
      <sheetName val="verf Eink real"/>
      <sheetName val="ALQ"/>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f Eink nom"/>
      <sheetName val="verf Eink real"/>
      <sheetName val="BIP je ET"/>
      <sheetName val="BIP je Stunde"/>
      <sheetName val="StOrtQualität"/>
      <sheetName val="ALQ"/>
      <sheetName val="Zufriedenheit"/>
    </sheetNames>
    <sheetDataSet>
      <sheetData sheetId="0">
        <row r="7">
          <cell r="AK7">
            <v>2</v>
          </cell>
          <cell r="AL7">
            <v>110.32751084394769</v>
          </cell>
        </row>
        <row r="8">
          <cell r="AK8">
            <v>2</v>
          </cell>
          <cell r="AL8">
            <v>109.30668929531633</v>
          </cell>
        </row>
        <row r="9">
          <cell r="AK9">
            <v>2</v>
          </cell>
          <cell r="AL9">
            <v>109.22268201784445</v>
          </cell>
        </row>
        <row r="10">
          <cell r="AK10">
            <v>2</v>
          </cell>
          <cell r="AL10">
            <v>105.53179884064004</v>
          </cell>
        </row>
        <row r="11">
          <cell r="AK11">
            <v>2</v>
          </cell>
          <cell r="AL11">
            <v>111.65652276980317</v>
          </cell>
        </row>
        <row r="12">
          <cell r="AK12">
            <v>2</v>
          </cell>
          <cell r="AL12">
            <v>107.89662180493322</v>
          </cell>
        </row>
        <row r="13">
          <cell r="AK13">
            <v>2</v>
          </cell>
          <cell r="AL13">
            <v>142.85697079425771</v>
          </cell>
        </row>
        <row r="14">
          <cell r="AK14">
            <v>2</v>
          </cell>
          <cell r="AL14">
            <v>106.33378604835406</v>
          </cell>
        </row>
        <row r="15">
          <cell r="AK15">
            <v>2</v>
          </cell>
          <cell r="AL15">
            <v>106.22312119724131</v>
          </cell>
        </row>
        <row r="16">
          <cell r="AK16">
            <v>2</v>
          </cell>
          <cell r="AL16">
            <v>103.37650917980528</v>
          </cell>
        </row>
        <row r="17">
          <cell r="AK17">
            <v>2</v>
          </cell>
          <cell r="AL17">
            <v>101.26169515661604</v>
          </cell>
        </row>
        <row r="18">
          <cell r="AK18">
            <v>2</v>
          </cell>
          <cell r="AL18">
            <v>99.215575801385143</v>
          </cell>
        </row>
        <row r="19">
          <cell r="AK19">
            <v>2</v>
          </cell>
          <cell r="AL19">
            <v>107.06080996045866</v>
          </cell>
        </row>
        <row r="20">
          <cell r="AK20">
            <v>2</v>
          </cell>
          <cell r="AL20">
            <v>123.52190498207965</v>
          </cell>
        </row>
        <row r="21">
          <cell r="AK21">
            <v>2</v>
          </cell>
          <cell r="AL21">
            <v>100.05218735461443</v>
          </cell>
        </row>
        <row r="22">
          <cell r="AK22">
            <v>2</v>
          </cell>
          <cell r="AL22">
            <v>105.75835874555779</v>
          </cell>
        </row>
        <row r="23">
          <cell r="AK23">
            <v>2</v>
          </cell>
          <cell r="AL23">
            <v>100.18675207678443</v>
          </cell>
        </row>
        <row r="24">
          <cell r="AK24">
            <v>2</v>
          </cell>
          <cell r="AL24">
            <v>108.12621751387776</v>
          </cell>
        </row>
        <row r="25">
          <cell r="AK25">
            <v>2</v>
          </cell>
          <cell r="AL25">
            <v>94.379227639720227</v>
          </cell>
        </row>
        <row r="26">
          <cell r="AK26">
            <v>2</v>
          </cell>
          <cell r="AL26">
            <v>98.795564132808593</v>
          </cell>
        </row>
        <row r="27">
          <cell r="AK27">
            <v>2</v>
          </cell>
          <cell r="AL27">
            <v>110.18147533112295</v>
          </cell>
        </row>
        <row r="28">
          <cell r="AK28">
            <v>2</v>
          </cell>
          <cell r="AL28">
            <v>94.275047107144658</v>
          </cell>
        </row>
        <row r="29">
          <cell r="AK29">
            <v>2</v>
          </cell>
          <cell r="AL29">
            <v>102.57504212796991</v>
          </cell>
        </row>
        <row r="30">
          <cell r="AK30">
            <v>2</v>
          </cell>
          <cell r="AL30">
            <v>108.8480741786834</v>
          </cell>
        </row>
        <row r="31">
          <cell r="AK31">
            <v>2</v>
          </cell>
          <cell r="AL31">
            <v>107.22365750805496</v>
          </cell>
        </row>
        <row r="32">
          <cell r="AK32">
            <v>2</v>
          </cell>
          <cell r="AL32">
            <v>95.452370405701885</v>
          </cell>
        </row>
        <row r="33">
          <cell r="AK33">
            <v>2</v>
          </cell>
          <cell r="AL33">
            <v>107.16512209521474</v>
          </cell>
        </row>
        <row r="34">
          <cell r="AK34">
            <v>2</v>
          </cell>
          <cell r="AL34">
            <v>101.76715754337093</v>
          </cell>
        </row>
        <row r="35">
          <cell r="AK35">
            <v>2</v>
          </cell>
          <cell r="AL35">
            <v>99.721336266521504</v>
          </cell>
        </row>
        <row r="36">
          <cell r="AK36">
            <v>2</v>
          </cell>
          <cell r="AL36">
            <v>105.7447311822276</v>
          </cell>
        </row>
        <row r="37">
          <cell r="AK37">
            <v>2</v>
          </cell>
          <cell r="AL37">
            <v>101.90296154962711</v>
          </cell>
        </row>
        <row r="38">
          <cell r="AK38">
            <v>2</v>
          </cell>
          <cell r="AL38">
            <v>111.17835984605054</v>
          </cell>
        </row>
        <row r="39">
          <cell r="AK39">
            <v>2</v>
          </cell>
          <cell r="AL39">
            <v>104.50132921112083</v>
          </cell>
        </row>
        <row r="40">
          <cell r="AK40">
            <v>2</v>
          </cell>
          <cell r="AL40">
            <v>111.90113292519155</v>
          </cell>
        </row>
        <row r="41">
          <cell r="AK41">
            <v>2</v>
          </cell>
          <cell r="AL41">
            <v>103.22336215812737</v>
          </cell>
        </row>
        <row r="42">
          <cell r="AK42">
            <v>2</v>
          </cell>
          <cell r="AL42">
            <v>105.48331587300541</v>
          </cell>
        </row>
        <row r="43">
          <cell r="AK43">
            <v>2</v>
          </cell>
          <cell r="AL43">
            <v>103.40150068044989</v>
          </cell>
        </row>
        <row r="44">
          <cell r="AK44">
            <v>2</v>
          </cell>
          <cell r="AL44">
            <v>107.63989049861311</v>
          </cell>
        </row>
        <row r="45">
          <cell r="AK45">
            <v>2</v>
          </cell>
          <cell r="AL45">
            <v>115.89363305294391</v>
          </cell>
        </row>
        <row r="46">
          <cell r="AK46">
            <v>2</v>
          </cell>
          <cell r="AL46">
            <v>103.78415367969387</v>
          </cell>
        </row>
        <row r="47">
          <cell r="AK47">
            <v>2</v>
          </cell>
          <cell r="AL47">
            <v>106.99572349459091</v>
          </cell>
        </row>
        <row r="48">
          <cell r="AK48">
            <v>2</v>
          </cell>
          <cell r="AL48">
            <v>114.06766637113665</v>
          </cell>
        </row>
        <row r="49">
          <cell r="AK49">
            <v>2</v>
          </cell>
          <cell r="AL49">
            <v>105.91386504371607</v>
          </cell>
        </row>
        <row r="50">
          <cell r="AK50">
            <v>2</v>
          </cell>
          <cell r="AL50">
            <v>100.37725178873683</v>
          </cell>
        </row>
        <row r="51">
          <cell r="AK51">
            <v>1</v>
          </cell>
          <cell r="AL51">
            <v>100.67276565768557</v>
          </cell>
        </row>
        <row r="52">
          <cell r="AK52">
            <v>1</v>
          </cell>
          <cell r="AL52">
            <v>134.2257495109458</v>
          </cell>
        </row>
        <row r="53">
          <cell r="AK53">
            <v>1</v>
          </cell>
          <cell r="AL53">
            <v>99.181361014439403</v>
          </cell>
        </row>
        <row r="54">
          <cell r="AK54">
            <v>1</v>
          </cell>
          <cell r="AL54">
            <v>102.87268232956981</v>
          </cell>
        </row>
        <row r="55">
          <cell r="AK55">
            <v>1</v>
          </cell>
          <cell r="AL55">
            <v>102.77013532310804</v>
          </cell>
        </row>
        <row r="56">
          <cell r="AK56">
            <v>1</v>
          </cell>
          <cell r="AL56">
            <v>116.25249143783812</v>
          </cell>
        </row>
        <row r="57">
          <cell r="AK57">
            <v>1</v>
          </cell>
          <cell r="AL57">
            <v>113.2487262493765</v>
          </cell>
        </row>
        <row r="58">
          <cell r="AK58">
            <v>1</v>
          </cell>
          <cell r="AL58">
            <v>123.1727240061152</v>
          </cell>
        </row>
        <row r="59">
          <cell r="AK59">
            <v>1</v>
          </cell>
          <cell r="AL59">
            <v>105.15350349000036</v>
          </cell>
        </row>
        <row r="60">
          <cell r="AK60">
            <v>1</v>
          </cell>
          <cell r="AL60">
            <v>111.76684059034621</v>
          </cell>
        </row>
        <row r="61">
          <cell r="AK61">
            <v>1</v>
          </cell>
          <cell r="AL61">
            <v>106.84785139332173</v>
          </cell>
        </row>
        <row r="62">
          <cell r="AK62">
            <v>1</v>
          </cell>
          <cell r="AL62">
            <v>115.56181449096444</v>
          </cell>
        </row>
        <row r="63">
          <cell r="AK63">
            <v>1</v>
          </cell>
          <cell r="AL63">
            <v>113.92054786937193</v>
          </cell>
        </row>
        <row r="64">
          <cell r="AK64">
            <v>1</v>
          </cell>
          <cell r="AL64">
            <v>115.13783137806095</v>
          </cell>
        </row>
        <row r="65">
          <cell r="AK65">
            <v>1</v>
          </cell>
          <cell r="AL65">
            <v>143.21818970097428</v>
          </cell>
        </row>
        <row r="66">
          <cell r="AK66">
            <v>1</v>
          </cell>
          <cell r="AL66">
            <v>105.89120593153802</v>
          </cell>
        </row>
        <row r="67">
          <cell r="AK67">
            <v>1</v>
          </cell>
          <cell r="AL67">
            <v>137.38836570693906</v>
          </cell>
        </row>
        <row r="68">
          <cell r="AK68">
            <v>1</v>
          </cell>
          <cell r="AL68">
            <v>102.5732060824926</v>
          </cell>
        </row>
        <row r="69">
          <cell r="AK69">
            <v>1</v>
          </cell>
          <cell r="AL69">
            <v>109.48551231916139</v>
          </cell>
        </row>
        <row r="70">
          <cell r="AK70">
            <v>1</v>
          </cell>
          <cell r="AL70">
            <v>116.28511762456806</v>
          </cell>
        </row>
        <row r="71">
          <cell r="AK71">
            <v>1</v>
          </cell>
          <cell r="AL71">
            <v>156.47240398571736</v>
          </cell>
        </row>
        <row r="72">
          <cell r="AK72">
            <v>1</v>
          </cell>
          <cell r="AL72">
            <v>110.25815221980424</v>
          </cell>
        </row>
        <row r="73">
          <cell r="AK73">
            <v>1</v>
          </cell>
          <cell r="AL73">
            <v>112.12634092738121</v>
          </cell>
        </row>
        <row r="74">
          <cell r="AK74">
            <v>1</v>
          </cell>
          <cell r="AL74">
            <v>110.42067738589483</v>
          </cell>
        </row>
        <row r="75">
          <cell r="AK75">
            <v>1</v>
          </cell>
          <cell r="AL75">
            <v>92.821044000706806</v>
          </cell>
        </row>
        <row r="76">
          <cell r="AK76">
            <v>1</v>
          </cell>
          <cell r="AL76">
            <v>96.548793280757067</v>
          </cell>
        </row>
        <row r="77">
          <cell r="AK77">
            <v>1</v>
          </cell>
          <cell r="AL77">
            <v>110.7875731976585</v>
          </cell>
        </row>
        <row r="78">
          <cell r="AK78">
            <v>1</v>
          </cell>
          <cell r="AL78">
            <v>96.911383244242927</v>
          </cell>
        </row>
        <row r="79">
          <cell r="AK79">
            <v>1</v>
          </cell>
          <cell r="AL79">
            <v>103.39014336507628</v>
          </cell>
        </row>
        <row r="80">
          <cell r="AK80">
            <v>1</v>
          </cell>
          <cell r="AL80">
            <v>107.68594822233833</v>
          </cell>
        </row>
        <row r="81">
          <cell r="AK81">
            <v>1</v>
          </cell>
          <cell r="AL81">
            <v>98.010881963027913</v>
          </cell>
        </row>
        <row r="82">
          <cell r="AK82">
            <v>1</v>
          </cell>
          <cell r="AL82">
            <v>97.608128921498306</v>
          </cell>
        </row>
        <row r="83">
          <cell r="AK83">
            <v>1</v>
          </cell>
          <cell r="AL83">
            <v>103.2573170144482</v>
          </cell>
        </row>
        <row r="84">
          <cell r="AK84">
            <v>1</v>
          </cell>
          <cell r="AL84">
            <v>103.19335694465626</v>
          </cell>
        </row>
        <row r="85">
          <cell r="AK85">
            <v>1</v>
          </cell>
          <cell r="AL85">
            <v>103.95759213447981</v>
          </cell>
        </row>
        <row r="86">
          <cell r="AK86">
            <v>1</v>
          </cell>
          <cell r="AL86">
            <v>95.348409655964772</v>
          </cell>
        </row>
        <row r="87">
          <cell r="AK87">
            <v>1</v>
          </cell>
          <cell r="AL87">
            <v>103.22551118763708</v>
          </cell>
        </row>
        <row r="88">
          <cell r="AK88">
            <v>1</v>
          </cell>
          <cell r="AL88">
            <v>95.343340357499656</v>
          </cell>
        </row>
        <row r="89">
          <cell r="AK89">
            <v>1</v>
          </cell>
          <cell r="AL89">
            <v>100.92736480139708</v>
          </cell>
        </row>
        <row r="90">
          <cell r="AK90">
            <v>1</v>
          </cell>
          <cell r="AL90">
            <v>101.48252197824792</v>
          </cell>
        </row>
        <row r="91">
          <cell r="AK91">
            <v>1</v>
          </cell>
          <cell r="AL91">
            <v>107.75506276393084</v>
          </cell>
        </row>
        <row r="92">
          <cell r="AK92">
            <v>1</v>
          </cell>
          <cell r="AL92">
            <v>98.468587372342895</v>
          </cell>
        </row>
        <row r="93">
          <cell r="AK93">
            <v>1</v>
          </cell>
          <cell r="AL93">
            <v>105.82497091118796</v>
          </cell>
        </row>
        <row r="94">
          <cell r="AK94">
            <v>1</v>
          </cell>
          <cell r="AL94">
            <v>98.971913892323911</v>
          </cell>
        </row>
        <row r="95">
          <cell r="AK95">
            <v>1</v>
          </cell>
          <cell r="AL95">
            <v>109.41181756148673</v>
          </cell>
        </row>
        <row r="96">
          <cell r="AK96">
            <v>1</v>
          </cell>
          <cell r="AL96">
            <v>97.541248046678973</v>
          </cell>
        </row>
        <row r="97">
          <cell r="AK97">
            <v>1</v>
          </cell>
          <cell r="AL97">
            <v>95.781092340929987</v>
          </cell>
        </row>
        <row r="98">
          <cell r="AK98">
            <v>1</v>
          </cell>
          <cell r="AL98">
            <v>107.88020983508753</v>
          </cell>
        </row>
        <row r="99">
          <cell r="AK99">
            <v>1</v>
          </cell>
          <cell r="AL99">
            <v>89.635292913826447</v>
          </cell>
        </row>
        <row r="100">
          <cell r="AK100">
            <v>1</v>
          </cell>
          <cell r="AL100">
            <v>102.06092655541508</v>
          </cell>
        </row>
        <row r="101">
          <cell r="AK101">
            <v>1</v>
          </cell>
          <cell r="AL101">
            <v>101.27267984680937</v>
          </cell>
        </row>
        <row r="102">
          <cell r="AK102">
            <v>1</v>
          </cell>
          <cell r="AL102">
            <v>103.31546286044812</v>
          </cell>
        </row>
        <row r="103">
          <cell r="AK103">
            <v>1</v>
          </cell>
          <cell r="AL103">
            <v>108.21950983653875</v>
          </cell>
        </row>
        <row r="104">
          <cell r="AK104">
            <v>1</v>
          </cell>
          <cell r="AL104">
            <v>97.248874396458234</v>
          </cell>
        </row>
        <row r="105">
          <cell r="AK105">
            <v>1</v>
          </cell>
          <cell r="AL105">
            <v>105.34082809808342</v>
          </cell>
        </row>
        <row r="106">
          <cell r="AK106">
            <v>1</v>
          </cell>
          <cell r="AL106">
            <v>104.20158169091944</v>
          </cell>
        </row>
        <row r="107">
          <cell r="AK107">
            <v>1</v>
          </cell>
          <cell r="AL107">
            <v>98.342568630330035</v>
          </cell>
        </row>
        <row r="108">
          <cell r="AK108">
            <v>1</v>
          </cell>
          <cell r="AL108">
            <v>116.62810334108464</v>
          </cell>
        </row>
        <row r="109">
          <cell r="AK109">
            <v>1</v>
          </cell>
          <cell r="AL109">
            <v>94.941156784614449</v>
          </cell>
        </row>
        <row r="110">
          <cell r="AK110">
            <v>1</v>
          </cell>
          <cell r="AL110">
            <v>105.84159780098166</v>
          </cell>
        </row>
        <row r="111">
          <cell r="AK111">
            <v>1</v>
          </cell>
          <cell r="AL111">
            <v>114.00654363273969</v>
          </cell>
        </row>
        <row r="112">
          <cell r="AK112">
            <v>1</v>
          </cell>
          <cell r="AL112">
            <v>95.603835570375722</v>
          </cell>
        </row>
        <row r="113">
          <cell r="AK113">
            <v>1</v>
          </cell>
          <cell r="AL113">
            <v>114.21828075755273</v>
          </cell>
        </row>
        <row r="114">
          <cell r="AK114">
            <v>1</v>
          </cell>
          <cell r="AL114">
            <v>104.86999300169863</v>
          </cell>
        </row>
        <row r="115">
          <cell r="AK115">
            <v>1</v>
          </cell>
          <cell r="AL115">
            <v>130.51999235378952</v>
          </cell>
        </row>
        <row r="116">
          <cell r="AK116">
            <v>1</v>
          </cell>
          <cell r="AL116">
            <v>114.20300359150886</v>
          </cell>
        </row>
        <row r="117">
          <cell r="AK117">
            <v>1</v>
          </cell>
          <cell r="AL117">
            <v>113.92387632256784</v>
          </cell>
        </row>
        <row r="118">
          <cell r="AK118">
            <v>1</v>
          </cell>
          <cell r="AL118">
            <v>102.21149495974448</v>
          </cell>
        </row>
        <row r="119">
          <cell r="AK119">
            <v>1</v>
          </cell>
          <cell r="AL119">
            <v>110.96447807843597</v>
          </cell>
        </row>
        <row r="120">
          <cell r="AK120">
            <v>1</v>
          </cell>
          <cell r="AL120">
            <v>98.931052737085963</v>
          </cell>
        </row>
        <row r="121">
          <cell r="AK121">
            <v>1</v>
          </cell>
          <cell r="AL121">
            <v>104.87838974289963</v>
          </cell>
        </row>
        <row r="122">
          <cell r="AK122">
            <v>1</v>
          </cell>
          <cell r="AL122">
            <v>91.641906638978625</v>
          </cell>
        </row>
        <row r="123">
          <cell r="AK123">
            <v>1</v>
          </cell>
          <cell r="AL123">
            <v>102.94810826453957</v>
          </cell>
        </row>
        <row r="124">
          <cell r="AK124">
            <v>1</v>
          </cell>
          <cell r="AL124">
            <v>107.82978412822439</v>
          </cell>
        </row>
        <row r="125">
          <cell r="AK125">
            <v>1</v>
          </cell>
          <cell r="AL125">
            <v>102.7092411778258</v>
          </cell>
        </row>
        <row r="126">
          <cell r="AK126">
            <v>1</v>
          </cell>
          <cell r="AL126">
            <v>125.64094434757661</v>
          </cell>
        </row>
        <row r="127">
          <cell r="AK127">
            <v>1</v>
          </cell>
          <cell r="AL127">
            <v>101.86580705677947</v>
          </cell>
        </row>
        <row r="128">
          <cell r="AK128">
            <v>1</v>
          </cell>
          <cell r="AL128">
            <v>104.35461611722971</v>
          </cell>
        </row>
        <row r="129">
          <cell r="AK129">
            <v>1</v>
          </cell>
          <cell r="AL129">
            <v>103.53979563089695</v>
          </cell>
        </row>
        <row r="130">
          <cell r="AK130">
            <v>1</v>
          </cell>
          <cell r="AL130">
            <v>103.71138732238579</v>
          </cell>
        </row>
        <row r="131">
          <cell r="AK131">
            <v>1</v>
          </cell>
          <cell r="AL131">
            <v>101.34345234313228</v>
          </cell>
        </row>
        <row r="132">
          <cell r="AK132">
            <v>1</v>
          </cell>
          <cell r="AL132">
            <v>106.8498018875211</v>
          </cell>
        </row>
        <row r="133">
          <cell r="AK133">
            <v>1</v>
          </cell>
          <cell r="AL133">
            <v>89.724676080858984</v>
          </cell>
        </row>
        <row r="134">
          <cell r="AK134">
            <v>1</v>
          </cell>
          <cell r="AL134">
            <v>98.58187413891045</v>
          </cell>
        </row>
        <row r="135">
          <cell r="AK135">
            <v>1</v>
          </cell>
          <cell r="AL135">
            <v>99.08183986287959</v>
          </cell>
        </row>
        <row r="136">
          <cell r="AK136">
            <v>1</v>
          </cell>
          <cell r="AL136">
            <v>107.35427784518978</v>
          </cell>
        </row>
        <row r="137">
          <cell r="AK137">
            <v>1</v>
          </cell>
          <cell r="AL137">
            <v>112.61397754412307</v>
          </cell>
        </row>
        <row r="138">
          <cell r="AK138">
            <v>1</v>
          </cell>
          <cell r="AL138">
            <v>109.50295208902713</v>
          </cell>
        </row>
        <row r="139">
          <cell r="AK139">
            <v>1</v>
          </cell>
          <cell r="AL139">
            <v>107.47000252775551</v>
          </cell>
        </row>
        <row r="140">
          <cell r="AK140">
            <v>1</v>
          </cell>
          <cell r="AL140">
            <v>108.05103455800821</v>
          </cell>
        </row>
        <row r="141">
          <cell r="AK141">
            <v>1</v>
          </cell>
          <cell r="AL141">
            <v>106.28910674366723</v>
          </cell>
        </row>
        <row r="142">
          <cell r="AK142">
            <v>1</v>
          </cell>
          <cell r="AL142">
            <v>110.02656213348656</v>
          </cell>
        </row>
        <row r="143">
          <cell r="AK143">
            <v>1</v>
          </cell>
          <cell r="AL143">
            <v>107.21688572660481</v>
          </cell>
        </row>
        <row r="144">
          <cell r="AK144">
            <v>1</v>
          </cell>
          <cell r="AL144">
            <v>111.48703227021615</v>
          </cell>
        </row>
        <row r="145">
          <cell r="AK145">
            <v>1</v>
          </cell>
          <cell r="AL145">
            <v>114.50894458072263</v>
          </cell>
        </row>
        <row r="146">
          <cell r="AK146">
            <v>1</v>
          </cell>
          <cell r="AL146">
            <v>109.74828563085899</v>
          </cell>
        </row>
        <row r="147">
          <cell r="AK147">
            <v>10</v>
          </cell>
          <cell r="AL147">
            <v>92.116481006157386</v>
          </cell>
        </row>
        <row r="148">
          <cell r="AK148">
            <v>9</v>
          </cell>
          <cell r="AL148">
            <v>81.812572363500976</v>
          </cell>
        </row>
        <row r="149">
          <cell r="AK149">
            <v>9</v>
          </cell>
          <cell r="AL149">
            <v>85.90459910161394</v>
          </cell>
        </row>
        <row r="150">
          <cell r="AK150">
            <v>9</v>
          </cell>
          <cell r="AL150">
            <v>78.924592445935261</v>
          </cell>
        </row>
        <row r="151">
          <cell r="AK151">
            <v>9</v>
          </cell>
          <cell r="AL151">
            <v>95.990334995459008</v>
          </cell>
        </row>
        <row r="152">
          <cell r="AK152">
            <v>9</v>
          </cell>
          <cell r="AL152">
            <v>95.518062591786872</v>
          </cell>
        </row>
        <row r="153">
          <cell r="AK153">
            <v>9</v>
          </cell>
          <cell r="AL153">
            <v>95.188970322439204</v>
          </cell>
        </row>
        <row r="154">
          <cell r="AK154">
            <v>9</v>
          </cell>
          <cell r="AL154">
            <v>86.815086389908615</v>
          </cell>
        </row>
        <row r="155">
          <cell r="AK155">
            <v>9</v>
          </cell>
          <cell r="AL155">
            <v>93.542246698292203</v>
          </cell>
        </row>
        <row r="156">
          <cell r="AK156">
            <v>9</v>
          </cell>
          <cell r="AL156">
            <v>93.748039138703433</v>
          </cell>
        </row>
        <row r="157">
          <cell r="AK157">
            <v>9</v>
          </cell>
          <cell r="AL157">
            <v>98.29042811516203</v>
          </cell>
        </row>
        <row r="158">
          <cell r="AK158">
            <v>9</v>
          </cell>
          <cell r="AL158">
            <v>88.354205431118729</v>
          </cell>
        </row>
        <row r="159">
          <cell r="AK159">
            <v>9</v>
          </cell>
          <cell r="AL159">
            <v>92.538347672637784</v>
          </cell>
        </row>
        <row r="160">
          <cell r="AK160">
            <v>9</v>
          </cell>
          <cell r="AL160">
            <v>88.143499889598615</v>
          </cell>
        </row>
        <row r="161">
          <cell r="AK161">
            <v>9</v>
          </cell>
          <cell r="AL161">
            <v>103.98326558235624</v>
          </cell>
        </row>
        <row r="162">
          <cell r="AK162">
            <v>9</v>
          </cell>
          <cell r="AL162">
            <v>88.344914139940954</v>
          </cell>
        </row>
        <row r="163">
          <cell r="AK163">
            <v>9</v>
          </cell>
          <cell r="AL163">
            <v>93.251311465620347</v>
          </cell>
        </row>
        <row r="164">
          <cell r="AK164">
            <v>9</v>
          </cell>
          <cell r="AL164">
            <v>91.669105959297056</v>
          </cell>
        </row>
        <row r="165">
          <cell r="AK165">
            <v>9</v>
          </cell>
          <cell r="AL165">
            <v>85.69879248299732</v>
          </cell>
        </row>
        <row r="166">
          <cell r="AK166">
            <v>12</v>
          </cell>
          <cell r="AL166">
            <v>94.440613115991496</v>
          </cell>
        </row>
        <row r="167">
          <cell r="AK167">
            <v>12</v>
          </cell>
          <cell r="AL167">
            <v>77.151039309518481</v>
          </cell>
        </row>
        <row r="168">
          <cell r="AK168">
            <v>3</v>
          </cell>
          <cell r="AL168">
            <v>104.10641407641185</v>
          </cell>
        </row>
        <row r="169">
          <cell r="AK169">
            <v>5</v>
          </cell>
          <cell r="AL169">
            <v>96.058817408769158</v>
          </cell>
        </row>
        <row r="170">
          <cell r="AK170">
            <v>5</v>
          </cell>
          <cell r="AL170">
            <v>103.47828000784619</v>
          </cell>
        </row>
        <row r="171">
          <cell r="AK171">
            <v>5</v>
          </cell>
          <cell r="AL171">
            <v>80.21504374676401</v>
          </cell>
        </row>
        <row r="172">
          <cell r="AK172">
            <v>5</v>
          </cell>
          <cell r="AL172">
            <v>118.78252093388055</v>
          </cell>
        </row>
        <row r="173">
          <cell r="AK173">
            <v>5</v>
          </cell>
          <cell r="AL173">
            <v>104.71828999524462</v>
          </cell>
        </row>
        <row r="174">
          <cell r="AK174">
            <v>5</v>
          </cell>
          <cell r="AL174">
            <v>105.96780075649797</v>
          </cell>
        </row>
        <row r="175">
          <cell r="AK175">
            <v>5</v>
          </cell>
          <cell r="AL175">
            <v>91.716873560056584</v>
          </cell>
        </row>
        <row r="176">
          <cell r="AK176">
            <v>5</v>
          </cell>
          <cell r="AL176">
            <v>136.06862755207158</v>
          </cell>
        </row>
        <row r="177">
          <cell r="AK177">
            <v>5</v>
          </cell>
          <cell r="AL177">
            <v>102.49223628872556</v>
          </cell>
        </row>
        <row r="178">
          <cell r="AK178">
            <v>5</v>
          </cell>
          <cell r="AL178">
            <v>118.46892407985905</v>
          </cell>
        </row>
        <row r="179">
          <cell r="AK179">
            <v>5</v>
          </cell>
          <cell r="AL179">
            <v>95.293361164434131</v>
          </cell>
        </row>
        <row r="180">
          <cell r="AK180">
            <v>5</v>
          </cell>
          <cell r="AL180">
            <v>103.80963339815021</v>
          </cell>
        </row>
        <row r="181">
          <cell r="AK181">
            <v>5</v>
          </cell>
          <cell r="AL181">
            <v>109.66657317616406</v>
          </cell>
        </row>
        <row r="182">
          <cell r="AK182">
            <v>5</v>
          </cell>
          <cell r="AL182">
            <v>104.43540451723851</v>
          </cell>
        </row>
        <row r="183">
          <cell r="AK183">
            <v>5</v>
          </cell>
          <cell r="AL183">
            <v>89.425797213069728</v>
          </cell>
        </row>
        <row r="184">
          <cell r="AK184">
            <v>5</v>
          </cell>
          <cell r="AL184">
            <v>94.264255579173692</v>
          </cell>
        </row>
        <row r="185">
          <cell r="AK185">
            <v>5</v>
          </cell>
          <cell r="AL185">
            <v>97.237489806548922</v>
          </cell>
        </row>
        <row r="186">
          <cell r="AK186">
            <v>5</v>
          </cell>
          <cell r="AL186">
            <v>91.373164037174178</v>
          </cell>
        </row>
        <row r="187">
          <cell r="AK187">
            <v>5</v>
          </cell>
          <cell r="AL187">
            <v>94.728852112018842</v>
          </cell>
        </row>
        <row r="188">
          <cell r="AK188">
            <v>5</v>
          </cell>
          <cell r="AL188">
            <v>85.477649235891334</v>
          </cell>
        </row>
        <row r="189">
          <cell r="AK189">
            <v>5</v>
          </cell>
          <cell r="AL189">
            <v>98.52941218620272</v>
          </cell>
        </row>
        <row r="190">
          <cell r="AK190">
            <v>5</v>
          </cell>
          <cell r="AL190">
            <v>94.069540574130471</v>
          </cell>
        </row>
        <row r="191">
          <cell r="AK191">
            <v>5</v>
          </cell>
          <cell r="AL191">
            <v>96.001407507076834</v>
          </cell>
        </row>
        <row r="192">
          <cell r="AK192">
            <v>5</v>
          </cell>
          <cell r="AL192">
            <v>94.198176725375362</v>
          </cell>
        </row>
        <row r="193">
          <cell r="AK193">
            <v>5</v>
          </cell>
          <cell r="AL193">
            <v>95.080625641321177</v>
          </cell>
        </row>
        <row r="194">
          <cell r="AK194">
            <v>5</v>
          </cell>
          <cell r="AL194">
            <v>89.9689382816034</v>
          </cell>
        </row>
        <row r="195">
          <cell r="AK195">
            <v>15</v>
          </cell>
          <cell r="AL195">
            <v>84.278309441338052</v>
          </cell>
        </row>
        <row r="196">
          <cell r="AK196">
            <v>15</v>
          </cell>
          <cell r="AL196">
            <v>85.540603354515682</v>
          </cell>
        </row>
        <row r="197">
          <cell r="AK197">
            <v>15</v>
          </cell>
          <cell r="AL197">
            <v>88.12485859409145</v>
          </cell>
        </row>
        <row r="198">
          <cell r="AK198">
            <v>15</v>
          </cell>
          <cell r="AL198">
            <v>94.15553087321419</v>
          </cell>
        </row>
        <row r="199">
          <cell r="AK199">
            <v>15</v>
          </cell>
          <cell r="AL199">
            <v>88.610739376331722</v>
          </cell>
        </row>
        <row r="200">
          <cell r="AK200">
            <v>15</v>
          </cell>
          <cell r="AL200">
            <v>89.321550317824403</v>
          </cell>
        </row>
        <row r="201">
          <cell r="AK201">
            <v>15</v>
          </cell>
          <cell r="AL201">
            <v>84.698833978053571</v>
          </cell>
        </row>
        <row r="202">
          <cell r="AK202">
            <v>15</v>
          </cell>
          <cell r="AL202">
            <v>95.863766745341977</v>
          </cell>
        </row>
        <row r="203">
          <cell r="AK203">
            <v>8</v>
          </cell>
          <cell r="AL203">
            <v>97.663834486797057</v>
          </cell>
        </row>
        <row r="204">
          <cell r="AK204">
            <v>8</v>
          </cell>
          <cell r="AL204">
            <v>83.269852628144605</v>
          </cell>
        </row>
        <row r="205">
          <cell r="AK205">
            <v>8</v>
          </cell>
          <cell r="AL205">
            <v>99.281586293714327</v>
          </cell>
        </row>
        <row r="206">
          <cell r="AK206">
            <v>8</v>
          </cell>
          <cell r="AL206">
            <v>100.69745924629831</v>
          </cell>
        </row>
        <row r="207">
          <cell r="AK207">
            <v>8</v>
          </cell>
          <cell r="AL207">
            <v>94.927093439745875</v>
          </cell>
        </row>
        <row r="208">
          <cell r="AK208">
            <v>8</v>
          </cell>
          <cell r="AL208">
            <v>98.924490643466186</v>
          </cell>
        </row>
        <row r="209">
          <cell r="AK209">
            <v>8</v>
          </cell>
          <cell r="AL209">
            <v>95.772205141890893</v>
          </cell>
        </row>
        <row r="210">
          <cell r="AK210">
            <v>8</v>
          </cell>
          <cell r="AL210">
            <v>95.340266710792207</v>
          </cell>
        </row>
        <row r="211">
          <cell r="AK211">
            <v>8</v>
          </cell>
          <cell r="AL211">
            <v>97.506459655138471</v>
          </cell>
        </row>
        <row r="212">
          <cell r="AK212">
            <v>8</v>
          </cell>
          <cell r="AL212">
            <v>91.993237105219322</v>
          </cell>
        </row>
        <row r="213">
          <cell r="AK213">
            <v>8</v>
          </cell>
          <cell r="AL213">
            <v>104.53145888093842</v>
          </cell>
        </row>
        <row r="214">
          <cell r="AK214">
            <v>8</v>
          </cell>
          <cell r="AL214">
            <v>95.858001290353229</v>
          </cell>
        </row>
        <row r="215">
          <cell r="AK215">
            <v>8</v>
          </cell>
          <cell r="AL215">
            <v>93.572305500996421</v>
          </cell>
        </row>
        <row r="216">
          <cell r="AK216">
            <v>8</v>
          </cell>
          <cell r="AL216">
            <v>94.949530651477573</v>
          </cell>
        </row>
        <row r="217">
          <cell r="AK217">
            <v>8</v>
          </cell>
          <cell r="AL217">
            <v>92.600363611861383</v>
          </cell>
        </row>
        <row r="218">
          <cell r="AK218">
            <v>8</v>
          </cell>
          <cell r="AL218">
            <v>96.749774398777589</v>
          </cell>
        </row>
        <row r="219">
          <cell r="AK219">
            <v>8</v>
          </cell>
          <cell r="AL219">
            <v>94.24134168339063</v>
          </cell>
        </row>
        <row r="220">
          <cell r="AK220">
            <v>8</v>
          </cell>
          <cell r="AL220">
            <v>90.971823540487136</v>
          </cell>
        </row>
        <row r="221">
          <cell r="AK221">
            <v>8</v>
          </cell>
          <cell r="AL221">
            <v>98.911249405401733</v>
          </cell>
        </row>
        <row r="222">
          <cell r="AK222">
            <v>8</v>
          </cell>
          <cell r="AL222">
            <v>113.11377113760157</v>
          </cell>
        </row>
        <row r="223">
          <cell r="AK223">
            <v>8</v>
          </cell>
          <cell r="AL223">
            <v>89.008127477755878</v>
          </cell>
        </row>
        <row r="224">
          <cell r="AK224">
            <v>8</v>
          </cell>
          <cell r="AL224">
            <v>95.628847206659984</v>
          </cell>
        </row>
        <row r="225">
          <cell r="AK225">
            <v>8</v>
          </cell>
          <cell r="AL225">
            <v>101.92641286199775</v>
          </cell>
        </row>
        <row r="226">
          <cell r="AK226">
            <v>8</v>
          </cell>
          <cell r="AL226">
            <v>102.83404439040629</v>
          </cell>
        </row>
        <row r="227">
          <cell r="AK227">
            <v>8</v>
          </cell>
          <cell r="AL227">
            <v>92.09413599519894</v>
          </cell>
        </row>
        <row r="228">
          <cell r="AK228">
            <v>8</v>
          </cell>
          <cell r="AL228">
            <v>102.08351344112295</v>
          </cell>
        </row>
        <row r="229">
          <cell r="AK229">
            <v>8</v>
          </cell>
          <cell r="AL229">
            <v>93.805175043134398</v>
          </cell>
        </row>
        <row r="230">
          <cell r="AK230">
            <v>8</v>
          </cell>
          <cell r="AL230">
            <v>103.48430355317481</v>
          </cell>
        </row>
        <row r="231">
          <cell r="AK231">
            <v>8</v>
          </cell>
          <cell r="AL231">
            <v>83.191095582871498</v>
          </cell>
        </row>
        <row r="232">
          <cell r="AK232">
            <v>8</v>
          </cell>
          <cell r="AL232">
            <v>81.519001099596863</v>
          </cell>
        </row>
        <row r="233">
          <cell r="AK233">
            <v>8</v>
          </cell>
          <cell r="AL233">
            <v>92.538509004824263</v>
          </cell>
        </row>
        <row r="234">
          <cell r="AK234">
            <v>8</v>
          </cell>
          <cell r="AL234">
            <v>99.252149578521369</v>
          </cell>
        </row>
        <row r="235">
          <cell r="AK235">
            <v>8</v>
          </cell>
          <cell r="AL235">
            <v>80.003989198745245</v>
          </cell>
        </row>
        <row r="236">
          <cell r="AK236">
            <v>8</v>
          </cell>
          <cell r="AL236">
            <v>99.774971582706314</v>
          </cell>
        </row>
        <row r="237">
          <cell r="AK237">
            <v>8</v>
          </cell>
          <cell r="AL237">
            <v>92.533854003234566</v>
          </cell>
        </row>
        <row r="238">
          <cell r="AK238">
            <v>8</v>
          </cell>
          <cell r="AL238">
            <v>95.411915957456074</v>
          </cell>
        </row>
        <row r="239">
          <cell r="AK239">
            <v>8</v>
          </cell>
          <cell r="AL239">
            <v>99.325187953969134</v>
          </cell>
        </row>
        <row r="240">
          <cell r="AK240">
            <v>8</v>
          </cell>
          <cell r="AL240">
            <v>95.155964646499712</v>
          </cell>
        </row>
        <row r="241">
          <cell r="AK241">
            <v>8</v>
          </cell>
          <cell r="AL241">
            <v>94.390342831271965</v>
          </cell>
        </row>
        <row r="242">
          <cell r="AK242">
            <v>8</v>
          </cell>
          <cell r="AL242">
            <v>88.733222253131601</v>
          </cell>
        </row>
        <row r="243">
          <cell r="AK243">
            <v>8</v>
          </cell>
          <cell r="AL243">
            <v>104.38269891089342</v>
          </cell>
        </row>
        <row r="244">
          <cell r="AK244">
            <v>8</v>
          </cell>
          <cell r="AL244">
            <v>102.70067937840504</v>
          </cell>
        </row>
        <row r="245">
          <cell r="AK245">
            <v>8</v>
          </cell>
          <cell r="AL245">
            <v>106.53783994662203</v>
          </cell>
        </row>
        <row r="246">
          <cell r="AK246">
            <v>8</v>
          </cell>
          <cell r="AL246">
            <v>95.969949347285606</v>
          </cell>
        </row>
        <row r="247">
          <cell r="AK247">
            <v>8</v>
          </cell>
          <cell r="AL247">
            <v>93.374726859144886</v>
          </cell>
        </row>
        <row r="248">
          <cell r="AK248">
            <v>7</v>
          </cell>
          <cell r="AL248">
            <v>114.03599931617848</v>
          </cell>
        </row>
        <row r="249">
          <cell r="AK249">
            <v>7</v>
          </cell>
          <cell r="AL249">
            <v>74.165964215450245</v>
          </cell>
        </row>
        <row r="250">
          <cell r="AK250">
            <v>7</v>
          </cell>
          <cell r="AL250">
            <v>90.931052019026438</v>
          </cell>
        </row>
        <row r="251">
          <cell r="AK251">
            <v>7</v>
          </cell>
          <cell r="AL251">
            <v>93.802903267762545</v>
          </cell>
        </row>
        <row r="252">
          <cell r="AK252">
            <v>7</v>
          </cell>
          <cell r="AL252">
            <v>89.562526355999921</v>
          </cell>
        </row>
        <row r="253">
          <cell r="AK253">
            <v>7</v>
          </cell>
          <cell r="AL253">
            <v>100.5121212256541</v>
          </cell>
        </row>
        <row r="254">
          <cell r="AK254">
            <v>7</v>
          </cell>
          <cell r="AL254">
            <v>81.336562041932737</v>
          </cell>
        </row>
        <row r="255">
          <cell r="AK255">
            <v>7</v>
          </cell>
          <cell r="AL255">
            <v>94.410528091969283</v>
          </cell>
        </row>
        <row r="256">
          <cell r="AK256">
            <v>7</v>
          </cell>
          <cell r="AL256">
            <v>100.58217134354808</v>
          </cell>
        </row>
        <row r="257">
          <cell r="AK257">
            <v>7</v>
          </cell>
          <cell r="AL257">
            <v>88.934578973021587</v>
          </cell>
        </row>
        <row r="258">
          <cell r="AK258">
            <v>7</v>
          </cell>
          <cell r="AL258">
            <v>91.124532545691352</v>
          </cell>
        </row>
        <row r="259">
          <cell r="AK259">
            <v>7</v>
          </cell>
          <cell r="AL259">
            <v>108.94384294816253</v>
          </cell>
        </row>
        <row r="260">
          <cell r="AK260">
            <v>7</v>
          </cell>
          <cell r="AL260">
            <v>110.14080836704979</v>
          </cell>
        </row>
        <row r="261">
          <cell r="AK261">
            <v>7</v>
          </cell>
          <cell r="AL261">
            <v>102.96228200886897</v>
          </cell>
        </row>
        <row r="262">
          <cell r="AK262">
            <v>7</v>
          </cell>
          <cell r="AL262">
            <v>97.23765175579679</v>
          </cell>
        </row>
        <row r="263">
          <cell r="AK263">
            <v>7</v>
          </cell>
          <cell r="AL263">
            <v>102.20494502884682</v>
          </cell>
        </row>
        <row r="264">
          <cell r="AK264">
            <v>7</v>
          </cell>
          <cell r="AL264">
            <v>101.09755037885175</v>
          </cell>
        </row>
        <row r="265">
          <cell r="AK265">
            <v>7</v>
          </cell>
          <cell r="AL265">
            <v>93.873524030757409</v>
          </cell>
        </row>
        <row r="266">
          <cell r="AK266">
            <v>7</v>
          </cell>
          <cell r="AL266">
            <v>94.239346410960209</v>
          </cell>
        </row>
        <row r="267">
          <cell r="AK267">
            <v>7</v>
          </cell>
          <cell r="AL267">
            <v>99.145001971850135</v>
          </cell>
        </row>
        <row r="268">
          <cell r="AK268">
            <v>7</v>
          </cell>
          <cell r="AL268">
            <v>95.718612094194782</v>
          </cell>
        </row>
        <row r="269">
          <cell r="AK269">
            <v>7</v>
          </cell>
          <cell r="AL269">
            <v>91.108086850797136</v>
          </cell>
        </row>
        <row r="270">
          <cell r="AK270">
            <v>7</v>
          </cell>
          <cell r="AL270">
            <v>102.87756970086987</v>
          </cell>
        </row>
        <row r="271">
          <cell r="AK271">
            <v>7</v>
          </cell>
          <cell r="AL271">
            <v>114.55099870233201</v>
          </cell>
        </row>
        <row r="272">
          <cell r="AK272">
            <v>7</v>
          </cell>
          <cell r="AL272">
            <v>105.77939343976593</v>
          </cell>
        </row>
        <row r="273">
          <cell r="AK273">
            <v>7</v>
          </cell>
          <cell r="AL273">
            <v>89.895445233722057</v>
          </cell>
        </row>
        <row r="274">
          <cell r="AK274">
            <v>7</v>
          </cell>
          <cell r="AL274">
            <v>91.762804900095603</v>
          </cell>
        </row>
        <row r="275">
          <cell r="AK275">
            <v>7</v>
          </cell>
          <cell r="AL275">
            <v>70.777631070626313</v>
          </cell>
        </row>
        <row r="276">
          <cell r="AK276">
            <v>7</v>
          </cell>
          <cell r="AL276">
            <v>102.47604264383806</v>
          </cell>
        </row>
        <row r="277">
          <cell r="AK277">
            <v>7</v>
          </cell>
          <cell r="AL277">
            <v>102.95309013141009</v>
          </cell>
        </row>
        <row r="278">
          <cell r="AK278">
            <v>7</v>
          </cell>
          <cell r="AL278">
            <v>108.45802347605193</v>
          </cell>
        </row>
        <row r="279">
          <cell r="AK279">
            <v>7</v>
          </cell>
          <cell r="AL279">
            <v>90.279130582995919</v>
          </cell>
        </row>
        <row r="280">
          <cell r="AK280">
            <v>7</v>
          </cell>
          <cell r="AL280">
            <v>99.383885642794894</v>
          </cell>
        </row>
        <row r="281">
          <cell r="AK281">
            <v>7</v>
          </cell>
          <cell r="AL281">
            <v>105.57006719654858</v>
          </cell>
        </row>
        <row r="282">
          <cell r="AK282">
            <v>7</v>
          </cell>
          <cell r="AL282">
            <v>95.114236145090331</v>
          </cell>
        </row>
        <row r="283">
          <cell r="AK283">
            <v>7</v>
          </cell>
          <cell r="AL283">
            <v>108.33929260367286</v>
          </cell>
        </row>
        <row r="284">
          <cell r="AK284">
            <v>7</v>
          </cell>
          <cell r="AL284">
            <v>101.41012054170709</v>
          </cell>
        </row>
        <row r="285">
          <cell r="AK285">
            <v>7</v>
          </cell>
          <cell r="AL285">
            <v>98.280634201323636</v>
          </cell>
        </row>
        <row r="286">
          <cell r="AK286">
            <v>7</v>
          </cell>
          <cell r="AL286">
            <v>98.983750793280961</v>
          </cell>
        </row>
        <row r="287">
          <cell r="AK287">
            <v>7</v>
          </cell>
          <cell r="AL287">
            <v>99.730882396578451</v>
          </cell>
        </row>
        <row r="288">
          <cell r="AK288">
            <v>7</v>
          </cell>
          <cell r="AL288">
            <v>96.263902795545832</v>
          </cell>
        </row>
        <row r="289">
          <cell r="AK289">
            <v>7</v>
          </cell>
          <cell r="AL289">
            <v>87.290727002496482</v>
          </cell>
        </row>
        <row r="290">
          <cell r="AK290">
            <v>7</v>
          </cell>
          <cell r="AL290">
            <v>85.056355223174123</v>
          </cell>
        </row>
        <row r="291">
          <cell r="AK291">
            <v>7</v>
          </cell>
          <cell r="AL291">
            <v>84.197763087326365</v>
          </cell>
        </row>
        <row r="292">
          <cell r="AK292">
            <v>7</v>
          </cell>
          <cell r="AL292">
            <v>81.694195989394771</v>
          </cell>
        </row>
        <row r="293">
          <cell r="AK293">
            <v>7</v>
          </cell>
          <cell r="AL293">
            <v>77.068246952121825</v>
          </cell>
        </row>
        <row r="294">
          <cell r="AK294">
            <v>7</v>
          </cell>
          <cell r="AL294">
            <v>106.20810992656405</v>
          </cell>
        </row>
        <row r="295">
          <cell r="AK295">
            <v>7</v>
          </cell>
          <cell r="AL295">
            <v>107.66116304811648</v>
          </cell>
        </row>
        <row r="296">
          <cell r="AK296">
            <v>7</v>
          </cell>
          <cell r="AL296">
            <v>103.85912558890411</v>
          </cell>
        </row>
        <row r="297">
          <cell r="AK297">
            <v>7</v>
          </cell>
          <cell r="AL297">
            <v>116.80000127378992</v>
          </cell>
        </row>
        <row r="298">
          <cell r="AK298">
            <v>7</v>
          </cell>
          <cell r="AL298">
            <v>100.71351973969634</v>
          </cell>
        </row>
        <row r="299">
          <cell r="AK299">
            <v>7</v>
          </cell>
          <cell r="AL299">
            <v>102.26493409073069</v>
          </cell>
        </row>
        <row r="300">
          <cell r="AK300">
            <v>7</v>
          </cell>
          <cell r="AL300">
            <v>93.845096832027636</v>
          </cell>
        </row>
        <row r="301">
          <cell r="AK301">
            <v>6</v>
          </cell>
          <cell r="AL301">
            <v>93.052753087906297</v>
          </cell>
        </row>
        <row r="302">
          <cell r="AK302">
            <v>6</v>
          </cell>
          <cell r="AL302">
            <v>100.71374489577079</v>
          </cell>
        </row>
        <row r="303">
          <cell r="AK303">
            <v>6</v>
          </cell>
          <cell r="AL303">
            <v>92.190435489084777</v>
          </cell>
        </row>
        <row r="304">
          <cell r="AK304">
            <v>6</v>
          </cell>
          <cell r="AL304">
            <v>92.060422169818992</v>
          </cell>
        </row>
        <row r="305">
          <cell r="AK305">
            <v>6</v>
          </cell>
          <cell r="AL305">
            <v>89.18140251255447</v>
          </cell>
        </row>
        <row r="306">
          <cell r="AK306">
            <v>6</v>
          </cell>
          <cell r="AL306">
            <v>94.828691368876008</v>
          </cell>
        </row>
        <row r="307">
          <cell r="AK307">
            <v>6</v>
          </cell>
          <cell r="AL307">
            <v>125.80474717029244</v>
          </cell>
        </row>
        <row r="308">
          <cell r="AK308">
            <v>6</v>
          </cell>
          <cell r="AL308">
            <v>93.878607074634473</v>
          </cell>
        </row>
        <row r="309">
          <cell r="AK309">
            <v>6</v>
          </cell>
          <cell r="AL309">
            <v>101.01379634297378</v>
          </cell>
        </row>
        <row r="310">
          <cell r="AK310">
            <v>6</v>
          </cell>
          <cell r="AL310">
            <v>92.862097633340014</v>
          </cell>
        </row>
        <row r="311">
          <cell r="AK311">
            <v>6</v>
          </cell>
          <cell r="AL311">
            <v>100.12486115813932</v>
          </cell>
        </row>
        <row r="312">
          <cell r="AK312">
            <v>6</v>
          </cell>
          <cell r="AL312">
            <v>91.828055523506606</v>
          </cell>
        </row>
        <row r="313">
          <cell r="AK313">
            <v>6</v>
          </cell>
          <cell r="AL313">
            <v>94.657064030493103</v>
          </cell>
        </row>
        <row r="314">
          <cell r="AK314">
            <v>6</v>
          </cell>
          <cell r="AL314">
            <v>94.88731024635878</v>
          </cell>
        </row>
        <row r="315">
          <cell r="AK315">
            <v>6</v>
          </cell>
          <cell r="AL315">
            <v>94.254998182181566</v>
          </cell>
        </row>
        <row r="316">
          <cell r="AK316">
            <v>6</v>
          </cell>
          <cell r="AL316">
            <v>100.63700856839519</v>
          </cell>
        </row>
        <row r="317">
          <cell r="AK317">
            <v>6</v>
          </cell>
          <cell r="AL317">
            <v>89.543648274257691</v>
          </cell>
        </row>
        <row r="318">
          <cell r="AK318">
            <v>6</v>
          </cell>
          <cell r="AL318">
            <v>79.542359097492621</v>
          </cell>
        </row>
        <row r="319">
          <cell r="AK319">
            <v>6</v>
          </cell>
          <cell r="AL319">
            <v>92.129881544174395</v>
          </cell>
        </row>
        <row r="320">
          <cell r="AK320">
            <v>6</v>
          </cell>
          <cell r="AL320">
            <v>81.830991141436797</v>
          </cell>
        </row>
        <row r="321">
          <cell r="AK321">
            <v>6</v>
          </cell>
          <cell r="AL321">
            <v>95.433004918592019</v>
          </cell>
        </row>
        <row r="322">
          <cell r="AK322">
            <v>6</v>
          </cell>
          <cell r="AL322">
            <v>110.79883886843491</v>
          </cell>
        </row>
        <row r="323">
          <cell r="AK323">
            <v>6</v>
          </cell>
          <cell r="AL323">
            <v>80.878292275137426</v>
          </cell>
        </row>
        <row r="324">
          <cell r="AK324">
            <v>6</v>
          </cell>
          <cell r="AL324">
            <v>102.12095364144102</v>
          </cell>
        </row>
        <row r="325">
          <cell r="AK325">
            <v>6</v>
          </cell>
          <cell r="AL325">
            <v>86.650099162455021</v>
          </cell>
        </row>
        <row r="326">
          <cell r="AK326">
            <v>6</v>
          </cell>
          <cell r="AL326">
            <v>86.377907574062277</v>
          </cell>
        </row>
        <row r="327">
          <cell r="AK327">
            <v>6</v>
          </cell>
          <cell r="AL327">
            <v>97.20598337335899</v>
          </cell>
        </row>
        <row r="328">
          <cell r="AK328">
            <v>6</v>
          </cell>
          <cell r="AL328">
            <v>111.48227409450197</v>
          </cell>
        </row>
        <row r="329">
          <cell r="AK329">
            <v>6</v>
          </cell>
          <cell r="AL329">
            <v>92.003421810654089</v>
          </cell>
        </row>
        <row r="330">
          <cell r="AK330">
            <v>6</v>
          </cell>
          <cell r="AL330">
            <v>96.593578302077191</v>
          </cell>
        </row>
        <row r="331">
          <cell r="AK331">
            <v>6</v>
          </cell>
          <cell r="AL331">
            <v>89.372131489622532</v>
          </cell>
        </row>
        <row r="332">
          <cell r="AK332">
            <v>6</v>
          </cell>
          <cell r="AL332">
            <v>88.384277770118445</v>
          </cell>
        </row>
        <row r="333">
          <cell r="AK333">
            <v>6</v>
          </cell>
          <cell r="AL333">
            <v>101.07803286188421</v>
          </cell>
        </row>
        <row r="334">
          <cell r="AK334">
            <v>6</v>
          </cell>
          <cell r="AL334">
            <v>112.30744002674609</v>
          </cell>
        </row>
        <row r="335">
          <cell r="AK335">
            <v>6</v>
          </cell>
          <cell r="AL335">
            <v>127.25853597502916</v>
          </cell>
        </row>
        <row r="336">
          <cell r="AK336">
            <v>6</v>
          </cell>
          <cell r="AL336">
            <v>97.52200249558274</v>
          </cell>
        </row>
        <row r="337">
          <cell r="AK337">
            <v>11</v>
          </cell>
          <cell r="AL337">
            <v>87.981690398242662</v>
          </cell>
        </row>
        <row r="338">
          <cell r="AK338">
            <v>11</v>
          </cell>
          <cell r="AL338">
            <v>83.398256932880287</v>
          </cell>
        </row>
        <row r="339">
          <cell r="AK339">
            <v>11</v>
          </cell>
          <cell r="AL339">
            <v>90.8767553753339</v>
          </cell>
        </row>
        <row r="340">
          <cell r="AK340">
            <v>11</v>
          </cell>
          <cell r="AL340">
            <v>94.320687736837485</v>
          </cell>
        </row>
        <row r="341">
          <cell r="AK341">
            <v>11</v>
          </cell>
          <cell r="AL341">
            <v>100.54910014371504</v>
          </cell>
        </row>
        <row r="342">
          <cell r="AK342">
            <v>11</v>
          </cell>
          <cell r="AL342">
            <v>99.814204920868846</v>
          </cell>
        </row>
        <row r="343">
          <cell r="AK343">
            <v>13</v>
          </cell>
          <cell r="AL343">
            <v>90.253784903436667</v>
          </cell>
        </row>
        <row r="344">
          <cell r="AK344">
            <v>13</v>
          </cell>
          <cell r="AL344">
            <v>93.311520468230341</v>
          </cell>
        </row>
        <row r="345">
          <cell r="AK345">
            <v>13</v>
          </cell>
          <cell r="AL345">
            <v>85.768474887628628</v>
          </cell>
        </row>
        <row r="346">
          <cell r="AK346">
            <v>13</v>
          </cell>
          <cell r="AL346">
            <v>96.060447414942715</v>
          </cell>
        </row>
        <row r="347">
          <cell r="AK347">
            <v>13</v>
          </cell>
          <cell r="AL347">
            <v>93.71350802108816</v>
          </cell>
        </row>
        <row r="348">
          <cell r="AK348">
            <v>13</v>
          </cell>
          <cell r="AL348">
            <v>87.530700196777389</v>
          </cell>
        </row>
        <row r="349">
          <cell r="AK349">
            <v>13</v>
          </cell>
          <cell r="AL349">
            <v>90.915585120997477</v>
          </cell>
        </row>
        <row r="350">
          <cell r="AK350">
            <v>13</v>
          </cell>
          <cell r="AL350">
            <v>91.738365627493309</v>
          </cell>
        </row>
        <row r="351">
          <cell r="AK351">
            <v>13</v>
          </cell>
          <cell r="AL351">
            <v>90.99933046480389</v>
          </cell>
        </row>
        <row r="352">
          <cell r="AK352">
            <v>13</v>
          </cell>
          <cell r="AL352">
            <v>92.911935785617175</v>
          </cell>
        </row>
        <row r="353">
          <cell r="AK353">
            <v>13</v>
          </cell>
          <cell r="AL353">
            <v>83.237846575198233</v>
          </cell>
        </row>
        <row r="354">
          <cell r="AK354">
            <v>13</v>
          </cell>
          <cell r="AL354">
            <v>97.736393189220436</v>
          </cell>
        </row>
        <row r="355">
          <cell r="AK355">
            <v>13</v>
          </cell>
          <cell r="AL355">
            <v>91.895924359083011</v>
          </cell>
        </row>
        <row r="356">
          <cell r="AK356">
            <v>16</v>
          </cell>
          <cell r="AL356">
            <v>88.618653053646838</v>
          </cell>
        </row>
        <row r="357">
          <cell r="AK357">
            <v>16</v>
          </cell>
          <cell r="AL357">
            <v>80.324271813297827</v>
          </cell>
        </row>
        <row r="358">
          <cell r="AK358">
            <v>16</v>
          </cell>
          <cell r="AL358">
            <v>85.265169221233307</v>
          </cell>
        </row>
        <row r="359">
          <cell r="AK359">
            <v>16</v>
          </cell>
          <cell r="AL359">
            <v>90.779695268100667</v>
          </cell>
        </row>
        <row r="360">
          <cell r="AK360">
            <v>16</v>
          </cell>
          <cell r="AL360">
            <v>89.315520231656123</v>
          </cell>
        </row>
        <row r="361">
          <cell r="AK361">
            <v>16</v>
          </cell>
          <cell r="AL361">
            <v>92.618604946118381</v>
          </cell>
        </row>
        <row r="362">
          <cell r="AK362">
            <v>16</v>
          </cell>
          <cell r="AL362">
            <v>93.37147731389814</v>
          </cell>
        </row>
        <row r="363">
          <cell r="AK363">
            <v>16</v>
          </cell>
          <cell r="AL363">
            <v>88.531592138154437</v>
          </cell>
        </row>
        <row r="364">
          <cell r="AK364">
            <v>16</v>
          </cell>
          <cell r="AL364">
            <v>89.520477419346619</v>
          </cell>
        </row>
        <row r="365">
          <cell r="AK365">
            <v>16</v>
          </cell>
          <cell r="AL365">
            <v>86.714690464529028</v>
          </cell>
        </row>
        <row r="366">
          <cell r="AK366">
            <v>16</v>
          </cell>
          <cell r="AL366">
            <v>92.150621529121679</v>
          </cell>
        </row>
        <row r="367">
          <cell r="AK367">
            <v>16</v>
          </cell>
          <cell r="AL367">
            <v>86.29429517329325</v>
          </cell>
        </row>
        <row r="368">
          <cell r="AK368">
            <v>16</v>
          </cell>
          <cell r="AL368">
            <v>87.704948720543015</v>
          </cell>
        </row>
        <row r="369">
          <cell r="AK369">
            <v>16</v>
          </cell>
          <cell r="AL369">
            <v>91.808374802152386</v>
          </cell>
        </row>
        <row r="370">
          <cell r="AK370">
            <v>4</v>
          </cell>
          <cell r="AL370">
            <v>83.349030636123999</v>
          </cell>
        </row>
        <row r="371">
          <cell r="AK371">
            <v>4</v>
          </cell>
          <cell r="AL371">
            <v>88.070144925719461</v>
          </cell>
        </row>
        <row r="372">
          <cell r="AK372">
            <v>4</v>
          </cell>
          <cell r="AL372">
            <v>90.056807588859471</v>
          </cell>
        </row>
        <row r="373">
          <cell r="AK373">
            <v>4</v>
          </cell>
          <cell r="AL373">
            <v>86.469446645477305</v>
          </cell>
        </row>
        <row r="374">
          <cell r="AK374">
            <v>4</v>
          </cell>
          <cell r="AL374">
            <v>102.42292306102523</v>
          </cell>
        </row>
        <row r="375">
          <cell r="AK375">
            <v>4</v>
          </cell>
          <cell r="AL375">
            <v>104.79896709111731</v>
          </cell>
        </row>
        <row r="376">
          <cell r="AK376">
            <v>4</v>
          </cell>
          <cell r="AL376">
            <v>116.96380917953009</v>
          </cell>
        </row>
        <row r="377">
          <cell r="AK377">
            <v>4</v>
          </cell>
          <cell r="AL377">
            <v>107.10834266231689</v>
          </cell>
        </row>
        <row r="378">
          <cell r="AK378">
            <v>4</v>
          </cell>
          <cell r="AL378">
            <v>110.21923612695102</v>
          </cell>
        </row>
        <row r="379">
          <cell r="AK379">
            <v>4</v>
          </cell>
          <cell r="AL379">
            <v>105.86897805543794</v>
          </cell>
        </row>
        <row r="380">
          <cell r="AK380">
            <v>4</v>
          </cell>
          <cell r="AL380">
            <v>109.01412468972023</v>
          </cell>
        </row>
        <row r="381">
          <cell r="AK381">
            <v>4</v>
          </cell>
          <cell r="AL381">
            <v>98.725788454440462</v>
          </cell>
        </row>
        <row r="382">
          <cell r="AK382">
            <v>4</v>
          </cell>
          <cell r="AL382">
            <v>105.08544250913046</v>
          </cell>
        </row>
        <row r="383">
          <cell r="AK383">
            <v>4</v>
          </cell>
          <cell r="AL383">
            <v>101.96547487168108</v>
          </cell>
        </row>
        <row r="384">
          <cell r="AK384">
            <v>4</v>
          </cell>
          <cell r="AL384">
            <v>115.67444089435857</v>
          </cell>
        </row>
        <row r="385">
          <cell r="AK385">
            <v>14</v>
          </cell>
          <cell r="AL385">
            <v>88.837340081540844</v>
          </cell>
        </row>
        <row r="386">
          <cell r="AK386">
            <v>14</v>
          </cell>
          <cell r="AL386">
            <v>86.377056094474909</v>
          </cell>
        </row>
        <row r="387">
          <cell r="AK387">
            <v>14</v>
          </cell>
          <cell r="AL387">
            <v>91.241389006045267</v>
          </cell>
        </row>
        <row r="388">
          <cell r="AK388">
            <v>14</v>
          </cell>
          <cell r="AL388">
            <v>88.513988471812183</v>
          </cell>
        </row>
        <row r="389">
          <cell r="AK389">
            <v>14</v>
          </cell>
          <cell r="AL389">
            <v>93.473218051455092</v>
          </cell>
        </row>
        <row r="390">
          <cell r="AK390">
            <v>14</v>
          </cell>
          <cell r="AL390">
            <v>86.37354140306482</v>
          </cell>
        </row>
        <row r="391">
          <cell r="AK391">
            <v>14</v>
          </cell>
          <cell r="AL391">
            <v>86.686348938563199</v>
          </cell>
        </row>
        <row r="392">
          <cell r="AK392">
            <v>14</v>
          </cell>
          <cell r="AL392">
            <v>85.540559538872486</v>
          </cell>
        </row>
        <row r="393">
          <cell r="AK393">
            <v>14</v>
          </cell>
          <cell r="AL393">
            <v>89.39266132433572</v>
          </cell>
        </row>
        <row r="394">
          <cell r="AK394">
            <v>14</v>
          </cell>
          <cell r="AL394">
            <v>88.91817798397301</v>
          </cell>
        </row>
        <row r="395">
          <cell r="AK395">
            <v>14</v>
          </cell>
          <cell r="AL395">
            <v>93.859834106565444</v>
          </cell>
        </row>
        <row r="396">
          <cell r="AK396">
            <v>14</v>
          </cell>
          <cell r="AL396">
            <v>92.96007310558133</v>
          </cell>
        </row>
        <row r="397">
          <cell r="AK397">
            <v>14</v>
          </cell>
          <cell r="AL397">
            <v>93.501335582735834</v>
          </cell>
        </row>
        <row r="398">
          <cell r="AK398">
            <v>14</v>
          </cell>
          <cell r="AL398">
            <v>90.886405173625747</v>
          </cell>
        </row>
        <row r="399">
          <cell r="AK399">
            <v>14</v>
          </cell>
          <cell r="AL399">
            <v>92.808941374947281</v>
          </cell>
        </row>
        <row r="400">
          <cell r="AK400">
            <v>14</v>
          </cell>
          <cell r="AL400">
            <v>89.983129481231543</v>
          </cell>
        </row>
        <row r="401">
          <cell r="AK401">
            <v>14</v>
          </cell>
          <cell r="AL401">
            <v>92.714044706874731</v>
          </cell>
        </row>
        <row r="402">
          <cell r="AK402">
            <v>14</v>
          </cell>
          <cell r="AL402">
            <v>93.466188668634899</v>
          </cell>
        </row>
        <row r="403">
          <cell r="AK403">
            <v>14</v>
          </cell>
          <cell r="AL403">
            <v>93.747363981442433</v>
          </cell>
        </row>
        <row r="404">
          <cell r="AK404">
            <v>14</v>
          </cell>
          <cell r="AL404">
            <v>88.767046253338961</v>
          </cell>
        </row>
        <row r="405">
          <cell r="AK405">
            <v>14</v>
          </cell>
          <cell r="AL405">
            <v>91.736960494868541</v>
          </cell>
        </row>
        <row r="406">
          <cell r="AK406">
            <v>14</v>
          </cell>
          <cell r="AL406">
            <v>91.262477154505845</v>
          </cell>
        </row>
        <row r="407">
          <cell r="AK407"/>
        </row>
        <row r="410">
          <cell r="AL410">
            <v>1</v>
          </cell>
          <cell r="AM410">
            <v>110.79987289158584</v>
          </cell>
        </row>
        <row r="411">
          <cell r="AL411">
            <v>2</v>
          </cell>
          <cell r="AM411">
            <v>106.29081976564036</v>
          </cell>
        </row>
        <row r="412">
          <cell r="AL412">
            <v>3</v>
          </cell>
          <cell r="AM412">
            <v>104.10641407641185</v>
          </cell>
        </row>
        <row r="413">
          <cell r="AL413">
            <v>4</v>
          </cell>
          <cell r="AM413">
            <v>103.31469009758261</v>
          </cell>
        </row>
        <row r="414">
          <cell r="AL414">
            <v>5</v>
          </cell>
          <cell r="AM414">
            <v>101.31485934789295</v>
          </cell>
        </row>
        <row r="415">
          <cell r="AL415">
            <v>6</v>
          </cell>
          <cell r="AM415">
            <v>98.42871897841944</v>
          </cell>
        </row>
        <row r="416">
          <cell r="AL416">
            <v>7</v>
          </cell>
          <cell r="AM416">
            <v>97.548458585132153</v>
          </cell>
        </row>
        <row r="417">
          <cell r="AL417">
            <v>8</v>
          </cell>
          <cell r="AM417">
            <v>96.7810790569647</v>
          </cell>
        </row>
        <row r="418">
          <cell r="AL418">
            <v>9</v>
          </cell>
          <cell r="AM418">
            <v>92.927732544798616</v>
          </cell>
        </row>
        <row r="419">
          <cell r="AL419">
            <v>10</v>
          </cell>
          <cell r="AM419">
            <v>92.116481006157386</v>
          </cell>
        </row>
        <row r="420">
          <cell r="AL420">
            <v>11</v>
          </cell>
          <cell r="AM420">
            <v>91.972120923451413</v>
          </cell>
        </row>
        <row r="421">
          <cell r="AL421">
            <v>12</v>
          </cell>
          <cell r="AM421">
            <v>91.550004570767612</v>
          </cell>
        </row>
        <row r="422">
          <cell r="AL422">
            <v>13</v>
          </cell>
          <cell r="AM422">
            <v>90.489418499960621</v>
          </cell>
        </row>
        <row r="423">
          <cell r="AL423">
            <v>14</v>
          </cell>
          <cell r="AM423">
            <v>90.454098130184164</v>
          </cell>
        </row>
        <row r="424">
          <cell r="AL424">
            <v>15</v>
          </cell>
          <cell r="AM424">
            <v>88.994166365246727</v>
          </cell>
        </row>
        <row r="425">
          <cell r="AL425">
            <v>16</v>
          </cell>
          <cell r="AM425">
            <v>88.199210963903766</v>
          </cell>
        </row>
      </sheetData>
      <sheetData sheetId="1">
        <row r="2">
          <cell r="I2">
            <v>3</v>
          </cell>
          <cell r="J2">
            <v>110.32751084394769</v>
          </cell>
        </row>
        <row r="3">
          <cell r="I3">
            <v>3</v>
          </cell>
          <cell r="J3">
            <v>109.30668929531633</v>
          </cell>
        </row>
        <row r="4">
          <cell r="I4">
            <v>3</v>
          </cell>
          <cell r="J4">
            <v>109.22268201784445</v>
          </cell>
        </row>
        <row r="5">
          <cell r="I5">
            <v>3</v>
          </cell>
          <cell r="J5">
            <v>109.64006254001939</v>
          </cell>
        </row>
        <row r="6">
          <cell r="I6">
            <v>3</v>
          </cell>
          <cell r="J6">
            <v>103.35053261470964</v>
          </cell>
        </row>
        <row r="7">
          <cell r="I7">
            <v>3</v>
          </cell>
          <cell r="J7">
            <v>103.36284788901075</v>
          </cell>
        </row>
        <row r="8">
          <cell r="I8">
            <v>3</v>
          </cell>
          <cell r="J8">
            <v>92.57287648190308</v>
          </cell>
        </row>
        <row r="9">
          <cell r="I9">
            <v>3</v>
          </cell>
          <cell r="J9">
            <v>105.92789126868203</v>
          </cell>
        </row>
        <row r="10">
          <cell r="I10">
            <v>3</v>
          </cell>
          <cell r="J10">
            <v>105.25638423154673</v>
          </cell>
        </row>
        <row r="11">
          <cell r="I11">
            <v>3</v>
          </cell>
          <cell r="J11">
            <v>104.88287914074044</v>
          </cell>
        </row>
        <row r="12">
          <cell r="I12">
            <v>3</v>
          </cell>
          <cell r="J12">
            <v>105.88623333722791</v>
          </cell>
        </row>
        <row r="13">
          <cell r="I13">
            <v>3</v>
          </cell>
          <cell r="J13">
            <v>100.2725296464223</v>
          </cell>
        </row>
        <row r="14">
          <cell r="I14">
            <v>3</v>
          </cell>
          <cell r="J14">
            <v>107.21555787109519</v>
          </cell>
        </row>
        <row r="15">
          <cell r="I15">
            <v>3</v>
          </cell>
          <cell r="J15">
            <v>119.48898736351303</v>
          </cell>
        </row>
        <row r="16">
          <cell r="I16">
            <v>3</v>
          </cell>
          <cell r="J16">
            <v>95.381521137363833</v>
          </cell>
        </row>
        <row r="17">
          <cell r="I17">
            <v>3</v>
          </cell>
          <cell r="J17">
            <v>104.30710705095562</v>
          </cell>
        </row>
        <row r="18">
          <cell r="I18">
            <v>3</v>
          </cell>
          <cell r="J18">
            <v>101.13956568823106</v>
          </cell>
        </row>
        <row r="19">
          <cell r="I19">
            <v>3</v>
          </cell>
          <cell r="J19">
            <v>90.880450721853592</v>
          </cell>
        </row>
        <row r="20">
          <cell r="I20">
            <v>3</v>
          </cell>
          <cell r="J20">
            <v>93.057812596838872</v>
          </cell>
        </row>
        <row r="21">
          <cell r="I21">
            <v>3</v>
          </cell>
          <cell r="J21">
            <v>101.98298853669721</v>
          </cell>
        </row>
        <row r="22">
          <cell r="I22">
            <v>3</v>
          </cell>
          <cell r="J22">
            <v>108.66589527160208</v>
          </cell>
        </row>
        <row r="23">
          <cell r="I23">
            <v>3</v>
          </cell>
          <cell r="J23">
            <v>92.194752634666699</v>
          </cell>
        </row>
        <row r="24">
          <cell r="I24">
            <v>3</v>
          </cell>
          <cell r="J24">
            <v>103.24223136242293</v>
          </cell>
        </row>
        <row r="25">
          <cell r="I25">
            <v>3</v>
          </cell>
          <cell r="J25">
            <v>108.14729324933448</v>
          </cell>
        </row>
        <row r="26">
          <cell r="I26">
            <v>3</v>
          </cell>
          <cell r="J26">
            <v>107.34740264911258</v>
          </cell>
        </row>
        <row r="27">
          <cell r="I27">
            <v>3</v>
          </cell>
          <cell r="J27">
            <v>86.89600282469695</v>
          </cell>
        </row>
        <row r="28">
          <cell r="I28">
            <v>3</v>
          </cell>
          <cell r="J28">
            <v>103.2439083292094</v>
          </cell>
        </row>
        <row r="29">
          <cell r="I29">
            <v>3</v>
          </cell>
          <cell r="J29">
            <v>100.15263123908353</v>
          </cell>
        </row>
        <row r="30">
          <cell r="I30">
            <v>3</v>
          </cell>
          <cell r="J30">
            <v>103.16033971943774</v>
          </cell>
        </row>
        <row r="31">
          <cell r="I31">
            <v>3</v>
          </cell>
          <cell r="J31">
            <v>110.25435651147744</v>
          </cell>
        </row>
        <row r="32">
          <cell r="I32">
            <v>3</v>
          </cell>
          <cell r="J32">
            <v>103.97446510517845</v>
          </cell>
        </row>
        <row r="33">
          <cell r="I33">
            <v>3</v>
          </cell>
          <cell r="J33">
            <v>112.32576873241695</v>
          </cell>
        </row>
        <row r="34">
          <cell r="I34">
            <v>3</v>
          </cell>
          <cell r="J34">
            <v>102.00829681261237</v>
          </cell>
        </row>
        <row r="35">
          <cell r="I35">
            <v>3</v>
          </cell>
          <cell r="J35">
            <v>108.40946136007015</v>
          </cell>
        </row>
        <row r="36">
          <cell r="I36">
            <v>3</v>
          </cell>
          <cell r="J36">
            <v>106.4686102801697</v>
          </cell>
        </row>
        <row r="37">
          <cell r="I37">
            <v>3</v>
          </cell>
          <cell r="J37">
            <v>101.67319737080295</v>
          </cell>
        </row>
        <row r="38">
          <cell r="I38">
            <v>3</v>
          </cell>
          <cell r="J38">
            <v>96.541040763699399</v>
          </cell>
        </row>
        <row r="39">
          <cell r="I39">
            <v>3</v>
          </cell>
          <cell r="J39">
            <v>111.51928315882083</v>
          </cell>
        </row>
        <row r="40">
          <cell r="I40">
            <v>3</v>
          </cell>
          <cell r="J40">
            <v>110.39328055068943</v>
          </cell>
        </row>
        <row r="41">
          <cell r="I41">
            <v>3</v>
          </cell>
          <cell r="J41">
            <v>102.54013636103359</v>
          </cell>
        </row>
        <row r="42">
          <cell r="I42">
            <v>3</v>
          </cell>
          <cell r="J42">
            <v>105.3038739357527</v>
          </cell>
        </row>
        <row r="43">
          <cell r="I43">
            <v>3</v>
          </cell>
          <cell r="J43">
            <v>109.40076396323433</v>
          </cell>
        </row>
        <row r="44">
          <cell r="I44">
            <v>3</v>
          </cell>
          <cell r="J44">
            <v>104.36861154120859</v>
          </cell>
        </row>
        <row r="45">
          <cell r="I45">
            <v>3</v>
          </cell>
          <cell r="J45">
            <v>103.43377754294491</v>
          </cell>
        </row>
        <row r="46">
          <cell r="I46">
            <v>1</v>
          </cell>
          <cell r="J46">
            <v>94.082583098085095</v>
          </cell>
        </row>
        <row r="47">
          <cell r="I47">
            <v>1</v>
          </cell>
          <cell r="J47">
            <v>109.76912503792353</v>
          </cell>
        </row>
        <row r="48">
          <cell r="I48">
            <v>1</v>
          </cell>
          <cell r="J48">
            <v>94.045864687976788</v>
          </cell>
        </row>
        <row r="49">
          <cell r="I49">
            <v>1</v>
          </cell>
          <cell r="J49">
            <v>106.61163834415348</v>
          </cell>
        </row>
        <row r="50">
          <cell r="I50">
            <v>1</v>
          </cell>
          <cell r="J50">
            <v>100.56011132893525</v>
          </cell>
        </row>
        <row r="51">
          <cell r="I51">
            <v>1</v>
          </cell>
          <cell r="J51">
            <v>108.26532918978322</v>
          </cell>
        </row>
        <row r="52">
          <cell r="I52">
            <v>1</v>
          </cell>
          <cell r="J52">
            <v>103.39767659323364</v>
          </cell>
        </row>
        <row r="53">
          <cell r="I53">
            <v>1</v>
          </cell>
          <cell r="J53">
            <v>109.71886532277526</v>
          </cell>
        </row>
        <row r="54">
          <cell r="I54">
            <v>1</v>
          </cell>
          <cell r="J54">
            <v>105.39008659731664</v>
          </cell>
        </row>
        <row r="55">
          <cell r="I55">
            <v>1</v>
          </cell>
          <cell r="J55">
            <v>104.53760309175017</v>
          </cell>
        </row>
        <row r="56">
          <cell r="I56">
            <v>1</v>
          </cell>
          <cell r="J56">
            <v>99.208894072889564</v>
          </cell>
        </row>
        <row r="57">
          <cell r="I57">
            <v>1</v>
          </cell>
          <cell r="J57">
            <v>104.8574364433123</v>
          </cell>
        </row>
        <row r="58">
          <cell r="I58">
            <v>1</v>
          </cell>
          <cell r="J58">
            <v>107.60563086774026</v>
          </cell>
        </row>
        <row r="59">
          <cell r="I59">
            <v>1</v>
          </cell>
          <cell r="J59">
            <v>109.00217519120876</v>
          </cell>
        </row>
        <row r="60">
          <cell r="I60">
            <v>1</v>
          </cell>
          <cell r="J60">
            <v>136.21782848368397</v>
          </cell>
        </row>
        <row r="61">
          <cell r="I61">
            <v>1</v>
          </cell>
          <cell r="J61">
            <v>106.71902424823325</v>
          </cell>
        </row>
        <row r="62">
          <cell r="I62">
            <v>1</v>
          </cell>
          <cell r="J62">
            <v>118.86230312367512</v>
          </cell>
        </row>
        <row r="63">
          <cell r="I63">
            <v>1</v>
          </cell>
          <cell r="J63">
            <v>102.74173445567504</v>
          </cell>
        </row>
        <row r="64">
          <cell r="I64">
            <v>1</v>
          </cell>
          <cell r="J64">
            <v>109.94803124908414</v>
          </cell>
        </row>
        <row r="65">
          <cell r="I65">
            <v>1</v>
          </cell>
          <cell r="J65">
            <v>109.52464180215173</v>
          </cell>
        </row>
        <row r="66">
          <cell r="I66">
            <v>1</v>
          </cell>
          <cell r="J66">
            <v>136.21907316774065</v>
          </cell>
        </row>
        <row r="67">
          <cell r="I67">
            <v>1</v>
          </cell>
          <cell r="J67">
            <v>108.13924183450729</v>
          </cell>
        </row>
        <row r="68">
          <cell r="I68">
            <v>1</v>
          </cell>
          <cell r="J68">
            <v>107.24226991141803</v>
          </cell>
        </row>
        <row r="69">
          <cell r="I69">
            <v>1</v>
          </cell>
          <cell r="J69">
            <v>105.14593057894311</v>
          </cell>
        </row>
        <row r="70">
          <cell r="I70">
            <v>1</v>
          </cell>
          <cell r="J70">
            <v>90.612224796651276</v>
          </cell>
        </row>
        <row r="71">
          <cell r="I71">
            <v>1</v>
          </cell>
          <cell r="J71">
            <v>98.224635568108937</v>
          </cell>
        </row>
        <row r="72">
          <cell r="I72">
            <v>1</v>
          </cell>
          <cell r="J72">
            <v>107.8714290496672</v>
          </cell>
        </row>
        <row r="73">
          <cell r="I73">
            <v>1</v>
          </cell>
          <cell r="J73">
            <v>105.11740824851967</v>
          </cell>
        </row>
        <row r="74">
          <cell r="I74">
            <v>1</v>
          </cell>
          <cell r="J74">
            <v>106.27360717740322</v>
          </cell>
        </row>
        <row r="75">
          <cell r="I75">
            <v>1</v>
          </cell>
          <cell r="J75">
            <v>108.77818322961339</v>
          </cell>
        </row>
        <row r="76">
          <cell r="I76">
            <v>1</v>
          </cell>
          <cell r="J76">
            <v>103.30735732889931</v>
          </cell>
        </row>
        <row r="77">
          <cell r="I77">
            <v>1</v>
          </cell>
          <cell r="J77">
            <v>106.93621201670382</v>
          </cell>
        </row>
        <row r="78">
          <cell r="I78">
            <v>1</v>
          </cell>
          <cell r="J78">
            <v>110.09405185752752</v>
          </cell>
        </row>
        <row r="79">
          <cell r="I79">
            <v>1</v>
          </cell>
          <cell r="J79">
            <v>109.48893401928457</v>
          </cell>
        </row>
        <row r="80">
          <cell r="I80">
            <v>1</v>
          </cell>
          <cell r="J80">
            <v>110.12534248364607</v>
          </cell>
        </row>
        <row r="81">
          <cell r="I81">
            <v>1</v>
          </cell>
          <cell r="J81">
            <v>97.571209264472486</v>
          </cell>
        </row>
        <row r="82">
          <cell r="I82">
            <v>1</v>
          </cell>
          <cell r="J82">
            <v>93.937704710036712</v>
          </cell>
        </row>
        <row r="83">
          <cell r="I83">
            <v>1</v>
          </cell>
          <cell r="J83">
            <v>100.10386193173029</v>
          </cell>
        </row>
        <row r="84">
          <cell r="I84">
            <v>1</v>
          </cell>
          <cell r="J84">
            <v>107.98165681195971</v>
          </cell>
        </row>
        <row r="85">
          <cell r="I85">
            <v>1</v>
          </cell>
          <cell r="J85">
            <v>110.25257549127214</v>
          </cell>
        </row>
        <row r="86">
          <cell r="I86">
            <v>1</v>
          </cell>
          <cell r="J86">
            <v>107.23630199349776</v>
          </cell>
        </row>
        <row r="87">
          <cell r="I87">
            <v>1</v>
          </cell>
          <cell r="J87">
            <v>106.25774112621575</v>
          </cell>
        </row>
        <row r="88">
          <cell r="I88">
            <v>1</v>
          </cell>
          <cell r="J88">
            <v>106.27843037639499</v>
          </cell>
        </row>
        <row r="89">
          <cell r="I89">
            <v>1</v>
          </cell>
          <cell r="J89">
            <v>103.4113555592689</v>
          </cell>
        </row>
        <row r="90">
          <cell r="I90">
            <v>1</v>
          </cell>
          <cell r="J90">
            <v>111.64152352251386</v>
          </cell>
        </row>
        <row r="91">
          <cell r="I91">
            <v>1</v>
          </cell>
          <cell r="J91">
            <v>93.183317420796911</v>
          </cell>
        </row>
        <row r="92">
          <cell r="I92">
            <v>1</v>
          </cell>
          <cell r="J92">
            <v>92.62221509932921</v>
          </cell>
        </row>
        <row r="93">
          <cell r="I93">
            <v>1</v>
          </cell>
          <cell r="J93">
            <v>111.43812095455779</v>
          </cell>
        </row>
        <row r="94">
          <cell r="I94">
            <v>1</v>
          </cell>
          <cell r="J94">
            <v>96.144676689743591</v>
          </cell>
        </row>
        <row r="95">
          <cell r="I95">
            <v>1</v>
          </cell>
          <cell r="J95">
            <v>106.02356738886223</v>
          </cell>
        </row>
        <row r="96">
          <cell r="I96">
            <v>1</v>
          </cell>
          <cell r="J96">
            <v>106.87481585278546</v>
          </cell>
        </row>
        <row r="97">
          <cell r="I97">
            <v>1</v>
          </cell>
          <cell r="J97">
            <v>115.51506179906139</v>
          </cell>
        </row>
        <row r="98">
          <cell r="I98">
            <v>1</v>
          </cell>
          <cell r="J98">
            <v>109.69963532770599</v>
          </cell>
        </row>
        <row r="99">
          <cell r="I99">
            <v>1</v>
          </cell>
          <cell r="J99">
            <v>107.23221123519487</v>
          </cell>
        </row>
        <row r="100">
          <cell r="I100">
            <v>1</v>
          </cell>
          <cell r="J100">
            <v>108.86295120788989</v>
          </cell>
        </row>
        <row r="101">
          <cell r="I101">
            <v>1</v>
          </cell>
          <cell r="J101">
            <v>110.39085252417524</v>
          </cell>
        </row>
        <row r="102">
          <cell r="I102">
            <v>1</v>
          </cell>
          <cell r="J102">
            <v>105.37120575494102</v>
          </cell>
        </row>
        <row r="103">
          <cell r="I103">
            <v>1</v>
          </cell>
          <cell r="J103">
            <v>120.11965671714708</v>
          </cell>
        </row>
        <row r="104">
          <cell r="I104">
            <v>1</v>
          </cell>
          <cell r="J104">
            <v>95.31534145540472</v>
          </cell>
        </row>
        <row r="105">
          <cell r="I105">
            <v>1</v>
          </cell>
          <cell r="J105">
            <v>98.381250648589926</v>
          </cell>
        </row>
        <row r="106">
          <cell r="I106">
            <v>1</v>
          </cell>
          <cell r="J106">
            <v>96.13860014746632</v>
          </cell>
        </row>
        <row r="107">
          <cell r="I107">
            <v>1</v>
          </cell>
          <cell r="J107">
            <v>92.184689037422558</v>
          </cell>
        </row>
        <row r="108">
          <cell r="I108">
            <v>1</v>
          </cell>
          <cell r="J108">
            <v>113.20315617276987</v>
          </cell>
        </row>
        <row r="109">
          <cell r="I109">
            <v>1</v>
          </cell>
          <cell r="J109">
            <v>110.4861464608025</v>
          </cell>
        </row>
        <row r="110">
          <cell r="I110">
            <v>1</v>
          </cell>
          <cell r="J110">
            <v>116.82383409296226</v>
          </cell>
        </row>
        <row r="111">
          <cell r="I111">
            <v>1</v>
          </cell>
          <cell r="J111">
            <v>111.21468349777474</v>
          </cell>
        </row>
        <row r="112">
          <cell r="I112">
            <v>1</v>
          </cell>
          <cell r="J112">
            <v>111.81583661533266</v>
          </cell>
        </row>
        <row r="113">
          <cell r="I113">
            <v>1</v>
          </cell>
          <cell r="J113">
            <v>107.23275418528782</v>
          </cell>
        </row>
        <row r="114">
          <cell r="I114">
            <v>1</v>
          </cell>
          <cell r="J114">
            <v>111.97313836621585</v>
          </cell>
        </row>
        <row r="115">
          <cell r="I115">
            <v>1</v>
          </cell>
          <cell r="J115">
            <v>104.61870942473715</v>
          </cell>
        </row>
        <row r="116">
          <cell r="I116">
            <v>1</v>
          </cell>
          <cell r="J116">
            <v>98.943671318446576</v>
          </cell>
        </row>
        <row r="117">
          <cell r="I117">
            <v>1</v>
          </cell>
          <cell r="J117">
            <v>96.718083992901171</v>
          </cell>
        </row>
        <row r="118">
          <cell r="I118">
            <v>1</v>
          </cell>
          <cell r="J118">
            <v>95.840698043820822</v>
          </cell>
        </row>
        <row r="119">
          <cell r="I119">
            <v>1</v>
          </cell>
          <cell r="J119">
            <v>107.08682624709868</v>
          </cell>
        </row>
        <row r="120">
          <cell r="I120">
            <v>1</v>
          </cell>
          <cell r="J120">
            <v>110.31460636489436</v>
          </cell>
        </row>
        <row r="121">
          <cell r="I121">
            <v>1</v>
          </cell>
          <cell r="J121">
            <v>109.93851502241445</v>
          </cell>
        </row>
        <row r="122">
          <cell r="I122">
            <v>1</v>
          </cell>
          <cell r="J122">
            <v>106.53239933826096</v>
          </cell>
        </row>
        <row r="123">
          <cell r="I123">
            <v>1</v>
          </cell>
          <cell r="J123">
            <v>109.4901885175496</v>
          </cell>
        </row>
        <row r="124">
          <cell r="I124">
            <v>1</v>
          </cell>
          <cell r="J124">
            <v>105.48508472094184</v>
          </cell>
        </row>
        <row r="125">
          <cell r="I125">
            <v>1</v>
          </cell>
          <cell r="J125">
            <v>109.0061816321179</v>
          </cell>
        </row>
        <row r="126">
          <cell r="I126">
            <v>1</v>
          </cell>
          <cell r="J126">
            <v>105.42065618146277</v>
          </cell>
        </row>
        <row r="127">
          <cell r="I127">
            <v>1</v>
          </cell>
          <cell r="J127">
            <v>106.17345158249118</v>
          </cell>
        </row>
        <row r="128">
          <cell r="I128">
            <v>1</v>
          </cell>
          <cell r="J128">
            <v>84.835990838533462</v>
          </cell>
        </row>
        <row r="129">
          <cell r="I129">
            <v>1</v>
          </cell>
          <cell r="J129">
            <v>100.28822894011125</v>
          </cell>
        </row>
        <row r="130">
          <cell r="I130">
            <v>1</v>
          </cell>
          <cell r="J130">
            <v>96.420110025808995</v>
          </cell>
        </row>
        <row r="131">
          <cell r="I131">
            <v>1</v>
          </cell>
          <cell r="J131">
            <v>106.62587746930178</v>
          </cell>
        </row>
        <row r="132">
          <cell r="I132">
            <v>1</v>
          </cell>
          <cell r="J132">
            <v>116.38145237523514</v>
          </cell>
        </row>
        <row r="133">
          <cell r="I133">
            <v>1</v>
          </cell>
          <cell r="J133">
            <v>108.72543317488552</v>
          </cell>
        </row>
        <row r="134">
          <cell r="I134">
            <v>1</v>
          </cell>
          <cell r="J134">
            <v>110.29047267243755</v>
          </cell>
        </row>
        <row r="135">
          <cell r="I135">
            <v>1</v>
          </cell>
          <cell r="J135">
            <v>112.83201221120187</v>
          </cell>
        </row>
        <row r="136">
          <cell r="I136">
            <v>1</v>
          </cell>
          <cell r="J136">
            <v>103.28687501623406</v>
          </cell>
        </row>
        <row r="137">
          <cell r="I137">
            <v>1</v>
          </cell>
          <cell r="J137">
            <v>105.04508292815996</v>
          </cell>
        </row>
        <row r="138">
          <cell r="I138">
            <v>1</v>
          </cell>
          <cell r="J138">
            <v>107.35751223158465</v>
          </cell>
        </row>
        <row r="139">
          <cell r="I139">
            <v>1</v>
          </cell>
          <cell r="J139">
            <v>112.03267252847901</v>
          </cell>
        </row>
        <row r="140">
          <cell r="I140">
            <v>1</v>
          </cell>
          <cell r="J140">
            <v>119.59303519303892</v>
          </cell>
        </row>
        <row r="141">
          <cell r="I141">
            <v>1</v>
          </cell>
          <cell r="J141">
            <v>110.5405619676872</v>
          </cell>
        </row>
        <row r="142">
          <cell r="I142">
            <v>16</v>
          </cell>
          <cell r="J142">
            <v>87.864639191930948</v>
          </cell>
        </row>
        <row r="143">
          <cell r="I143">
            <v>12</v>
          </cell>
          <cell r="J143">
            <v>87.608505190654611</v>
          </cell>
        </row>
        <row r="144">
          <cell r="I144">
            <v>12</v>
          </cell>
          <cell r="J144">
            <v>91.805398549944556</v>
          </cell>
        </row>
        <row r="145">
          <cell r="I145">
            <v>12</v>
          </cell>
          <cell r="J145">
            <v>86.199180975025385</v>
          </cell>
        </row>
        <row r="146">
          <cell r="I146">
            <v>12</v>
          </cell>
          <cell r="J146">
            <v>87.207473312126268</v>
          </cell>
        </row>
        <row r="147">
          <cell r="I147">
            <v>12</v>
          </cell>
          <cell r="J147">
            <v>96.930996261375697</v>
          </cell>
        </row>
        <row r="148">
          <cell r="I148">
            <v>12</v>
          </cell>
          <cell r="J148">
            <v>94.382270496979999</v>
          </cell>
        </row>
        <row r="149">
          <cell r="I149">
            <v>12</v>
          </cell>
          <cell r="J149">
            <v>95.526719478749399</v>
          </cell>
        </row>
        <row r="150">
          <cell r="I150">
            <v>12</v>
          </cell>
          <cell r="J150">
            <v>94.921720906483557</v>
          </cell>
        </row>
        <row r="151">
          <cell r="I151">
            <v>12</v>
          </cell>
          <cell r="J151">
            <v>96.646078194047618</v>
          </cell>
        </row>
        <row r="152">
          <cell r="I152">
            <v>12</v>
          </cell>
          <cell r="J152">
            <v>96.847308737706399</v>
          </cell>
        </row>
        <row r="153">
          <cell r="I153">
            <v>12</v>
          </cell>
          <cell r="J153">
            <v>97.708301959384428</v>
          </cell>
        </row>
        <row r="154">
          <cell r="I154">
            <v>12</v>
          </cell>
          <cell r="J154">
            <v>96.126937829580712</v>
          </cell>
        </row>
        <row r="155">
          <cell r="I155">
            <v>12</v>
          </cell>
          <cell r="J155">
            <v>94.993289326101475</v>
          </cell>
        </row>
        <row r="156">
          <cell r="I156">
            <v>12</v>
          </cell>
          <cell r="J156">
            <v>102.78476601733486</v>
          </cell>
        </row>
        <row r="157">
          <cell r="I157">
            <v>12</v>
          </cell>
          <cell r="J157">
            <v>98.053623321113164</v>
          </cell>
        </row>
        <row r="158">
          <cell r="I158">
            <v>12</v>
          </cell>
          <cell r="J158">
            <v>102.57132929646744</v>
          </cell>
        </row>
        <row r="159">
          <cell r="I159">
            <v>12</v>
          </cell>
          <cell r="J159">
            <v>95.372170530055897</v>
          </cell>
        </row>
        <row r="160">
          <cell r="I160">
            <v>12</v>
          </cell>
          <cell r="J160">
            <v>92.694734487867052</v>
          </cell>
        </row>
        <row r="161">
          <cell r="I161">
            <v>15</v>
          </cell>
          <cell r="J161">
            <v>93.800655784242238</v>
          </cell>
        </row>
        <row r="162">
          <cell r="I162">
            <v>15</v>
          </cell>
          <cell r="J162">
            <v>82.667623647288494</v>
          </cell>
        </row>
        <row r="163">
          <cell r="I163">
            <v>13</v>
          </cell>
          <cell r="J163">
            <v>95.43515953432582</v>
          </cell>
        </row>
        <row r="164">
          <cell r="I164">
            <v>7</v>
          </cell>
          <cell r="J164">
            <v>90.75918858472096</v>
          </cell>
        </row>
        <row r="165">
          <cell r="I165">
            <v>7</v>
          </cell>
          <cell r="J165">
            <v>84.859801469008062</v>
          </cell>
        </row>
        <row r="166">
          <cell r="I166">
            <v>7</v>
          </cell>
          <cell r="J166">
            <v>73.783603171788727</v>
          </cell>
        </row>
        <row r="167">
          <cell r="I167">
            <v>7</v>
          </cell>
          <cell r="J167">
            <v>94.502478334857358</v>
          </cell>
        </row>
        <row r="168">
          <cell r="I168">
            <v>7</v>
          </cell>
          <cell r="J168">
            <v>104.24675041222847</v>
          </cell>
        </row>
        <row r="169">
          <cell r="I169">
            <v>7</v>
          </cell>
          <cell r="J169">
            <v>104.15560664647887</v>
          </cell>
        </row>
        <row r="170">
          <cell r="I170">
            <v>7</v>
          </cell>
          <cell r="J170">
            <v>86.809644682049097</v>
          </cell>
        </row>
        <row r="171">
          <cell r="I171">
            <v>7</v>
          </cell>
          <cell r="J171">
            <v>127.16312933199137</v>
          </cell>
        </row>
        <row r="172">
          <cell r="I172">
            <v>7</v>
          </cell>
          <cell r="J172">
            <v>101.93382402458289</v>
          </cell>
        </row>
        <row r="173">
          <cell r="I173">
            <v>7</v>
          </cell>
          <cell r="J173">
            <v>109.66968487391968</v>
          </cell>
        </row>
        <row r="174">
          <cell r="I174">
            <v>7</v>
          </cell>
          <cell r="J174">
            <v>99.094013668637231</v>
          </cell>
        </row>
        <row r="175">
          <cell r="I175">
            <v>7</v>
          </cell>
          <cell r="J175">
            <v>97.628222479191379</v>
          </cell>
        </row>
        <row r="176">
          <cell r="I176">
            <v>7</v>
          </cell>
          <cell r="J176">
            <v>108.28652576684119</v>
          </cell>
        </row>
        <row r="177">
          <cell r="I177">
            <v>7</v>
          </cell>
          <cell r="J177">
            <v>103.12294401526883</v>
          </cell>
        </row>
        <row r="178">
          <cell r="I178">
            <v>7</v>
          </cell>
          <cell r="J178">
            <v>88.834069480921741</v>
          </cell>
        </row>
        <row r="179">
          <cell r="I179">
            <v>7</v>
          </cell>
          <cell r="J179">
            <v>99.330794769743463</v>
          </cell>
        </row>
        <row r="180">
          <cell r="I180">
            <v>7</v>
          </cell>
          <cell r="J180">
            <v>103.09370665231302</v>
          </cell>
        </row>
        <row r="181">
          <cell r="I181">
            <v>7</v>
          </cell>
          <cell r="J181">
            <v>91.435647206964816</v>
          </cell>
        </row>
        <row r="182">
          <cell r="I182">
            <v>7</v>
          </cell>
          <cell r="J182">
            <v>103.41416134986845</v>
          </cell>
        </row>
        <row r="183">
          <cell r="I183">
            <v>7</v>
          </cell>
          <cell r="J183">
            <v>85.840754997094407</v>
          </cell>
        </row>
        <row r="184">
          <cell r="I184">
            <v>7</v>
          </cell>
          <cell r="J184">
            <v>102.76507514815714</v>
          </cell>
        </row>
        <row r="185">
          <cell r="I185">
            <v>7</v>
          </cell>
          <cell r="J185">
            <v>100.71157940424831</v>
          </cell>
        </row>
        <row r="186">
          <cell r="I186">
            <v>7</v>
          </cell>
          <cell r="J186">
            <v>103.05330550089681</v>
          </cell>
        </row>
        <row r="187">
          <cell r="I187">
            <v>7</v>
          </cell>
          <cell r="J187">
            <v>103.21248365406335</v>
          </cell>
        </row>
        <row r="188">
          <cell r="I188">
            <v>7</v>
          </cell>
          <cell r="J188">
            <v>103.50112945359309</v>
          </cell>
        </row>
        <row r="189">
          <cell r="I189">
            <v>7</v>
          </cell>
          <cell r="J189">
            <v>99.207088074470335</v>
          </cell>
        </row>
        <row r="190">
          <cell r="I190">
            <v>14</v>
          </cell>
          <cell r="J190">
            <v>85.627584535177775</v>
          </cell>
        </row>
        <row r="191">
          <cell r="I191">
            <v>14</v>
          </cell>
          <cell r="J191">
            <v>90.319750267880195</v>
          </cell>
        </row>
        <row r="192">
          <cell r="I192">
            <v>14</v>
          </cell>
          <cell r="J192">
            <v>98.136024344776501</v>
          </cell>
        </row>
        <row r="193">
          <cell r="I193">
            <v>14</v>
          </cell>
          <cell r="J193">
            <v>101.83663980083595</v>
          </cell>
        </row>
        <row r="194">
          <cell r="I194">
            <v>14</v>
          </cell>
          <cell r="J194">
            <v>94.887864571076435</v>
          </cell>
        </row>
        <row r="195">
          <cell r="I195">
            <v>14</v>
          </cell>
          <cell r="J195">
            <v>95.60815386027059</v>
          </cell>
        </row>
        <row r="196">
          <cell r="I196">
            <v>14</v>
          </cell>
          <cell r="J196">
            <v>89.987926421933977</v>
          </cell>
        </row>
        <row r="197">
          <cell r="I197">
            <v>14</v>
          </cell>
          <cell r="J197">
            <v>103.45296038122227</v>
          </cell>
        </row>
        <row r="198">
          <cell r="I198">
            <v>5</v>
          </cell>
          <cell r="J198">
            <v>97.445307750819566</v>
          </cell>
        </row>
        <row r="199">
          <cell r="I199">
            <v>5</v>
          </cell>
          <cell r="J199">
            <v>88.607308802212842</v>
          </cell>
        </row>
        <row r="200">
          <cell r="I200">
            <v>5</v>
          </cell>
          <cell r="J200">
            <v>102.44694399345508</v>
          </cell>
        </row>
        <row r="201">
          <cell r="I201">
            <v>5</v>
          </cell>
          <cell r="J201">
            <v>106.14728138061777</v>
          </cell>
        </row>
        <row r="202">
          <cell r="I202">
            <v>5</v>
          </cell>
          <cell r="J202">
            <v>100.12055485068522</v>
          </cell>
        </row>
        <row r="203">
          <cell r="I203">
            <v>5</v>
          </cell>
          <cell r="J203">
            <v>107.92456298360898</v>
          </cell>
        </row>
        <row r="204">
          <cell r="I204">
            <v>5</v>
          </cell>
          <cell r="J204">
            <v>107.08841597783885</v>
          </cell>
        </row>
        <row r="205">
          <cell r="I205">
            <v>5</v>
          </cell>
          <cell r="J205">
            <v>100.32084075476028</v>
          </cell>
        </row>
        <row r="206">
          <cell r="I206">
            <v>5</v>
          </cell>
          <cell r="J206">
            <v>102.31007622098882</v>
          </cell>
        </row>
        <row r="207">
          <cell r="I207">
            <v>5</v>
          </cell>
          <cell r="J207">
            <v>93.962710597278672</v>
          </cell>
        </row>
        <row r="208">
          <cell r="I208">
            <v>5</v>
          </cell>
          <cell r="J208">
            <v>107.52110008565307</v>
          </cell>
        </row>
        <row r="209">
          <cell r="I209">
            <v>5</v>
          </cell>
          <cell r="J209">
            <v>101.91555951101445</v>
          </cell>
        </row>
        <row r="210">
          <cell r="I210">
            <v>5</v>
          </cell>
          <cell r="J210">
            <v>98.899472134452111</v>
          </cell>
        </row>
        <row r="211">
          <cell r="I211">
            <v>5</v>
          </cell>
          <cell r="J211">
            <v>101.95858376627176</v>
          </cell>
        </row>
        <row r="212">
          <cell r="I212">
            <v>5</v>
          </cell>
          <cell r="J212">
            <v>101.41588559168039</v>
          </cell>
        </row>
        <row r="213">
          <cell r="I213">
            <v>5</v>
          </cell>
          <cell r="J213">
            <v>102.27549370217713</v>
          </cell>
        </row>
        <row r="214">
          <cell r="I214">
            <v>5</v>
          </cell>
          <cell r="J214">
            <v>92.58470583445191</v>
          </cell>
        </row>
        <row r="215">
          <cell r="I215">
            <v>5</v>
          </cell>
          <cell r="J215">
            <v>95.273389519288827</v>
          </cell>
        </row>
        <row r="216">
          <cell r="I216">
            <v>5</v>
          </cell>
          <cell r="J216">
            <v>103.24099186172948</v>
          </cell>
        </row>
        <row r="217">
          <cell r="I217">
            <v>5</v>
          </cell>
          <cell r="J217">
            <v>108.70702446923805</v>
          </cell>
        </row>
        <row r="218">
          <cell r="I218">
            <v>5</v>
          </cell>
          <cell r="J218">
            <v>101.45444492620999</v>
          </cell>
        </row>
        <row r="219">
          <cell r="I219">
            <v>5</v>
          </cell>
          <cell r="J219">
            <v>92.367923884488164</v>
          </cell>
        </row>
        <row r="220">
          <cell r="I220">
            <v>5</v>
          </cell>
          <cell r="J220">
            <v>103.19543401570677</v>
          </cell>
        </row>
        <row r="221">
          <cell r="I221">
            <v>5</v>
          </cell>
          <cell r="J221">
            <v>105.99696256308565</v>
          </cell>
        </row>
        <row r="222">
          <cell r="I222">
            <v>5</v>
          </cell>
          <cell r="J222">
            <v>97.151128018419413</v>
          </cell>
        </row>
        <row r="223">
          <cell r="I223">
            <v>5</v>
          </cell>
          <cell r="J223">
            <v>101.42798982792675</v>
          </cell>
        </row>
        <row r="224">
          <cell r="I224">
            <v>5</v>
          </cell>
          <cell r="J224">
            <v>101.26966247681395</v>
          </cell>
        </row>
        <row r="225">
          <cell r="I225">
            <v>5</v>
          </cell>
          <cell r="J225">
            <v>103.91638547827836</v>
          </cell>
        </row>
        <row r="226">
          <cell r="I226">
            <v>5</v>
          </cell>
          <cell r="J226">
            <v>85.708622738269128</v>
          </cell>
        </row>
        <row r="227">
          <cell r="I227">
            <v>5</v>
          </cell>
          <cell r="J227">
            <v>85.032375963850555</v>
          </cell>
        </row>
        <row r="228">
          <cell r="I228">
            <v>5</v>
          </cell>
          <cell r="J228">
            <v>87.229328781359328</v>
          </cell>
        </row>
        <row r="229">
          <cell r="I229">
            <v>5</v>
          </cell>
          <cell r="J229">
            <v>92.478122879225268</v>
          </cell>
        </row>
        <row r="230">
          <cell r="I230">
            <v>5</v>
          </cell>
          <cell r="J230">
            <v>85.10882868871218</v>
          </cell>
        </row>
        <row r="231">
          <cell r="I231">
            <v>5</v>
          </cell>
          <cell r="J231">
            <v>101.36883735909161</v>
          </cell>
        </row>
        <row r="232">
          <cell r="I232">
            <v>5</v>
          </cell>
          <cell r="J232">
            <v>96.68752299023069</v>
          </cell>
        </row>
        <row r="233">
          <cell r="I233">
            <v>5</v>
          </cell>
          <cell r="J233">
            <v>100.75224824899209</v>
          </cell>
        </row>
        <row r="234">
          <cell r="I234">
            <v>5</v>
          </cell>
          <cell r="J234">
            <v>103.96908261772779</v>
          </cell>
        </row>
        <row r="235">
          <cell r="I235">
            <v>5</v>
          </cell>
          <cell r="J235">
            <v>99.369659378730262</v>
          </cell>
        </row>
        <row r="236">
          <cell r="I236">
            <v>5</v>
          </cell>
          <cell r="J236">
            <v>98.318643520882375</v>
          </cell>
        </row>
        <row r="237">
          <cell r="I237">
            <v>5</v>
          </cell>
          <cell r="J237">
            <v>93.517217352627753</v>
          </cell>
        </row>
        <row r="238">
          <cell r="I238">
            <v>5</v>
          </cell>
          <cell r="J238">
            <v>106.73869149658874</v>
          </cell>
        </row>
        <row r="239">
          <cell r="I239">
            <v>5</v>
          </cell>
          <cell r="J239">
            <v>105.58769046758019</v>
          </cell>
        </row>
        <row r="240">
          <cell r="I240">
            <v>5</v>
          </cell>
          <cell r="J240">
            <v>106.49094253939862</v>
          </cell>
        </row>
        <row r="241">
          <cell r="I241">
            <v>5</v>
          </cell>
          <cell r="J241">
            <v>103.52003890293655</v>
          </cell>
        </row>
        <row r="242">
          <cell r="I242">
            <v>5</v>
          </cell>
          <cell r="J242">
            <v>101.78730540733633</v>
          </cell>
        </row>
        <row r="243">
          <cell r="I243">
            <v>6</v>
          </cell>
          <cell r="J243">
            <v>104.77100258323296</v>
          </cell>
        </row>
        <row r="244">
          <cell r="I244">
            <v>6</v>
          </cell>
          <cell r="J244">
            <v>77.89391673053548</v>
          </cell>
        </row>
        <row r="245">
          <cell r="I245">
            <v>6</v>
          </cell>
          <cell r="J245">
            <v>92.211054328785607</v>
          </cell>
        </row>
        <row r="246">
          <cell r="I246">
            <v>6</v>
          </cell>
          <cell r="J246">
            <v>94.265992215853828</v>
          </cell>
        </row>
        <row r="247">
          <cell r="I247">
            <v>6</v>
          </cell>
          <cell r="J247">
            <v>93.732347566655378</v>
          </cell>
        </row>
        <row r="248">
          <cell r="I248">
            <v>6</v>
          </cell>
          <cell r="J248">
            <v>101.3806110886734</v>
          </cell>
        </row>
        <row r="249">
          <cell r="I249">
            <v>6</v>
          </cell>
          <cell r="J249">
            <v>86.196165195364927</v>
          </cell>
        </row>
        <row r="250">
          <cell r="I250">
            <v>6</v>
          </cell>
          <cell r="J250">
            <v>97.041082551358343</v>
          </cell>
        </row>
        <row r="251">
          <cell r="I251">
            <v>6</v>
          </cell>
          <cell r="J251">
            <v>100.63462521793794</v>
          </cell>
        </row>
        <row r="252">
          <cell r="I252">
            <v>6</v>
          </cell>
          <cell r="J252">
            <v>91.530445389557798</v>
          </cell>
        </row>
        <row r="253">
          <cell r="I253">
            <v>6</v>
          </cell>
          <cell r="J253">
            <v>96.166404811899028</v>
          </cell>
        </row>
        <row r="254">
          <cell r="I254">
            <v>6</v>
          </cell>
          <cell r="J254">
            <v>107.91374195441136</v>
          </cell>
        </row>
        <row r="255">
          <cell r="I255">
            <v>6</v>
          </cell>
          <cell r="J255">
            <v>106.68218564987599</v>
          </cell>
        </row>
        <row r="256">
          <cell r="I256">
            <v>6</v>
          </cell>
          <cell r="J256">
            <v>105.50706984179021</v>
          </cell>
        </row>
        <row r="257">
          <cell r="I257">
            <v>6</v>
          </cell>
          <cell r="J257">
            <v>101.03453144291508</v>
          </cell>
        </row>
        <row r="258">
          <cell r="I258">
            <v>6</v>
          </cell>
          <cell r="J258">
            <v>93.702375422790894</v>
          </cell>
        </row>
        <row r="259">
          <cell r="I259">
            <v>6</v>
          </cell>
          <cell r="J259">
            <v>90.830803655748227</v>
          </cell>
        </row>
        <row r="260">
          <cell r="I260">
            <v>6</v>
          </cell>
          <cell r="J260">
            <v>93.203333454970704</v>
          </cell>
        </row>
        <row r="261">
          <cell r="I261">
            <v>6</v>
          </cell>
          <cell r="J261">
            <v>97.879681277684512</v>
          </cell>
        </row>
        <row r="262">
          <cell r="I262">
            <v>6</v>
          </cell>
          <cell r="J262">
            <v>97.384244246184821</v>
          </cell>
        </row>
        <row r="263">
          <cell r="I263">
            <v>6</v>
          </cell>
          <cell r="J263">
            <v>99.431903494540791</v>
          </cell>
        </row>
        <row r="264">
          <cell r="I264">
            <v>6</v>
          </cell>
          <cell r="J264">
            <v>95.315954684270906</v>
          </cell>
        </row>
        <row r="265">
          <cell r="I265">
            <v>6</v>
          </cell>
          <cell r="J265">
            <v>103.15253175771109</v>
          </cell>
        </row>
        <row r="266">
          <cell r="I266">
            <v>6</v>
          </cell>
          <cell r="J266">
            <v>112.6149067656587</v>
          </cell>
        </row>
        <row r="267">
          <cell r="I267">
            <v>6</v>
          </cell>
          <cell r="J267">
            <v>103.82604049953824</v>
          </cell>
        </row>
        <row r="268">
          <cell r="I268">
            <v>6</v>
          </cell>
          <cell r="J268">
            <v>89.674149235212525</v>
          </cell>
        </row>
        <row r="269">
          <cell r="I269">
            <v>6</v>
          </cell>
          <cell r="J269">
            <v>94.26838265124249</v>
          </cell>
        </row>
        <row r="270">
          <cell r="I270">
            <v>6</v>
          </cell>
          <cell r="J270">
            <v>75.557163069322783</v>
          </cell>
        </row>
        <row r="271">
          <cell r="I271">
            <v>6</v>
          </cell>
          <cell r="J271">
            <v>94.737557889680232</v>
          </cell>
        </row>
        <row r="272">
          <cell r="I272">
            <v>6</v>
          </cell>
          <cell r="J272">
            <v>106.87876991001153</v>
          </cell>
        </row>
        <row r="273">
          <cell r="I273">
            <v>6</v>
          </cell>
          <cell r="J273">
            <v>111.3954857035805</v>
          </cell>
        </row>
        <row r="274">
          <cell r="I274">
            <v>6</v>
          </cell>
          <cell r="J274">
            <v>94.213715511472373</v>
          </cell>
        </row>
        <row r="275">
          <cell r="I275">
            <v>6</v>
          </cell>
          <cell r="J275">
            <v>104.42645063800364</v>
          </cell>
        </row>
        <row r="276">
          <cell r="I276">
            <v>6</v>
          </cell>
          <cell r="J276">
            <v>109.85012618527159</v>
          </cell>
        </row>
        <row r="277">
          <cell r="I277">
            <v>6</v>
          </cell>
          <cell r="J277">
            <v>97.170308950732988</v>
          </cell>
        </row>
        <row r="278">
          <cell r="I278">
            <v>6</v>
          </cell>
          <cell r="J278">
            <v>112.87120212059722</v>
          </cell>
        </row>
        <row r="279">
          <cell r="I279">
            <v>6</v>
          </cell>
          <cell r="J279">
            <v>107.56423814652601</v>
          </cell>
        </row>
        <row r="280">
          <cell r="I280">
            <v>6</v>
          </cell>
          <cell r="J280">
            <v>107.80594120164966</v>
          </cell>
        </row>
        <row r="281">
          <cell r="I281">
            <v>6</v>
          </cell>
          <cell r="J281">
            <v>101.64697263630147</v>
          </cell>
        </row>
        <row r="282">
          <cell r="I282">
            <v>6</v>
          </cell>
          <cell r="J282">
            <v>105.80195900324713</v>
          </cell>
        </row>
        <row r="283">
          <cell r="I283">
            <v>6</v>
          </cell>
          <cell r="J283">
            <v>100.34057960037583</v>
          </cell>
        </row>
        <row r="284">
          <cell r="I284">
            <v>6</v>
          </cell>
          <cell r="J284">
            <v>88.686566281713326</v>
          </cell>
        </row>
        <row r="285">
          <cell r="I285">
            <v>6</v>
          </cell>
          <cell r="J285">
            <v>86.653751184409074</v>
          </cell>
        </row>
        <row r="286">
          <cell r="I286">
            <v>6</v>
          </cell>
          <cell r="J286">
            <v>87.274878912133786</v>
          </cell>
        </row>
        <row r="287">
          <cell r="I287">
            <v>6</v>
          </cell>
          <cell r="J287">
            <v>86.814545198132748</v>
          </cell>
        </row>
        <row r="288">
          <cell r="I288">
            <v>6</v>
          </cell>
          <cell r="J288">
            <v>81.828953096689844</v>
          </cell>
        </row>
        <row r="289">
          <cell r="I289">
            <v>6</v>
          </cell>
          <cell r="J289">
            <v>109.6579164057502</v>
          </cell>
        </row>
        <row r="290">
          <cell r="I290">
            <v>6</v>
          </cell>
          <cell r="J290">
            <v>114.15778060426661</v>
          </cell>
        </row>
        <row r="291">
          <cell r="I291">
            <v>6</v>
          </cell>
          <cell r="J291">
            <v>105.81496066330209</v>
          </cell>
        </row>
        <row r="292">
          <cell r="I292">
            <v>6</v>
          </cell>
          <cell r="J292">
            <v>116.42900846048228</v>
          </cell>
        </row>
        <row r="293">
          <cell r="I293">
            <v>6</v>
          </cell>
          <cell r="J293">
            <v>106.40325706116288</v>
          </cell>
        </row>
        <row r="294">
          <cell r="I294">
            <v>6</v>
          </cell>
          <cell r="J294">
            <v>104.87665157266774</v>
          </cell>
        </row>
        <row r="295">
          <cell r="I295">
            <v>6</v>
          </cell>
          <cell r="J295">
            <v>98.200330222498607</v>
          </cell>
        </row>
        <row r="296">
          <cell r="I296">
            <v>4</v>
          </cell>
          <cell r="J296">
            <v>92.107555632550373</v>
          </cell>
        </row>
        <row r="297">
          <cell r="I297">
            <v>4</v>
          </cell>
          <cell r="J297">
            <v>108.15736155316789</v>
          </cell>
        </row>
        <row r="298">
          <cell r="I298">
            <v>4</v>
          </cell>
          <cell r="J298">
            <v>102.28987669123759</v>
          </cell>
        </row>
        <row r="299">
          <cell r="I299">
            <v>4</v>
          </cell>
          <cell r="J299">
            <v>98.705005618558744</v>
          </cell>
        </row>
        <row r="300">
          <cell r="I300">
            <v>4</v>
          </cell>
          <cell r="J300">
            <v>98.168246699780497</v>
          </cell>
        </row>
        <row r="301">
          <cell r="I301">
            <v>4</v>
          </cell>
          <cell r="J301">
            <v>104.1387181451455</v>
          </cell>
        </row>
        <row r="302">
          <cell r="I302">
            <v>4</v>
          </cell>
          <cell r="J302">
            <v>104.28355267131317</v>
          </cell>
        </row>
        <row r="303">
          <cell r="I303">
            <v>4</v>
          </cell>
          <cell r="J303">
            <v>101.47807863618132</v>
          </cell>
        </row>
        <row r="304">
          <cell r="I304">
            <v>4</v>
          </cell>
          <cell r="J304">
            <v>109.95042530173744</v>
          </cell>
        </row>
        <row r="305">
          <cell r="I305">
            <v>4</v>
          </cell>
          <cell r="J305">
            <v>105.07028768561777</v>
          </cell>
        </row>
        <row r="306">
          <cell r="I306">
            <v>4</v>
          </cell>
          <cell r="J306">
            <v>110.80982794638842</v>
          </cell>
        </row>
        <row r="307">
          <cell r="I307">
            <v>4</v>
          </cell>
          <cell r="J307">
            <v>89.361317926218334</v>
          </cell>
        </row>
        <row r="308">
          <cell r="I308">
            <v>4</v>
          </cell>
          <cell r="J308">
            <v>105.68415269061002</v>
          </cell>
        </row>
        <row r="309">
          <cell r="I309">
            <v>4</v>
          </cell>
          <cell r="J309">
            <v>99.523064687599145</v>
          </cell>
        </row>
        <row r="310">
          <cell r="I310">
            <v>4</v>
          </cell>
          <cell r="J310">
            <v>105.73619583111417</v>
          </cell>
        </row>
        <row r="311">
          <cell r="I311">
            <v>4</v>
          </cell>
          <cell r="J311">
            <v>104.57811512106672</v>
          </cell>
        </row>
        <row r="312">
          <cell r="I312">
            <v>4</v>
          </cell>
          <cell r="J312">
            <v>94.077143788486168</v>
          </cell>
        </row>
        <row r="313">
          <cell r="I313">
            <v>4</v>
          </cell>
          <cell r="J313">
            <v>85.62233257102973</v>
          </cell>
        </row>
        <row r="314">
          <cell r="I314">
            <v>4</v>
          </cell>
          <cell r="J314">
            <v>93.708977207842651</v>
          </cell>
        </row>
        <row r="315">
          <cell r="I315">
            <v>4</v>
          </cell>
          <cell r="J315">
            <v>84.818921250716897</v>
          </cell>
        </row>
        <row r="316">
          <cell r="I316">
            <v>4</v>
          </cell>
          <cell r="J316">
            <v>87.237138417005923</v>
          </cell>
        </row>
        <row r="317">
          <cell r="I317">
            <v>4</v>
          </cell>
          <cell r="J317">
            <v>114.60464310451657</v>
          </cell>
        </row>
        <row r="318">
          <cell r="I318">
            <v>4</v>
          </cell>
          <cell r="J318">
            <v>90.863014869834331</v>
          </cell>
        </row>
        <row r="319">
          <cell r="I319">
            <v>4</v>
          </cell>
          <cell r="J319">
            <v>105.56602465581271</v>
          </cell>
        </row>
        <row r="320">
          <cell r="I320">
            <v>4</v>
          </cell>
          <cell r="J320">
            <v>90.019260483939405</v>
          </cell>
        </row>
        <row r="321">
          <cell r="I321">
            <v>4</v>
          </cell>
          <cell r="J321">
            <v>93.940639041259104</v>
          </cell>
        </row>
        <row r="322">
          <cell r="I322">
            <v>4</v>
          </cell>
          <cell r="J322">
            <v>103.15969769792946</v>
          </cell>
        </row>
        <row r="323">
          <cell r="I323">
            <v>4</v>
          </cell>
          <cell r="J323">
            <v>118.92851038821189</v>
          </cell>
        </row>
        <row r="324">
          <cell r="I324">
            <v>4</v>
          </cell>
          <cell r="J324">
            <v>102.14794941792211</v>
          </cell>
        </row>
        <row r="325">
          <cell r="I325">
            <v>4</v>
          </cell>
          <cell r="J325">
            <v>100.5567975552989</v>
          </cell>
        </row>
        <row r="326">
          <cell r="I326">
            <v>4</v>
          </cell>
          <cell r="J326">
            <v>96.713633897856965</v>
          </cell>
        </row>
        <row r="327">
          <cell r="I327">
            <v>4</v>
          </cell>
          <cell r="J327">
            <v>97.922672413229222</v>
          </cell>
        </row>
        <row r="328">
          <cell r="I328">
            <v>4</v>
          </cell>
          <cell r="J328">
            <v>109.22078670636719</v>
          </cell>
        </row>
        <row r="329">
          <cell r="I329">
            <v>4</v>
          </cell>
          <cell r="J329">
            <v>117.71287848252356</v>
          </cell>
        </row>
        <row r="330">
          <cell r="I330">
            <v>4</v>
          </cell>
          <cell r="J330">
            <v>109.06185771404611</v>
          </cell>
        </row>
        <row r="331">
          <cell r="I331">
            <v>4</v>
          </cell>
          <cell r="J331">
            <v>108.55925677445568</v>
          </cell>
        </row>
        <row r="332">
          <cell r="I332">
            <v>11</v>
          </cell>
          <cell r="J332">
            <v>89.549268138382061</v>
          </cell>
        </row>
        <row r="333">
          <cell r="I333">
            <v>11</v>
          </cell>
          <cell r="J333">
            <v>87.127892945333045</v>
          </cell>
        </row>
        <row r="334">
          <cell r="I334">
            <v>11</v>
          </cell>
          <cell r="J334">
            <v>95.93462047014998</v>
          </cell>
        </row>
        <row r="335">
          <cell r="I335">
            <v>11</v>
          </cell>
          <cell r="J335">
            <v>98.058744818256244</v>
          </cell>
        </row>
        <row r="336">
          <cell r="I336">
            <v>11</v>
          </cell>
          <cell r="J336">
            <v>105.93139657966046</v>
          </cell>
        </row>
        <row r="337">
          <cell r="I337">
            <v>11</v>
          </cell>
          <cell r="J337">
            <v>106.35930774559222</v>
          </cell>
        </row>
        <row r="338">
          <cell r="I338">
            <v>9</v>
          </cell>
          <cell r="J338">
            <v>90.788743238756126</v>
          </cell>
        </row>
        <row r="339">
          <cell r="I339">
            <v>9</v>
          </cell>
          <cell r="J339">
            <v>101.89190841583569</v>
          </cell>
        </row>
        <row r="340">
          <cell r="I340">
            <v>9</v>
          </cell>
          <cell r="J340">
            <v>96.902841821498427</v>
          </cell>
        </row>
        <row r="341">
          <cell r="I341">
            <v>9</v>
          </cell>
          <cell r="J341">
            <v>103.27819479282195</v>
          </cell>
        </row>
        <row r="342">
          <cell r="I342">
            <v>9</v>
          </cell>
          <cell r="J342">
            <v>100.52963943391147</v>
          </cell>
        </row>
        <row r="343">
          <cell r="I343">
            <v>9</v>
          </cell>
          <cell r="J343">
            <v>96.25583500381893</v>
          </cell>
        </row>
        <row r="344">
          <cell r="I344">
            <v>9</v>
          </cell>
          <cell r="J344">
            <v>100.46928203692093</v>
          </cell>
        </row>
        <row r="345">
          <cell r="I345">
            <v>9</v>
          </cell>
          <cell r="J345">
            <v>101.31154807173847</v>
          </cell>
        </row>
        <row r="346">
          <cell r="I346">
            <v>9</v>
          </cell>
          <cell r="J346">
            <v>101.39845630826609</v>
          </cell>
        </row>
        <row r="347">
          <cell r="I347">
            <v>9</v>
          </cell>
          <cell r="J347">
            <v>103.0765825604657</v>
          </cell>
        </row>
        <row r="348">
          <cell r="I348">
            <v>9</v>
          </cell>
          <cell r="J348">
            <v>86.210992676206132</v>
          </cell>
        </row>
        <row r="349">
          <cell r="I349">
            <v>9</v>
          </cell>
          <cell r="J349">
            <v>107.15364396785662</v>
          </cell>
        </row>
        <row r="350">
          <cell r="I350">
            <v>9</v>
          </cell>
          <cell r="J350">
            <v>100.40091030492971</v>
          </cell>
        </row>
        <row r="351">
          <cell r="I351">
            <v>10</v>
          </cell>
          <cell r="J351">
            <v>96.642029806967471</v>
          </cell>
        </row>
        <row r="352">
          <cell r="I352">
            <v>10</v>
          </cell>
          <cell r="J352">
            <v>84.436617506242044</v>
          </cell>
        </row>
        <row r="353">
          <cell r="I353">
            <v>10</v>
          </cell>
          <cell r="J353">
            <v>89.973166314571728</v>
          </cell>
        </row>
        <row r="354">
          <cell r="I354">
            <v>10</v>
          </cell>
          <cell r="J354">
            <v>102.25166191293059</v>
          </cell>
        </row>
        <row r="355">
          <cell r="I355">
            <v>10</v>
          </cell>
          <cell r="J355">
            <v>98.414656163936115</v>
          </cell>
        </row>
        <row r="356">
          <cell r="I356">
            <v>10</v>
          </cell>
          <cell r="J356">
            <v>102.37577631062334</v>
          </cell>
        </row>
        <row r="357">
          <cell r="I357">
            <v>10</v>
          </cell>
          <cell r="J357">
            <v>102.81260939299925</v>
          </cell>
        </row>
        <row r="358">
          <cell r="I358">
            <v>10</v>
          </cell>
          <cell r="J358">
            <v>98.278341459774666</v>
          </cell>
        </row>
        <row r="359">
          <cell r="I359">
            <v>10</v>
          </cell>
          <cell r="J359">
            <v>99.042685987479189</v>
          </cell>
        </row>
        <row r="360">
          <cell r="I360">
            <v>10</v>
          </cell>
          <cell r="J360">
            <v>95.282066522721351</v>
          </cell>
        </row>
        <row r="361">
          <cell r="I361">
            <v>10</v>
          </cell>
          <cell r="J361">
            <v>100.96197504791749</v>
          </cell>
        </row>
        <row r="362">
          <cell r="I362">
            <v>10</v>
          </cell>
          <cell r="J362">
            <v>96.378914211071049</v>
          </cell>
        </row>
        <row r="363">
          <cell r="I363">
            <v>10</v>
          </cell>
          <cell r="J363">
            <v>97.534137710844476</v>
          </cell>
        </row>
        <row r="364">
          <cell r="I364">
            <v>10</v>
          </cell>
          <cell r="J364">
            <v>101.75428816762657</v>
          </cell>
        </row>
        <row r="365">
          <cell r="I365">
            <v>2</v>
          </cell>
          <cell r="J365">
            <v>83.571426314742979</v>
          </cell>
        </row>
        <row r="366">
          <cell r="I366">
            <v>2</v>
          </cell>
          <cell r="J366">
            <v>85.885800926617861</v>
          </cell>
        </row>
        <row r="367">
          <cell r="I367">
            <v>2</v>
          </cell>
          <cell r="J367">
            <v>88.698110278703908</v>
          </cell>
        </row>
        <row r="368">
          <cell r="I368">
            <v>2</v>
          </cell>
          <cell r="J368">
            <v>89.179965931907475</v>
          </cell>
        </row>
        <row r="369">
          <cell r="I369">
            <v>2</v>
          </cell>
          <cell r="J369">
            <v>109.06519360128964</v>
          </cell>
        </row>
        <row r="370">
          <cell r="I370">
            <v>2</v>
          </cell>
          <cell r="J370">
            <v>105.29550076005553</v>
          </cell>
        </row>
        <row r="371">
          <cell r="I371">
            <v>2</v>
          </cell>
          <cell r="J371">
            <v>121.16696865897725</v>
          </cell>
        </row>
        <row r="372">
          <cell r="I372">
            <v>2</v>
          </cell>
          <cell r="J372">
            <v>105.65369170957044</v>
          </cell>
        </row>
        <row r="373">
          <cell r="I373">
            <v>2</v>
          </cell>
          <cell r="J373">
            <v>104.96876904517735</v>
          </cell>
        </row>
        <row r="374">
          <cell r="I374">
            <v>2</v>
          </cell>
          <cell r="J374">
            <v>105.70453607146185</v>
          </cell>
        </row>
        <row r="375">
          <cell r="I375">
            <v>2</v>
          </cell>
          <cell r="J375">
            <v>108.62014091520125</v>
          </cell>
        </row>
        <row r="376">
          <cell r="I376">
            <v>2</v>
          </cell>
          <cell r="J376">
            <v>103.02661401308053</v>
          </cell>
        </row>
        <row r="377">
          <cell r="I377">
            <v>2</v>
          </cell>
          <cell r="J377">
            <v>99.92620575927252</v>
          </cell>
        </row>
        <row r="378">
          <cell r="I378">
            <v>2</v>
          </cell>
          <cell r="J378">
            <v>102.92691410643329</v>
          </cell>
        </row>
        <row r="379">
          <cell r="I379">
            <v>2</v>
          </cell>
          <cell r="J379">
            <v>110.15992669426589</v>
          </cell>
        </row>
        <row r="380">
          <cell r="I380">
            <v>8</v>
          </cell>
          <cell r="J380">
            <v>88.92440413771709</v>
          </cell>
        </row>
        <row r="381">
          <cell r="I381">
            <v>8</v>
          </cell>
          <cell r="J381">
            <v>95.738662195987416</v>
          </cell>
        </row>
        <row r="382">
          <cell r="I382">
            <v>8</v>
          </cell>
          <cell r="J382">
            <v>85.853752302403166</v>
          </cell>
        </row>
        <row r="383">
          <cell r="I383">
            <v>8</v>
          </cell>
          <cell r="J383">
            <v>91.891684554483305</v>
          </cell>
        </row>
        <row r="384">
          <cell r="I384">
            <v>8</v>
          </cell>
          <cell r="J384">
            <v>94.859963203113267</v>
          </cell>
        </row>
        <row r="385">
          <cell r="I385">
            <v>8</v>
          </cell>
          <cell r="J385">
            <v>94.136435890677191</v>
          </cell>
        </row>
        <row r="386">
          <cell r="I386">
            <v>8</v>
          </cell>
          <cell r="J386">
            <v>96.462111610466678</v>
          </cell>
        </row>
        <row r="387">
          <cell r="I387">
            <v>8</v>
          </cell>
          <cell r="J387">
            <v>92.550743237255858</v>
          </cell>
        </row>
        <row r="388">
          <cell r="I388">
            <v>8</v>
          </cell>
          <cell r="J388">
            <v>96.696637294810856</v>
          </cell>
        </row>
        <row r="389">
          <cell r="I389">
            <v>8</v>
          </cell>
          <cell r="J389">
            <v>97.64003274784848</v>
          </cell>
        </row>
        <row r="390">
          <cell r="I390">
            <v>8</v>
          </cell>
          <cell r="J390">
            <v>101.45836358827178</v>
          </cell>
        </row>
        <row r="391">
          <cell r="I391">
            <v>8</v>
          </cell>
          <cell r="J391">
            <v>97.889198933907778</v>
          </cell>
        </row>
        <row r="392">
          <cell r="I392">
            <v>8</v>
          </cell>
          <cell r="J392">
            <v>100.76106039114843</v>
          </cell>
        </row>
        <row r="393">
          <cell r="I393">
            <v>8</v>
          </cell>
          <cell r="J393">
            <v>99.933355406933075</v>
          </cell>
        </row>
        <row r="394">
          <cell r="I394">
            <v>8</v>
          </cell>
          <cell r="J394">
            <v>99.315802417141882</v>
          </cell>
        </row>
        <row r="395">
          <cell r="I395">
            <v>8</v>
          </cell>
          <cell r="J395">
            <v>97.373319612793793</v>
          </cell>
        </row>
        <row r="396">
          <cell r="I396">
            <v>8</v>
          </cell>
          <cell r="J396">
            <v>100.59901416592855</v>
          </cell>
        </row>
        <row r="397">
          <cell r="I397">
            <v>8</v>
          </cell>
          <cell r="J397">
            <v>100.51455970867363</v>
          </cell>
        </row>
        <row r="398">
          <cell r="I398">
            <v>8</v>
          </cell>
          <cell r="J398">
            <v>99.969064052078963</v>
          </cell>
        </row>
        <row r="399">
          <cell r="I399">
            <v>8</v>
          </cell>
          <cell r="J399">
            <v>95.717447482426863</v>
          </cell>
        </row>
        <row r="400">
          <cell r="I400">
            <v>8</v>
          </cell>
          <cell r="J400">
            <v>101.74355090598881</v>
          </cell>
        </row>
        <row r="401">
          <cell r="I401">
            <v>8</v>
          </cell>
          <cell r="J401">
            <v>100.48384135511377</v>
          </cell>
        </row>
        <row r="410">
          <cell r="I410">
            <v>1</v>
          </cell>
          <cell r="J410">
            <v>105.71947460463483</v>
          </cell>
        </row>
        <row r="411">
          <cell r="I411">
            <v>2</v>
          </cell>
          <cell r="J411">
            <v>102.94941241006488</v>
          </cell>
        </row>
        <row r="412">
          <cell r="I412">
            <v>3</v>
          </cell>
          <cell r="J412">
            <v>102.51528651267834</v>
          </cell>
        </row>
        <row r="413">
          <cell r="I413">
            <v>4</v>
          </cell>
          <cell r="J413">
            <v>100.7705213208426</v>
          </cell>
        </row>
        <row r="414">
          <cell r="I414">
            <v>5</v>
          </cell>
          <cell r="J414">
            <v>99.830771740174171</v>
          </cell>
        </row>
        <row r="415">
          <cell r="I415">
            <v>6</v>
          </cell>
          <cell r="J415">
            <v>98.919438640583067</v>
          </cell>
        </row>
        <row r="416">
          <cell r="I416">
            <v>7</v>
          </cell>
          <cell r="J416">
            <v>98.178134253093603</v>
          </cell>
        </row>
        <row r="417">
          <cell r="I417">
            <v>8</v>
          </cell>
          <cell r="J417">
            <v>96.309549738028522</v>
          </cell>
        </row>
        <row r="418">
          <cell r="I418">
            <v>9</v>
          </cell>
          <cell r="J418">
            <v>96.091160166267599</v>
          </cell>
        </row>
        <row r="419">
          <cell r="I419">
            <v>10</v>
          </cell>
          <cell r="J419">
            <v>95.555787202599333</v>
          </cell>
        </row>
        <row r="420">
          <cell r="I420">
            <v>11</v>
          </cell>
          <cell r="J420">
            <v>95.324785569136054</v>
          </cell>
        </row>
        <row r="421">
          <cell r="I421">
            <v>12</v>
          </cell>
          <cell r="J421">
            <v>94.630851130467448</v>
          </cell>
        </row>
        <row r="422">
          <cell r="I422">
            <v>13</v>
          </cell>
          <cell r="J422">
            <v>93.598895288441483</v>
          </cell>
        </row>
        <row r="423">
          <cell r="I423">
            <v>14</v>
          </cell>
          <cell r="J423">
            <v>92.901826414543493</v>
          </cell>
        </row>
        <row r="424">
          <cell r="I424">
            <v>15</v>
          </cell>
          <cell r="J424">
            <v>92.699891227305159</v>
          </cell>
        </row>
        <row r="425">
          <cell r="I425">
            <v>16</v>
          </cell>
          <cell r="J425">
            <v>87.055489408152681</v>
          </cell>
        </row>
      </sheetData>
      <sheetData sheetId="2">
        <row r="7">
          <cell r="AK7">
            <v>3</v>
          </cell>
          <cell r="AL7">
            <v>143.07448773194972</v>
          </cell>
        </row>
        <row r="8">
          <cell r="AK8">
            <v>3</v>
          </cell>
          <cell r="AL8">
            <v>158.08196288804854</v>
          </cell>
        </row>
        <row r="9">
          <cell r="AK9">
            <v>3</v>
          </cell>
          <cell r="AL9">
            <v>107.63455280977927</v>
          </cell>
        </row>
        <row r="10">
          <cell r="AK10">
            <v>3</v>
          </cell>
          <cell r="AL10">
            <v>88.988435493800026</v>
          </cell>
        </row>
        <row r="11">
          <cell r="AK11">
            <v>3</v>
          </cell>
          <cell r="AL11">
            <v>124.40418608741535</v>
          </cell>
        </row>
        <row r="12">
          <cell r="AK12">
            <v>3</v>
          </cell>
          <cell r="AL12">
            <v>93.73625890423007</v>
          </cell>
        </row>
        <row r="13">
          <cell r="AK13">
            <v>3</v>
          </cell>
          <cell r="AL13">
            <v>96.160188198047663</v>
          </cell>
        </row>
        <row r="14">
          <cell r="AK14">
            <v>3</v>
          </cell>
          <cell r="AL14">
            <v>157.84781461612874</v>
          </cell>
        </row>
        <row r="15">
          <cell r="AK15">
            <v>3</v>
          </cell>
          <cell r="AL15">
            <v>105.76356520974409</v>
          </cell>
        </row>
        <row r="16">
          <cell r="AK16">
            <v>3</v>
          </cell>
          <cell r="AL16">
            <v>107.54551050919004</v>
          </cell>
        </row>
        <row r="17">
          <cell r="AK17">
            <v>3</v>
          </cell>
          <cell r="AL17">
            <v>93.651613754287226</v>
          </cell>
        </row>
        <row r="18">
          <cell r="AK18">
            <v>3</v>
          </cell>
          <cell r="AL18">
            <v>93.891258464514991</v>
          </cell>
        </row>
        <row r="19">
          <cell r="AK19">
            <v>3</v>
          </cell>
          <cell r="AL19">
            <v>110.0529856652889</v>
          </cell>
        </row>
        <row r="20">
          <cell r="AK20">
            <v>3</v>
          </cell>
          <cell r="AL20">
            <v>102.51517016973001</v>
          </cell>
        </row>
        <row r="21">
          <cell r="AK21">
            <v>3</v>
          </cell>
          <cell r="AL21">
            <v>116.23977662474717</v>
          </cell>
        </row>
        <row r="22">
          <cell r="AK22">
            <v>3</v>
          </cell>
          <cell r="AL22">
            <v>97.24408583238062</v>
          </cell>
        </row>
        <row r="23">
          <cell r="AK23">
            <v>3</v>
          </cell>
          <cell r="AL23">
            <v>108.7426347726673</v>
          </cell>
        </row>
        <row r="24">
          <cell r="AK24">
            <v>3</v>
          </cell>
          <cell r="AL24">
            <v>91.956512180107282</v>
          </cell>
        </row>
        <row r="25">
          <cell r="AK25">
            <v>3</v>
          </cell>
          <cell r="AL25">
            <v>110.57514730454665</v>
          </cell>
        </row>
        <row r="26">
          <cell r="AK26">
            <v>3</v>
          </cell>
          <cell r="AL26">
            <v>87.48680854806085</v>
          </cell>
        </row>
        <row r="27">
          <cell r="AK27">
            <v>3</v>
          </cell>
          <cell r="AL27">
            <v>112.3570926039926</v>
          </cell>
        </row>
        <row r="28">
          <cell r="AK28">
            <v>3</v>
          </cell>
          <cell r="AL28">
            <v>91.141940022865185</v>
          </cell>
        </row>
        <row r="29">
          <cell r="AK29">
            <v>3</v>
          </cell>
          <cell r="AL29">
            <v>90.134992524843909</v>
          </cell>
        </row>
        <row r="30">
          <cell r="AK30">
            <v>3</v>
          </cell>
          <cell r="AL30">
            <v>94.75090141588251</v>
          </cell>
        </row>
        <row r="31">
          <cell r="AK31">
            <v>3</v>
          </cell>
          <cell r="AL31">
            <v>93.215196552633898</v>
          </cell>
        </row>
        <row r="32">
          <cell r="AK32">
            <v>3</v>
          </cell>
          <cell r="AL32">
            <v>86.665640664849178</v>
          </cell>
        </row>
        <row r="33">
          <cell r="AK33">
            <v>3</v>
          </cell>
          <cell r="AL33">
            <v>84.480256793597746</v>
          </cell>
        </row>
        <row r="34">
          <cell r="AK34">
            <v>3</v>
          </cell>
          <cell r="AL34">
            <v>93.133849265675835</v>
          </cell>
        </row>
        <row r="35">
          <cell r="AK35">
            <v>3</v>
          </cell>
          <cell r="AL35">
            <v>90.879210271743915</v>
          </cell>
        </row>
        <row r="36">
          <cell r="AK36">
            <v>3</v>
          </cell>
          <cell r="AL36">
            <v>101.2586843725266</v>
          </cell>
        </row>
        <row r="37">
          <cell r="AK37">
            <v>3</v>
          </cell>
          <cell r="AL37">
            <v>90.66374989007123</v>
          </cell>
        </row>
        <row r="38">
          <cell r="AK38">
            <v>3</v>
          </cell>
          <cell r="AL38">
            <v>103.40229531263741</v>
          </cell>
        </row>
        <row r="39">
          <cell r="AK39">
            <v>3</v>
          </cell>
          <cell r="AL39">
            <v>89.498504968780239</v>
          </cell>
        </row>
        <row r="40">
          <cell r="AK40">
            <v>3</v>
          </cell>
          <cell r="AL40">
            <v>92.605091900448514</v>
          </cell>
        </row>
        <row r="41">
          <cell r="AK41">
            <v>3</v>
          </cell>
          <cell r="AL41">
            <v>90.92318177820772</v>
          </cell>
        </row>
        <row r="42">
          <cell r="AK42">
            <v>3</v>
          </cell>
          <cell r="AL42">
            <v>100.52655878990416</v>
          </cell>
        </row>
        <row r="43">
          <cell r="AK43">
            <v>3</v>
          </cell>
          <cell r="AL43">
            <v>88.17056547357312</v>
          </cell>
        </row>
        <row r="44">
          <cell r="AK44">
            <v>3</v>
          </cell>
          <cell r="AL44">
            <v>91.681690264708465</v>
          </cell>
        </row>
        <row r="45">
          <cell r="AK45">
            <v>3</v>
          </cell>
          <cell r="AL45">
            <v>103.95523700641985</v>
          </cell>
        </row>
        <row r="46">
          <cell r="AK46">
            <v>3</v>
          </cell>
          <cell r="AL46">
            <v>103.87388971946179</v>
          </cell>
        </row>
        <row r="47">
          <cell r="AK47">
            <v>3</v>
          </cell>
          <cell r="AL47">
            <v>118.20420367601794</v>
          </cell>
        </row>
        <row r="48">
          <cell r="AK48">
            <v>3</v>
          </cell>
          <cell r="AL48">
            <v>112.88804854454312</v>
          </cell>
        </row>
        <row r="49">
          <cell r="AK49">
            <v>3</v>
          </cell>
          <cell r="AL49">
            <v>95.965614281945307</v>
          </cell>
        </row>
        <row r="50">
          <cell r="AK50">
            <v>3</v>
          </cell>
          <cell r="AL50">
            <v>93.221792278603459</v>
          </cell>
        </row>
        <row r="51">
          <cell r="AK51">
            <v>2</v>
          </cell>
          <cell r="AL51">
            <v>193.8681734236215</v>
          </cell>
        </row>
        <row r="52">
          <cell r="AK52">
            <v>2</v>
          </cell>
          <cell r="AL52">
            <v>134.36263301380706</v>
          </cell>
        </row>
        <row r="53">
          <cell r="AK53">
            <v>2</v>
          </cell>
          <cell r="AL53">
            <v>84.656142819452995</v>
          </cell>
        </row>
        <row r="54">
          <cell r="AK54">
            <v>2</v>
          </cell>
          <cell r="AL54">
            <v>114.82389411661245</v>
          </cell>
        </row>
        <row r="55">
          <cell r="AK55">
            <v>2</v>
          </cell>
          <cell r="AL55">
            <v>88.257409198839156</v>
          </cell>
        </row>
        <row r="56">
          <cell r="AK56">
            <v>2</v>
          </cell>
          <cell r="AL56">
            <v>89.194002286518341</v>
          </cell>
        </row>
        <row r="57">
          <cell r="AK57">
            <v>2</v>
          </cell>
          <cell r="AL57">
            <v>96.4317122504617</v>
          </cell>
        </row>
        <row r="58">
          <cell r="AK58">
            <v>2</v>
          </cell>
          <cell r="AL58">
            <v>108.07976431272535</v>
          </cell>
        </row>
        <row r="59">
          <cell r="AK59">
            <v>2</v>
          </cell>
          <cell r="AL59">
            <v>111.43808811889895</v>
          </cell>
        </row>
        <row r="60">
          <cell r="AK60">
            <v>2</v>
          </cell>
          <cell r="AL60">
            <v>97.891566265060234</v>
          </cell>
        </row>
        <row r="61">
          <cell r="AK61">
            <v>2</v>
          </cell>
          <cell r="AL61">
            <v>110.36958051182833</v>
          </cell>
        </row>
        <row r="62">
          <cell r="AK62">
            <v>2</v>
          </cell>
          <cell r="AL62">
            <v>101.77974672412277</v>
          </cell>
        </row>
        <row r="63">
          <cell r="AK63">
            <v>2</v>
          </cell>
          <cell r="AL63">
            <v>83.227068859379131</v>
          </cell>
        </row>
        <row r="64">
          <cell r="AK64">
            <v>2</v>
          </cell>
          <cell r="AL64">
            <v>100.3275877231554</v>
          </cell>
        </row>
        <row r="65">
          <cell r="AK65">
            <v>2</v>
          </cell>
          <cell r="AL65">
            <v>95.905153460557557</v>
          </cell>
        </row>
        <row r="66">
          <cell r="AK66">
            <v>2</v>
          </cell>
          <cell r="AL66">
            <v>90.590097616744345</v>
          </cell>
        </row>
        <row r="67">
          <cell r="AK67">
            <v>2</v>
          </cell>
          <cell r="AL67">
            <v>174.85599331633102</v>
          </cell>
        </row>
        <row r="68">
          <cell r="AK68">
            <v>2</v>
          </cell>
          <cell r="AL68">
            <v>101.25978366018819</v>
          </cell>
        </row>
        <row r="69">
          <cell r="AK69">
            <v>2</v>
          </cell>
          <cell r="AL69">
            <v>121.80107290475772</v>
          </cell>
        </row>
        <row r="70">
          <cell r="AK70">
            <v>2</v>
          </cell>
          <cell r="AL70">
            <v>92.639169817957963</v>
          </cell>
        </row>
        <row r="71">
          <cell r="AK71">
            <v>2</v>
          </cell>
          <cell r="AL71">
            <v>104.40154779702753</v>
          </cell>
        </row>
        <row r="72">
          <cell r="AK72">
            <v>2</v>
          </cell>
          <cell r="AL72">
            <v>102.30850408935011</v>
          </cell>
        </row>
        <row r="73">
          <cell r="AK73">
            <v>2</v>
          </cell>
          <cell r="AL73">
            <v>98.334579192683137</v>
          </cell>
        </row>
        <row r="74">
          <cell r="AK74">
            <v>2</v>
          </cell>
          <cell r="AL74">
            <v>98.488479465306483</v>
          </cell>
        </row>
        <row r="75">
          <cell r="AK75">
            <v>2</v>
          </cell>
          <cell r="AL75">
            <v>82.161859115293296</v>
          </cell>
        </row>
        <row r="76">
          <cell r="AK76">
            <v>2</v>
          </cell>
          <cell r="AL76">
            <v>84.353838712514289</v>
          </cell>
        </row>
        <row r="77">
          <cell r="AK77">
            <v>2</v>
          </cell>
          <cell r="AL77">
            <v>98.847946530648144</v>
          </cell>
        </row>
        <row r="78">
          <cell r="AK78">
            <v>2</v>
          </cell>
          <cell r="AL78">
            <v>86.218230586579892</v>
          </cell>
        </row>
        <row r="79">
          <cell r="AK79">
            <v>2</v>
          </cell>
          <cell r="AL79">
            <v>97.96521853838712</v>
          </cell>
        </row>
        <row r="80">
          <cell r="AK80">
            <v>2</v>
          </cell>
          <cell r="AL80">
            <v>114.78651833611819</v>
          </cell>
        </row>
        <row r="81">
          <cell r="AK81">
            <v>2</v>
          </cell>
          <cell r="AL81">
            <v>91.875164893149247</v>
          </cell>
        </row>
        <row r="82">
          <cell r="AK82">
            <v>2</v>
          </cell>
          <cell r="AL82">
            <v>84.085612523085047</v>
          </cell>
        </row>
        <row r="83">
          <cell r="AK83">
            <v>2</v>
          </cell>
          <cell r="AL83">
            <v>99.074399788936773</v>
          </cell>
        </row>
        <row r="84">
          <cell r="AK84">
            <v>2</v>
          </cell>
          <cell r="AL84">
            <v>97.912452730630548</v>
          </cell>
        </row>
        <row r="85">
          <cell r="AK85">
            <v>2</v>
          </cell>
          <cell r="AL85">
            <v>119.41012224078797</v>
          </cell>
        </row>
        <row r="86">
          <cell r="AK86">
            <v>2</v>
          </cell>
          <cell r="AL86">
            <v>97.609049336030253</v>
          </cell>
        </row>
        <row r="87">
          <cell r="AK87">
            <v>2</v>
          </cell>
          <cell r="AL87">
            <v>106.77161199542698</v>
          </cell>
        </row>
        <row r="88">
          <cell r="AK88">
            <v>2</v>
          </cell>
          <cell r="AL88">
            <v>82.162958402954885</v>
          </cell>
        </row>
        <row r="89">
          <cell r="AK89">
            <v>2</v>
          </cell>
          <cell r="AL89">
            <v>94.222144050655174</v>
          </cell>
        </row>
        <row r="90">
          <cell r="AK90">
            <v>2</v>
          </cell>
          <cell r="AL90">
            <v>89.34350540849529</v>
          </cell>
        </row>
        <row r="91">
          <cell r="AK91">
            <v>2</v>
          </cell>
          <cell r="AL91">
            <v>101.71488875208865</v>
          </cell>
        </row>
        <row r="92">
          <cell r="AK92">
            <v>2</v>
          </cell>
          <cell r="AL92">
            <v>99.228300061560105</v>
          </cell>
        </row>
        <row r="93">
          <cell r="AK93">
            <v>2</v>
          </cell>
          <cell r="AL93">
            <v>96.630683317210455</v>
          </cell>
        </row>
        <row r="94">
          <cell r="AK94">
            <v>2</v>
          </cell>
          <cell r="AL94">
            <v>93.426259783660186</v>
          </cell>
        </row>
        <row r="95">
          <cell r="AK95">
            <v>2</v>
          </cell>
          <cell r="AL95">
            <v>107.78295664409463</v>
          </cell>
        </row>
        <row r="96">
          <cell r="AK96">
            <v>2</v>
          </cell>
          <cell r="AL96">
            <v>82.204731334095499</v>
          </cell>
        </row>
        <row r="97">
          <cell r="AK97">
            <v>2</v>
          </cell>
          <cell r="AL97">
            <v>95.510509190044843</v>
          </cell>
        </row>
        <row r="98">
          <cell r="AK98">
            <v>2</v>
          </cell>
          <cell r="AL98">
            <v>127.12602233752528</v>
          </cell>
        </row>
        <row r="99">
          <cell r="AK99">
            <v>2</v>
          </cell>
          <cell r="AL99">
            <v>78.489139037903442</v>
          </cell>
        </row>
        <row r="100">
          <cell r="AK100">
            <v>2</v>
          </cell>
          <cell r="AL100">
            <v>92.569914695277461</v>
          </cell>
        </row>
        <row r="101">
          <cell r="AK101">
            <v>2</v>
          </cell>
          <cell r="AL101">
            <v>91.373889719461786</v>
          </cell>
        </row>
        <row r="102">
          <cell r="AK102">
            <v>2</v>
          </cell>
          <cell r="AL102">
            <v>87.352695453346229</v>
          </cell>
        </row>
        <row r="103">
          <cell r="AK103">
            <v>2</v>
          </cell>
          <cell r="AL103">
            <v>107.54111335854365</v>
          </cell>
        </row>
        <row r="104">
          <cell r="AK104">
            <v>2</v>
          </cell>
          <cell r="AL104">
            <v>94.205654735731244</v>
          </cell>
        </row>
        <row r="105">
          <cell r="AK105">
            <v>2</v>
          </cell>
          <cell r="AL105">
            <v>87.87045994195762</v>
          </cell>
        </row>
        <row r="106">
          <cell r="AK106">
            <v>2</v>
          </cell>
          <cell r="AL106">
            <v>93.592252220561079</v>
          </cell>
        </row>
        <row r="107">
          <cell r="AK107">
            <v>2</v>
          </cell>
          <cell r="AL107">
            <v>82.557602673467585</v>
          </cell>
        </row>
        <row r="108">
          <cell r="AK108">
            <v>2</v>
          </cell>
          <cell r="AL108">
            <v>89.488611379825883</v>
          </cell>
        </row>
        <row r="109">
          <cell r="AK109">
            <v>2</v>
          </cell>
          <cell r="AL109">
            <v>86.264400668366903</v>
          </cell>
        </row>
        <row r="110">
          <cell r="AK110">
            <v>2</v>
          </cell>
          <cell r="AL110">
            <v>129.04647788233225</v>
          </cell>
        </row>
        <row r="111">
          <cell r="AK111">
            <v>2</v>
          </cell>
          <cell r="AL111">
            <v>102.48988655351332</v>
          </cell>
        </row>
        <row r="112">
          <cell r="AK112">
            <v>2</v>
          </cell>
          <cell r="AL112">
            <v>103.14176413683933</v>
          </cell>
        </row>
        <row r="113">
          <cell r="AK113">
            <v>2</v>
          </cell>
          <cell r="AL113">
            <v>86.57330050127517</v>
          </cell>
        </row>
        <row r="114">
          <cell r="AK114">
            <v>2</v>
          </cell>
          <cell r="AL114">
            <v>90.100914607334445</v>
          </cell>
        </row>
        <row r="115">
          <cell r="AK115">
            <v>2</v>
          </cell>
          <cell r="AL115">
            <v>97.471638378330837</v>
          </cell>
        </row>
        <row r="116">
          <cell r="AK116">
            <v>2</v>
          </cell>
          <cell r="AL116">
            <v>95.609445079588426</v>
          </cell>
        </row>
        <row r="117">
          <cell r="AK117">
            <v>2</v>
          </cell>
          <cell r="AL117">
            <v>93.411969044059447</v>
          </cell>
        </row>
        <row r="118">
          <cell r="AK118">
            <v>2</v>
          </cell>
          <cell r="AL118">
            <v>88.925776097089084</v>
          </cell>
        </row>
        <row r="119">
          <cell r="AK119">
            <v>2</v>
          </cell>
          <cell r="AL119">
            <v>94.579412540673644</v>
          </cell>
        </row>
        <row r="120">
          <cell r="AK120">
            <v>2</v>
          </cell>
          <cell r="AL120">
            <v>90.437296631782601</v>
          </cell>
        </row>
        <row r="121">
          <cell r="AK121">
            <v>2</v>
          </cell>
          <cell r="AL121">
            <v>109.64514994283705</v>
          </cell>
        </row>
        <row r="122">
          <cell r="AK122">
            <v>2</v>
          </cell>
          <cell r="AL122">
            <v>100.72552985665288</v>
          </cell>
        </row>
        <row r="123">
          <cell r="AK123">
            <v>2</v>
          </cell>
          <cell r="AL123">
            <v>83.788804854454312</v>
          </cell>
        </row>
        <row r="124">
          <cell r="AK124">
            <v>2</v>
          </cell>
          <cell r="AL124">
            <v>107.93136047840999</v>
          </cell>
        </row>
        <row r="125">
          <cell r="AK125">
            <v>2</v>
          </cell>
          <cell r="AL125">
            <v>87.509893588954355</v>
          </cell>
        </row>
        <row r="126">
          <cell r="AK126">
            <v>2</v>
          </cell>
          <cell r="AL126">
            <v>101.14545774338228</v>
          </cell>
        </row>
        <row r="127">
          <cell r="AK127">
            <v>2</v>
          </cell>
          <cell r="AL127">
            <v>90.937472517808459</v>
          </cell>
        </row>
        <row r="128">
          <cell r="AK128">
            <v>2</v>
          </cell>
          <cell r="AL128">
            <v>95.580863600386948</v>
          </cell>
        </row>
        <row r="129">
          <cell r="AK129">
            <v>2</v>
          </cell>
          <cell r="AL129">
            <v>100.53205522821212</v>
          </cell>
        </row>
        <row r="130">
          <cell r="AK130">
            <v>2</v>
          </cell>
          <cell r="AL130">
            <v>99.849397590361448</v>
          </cell>
        </row>
        <row r="131">
          <cell r="AK131">
            <v>2</v>
          </cell>
          <cell r="AL131">
            <v>94.236434790255913</v>
          </cell>
        </row>
        <row r="132">
          <cell r="AK132">
            <v>2</v>
          </cell>
          <cell r="AL132">
            <v>104.18059097704688</v>
          </cell>
        </row>
        <row r="133">
          <cell r="AK133">
            <v>2</v>
          </cell>
          <cell r="AL133">
            <v>91.699278867293998</v>
          </cell>
        </row>
        <row r="134">
          <cell r="AK134">
            <v>2</v>
          </cell>
          <cell r="AL134">
            <v>85.013411309471465</v>
          </cell>
        </row>
        <row r="135">
          <cell r="AK135">
            <v>2</v>
          </cell>
          <cell r="AL135">
            <v>94.208952598716039</v>
          </cell>
        </row>
        <row r="136">
          <cell r="AK136">
            <v>2</v>
          </cell>
          <cell r="AL136">
            <v>89.975595813912591</v>
          </cell>
        </row>
        <row r="137">
          <cell r="AK137">
            <v>2</v>
          </cell>
          <cell r="AL137">
            <v>93.42955764664498</v>
          </cell>
        </row>
        <row r="138">
          <cell r="AK138">
            <v>2</v>
          </cell>
          <cell r="AL138">
            <v>91.610236566704771</v>
          </cell>
        </row>
        <row r="139">
          <cell r="AK139">
            <v>2</v>
          </cell>
          <cell r="AL139">
            <v>97.60465218538387</v>
          </cell>
        </row>
        <row r="140">
          <cell r="AK140">
            <v>2</v>
          </cell>
          <cell r="AL140">
            <v>98.868832996218444</v>
          </cell>
        </row>
        <row r="141">
          <cell r="AK141">
            <v>2</v>
          </cell>
          <cell r="AL141">
            <v>94.673951279570829</v>
          </cell>
        </row>
        <row r="142">
          <cell r="AK142">
            <v>2</v>
          </cell>
          <cell r="AL142">
            <v>93.380089701873175</v>
          </cell>
        </row>
        <row r="143">
          <cell r="AK143">
            <v>2</v>
          </cell>
          <cell r="AL143">
            <v>98.055360126637936</v>
          </cell>
        </row>
        <row r="144">
          <cell r="AK144">
            <v>2</v>
          </cell>
          <cell r="AL144">
            <v>104.15530736083018</v>
          </cell>
        </row>
        <row r="145">
          <cell r="AK145">
            <v>2</v>
          </cell>
          <cell r="AL145">
            <v>101.97871779087151</v>
          </cell>
        </row>
        <row r="146">
          <cell r="AK146">
            <v>2</v>
          </cell>
          <cell r="AL146">
            <v>88.295884266994989</v>
          </cell>
        </row>
        <row r="147">
          <cell r="AK147">
            <v>6</v>
          </cell>
          <cell r="AL147">
            <v>99.318441649810921</v>
          </cell>
        </row>
        <row r="148">
          <cell r="AK148">
            <v>10</v>
          </cell>
          <cell r="AL148">
            <v>82.67522645325829</v>
          </cell>
        </row>
        <row r="149">
          <cell r="AK149">
            <v>10</v>
          </cell>
          <cell r="AL149">
            <v>79.391654208073163</v>
          </cell>
        </row>
        <row r="150">
          <cell r="AK150">
            <v>10</v>
          </cell>
          <cell r="AL150">
            <v>77.406340691232074</v>
          </cell>
        </row>
        <row r="151">
          <cell r="AK151">
            <v>10</v>
          </cell>
          <cell r="AL151">
            <v>88.822443056899118</v>
          </cell>
        </row>
        <row r="152">
          <cell r="AK152">
            <v>10</v>
          </cell>
          <cell r="AL152">
            <v>82.138774074399791</v>
          </cell>
        </row>
        <row r="153">
          <cell r="AK153">
            <v>10</v>
          </cell>
          <cell r="AL153">
            <v>111.85142027965878</v>
          </cell>
        </row>
        <row r="154">
          <cell r="AK154">
            <v>10</v>
          </cell>
          <cell r="AL154">
            <v>83.538167267610589</v>
          </cell>
        </row>
        <row r="155">
          <cell r="AK155">
            <v>10</v>
          </cell>
          <cell r="AL155">
            <v>81.752924105179844</v>
          </cell>
        </row>
        <row r="156">
          <cell r="AK156">
            <v>10</v>
          </cell>
          <cell r="AL156">
            <v>84.597880573388437</v>
          </cell>
        </row>
        <row r="157">
          <cell r="AK157">
            <v>10</v>
          </cell>
          <cell r="AL157">
            <v>93.461436988831238</v>
          </cell>
        </row>
        <row r="158">
          <cell r="AK158">
            <v>10</v>
          </cell>
          <cell r="AL158">
            <v>88.652053469351856</v>
          </cell>
        </row>
        <row r="159">
          <cell r="AK159">
            <v>10</v>
          </cell>
          <cell r="AL159">
            <v>96.835150822267167</v>
          </cell>
        </row>
        <row r="160">
          <cell r="AK160">
            <v>10</v>
          </cell>
          <cell r="AL160">
            <v>80.353530911969045</v>
          </cell>
        </row>
        <row r="161">
          <cell r="AK161">
            <v>10</v>
          </cell>
          <cell r="AL161">
            <v>89.032407000263831</v>
          </cell>
        </row>
        <row r="162">
          <cell r="AK162">
            <v>10</v>
          </cell>
          <cell r="AL162">
            <v>88.339855773458794</v>
          </cell>
        </row>
        <row r="163">
          <cell r="AK163">
            <v>10</v>
          </cell>
          <cell r="AL163">
            <v>152.38325565033858</v>
          </cell>
        </row>
        <row r="164">
          <cell r="AK164">
            <v>10</v>
          </cell>
          <cell r="AL164">
            <v>99.607554304810492</v>
          </cell>
        </row>
        <row r="165">
          <cell r="AK165">
            <v>10</v>
          </cell>
          <cell r="AL165">
            <v>100.55074311845924</v>
          </cell>
        </row>
        <row r="166">
          <cell r="AK166">
            <v>5</v>
          </cell>
          <cell r="AL166">
            <v>101.2828687010817</v>
          </cell>
        </row>
        <row r="167">
          <cell r="AK167">
            <v>5</v>
          </cell>
          <cell r="AL167">
            <v>90.539530384310964</v>
          </cell>
        </row>
        <row r="168">
          <cell r="AK168">
            <v>1</v>
          </cell>
          <cell r="AL168">
            <v>125.1407088206842</v>
          </cell>
        </row>
        <row r="169">
          <cell r="AK169">
            <v>4</v>
          </cell>
          <cell r="AL169">
            <v>117.41161727200773</v>
          </cell>
        </row>
        <row r="170">
          <cell r="AK170">
            <v>4</v>
          </cell>
          <cell r="AL170">
            <v>128.74967021370151</v>
          </cell>
        </row>
        <row r="171">
          <cell r="AK171">
            <v>4</v>
          </cell>
          <cell r="AL171">
            <v>103.39240172368305</v>
          </cell>
        </row>
        <row r="172">
          <cell r="AK172">
            <v>4</v>
          </cell>
          <cell r="AL172">
            <v>114.2995339020315</v>
          </cell>
        </row>
        <row r="173">
          <cell r="AK173">
            <v>4</v>
          </cell>
          <cell r="AL173">
            <v>94.791575059361534</v>
          </cell>
        </row>
        <row r="174">
          <cell r="AK174">
            <v>4</v>
          </cell>
          <cell r="AL174">
            <v>96.860434438483864</v>
          </cell>
        </row>
        <row r="175">
          <cell r="AK175">
            <v>4</v>
          </cell>
          <cell r="AL175">
            <v>127.52836162166916</v>
          </cell>
        </row>
        <row r="176">
          <cell r="AK176">
            <v>4</v>
          </cell>
          <cell r="AL176">
            <v>144.3089877759212</v>
          </cell>
        </row>
        <row r="177">
          <cell r="AK177">
            <v>4</v>
          </cell>
          <cell r="AL177">
            <v>96.629584029548852</v>
          </cell>
        </row>
        <row r="178">
          <cell r="AK178">
            <v>4</v>
          </cell>
          <cell r="AL178">
            <v>136.42379737929821</v>
          </cell>
        </row>
        <row r="179">
          <cell r="AK179">
            <v>4</v>
          </cell>
          <cell r="AL179">
            <v>83.617315979245447</v>
          </cell>
        </row>
        <row r="180">
          <cell r="AK180">
            <v>4</v>
          </cell>
          <cell r="AL180">
            <v>104.33449124967021</v>
          </cell>
        </row>
        <row r="181">
          <cell r="AK181">
            <v>4</v>
          </cell>
          <cell r="AL181">
            <v>88.314572157242111</v>
          </cell>
        </row>
        <row r="182">
          <cell r="AK182">
            <v>4</v>
          </cell>
          <cell r="AL182">
            <v>96.153592472078103</v>
          </cell>
        </row>
        <row r="183">
          <cell r="AK183">
            <v>4</v>
          </cell>
          <cell r="AL183">
            <v>90.651657725793683</v>
          </cell>
        </row>
        <row r="184">
          <cell r="AK184">
            <v>4</v>
          </cell>
          <cell r="AL184">
            <v>91.764136839328117</v>
          </cell>
        </row>
        <row r="185">
          <cell r="AK185">
            <v>4</v>
          </cell>
          <cell r="AL185">
            <v>87.172412276844597</v>
          </cell>
        </row>
        <row r="186">
          <cell r="AK186">
            <v>4</v>
          </cell>
          <cell r="AL186">
            <v>97.50351772051711</v>
          </cell>
        </row>
        <row r="187">
          <cell r="AK187">
            <v>4</v>
          </cell>
          <cell r="AL187">
            <v>84.742986544719017</v>
          </cell>
        </row>
        <row r="188">
          <cell r="AK188">
            <v>4</v>
          </cell>
          <cell r="AL188">
            <v>92.503957435581739</v>
          </cell>
        </row>
        <row r="189">
          <cell r="AK189">
            <v>4</v>
          </cell>
          <cell r="AL189">
            <v>86.912980388708121</v>
          </cell>
        </row>
        <row r="190">
          <cell r="AK190">
            <v>4</v>
          </cell>
          <cell r="AL190">
            <v>89.435845572069297</v>
          </cell>
        </row>
        <row r="191">
          <cell r="AK191">
            <v>4</v>
          </cell>
          <cell r="AL191">
            <v>96.912100958578833</v>
          </cell>
        </row>
        <row r="192">
          <cell r="AK192">
            <v>4</v>
          </cell>
          <cell r="AL192">
            <v>94.577213965350452</v>
          </cell>
        </row>
        <row r="193">
          <cell r="AK193">
            <v>4</v>
          </cell>
          <cell r="AL193">
            <v>91.420059801248783</v>
          </cell>
        </row>
        <row r="194">
          <cell r="AK194">
            <v>4</v>
          </cell>
          <cell r="AL194">
            <v>90.003078005452466</v>
          </cell>
        </row>
        <row r="195">
          <cell r="AK195">
            <v>14</v>
          </cell>
          <cell r="AL195">
            <v>92.63477266731158</v>
          </cell>
        </row>
        <row r="196">
          <cell r="AK196">
            <v>14</v>
          </cell>
          <cell r="AL196">
            <v>82.098100430920766</v>
          </cell>
        </row>
        <row r="197">
          <cell r="AK197">
            <v>14</v>
          </cell>
          <cell r="AL197">
            <v>85.503693606542967</v>
          </cell>
        </row>
        <row r="198">
          <cell r="AK198">
            <v>14</v>
          </cell>
          <cell r="AL198">
            <v>85.217878814528177</v>
          </cell>
        </row>
        <row r="199">
          <cell r="AK199">
            <v>14</v>
          </cell>
          <cell r="AL199">
            <v>81.060372878374807</v>
          </cell>
        </row>
        <row r="200">
          <cell r="AK200">
            <v>14</v>
          </cell>
          <cell r="AL200">
            <v>90.288892797467241</v>
          </cell>
        </row>
        <row r="201">
          <cell r="AK201">
            <v>14</v>
          </cell>
          <cell r="AL201">
            <v>79.028889279746721</v>
          </cell>
        </row>
        <row r="202">
          <cell r="AK202">
            <v>14</v>
          </cell>
          <cell r="AL202">
            <v>86.616172720077387</v>
          </cell>
        </row>
        <row r="203">
          <cell r="AK203">
            <v>8</v>
          </cell>
          <cell r="AL203">
            <v>136.70521502066663</v>
          </cell>
        </row>
        <row r="204">
          <cell r="AK204">
            <v>8</v>
          </cell>
          <cell r="AL204">
            <v>109.57589482015652</v>
          </cell>
        </row>
        <row r="205">
          <cell r="AK205">
            <v>8</v>
          </cell>
          <cell r="AL205">
            <v>192.55782253099991</v>
          </cell>
        </row>
        <row r="206">
          <cell r="AK206">
            <v>8</v>
          </cell>
          <cell r="AL206">
            <v>87.442837041597045</v>
          </cell>
        </row>
        <row r="207">
          <cell r="AK207">
            <v>8</v>
          </cell>
          <cell r="AL207">
            <v>83.848166388180459</v>
          </cell>
        </row>
        <row r="208">
          <cell r="AK208">
            <v>8</v>
          </cell>
          <cell r="AL208">
            <v>85.594934482455358</v>
          </cell>
        </row>
        <row r="209">
          <cell r="AK209">
            <v>8</v>
          </cell>
          <cell r="AL209">
            <v>78.222012136135788</v>
          </cell>
        </row>
        <row r="210">
          <cell r="AK210">
            <v>8</v>
          </cell>
          <cell r="AL210">
            <v>87.327411837129546</v>
          </cell>
        </row>
        <row r="211">
          <cell r="AK211">
            <v>8</v>
          </cell>
          <cell r="AL211">
            <v>89.35669686043444</v>
          </cell>
        </row>
        <row r="212">
          <cell r="AK212">
            <v>8</v>
          </cell>
          <cell r="AL212">
            <v>86.606279131123031</v>
          </cell>
        </row>
        <row r="213">
          <cell r="AK213">
            <v>8</v>
          </cell>
          <cell r="AL213">
            <v>89.917333567848033</v>
          </cell>
        </row>
        <row r="214">
          <cell r="AK214">
            <v>8</v>
          </cell>
          <cell r="AL214">
            <v>90.436197344121013</v>
          </cell>
        </row>
        <row r="215">
          <cell r="AK215">
            <v>8</v>
          </cell>
          <cell r="AL215">
            <v>83.40955061120394</v>
          </cell>
        </row>
        <row r="216">
          <cell r="AK216">
            <v>8</v>
          </cell>
          <cell r="AL216">
            <v>95.048808372174832</v>
          </cell>
        </row>
        <row r="217">
          <cell r="AK217">
            <v>8</v>
          </cell>
          <cell r="AL217">
            <v>87.509893588954355</v>
          </cell>
        </row>
        <row r="218">
          <cell r="AK218">
            <v>8</v>
          </cell>
          <cell r="AL218">
            <v>80.604168498812768</v>
          </cell>
        </row>
        <row r="219">
          <cell r="AK219">
            <v>8</v>
          </cell>
          <cell r="AL219">
            <v>101.37630815231731</v>
          </cell>
        </row>
        <row r="220">
          <cell r="AK220">
            <v>8</v>
          </cell>
          <cell r="AL220">
            <v>90.10751033330402</v>
          </cell>
        </row>
        <row r="221">
          <cell r="AK221">
            <v>8</v>
          </cell>
          <cell r="AL221">
            <v>88.699322838800455</v>
          </cell>
        </row>
        <row r="222">
          <cell r="AK222">
            <v>8</v>
          </cell>
          <cell r="AL222">
            <v>84.932064022513416</v>
          </cell>
        </row>
        <row r="223">
          <cell r="AK223">
            <v>8</v>
          </cell>
          <cell r="AL223">
            <v>82.570794125406735</v>
          </cell>
        </row>
        <row r="224">
          <cell r="AK224">
            <v>8</v>
          </cell>
          <cell r="AL224">
            <v>83.90203148359862</v>
          </cell>
        </row>
        <row r="225">
          <cell r="AK225">
            <v>8</v>
          </cell>
          <cell r="AL225">
            <v>81.268138246416328</v>
          </cell>
        </row>
        <row r="226">
          <cell r="AK226">
            <v>8</v>
          </cell>
          <cell r="AL226">
            <v>90.625274821915397</v>
          </cell>
        </row>
        <row r="227">
          <cell r="AK227">
            <v>8</v>
          </cell>
          <cell r="AL227">
            <v>88.415706622108871</v>
          </cell>
        </row>
        <row r="228">
          <cell r="AK228">
            <v>8</v>
          </cell>
          <cell r="AL228">
            <v>94.315583501890771</v>
          </cell>
        </row>
        <row r="229">
          <cell r="AK229">
            <v>8</v>
          </cell>
          <cell r="AL229">
            <v>87.943012927622902</v>
          </cell>
        </row>
        <row r="230">
          <cell r="AK230">
            <v>8</v>
          </cell>
          <cell r="AL230">
            <v>83.749230498636891</v>
          </cell>
        </row>
        <row r="231">
          <cell r="AK231">
            <v>8</v>
          </cell>
          <cell r="AL231">
            <v>78.265983642599593</v>
          </cell>
        </row>
        <row r="232">
          <cell r="AK232">
            <v>8</v>
          </cell>
          <cell r="AL232">
            <v>106.70345616040807</v>
          </cell>
        </row>
        <row r="233">
          <cell r="AK233">
            <v>8</v>
          </cell>
          <cell r="AL233">
            <v>88.732301468648316</v>
          </cell>
        </row>
        <row r="234">
          <cell r="AK234">
            <v>8</v>
          </cell>
          <cell r="AL234">
            <v>84.136179755518427</v>
          </cell>
        </row>
        <row r="235">
          <cell r="AK235">
            <v>8</v>
          </cell>
          <cell r="AL235">
            <v>90.017368745053204</v>
          </cell>
        </row>
        <row r="236">
          <cell r="AK236">
            <v>8</v>
          </cell>
          <cell r="AL236">
            <v>86.317166476123475</v>
          </cell>
        </row>
        <row r="237">
          <cell r="AK237">
            <v>8</v>
          </cell>
          <cell r="AL237">
            <v>82.745580863600381</v>
          </cell>
        </row>
        <row r="238">
          <cell r="AK238">
            <v>8</v>
          </cell>
          <cell r="AL238">
            <v>88.925776097089084</v>
          </cell>
        </row>
        <row r="239">
          <cell r="AK239">
            <v>8</v>
          </cell>
          <cell r="AL239">
            <v>96.683449124967026</v>
          </cell>
        </row>
        <row r="240">
          <cell r="AK240">
            <v>8</v>
          </cell>
          <cell r="AL240">
            <v>81.478102189781026</v>
          </cell>
        </row>
        <row r="241">
          <cell r="AK241">
            <v>8</v>
          </cell>
          <cell r="AL241">
            <v>86.528229707149762</v>
          </cell>
        </row>
        <row r="242">
          <cell r="AK242">
            <v>8</v>
          </cell>
          <cell r="AL242">
            <v>88.509146073344468</v>
          </cell>
        </row>
        <row r="243">
          <cell r="AK243">
            <v>8</v>
          </cell>
          <cell r="AL243">
            <v>86.855817430305166</v>
          </cell>
        </row>
        <row r="244">
          <cell r="AK244">
            <v>8</v>
          </cell>
          <cell r="AL244">
            <v>87.049292058745934</v>
          </cell>
        </row>
        <row r="245">
          <cell r="AK245">
            <v>8</v>
          </cell>
          <cell r="AL245">
            <v>91.173819365051443</v>
          </cell>
        </row>
        <row r="246">
          <cell r="AK246">
            <v>8</v>
          </cell>
          <cell r="AL246">
            <v>101.44996042564418</v>
          </cell>
        </row>
        <row r="247">
          <cell r="AK247">
            <v>8</v>
          </cell>
          <cell r="AL247">
            <v>86.919576114677682</v>
          </cell>
        </row>
        <row r="248">
          <cell r="AK248">
            <v>9</v>
          </cell>
          <cell r="AL248">
            <v>120.63033154515874</v>
          </cell>
        </row>
        <row r="249">
          <cell r="AK249">
            <v>9</v>
          </cell>
          <cell r="AL249">
            <v>95.791926831413249</v>
          </cell>
        </row>
        <row r="250">
          <cell r="AK250">
            <v>9</v>
          </cell>
          <cell r="AL250">
            <v>99.49432767566617</v>
          </cell>
        </row>
        <row r="251">
          <cell r="AK251">
            <v>9</v>
          </cell>
          <cell r="AL251">
            <v>95.988699322838798</v>
          </cell>
        </row>
        <row r="252">
          <cell r="AK252">
            <v>9</v>
          </cell>
          <cell r="AL252">
            <v>85.059581391258462</v>
          </cell>
        </row>
        <row r="253">
          <cell r="AK253">
            <v>9</v>
          </cell>
          <cell r="AL253">
            <v>105.53271480080907</v>
          </cell>
        </row>
        <row r="254">
          <cell r="AK254">
            <v>9</v>
          </cell>
          <cell r="AL254">
            <v>85.280538211239119</v>
          </cell>
        </row>
        <row r="255">
          <cell r="AK255">
            <v>9</v>
          </cell>
          <cell r="AL255">
            <v>86.19624483334799</v>
          </cell>
        </row>
        <row r="256">
          <cell r="AK256">
            <v>9</v>
          </cell>
          <cell r="AL256">
            <v>83.891038606982676</v>
          </cell>
        </row>
        <row r="257">
          <cell r="AK257">
            <v>9</v>
          </cell>
          <cell r="AL257">
            <v>88.528933251253179</v>
          </cell>
        </row>
        <row r="258">
          <cell r="AK258">
            <v>9</v>
          </cell>
          <cell r="AL258">
            <v>85.443232785155217</v>
          </cell>
        </row>
        <row r="259">
          <cell r="AK259">
            <v>9</v>
          </cell>
          <cell r="AL259">
            <v>112.58574443760443</v>
          </cell>
        </row>
        <row r="260">
          <cell r="AK260">
            <v>9</v>
          </cell>
          <cell r="AL260">
            <v>109.15816550875033</v>
          </cell>
        </row>
        <row r="261">
          <cell r="AK261">
            <v>9</v>
          </cell>
          <cell r="AL261">
            <v>81.835370679799496</v>
          </cell>
        </row>
        <row r="262">
          <cell r="AK262">
            <v>9</v>
          </cell>
          <cell r="AL262">
            <v>85.637806701257588</v>
          </cell>
        </row>
        <row r="263">
          <cell r="AK263">
            <v>9</v>
          </cell>
          <cell r="AL263">
            <v>115.61757980828422</v>
          </cell>
        </row>
        <row r="264">
          <cell r="AK264">
            <v>9</v>
          </cell>
          <cell r="AL264">
            <v>107.51912760531175</v>
          </cell>
        </row>
        <row r="265">
          <cell r="AK265">
            <v>9</v>
          </cell>
          <cell r="AL265">
            <v>118.17782077213965</v>
          </cell>
        </row>
        <row r="266">
          <cell r="AK266">
            <v>9</v>
          </cell>
          <cell r="AL266">
            <v>85.766423357664237</v>
          </cell>
        </row>
        <row r="267">
          <cell r="AK267">
            <v>9</v>
          </cell>
          <cell r="AL267">
            <v>109.65064638114501</v>
          </cell>
        </row>
        <row r="268">
          <cell r="AK268">
            <v>9</v>
          </cell>
          <cell r="AL268">
            <v>87.169114413859816</v>
          </cell>
        </row>
        <row r="269">
          <cell r="AK269">
            <v>9</v>
          </cell>
          <cell r="AL269">
            <v>82.350936593087681</v>
          </cell>
        </row>
        <row r="270">
          <cell r="AK270">
            <v>9</v>
          </cell>
          <cell r="AL270">
            <v>87.827587723155403</v>
          </cell>
        </row>
        <row r="271">
          <cell r="AK271">
            <v>9</v>
          </cell>
          <cell r="AL271">
            <v>87.055887784715509</v>
          </cell>
        </row>
        <row r="272">
          <cell r="AK272">
            <v>9</v>
          </cell>
          <cell r="AL272">
            <v>89.547972913552016</v>
          </cell>
        </row>
        <row r="273">
          <cell r="AK273">
            <v>9</v>
          </cell>
          <cell r="AL273">
            <v>92.746900008794299</v>
          </cell>
        </row>
        <row r="274">
          <cell r="AK274">
            <v>9</v>
          </cell>
          <cell r="AL274">
            <v>81.417641368393276</v>
          </cell>
        </row>
        <row r="275">
          <cell r="AK275">
            <v>9</v>
          </cell>
          <cell r="AL275">
            <v>96.298698443408668</v>
          </cell>
        </row>
        <row r="276">
          <cell r="AK276">
            <v>9</v>
          </cell>
          <cell r="AL276">
            <v>95.341218890159169</v>
          </cell>
        </row>
        <row r="277">
          <cell r="AK277">
            <v>9</v>
          </cell>
          <cell r="AL277">
            <v>89.112654999560277</v>
          </cell>
        </row>
        <row r="278">
          <cell r="AK278">
            <v>9</v>
          </cell>
          <cell r="AL278">
            <v>84.075718934130677</v>
          </cell>
        </row>
        <row r="279">
          <cell r="AK279">
            <v>9</v>
          </cell>
          <cell r="AL279">
            <v>82.15306481400053</v>
          </cell>
        </row>
        <row r="280">
          <cell r="AK280">
            <v>9</v>
          </cell>
          <cell r="AL280">
            <v>86.112698971066749</v>
          </cell>
        </row>
        <row r="281">
          <cell r="AK281">
            <v>9</v>
          </cell>
          <cell r="AL281">
            <v>85.760926919356265</v>
          </cell>
        </row>
        <row r="282">
          <cell r="AK282">
            <v>9</v>
          </cell>
          <cell r="AL282">
            <v>88.301380705302961</v>
          </cell>
        </row>
        <row r="283">
          <cell r="AK283">
            <v>9</v>
          </cell>
          <cell r="AL283">
            <v>99.090889103860704</v>
          </cell>
        </row>
        <row r="284">
          <cell r="AK284">
            <v>9</v>
          </cell>
          <cell r="AL284">
            <v>87.0317034561604</v>
          </cell>
        </row>
        <row r="285">
          <cell r="AK285">
            <v>9</v>
          </cell>
          <cell r="AL285">
            <v>79.855553601266379</v>
          </cell>
        </row>
        <row r="286">
          <cell r="AK286">
            <v>9</v>
          </cell>
          <cell r="AL286">
            <v>85.319013279394952</v>
          </cell>
        </row>
        <row r="287">
          <cell r="AK287">
            <v>9</v>
          </cell>
          <cell r="AL287">
            <v>92.883211678832112</v>
          </cell>
        </row>
        <row r="288">
          <cell r="AK288">
            <v>9</v>
          </cell>
          <cell r="AL288">
            <v>88.579500483686573</v>
          </cell>
        </row>
        <row r="289">
          <cell r="AK289">
            <v>9</v>
          </cell>
          <cell r="AL289">
            <v>87.347199015038257</v>
          </cell>
        </row>
        <row r="290">
          <cell r="AK290">
            <v>9</v>
          </cell>
          <cell r="AL290">
            <v>93.562571453698013</v>
          </cell>
        </row>
        <row r="291">
          <cell r="AK291">
            <v>9</v>
          </cell>
          <cell r="AL291">
            <v>87.078972825609</v>
          </cell>
        </row>
        <row r="292">
          <cell r="AK292">
            <v>9</v>
          </cell>
          <cell r="AL292">
            <v>85.840075630991123</v>
          </cell>
        </row>
        <row r="293">
          <cell r="AK293">
            <v>9</v>
          </cell>
          <cell r="AL293">
            <v>88.460777416234279</v>
          </cell>
        </row>
        <row r="294">
          <cell r="AK294">
            <v>9</v>
          </cell>
          <cell r="AL294">
            <v>83.042388532231115</v>
          </cell>
        </row>
        <row r="295">
          <cell r="AK295">
            <v>9</v>
          </cell>
          <cell r="AL295">
            <v>83.684372526602758</v>
          </cell>
        </row>
        <row r="296">
          <cell r="AK296">
            <v>9</v>
          </cell>
          <cell r="AL296">
            <v>87.872658517280797</v>
          </cell>
        </row>
        <row r="297">
          <cell r="AK297">
            <v>9</v>
          </cell>
          <cell r="AL297">
            <v>99.063406912320815</v>
          </cell>
        </row>
        <row r="298">
          <cell r="AK298">
            <v>9</v>
          </cell>
          <cell r="AL298">
            <v>87.607730190836335</v>
          </cell>
        </row>
        <row r="299">
          <cell r="AK299">
            <v>9</v>
          </cell>
          <cell r="AL299">
            <v>93.265763785067278</v>
          </cell>
        </row>
        <row r="300">
          <cell r="AK300">
            <v>9</v>
          </cell>
          <cell r="AL300">
            <v>87.934218626330136</v>
          </cell>
        </row>
        <row r="301">
          <cell r="AK301">
            <v>7</v>
          </cell>
          <cell r="AL301">
            <v>98.441210095857883</v>
          </cell>
        </row>
        <row r="302">
          <cell r="AK302">
            <v>7</v>
          </cell>
          <cell r="AL302">
            <v>86.052238149678999</v>
          </cell>
        </row>
        <row r="303">
          <cell r="AK303">
            <v>7</v>
          </cell>
          <cell r="AL303">
            <v>85.944507958842678</v>
          </cell>
        </row>
        <row r="304">
          <cell r="AK304">
            <v>7</v>
          </cell>
          <cell r="AL304">
            <v>85.519083633805295</v>
          </cell>
        </row>
        <row r="305">
          <cell r="AK305">
            <v>7</v>
          </cell>
          <cell r="AL305">
            <v>82.354234456072462</v>
          </cell>
        </row>
        <row r="306">
          <cell r="AK306">
            <v>7</v>
          </cell>
          <cell r="AL306">
            <v>92.32147568375693</v>
          </cell>
        </row>
        <row r="307">
          <cell r="AK307">
            <v>7</v>
          </cell>
          <cell r="AL307">
            <v>91.693782428986012</v>
          </cell>
        </row>
        <row r="308">
          <cell r="AK308">
            <v>7</v>
          </cell>
          <cell r="AL308">
            <v>86.723902910913736</v>
          </cell>
        </row>
        <row r="309">
          <cell r="AK309">
            <v>7</v>
          </cell>
          <cell r="AL309">
            <v>95.921642775481487</v>
          </cell>
        </row>
        <row r="310">
          <cell r="AK310">
            <v>7</v>
          </cell>
          <cell r="AL310">
            <v>86.58649195321432</v>
          </cell>
        </row>
        <row r="311">
          <cell r="AK311">
            <v>7</v>
          </cell>
          <cell r="AL311">
            <v>89.552370064198399</v>
          </cell>
        </row>
        <row r="312">
          <cell r="AK312">
            <v>7</v>
          </cell>
          <cell r="AL312">
            <v>83.478805733884442</v>
          </cell>
        </row>
        <row r="313">
          <cell r="AK313">
            <v>7</v>
          </cell>
          <cell r="AL313">
            <v>84.937560460821388</v>
          </cell>
        </row>
        <row r="314">
          <cell r="AK314">
            <v>7</v>
          </cell>
          <cell r="AL314">
            <v>97.65521941781725</v>
          </cell>
        </row>
        <row r="315">
          <cell r="AK315">
            <v>7</v>
          </cell>
          <cell r="AL315">
            <v>86.443584557206933</v>
          </cell>
        </row>
        <row r="316">
          <cell r="AK316">
            <v>7</v>
          </cell>
          <cell r="AL316">
            <v>80.012751736874506</v>
          </cell>
        </row>
        <row r="317">
          <cell r="AK317">
            <v>7</v>
          </cell>
          <cell r="AL317">
            <v>93.0052326092692</v>
          </cell>
        </row>
        <row r="318">
          <cell r="AK318">
            <v>7</v>
          </cell>
          <cell r="AL318">
            <v>89.181910122240794</v>
          </cell>
        </row>
        <row r="319">
          <cell r="AK319">
            <v>7</v>
          </cell>
          <cell r="AL319">
            <v>81.600123120218086</v>
          </cell>
        </row>
        <row r="320">
          <cell r="AK320">
            <v>7</v>
          </cell>
          <cell r="AL320">
            <v>120.6358279834667</v>
          </cell>
        </row>
        <row r="321">
          <cell r="AK321">
            <v>7</v>
          </cell>
          <cell r="AL321">
            <v>128.18573564330313</v>
          </cell>
        </row>
        <row r="322">
          <cell r="AK322">
            <v>7</v>
          </cell>
          <cell r="AL322">
            <v>80.156758420543483</v>
          </cell>
        </row>
        <row r="323">
          <cell r="AK323">
            <v>7</v>
          </cell>
          <cell r="AL323">
            <v>78.615557118986899</v>
          </cell>
        </row>
        <row r="324">
          <cell r="AK324">
            <v>7</v>
          </cell>
          <cell r="AL324">
            <v>85.179403746372344</v>
          </cell>
        </row>
        <row r="325">
          <cell r="AK325">
            <v>7</v>
          </cell>
          <cell r="AL325">
            <v>91.625626593967112</v>
          </cell>
        </row>
        <row r="326">
          <cell r="AK326">
            <v>7</v>
          </cell>
          <cell r="AL326">
            <v>103.19343065693431</v>
          </cell>
        </row>
        <row r="327">
          <cell r="AK327">
            <v>7</v>
          </cell>
          <cell r="AL327">
            <v>94.651965526338927</v>
          </cell>
        </row>
        <row r="328">
          <cell r="AK328">
            <v>7</v>
          </cell>
          <cell r="AL328">
            <v>80.731685867557829</v>
          </cell>
        </row>
        <row r="329">
          <cell r="AK329">
            <v>7</v>
          </cell>
          <cell r="AL329">
            <v>89.956907923665469</v>
          </cell>
        </row>
        <row r="330">
          <cell r="AK330">
            <v>7</v>
          </cell>
          <cell r="AL330">
            <v>102.73282912672587</v>
          </cell>
        </row>
        <row r="331">
          <cell r="AK331">
            <v>7</v>
          </cell>
          <cell r="AL331">
            <v>88.314572157242111</v>
          </cell>
        </row>
        <row r="332">
          <cell r="AK332">
            <v>7</v>
          </cell>
          <cell r="AL332">
            <v>88.6685427842758</v>
          </cell>
        </row>
        <row r="333">
          <cell r="AK333">
            <v>7</v>
          </cell>
          <cell r="AL333">
            <v>85.045290651657723</v>
          </cell>
        </row>
        <row r="334">
          <cell r="AK334">
            <v>7</v>
          </cell>
          <cell r="AL334">
            <v>91.363996130507431</v>
          </cell>
        </row>
        <row r="335">
          <cell r="AK335">
            <v>7</v>
          </cell>
          <cell r="AL335">
            <v>131.38356345088383</v>
          </cell>
        </row>
        <row r="336">
          <cell r="AK336">
            <v>7</v>
          </cell>
          <cell r="AL336">
            <v>86.022557382815933</v>
          </cell>
        </row>
        <row r="337">
          <cell r="AK337">
            <v>12</v>
          </cell>
          <cell r="AL337">
            <v>88.892797467241223</v>
          </cell>
        </row>
        <row r="338">
          <cell r="AK338">
            <v>12</v>
          </cell>
          <cell r="AL338">
            <v>86.421598803975016</v>
          </cell>
        </row>
        <row r="339">
          <cell r="AK339">
            <v>12</v>
          </cell>
          <cell r="AL339">
            <v>80.183141324421769</v>
          </cell>
        </row>
        <row r="340">
          <cell r="AK340">
            <v>12</v>
          </cell>
          <cell r="AL340">
            <v>91.144138598188377</v>
          </cell>
        </row>
        <row r="341">
          <cell r="AK341">
            <v>12</v>
          </cell>
          <cell r="AL341">
            <v>86.156670477530568</v>
          </cell>
        </row>
        <row r="342">
          <cell r="AK342">
            <v>12</v>
          </cell>
          <cell r="AL342">
            <v>89.948113622372702</v>
          </cell>
        </row>
        <row r="343">
          <cell r="AK343">
            <v>15</v>
          </cell>
          <cell r="AL343">
            <v>89.834886993228395</v>
          </cell>
        </row>
        <row r="344">
          <cell r="AK344">
            <v>15</v>
          </cell>
          <cell r="AL344">
            <v>78.881584733092964</v>
          </cell>
        </row>
        <row r="345">
          <cell r="AK345">
            <v>15</v>
          </cell>
          <cell r="AL345">
            <v>90.161375428722195</v>
          </cell>
        </row>
        <row r="346">
          <cell r="AK346">
            <v>15</v>
          </cell>
          <cell r="AL346">
            <v>80.318353706797993</v>
          </cell>
        </row>
        <row r="347">
          <cell r="AK347">
            <v>15</v>
          </cell>
          <cell r="AL347">
            <v>74.24478937648405</v>
          </cell>
        </row>
        <row r="348">
          <cell r="AK348">
            <v>15</v>
          </cell>
          <cell r="AL348">
            <v>80.756969483774512</v>
          </cell>
        </row>
        <row r="349">
          <cell r="AK349">
            <v>15</v>
          </cell>
          <cell r="AL349">
            <v>71.274514114853574</v>
          </cell>
        </row>
        <row r="350">
          <cell r="AK350">
            <v>15</v>
          </cell>
          <cell r="AL350">
            <v>80.846011784363739</v>
          </cell>
        </row>
        <row r="351">
          <cell r="AK351">
            <v>15</v>
          </cell>
          <cell r="AL351">
            <v>75.09783660188198</v>
          </cell>
        </row>
        <row r="352">
          <cell r="AK352">
            <v>15</v>
          </cell>
          <cell r="AL352">
            <v>84.788057338844425</v>
          </cell>
        </row>
        <row r="353">
          <cell r="AK353">
            <v>15</v>
          </cell>
          <cell r="AL353">
            <v>87.14273150998153</v>
          </cell>
        </row>
        <row r="354">
          <cell r="AK354">
            <v>15</v>
          </cell>
          <cell r="AL354">
            <v>92.72931140620878</v>
          </cell>
        </row>
        <row r="355">
          <cell r="AK355">
            <v>15</v>
          </cell>
          <cell r="AL355">
            <v>86.692023568727464</v>
          </cell>
        </row>
        <row r="356">
          <cell r="AK356">
            <v>13</v>
          </cell>
          <cell r="AL356">
            <v>78.058218274558087</v>
          </cell>
        </row>
        <row r="357">
          <cell r="AK357">
            <v>13</v>
          </cell>
          <cell r="AL357">
            <v>79.454313604784105</v>
          </cell>
        </row>
        <row r="358">
          <cell r="AK358">
            <v>13</v>
          </cell>
          <cell r="AL358">
            <v>80.872394688242025</v>
          </cell>
        </row>
        <row r="359">
          <cell r="AK359">
            <v>13</v>
          </cell>
          <cell r="AL359">
            <v>85.073872130859201</v>
          </cell>
        </row>
        <row r="360">
          <cell r="AK360">
            <v>13</v>
          </cell>
          <cell r="AL360">
            <v>95.02682261894293</v>
          </cell>
        </row>
        <row r="361">
          <cell r="AK361">
            <v>13</v>
          </cell>
          <cell r="AL361">
            <v>86.699718582358628</v>
          </cell>
        </row>
        <row r="362">
          <cell r="AK362">
            <v>13</v>
          </cell>
          <cell r="AL362">
            <v>91.508002814176422</v>
          </cell>
        </row>
        <row r="363">
          <cell r="AK363">
            <v>13</v>
          </cell>
          <cell r="AL363">
            <v>90.639565561516136</v>
          </cell>
        </row>
        <row r="364">
          <cell r="AK364">
            <v>13</v>
          </cell>
          <cell r="AL364">
            <v>78.125274821915397</v>
          </cell>
        </row>
        <row r="365">
          <cell r="AK365">
            <v>13</v>
          </cell>
          <cell r="AL365">
            <v>82.353135168410873</v>
          </cell>
        </row>
        <row r="366">
          <cell r="AK366">
            <v>13</v>
          </cell>
          <cell r="AL366">
            <v>108.06437428546303</v>
          </cell>
        </row>
        <row r="367">
          <cell r="AK367">
            <v>13</v>
          </cell>
          <cell r="AL367">
            <v>90.415310878550699</v>
          </cell>
        </row>
        <row r="368">
          <cell r="AK368">
            <v>13</v>
          </cell>
          <cell r="AL368">
            <v>97.101178436373232</v>
          </cell>
        </row>
        <row r="369">
          <cell r="AK369">
            <v>13</v>
          </cell>
          <cell r="AL369">
            <v>79.231158209480256</v>
          </cell>
        </row>
        <row r="370">
          <cell r="AK370">
            <v>11</v>
          </cell>
          <cell r="AL370">
            <v>86.956951895171926</v>
          </cell>
        </row>
        <row r="371">
          <cell r="AK371">
            <v>11</v>
          </cell>
          <cell r="AL371">
            <v>88.49045818309736</v>
          </cell>
        </row>
        <row r="372">
          <cell r="AK372">
            <v>11</v>
          </cell>
          <cell r="AL372">
            <v>100.06375868437252</v>
          </cell>
        </row>
        <row r="373">
          <cell r="AK373">
            <v>11</v>
          </cell>
          <cell r="AL373">
            <v>87.858367777680073</v>
          </cell>
        </row>
        <row r="374">
          <cell r="AK374">
            <v>11</v>
          </cell>
          <cell r="AL374">
            <v>105.9724298654472</v>
          </cell>
        </row>
        <row r="375">
          <cell r="AK375">
            <v>11</v>
          </cell>
          <cell r="AL375">
            <v>86.321563626769844</v>
          </cell>
        </row>
        <row r="376">
          <cell r="AK376">
            <v>11</v>
          </cell>
          <cell r="AL376">
            <v>90.102013894996048</v>
          </cell>
        </row>
        <row r="377">
          <cell r="AK377">
            <v>11</v>
          </cell>
          <cell r="AL377">
            <v>81.804590625274827</v>
          </cell>
        </row>
        <row r="378">
          <cell r="AK378">
            <v>11</v>
          </cell>
          <cell r="AL378">
            <v>92.855729487292237</v>
          </cell>
        </row>
        <row r="379">
          <cell r="AK379">
            <v>11</v>
          </cell>
          <cell r="AL379">
            <v>81.221968164629317</v>
          </cell>
        </row>
        <row r="380">
          <cell r="AK380">
            <v>11</v>
          </cell>
          <cell r="AL380">
            <v>91.075982763169463</v>
          </cell>
        </row>
        <row r="381">
          <cell r="AK381">
            <v>11</v>
          </cell>
          <cell r="AL381">
            <v>90.155878990414209</v>
          </cell>
        </row>
        <row r="382">
          <cell r="AK382">
            <v>11</v>
          </cell>
          <cell r="AL382">
            <v>92.543531791399175</v>
          </cell>
        </row>
        <row r="383">
          <cell r="AK383">
            <v>11</v>
          </cell>
          <cell r="AL383">
            <v>89.28854102541554</v>
          </cell>
        </row>
        <row r="384">
          <cell r="AK384">
            <v>11</v>
          </cell>
          <cell r="AL384">
            <v>93.310834579192687</v>
          </cell>
        </row>
        <row r="385">
          <cell r="AK385">
            <v>16</v>
          </cell>
          <cell r="AL385">
            <v>82.664233576642332</v>
          </cell>
        </row>
        <row r="386">
          <cell r="AK386">
            <v>16</v>
          </cell>
          <cell r="AL386">
            <v>77.046873625890427</v>
          </cell>
        </row>
        <row r="387">
          <cell r="AK387">
            <v>16</v>
          </cell>
          <cell r="AL387">
            <v>91.623428018643921</v>
          </cell>
        </row>
        <row r="388">
          <cell r="AK388">
            <v>16</v>
          </cell>
          <cell r="AL388">
            <v>74.010641104564243</v>
          </cell>
        </row>
        <row r="389">
          <cell r="AK389">
            <v>16</v>
          </cell>
          <cell r="AL389">
            <v>75.770600650778292</v>
          </cell>
        </row>
        <row r="390">
          <cell r="AK390">
            <v>16</v>
          </cell>
          <cell r="AL390">
            <v>76.559889191803705</v>
          </cell>
        </row>
        <row r="391">
          <cell r="AK391">
            <v>16</v>
          </cell>
          <cell r="AL391">
            <v>78.070310438835634</v>
          </cell>
        </row>
        <row r="392">
          <cell r="AK392">
            <v>16</v>
          </cell>
          <cell r="AL392">
            <v>77.593219593703282</v>
          </cell>
        </row>
        <row r="393">
          <cell r="AK393">
            <v>16</v>
          </cell>
          <cell r="AL393">
            <v>85.853267082930259</v>
          </cell>
        </row>
        <row r="394">
          <cell r="AK394">
            <v>16</v>
          </cell>
          <cell r="AL394">
            <v>77.741623428018642</v>
          </cell>
        </row>
        <row r="395">
          <cell r="AK395">
            <v>16</v>
          </cell>
          <cell r="AL395">
            <v>81.140620877671267</v>
          </cell>
        </row>
        <row r="396">
          <cell r="AK396">
            <v>16</v>
          </cell>
          <cell r="AL396">
            <v>86.893193210799396</v>
          </cell>
        </row>
        <row r="397">
          <cell r="AK397">
            <v>16</v>
          </cell>
          <cell r="AL397">
            <v>79.392753495734766</v>
          </cell>
        </row>
        <row r="398">
          <cell r="AK398">
            <v>16</v>
          </cell>
          <cell r="AL398">
            <v>83.176501626945736</v>
          </cell>
        </row>
        <row r="399">
          <cell r="AK399">
            <v>16</v>
          </cell>
          <cell r="AL399">
            <v>103.02414035704864</v>
          </cell>
        </row>
        <row r="400">
          <cell r="AK400">
            <v>16</v>
          </cell>
          <cell r="AL400">
            <v>76.102585524580064</v>
          </cell>
        </row>
        <row r="401">
          <cell r="AK401">
            <v>16</v>
          </cell>
          <cell r="AL401">
            <v>82.541113358543654</v>
          </cell>
        </row>
        <row r="402">
          <cell r="AK402">
            <v>16</v>
          </cell>
          <cell r="AL402">
            <v>82.656538563011168</v>
          </cell>
        </row>
        <row r="403">
          <cell r="AK403">
            <v>16</v>
          </cell>
          <cell r="AL403">
            <v>86.236918476827015</v>
          </cell>
        </row>
        <row r="404">
          <cell r="AK404">
            <v>16</v>
          </cell>
          <cell r="AL404">
            <v>79.270732565297692</v>
          </cell>
        </row>
        <row r="405">
          <cell r="AK405">
            <v>16</v>
          </cell>
          <cell r="AL405">
            <v>76.839108257848906</v>
          </cell>
        </row>
        <row r="406">
          <cell r="AK406">
            <v>16</v>
          </cell>
          <cell r="AL406">
            <v>85.293729663178269</v>
          </cell>
        </row>
        <row r="407">
          <cell r="AK407"/>
        </row>
        <row r="410">
          <cell r="AL410">
            <v>1</v>
          </cell>
          <cell r="AM410">
            <v>125.1407088206842</v>
          </cell>
        </row>
        <row r="411">
          <cell r="AL411">
            <v>2</v>
          </cell>
          <cell r="AM411">
            <v>108.16221088734498</v>
          </cell>
        </row>
        <row r="412">
          <cell r="AL412">
            <v>3</v>
          </cell>
          <cell r="AM412">
            <v>108.11384223023481</v>
          </cell>
        </row>
        <row r="413">
          <cell r="AL413">
            <v>4</v>
          </cell>
          <cell r="AM413">
            <v>108.03689209392313</v>
          </cell>
        </row>
        <row r="414">
          <cell r="AL414">
            <v>5</v>
          </cell>
          <cell r="AM414">
            <v>99.797731070266465</v>
          </cell>
        </row>
        <row r="415">
          <cell r="AL415">
            <v>6</v>
          </cell>
          <cell r="AM415">
            <v>99.318441649810921</v>
          </cell>
        </row>
        <row r="416">
          <cell r="AL416">
            <v>7</v>
          </cell>
          <cell r="AM416">
            <v>96.163486061032458</v>
          </cell>
        </row>
        <row r="417">
          <cell r="AL417">
            <v>8</v>
          </cell>
          <cell r="AM417">
            <v>95.698487380177639</v>
          </cell>
        </row>
        <row r="418">
          <cell r="AL418">
            <v>9</v>
          </cell>
          <cell r="AM418">
            <v>95.20930437076774</v>
          </cell>
        </row>
        <row r="419">
          <cell r="AL419">
            <v>10</v>
          </cell>
          <cell r="AM419">
            <v>92.510553161551314</v>
          </cell>
        </row>
        <row r="420">
          <cell r="AL420">
            <v>11</v>
          </cell>
          <cell r="AM420">
            <v>91.088074927447011</v>
          </cell>
        </row>
        <row r="421">
          <cell r="AL421">
            <v>12</v>
          </cell>
          <cell r="AM421">
            <v>87.820991997185828</v>
          </cell>
        </row>
        <row r="422">
          <cell r="AL422">
            <v>13</v>
          </cell>
          <cell r="AM422">
            <v>86.898689649107368</v>
          </cell>
        </row>
        <row r="423">
          <cell r="AL423">
            <v>14</v>
          </cell>
          <cell r="AM423">
            <v>85.312417553425377</v>
          </cell>
        </row>
        <row r="424">
          <cell r="AL424">
            <v>15</v>
          </cell>
          <cell r="AM424">
            <v>83.687670389587538</v>
          </cell>
        </row>
        <row r="425">
          <cell r="AL425">
            <v>16</v>
          </cell>
          <cell r="AM425">
            <v>82.266291443144851</v>
          </cell>
        </row>
      </sheetData>
      <sheetData sheetId="3">
        <row r="7">
          <cell r="AK7">
            <v>3</v>
          </cell>
          <cell r="AL7">
            <v>139.13107294877443</v>
          </cell>
        </row>
        <row r="8">
          <cell r="AK8">
            <v>3</v>
          </cell>
          <cell r="AL8">
            <v>156.12799060619406</v>
          </cell>
        </row>
        <row r="9">
          <cell r="AK9">
            <v>3</v>
          </cell>
          <cell r="AL9">
            <v>106.73712021136063</v>
          </cell>
        </row>
        <row r="10">
          <cell r="AK10">
            <v>3</v>
          </cell>
          <cell r="AL10">
            <v>89.813591662997212</v>
          </cell>
        </row>
        <row r="11">
          <cell r="AK11">
            <v>3</v>
          </cell>
          <cell r="AL11">
            <v>123.39644796712167</v>
          </cell>
        </row>
        <row r="12">
          <cell r="AK12">
            <v>3</v>
          </cell>
          <cell r="AL12">
            <v>94.862762366064885</v>
          </cell>
        </row>
        <row r="13">
          <cell r="AK13">
            <v>3</v>
          </cell>
          <cell r="AL13">
            <v>95.449875238514608</v>
          </cell>
        </row>
        <row r="14">
          <cell r="AK14">
            <v>3</v>
          </cell>
          <cell r="AL14">
            <v>154.51343020695728</v>
          </cell>
        </row>
        <row r="15">
          <cell r="AK15">
            <v>3</v>
          </cell>
          <cell r="AL15">
            <v>103.02363129311611</v>
          </cell>
        </row>
        <row r="16">
          <cell r="AK16">
            <v>3</v>
          </cell>
          <cell r="AL16">
            <v>107.48568912373403</v>
          </cell>
        </row>
        <row r="17">
          <cell r="AK17">
            <v>3</v>
          </cell>
          <cell r="AL17">
            <v>94.495816820783801</v>
          </cell>
        </row>
        <row r="18">
          <cell r="AK18">
            <v>3</v>
          </cell>
          <cell r="AL18">
            <v>94.481138998972568</v>
          </cell>
        </row>
        <row r="19">
          <cell r="AK19">
            <v>3</v>
          </cell>
          <cell r="AL19">
            <v>110.4946425950389</v>
          </cell>
        </row>
        <row r="20">
          <cell r="AK20">
            <v>3</v>
          </cell>
          <cell r="AL20">
            <v>103.44928812564216</v>
          </cell>
        </row>
        <row r="21">
          <cell r="AK21">
            <v>3</v>
          </cell>
          <cell r="AL21">
            <v>114.35490973139586</v>
          </cell>
        </row>
        <row r="22">
          <cell r="AK22">
            <v>3</v>
          </cell>
          <cell r="AL22">
            <v>98.282694848084546</v>
          </cell>
        </row>
        <row r="23">
          <cell r="AK23">
            <v>3</v>
          </cell>
          <cell r="AL23">
            <v>108.70394833406722</v>
          </cell>
        </row>
        <row r="24">
          <cell r="AK24">
            <v>3</v>
          </cell>
          <cell r="AL24">
            <v>93.747247908410387</v>
          </cell>
        </row>
        <row r="25">
          <cell r="AK25">
            <v>3</v>
          </cell>
          <cell r="AL25">
            <v>109.18831645383827</v>
          </cell>
        </row>
        <row r="26">
          <cell r="AK26">
            <v>3</v>
          </cell>
          <cell r="AL26">
            <v>89.050344928812578</v>
          </cell>
        </row>
        <row r="27">
          <cell r="AK27">
            <v>3</v>
          </cell>
          <cell r="AL27">
            <v>114.26684280052839</v>
          </cell>
        </row>
        <row r="28">
          <cell r="AK28">
            <v>3</v>
          </cell>
          <cell r="AL28">
            <v>91.193306913254077</v>
          </cell>
        </row>
        <row r="29">
          <cell r="AK29">
            <v>3</v>
          </cell>
          <cell r="AL29">
            <v>91.119917804197854</v>
          </cell>
        </row>
        <row r="30">
          <cell r="AK30">
            <v>3</v>
          </cell>
          <cell r="AL30">
            <v>95.376486129458399</v>
          </cell>
        </row>
        <row r="31">
          <cell r="AK31">
            <v>3</v>
          </cell>
          <cell r="AL31">
            <v>93.072068105093209</v>
          </cell>
        </row>
        <row r="32">
          <cell r="AK32">
            <v>3</v>
          </cell>
          <cell r="AL32">
            <v>90.371348891824454</v>
          </cell>
        </row>
        <row r="33">
          <cell r="AK33">
            <v>3</v>
          </cell>
          <cell r="AL33">
            <v>85.997357992073987</v>
          </cell>
        </row>
        <row r="34">
          <cell r="AK34">
            <v>3</v>
          </cell>
          <cell r="AL34">
            <v>95.28841919859093</v>
          </cell>
        </row>
        <row r="35">
          <cell r="AK35">
            <v>3</v>
          </cell>
          <cell r="AL35">
            <v>91.017173051519165</v>
          </cell>
        </row>
        <row r="36">
          <cell r="AK36">
            <v>3</v>
          </cell>
          <cell r="AL36">
            <v>100.70453544693967</v>
          </cell>
        </row>
        <row r="37">
          <cell r="AK37">
            <v>3</v>
          </cell>
          <cell r="AL37">
            <v>90.253926317334518</v>
          </cell>
        </row>
        <row r="38">
          <cell r="AK38">
            <v>3</v>
          </cell>
          <cell r="AL38">
            <v>103.56671070013211</v>
          </cell>
        </row>
        <row r="39">
          <cell r="AK39">
            <v>3</v>
          </cell>
          <cell r="AL39">
            <v>92.837222956113322</v>
          </cell>
        </row>
        <row r="40">
          <cell r="AK40">
            <v>3</v>
          </cell>
          <cell r="AL40">
            <v>95.170996624100994</v>
          </cell>
        </row>
        <row r="41">
          <cell r="AK41">
            <v>3</v>
          </cell>
          <cell r="AL41">
            <v>94.114193453691485</v>
          </cell>
        </row>
        <row r="42">
          <cell r="AK42">
            <v>3</v>
          </cell>
          <cell r="AL42">
            <v>101.49713782474683</v>
          </cell>
        </row>
        <row r="43">
          <cell r="AK43">
            <v>3</v>
          </cell>
          <cell r="AL43">
            <v>93.072068105093209</v>
          </cell>
        </row>
        <row r="44">
          <cell r="AK44">
            <v>3</v>
          </cell>
          <cell r="AL44">
            <v>92.367532658153536</v>
          </cell>
        </row>
        <row r="45">
          <cell r="AK45">
            <v>3</v>
          </cell>
          <cell r="AL45">
            <v>105.68031704095114</v>
          </cell>
        </row>
        <row r="46">
          <cell r="AK46">
            <v>3</v>
          </cell>
          <cell r="AL46">
            <v>104.344635256128</v>
          </cell>
        </row>
        <row r="47">
          <cell r="AK47">
            <v>3</v>
          </cell>
          <cell r="AL47">
            <v>118.59680023484516</v>
          </cell>
        </row>
        <row r="48">
          <cell r="AK48">
            <v>3</v>
          </cell>
          <cell r="AL48">
            <v>113.31278438279762</v>
          </cell>
        </row>
        <row r="49">
          <cell r="AK49">
            <v>3</v>
          </cell>
          <cell r="AL49">
            <v>97.357992073976234</v>
          </cell>
        </row>
        <row r="50">
          <cell r="AK50">
            <v>3</v>
          </cell>
          <cell r="AL50">
            <v>94.143549097313965</v>
          </cell>
        </row>
        <row r="51">
          <cell r="AK51">
            <v>2</v>
          </cell>
          <cell r="AL51">
            <v>191.7510641420813</v>
          </cell>
        </row>
        <row r="52">
          <cell r="AK52">
            <v>2</v>
          </cell>
          <cell r="AL52">
            <v>130.77939233817702</v>
          </cell>
        </row>
        <row r="53">
          <cell r="AK53">
            <v>2</v>
          </cell>
          <cell r="AL53">
            <v>87.347717598708357</v>
          </cell>
        </row>
        <row r="54">
          <cell r="AK54">
            <v>2</v>
          </cell>
          <cell r="AL54">
            <v>117.89226478790546</v>
          </cell>
        </row>
        <row r="55">
          <cell r="AK55">
            <v>2</v>
          </cell>
          <cell r="AL55">
            <v>88.991633641567603</v>
          </cell>
        </row>
        <row r="56">
          <cell r="AK56">
            <v>2</v>
          </cell>
          <cell r="AL56">
            <v>89.784236019374731</v>
          </cell>
        </row>
        <row r="57">
          <cell r="AK57">
            <v>2</v>
          </cell>
          <cell r="AL57">
            <v>96.521356230735378</v>
          </cell>
        </row>
        <row r="58">
          <cell r="AK58">
            <v>2</v>
          </cell>
          <cell r="AL58">
            <v>107.76456773814766</v>
          </cell>
        </row>
        <row r="59">
          <cell r="AK59">
            <v>2</v>
          </cell>
          <cell r="AL59">
            <v>113.15132834287394</v>
          </cell>
        </row>
        <row r="60">
          <cell r="AK60">
            <v>2</v>
          </cell>
          <cell r="AL60">
            <v>97.211213855863804</v>
          </cell>
        </row>
        <row r="61">
          <cell r="AK61">
            <v>2</v>
          </cell>
          <cell r="AL61">
            <v>108.19022457067371</v>
          </cell>
        </row>
        <row r="62">
          <cell r="AK62">
            <v>2</v>
          </cell>
          <cell r="AL62">
            <v>103.30250990752971</v>
          </cell>
        </row>
        <row r="63">
          <cell r="AK63">
            <v>2</v>
          </cell>
          <cell r="AL63">
            <v>83.854396007632488</v>
          </cell>
        </row>
        <row r="64">
          <cell r="AK64">
            <v>2</v>
          </cell>
          <cell r="AL64">
            <v>102.33377366798769</v>
          </cell>
        </row>
        <row r="65">
          <cell r="AK65">
            <v>2</v>
          </cell>
          <cell r="AL65">
            <v>95.156318802289746</v>
          </cell>
        </row>
        <row r="66">
          <cell r="AK66">
            <v>2</v>
          </cell>
          <cell r="AL66">
            <v>91.031850873330413</v>
          </cell>
        </row>
        <row r="67">
          <cell r="AK67">
            <v>2</v>
          </cell>
          <cell r="AL67">
            <v>168.36929399677086</v>
          </cell>
        </row>
        <row r="68">
          <cell r="AK68">
            <v>2</v>
          </cell>
          <cell r="AL68">
            <v>101.46778218112431</v>
          </cell>
        </row>
        <row r="69">
          <cell r="AK69">
            <v>2</v>
          </cell>
          <cell r="AL69">
            <v>121.12138558637899</v>
          </cell>
        </row>
        <row r="70">
          <cell r="AK70">
            <v>2</v>
          </cell>
          <cell r="AL70">
            <v>94.070159988257757</v>
          </cell>
        </row>
        <row r="71">
          <cell r="AK71">
            <v>2</v>
          </cell>
          <cell r="AL71">
            <v>105.12255981212388</v>
          </cell>
        </row>
        <row r="72">
          <cell r="AK72">
            <v>2</v>
          </cell>
          <cell r="AL72">
            <v>103.21444297666227</v>
          </cell>
        </row>
        <row r="73">
          <cell r="AK73">
            <v>2</v>
          </cell>
          <cell r="AL73">
            <v>101.51181564655805</v>
          </cell>
        </row>
        <row r="74">
          <cell r="AK74">
            <v>2</v>
          </cell>
          <cell r="AL74">
            <v>101.80537208278292</v>
          </cell>
        </row>
        <row r="75">
          <cell r="AK75">
            <v>2</v>
          </cell>
          <cell r="AL75">
            <v>85.336856010568042</v>
          </cell>
        </row>
        <row r="76">
          <cell r="AK76">
            <v>2</v>
          </cell>
          <cell r="AL76">
            <v>86.334947893732576</v>
          </cell>
        </row>
        <row r="77">
          <cell r="AK77">
            <v>2</v>
          </cell>
          <cell r="AL77">
            <v>99.295464553060341</v>
          </cell>
        </row>
        <row r="78">
          <cell r="AK78">
            <v>2</v>
          </cell>
          <cell r="AL78">
            <v>88.565976809041544</v>
          </cell>
        </row>
        <row r="79">
          <cell r="AK79">
            <v>2</v>
          </cell>
          <cell r="AL79">
            <v>99.236753265815352</v>
          </cell>
        </row>
        <row r="80">
          <cell r="AK80">
            <v>2</v>
          </cell>
          <cell r="AL80">
            <v>114.66314398943199</v>
          </cell>
        </row>
        <row r="81">
          <cell r="AK81">
            <v>2</v>
          </cell>
          <cell r="AL81">
            <v>93.042712461470728</v>
          </cell>
        </row>
        <row r="82">
          <cell r="AK82">
            <v>2</v>
          </cell>
          <cell r="AL82">
            <v>85.601056803170422</v>
          </cell>
        </row>
        <row r="83">
          <cell r="AK83">
            <v>2</v>
          </cell>
          <cell r="AL83">
            <v>100.26420079260238</v>
          </cell>
        </row>
        <row r="84">
          <cell r="AK84">
            <v>2</v>
          </cell>
          <cell r="AL84">
            <v>98.590929106120655</v>
          </cell>
        </row>
        <row r="85">
          <cell r="AK85">
            <v>2</v>
          </cell>
          <cell r="AL85">
            <v>118.68486716571263</v>
          </cell>
        </row>
        <row r="86">
          <cell r="AK86">
            <v>2</v>
          </cell>
          <cell r="AL86">
            <v>100.02935564362249</v>
          </cell>
        </row>
        <row r="87">
          <cell r="AK87">
            <v>2</v>
          </cell>
          <cell r="AL87">
            <v>109.34977249376195</v>
          </cell>
        </row>
        <row r="88">
          <cell r="AK88">
            <v>2</v>
          </cell>
          <cell r="AL88">
            <v>85.234111257889339</v>
          </cell>
        </row>
        <row r="89">
          <cell r="AK89">
            <v>2</v>
          </cell>
          <cell r="AL89">
            <v>94.774695435197415</v>
          </cell>
        </row>
        <row r="90">
          <cell r="AK90">
            <v>2</v>
          </cell>
          <cell r="AL90">
            <v>90.400704535446948</v>
          </cell>
        </row>
        <row r="91">
          <cell r="AK91">
            <v>2</v>
          </cell>
          <cell r="AL91">
            <v>102.96492000587114</v>
          </cell>
        </row>
        <row r="92">
          <cell r="AK92">
            <v>2</v>
          </cell>
          <cell r="AL92">
            <v>98.840452076911802</v>
          </cell>
        </row>
        <row r="93">
          <cell r="AK93">
            <v>2</v>
          </cell>
          <cell r="AL93">
            <v>98.40011742257451</v>
          </cell>
        </row>
        <row r="94">
          <cell r="AK94">
            <v>2</v>
          </cell>
          <cell r="AL94">
            <v>93.306913254073095</v>
          </cell>
        </row>
        <row r="95">
          <cell r="AK95">
            <v>2</v>
          </cell>
          <cell r="AL95">
            <v>107.07471011301924</v>
          </cell>
        </row>
        <row r="96">
          <cell r="AK96">
            <v>2</v>
          </cell>
          <cell r="AL96">
            <v>84.793776603552047</v>
          </cell>
        </row>
        <row r="97">
          <cell r="AK97">
            <v>2</v>
          </cell>
          <cell r="AL97">
            <v>97.651548510201096</v>
          </cell>
        </row>
        <row r="98">
          <cell r="AK98">
            <v>2</v>
          </cell>
          <cell r="AL98">
            <v>127.79979451049464</v>
          </cell>
        </row>
        <row r="99">
          <cell r="AK99">
            <v>2</v>
          </cell>
          <cell r="AL99">
            <v>80.434463525612799</v>
          </cell>
        </row>
        <row r="100">
          <cell r="AK100">
            <v>2</v>
          </cell>
          <cell r="AL100">
            <v>94.701306326141193</v>
          </cell>
        </row>
        <row r="101">
          <cell r="AK101">
            <v>2</v>
          </cell>
          <cell r="AL101">
            <v>93.394980184940565</v>
          </cell>
        </row>
        <row r="102">
          <cell r="AK102">
            <v>2</v>
          </cell>
          <cell r="AL102">
            <v>87.421106707764579</v>
          </cell>
        </row>
        <row r="103">
          <cell r="AK103">
            <v>2</v>
          </cell>
          <cell r="AL103">
            <v>111.06707764567739</v>
          </cell>
        </row>
        <row r="104">
          <cell r="AK104">
            <v>2</v>
          </cell>
          <cell r="AL104">
            <v>92.807867312490828</v>
          </cell>
        </row>
        <row r="105">
          <cell r="AK105">
            <v>2</v>
          </cell>
          <cell r="AL105">
            <v>89.299867899603711</v>
          </cell>
        </row>
        <row r="106">
          <cell r="AK106">
            <v>2</v>
          </cell>
          <cell r="AL106">
            <v>93.835314839277856</v>
          </cell>
        </row>
        <row r="107">
          <cell r="AK107">
            <v>2</v>
          </cell>
          <cell r="AL107">
            <v>84.881843534419502</v>
          </cell>
        </row>
        <row r="108">
          <cell r="AK108">
            <v>2</v>
          </cell>
          <cell r="AL108">
            <v>89.549390870394845</v>
          </cell>
        </row>
        <row r="109">
          <cell r="AK109">
            <v>2</v>
          </cell>
          <cell r="AL109">
            <v>89.065022750623811</v>
          </cell>
        </row>
        <row r="110">
          <cell r="AK110">
            <v>2</v>
          </cell>
          <cell r="AL110">
            <v>131.04359313077941</v>
          </cell>
        </row>
        <row r="111">
          <cell r="AK111">
            <v>2</v>
          </cell>
          <cell r="AL111">
            <v>102.96492000587114</v>
          </cell>
        </row>
        <row r="112">
          <cell r="AK112">
            <v>2</v>
          </cell>
          <cell r="AL112">
            <v>102.24570673712022</v>
          </cell>
        </row>
        <row r="113">
          <cell r="AK113">
            <v>2</v>
          </cell>
          <cell r="AL113">
            <v>87.289006311463382</v>
          </cell>
        </row>
        <row r="114">
          <cell r="AK114">
            <v>2</v>
          </cell>
          <cell r="AL114">
            <v>91.310729487744027</v>
          </cell>
        </row>
        <row r="115">
          <cell r="AK115">
            <v>2</v>
          </cell>
          <cell r="AL115">
            <v>98.444150888008224</v>
          </cell>
        </row>
        <row r="116">
          <cell r="AK116">
            <v>2</v>
          </cell>
          <cell r="AL116">
            <v>98.341406135329521</v>
          </cell>
        </row>
        <row r="117">
          <cell r="AK117">
            <v>2</v>
          </cell>
          <cell r="AL117">
            <v>96.712167914281537</v>
          </cell>
        </row>
        <row r="118">
          <cell r="AK118">
            <v>2</v>
          </cell>
          <cell r="AL118">
            <v>91.105239982386621</v>
          </cell>
        </row>
        <row r="119">
          <cell r="AK119">
            <v>2</v>
          </cell>
          <cell r="AL119">
            <v>95.934243358285627</v>
          </cell>
        </row>
        <row r="120">
          <cell r="AK120">
            <v>2</v>
          </cell>
          <cell r="AL120">
            <v>92.778511668868347</v>
          </cell>
        </row>
        <row r="121">
          <cell r="AK121">
            <v>2</v>
          </cell>
          <cell r="AL121">
            <v>111.63951269631586</v>
          </cell>
        </row>
        <row r="122">
          <cell r="AK122">
            <v>2</v>
          </cell>
          <cell r="AL122">
            <v>100.76324673418466</v>
          </cell>
        </row>
        <row r="123">
          <cell r="AK123">
            <v>2</v>
          </cell>
          <cell r="AL123">
            <v>87.729340965800688</v>
          </cell>
        </row>
        <row r="124">
          <cell r="AK124">
            <v>2</v>
          </cell>
          <cell r="AL124">
            <v>110.83223249669751</v>
          </cell>
        </row>
        <row r="125">
          <cell r="AK125">
            <v>2</v>
          </cell>
          <cell r="AL125">
            <v>89.740202553941003</v>
          </cell>
        </row>
        <row r="126">
          <cell r="AK126">
            <v>2</v>
          </cell>
          <cell r="AL126">
            <v>103.4639659474534</v>
          </cell>
        </row>
        <row r="127">
          <cell r="AK127">
            <v>2</v>
          </cell>
          <cell r="AL127">
            <v>95.890209892851914</v>
          </cell>
        </row>
        <row r="128">
          <cell r="AK128">
            <v>2</v>
          </cell>
          <cell r="AL128">
            <v>96.286511081755464</v>
          </cell>
        </row>
        <row r="129">
          <cell r="AK129">
            <v>2</v>
          </cell>
          <cell r="AL129">
            <v>104.60883604873037</v>
          </cell>
        </row>
        <row r="130">
          <cell r="AK130">
            <v>2</v>
          </cell>
          <cell r="AL130">
            <v>103.27315426390724</v>
          </cell>
        </row>
        <row r="131">
          <cell r="AK131">
            <v>2</v>
          </cell>
          <cell r="AL131">
            <v>96.712167914281537</v>
          </cell>
        </row>
        <row r="132">
          <cell r="AK132">
            <v>2</v>
          </cell>
          <cell r="AL132">
            <v>107.77924555995892</v>
          </cell>
        </row>
        <row r="133">
          <cell r="AK133">
            <v>2</v>
          </cell>
          <cell r="AL133">
            <v>94.349038602671371</v>
          </cell>
        </row>
        <row r="134">
          <cell r="AK134">
            <v>2</v>
          </cell>
          <cell r="AL134">
            <v>87.289006311463382</v>
          </cell>
        </row>
        <row r="135">
          <cell r="AK135">
            <v>2</v>
          </cell>
          <cell r="AL135">
            <v>96.447967121679142</v>
          </cell>
        </row>
        <row r="136">
          <cell r="AK136">
            <v>2</v>
          </cell>
          <cell r="AL136">
            <v>90.415382357258196</v>
          </cell>
        </row>
        <row r="137">
          <cell r="AK137">
            <v>2</v>
          </cell>
          <cell r="AL137">
            <v>95.787465140173211</v>
          </cell>
        </row>
        <row r="138">
          <cell r="AK138">
            <v>2</v>
          </cell>
          <cell r="AL138">
            <v>92.411566123587264</v>
          </cell>
        </row>
        <row r="139">
          <cell r="AK139">
            <v>2</v>
          </cell>
          <cell r="AL139">
            <v>99.016585938646699</v>
          </cell>
        </row>
        <row r="140">
          <cell r="AK140">
            <v>2</v>
          </cell>
          <cell r="AL140">
            <v>99.442242771172758</v>
          </cell>
        </row>
        <row r="141">
          <cell r="AK141">
            <v>2</v>
          </cell>
          <cell r="AL141">
            <v>95.449875238514608</v>
          </cell>
        </row>
        <row r="142">
          <cell r="AK142">
            <v>2</v>
          </cell>
          <cell r="AL142">
            <v>94.334360780860109</v>
          </cell>
        </row>
        <row r="143">
          <cell r="AK143">
            <v>2</v>
          </cell>
          <cell r="AL143">
            <v>97.768971084691032</v>
          </cell>
        </row>
        <row r="144">
          <cell r="AK144">
            <v>2</v>
          </cell>
          <cell r="AL144">
            <v>104.06575664171439</v>
          </cell>
        </row>
        <row r="145">
          <cell r="AK145">
            <v>2</v>
          </cell>
          <cell r="AL145">
            <v>102.86217525319243</v>
          </cell>
        </row>
        <row r="146">
          <cell r="AK146">
            <v>2</v>
          </cell>
          <cell r="AL146">
            <v>88.184353441949213</v>
          </cell>
        </row>
        <row r="147">
          <cell r="AK147">
            <v>6</v>
          </cell>
          <cell r="AL147">
            <v>98.532217818875679</v>
          </cell>
        </row>
        <row r="148">
          <cell r="AK148">
            <v>11</v>
          </cell>
          <cell r="AL148">
            <v>81.124321150741238</v>
          </cell>
        </row>
        <row r="149">
          <cell r="AK149">
            <v>11</v>
          </cell>
          <cell r="AL149">
            <v>78.100689857625142</v>
          </cell>
        </row>
        <row r="150">
          <cell r="AK150">
            <v>11</v>
          </cell>
          <cell r="AL150">
            <v>76.045794804051098</v>
          </cell>
        </row>
        <row r="151">
          <cell r="AK151">
            <v>11</v>
          </cell>
          <cell r="AL151">
            <v>87.377073242330852</v>
          </cell>
        </row>
        <row r="152">
          <cell r="AK152">
            <v>11</v>
          </cell>
          <cell r="AL152">
            <v>80.449141347424046</v>
          </cell>
        </row>
        <row r="153">
          <cell r="AK153">
            <v>11</v>
          </cell>
          <cell r="AL153">
            <v>107.08938793483047</v>
          </cell>
        </row>
        <row r="154">
          <cell r="AK154">
            <v>11</v>
          </cell>
          <cell r="AL154">
            <v>81.32981065609863</v>
          </cell>
        </row>
        <row r="155">
          <cell r="AK155">
            <v>11</v>
          </cell>
          <cell r="AL155">
            <v>80.24365184206664</v>
          </cell>
        </row>
        <row r="156">
          <cell r="AK156">
            <v>11</v>
          </cell>
          <cell r="AL156">
            <v>81.814178775869678</v>
          </cell>
        </row>
        <row r="157">
          <cell r="AK157">
            <v>11</v>
          </cell>
          <cell r="AL157">
            <v>92.044620578306194</v>
          </cell>
        </row>
        <row r="158">
          <cell r="AK158">
            <v>11</v>
          </cell>
          <cell r="AL158">
            <v>86.525759577278734</v>
          </cell>
        </row>
        <row r="159">
          <cell r="AK159">
            <v>11</v>
          </cell>
          <cell r="AL159">
            <v>93.028034639659481</v>
          </cell>
        </row>
        <row r="160">
          <cell r="AK160">
            <v>11</v>
          </cell>
          <cell r="AL160">
            <v>78.482313224717458</v>
          </cell>
        </row>
        <row r="161">
          <cell r="AK161">
            <v>11</v>
          </cell>
          <cell r="AL161">
            <v>88.551298987230297</v>
          </cell>
        </row>
        <row r="162">
          <cell r="AK162">
            <v>11</v>
          </cell>
          <cell r="AL162">
            <v>85.821224130339061</v>
          </cell>
        </row>
        <row r="163">
          <cell r="AK163">
            <v>11</v>
          </cell>
          <cell r="AL163">
            <v>148.21664464993395</v>
          </cell>
        </row>
        <row r="164">
          <cell r="AK164">
            <v>11</v>
          </cell>
          <cell r="AL164">
            <v>94.994862762366068</v>
          </cell>
        </row>
        <row r="165">
          <cell r="AK165">
            <v>11</v>
          </cell>
          <cell r="AL165">
            <v>98.488184353441937</v>
          </cell>
        </row>
        <row r="166">
          <cell r="AK166">
            <v>5</v>
          </cell>
          <cell r="AL166">
            <v>100.92470277410834</v>
          </cell>
        </row>
        <row r="167">
          <cell r="AK167">
            <v>5</v>
          </cell>
          <cell r="AL167">
            <v>90.782327902539279</v>
          </cell>
        </row>
        <row r="168">
          <cell r="AK168">
            <v>1</v>
          </cell>
          <cell r="AL168">
            <v>121.10670776456776</v>
          </cell>
        </row>
        <row r="169">
          <cell r="AK169">
            <v>4</v>
          </cell>
          <cell r="AL169">
            <v>115.63188022897404</v>
          </cell>
        </row>
        <row r="170">
          <cell r="AK170">
            <v>4</v>
          </cell>
          <cell r="AL170">
            <v>121.91398796418613</v>
          </cell>
        </row>
        <row r="171">
          <cell r="AK171">
            <v>4</v>
          </cell>
          <cell r="AL171">
            <v>101.93747247908411</v>
          </cell>
        </row>
        <row r="172">
          <cell r="AK172">
            <v>4</v>
          </cell>
          <cell r="AL172">
            <v>110.78819903126377</v>
          </cell>
        </row>
        <row r="173">
          <cell r="AK173">
            <v>4</v>
          </cell>
          <cell r="AL173">
            <v>95.934243358285627</v>
          </cell>
        </row>
        <row r="174">
          <cell r="AK174">
            <v>4</v>
          </cell>
          <cell r="AL174">
            <v>98.429473066196977</v>
          </cell>
        </row>
        <row r="175">
          <cell r="AK175">
            <v>4</v>
          </cell>
          <cell r="AL175">
            <v>123.86613826508146</v>
          </cell>
        </row>
        <row r="176">
          <cell r="AK176">
            <v>4</v>
          </cell>
          <cell r="AL176">
            <v>141.4061353295171</v>
          </cell>
        </row>
        <row r="177">
          <cell r="AK177">
            <v>4</v>
          </cell>
          <cell r="AL177">
            <v>96.917657419638942</v>
          </cell>
        </row>
        <row r="178">
          <cell r="AK178">
            <v>4</v>
          </cell>
          <cell r="AL178">
            <v>131.39586085424924</v>
          </cell>
        </row>
        <row r="179">
          <cell r="AK179">
            <v>4</v>
          </cell>
          <cell r="AL179">
            <v>84.705709672684577</v>
          </cell>
        </row>
        <row r="180">
          <cell r="AK180">
            <v>4</v>
          </cell>
          <cell r="AL180">
            <v>102.55394099515634</v>
          </cell>
        </row>
        <row r="181">
          <cell r="AK181">
            <v>4</v>
          </cell>
          <cell r="AL181">
            <v>90.75297225891677</v>
          </cell>
        </row>
        <row r="182">
          <cell r="AK182">
            <v>4</v>
          </cell>
          <cell r="AL182">
            <v>96.60942316160282</v>
          </cell>
        </row>
        <row r="183">
          <cell r="AK183">
            <v>4</v>
          </cell>
          <cell r="AL183">
            <v>93.057390283281961</v>
          </cell>
        </row>
        <row r="184">
          <cell r="AK184">
            <v>4</v>
          </cell>
          <cell r="AL184">
            <v>92.837222956113322</v>
          </cell>
        </row>
        <row r="185">
          <cell r="AK185">
            <v>4</v>
          </cell>
          <cell r="AL185">
            <v>88.80082195802143</v>
          </cell>
        </row>
        <row r="186">
          <cell r="AK186">
            <v>4</v>
          </cell>
          <cell r="AL186">
            <v>100.92470277410834</v>
          </cell>
        </row>
        <row r="187">
          <cell r="AK187">
            <v>4</v>
          </cell>
          <cell r="AL187">
            <v>87.274328489652149</v>
          </cell>
        </row>
        <row r="188">
          <cell r="AK188">
            <v>4</v>
          </cell>
          <cell r="AL188">
            <v>93.218846323205639</v>
          </cell>
        </row>
        <row r="189">
          <cell r="AK189">
            <v>4</v>
          </cell>
          <cell r="AL189">
            <v>86.657859973579917</v>
          </cell>
        </row>
        <row r="190">
          <cell r="AK190">
            <v>4</v>
          </cell>
          <cell r="AL190">
            <v>88.654043739909</v>
          </cell>
        </row>
        <row r="191">
          <cell r="AK191">
            <v>4</v>
          </cell>
          <cell r="AL191">
            <v>97.622192866578615</v>
          </cell>
        </row>
        <row r="192">
          <cell r="AK192">
            <v>4</v>
          </cell>
          <cell r="AL192">
            <v>96.286511081755464</v>
          </cell>
        </row>
        <row r="193">
          <cell r="AK193">
            <v>4</v>
          </cell>
          <cell r="AL193">
            <v>91.501541171290185</v>
          </cell>
        </row>
        <row r="194">
          <cell r="AK194">
            <v>4</v>
          </cell>
          <cell r="AL194">
            <v>92.969323352414506</v>
          </cell>
        </row>
        <row r="195">
          <cell r="AK195">
            <v>14</v>
          </cell>
          <cell r="AL195">
            <v>90.60619404080434</v>
          </cell>
        </row>
        <row r="196">
          <cell r="AK196">
            <v>14</v>
          </cell>
          <cell r="AL196">
            <v>79.759283722295621</v>
          </cell>
        </row>
        <row r="197">
          <cell r="AK197">
            <v>14</v>
          </cell>
          <cell r="AL197">
            <v>83.135182738881554</v>
          </cell>
        </row>
        <row r="198">
          <cell r="AK198">
            <v>14</v>
          </cell>
          <cell r="AL198">
            <v>82.606781153676806</v>
          </cell>
        </row>
        <row r="199">
          <cell r="AK199">
            <v>14</v>
          </cell>
          <cell r="AL199">
            <v>78.027300748568919</v>
          </cell>
        </row>
        <row r="200">
          <cell r="AK200">
            <v>14</v>
          </cell>
          <cell r="AL200">
            <v>88.316453838250411</v>
          </cell>
        </row>
        <row r="201">
          <cell r="AK201">
            <v>14</v>
          </cell>
          <cell r="AL201">
            <v>77.440187876119182</v>
          </cell>
        </row>
        <row r="202">
          <cell r="AK202">
            <v>14</v>
          </cell>
          <cell r="AL202">
            <v>83.825040364009979</v>
          </cell>
        </row>
        <row r="203">
          <cell r="AK203">
            <v>9</v>
          </cell>
          <cell r="AL203">
            <v>137.88345809481874</v>
          </cell>
        </row>
        <row r="204">
          <cell r="AK204">
            <v>9</v>
          </cell>
          <cell r="AL204">
            <v>107.51504476735654</v>
          </cell>
        </row>
        <row r="205">
          <cell r="AK205">
            <v>9</v>
          </cell>
          <cell r="AL205">
            <v>184.07456333480113</v>
          </cell>
        </row>
        <row r="206">
          <cell r="AK206">
            <v>9</v>
          </cell>
          <cell r="AL206">
            <v>90.297959782768245</v>
          </cell>
        </row>
        <row r="207">
          <cell r="AK207">
            <v>9</v>
          </cell>
          <cell r="AL207">
            <v>85.850579773961556</v>
          </cell>
        </row>
        <row r="208">
          <cell r="AK208">
            <v>9</v>
          </cell>
          <cell r="AL208">
            <v>85.689123734037878</v>
          </cell>
        </row>
        <row r="209">
          <cell r="AK209">
            <v>9</v>
          </cell>
          <cell r="AL209">
            <v>79.656538969616918</v>
          </cell>
        </row>
        <row r="210">
          <cell r="AK210">
            <v>9</v>
          </cell>
          <cell r="AL210">
            <v>89.725524732129756</v>
          </cell>
        </row>
        <row r="211">
          <cell r="AK211">
            <v>9</v>
          </cell>
          <cell r="AL211">
            <v>93.571114046675476</v>
          </cell>
        </row>
        <row r="212">
          <cell r="AK212">
            <v>9</v>
          </cell>
          <cell r="AL212">
            <v>88.947600176133861</v>
          </cell>
        </row>
        <row r="213">
          <cell r="AK213">
            <v>9</v>
          </cell>
          <cell r="AL213">
            <v>90.75297225891677</v>
          </cell>
        </row>
        <row r="214">
          <cell r="AK214">
            <v>9</v>
          </cell>
          <cell r="AL214">
            <v>91.736386320270086</v>
          </cell>
        </row>
        <row r="215">
          <cell r="AK215">
            <v>9</v>
          </cell>
          <cell r="AL215">
            <v>85.762512843094086</v>
          </cell>
        </row>
        <row r="216">
          <cell r="AK216">
            <v>9</v>
          </cell>
          <cell r="AL216">
            <v>96.227799794510503</v>
          </cell>
        </row>
        <row r="217">
          <cell r="AK217">
            <v>9</v>
          </cell>
          <cell r="AL217">
            <v>87.509173638632035</v>
          </cell>
        </row>
        <row r="218">
          <cell r="AK218">
            <v>9</v>
          </cell>
          <cell r="AL218">
            <v>82.694848084544262</v>
          </cell>
        </row>
        <row r="219">
          <cell r="AK219">
            <v>9</v>
          </cell>
          <cell r="AL219">
            <v>100.73389109056217</v>
          </cell>
        </row>
        <row r="220">
          <cell r="AK220">
            <v>9</v>
          </cell>
          <cell r="AL220">
            <v>90.09247027741084</v>
          </cell>
        </row>
        <row r="221">
          <cell r="AK221">
            <v>9</v>
          </cell>
          <cell r="AL221">
            <v>90.488771466314404</v>
          </cell>
        </row>
        <row r="222">
          <cell r="AK222">
            <v>9</v>
          </cell>
          <cell r="AL222">
            <v>85.850579773961556</v>
          </cell>
        </row>
        <row r="223">
          <cell r="AK223">
            <v>9</v>
          </cell>
          <cell r="AL223">
            <v>85.057977396154413</v>
          </cell>
        </row>
        <row r="224">
          <cell r="AK224">
            <v>9</v>
          </cell>
          <cell r="AL224">
            <v>85.571701159547914</v>
          </cell>
        </row>
        <row r="225">
          <cell r="AK225">
            <v>9</v>
          </cell>
          <cell r="AL225">
            <v>84.17730808747983</v>
          </cell>
        </row>
        <row r="226">
          <cell r="AK226">
            <v>9</v>
          </cell>
          <cell r="AL226">
            <v>90.914428298840448</v>
          </cell>
        </row>
        <row r="227">
          <cell r="AK227">
            <v>9</v>
          </cell>
          <cell r="AL227">
            <v>88.433876412740346</v>
          </cell>
        </row>
        <row r="228">
          <cell r="AK228">
            <v>9</v>
          </cell>
          <cell r="AL228">
            <v>96.169088507265528</v>
          </cell>
        </row>
        <row r="229">
          <cell r="AK229">
            <v>9</v>
          </cell>
          <cell r="AL229">
            <v>88.404520769117866</v>
          </cell>
        </row>
        <row r="230">
          <cell r="AK230">
            <v>9</v>
          </cell>
          <cell r="AL230">
            <v>83.296638778805232</v>
          </cell>
        </row>
        <row r="231">
          <cell r="AK231">
            <v>9</v>
          </cell>
          <cell r="AL231">
            <v>81.47658887421106</v>
          </cell>
        </row>
        <row r="232">
          <cell r="AK232">
            <v>9</v>
          </cell>
          <cell r="AL232">
            <v>104.15382357258183</v>
          </cell>
        </row>
        <row r="233">
          <cell r="AK233">
            <v>9</v>
          </cell>
          <cell r="AL233">
            <v>90.430060179069429</v>
          </cell>
        </row>
        <row r="234">
          <cell r="AK234">
            <v>9</v>
          </cell>
          <cell r="AL234">
            <v>86.525759577278734</v>
          </cell>
        </row>
        <row r="235">
          <cell r="AK235">
            <v>9</v>
          </cell>
          <cell r="AL235">
            <v>88.066930867459263</v>
          </cell>
        </row>
        <row r="236">
          <cell r="AK236">
            <v>9</v>
          </cell>
          <cell r="AL236">
            <v>86.188169675620145</v>
          </cell>
        </row>
        <row r="237">
          <cell r="AK237">
            <v>9</v>
          </cell>
          <cell r="AL237">
            <v>85.219433436078091</v>
          </cell>
        </row>
        <row r="238">
          <cell r="AK238">
            <v>9</v>
          </cell>
          <cell r="AL238">
            <v>86.760604726258634</v>
          </cell>
        </row>
        <row r="239">
          <cell r="AK239">
            <v>9</v>
          </cell>
          <cell r="AL239">
            <v>96.947013063261409</v>
          </cell>
        </row>
        <row r="240">
          <cell r="AK240">
            <v>9</v>
          </cell>
          <cell r="AL240">
            <v>83.97181858212241</v>
          </cell>
        </row>
        <row r="241">
          <cell r="AK241">
            <v>9</v>
          </cell>
          <cell r="AL241">
            <v>88.859533245266405</v>
          </cell>
        </row>
        <row r="242">
          <cell r="AK242">
            <v>9</v>
          </cell>
          <cell r="AL242">
            <v>91.692352854836344</v>
          </cell>
        </row>
        <row r="243">
          <cell r="AK243">
            <v>9</v>
          </cell>
          <cell r="AL243">
            <v>87.098194627917223</v>
          </cell>
        </row>
        <row r="244">
          <cell r="AK244">
            <v>9</v>
          </cell>
          <cell r="AL244">
            <v>87.714663143989441</v>
          </cell>
        </row>
        <row r="245">
          <cell r="AK245">
            <v>9</v>
          </cell>
          <cell r="AL245">
            <v>90.063114633788359</v>
          </cell>
        </row>
        <row r="246">
          <cell r="AK246">
            <v>9</v>
          </cell>
          <cell r="AL246">
            <v>100.8072801996184</v>
          </cell>
        </row>
        <row r="247">
          <cell r="AK247">
            <v>9</v>
          </cell>
          <cell r="AL247">
            <v>87.641274034933218</v>
          </cell>
        </row>
        <row r="248">
          <cell r="AK248">
            <v>8</v>
          </cell>
          <cell r="AL248">
            <v>116.64464993394981</v>
          </cell>
        </row>
        <row r="249">
          <cell r="AK249">
            <v>8</v>
          </cell>
          <cell r="AL249">
            <v>95.670042565683261</v>
          </cell>
        </row>
        <row r="250">
          <cell r="AK250">
            <v>8</v>
          </cell>
          <cell r="AL250">
            <v>100.8072801996184</v>
          </cell>
        </row>
        <row r="251">
          <cell r="AK251">
            <v>8</v>
          </cell>
          <cell r="AL251">
            <v>96.521356230735378</v>
          </cell>
        </row>
        <row r="252">
          <cell r="AK252">
            <v>8</v>
          </cell>
          <cell r="AL252">
            <v>85.512989872302953</v>
          </cell>
        </row>
        <row r="253">
          <cell r="AK253">
            <v>8</v>
          </cell>
          <cell r="AL253">
            <v>106.94260971671805</v>
          </cell>
        </row>
        <row r="254">
          <cell r="AK254">
            <v>8</v>
          </cell>
          <cell r="AL254">
            <v>87.846763540290624</v>
          </cell>
        </row>
        <row r="255">
          <cell r="AK255">
            <v>8</v>
          </cell>
          <cell r="AL255">
            <v>86.980772053427273</v>
          </cell>
        </row>
        <row r="256">
          <cell r="AK256">
            <v>8</v>
          </cell>
          <cell r="AL256">
            <v>84.779098781740785</v>
          </cell>
        </row>
        <row r="257">
          <cell r="AK257">
            <v>8</v>
          </cell>
          <cell r="AL257">
            <v>90.312637604579493</v>
          </cell>
        </row>
        <row r="258">
          <cell r="AK258">
            <v>8</v>
          </cell>
          <cell r="AL258">
            <v>87.509173638632035</v>
          </cell>
        </row>
        <row r="259">
          <cell r="AK259">
            <v>8</v>
          </cell>
          <cell r="AL259">
            <v>112.09452517246442</v>
          </cell>
        </row>
        <row r="260">
          <cell r="AK260">
            <v>8</v>
          </cell>
          <cell r="AL260">
            <v>110.37722002054898</v>
          </cell>
        </row>
        <row r="261">
          <cell r="AK261">
            <v>8</v>
          </cell>
          <cell r="AL261">
            <v>84.925876999853216</v>
          </cell>
        </row>
        <row r="262">
          <cell r="AK262">
            <v>8</v>
          </cell>
          <cell r="AL262">
            <v>89.6374578012623</v>
          </cell>
        </row>
        <row r="263">
          <cell r="AK263">
            <v>8</v>
          </cell>
          <cell r="AL263">
            <v>116.18963745780127</v>
          </cell>
        </row>
        <row r="264">
          <cell r="AK264">
            <v>8</v>
          </cell>
          <cell r="AL264">
            <v>106.458241596947</v>
          </cell>
        </row>
        <row r="265">
          <cell r="AK265">
            <v>8</v>
          </cell>
          <cell r="AL265">
            <v>118.25921033318656</v>
          </cell>
        </row>
        <row r="266">
          <cell r="AK266">
            <v>8</v>
          </cell>
          <cell r="AL266">
            <v>88.786144136210197</v>
          </cell>
        </row>
        <row r="267">
          <cell r="AK267">
            <v>8</v>
          </cell>
          <cell r="AL267">
            <v>111.11111111111111</v>
          </cell>
        </row>
        <row r="268">
          <cell r="AK268">
            <v>8</v>
          </cell>
          <cell r="AL268">
            <v>88.976955819756355</v>
          </cell>
        </row>
        <row r="269">
          <cell r="AK269">
            <v>8</v>
          </cell>
          <cell r="AL269">
            <v>85.175399970644364</v>
          </cell>
        </row>
        <row r="270">
          <cell r="AK270">
            <v>8</v>
          </cell>
          <cell r="AL270">
            <v>88.8888888888889</v>
          </cell>
        </row>
        <row r="271">
          <cell r="AK271">
            <v>8</v>
          </cell>
          <cell r="AL271">
            <v>90.283281960956998</v>
          </cell>
        </row>
        <row r="272">
          <cell r="AK272">
            <v>8</v>
          </cell>
          <cell r="AL272">
            <v>92.499633054454733</v>
          </cell>
        </row>
        <row r="273">
          <cell r="AK273">
            <v>8</v>
          </cell>
          <cell r="AL273">
            <v>95.537942169382077</v>
          </cell>
        </row>
        <row r="274">
          <cell r="AK274">
            <v>8</v>
          </cell>
          <cell r="AL274">
            <v>84.925876999853216</v>
          </cell>
        </row>
        <row r="275">
          <cell r="AK275">
            <v>8</v>
          </cell>
          <cell r="AL275">
            <v>98.517539997064446</v>
          </cell>
        </row>
        <row r="276">
          <cell r="AK276">
            <v>8</v>
          </cell>
          <cell r="AL276">
            <v>97.299280786731273</v>
          </cell>
        </row>
        <row r="277">
          <cell r="AK277">
            <v>8</v>
          </cell>
          <cell r="AL277">
            <v>90.870394833406721</v>
          </cell>
        </row>
        <row r="278">
          <cell r="AK278">
            <v>8</v>
          </cell>
          <cell r="AL278">
            <v>87.054161162483496</v>
          </cell>
        </row>
        <row r="279">
          <cell r="AK279">
            <v>8</v>
          </cell>
          <cell r="AL279">
            <v>85.821224130339061</v>
          </cell>
        </row>
        <row r="280">
          <cell r="AK280">
            <v>8</v>
          </cell>
          <cell r="AL280">
            <v>88.639365918097752</v>
          </cell>
        </row>
        <row r="281">
          <cell r="AK281">
            <v>8</v>
          </cell>
          <cell r="AL281">
            <v>87.846763540290624</v>
          </cell>
        </row>
        <row r="282">
          <cell r="AK282">
            <v>8</v>
          </cell>
          <cell r="AL282">
            <v>89.857625128430939</v>
          </cell>
        </row>
        <row r="283">
          <cell r="AK283">
            <v>8</v>
          </cell>
          <cell r="AL283">
            <v>98.282694848084546</v>
          </cell>
        </row>
        <row r="284">
          <cell r="AK284">
            <v>8</v>
          </cell>
          <cell r="AL284">
            <v>87.259650667840901</v>
          </cell>
        </row>
        <row r="285">
          <cell r="AK285">
            <v>8</v>
          </cell>
          <cell r="AL285">
            <v>81.916923528548367</v>
          </cell>
        </row>
        <row r="286">
          <cell r="AK286">
            <v>8</v>
          </cell>
          <cell r="AL286">
            <v>86.775282548069868</v>
          </cell>
        </row>
        <row r="287">
          <cell r="AK287">
            <v>8</v>
          </cell>
          <cell r="AL287">
            <v>93.350946719506837</v>
          </cell>
        </row>
        <row r="288">
          <cell r="AK288">
            <v>8</v>
          </cell>
          <cell r="AL288">
            <v>91.031850873330413</v>
          </cell>
        </row>
        <row r="289">
          <cell r="AK289">
            <v>8</v>
          </cell>
          <cell r="AL289">
            <v>89.578746514017325</v>
          </cell>
        </row>
        <row r="290">
          <cell r="AK290">
            <v>8</v>
          </cell>
          <cell r="AL290">
            <v>93.805959195655362</v>
          </cell>
        </row>
        <row r="291">
          <cell r="AK291">
            <v>8</v>
          </cell>
          <cell r="AL291">
            <v>87.714663143989441</v>
          </cell>
        </row>
        <row r="292">
          <cell r="AK292">
            <v>8</v>
          </cell>
          <cell r="AL292">
            <v>88.125642154704238</v>
          </cell>
        </row>
        <row r="293">
          <cell r="AK293">
            <v>8</v>
          </cell>
          <cell r="AL293">
            <v>90.371348891824454</v>
          </cell>
        </row>
        <row r="294">
          <cell r="AK294">
            <v>8</v>
          </cell>
          <cell r="AL294">
            <v>84.83781006898576</v>
          </cell>
        </row>
        <row r="295">
          <cell r="AK295">
            <v>8</v>
          </cell>
          <cell r="AL295">
            <v>84.89652135623075</v>
          </cell>
        </row>
        <row r="296">
          <cell r="AK296">
            <v>8</v>
          </cell>
          <cell r="AL296">
            <v>88.565976809041544</v>
          </cell>
        </row>
        <row r="297">
          <cell r="AK297">
            <v>8</v>
          </cell>
          <cell r="AL297">
            <v>100.22016732716865</v>
          </cell>
        </row>
        <row r="298">
          <cell r="AK298">
            <v>8</v>
          </cell>
          <cell r="AL298">
            <v>89.211800968736242</v>
          </cell>
        </row>
        <row r="299">
          <cell r="AK299">
            <v>8</v>
          </cell>
          <cell r="AL299">
            <v>94.848084544253638</v>
          </cell>
        </row>
        <row r="300">
          <cell r="AK300">
            <v>8</v>
          </cell>
          <cell r="AL300">
            <v>89.446646117716128</v>
          </cell>
        </row>
        <row r="301">
          <cell r="AK301">
            <v>7</v>
          </cell>
          <cell r="AL301">
            <v>97.079113459562606</v>
          </cell>
        </row>
        <row r="302">
          <cell r="AK302">
            <v>7</v>
          </cell>
          <cell r="AL302">
            <v>87.421106707764579</v>
          </cell>
        </row>
        <row r="303">
          <cell r="AK303">
            <v>7</v>
          </cell>
          <cell r="AL303">
            <v>88.595332452664039</v>
          </cell>
        </row>
        <row r="304">
          <cell r="AK304">
            <v>7</v>
          </cell>
          <cell r="AL304">
            <v>87.920152649346832</v>
          </cell>
        </row>
        <row r="305">
          <cell r="AK305">
            <v>7</v>
          </cell>
          <cell r="AL305">
            <v>83.942462938499929</v>
          </cell>
        </row>
        <row r="306">
          <cell r="AK306">
            <v>7</v>
          </cell>
          <cell r="AL306">
            <v>94.011448701012768</v>
          </cell>
        </row>
        <row r="307">
          <cell r="AK307">
            <v>7</v>
          </cell>
          <cell r="AL307">
            <v>93.468369293996773</v>
          </cell>
        </row>
        <row r="308">
          <cell r="AK308">
            <v>7</v>
          </cell>
          <cell r="AL308">
            <v>88.859533245266405</v>
          </cell>
        </row>
        <row r="309">
          <cell r="AK309">
            <v>7</v>
          </cell>
          <cell r="AL309">
            <v>98.752385146044332</v>
          </cell>
        </row>
        <row r="310">
          <cell r="AK310">
            <v>7</v>
          </cell>
          <cell r="AL310">
            <v>88.610010274475272</v>
          </cell>
        </row>
        <row r="311">
          <cell r="AK311">
            <v>7</v>
          </cell>
          <cell r="AL311">
            <v>90.430060179069429</v>
          </cell>
        </row>
        <row r="312">
          <cell r="AK312">
            <v>7</v>
          </cell>
          <cell r="AL312">
            <v>86.056069279318962</v>
          </cell>
        </row>
        <row r="313">
          <cell r="AK313">
            <v>7</v>
          </cell>
          <cell r="AL313">
            <v>85.43960076324673</v>
          </cell>
        </row>
        <row r="314">
          <cell r="AK314">
            <v>7</v>
          </cell>
          <cell r="AL314">
            <v>100.4696902979598</v>
          </cell>
        </row>
        <row r="315">
          <cell r="AK315">
            <v>7</v>
          </cell>
          <cell r="AL315">
            <v>88.257742551005435</v>
          </cell>
        </row>
        <row r="316">
          <cell r="AK316">
            <v>7</v>
          </cell>
          <cell r="AL316">
            <v>86.584470864523709</v>
          </cell>
        </row>
        <row r="317">
          <cell r="AK317">
            <v>7</v>
          </cell>
          <cell r="AL317">
            <v>91.633641567591368</v>
          </cell>
        </row>
        <row r="318">
          <cell r="AK318">
            <v>7</v>
          </cell>
          <cell r="AL318">
            <v>90.75297225891677</v>
          </cell>
        </row>
        <row r="319">
          <cell r="AK319">
            <v>7</v>
          </cell>
          <cell r="AL319">
            <v>84.309408483781013</v>
          </cell>
        </row>
        <row r="320">
          <cell r="AK320">
            <v>7</v>
          </cell>
          <cell r="AL320">
            <v>118.18582122413035</v>
          </cell>
        </row>
        <row r="321">
          <cell r="AK321">
            <v>7</v>
          </cell>
          <cell r="AL321">
            <v>129.37032144429767</v>
          </cell>
        </row>
        <row r="322">
          <cell r="AK322">
            <v>7</v>
          </cell>
          <cell r="AL322">
            <v>83.546161749596365</v>
          </cell>
        </row>
        <row r="323">
          <cell r="AK323">
            <v>7</v>
          </cell>
          <cell r="AL323">
            <v>79.172170849845884</v>
          </cell>
        </row>
        <row r="324">
          <cell r="AK324">
            <v>7</v>
          </cell>
          <cell r="AL324">
            <v>85.821224130339061</v>
          </cell>
        </row>
        <row r="325">
          <cell r="AK325">
            <v>7</v>
          </cell>
          <cell r="AL325">
            <v>91.398796418611497</v>
          </cell>
        </row>
        <row r="326">
          <cell r="AK326">
            <v>7</v>
          </cell>
          <cell r="AL326">
            <v>102.87685307500367</v>
          </cell>
        </row>
        <row r="327">
          <cell r="AK327">
            <v>7</v>
          </cell>
          <cell r="AL327">
            <v>97.710259797446056</v>
          </cell>
        </row>
        <row r="328">
          <cell r="AK328">
            <v>7</v>
          </cell>
          <cell r="AL328">
            <v>84.602964920005874</v>
          </cell>
        </row>
        <row r="329">
          <cell r="AK329">
            <v>7</v>
          </cell>
          <cell r="AL329">
            <v>92.925289886980778</v>
          </cell>
        </row>
        <row r="330">
          <cell r="AK330">
            <v>7</v>
          </cell>
          <cell r="AL330">
            <v>101.84940554821664</v>
          </cell>
        </row>
        <row r="331">
          <cell r="AK331">
            <v>7</v>
          </cell>
          <cell r="AL331">
            <v>91.428152062233963</v>
          </cell>
        </row>
        <row r="332">
          <cell r="AK332">
            <v>7</v>
          </cell>
          <cell r="AL332">
            <v>95.890209892851914</v>
          </cell>
        </row>
        <row r="333">
          <cell r="AK333">
            <v>7</v>
          </cell>
          <cell r="AL333">
            <v>87.127550271539718</v>
          </cell>
        </row>
        <row r="334">
          <cell r="AK334">
            <v>7</v>
          </cell>
          <cell r="AL334">
            <v>93.791281373844129</v>
          </cell>
        </row>
        <row r="335">
          <cell r="AK335">
            <v>7</v>
          </cell>
          <cell r="AL335">
            <v>134.58094818728901</v>
          </cell>
        </row>
        <row r="336">
          <cell r="AK336">
            <v>7</v>
          </cell>
          <cell r="AL336">
            <v>91.354762953177755</v>
          </cell>
        </row>
        <row r="337">
          <cell r="AK337">
            <v>12</v>
          </cell>
          <cell r="AL337">
            <v>90.312637604579493</v>
          </cell>
        </row>
        <row r="338">
          <cell r="AK338">
            <v>12</v>
          </cell>
          <cell r="AL338">
            <v>89.622779979451067</v>
          </cell>
        </row>
        <row r="339">
          <cell r="AK339">
            <v>12</v>
          </cell>
          <cell r="AL339">
            <v>82.782915015411717</v>
          </cell>
        </row>
        <row r="340">
          <cell r="AK340">
            <v>12</v>
          </cell>
          <cell r="AL340">
            <v>93.629825333920451</v>
          </cell>
        </row>
        <row r="341">
          <cell r="AK341">
            <v>12</v>
          </cell>
          <cell r="AL341">
            <v>86.892705122559818</v>
          </cell>
        </row>
        <row r="342">
          <cell r="AK342">
            <v>12</v>
          </cell>
          <cell r="AL342">
            <v>94.20226038455894</v>
          </cell>
        </row>
        <row r="343">
          <cell r="AK343">
            <v>15</v>
          </cell>
          <cell r="AL343">
            <v>88.433876412740346</v>
          </cell>
        </row>
        <row r="344">
          <cell r="AK344">
            <v>15</v>
          </cell>
          <cell r="AL344">
            <v>77.924555995890216</v>
          </cell>
        </row>
        <row r="345">
          <cell r="AK345">
            <v>15</v>
          </cell>
          <cell r="AL345">
            <v>89.255834434169984</v>
          </cell>
        </row>
        <row r="346">
          <cell r="AK346">
            <v>15</v>
          </cell>
          <cell r="AL346">
            <v>78.247468075737572</v>
          </cell>
        </row>
        <row r="347">
          <cell r="AK347">
            <v>15</v>
          </cell>
          <cell r="AL347">
            <v>72.508439747541459</v>
          </cell>
        </row>
        <row r="348">
          <cell r="AK348">
            <v>15</v>
          </cell>
          <cell r="AL348">
            <v>79.744605900484373</v>
          </cell>
        </row>
        <row r="349">
          <cell r="AK349">
            <v>15</v>
          </cell>
          <cell r="AL349">
            <v>70.24805518861001</v>
          </cell>
        </row>
        <row r="350">
          <cell r="AK350">
            <v>15</v>
          </cell>
          <cell r="AL350">
            <v>79.069426097167181</v>
          </cell>
        </row>
        <row r="351">
          <cell r="AK351">
            <v>15</v>
          </cell>
          <cell r="AL351">
            <v>73.477175987083527</v>
          </cell>
        </row>
        <row r="352">
          <cell r="AK352">
            <v>15</v>
          </cell>
          <cell r="AL352">
            <v>82.592103331865559</v>
          </cell>
        </row>
        <row r="353">
          <cell r="AK353">
            <v>15</v>
          </cell>
          <cell r="AL353">
            <v>86.100102744752689</v>
          </cell>
        </row>
        <row r="354">
          <cell r="AK354">
            <v>15</v>
          </cell>
          <cell r="AL354">
            <v>90.811683546161746</v>
          </cell>
        </row>
        <row r="355">
          <cell r="AK355">
            <v>15</v>
          </cell>
          <cell r="AL355">
            <v>83.781006898576251</v>
          </cell>
        </row>
        <row r="356">
          <cell r="AK356">
            <v>13</v>
          </cell>
          <cell r="AL356">
            <v>75.737560546014976</v>
          </cell>
        </row>
        <row r="357">
          <cell r="AK357">
            <v>13</v>
          </cell>
          <cell r="AL357">
            <v>78.805225304564814</v>
          </cell>
        </row>
        <row r="358">
          <cell r="AK358">
            <v>13</v>
          </cell>
          <cell r="AL358">
            <v>79.392338177014537</v>
          </cell>
        </row>
        <row r="359">
          <cell r="AK359">
            <v>13</v>
          </cell>
          <cell r="AL359">
            <v>83.502128284162637</v>
          </cell>
        </row>
        <row r="360">
          <cell r="AK360">
            <v>13</v>
          </cell>
          <cell r="AL360">
            <v>91.707030676647577</v>
          </cell>
        </row>
        <row r="361">
          <cell r="AK361">
            <v>13</v>
          </cell>
          <cell r="AL361">
            <v>83.72229561133129</v>
          </cell>
        </row>
        <row r="362">
          <cell r="AK362">
            <v>13</v>
          </cell>
          <cell r="AL362">
            <v>88.19903126376046</v>
          </cell>
        </row>
        <row r="363">
          <cell r="AK363">
            <v>13</v>
          </cell>
          <cell r="AL363">
            <v>87.714663143989441</v>
          </cell>
        </row>
        <row r="364">
          <cell r="AK364">
            <v>13</v>
          </cell>
          <cell r="AL364">
            <v>76.089828269484812</v>
          </cell>
        </row>
        <row r="365">
          <cell r="AK365">
            <v>13</v>
          </cell>
          <cell r="AL365">
            <v>80.948187289006313</v>
          </cell>
        </row>
        <row r="366">
          <cell r="AK366">
            <v>13</v>
          </cell>
          <cell r="AL366">
            <v>103.83091149273447</v>
          </cell>
        </row>
        <row r="367">
          <cell r="AK367">
            <v>13</v>
          </cell>
          <cell r="AL367">
            <v>88.16967562013798</v>
          </cell>
        </row>
        <row r="368">
          <cell r="AK368">
            <v>13</v>
          </cell>
          <cell r="AL368">
            <v>94.495816820783801</v>
          </cell>
        </row>
        <row r="369">
          <cell r="AK369">
            <v>13</v>
          </cell>
          <cell r="AL369">
            <v>78.130045501247608</v>
          </cell>
        </row>
        <row r="370">
          <cell r="AK370">
            <v>10</v>
          </cell>
          <cell r="AL370">
            <v>88.19903126376046</v>
          </cell>
        </row>
        <row r="371">
          <cell r="AK371">
            <v>10</v>
          </cell>
          <cell r="AL371">
            <v>89.182445325113761</v>
          </cell>
        </row>
        <row r="372">
          <cell r="AK372">
            <v>10</v>
          </cell>
          <cell r="AL372">
            <v>99.941288712755039</v>
          </cell>
        </row>
        <row r="373">
          <cell r="AK373">
            <v>10</v>
          </cell>
          <cell r="AL373">
            <v>87.171583736973432</v>
          </cell>
        </row>
        <row r="374">
          <cell r="AK374">
            <v>10</v>
          </cell>
          <cell r="AL374">
            <v>105.7096726845736</v>
          </cell>
        </row>
        <row r="375">
          <cell r="AK375">
            <v>10</v>
          </cell>
          <cell r="AL375">
            <v>87.039483340672234</v>
          </cell>
        </row>
        <row r="376">
          <cell r="AK376">
            <v>10</v>
          </cell>
          <cell r="AL376">
            <v>87.068838984294743</v>
          </cell>
        </row>
        <row r="377">
          <cell r="AK377">
            <v>10</v>
          </cell>
          <cell r="AL377">
            <v>81.755467488624703</v>
          </cell>
        </row>
        <row r="378">
          <cell r="AK378">
            <v>10</v>
          </cell>
          <cell r="AL378">
            <v>92.661089094378397</v>
          </cell>
        </row>
        <row r="379">
          <cell r="AK379">
            <v>10</v>
          </cell>
          <cell r="AL379">
            <v>84.573609276383394</v>
          </cell>
        </row>
        <row r="380">
          <cell r="AK380">
            <v>10</v>
          </cell>
          <cell r="AL380">
            <v>91.56025245853516</v>
          </cell>
        </row>
        <row r="381">
          <cell r="AK381">
            <v>10</v>
          </cell>
          <cell r="AL381">
            <v>90.400704535446948</v>
          </cell>
        </row>
        <row r="382">
          <cell r="AK382">
            <v>10</v>
          </cell>
          <cell r="AL382">
            <v>90.92910612065171</v>
          </cell>
        </row>
        <row r="383">
          <cell r="AK383">
            <v>10</v>
          </cell>
          <cell r="AL383">
            <v>89.226478790547489</v>
          </cell>
        </row>
        <row r="384">
          <cell r="AK384">
            <v>10</v>
          </cell>
          <cell r="AL384">
            <v>92.147365330984883</v>
          </cell>
        </row>
        <row r="385">
          <cell r="AK385">
            <v>16</v>
          </cell>
          <cell r="AL385">
            <v>80.199618376632912</v>
          </cell>
        </row>
        <row r="386">
          <cell r="AK386">
            <v>16</v>
          </cell>
          <cell r="AL386">
            <v>74.607368266549244</v>
          </cell>
        </row>
        <row r="387">
          <cell r="AK387">
            <v>16</v>
          </cell>
          <cell r="AL387">
            <v>91.618963745780135</v>
          </cell>
        </row>
        <row r="388">
          <cell r="AK388">
            <v>16</v>
          </cell>
          <cell r="AL388">
            <v>72.713929252898865</v>
          </cell>
        </row>
        <row r="389">
          <cell r="AK389">
            <v>16</v>
          </cell>
          <cell r="AL389">
            <v>75.458681931601348</v>
          </cell>
        </row>
        <row r="390">
          <cell r="AK390">
            <v>16</v>
          </cell>
          <cell r="AL390">
            <v>75.311903713488931</v>
          </cell>
        </row>
        <row r="391">
          <cell r="AK391">
            <v>16</v>
          </cell>
          <cell r="AL391">
            <v>76.412740349332168</v>
          </cell>
        </row>
        <row r="392">
          <cell r="AK392">
            <v>16</v>
          </cell>
          <cell r="AL392">
            <v>76.01643916042859</v>
          </cell>
        </row>
        <row r="393">
          <cell r="AK393">
            <v>16</v>
          </cell>
          <cell r="AL393">
            <v>84.059885512989879</v>
          </cell>
        </row>
        <row r="394">
          <cell r="AK394">
            <v>16</v>
          </cell>
          <cell r="AL394">
            <v>76.324673418464712</v>
          </cell>
        </row>
        <row r="395">
          <cell r="AK395">
            <v>16</v>
          </cell>
          <cell r="AL395">
            <v>77.983267283135191</v>
          </cell>
        </row>
        <row r="396">
          <cell r="AK396">
            <v>16</v>
          </cell>
          <cell r="AL396">
            <v>83.502128284162637</v>
          </cell>
        </row>
        <row r="397">
          <cell r="AK397">
            <v>16</v>
          </cell>
          <cell r="AL397">
            <v>76.530162923822104</v>
          </cell>
        </row>
        <row r="398">
          <cell r="AK398">
            <v>16</v>
          </cell>
          <cell r="AL398">
            <v>80.566563921913996</v>
          </cell>
        </row>
        <row r="399">
          <cell r="AK399">
            <v>16</v>
          </cell>
          <cell r="AL399">
            <v>99.618376632907683</v>
          </cell>
        </row>
        <row r="400">
          <cell r="AK400">
            <v>16</v>
          </cell>
          <cell r="AL400">
            <v>73.447820343461032</v>
          </cell>
        </row>
        <row r="401">
          <cell r="AK401">
            <v>16</v>
          </cell>
          <cell r="AL401">
            <v>81.227065903419941</v>
          </cell>
        </row>
        <row r="402">
          <cell r="AK402">
            <v>16</v>
          </cell>
          <cell r="AL402">
            <v>79.700572435050645</v>
          </cell>
        </row>
        <row r="403">
          <cell r="AK403">
            <v>16</v>
          </cell>
          <cell r="AL403">
            <v>83.384705709672687</v>
          </cell>
        </row>
        <row r="404">
          <cell r="AK404">
            <v>16</v>
          </cell>
          <cell r="AL404">
            <v>76.544840745633351</v>
          </cell>
        </row>
        <row r="405">
          <cell r="AK405">
            <v>16</v>
          </cell>
          <cell r="AL405">
            <v>75.194481138998967</v>
          </cell>
        </row>
        <row r="406">
          <cell r="AK406">
            <v>16</v>
          </cell>
          <cell r="AL406">
            <v>82.900337589901667</v>
          </cell>
        </row>
        <row r="407">
          <cell r="AK407"/>
        </row>
        <row r="410">
          <cell r="AM410">
            <v>121.10670776456776</v>
          </cell>
        </row>
        <row r="411">
          <cell r="AM411">
            <v>108.63055922501101</v>
          </cell>
        </row>
        <row r="412">
          <cell r="AM412">
            <v>108.41039189784236</v>
          </cell>
        </row>
        <row r="413">
          <cell r="AM413">
            <v>106.73712021136063</v>
          </cell>
        </row>
        <row r="414">
          <cell r="AM414">
            <v>99.530309702040228</v>
          </cell>
        </row>
        <row r="415">
          <cell r="AM415">
            <v>98.532217818875679</v>
          </cell>
        </row>
        <row r="416">
          <cell r="AM416">
            <v>97.871715837369749</v>
          </cell>
        </row>
        <row r="417">
          <cell r="AM417">
            <v>96.389255834434181</v>
          </cell>
        </row>
        <row r="418">
          <cell r="AM418">
            <v>96.374578012622919</v>
          </cell>
        </row>
        <row r="419">
          <cell r="AM419">
            <v>90.914428298840448</v>
          </cell>
        </row>
        <row r="420">
          <cell r="AM420">
            <v>90.20989285190079</v>
          </cell>
        </row>
        <row r="421">
          <cell r="AM421">
            <v>89.784236019374731</v>
          </cell>
        </row>
        <row r="422">
          <cell r="AM422">
            <v>84.749743138118319</v>
          </cell>
        </row>
        <row r="423">
          <cell r="AM423">
            <v>82.97372669895789</v>
          </cell>
        </row>
        <row r="424">
          <cell r="AM424">
            <v>82.210479964773228</v>
          </cell>
        </row>
        <row r="425">
          <cell r="AM425">
            <v>80.199618376632912</v>
          </cell>
        </row>
      </sheetData>
      <sheetData sheetId="4">
        <row r="2">
          <cell r="Y2">
            <v>6.1729984408208285</v>
          </cell>
        </row>
      </sheetData>
      <sheetData sheetId="5">
        <row r="11">
          <cell r="B11">
            <v>6.6583333333333341</v>
          </cell>
          <cell r="D11">
            <v>15</v>
          </cell>
          <cell r="I11">
            <v>1</v>
          </cell>
          <cell r="J11">
            <v>11.5</v>
          </cell>
        </row>
        <row r="12">
          <cell r="B12">
            <v>4.2333333333333334</v>
          </cell>
          <cell r="D12">
            <v>15</v>
          </cell>
          <cell r="I12">
            <v>2</v>
          </cell>
          <cell r="J12">
            <v>10.25</v>
          </cell>
        </row>
        <row r="13">
          <cell r="B13">
            <v>4.5166666666666675</v>
          </cell>
          <cell r="D13">
            <v>15</v>
          </cell>
          <cell r="I13">
            <v>3</v>
          </cell>
          <cell r="J13">
            <v>8.3000000000000007</v>
          </cell>
        </row>
        <row r="14">
          <cell r="B14">
            <v>5.2916666666666661</v>
          </cell>
          <cell r="D14">
            <v>15</v>
          </cell>
          <cell r="I14">
            <v>4</v>
          </cell>
          <cell r="J14">
            <v>8.0299999999999994</v>
          </cell>
        </row>
        <row r="15">
          <cell r="B15">
            <v>4.1666666666666679</v>
          </cell>
          <cell r="D15">
            <v>15</v>
          </cell>
          <cell r="I15">
            <v>5</v>
          </cell>
          <cell r="J15">
            <v>7.98</v>
          </cell>
        </row>
        <row r="16">
          <cell r="B16">
            <v>4.5750000000000002</v>
          </cell>
          <cell r="D16">
            <v>15</v>
          </cell>
          <cell r="I16">
            <v>6</v>
          </cell>
          <cell r="J16">
            <v>7.8</v>
          </cell>
        </row>
        <row r="17">
          <cell r="B17">
            <v>6.666666666666667</v>
          </cell>
          <cell r="D17">
            <v>15</v>
          </cell>
          <cell r="I17">
            <v>7</v>
          </cell>
          <cell r="J17">
            <v>7.4</v>
          </cell>
        </row>
        <row r="18">
          <cell r="B18">
            <v>4.1250000000000009</v>
          </cell>
          <cell r="D18">
            <v>15</v>
          </cell>
          <cell r="I18">
            <v>8</v>
          </cell>
          <cell r="J18">
            <v>6.9</v>
          </cell>
        </row>
        <row r="19">
          <cell r="B19">
            <v>3.6500000000000004</v>
          </cell>
          <cell r="D19">
            <v>15</v>
          </cell>
          <cell r="I19">
            <v>9</v>
          </cell>
          <cell r="J19">
            <v>6.39</v>
          </cell>
        </row>
        <row r="20">
          <cell r="B20">
            <v>3.9416666666666651</v>
          </cell>
          <cell r="D20">
            <v>15</v>
          </cell>
          <cell r="I20">
            <v>10</v>
          </cell>
          <cell r="J20">
            <v>6.38</v>
          </cell>
        </row>
        <row r="21">
          <cell r="B21">
            <v>3.6333333333333333</v>
          </cell>
          <cell r="D21">
            <v>15</v>
          </cell>
          <cell r="I21">
            <v>11</v>
          </cell>
          <cell r="J21">
            <v>6.1</v>
          </cell>
        </row>
        <row r="22">
          <cell r="B22">
            <v>5.083333333333333</v>
          </cell>
          <cell r="D22">
            <v>15</v>
          </cell>
          <cell r="I22">
            <v>12</v>
          </cell>
          <cell r="J22">
            <v>5.9</v>
          </cell>
        </row>
        <row r="23">
          <cell r="B23">
            <v>3.9416666666666664</v>
          </cell>
          <cell r="D23">
            <v>15</v>
          </cell>
          <cell r="I23">
            <v>13</v>
          </cell>
          <cell r="J23">
            <v>5.8</v>
          </cell>
        </row>
        <row r="24">
          <cell r="B24">
            <v>7.0583333333333327</v>
          </cell>
          <cell r="D24">
            <v>15</v>
          </cell>
          <cell r="I24">
            <v>14</v>
          </cell>
          <cell r="J24">
            <v>5.5</v>
          </cell>
        </row>
        <row r="25">
          <cell r="B25">
            <v>5.1333333333333337</v>
          </cell>
          <cell r="D25">
            <v>15</v>
          </cell>
          <cell r="I25">
            <v>15</v>
          </cell>
          <cell r="J25">
            <v>4.5999999999999996</v>
          </cell>
        </row>
        <row r="26">
          <cell r="B26">
            <v>4.125</v>
          </cell>
          <cell r="D26">
            <v>15</v>
          </cell>
          <cell r="I26">
            <v>16</v>
          </cell>
          <cell r="J26">
            <v>4</v>
          </cell>
        </row>
        <row r="27">
          <cell r="B27">
            <v>3.8249999999999997</v>
          </cell>
          <cell r="D27">
            <v>15</v>
          </cell>
        </row>
        <row r="28">
          <cell r="B28">
            <v>5.0916666666666668</v>
          </cell>
          <cell r="D28">
            <v>15</v>
          </cell>
        </row>
        <row r="29">
          <cell r="B29">
            <v>7.8583333333333334</v>
          </cell>
          <cell r="D29">
            <v>15</v>
          </cell>
        </row>
        <row r="30">
          <cell r="B30">
            <v>4.0749999999999993</v>
          </cell>
          <cell r="D30">
            <v>15</v>
          </cell>
        </row>
        <row r="31">
          <cell r="B31">
            <v>4.5583333333333345</v>
          </cell>
          <cell r="D31">
            <v>15</v>
          </cell>
        </row>
        <row r="32">
          <cell r="B32">
            <v>7.3750000000000009</v>
          </cell>
          <cell r="D32">
            <v>15</v>
          </cell>
        </row>
        <row r="33">
          <cell r="B33">
            <v>4.2</v>
          </cell>
          <cell r="D33">
            <v>15</v>
          </cell>
        </row>
        <row r="34">
          <cell r="B34">
            <v>3.6750000000000007</v>
          </cell>
          <cell r="D34">
            <v>15</v>
          </cell>
        </row>
        <row r="35">
          <cell r="B35">
            <v>4.3916666666666666</v>
          </cell>
          <cell r="D35">
            <v>15</v>
          </cell>
        </row>
        <row r="36">
          <cell r="B36">
            <v>5.6166666666666671</v>
          </cell>
          <cell r="D36">
            <v>15</v>
          </cell>
        </row>
        <row r="37">
          <cell r="B37">
            <v>3.7166666666666668</v>
          </cell>
          <cell r="D37">
            <v>15</v>
          </cell>
        </row>
        <row r="38">
          <cell r="B38">
            <v>3.2666666666666671</v>
          </cell>
          <cell r="D38">
            <v>15</v>
          </cell>
        </row>
        <row r="39">
          <cell r="B39">
            <v>4.05</v>
          </cell>
          <cell r="D39">
            <v>15</v>
          </cell>
        </row>
        <row r="40">
          <cell r="B40">
            <v>3.5083333333333324</v>
          </cell>
          <cell r="D40">
            <v>15</v>
          </cell>
        </row>
        <row r="41">
          <cell r="B41">
            <v>4.9416666666666664</v>
          </cell>
          <cell r="D41">
            <v>15</v>
          </cell>
        </row>
        <row r="42">
          <cell r="B42">
            <v>5.2749999999999995</v>
          </cell>
          <cell r="D42">
            <v>15</v>
          </cell>
        </row>
        <row r="43">
          <cell r="B43">
            <v>4.3916666666666666</v>
          </cell>
          <cell r="D43">
            <v>15</v>
          </cell>
        </row>
        <row r="44">
          <cell r="B44">
            <v>5.4416666666666664</v>
          </cell>
          <cell r="D44">
            <v>15</v>
          </cell>
        </row>
        <row r="45">
          <cell r="B45">
            <v>4.6999999999999993</v>
          </cell>
          <cell r="D45">
            <v>15</v>
          </cell>
        </row>
        <row r="46">
          <cell r="B46">
            <v>4.7500000000000009</v>
          </cell>
          <cell r="D46">
            <v>15</v>
          </cell>
        </row>
        <row r="47">
          <cell r="B47">
            <v>3.6416666666666671</v>
          </cell>
          <cell r="D47">
            <v>15</v>
          </cell>
        </row>
        <row r="48">
          <cell r="B48">
            <v>4.6333333333333337</v>
          </cell>
          <cell r="D48">
            <v>15</v>
          </cell>
        </row>
        <row r="49">
          <cell r="B49">
            <v>4.25</v>
          </cell>
          <cell r="D49">
            <v>15</v>
          </cell>
        </row>
        <row r="50">
          <cell r="B50">
            <v>3.0666666666666664</v>
          </cell>
          <cell r="D50">
            <v>15</v>
          </cell>
        </row>
        <row r="51">
          <cell r="B51">
            <v>2.7416666666666667</v>
          </cell>
          <cell r="D51">
            <v>15</v>
          </cell>
        </row>
        <row r="52">
          <cell r="B52">
            <v>3.7916666666666661</v>
          </cell>
          <cell r="D52">
            <v>15</v>
          </cell>
        </row>
        <row r="53">
          <cell r="B53">
            <v>3.1500000000000004</v>
          </cell>
          <cell r="D53">
            <v>15</v>
          </cell>
        </row>
        <row r="54">
          <cell r="B54">
            <v>3.6833333333333336</v>
          </cell>
          <cell r="D54">
            <v>15</v>
          </cell>
        </row>
        <row r="55">
          <cell r="B55">
            <v>4.5750000000000002</v>
          </cell>
          <cell r="D55">
            <v>16</v>
          </cell>
        </row>
        <row r="56">
          <cell r="B56">
            <v>5.3666666666666671</v>
          </cell>
          <cell r="D56">
            <v>16</v>
          </cell>
        </row>
        <row r="57">
          <cell r="B57">
            <v>5.1666666666666661</v>
          </cell>
          <cell r="D57">
            <v>16</v>
          </cell>
        </row>
        <row r="58">
          <cell r="B58">
            <v>3.7000000000000006</v>
          </cell>
          <cell r="D58">
            <v>16</v>
          </cell>
        </row>
        <row r="59">
          <cell r="B59">
            <v>3.7999999999999994</v>
          </cell>
          <cell r="D59">
            <v>16</v>
          </cell>
        </row>
        <row r="60">
          <cell r="B60">
            <v>2.3833333333333329</v>
          </cell>
          <cell r="D60">
            <v>16</v>
          </cell>
        </row>
        <row r="61">
          <cell r="B61">
            <v>3.2333333333333338</v>
          </cell>
          <cell r="D61">
            <v>16</v>
          </cell>
        </row>
        <row r="62">
          <cell r="B62">
            <v>2.9833333333333329</v>
          </cell>
          <cell r="D62">
            <v>16</v>
          </cell>
        </row>
        <row r="63">
          <cell r="B63">
            <v>2.7083333333333335</v>
          </cell>
          <cell r="D63">
            <v>16</v>
          </cell>
        </row>
        <row r="64">
          <cell r="B64">
            <v>2.8166666666666669</v>
          </cell>
          <cell r="D64">
            <v>16</v>
          </cell>
        </row>
        <row r="65">
          <cell r="B65">
            <v>3.3333333333333339</v>
          </cell>
          <cell r="D65">
            <v>16</v>
          </cell>
        </row>
        <row r="66">
          <cell r="B66">
            <v>3.7166666666666668</v>
          </cell>
          <cell r="D66">
            <v>16</v>
          </cell>
        </row>
        <row r="67">
          <cell r="B67">
            <v>3.5666666666666669</v>
          </cell>
          <cell r="D67">
            <v>16</v>
          </cell>
        </row>
        <row r="68">
          <cell r="B68">
            <v>3.1666666666666665</v>
          </cell>
          <cell r="D68">
            <v>16</v>
          </cell>
        </row>
        <row r="69">
          <cell r="B69">
            <v>2.9749999999999996</v>
          </cell>
          <cell r="D69">
            <v>16</v>
          </cell>
        </row>
        <row r="70">
          <cell r="B70">
            <v>3.8000000000000003</v>
          </cell>
          <cell r="D70">
            <v>16</v>
          </cell>
        </row>
        <row r="71">
          <cell r="B71">
            <v>3.5083333333333333</v>
          </cell>
          <cell r="D71">
            <v>16</v>
          </cell>
        </row>
        <row r="72">
          <cell r="B72">
            <v>3.0500000000000003</v>
          </cell>
          <cell r="D72">
            <v>16</v>
          </cell>
        </row>
        <row r="73">
          <cell r="B73">
            <v>2.6666666666666665</v>
          </cell>
          <cell r="D73">
            <v>16</v>
          </cell>
        </row>
        <row r="74">
          <cell r="B74">
            <v>3.1333333333333333</v>
          </cell>
          <cell r="D74">
            <v>16</v>
          </cell>
        </row>
        <row r="75">
          <cell r="B75">
            <v>3.7333333333333338</v>
          </cell>
          <cell r="D75">
            <v>16</v>
          </cell>
        </row>
        <row r="76">
          <cell r="B76">
            <v>3.3000000000000007</v>
          </cell>
          <cell r="D76">
            <v>16</v>
          </cell>
        </row>
        <row r="77">
          <cell r="B77">
            <v>3.1916666666666669</v>
          </cell>
          <cell r="D77">
            <v>16</v>
          </cell>
        </row>
        <row r="78">
          <cell r="B78">
            <v>6.291666666666667</v>
          </cell>
          <cell r="D78">
            <v>16</v>
          </cell>
        </row>
        <row r="79">
          <cell r="B79">
            <v>6.3166666666666664</v>
          </cell>
          <cell r="D79">
            <v>16</v>
          </cell>
        </row>
        <row r="80">
          <cell r="B80">
            <v>6.375</v>
          </cell>
          <cell r="D80">
            <v>16</v>
          </cell>
        </row>
        <row r="81">
          <cell r="B81">
            <v>3.8000000000000003</v>
          </cell>
          <cell r="D81">
            <v>16</v>
          </cell>
        </row>
        <row r="82">
          <cell r="B82">
            <v>3.5833333333333335</v>
          </cell>
          <cell r="D82">
            <v>16</v>
          </cell>
        </row>
        <row r="83">
          <cell r="B83">
            <v>3.3583333333333329</v>
          </cell>
          <cell r="D83">
            <v>16</v>
          </cell>
        </row>
        <row r="84">
          <cell r="B84">
            <v>3.524999999999999</v>
          </cell>
          <cell r="D84">
            <v>16</v>
          </cell>
        </row>
        <row r="85">
          <cell r="B85">
            <v>3.65</v>
          </cell>
          <cell r="D85">
            <v>16</v>
          </cell>
        </row>
        <row r="86">
          <cell r="B86">
            <v>4.1083333333333334</v>
          </cell>
          <cell r="D86">
            <v>16</v>
          </cell>
        </row>
        <row r="87">
          <cell r="B87">
            <v>3.8666666666666671</v>
          </cell>
          <cell r="D87">
            <v>16</v>
          </cell>
        </row>
        <row r="88">
          <cell r="B88">
            <v>3.3916666666666671</v>
          </cell>
          <cell r="D88">
            <v>16</v>
          </cell>
        </row>
        <row r="89">
          <cell r="B89">
            <v>3.8750000000000004</v>
          </cell>
          <cell r="D89">
            <v>16</v>
          </cell>
        </row>
        <row r="90">
          <cell r="B90">
            <v>5.916666666666667</v>
          </cell>
          <cell r="D90">
            <v>16</v>
          </cell>
        </row>
        <row r="91">
          <cell r="B91">
            <v>5</v>
          </cell>
          <cell r="D91">
            <v>16</v>
          </cell>
        </row>
        <row r="92">
          <cell r="B92">
            <v>6.5333333333333341</v>
          </cell>
          <cell r="D92">
            <v>16</v>
          </cell>
        </row>
        <row r="93">
          <cell r="B93">
            <v>3.5916666666666668</v>
          </cell>
          <cell r="D93">
            <v>16</v>
          </cell>
        </row>
        <row r="94">
          <cell r="B94">
            <v>3.4000000000000004</v>
          </cell>
          <cell r="D94">
            <v>16</v>
          </cell>
        </row>
        <row r="95">
          <cell r="B95">
            <v>2.7833333333333332</v>
          </cell>
          <cell r="D95">
            <v>16</v>
          </cell>
        </row>
        <row r="96">
          <cell r="B96">
            <v>3.6750000000000003</v>
          </cell>
          <cell r="D96">
            <v>16</v>
          </cell>
        </row>
        <row r="97">
          <cell r="B97">
            <v>3.1250000000000004</v>
          </cell>
          <cell r="D97">
            <v>16</v>
          </cell>
        </row>
        <row r="98">
          <cell r="B98">
            <v>3.6416666666666662</v>
          </cell>
          <cell r="D98">
            <v>16</v>
          </cell>
        </row>
        <row r="99">
          <cell r="B99">
            <v>3.8833333333333333</v>
          </cell>
          <cell r="D99">
            <v>16</v>
          </cell>
        </row>
        <row r="100">
          <cell r="B100">
            <v>5.0333333333333332</v>
          </cell>
          <cell r="D100">
            <v>16</v>
          </cell>
        </row>
        <row r="101">
          <cell r="B101">
            <v>5.4249999999999998</v>
          </cell>
          <cell r="D101">
            <v>16</v>
          </cell>
        </row>
        <row r="102">
          <cell r="B102">
            <v>7.375</v>
          </cell>
          <cell r="D102">
            <v>16</v>
          </cell>
        </row>
        <row r="103">
          <cell r="B103">
            <v>7.6416666666666666</v>
          </cell>
          <cell r="D103">
            <v>16</v>
          </cell>
        </row>
        <row r="104">
          <cell r="B104">
            <v>2.7000000000000006</v>
          </cell>
          <cell r="D104">
            <v>16</v>
          </cell>
        </row>
        <row r="105">
          <cell r="B105">
            <v>3.4</v>
          </cell>
          <cell r="D105">
            <v>16</v>
          </cell>
        </row>
        <row r="106">
          <cell r="B106">
            <v>4.583333333333333</v>
          </cell>
          <cell r="D106">
            <v>16</v>
          </cell>
        </row>
        <row r="107">
          <cell r="B107">
            <v>3.3083333333333336</v>
          </cell>
          <cell r="D107">
            <v>16</v>
          </cell>
        </row>
        <row r="108">
          <cell r="B108">
            <v>4.3833333333333337</v>
          </cell>
          <cell r="D108">
            <v>16</v>
          </cell>
        </row>
        <row r="109">
          <cell r="B109">
            <v>4.2250000000000005</v>
          </cell>
          <cell r="D109">
            <v>16</v>
          </cell>
        </row>
        <row r="110">
          <cell r="B110">
            <v>4.3666666666666671</v>
          </cell>
          <cell r="D110">
            <v>16</v>
          </cell>
        </row>
        <row r="111">
          <cell r="B111">
            <v>4.4750000000000005</v>
          </cell>
          <cell r="D111">
            <v>16</v>
          </cell>
        </row>
        <row r="112">
          <cell r="B112">
            <v>5.6166666666666663</v>
          </cell>
          <cell r="D112">
            <v>16</v>
          </cell>
        </row>
        <row r="113">
          <cell r="B113">
            <v>5.1583333333333332</v>
          </cell>
          <cell r="D113">
            <v>16</v>
          </cell>
        </row>
        <row r="114">
          <cell r="B114">
            <v>4.6333333333333337</v>
          </cell>
          <cell r="D114">
            <v>16</v>
          </cell>
        </row>
        <row r="115">
          <cell r="B115">
            <v>5.8166666666666673</v>
          </cell>
          <cell r="D115">
            <v>16</v>
          </cell>
        </row>
        <row r="116">
          <cell r="B116">
            <v>7.3249999999999993</v>
          </cell>
          <cell r="D116">
            <v>16</v>
          </cell>
        </row>
        <row r="117">
          <cell r="B117">
            <v>4.6250000000000009</v>
          </cell>
          <cell r="D117">
            <v>16</v>
          </cell>
        </row>
        <row r="118">
          <cell r="B118">
            <v>2.9</v>
          </cell>
          <cell r="D118">
            <v>16</v>
          </cell>
        </row>
        <row r="119">
          <cell r="B119">
            <v>3.0416666666666665</v>
          </cell>
          <cell r="D119">
            <v>16</v>
          </cell>
        </row>
        <row r="120">
          <cell r="B120">
            <v>3.1166666666666667</v>
          </cell>
          <cell r="D120">
            <v>16</v>
          </cell>
        </row>
        <row r="121">
          <cell r="B121">
            <v>3</v>
          </cell>
          <cell r="D121">
            <v>16</v>
          </cell>
        </row>
        <row r="122">
          <cell r="B122">
            <v>2.9166666666666665</v>
          </cell>
          <cell r="D122">
            <v>16</v>
          </cell>
        </row>
        <row r="123">
          <cell r="B123">
            <v>2.4583333333333335</v>
          </cell>
          <cell r="D123">
            <v>16</v>
          </cell>
        </row>
        <row r="124">
          <cell r="B124">
            <v>3.6333333333333333</v>
          </cell>
          <cell r="D124">
            <v>16</v>
          </cell>
        </row>
        <row r="125">
          <cell r="B125">
            <v>7.458333333333333</v>
          </cell>
          <cell r="D125">
            <v>16</v>
          </cell>
        </row>
        <row r="126">
          <cell r="B126">
            <v>7.1833333333333336</v>
          </cell>
          <cell r="D126">
            <v>16</v>
          </cell>
        </row>
        <row r="127">
          <cell r="B127">
            <v>4.8166666666666673</v>
          </cell>
          <cell r="D127">
            <v>16</v>
          </cell>
        </row>
        <row r="128">
          <cell r="B128">
            <v>4.25</v>
          </cell>
          <cell r="D128">
            <v>16</v>
          </cell>
        </row>
        <row r="129">
          <cell r="B129">
            <v>3.6583333333333332</v>
          </cell>
          <cell r="D129">
            <v>16</v>
          </cell>
        </row>
        <row r="130">
          <cell r="B130">
            <v>3.7083333333333335</v>
          </cell>
          <cell r="D130">
            <v>16</v>
          </cell>
        </row>
        <row r="131">
          <cell r="B131">
            <v>3.2833333333333332</v>
          </cell>
          <cell r="D131">
            <v>16</v>
          </cell>
        </row>
        <row r="132">
          <cell r="B132">
            <v>3.0500000000000003</v>
          </cell>
          <cell r="D132">
            <v>16</v>
          </cell>
        </row>
        <row r="133">
          <cell r="B133">
            <v>4.541666666666667</v>
          </cell>
          <cell r="D133">
            <v>16</v>
          </cell>
        </row>
        <row r="134">
          <cell r="B134">
            <v>2.6333333333333333</v>
          </cell>
          <cell r="D134">
            <v>16</v>
          </cell>
        </row>
        <row r="135">
          <cell r="B135">
            <v>2.8499999999999996</v>
          </cell>
          <cell r="D135">
            <v>16</v>
          </cell>
        </row>
        <row r="136">
          <cell r="B136">
            <v>2.9333333333333336</v>
          </cell>
          <cell r="D136">
            <v>16</v>
          </cell>
        </row>
        <row r="137">
          <cell r="B137">
            <v>6.7166666666666677</v>
          </cell>
          <cell r="D137">
            <v>16</v>
          </cell>
        </row>
        <row r="138">
          <cell r="B138">
            <v>4.6833333333333327</v>
          </cell>
          <cell r="D138">
            <v>16</v>
          </cell>
        </row>
        <row r="139">
          <cell r="B139">
            <v>4.0333333333333332</v>
          </cell>
          <cell r="D139">
            <v>16</v>
          </cell>
        </row>
        <row r="140">
          <cell r="B140">
            <v>3.7833333333333332</v>
          </cell>
          <cell r="D140">
            <v>16</v>
          </cell>
        </row>
        <row r="141">
          <cell r="B141">
            <v>3.0333333333333332</v>
          </cell>
          <cell r="D141">
            <v>16</v>
          </cell>
        </row>
        <row r="142">
          <cell r="B142">
            <v>3.4</v>
          </cell>
          <cell r="D142">
            <v>16</v>
          </cell>
        </row>
        <row r="143">
          <cell r="B143">
            <v>3.0750000000000006</v>
          </cell>
          <cell r="D143">
            <v>16</v>
          </cell>
        </row>
        <row r="144">
          <cell r="B144">
            <v>2.6416666666666671</v>
          </cell>
          <cell r="D144">
            <v>16</v>
          </cell>
        </row>
        <row r="145">
          <cell r="B145">
            <v>3.1333333333333333</v>
          </cell>
          <cell r="D145">
            <v>16</v>
          </cell>
        </row>
        <row r="146">
          <cell r="B146">
            <v>3.125</v>
          </cell>
          <cell r="D146">
            <v>16</v>
          </cell>
        </row>
        <row r="147">
          <cell r="B147">
            <v>2.7749999999999999</v>
          </cell>
          <cell r="D147">
            <v>16</v>
          </cell>
        </row>
        <row r="148">
          <cell r="B148">
            <v>2.4333333333333331</v>
          </cell>
          <cell r="D148">
            <v>16</v>
          </cell>
        </row>
        <row r="149">
          <cell r="B149">
            <v>2.4416666666666669</v>
          </cell>
          <cell r="D149">
            <v>16</v>
          </cell>
        </row>
        <row r="150">
          <cell r="B150">
            <v>2.8083333333333331</v>
          </cell>
          <cell r="D150">
            <v>16</v>
          </cell>
        </row>
        <row r="151">
          <cell r="B151">
            <v>10.249999999999998</v>
          </cell>
          <cell r="D151">
            <v>2</v>
          </cell>
        </row>
        <row r="152">
          <cell r="B152">
            <v>9.0833333333333321</v>
          </cell>
          <cell r="D152">
            <v>10</v>
          </cell>
        </row>
        <row r="153">
          <cell r="B153">
            <v>8.2666666666666675</v>
          </cell>
          <cell r="D153">
            <v>10</v>
          </cell>
        </row>
        <row r="154">
          <cell r="B154">
            <v>9.4166666666666661</v>
          </cell>
          <cell r="D154">
            <v>10</v>
          </cell>
        </row>
        <row r="155">
          <cell r="B155">
            <v>6.1083333333333334</v>
          </cell>
          <cell r="D155">
            <v>10</v>
          </cell>
        </row>
        <row r="156">
          <cell r="B156">
            <v>5.6000000000000014</v>
          </cell>
          <cell r="D156">
            <v>10</v>
          </cell>
        </row>
        <row r="157">
          <cell r="B157">
            <v>3.9499999999999993</v>
          </cell>
          <cell r="D157">
            <v>10</v>
          </cell>
        </row>
        <row r="158">
          <cell r="B158">
            <v>6.4916666666666663</v>
          </cell>
          <cell r="D158">
            <v>10</v>
          </cell>
        </row>
        <row r="159">
          <cell r="B159">
            <v>6.6750000000000007</v>
          </cell>
          <cell r="D159">
            <v>10</v>
          </cell>
        </row>
        <row r="160">
          <cell r="B160">
            <v>5.8833333333333329</v>
          </cell>
          <cell r="D160">
            <v>10</v>
          </cell>
        </row>
        <row r="161">
          <cell r="B161">
            <v>5.3</v>
          </cell>
          <cell r="D161">
            <v>10</v>
          </cell>
        </row>
        <row r="162">
          <cell r="B162">
            <v>7.1916666666666673</v>
          </cell>
          <cell r="D162">
            <v>10</v>
          </cell>
        </row>
        <row r="163">
          <cell r="B163">
            <v>6.6000000000000014</v>
          </cell>
          <cell r="D163">
            <v>10</v>
          </cell>
        </row>
        <row r="164">
          <cell r="B164">
            <v>7.0249999999999995</v>
          </cell>
          <cell r="D164">
            <v>10</v>
          </cell>
        </row>
        <row r="165">
          <cell r="B165">
            <v>4.8166666666666664</v>
          </cell>
          <cell r="D165">
            <v>10</v>
          </cell>
        </row>
        <row r="166">
          <cell r="B166">
            <v>8.4500000000000011</v>
          </cell>
          <cell r="D166">
            <v>10</v>
          </cell>
        </row>
        <row r="167">
          <cell r="B167">
            <v>6.3166666666666673</v>
          </cell>
          <cell r="D167">
            <v>10</v>
          </cell>
        </row>
        <row r="168">
          <cell r="B168">
            <v>5.291666666666667</v>
          </cell>
          <cell r="D168">
            <v>10</v>
          </cell>
        </row>
        <row r="169">
          <cell r="B169">
            <v>11.516666666666666</v>
          </cell>
          <cell r="D169">
            <v>10</v>
          </cell>
        </row>
        <row r="170">
          <cell r="B170">
            <v>10.950000000000001</v>
          </cell>
          <cell r="D170">
            <v>1</v>
          </cell>
        </row>
        <row r="171">
          <cell r="B171">
            <v>14.533333333333333</v>
          </cell>
          <cell r="D171">
            <v>1</v>
          </cell>
        </row>
        <row r="172">
          <cell r="B172">
            <v>8.3333333333333339</v>
          </cell>
          <cell r="D172">
            <v>3</v>
          </cell>
        </row>
        <row r="173">
          <cell r="B173">
            <v>6.2833333333333323</v>
          </cell>
          <cell r="D173">
            <v>13</v>
          </cell>
        </row>
        <row r="174">
          <cell r="B174">
            <v>6.9416666666666664</v>
          </cell>
          <cell r="D174">
            <v>13</v>
          </cell>
        </row>
        <row r="175">
          <cell r="B175">
            <v>9.5500000000000025</v>
          </cell>
          <cell r="D175">
            <v>13</v>
          </cell>
        </row>
        <row r="176">
          <cell r="B176">
            <v>8.1583333333333332</v>
          </cell>
          <cell r="D176">
            <v>13</v>
          </cell>
        </row>
        <row r="177">
          <cell r="B177">
            <v>4.625</v>
          </cell>
          <cell r="D177">
            <v>13</v>
          </cell>
        </row>
        <row r="178">
          <cell r="B178">
            <v>5.1833333333333345</v>
          </cell>
          <cell r="D178">
            <v>13</v>
          </cell>
        </row>
        <row r="179">
          <cell r="B179">
            <v>6.8166666666666664</v>
          </cell>
          <cell r="D179">
            <v>13</v>
          </cell>
        </row>
        <row r="180">
          <cell r="B180">
            <v>4.625</v>
          </cell>
          <cell r="D180">
            <v>13</v>
          </cell>
        </row>
        <row r="181">
          <cell r="B181">
            <v>6.166666666666667</v>
          </cell>
          <cell r="D181">
            <v>13</v>
          </cell>
        </row>
        <row r="182">
          <cell r="B182">
            <v>5.3666666666666671</v>
          </cell>
          <cell r="D182">
            <v>13</v>
          </cell>
        </row>
        <row r="183">
          <cell r="B183">
            <v>4.7</v>
          </cell>
          <cell r="D183">
            <v>13</v>
          </cell>
        </row>
        <row r="184">
          <cell r="B184">
            <v>5.4416666666666664</v>
          </cell>
          <cell r="D184">
            <v>13</v>
          </cell>
        </row>
        <row r="185">
          <cell r="B185">
            <v>5.05</v>
          </cell>
          <cell r="D185">
            <v>13</v>
          </cell>
        </row>
        <row r="186">
          <cell r="B186">
            <v>4.5583333333333336</v>
          </cell>
          <cell r="D186">
            <v>13</v>
          </cell>
        </row>
        <row r="187">
          <cell r="B187">
            <v>6.1833333333333327</v>
          </cell>
          <cell r="D187">
            <v>13</v>
          </cell>
        </row>
        <row r="188">
          <cell r="B188">
            <v>6.0249999999999995</v>
          </cell>
          <cell r="D188">
            <v>13</v>
          </cell>
        </row>
        <row r="189">
          <cell r="B189">
            <v>5.4916666666666663</v>
          </cell>
          <cell r="D189">
            <v>13</v>
          </cell>
        </row>
        <row r="190">
          <cell r="B190">
            <v>4.6833333333333327</v>
          </cell>
          <cell r="D190">
            <v>13</v>
          </cell>
        </row>
        <row r="191">
          <cell r="B191">
            <v>4.3250000000000002</v>
          </cell>
          <cell r="D191">
            <v>13</v>
          </cell>
        </row>
        <row r="192">
          <cell r="B192">
            <v>8.9833333333333325</v>
          </cell>
          <cell r="D192">
            <v>13</v>
          </cell>
        </row>
        <row r="193">
          <cell r="B193">
            <v>3.8166666666666664</v>
          </cell>
          <cell r="D193">
            <v>13</v>
          </cell>
        </row>
        <row r="194">
          <cell r="B194">
            <v>4.3333333333333321</v>
          </cell>
          <cell r="D194">
            <v>13</v>
          </cell>
        </row>
        <row r="195">
          <cell r="B195">
            <v>4.6583333333333332</v>
          </cell>
          <cell r="D195">
            <v>13</v>
          </cell>
        </row>
        <row r="196">
          <cell r="B196">
            <v>4.5750000000000002</v>
          </cell>
          <cell r="D196">
            <v>13</v>
          </cell>
        </row>
        <row r="197">
          <cell r="B197">
            <v>4.708333333333333</v>
          </cell>
          <cell r="D197">
            <v>13</v>
          </cell>
        </row>
        <row r="198">
          <cell r="B198">
            <v>5.375</v>
          </cell>
          <cell r="D198">
            <v>13</v>
          </cell>
        </row>
        <row r="199">
          <cell r="B199">
            <v>7.7333333333333334</v>
          </cell>
          <cell r="D199">
            <v>4</v>
          </cell>
        </row>
        <row r="200">
          <cell r="B200">
            <v>10.65</v>
          </cell>
          <cell r="D200">
            <v>4</v>
          </cell>
        </row>
        <row r="201">
          <cell r="B201">
            <v>9.1666666666666661</v>
          </cell>
          <cell r="D201">
            <v>4</v>
          </cell>
        </row>
        <row r="202">
          <cell r="B202">
            <v>5.9749999999999988</v>
          </cell>
          <cell r="D202">
            <v>4</v>
          </cell>
        </row>
        <row r="203">
          <cell r="B203">
            <v>9.2083333333333339</v>
          </cell>
          <cell r="D203">
            <v>4</v>
          </cell>
        </row>
        <row r="204">
          <cell r="B204">
            <v>6.7166666666666677</v>
          </cell>
          <cell r="D204">
            <v>4</v>
          </cell>
        </row>
        <row r="205">
          <cell r="B205">
            <v>9.283333333333335</v>
          </cell>
          <cell r="D205">
            <v>4</v>
          </cell>
        </row>
        <row r="206">
          <cell r="B206">
            <v>6.2416666666666671</v>
          </cell>
          <cell r="D206">
            <v>4</v>
          </cell>
        </row>
        <row r="207">
          <cell r="B207">
            <v>6.3416666666666677</v>
          </cell>
          <cell r="D207">
            <v>11</v>
          </cell>
        </row>
        <row r="208">
          <cell r="B208">
            <v>10.125</v>
          </cell>
          <cell r="D208">
            <v>11</v>
          </cell>
        </row>
        <row r="209">
          <cell r="B209">
            <v>6.5916666666666677</v>
          </cell>
          <cell r="D209">
            <v>11</v>
          </cell>
        </row>
        <row r="210">
          <cell r="B210">
            <v>4.6916666666666673</v>
          </cell>
          <cell r="D210">
            <v>11</v>
          </cell>
        </row>
        <row r="211">
          <cell r="B211">
            <v>7.1749999999999998</v>
          </cell>
          <cell r="D211">
            <v>11</v>
          </cell>
        </row>
        <row r="212">
          <cell r="B212">
            <v>7.1916666666666664</v>
          </cell>
          <cell r="D212">
            <v>11</v>
          </cell>
        </row>
        <row r="213">
          <cell r="B213">
            <v>6.4916666666666671</v>
          </cell>
          <cell r="D213">
            <v>11</v>
          </cell>
        </row>
        <row r="214">
          <cell r="B214">
            <v>6.0166666666666657</v>
          </cell>
          <cell r="D214">
            <v>11</v>
          </cell>
        </row>
        <row r="215">
          <cell r="B215">
            <v>5.4749999999999988</v>
          </cell>
          <cell r="D215">
            <v>11</v>
          </cell>
        </row>
        <row r="216">
          <cell r="B216">
            <v>6.6916666666666655</v>
          </cell>
          <cell r="D216">
            <v>11</v>
          </cell>
        </row>
        <row r="217">
          <cell r="B217">
            <v>4.3916666666666657</v>
          </cell>
          <cell r="D217">
            <v>11</v>
          </cell>
        </row>
        <row r="218">
          <cell r="B218">
            <v>6.9750000000000005</v>
          </cell>
          <cell r="D218">
            <v>11</v>
          </cell>
        </row>
        <row r="219">
          <cell r="B219">
            <v>7.4666666666666659</v>
          </cell>
          <cell r="D219">
            <v>11</v>
          </cell>
        </row>
        <row r="220">
          <cell r="B220">
            <v>7.2250000000000005</v>
          </cell>
          <cell r="D220">
            <v>11</v>
          </cell>
        </row>
        <row r="221">
          <cell r="B221">
            <v>6.0083333333333329</v>
          </cell>
          <cell r="D221">
            <v>11</v>
          </cell>
        </row>
        <row r="222">
          <cell r="B222">
            <v>6.2749999999999995</v>
          </cell>
          <cell r="D222">
            <v>11</v>
          </cell>
        </row>
        <row r="223">
          <cell r="B223">
            <v>8.125</v>
          </cell>
          <cell r="D223">
            <v>11</v>
          </cell>
        </row>
        <row r="224">
          <cell r="B224">
            <v>6.1333333333333329</v>
          </cell>
          <cell r="D224">
            <v>11</v>
          </cell>
        </row>
        <row r="225">
          <cell r="B225">
            <v>5.8833333333333337</v>
          </cell>
          <cell r="D225">
            <v>11</v>
          </cell>
        </row>
        <row r="226">
          <cell r="B226">
            <v>4.7583333333333329</v>
          </cell>
          <cell r="D226">
            <v>11</v>
          </cell>
        </row>
        <row r="227">
          <cell r="B227">
            <v>7.7499999999999991</v>
          </cell>
          <cell r="D227">
            <v>11</v>
          </cell>
        </row>
        <row r="228">
          <cell r="B228">
            <v>6.1333333333333329</v>
          </cell>
          <cell r="D228">
            <v>11</v>
          </cell>
        </row>
        <row r="229">
          <cell r="B229">
            <v>3.6333333333333342</v>
          </cell>
          <cell r="D229">
            <v>11</v>
          </cell>
        </row>
        <row r="230">
          <cell r="B230">
            <v>3.9833333333333325</v>
          </cell>
          <cell r="D230">
            <v>11</v>
          </cell>
        </row>
        <row r="231">
          <cell r="B231">
            <v>6.541666666666667</v>
          </cell>
          <cell r="D231">
            <v>11</v>
          </cell>
        </row>
        <row r="232">
          <cell r="B232">
            <v>5.9583333333333348</v>
          </cell>
          <cell r="D232">
            <v>11</v>
          </cell>
        </row>
        <row r="233">
          <cell r="B233">
            <v>5.1499999999999995</v>
          </cell>
          <cell r="D233">
            <v>11</v>
          </cell>
        </row>
        <row r="234">
          <cell r="B234">
            <v>4.1166666666666663</v>
          </cell>
          <cell r="D234">
            <v>11</v>
          </cell>
        </row>
        <row r="235">
          <cell r="B235">
            <v>10.791666666666666</v>
          </cell>
          <cell r="D235">
            <v>11</v>
          </cell>
        </row>
        <row r="236">
          <cell r="B236">
            <v>9.0250000000000004</v>
          </cell>
          <cell r="D236">
            <v>11</v>
          </cell>
        </row>
        <row r="237">
          <cell r="B237">
            <v>6.875</v>
          </cell>
          <cell r="D237">
            <v>11</v>
          </cell>
        </row>
        <row r="238">
          <cell r="B238">
            <v>8.1</v>
          </cell>
          <cell r="D238">
            <v>11</v>
          </cell>
        </row>
        <row r="239">
          <cell r="B239">
            <v>11.066666666666668</v>
          </cell>
          <cell r="D239">
            <v>11</v>
          </cell>
        </row>
        <row r="240">
          <cell r="B240">
            <v>4.083333333333333</v>
          </cell>
          <cell r="D240">
            <v>11</v>
          </cell>
        </row>
        <row r="241">
          <cell r="B241">
            <v>6.5</v>
          </cell>
          <cell r="D241">
            <v>11</v>
          </cell>
        </row>
        <row r="242">
          <cell r="B242">
            <v>4.416666666666667</v>
          </cell>
          <cell r="D242">
            <v>11</v>
          </cell>
        </row>
        <row r="243">
          <cell r="B243">
            <v>3.5333333333333328</v>
          </cell>
          <cell r="D243">
            <v>11</v>
          </cell>
        </row>
        <row r="244">
          <cell r="B244">
            <v>4.6250000000000009</v>
          </cell>
          <cell r="D244">
            <v>11</v>
          </cell>
        </row>
        <row r="245">
          <cell r="B245">
            <v>3.6166666666666667</v>
          </cell>
          <cell r="D245">
            <v>11</v>
          </cell>
        </row>
        <row r="246">
          <cell r="B246">
            <v>6.1833333333333336</v>
          </cell>
          <cell r="D246">
            <v>11</v>
          </cell>
        </row>
        <row r="247">
          <cell r="B247">
            <v>3.8000000000000003</v>
          </cell>
          <cell r="D247">
            <v>11</v>
          </cell>
        </row>
        <row r="248">
          <cell r="B248">
            <v>3.7999999999999989</v>
          </cell>
          <cell r="D248">
            <v>11</v>
          </cell>
        </row>
        <row r="249">
          <cell r="B249">
            <v>3.7916666666666665</v>
          </cell>
          <cell r="D249">
            <v>11</v>
          </cell>
        </row>
        <row r="250">
          <cell r="B250">
            <v>6.6916666666666664</v>
          </cell>
          <cell r="D250">
            <v>11</v>
          </cell>
        </row>
        <row r="251">
          <cell r="B251">
            <v>5.55</v>
          </cell>
          <cell r="D251">
            <v>11</v>
          </cell>
        </row>
        <row r="252">
          <cell r="B252">
            <v>7.9833333333333343</v>
          </cell>
          <cell r="D252">
            <v>6</v>
          </cell>
        </row>
        <row r="253">
          <cell r="B253">
            <v>13.233333333333333</v>
          </cell>
          <cell r="D253">
            <v>6</v>
          </cell>
        </row>
        <row r="254">
          <cell r="B254">
            <v>11.408333333333333</v>
          </cell>
          <cell r="D254">
            <v>6</v>
          </cell>
        </row>
        <row r="255">
          <cell r="B255">
            <v>11.033333333333333</v>
          </cell>
          <cell r="D255">
            <v>6</v>
          </cell>
        </row>
        <row r="256">
          <cell r="B256">
            <v>10.858333333333334</v>
          </cell>
          <cell r="D256">
            <v>6</v>
          </cell>
        </row>
        <row r="257">
          <cell r="B257">
            <v>8.0916666666666668</v>
          </cell>
          <cell r="D257">
            <v>6</v>
          </cell>
        </row>
        <row r="258">
          <cell r="B258">
            <v>11.391666666666666</v>
          </cell>
          <cell r="D258">
            <v>6</v>
          </cell>
        </row>
        <row r="259">
          <cell r="B259">
            <v>8.3583333333333325</v>
          </cell>
          <cell r="D259">
            <v>6</v>
          </cell>
        </row>
        <row r="260">
          <cell r="B260">
            <v>8.4583333333333339</v>
          </cell>
          <cell r="D260">
            <v>6</v>
          </cell>
        </row>
        <row r="261">
          <cell r="B261">
            <v>10.691666666666668</v>
          </cell>
          <cell r="D261">
            <v>6</v>
          </cell>
        </row>
        <row r="262">
          <cell r="B262">
            <v>6.2833333333333323</v>
          </cell>
          <cell r="D262">
            <v>6</v>
          </cell>
        </row>
        <row r="263">
          <cell r="B263">
            <v>7.174999999999998</v>
          </cell>
          <cell r="D263">
            <v>6</v>
          </cell>
        </row>
        <row r="264">
          <cell r="B264">
            <v>6.3500000000000005</v>
          </cell>
          <cell r="D264">
            <v>6</v>
          </cell>
        </row>
        <row r="265">
          <cell r="B265">
            <v>5.916666666666667</v>
          </cell>
          <cell r="D265">
            <v>6</v>
          </cell>
        </row>
        <row r="266">
          <cell r="B266">
            <v>7.3416666666666659</v>
          </cell>
          <cell r="D266">
            <v>6</v>
          </cell>
        </row>
        <row r="267">
          <cell r="B267">
            <v>7.4333333333333336</v>
          </cell>
          <cell r="D267">
            <v>6</v>
          </cell>
        </row>
        <row r="268">
          <cell r="B268">
            <v>9.0833333333333339</v>
          </cell>
          <cell r="D268">
            <v>6</v>
          </cell>
        </row>
        <row r="269">
          <cell r="B269">
            <v>7.6500000000000012</v>
          </cell>
          <cell r="D269">
            <v>6</v>
          </cell>
        </row>
        <row r="270">
          <cell r="B270">
            <v>7.6333333333333329</v>
          </cell>
          <cell r="D270">
            <v>6</v>
          </cell>
        </row>
        <row r="271">
          <cell r="B271">
            <v>6.5</v>
          </cell>
          <cell r="D271">
            <v>6</v>
          </cell>
        </row>
        <row r="272">
          <cell r="B272">
            <v>5.8916666666666666</v>
          </cell>
          <cell r="D272">
            <v>6</v>
          </cell>
        </row>
        <row r="273">
          <cell r="B273">
            <v>6.1250000000000009</v>
          </cell>
          <cell r="D273">
            <v>6</v>
          </cell>
        </row>
        <row r="274">
          <cell r="B274">
            <v>5.6499999999999995</v>
          </cell>
          <cell r="D274">
            <v>6</v>
          </cell>
        </row>
        <row r="275">
          <cell r="B275">
            <v>6.1833333333333336</v>
          </cell>
          <cell r="D275">
            <v>6</v>
          </cell>
        </row>
        <row r="276">
          <cell r="B276">
            <v>5.8416666666666659</v>
          </cell>
          <cell r="D276">
            <v>6</v>
          </cell>
        </row>
        <row r="277">
          <cell r="B277">
            <v>7.7666666666666657</v>
          </cell>
          <cell r="D277">
            <v>6</v>
          </cell>
        </row>
        <row r="278">
          <cell r="B278">
            <v>8.2333333333333325</v>
          </cell>
          <cell r="D278">
            <v>6</v>
          </cell>
        </row>
        <row r="279">
          <cell r="B279">
            <v>15.224999999999996</v>
          </cell>
          <cell r="D279">
            <v>6</v>
          </cell>
        </row>
        <row r="280">
          <cell r="B280">
            <v>5.2750000000000004</v>
          </cell>
          <cell r="D280">
            <v>6</v>
          </cell>
        </row>
        <row r="281">
          <cell r="B281">
            <v>4.5583333333333327</v>
          </cell>
          <cell r="D281">
            <v>6</v>
          </cell>
        </row>
        <row r="282">
          <cell r="B282">
            <v>4.2</v>
          </cell>
          <cell r="D282">
            <v>6</v>
          </cell>
        </row>
        <row r="283">
          <cell r="B283">
            <v>8.6666666666666661</v>
          </cell>
          <cell r="D283">
            <v>6</v>
          </cell>
        </row>
        <row r="284">
          <cell r="B284">
            <v>5.2416666666666671</v>
          </cell>
          <cell r="D284">
            <v>6</v>
          </cell>
        </row>
        <row r="285">
          <cell r="B285">
            <v>5.7083333333333321</v>
          </cell>
          <cell r="D285">
            <v>6</v>
          </cell>
        </row>
        <row r="286">
          <cell r="B286">
            <v>9.0916666666666668</v>
          </cell>
          <cell r="D286">
            <v>6</v>
          </cell>
        </row>
        <row r="287">
          <cell r="B287">
            <v>5.0750000000000002</v>
          </cell>
          <cell r="D287">
            <v>6</v>
          </cell>
        </row>
        <row r="288">
          <cell r="B288">
            <v>6.3916666666666666</v>
          </cell>
          <cell r="D288">
            <v>6</v>
          </cell>
        </row>
        <row r="289">
          <cell r="B289">
            <v>4.6083333333333325</v>
          </cell>
          <cell r="D289">
            <v>6</v>
          </cell>
        </row>
        <row r="290">
          <cell r="B290">
            <v>6.0666666666666655</v>
          </cell>
          <cell r="D290">
            <v>6</v>
          </cell>
        </row>
        <row r="291">
          <cell r="B291">
            <v>6.4166666666666679</v>
          </cell>
          <cell r="D291">
            <v>6</v>
          </cell>
        </row>
        <row r="292">
          <cell r="B292">
            <v>6.0083333333333337</v>
          </cell>
          <cell r="D292">
            <v>6</v>
          </cell>
        </row>
        <row r="293">
          <cell r="B293">
            <v>9.0416666666666661</v>
          </cell>
          <cell r="D293">
            <v>6</v>
          </cell>
        </row>
        <row r="294">
          <cell r="B294">
            <v>11.983333333333334</v>
          </cell>
          <cell r="D294">
            <v>6</v>
          </cell>
        </row>
        <row r="295">
          <cell r="B295">
            <v>12.316666666666665</v>
          </cell>
          <cell r="D295">
            <v>6</v>
          </cell>
        </row>
        <row r="296">
          <cell r="B296">
            <v>8.7333333333333325</v>
          </cell>
          <cell r="D296">
            <v>6</v>
          </cell>
        </row>
        <row r="297">
          <cell r="B297">
            <v>12.191666666666668</v>
          </cell>
          <cell r="D297">
            <v>6</v>
          </cell>
        </row>
        <row r="298">
          <cell r="B298">
            <v>7.299999999999998</v>
          </cell>
          <cell r="D298">
            <v>6</v>
          </cell>
        </row>
        <row r="299">
          <cell r="B299">
            <v>4.9416666666666655</v>
          </cell>
          <cell r="D299">
            <v>6</v>
          </cell>
        </row>
        <row r="300">
          <cell r="B300">
            <v>8.3166666666666664</v>
          </cell>
          <cell r="D300">
            <v>6</v>
          </cell>
        </row>
        <row r="301">
          <cell r="B301">
            <v>4.583333333333333</v>
          </cell>
          <cell r="D301">
            <v>6</v>
          </cell>
        </row>
        <row r="302">
          <cell r="B302">
            <v>6.0250000000000012</v>
          </cell>
          <cell r="D302">
            <v>6</v>
          </cell>
        </row>
        <row r="303">
          <cell r="B303">
            <v>5.9916666666666663</v>
          </cell>
          <cell r="D303">
            <v>6</v>
          </cell>
        </row>
        <row r="304">
          <cell r="B304">
            <v>7.5083333333333355</v>
          </cell>
          <cell r="D304">
            <v>6</v>
          </cell>
        </row>
        <row r="305">
          <cell r="B305">
            <v>6.7333333333333334</v>
          </cell>
          <cell r="D305">
            <v>14</v>
          </cell>
        </row>
        <row r="306">
          <cell r="B306">
            <v>4.1166666666666663</v>
          </cell>
          <cell r="D306">
            <v>14</v>
          </cell>
        </row>
        <row r="307">
          <cell r="B307">
            <v>5.9250000000000007</v>
          </cell>
          <cell r="D307">
            <v>14</v>
          </cell>
        </row>
        <row r="308">
          <cell r="B308">
            <v>6.8166666666666673</v>
          </cell>
          <cell r="D308">
            <v>14</v>
          </cell>
        </row>
        <row r="309">
          <cell r="B309">
            <v>6.9166666666666679</v>
          </cell>
          <cell r="D309">
            <v>14</v>
          </cell>
        </row>
        <row r="310">
          <cell r="B310">
            <v>4.0750000000000002</v>
          </cell>
          <cell r="D310">
            <v>14</v>
          </cell>
        </row>
        <row r="311">
          <cell r="B311">
            <v>5.4249999999999998</v>
          </cell>
          <cell r="D311">
            <v>14</v>
          </cell>
        </row>
        <row r="312">
          <cell r="B312">
            <v>4.4333333333333327</v>
          </cell>
          <cell r="D312">
            <v>14</v>
          </cell>
        </row>
        <row r="313">
          <cell r="B313">
            <v>3.9</v>
          </cell>
          <cell r="D313">
            <v>14</v>
          </cell>
        </row>
        <row r="314">
          <cell r="B314">
            <v>3.8583333333333338</v>
          </cell>
          <cell r="D314">
            <v>14</v>
          </cell>
        </row>
        <row r="315">
          <cell r="B315">
            <v>4.1333333333333329</v>
          </cell>
          <cell r="D315">
            <v>14</v>
          </cell>
        </row>
        <row r="316">
          <cell r="B316">
            <v>7.383333333333332</v>
          </cell>
          <cell r="D316">
            <v>14</v>
          </cell>
        </row>
        <row r="317">
          <cell r="B317">
            <v>4.0583333333333327</v>
          </cell>
          <cell r="D317">
            <v>14</v>
          </cell>
        </row>
        <row r="318">
          <cell r="B318">
            <v>3.3749999999999996</v>
          </cell>
          <cell r="D318">
            <v>14</v>
          </cell>
        </row>
        <row r="319">
          <cell r="B319">
            <v>4.5166666666666657</v>
          </cell>
          <cell r="D319">
            <v>14</v>
          </cell>
        </row>
        <row r="320">
          <cell r="B320">
            <v>3.3583333333333329</v>
          </cell>
          <cell r="D320">
            <v>14</v>
          </cell>
        </row>
        <row r="321">
          <cell r="B321">
            <v>8.1749999999999989</v>
          </cell>
          <cell r="D321">
            <v>14</v>
          </cell>
        </row>
        <row r="322">
          <cell r="B322">
            <v>9.5250000000000004</v>
          </cell>
          <cell r="D322">
            <v>14</v>
          </cell>
        </row>
        <row r="323">
          <cell r="B323">
            <v>6.3166666666666664</v>
          </cell>
          <cell r="D323">
            <v>14</v>
          </cell>
        </row>
        <row r="324">
          <cell r="B324">
            <v>9.5416666666666661</v>
          </cell>
          <cell r="D324">
            <v>14</v>
          </cell>
        </row>
        <row r="325">
          <cell r="B325">
            <v>5.8249999999999993</v>
          </cell>
          <cell r="D325">
            <v>14</v>
          </cell>
        </row>
        <row r="326">
          <cell r="B326">
            <v>6.75</v>
          </cell>
          <cell r="D326">
            <v>14</v>
          </cell>
        </row>
        <row r="327">
          <cell r="B327">
            <v>12.341666666666669</v>
          </cell>
          <cell r="D327">
            <v>14</v>
          </cell>
        </row>
        <row r="328">
          <cell r="B328">
            <v>6.0916666666666677</v>
          </cell>
          <cell r="D328">
            <v>14</v>
          </cell>
        </row>
        <row r="329">
          <cell r="B329">
            <v>8.7666666666666675</v>
          </cell>
          <cell r="D329">
            <v>14</v>
          </cell>
        </row>
        <row r="330">
          <cell r="B330">
            <v>7.5666666666666664</v>
          </cell>
          <cell r="D330">
            <v>14</v>
          </cell>
        </row>
        <row r="331">
          <cell r="B331">
            <v>4.6499999999999995</v>
          </cell>
          <cell r="D331">
            <v>14</v>
          </cell>
        </row>
        <row r="332">
          <cell r="B332">
            <v>4.6666666666666661</v>
          </cell>
          <cell r="D332">
            <v>14</v>
          </cell>
        </row>
        <row r="333">
          <cell r="B333">
            <v>5.8083333333333336</v>
          </cell>
          <cell r="D333">
            <v>14</v>
          </cell>
        </row>
        <row r="334">
          <cell r="B334">
            <v>4.8833333333333329</v>
          </cell>
          <cell r="D334">
            <v>14</v>
          </cell>
        </row>
        <row r="335">
          <cell r="B335">
            <v>5.416666666666667</v>
          </cell>
          <cell r="D335">
            <v>14</v>
          </cell>
        </row>
        <row r="336">
          <cell r="B336">
            <v>5.0749999999999993</v>
          </cell>
          <cell r="D336">
            <v>14</v>
          </cell>
        </row>
        <row r="337">
          <cell r="B337">
            <v>4.666666666666667</v>
          </cell>
          <cell r="D337">
            <v>14</v>
          </cell>
        </row>
        <row r="338">
          <cell r="B338">
            <v>4.3</v>
          </cell>
          <cell r="D338">
            <v>14</v>
          </cell>
        </row>
        <row r="339">
          <cell r="B339">
            <v>5.0166666666666666</v>
          </cell>
          <cell r="D339">
            <v>14</v>
          </cell>
        </row>
        <row r="340">
          <cell r="B340">
            <v>4.583333333333333</v>
          </cell>
          <cell r="D340">
            <v>14</v>
          </cell>
        </row>
        <row r="341">
          <cell r="B341">
            <v>10.091666666666667</v>
          </cell>
          <cell r="D341">
            <v>7</v>
          </cell>
        </row>
        <row r="342">
          <cell r="B342">
            <v>4.625</v>
          </cell>
          <cell r="D342">
            <v>7</v>
          </cell>
        </row>
        <row r="343">
          <cell r="B343">
            <v>8.2333333333333325</v>
          </cell>
          <cell r="D343">
            <v>7</v>
          </cell>
        </row>
        <row r="344">
          <cell r="B344">
            <v>6.6416666666666666</v>
          </cell>
          <cell r="D344">
            <v>7</v>
          </cell>
        </row>
        <row r="345">
          <cell r="B345">
            <v>5.375</v>
          </cell>
          <cell r="D345">
            <v>7</v>
          </cell>
        </row>
        <row r="346">
          <cell r="B346">
            <v>4.2250000000000005</v>
          </cell>
          <cell r="D346">
            <v>7</v>
          </cell>
        </row>
        <row r="347">
          <cell r="B347">
            <v>7.0166666666666666</v>
          </cell>
          <cell r="D347">
            <v>8</v>
          </cell>
        </row>
        <row r="348">
          <cell r="B348">
            <v>6.1416666666666666</v>
          </cell>
          <cell r="D348">
            <v>8</v>
          </cell>
        </row>
        <row r="349">
          <cell r="B349">
            <v>8.9</v>
          </cell>
          <cell r="D349">
            <v>8</v>
          </cell>
        </row>
        <row r="350">
          <cell r="B350">
            <v>5.791666666666667</v>
          </cell>
          <cell r="D350">
            <v>8</v>
          </cell>
        </row>
        <row r="351">
          <cell r="B351">
            <v>5.458333333333333</v>
          </cell>
          <cell r="D351">
            <v>8</v>
          </cell>
        </row>
        <row r="352">
          <cell r="B352">
            <v>9.5333333333333332</v>
          </cell>
          <cell r="D352">
            <v>8</v>
          </cell>
        </row>
        <row r="353">
          <cell r="B353">
            <v>5.5916666666666659</v>
          </cell>
          <cell r="D353">
            <v>8</v>
          </cell>
        </row>
        <row r="354">
          <cell r="B354">
            <v>5.8083333333333327</v>
          </cell>
          <cell r="D354">
            <v>8</v>
          </cell>
        </row>
        <row r="355">
          <cell r="B355">
            <v>6.1916666666666664</v>
          </cell>
          <cell r="D355">
            <v>8</v>
          </cell>
        </row>
        <row r="356">
          <cell r="B356">
            <v>6.0666666666666673</v>
          </cell>
          <cell r="D356">
            <v>8</v>
          </cell>
        </row>
        <row r="357">
          <cell r="B357">
            <v>8.5333333333333332</v>
          </cell>
          <cell r="D357">
            <v>8</v>
          </cell>
        </row>
        <row r="358">
          <cell r="B358">
            <v>6.0416666666666679</v>
          </cell>
          <cell r="D358">
            <v>8</v>
          </cell>
        </row>
        <row r="359">
          <cell r="B359">
            <v>6.833333333333333</v>
          </cell>
          <cell r="D359">
            <v>8</v>
          </cell>
        </row>
        <row r="360">
          <cell r="B360">
            <v>9.3500000000000014</v>
          </cell>
          <cell r="D360">
            <v>5</v>
          </cell>
        </row>
        <row r="361">
          <cell r="B361">
            <v>9.9083333333333332</v>
          </cell>
          <cell r="D361">
            <v>5</v>
          </cell>
        </row>
        <row r="362">
          <cell r="B362">
            <v>9.2000000000000011</v>
          </cell>
          <cell r="D362">
            <v>5</v>
          </cell>
        </row>
        <row r="363">
          <cell r="B363">
            <v>7.4666666666666677</v>
          </cell>
          <cell r="D363">
            <v>5</v>
          </cell>
        </row>
        <row r="364">
          <cell r="B364">
            <v>7.3499999999999988</v>
          </cell>
          <cell r="D364">
            <v>5</v>
          </cell>
        </row>
        <row r="365">
          <cell r="B365">
            <v>7.3666666666666671</v>
          </cell>
          <cell r="D365">
            <v>5</v>
          </cell>
        </row>
        <row r="366">
          <cell r="B366">
            <v>5.666666666666667</v>
          </cell>
          <cell r="D366">
            <v>5</v>
          </cell>
        </row>
        <row r="367">
          <cell r="B367">
            <v>7.3333333333333321</v>
          </cell>
          <cell r="D367">
            <v>5</v>
          </cell>
        </row>
        <row r="368">
          <cell r="B368">
            <v>5.9916666666666663</v>
          </cell>
          <cell r="D368">
            <v>5</v>
          </cell>
        </row>
        <row r="369">
          <cell r="B369">
            <v>10.216666666666667</v>
          </cell>
          <cell r="D369">
            <v>5</v>
          </cell>
        </row>
        <row r="370">
          <cell r="B370">
            <v>6.8666666666666671</v>
          </cell>
          <cell r="D370">
            <v>5</v>
          </cell>
        </row>
        <row r="371">
          <cell r="B371">
            <v>8.9333333333333336</v>
          </cell>
          <cell r="D371">
            <v>5</v>
          </cell>
        </row>
        <row r="372">
          <cell r="B372">
            <v>9.4833333333333343</v>
          </cell>
          <cell r="D372">
            <v>5</v>
          </cell>
        </row>
        <row r="373">
          <cell r="B373">
            <v>7.0166666666666657</v>
          </cell>
          <cell r="D373">
            <v>5</v>
          </cell>
        </row>
        <row r="374">
          <cell r="B374">
            <v>8.6083333333333325</v>
          </cell>
          <cell r="D374">
            <v>12</v>
          </cell>
        </row>
        <row r="375">
          <cell r="B375">
            <v>8.1583333333333332</v>
          </cell>
          <cell r="D375">
            <v>12</v>
          </cell>
        </row>
        <row r="376">
          <cell r="B376">
            <v>8.408333333333335</v>
          </cell>
          <cell r="D376">
            <v>12</v>
          </cell>
        </row>
        <row r="377">
          <cell r="B377">
            <v>8.4583333333333339</v>
          </cell>
          <cell r="D377">
            <v>12</v>
          </cell>
        </row>
        <row r="378">
          <cell r="B378">
            <v>6.4583333333333321</v>
          </cell>
          <cell r="D378">
            <v>12</v>
          </cell>
        </row>
        <row r="379">
          <cell r="B379">
            <v>5.3083333333333327</v>
          </cell>
          <cell r="D379">
            <v>12</v>
          </cell>
        </row>
        <row r="380">
          <cell r="B380">
            <v>5.0583333333333336</v>
          </cell>
          <cell r="D380">
            <v>12</v>
          </cell>
        </row>
        <row r="381">
          <cell r="B381">
            <v>4.958333333333333</v>
          </cell>
          <cell r="D381">
            <v>12</v>
          </cell>
        </row>
        <row r="382">
          <cell r="B382">
            <v>5.583333333333333</v>
          </cell>
          <cell r="D382">
            <v>12</v>
          </cell>
        </row>
        <row r="383">
          <cell r="B383">
            <v>4.3999999999999995</v>
          </cell>
          <cell r="D383">
            <v>12</v>
          </cell>
        </row>
        <row r="384">
          <cell r="B384">
            <v>4.6750000000000016</v>
          </cell>
          <cell r="D384">
            <v>12</v>
          </cell>
        </row>
        <row r="385">
          <cell r="B385">
            <v>5.7416666666666671</v>
          </cell>
          <cell r="D385">
            <v>12</v>
          </cell>
        </row>
        <row r="386">
          <cell r="B386">
            <v>5.1166666666666663</v>
          </cell>
          <cell r="D386">
            <v>12</v>
          </cell>
        </row>
        <row r="387">
          <cell r="B387">
            <v>5.8666666666666671</v>
          </cell>
          <cell r="D387">
            <v>12</v>
          </cell>
        </row>
        <row r="388">
          <cell r="B388">
            <v>4.4666666666666659</v>
          </cell>
          <cell r="D388">
            <v>12</v>
          </cell>
        </row>
        <row r="389">
          <cell r="B389">
            <v>6.3250000000000002</v>
          </cell>
          <cell r="D389">
            <v>9</v>
          </cell>
        </row>
        <row r="390">
          <cell r="B390">
            <v>10.333333333333334</v>
          </cell>
          <cell r="D390">
            <v>9</v>
          </cell>
        </row>
        <row r="391">
          <cell r="B391">
            <v>6.1416666666666657</v>
          </cell>
          <cell r="D391">
            <v>9</v>
          </cell>
        </row>
        <row r="392">
          <cell r="B392">
            <v>7.2249999999999979</v>
          </cell>
          <cell r="D392">
            <v>9</v>
          </cell>
        </row>
        <row r="393">
          <cell r="B393">
            <v>6.333333333333333</v>
          </cell>
          <cell r="D393">
            <v>9</v>
          </cell>
        </row>
        <row r="394">
          <cell r="B394">
            <v>4.3666666666666663</v>
          </cell>
          <cell r="D394">
            <v>9</v>
          </cell>
        </row>
        <row r="395">
          <cell r="B395">
            <v>8.2000000000000011</v>
          </cell>
          <cell r="D395">
            <v>9</v>
          </cell>
        </row>
        <row r="396">
          <cell r="B396">
            <v>6.0083333333333329</v>
          </cell>
          <cell r="D396">
            <v>9</v>
          </cell>
        </row>
        <row r="397">
          <cell r="B397">
            <v>7.3666666666666671</v>
          </cell>
          <cell r="D397">
            <v>9</v>
          </cell>
        </row>
        <row r="398">
          <cell r="B398">
            <v>8.3333333333333339</v>
          </cell>
          <cell r="D398">
            <v>9</v>
          </cell>
        </row>
        <row r="399">
          <cell r="B399">
            <v>5.05</v>
          </cell>
          <cell r="D399">
            <v>9</v>
          </cell>
        </row>
        <row r="400">
          <cell r="B400">
            <v>6.583333333333333</v>
          </cell>
          <cell r="D400">
            <v>9</v>
          </cell>
        </row>
        <row r="401">
          <cell r="B401">
            <v>6.2333333333333343</v>
          </cell>
          <cell r="D401">
            <v>9</v>
          </cell>
        </row>
        <row r="402">
          <cell r="B402">
            <v>4.6166666666666663</v>
          </cell>
          <cell r="D402">
            <v>9</v>
          </cell>
        </row>
        <row r="403">
          <cell r="B403">
            <v>6.4416666666666664</v>
          </cell>
          <cell r="D403">
            <v>9</v>
          </cell>
        </row>
        <row r="404">
          <cell r="B404">
            <v>4.6833333333333327</v>
          </cell>
          <cell r="D404">
            <v>9</v>
          </cell>
        </row>
        <row r="405">
          <cell r="B405">
            <v>5.3583333333333334</v>
          </cell>
          <cell r="D405">
            <v>9</v>
          </cell>
        </row>
        <row r="406">
          <cell r="B406">
            <v>6.25</v>
          </cell>
          <cell r="D406">
            <v>9</v>
          </cell>
        </row>
        <row r="407">
          <cell r="B407">
            <v>5.0333333333333332</v>
          </cell>
          <cell r="D407">
            <v>9</v>
          </cell>
        </row>
        <row r="408">
          <cell r="B408">
            <v>5.7500000000000009</v>
          </cell>
          <cell r="D408">
            <v>9</v>
          </cell>
        </row>
        <row r="409">
          <cell r="B409">
            <v>6.0083333333333337</v>
          </cell>
          <cell r="D409">
            <v>9</v>
          </cell>
        </row>
        <row r="410">
          <cell r="B410">
            <v>9.3166666666666682</v>
          </cell>
          <cell r="D410">
            <v>9</v>
          </cell>
        </row>
      </sheetData>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BIP je EW"/>
      <sheetName val="Verfügbare Eink"/>
      <sheetName val="Wirtschaftswachstum"/>
      <sheetName val="Erwerbstätigkeit"/>
      <sheetName val="FuE"/>
      <sheetName val="Bevölkerung"/>
      <sheetName val="Arbeitsstunden"/>
      <sheetName val="Tabelle1"/>
      <sheetName val="HRST"/>
      <sheetName val="Tabelle5"/>
      <sheetName val="BIP je Arbeitsstunde"/>
      <sheetName val="ALQ"/>
      <sheetName val="Tabelle9"/>
    </sheetNames>
    <sheetDataSet>
      <sheetData sheetId="0">
        <row r="4">
          <cell r="A4" t="str">
            <v>European Union - 27 countries (from 2020)</v>
          </cell>
          <cell r="B4">
            <v>27600</v>
          </cell>
          <cell r="C4">
            <v>28300</v>
          </cell>
          <cell r="D4">
            <v>29500</v>
          </cell>
          <cell r="E4">
            <v>30400</v>
          </cell>
          <cell r="F4">
            <v>31700</v>
          </cell>
          <cell r="G4">
            <v>30500</v>
          </cell>
          <cell r="H4">
            <v>33300</v>
          </cell>
          <cell r="I4">
            <v>36100</v>
          </cell>
          <cell r="J4">
            <v>38400</v>
          </cell>
          <cell r="K4">
            <v>39900</v>
          </cell>
          <cell r="L4">
            <v>100</v>
          </cell>
          <cell r="M4">
            <v>100</v>
          </cell>
        </row>
        <row r="5">
          <cell r="A5" t="str">
            <v>NUTS 1-Regionen (92 Regionen)</v>
          </cell>
          <cell r="B5"/>
          <cell r="C5"/>
          <cell r="D5"/>
          <cell r="E5"/>
          <cell r="F5"/>
          <cell r="G5"/>
          <cell r="H5"/>
          <cell r="I5"/>
          <cell r="J5"/>
          <cell r="L5"/>
          <cell r="M5"/>
        </row>
        <row r="6">
          <cell r="A6" t="str">
            <v>Baden-Württemberg</v>
          </cell>
          <cell r="B6">
            <v>39700</v>
          </cell>
          <cell r="C6">
            <v>40200</v>
          </cell>
          <cell r="D6">
            <v>41700</v>
          </cell>
          <cell r="E6">
            <v>43100</v>
          </cell>
          <cell r="F6">
            <v>44200</v>
          </cell>
          <cell r="G6">
            <v>42500</v>
          </cell>
          <cell r="H6">
            <v>45700</v>
          </cell>
          <cell r="I6">
            <v>48600</v>
          </cell>
          <cell r="J6">
            <v>51000</v>
          </cell>
          <cell r="K6">
            <v>52200</v>
          </cell>
          <cell r="L6">
            <v>139.43217665615143</v>
          </cell>
          <cell r="M6">
            <v>130.82706766917295</v>
          </cell>
          <cell r="O6">
            <v>9</v>
          </cell>
          <cell r="P6">
            <v>10</v>
          </cell>
        </row>
        <row r="7">
          <cell r="A7" t="str">
            <v>Bayern</v>
          </cell>
          <cell r="B7">
            <v>40100</v>
          </cell>
          <cell r="C7">
            <v>41400</v>
          </cell>
          <cell r="D7">
            <v>43100</v>
          </cell>
          <cell r="E7">
            <v>43900</v>
          </cell>
          <cell r="F7">
            <v>45700</v>
          </cell>
          <cell r="G7">
            <v>44400</v>
          </cell>
          <cell r="H7">
            <v>47300</v>
          </cell>
          <cell r="I7">
            <v>50400</v>
          </cell>
          <cell r="J7">
            <v>53100</v>
          </cell>
          <cell r="K7">
            <v>54000</v>
          </cell>
          <cell r="L7">
            <v>144.16403785488959</v>
          </cell>
          <cell r="M7">
            <v>135.33834586466165</v>
          </cell>
          <cell r="O7">
            <v>6</v>
          </cell>
          <cell r="P7">
            <v>7</v>
          </cell>
        </row>
        <row r="8">
          <cell r="A8" t="str">
            <v>Berlin</v>
          </cell>
          <cell r="B8">
            <v>33000</v>
          </cell>
          <cell r="C8">
            <v>34700</v>
          </cell>
          <cell r="D8">
            <v>36300</v>
          </cell>
          <cell r="E8">
            <v>38000</v>
          </cell>
          <cell r="F8">
            <v>40600</v>
          </cell>
          <cell r="G8">
            <v>40400</v>
          </cell>
          <cell r="H8">
            <v>43500</v>
          </cell>
          <cell r="I8">
            <v>46400</v>
          </cell>
          <cell r="J8">
            <v>48700</v>
          </cell>
          <cell r="K8">
            <v>50600</v>
          </cell>
          <cell r="L8">
            <v>128.07570977917982</v>
          </cell>
          <cell r="M8">
            <v>126.8170426065163</v>
          </cell>
          <cell r="O8">
            <v>13</v>
          </cell>
          <cell r="P8">
            <v>13</v>
          </cell>
        </row>
        <row r="9">
          <cell r="A9" t="str">
            <v>Brandenburg</v>
          </cell>
          <cell r="B9">
            <v>24400</v>
          </cell>
          <cell r="C9">
            <v>25000</v>
          </cell>
          <cell r="D9">
            <v>26100</v>
          </cell>
          <cell r="E9">
            <v>26700</v>
          </cell>
          <cell r="F9">
            <v>28000</v>
          </cell>
          <cell r="G9">
            <v>27500</v>
          </cell>
          <cell r="H9">
            <v>29300</v>
          </cell>
          <cell r="I9">
            <v>32000</v>
          </cell>
          <cell r="J9">
            <v>33400</v>
          </cell>
          <cell r="K9">
            <v>34300</v>
          </cell>
          <cell r="L9">
            <v>88.328075709779171</v>
          </cell>
          <cell r="M9">
            <v>85.964912280701753</v>
          </cell>
          <cell r="O9">
            <v>50</v>
          </cell>
          <cell r="P9">
            <v>53</v>
          </cell>
        </row>
        <row r="10">
          <cell r="A10" t="str">
            <v>Bremen</v>
          </cell>
          <cell r="B10">
            <v>42300</v>
          </cell>
          <cell r="C10">
            <v>42900</v>
          </cell>
          <cell r="D10">
            <v>43900</v>
          </cell>
          <cell r="E10">
            <v>44500</v>
          </cell>
          <cell r="F10">
            <v>44000</v>
          </cell>
          <cell r="G10">
            <v>42600</v>
          </cell>
          <cell r="H10">
            <v>46600</v>
          </cell>
          <cell r="I10">
            <v>50900</v>
          </cell>
          <cell r="J10">
            <v>51700</v>
          </cell>
          <cell r="K10">
            <v>52700</v>
          </cell>
          <cell r="L10">
            <v>138.80126182965299</v>
          </cell>
          <cell r="M10">
            <v>132.08020050125313</v>
          </cell>
          <cell r="O10">
            <v>10</v>
          </cell>
          <cell r="P10">
            <v>9</v>
          </cell>
        </row>
        <row r="11">
          <cell r="A11" t="str">
            <v>Hamburg</v>
          </cell>
          <cell r="B11">
            <v>56300</v>
          </cell>
          <cell r="C11">
            <v>56700</v>
          </cell>
          <cell r="D11">
            <v>59100</v>
          </cell>
          <cell r="E11">
            <v>59700</v>
          </cell>
          <cell r="F11">
            <v>65600</v>
          </cell>
          <cell r="G11">
            <v>62500</v>
          </cell>
          <cell r="H11">
            <v>69500</v>
          </cell>
          <cell r="I11">
            <v>78000</v>
          </cell>
          <cell r="J11">
            <v>75000</v>
          </cell>
          <cell r="K11">
            <v>78300</v>
          </cell>
          <cell r="L11">
            <v>206.94006309148264</v>
          </cell>
          <cell r="M11">
            <v>196.24060150375939</v>
          </cell>
          <cell r="O11">
            <v>2</v>
          </cell>
          <cell r="P11">
            <v>3</v>
          </cell>
        </row>
        <row r="12">
          <cell r="A12" t="str">
            <v>Hessen</v>
          </cell>
          <cell r="B12">
            <v>39200</v>
          </cell>
          <cell r="C12">
            <v>40400</v>
          </cell>
          <cell r="D12">
            <v>41500</v>
          </cell>
          <cell r="E12">
            <v>42200</v>
          </cell>
          <cell r="F12">
            <v>44500</v>
          </cell>
          <cell r="G12">
            <v>43100</v>
          </cell>
          <cell r="H12">
            <v>46100</v>
          </cell>
          <cell r="I12">
            <v>48700</v>
          </cell>
          <cell r="J12">
            <v>51100</v>
          </cell>
          <cell r="K12">
            <v>52900</v>
          </cell>
          <cell r="L12">
            <v>140.37854889589906</v>
          </cell>
          <cell r="M12">
            <v>132.58145363408522</v>
          </cell>
          <cell r="O12">
            <v>8</v>
          </cell>
          <cell r="P12">
            <v>8</v>
          </cell>
        </row>
        <row r="13">
          <cell r="A13" t="str">
            <v>Mecklenburg-Vorpommern</v>
          </cell>
          <cell r="B13">
            <v>23100</v>
          </cell>
          <cell r="C13">
            <v>23500</v>
          </cell>
          <cell r="D13">
            <v>25300</v>
          </cell>
          <cell r="E13">
            <v>25400</v>
          </cell>
          <cell r="F13">
            <v>27900</v>
          </cell>
          <cell r="G13">
            <v>27300</v>
          </cell>
          <cell r="H13">
            <v>29100</v>
          </cell>
          <cell r="I13">
            <v>32100</v>
          </cell>
          <cell r="J13">
            <v>33400</v>
          </cell>
          <cell r="K13">
            <v>35000</v>
          </cell>
          <cell r="L13">
            <v>88.012618296529965</v>
          </cell>
          <cell r="M13">
            <v>87.719298245614027</v>
          </cell>
          <cell r="O13">
            <v>52</v>
          </cell>
          <cell r="P13">
            <v>48</v>
          </cell>
        </row>
        <row r="14">
          <cell r="A14" t="str">
            <v>Niedersachsen</v>
          </cell>
          <cell r="B14">
            <v>30700</v>
          </cell>
          <cell r="C14">
            <v>32600</v>
          </cell>
          <cell r="D14">
            <v>33400</v>
          </cell>
          <cell r="E14">
            <v>34400</v>
          </cell>
          <cell r="F14">
            <v>36200</v>
          </cell>
          <cell r="G14">
            <v>35200</v>
          </cell>
          <cell r="H14">
            <v>36900</v>
          </cell>
          <cell r="I14">
            <v>39200</v>
          </cell>
          <cell r="J14">
            <v>41400</v>
          </cell>
          <cell r="K14">
            <v>42900</v>
          </cell>
          <cell r="L14">
            <v>114.1955835962145</v>
          </cell>
          <cell r="M14">
            <v>107.51879699248121</v>
          </cell>
          <cell r="O14">
            <v>22</v>
          </cell>
          <cell r="P14">
            <v>30</v>
          </cell>
        </row>
        <row r="15">
          <cell r="A15" t="str">
            <v>Nordrhein-Westfalen</v>
          </cell>
          <cell r="B15">
            <v>33200</v>
          </cell>
          <cell r="C15">
            <v>33700</v>
          </cell>
          <cell r="D15">
            <v>35000</v>
          </cell>
          <cell r="E15">
            <v>36200</v>
          </cell>
          <cell r="F15">
            <v>37200</v>
          </cell>
          <cell r="G15">
            <v>36500</v>
          </cell>
          <cell r="H15">
            <v>38400</v>
          </cell>
          <cell r="I15">
            <v>40900</v>
          </cell>
          <cell r="J15">
            <v>42400</v>
          </cell>
          <cell r="K15">
            <v>43500</v>
          </cell>
          <cell r="L15">
            <v>117.35015772870663</v>
          </cell>
          <cell r="M15">
            <v>109.02255639097744</v>
          </cell>
          <cell r="O15">
            <v>21</v>
          </cell>
          <cell r="P15">
            <v>28</v>
          </cell>
        </row>
        <row r="16">
          <cell r="A16" t="str">
            <v>Rheinland-Pfalz</v>
          </cell>
          <cell r="B16">
            <v>30500</v>
          </cell>
          <cell r="C16">
            <v>31000</v>
          </cell>
          <cell r="D16">
            <v>31800</v>
          </cell>
          <cell r="E16">
            <v>32300</v>
          </cell>
          <cell r="F16">
            <v>33700</v>
          </cell>
          <cell r="G16">
            <v>32900</v>
          </cell>
          <cell r="H16">
            <v>37400</v>
          </cell>
          <cell r="I16">
            <v>39200</v>
          </cell>
          <cell r="J16">
            <v>39400</v>
          </cell>
          <cell r="K16">
            <v>40100</v>
          </cell>
          <cell r="L16">
            <v>106.30914826498423</v>
          </cell>
          <cell r="M16">
            <v>100.50125313283209</v>
          </cell>
          <cell r="O16">
            <v>30</v>
          </cell>
          <cell r="P16">
            <v>34</v>
          </cell>
        </row>
        <row r="17">
          <cell r="A17" t="str">
            <v>Saarland</v>
          </cell>
          <cell r="B17">
            <v>31700</v>
          </cell>
          <cell r="C17">
            <v>31700</v>
          </cell>
          <cell r="D17">
            <v>32700</v>
          </cell>
          <cell r="E17">
            <v>33300</v>
          </cell>
          <cell r="F17">
            <v>33400</v>
          </cell>
          <cell r="G17">
            <v>32000</v>
          </cell>
          <cell r="H17">
            <v>33400</v>
          </cell>
          <cell r="I17">
            <v>36700</v>
          </cell>
          <cell r="J17">
            <v>37300</v>
          </cell>
          <cell r="K17">
            <v>37800</v>
          </cell>
          <cell r="L17">
            <v>105.3627760252366</v>
          </cell>
          <cell r="M17">
            <v>94.73684210526315</v>
          </cell>
          <cell r="O17">
            <v>32</v>
          </cell>
          <cell r="P17">
            <v>42</v>
          </cell>
        </row>
        <row r="18">
          <cell r="A18" t="str">
            <v>Sachsen</v>
          </cell>
          <cell r="B18">
            <v>25800</v>
          </cell>
          <cell r="C18">
            <v>26500</v>
          </cell>
          <cell r="D18">
            <v>27500</v>
          </cell>
          <cell r="E18">
            <v>28300</v>
          </cell>
          <cell r="F18">
            <v>29700</v>
          </cell>
          <cell r="G18">
            <v>29000</v>
          </cell>
          <cell r="H18">
            <v>30700</v>
          </cell>
          <cell r="I18">
            <v>33000</v>
          </cell>
          <cell r="J18">
            <v>34800</v>
          </cell>
          <cell r="K18">
            <v>35900</v>
          </cell>
          <cell r="L18">
            <v>93.690851735015769</v>
          </cell>
          <cell r="M18">
            <v>89.974937343358391</v>
          </cell>
          <cell r="O18">
            <v>43</v>
          </cell>
          <cell r="P18">
            <v>46</v>
          </cell>
        </row>
        <row r="19">
          <cell r="A19" t="str">
            <v>Sachsen-Anhalt</v>
          </cell>
          <cell r="B19">
            <v>23700</v>
          </cell>
          <cell r="C19">
            <v>24300</v>
          </cell>
          <cell r="D19">
            <v>25200</v>
          </cell>
          <cell r="E19">
            <v>25800</v>
          </cell>
          <cell r="F19">
            <v>27200</v>
          </cell>
          <cell r="G19">
            <v>26900</v>
          </cell>
          <cell r="H19">
            <v>28600</v>
          </cell>
          <cell r="I19">
            <v>31300</v>
          </cell>
          <cell r="J19">
            <v>32500</v>
          </cell>
          <cell r="K19">
            <v>33300</v>
          </cell>
          <cell r="L19">
            <v>85.804416403785496</v>
          </cell>
          <cell r="M19">
            <v>83.458646616541358</v>
          </cell>
          <cell r="O19">
            <v>58</v>
          </cell>
          <cell r="P19">
            <v>56</v>
          </cell>
        </row>
        <row r="20">
          <cell r="A20" t="str">
            <v>Schleswig-Holstein</v>
          </cell>
          <cell r="B20">
            <v>27500</v>
          </cell>
          <cell r="C20">
            <v>28100</v>
          </cell>
          <cell r="D20">
            <v>29600</v>
          </cell>
          <cell r="E20">
            <v>30300</v>
          </cell>
          <cell r="F20">
            <v>31400</v>
          </cell>
          <cell r="G20">
            <v>31200</v>
          </cell>
          <cell r="H20">
            <v>33000</v>
          </cell>
          <cell r="I20">
            <v>36300</v>
          </cell>
          <cell r="J20">
            <v>37000</v>
          </cell>
          <cell r="K20">
            <v>38600</v>
          </cell>
          <cell r="L20">
            <v>99.053627760252354</v>
          </cell>
          <cell r="M20">
            <v>96.741854636591469</v>
          </cell>
          <cell r="O20">
            <v>39</v>
          </cell>
          <cell r="P20">
            <v>37</v>
          </cell>
        </row>
        <row r="21">
          <cell r="A21" t="str">
            <v>Thüringen</v>
          </cell>
          <cell r="B21">
            <v>24500</v>
          </cell>
          <cell r="C21">
            <v>25200</v>
          </cell>
          <cell r="D21">
            <v>26200</v>
          </cell>
          <cell r="E21">
            <v>26700</v>
          </cell>
          <cell r="F21">
            <v>27600</v>
          </cell>
          <cell r="G21">
            <v>27300</v>
          </cell>
          <cell r="H21">
            <v>28700</v>
          </cell>
          <cell r="I21">
            <v>30600</v>
          </cell>
          <cell r="J21">
            <v>32400</v>
          </cell>
          <cell r="K21">
            <v>33200</v>
          </cell>
          <cell r="L21">
            <v>87.066246056782333</v>
          </cell>
          <cell r="M21">
            <v>83.208020050125313</v>
          </cell>
          <cell r="O21">
            <v>53</v>
          </cell>
          <cell r="P21">
            <v>58</v>
          </cell>
        </row>
        <row r="22">
          <cell r="L22" t="str">
            <v/>
          </cell>
          <cell r="M22" t="str">
            <v/>
          </cell>
          <cell r="O22" t="str">
            <v/>
          </cell>
          <cell r="P22" t="str">
            <v/>
          </cell>
        </row>
        <row r="23">
          <cell r="A23" t="str">
            <v>Région de Bruxelles-Capitale/Brussels Hoofdstedelijk Gewest</v>
          </cell>
          <cell r="B23">
            <v>59400</v>
          </cell>
          <cell r="C23">
            <v>59400</v>
          </cell>
          <cell r="D23">
            <v>60600</v>
          </cell>
          <cell r="E23">
            <v>61600</v>
          </cell>
          <cell r="F23">
            <v>63300</v>
          </cell>
          <cell r="G23">
            <v>60700</v>
          </cell>
          <cell r="H23">
            <v>64600</v>
          </cell>
          <cell r="I23">
            <v>68900</v>
          </cell>
          <cell r="J23">
            <v>73100</v>
          </cell>
          <cell r="K23">
            <v>76000</v>
          </cell>
          <cell r="L23">
            <v>199.68454258675078</v>
          </cell>
          <cell r="M23">
            <v>190.47619047619045</v>
          </cell>
          <cell r="O23">
            <v>3</v>
          </cell>
          <cell r="P23">
            <v>4</v>
          </cell>
        </row>
        <row r="24">
          <cell r="A24" t="str">
            <v>Vlaams Gewest</v>
          </cell>
          <cell r="B24">
            <v>33600</v>
          </cell>
          <cell r="C24">
            <v>34400</v>
          </cell>
          <cell r="D24">
            <v>35300</v>
          </cell>
          <cell r="E24">
            <v>36200</v>
          </cell>
          <cell r="F24">
            <v>37300</v>
          </cell>
          <cell r="G24">
            <v>36400</v>
          </cell>
          <cell r="H24">
            <v>39700</v>
          </cell>
          <cell r="I24">
            <v>43700</v>
          </cell>
          <cell r="J24">
            <v>46700</v>
          </cell>
          <cell r="K24">
            <v>47700</v>
          </cell>
          <cell r="L24">
            <v>117.66561514195584</v>
          </cell>
          <cell r="M24">
            <v>119.54887218045114</v>
          </cell>
          <cell r="O24">
            <v>20</v>
          </cell>
          <cell r="P24">
            <v>20</v>
          </cell>
        </row>
        <row r="25">
          <cell r="A25" t="str">
            <v>Région wallonne</v>
          </cell>
          <cell r="B25">
            <v>23800</v>
          </cell>
          <cell r="C25">
            <v>24200</v>
          </cell>
          <cell r="D25">
            <v>24900</v>
          </cell>
          <cell r="E25">
            <v>25900</v>
          </cell>
          <cell r="F25">
            <v>27300</v>
          </cell>
          <cell r="G25">
            <v>26500</v>
          </cell>
          <cell r="H25">
            <v>28200</v>
          </cell>
          <cell r="I25">
            <v>31400</v>
          </cell>
          <cell r="J25">
            <v>33600</v>
          </cell>
          <cell r="K25">
            <v>34600</v>
          </cell>
          <cell r="L25">
            <v>86.119873817034701</v>
          </cell>
          <cell r="M25">
            <v>86.716791979949875</v>
          </cell>
          <cell r="O25">
            <v>56</v>
          </cell>
          <cell r="P25">
            <v>50</v>
          </cell>
        </row>
        <row r="26">
          <cell r="A26" t="str">
            <v>Severna i Yugoiztochna Bulgaria</v>
          </cell>
          <cell r="B26">
            <v>10300</v>
          </cell>
          <cell r="C26">
            <v>11000</v>
          </cell>
          <cell r="D26">
            <v>11700</v>
          </cell>
          <cell r="E26">
            <v>12300</v>
          </cell>
          <cell r="F26">
            <v>12500</v>
          </cell>
          <cell r="G26">
            <v>12400</v>
          </cell>
          <cell r="H26">
            <v>14600</v>
          </cell>
          <cell r="I26">
            <v>17300</v>
          </cell>
          <cell r="J26">
            <v>18400</v>
          </cell>
          <cell r="K26">
            <v>19500</v>
          </cell>
          <cell r="L26">
            <v>39.43217665615142</v>
          </cell>
          <cell r="M26">
            <v>48.872180451127818</v>
          </cell>
          <cell r="O26">
            <v>92</v>
          </cell>
          <cell r="P26">
            <v>92</v>
          </cell>
        </row>
        <row r="27">
          <cell r="A27" t="str">
            <v>Yugozapadna i Yuzhna tsentralna Bulgaria</v>
          </cell>
          <cell r="B27">
            <v>16900</v>
          </cell>
          <cell r="C27">
            <v>17800</v>
          </cell>
          <cell r="D27">
            <v>18900</v>
          </cell>
          <cell r="E27">
            <v>20200</v>
          </cell>
          <cell r="F27">
            <v>22100</v>
          </cell>
          <cell r="G27">
            <v>22300</v>
          </cell>
          <cell r="H27">
            <v>24700</v>
          </cell>
          <cell r="I27">
            <v>27200</v>
          </cell>
          <cell r="J27">
            <v>29700</v>
          </cell>
          <cell r="K27">
            <v>32700</v>
          </cell>
          <cell r="L27">
            <v>69.716088328075713</v>
          </cell>
          <cell r="M27">
            <v>81.954887218045116</v>
          </cell>
          <cell r="O27">
            <v>72</v>
          </cell>
          <cell r="P27">
            <v>61</v>
          </cell>
        </row>
        <row r="28">
          <cell r="A28" t="str">
            <v>Česko</v>
          </cell>
          <cell r="B28">
            <v>24600</v>
          </cell>
          <cell r="C28">
            <v>25400</v>
          </cell>
          <cell r="D28">
            <v>27200</v>
          </cell>
          <cell r="E28">
            <v>28500</v>
          </cell>
          <cell r="F28">
            <v>30000</v>
          </cell>
          <cell r="G28">
            <v>29200</v>
          </cell>
          <cell r="H28">
            <v>30500</v>
          </cell>
          <cell r="I28">
            <v>32400</v>
          </cell>
          <cell r="J28">
            <v>35000</v>
          </cell>
          <cell r="K28">
            <v>36200</v>
          </cell>
          <cell r="L28">
            <v>94.637223974763401</v>
          </cell>
          <cell r="M28">
            <v>90.726817042606513</v>
          </cell>
          <cell r="O28">
            <v>42</v>
          </cell>
          <cell r="P28">
            <v>44</v>
          </cell>
        </row>
        <row r="29">
          <cell r="A29" t="str">
            <v>Denmark</v>
          </cell>
          <cell r="B29">
            <v>34700</v>
          </cell>
          <cell r="C29">
            <v>35600</v>
          </cell>
          <cell r="D29">
            <v>37600</v>
          </cell>
          <cell r="E29">
            <v>38300</v>
          </cell>
          <cell r="F29">
            <v>39000</v>
          </cell>
          <cell r="G29">
            <v>39800</v>
          </cell>
          <cell r="H29">
            <v>44000</v>
          </cell>
          <cell r="I29">
            <v>47800</v>
          </cell>
          <cell r="J29">
            <v>48000</v>
          </cell>
          <cell r="K29">
            <v>50400</v>
          </cell>
          <cell r="L29">
            <v>123.02839116719242</v>
          </cell>
          <cell r="M29">
            <v>126.31578947368421</v>
          </cell>
          <cell r="O29">
            <v>16</v>
          </cell>
          <cell r="P29">
            <v>15</v>
          </cell>
        </row>
        <row r="30">
          <cell r="A30" t="str">
            <v>Eesti</v>
          </cell>
          <cell r="B30">
            <v>21400</v>
          </cell>
          <cell r="C30">
            <v>22200</v>
          </cell>
          <cell r="D30">
            <v>23700</v>
          </cell>
          <cell r="E30">
            <v>25200</v>
          </cell>
          <cell r="F30">
            <v>26400</v>
          </cell>
          <cell r="G30">
            <v>26000</v>
          </cell>
          <cell r="H30">
            <v>28200</v>
          </cell>
          <cell r="I30">
            <v>30000</v>
          </cell>
          <cell r="J30">
            <v>30600</v>
          </cell>
          <cell r="K30">
            <v>31600</v>
          </cell>
          <cell r="L30">
            <v>83.280757097791806</v>
          </cell>
          <cell r="M30">
            <v>79.197994987468661</v>
          </cell>
          <cell r="O30">
            <v>61</v>
          </cell>
          <cell r="P30">
            <v>65</v>
          </cell>
        </row>
        <row r="31">
          <cell r="A31" t="str">
            <v>Ireland</v>
          </cell>
          <cell r="B31">
            <v>51500</v>
          </cell>
          <cell r="C31">
            <v>50800</v>
          </cell>
          <cell r="D31">
            <v>55300</v>
          </cell>
          <cell r="E31">
            <v>58600</v>
          </cell>
          <cell r="F31">
            <v>60000</v>
          </cell>
          <cell r="G31">
            <v>62500</v>
          </cell>
          <cell r="H31">
            <v>74700</v>
          </cell>
          <cell r="I31">
            <v>85700</v>
          </cell>
          <cell r="J31">
            <v>83600</v>
          </cell>
          <cell r="K31">
            <v>88500</v>
          </cell>
          <cell r="L31">
            <v>189.2744479495268</v>
          </cell>
          <cell r="M31">
            <v>221.80451127819549</v>
          </cell>
          <cell r="O31">
            <v>4</v>
          </cell>
          <cell r="P31">
            <v>2</v>
          </cell>
        </row>
        <row r="32">
          <cell r="A32" t="str">
            <v>Attiki</v>
          </cell>
          <cell r="B32">
            <v>25800</v>
          </cell>
          <cell r="C32">
            <v>26000</v>
          </cell>
          <cell r="D32">
            <v>26900</v>
          </cell>
          <cell r="E32">
            <v>27600</v>
          </cell>
          <cell r="F32">
            <v>28600</v>
          </cell>
          <cell r="G32">
            <v>26200</v>
          </cell>
          <cell r="H32">
            <v>29500</v>
          </cell>
          <cell r="I32">
            <v>33000</v>
          </cell>
          <cell r="J32">
            <v>36700</v>
          </cell>
          <cell r="K32">
            <v>38200</v>
          </cell>
          <cell r="L32">
            <v>90.220820189274448</v>
          </cell>
          <cell r="M32">
            <v>95.739348370927317</v>
          </cell>
          <cell r="O32">
            <v>46</v>
          </cell>
          <cell r="P32">
            <v>40</v>
          </cell>
        </row>
        <row r="33">
          <cell r="A33" t="str">
            <v>Nisia Aigaiou, Kriti</v>
          </cell>
          <cell r="B33">
            <v>17600</v>
          </cell>
          <cell r="C33">
            <v>17000</v>
          </cell>
          <cell r="D33">
            <v>17500</v>
          </cell>
          <cell r="E33">
            <v>17800</v>
          </cell>
          <cell r="F33">
            <v>18200</v>
          </cell>
          <cell r="G33">
            <v>15100</v>
          </cell>
          <cell r="H33">
            <v>17300</v>
          </cell>
          <cell r="I33">
            <v>20100</v>
          </cell>
          <cell r="J33">
            <v>22600</v>
          </cell>
          <cell r="K33">
            <v>23700</v>
          </cell>
          <cell r="L33">
            <v>57.413249211356465</v>
          </cell>
          <cell r="M33">
            <v>59.398496240601503</v>
          </cell>
          <cell r="O33">
            <v>86</v>
          </cell>
          <cell r="P33">
            <v>85</v>
          </cell>
        </row>
        <row r="34">
          <cell r="A34" t="str">
            <v>Voreia Elláda</v>
          </cell>
          <cell r="B34">
            <v>14800</v>
          </cell>
          <cell r="C34">
            <v>14800</v>
          </cell>
          <cell r="D34">
            <v>15100</v>
          </cell>
          <cell r="E34">
            <v>15500</v>
          </cell>
          <cell r="F34">
            <v>15700</v>
          </cell>
          <cell r="G34">
            <v>14400</v>
          </cell>
          <cell r="H34">
            <v>16100</v>
          </cell>
          <cell r="I34">
            <v>18300</v>
          </cell>
          <cell r="J34">
            <v>19600</v>
          </cell>
          <cell r="K34">
            <v>20400</v>
          </cell>
          <cell r="L34">
            <v>49.526813880126177</v>
          </cell>
          <cell r="M34">
            <v>51.127819548872175</v>
          </cell>
          <cell r="O34">
            <v>89</v>
          </cell>
          <cell r="P34">
            <v>90</v>
          </cell>
        </row>
        <row r="35">
          <cell r="A35" t="str">
            <v>Kentriki Elláda</v>
          </cell>
          <cell r="B35">
            <v>15400</v>
          </cell>
          <cell r="C35">
            <v>15400</v>
          </cell>
          <cell r="D35">
            <v>15900</v>
          </cell>
          <cell r="E35">
            <v>16300</v>
          </cell>
          <cell r="F35">
            <v>16800</v>
          </cell>
          <cell r="G35">
            <v>15500</v>
          </cell>
          <cell r="H35">
            <v>17400</v>
          </cell>
          <cell r="I35">
            <v>19700</v>
          </cell>
          <cell r="J35">
            <v>21000</v>
          </cell>
          <cell r="K35">
            <v>21900</v>
          </cell>
          <cell r="L35">
            <v>52.996845425867512</v>
          </cell>
          <cell r="M35">
            <v>54.887218045112782</v>
          </cell>
          <cell r="O35">
            <v>87</v>
          </cell>
          <cell r="P35">
            <v>88</v>
          </cell>
        </row>
        <row r="36">
          <cell r="A36" t="str">
            <v>Noroeste</v>
          </cell>
          <cell r="B36">
            <v>22600</v>
          </cell>
          <cell r="C36">
            <v>23200</v>
          </cell>
          <cell r="D36">
            <v>24400</v>
          </cell>
          <cell r="E36">
            <v>24900</v>
          </cell>
          <cell r="F36">
            <v>25600</v>
          </cell>
          <cell r="G36">
            <v>22900</v>
          </cell>
          <cell r="H36">
            <v>25900</v>
          </cell>
          <cell r="I36">
            <v>29300</v>
          </cell>
          <cell r="J36">
            <v>32000</v>
          </cell>
          <cell r="K36">
            <v>33500</v>
          </cell>
          <cell r="L36">
            <v>80.757097791798103</v>
          </cell>
          <cell r="M36">
            <v>83.959899749373434</v>
          </cell>
          <cell r="O36">
            <v>63</v>
          </cell>
          <cell r="P36">
            <v>55</v>
          </cell>
        </row>
        <row r="37">
          <cell r="A37" t="str">
            <v>Noreste</v>
          </cell>
          <cell r="B37">
            <v>30400</v>
          </cell>
          <cell r="C37">
            <v>31300</v>
          </cell>
          <cell r="D37">
            <v>32700</v>
          </cell>
          <cell r="E37">
            <v>33100</v>
          </cell>
          <cell r="F37">
            <v>34100</v>
          </cell>
          <cell r="G37">
            <v>30300</v>
          </cell>
          <cell r="H37">
            <v>33800</v>
          </cell>
          <cell r="I37">
            <v>38200</v>
          </cell>
          <cell r="J37">
            <v>41500</v>
          </cell>
          <cell r="K37">
            <v>43500</v>
          </cell>
          <cell r="L37">
            <v>107.57097791798107</v>
          </cell>
          <cell r="M37">
            <v>109.02255639097744</v>
          </cell>
          <cell r="O37">
            <v>27</v>
          </cell>
          <cell r="P37">
            <v>28</v>
          </cell>
        </row>
        <row r="38">
          <cell r="A38" t="str">
            <v>Comunidad de Madrid</v>
          </cell>
          <cell r="B38">
            <v>34900</v>
          </cell>
          <cell r="C38">
            <v>36000</v>
          </cell>
          <cell r="D38">
            <v>37700</v>
          </cell>
          <cell r="E38">
            <v>38200</v>
          </cell>
          <cell r="F38">
            <v>39400</v>
          </cell>
          <cell r="G38">
            <v>34600</v>
          </cell>
          <cell r="H38">
            <v>38700</v>
          </cell>
          <cell r="I38">
            <v>43300</v>
          </cell>
          <cell r="J38">
            <v>47900</v>
          </cell>
          <cell r="K38">
            <v>49900</v>
          </cell>
          <cell r="L38">
            <v>124.29022082018928</v>
          </cell>
          <cell r="M38">
            <v>125.06265664160401</v>
          </cell>
          <cell r="O38">
            <v>15</v>
          </cell>
          <cell r="P38">
            <v>16</v>
          </cell>
        </row>
        <row r="39">
          <cell r="A39" t="str">
            <v>Centro (ES)</v>
          </cell>
          <cell r="B39">
            <v>21200</v>
          </cell>
          <cell r="C39">
            <v>21900</v>
          </cell>
          <cell r="D39">
            <v>23000</v>
          </cell>
          <cell r="E39">
            <v>23600</v>
          </cell>
          <cell r="F39">
            <v>24300</v>
          </cell>
          <cell r="G39">
            <v>22000</v>
          </cell>
          <cell r="H39">
            <v>24700</v>
          </cell>
          <cell r="I39">
            <v>27900</v>
          </cell>
          <cell r="J39">
            <v>29900</v>
          </cell>
          <cell r="K39">
            <v>31300</v>
          </cell>
          <cell r="L39">
            <v>76.656151419558356</v>
          </cell>
          <cell r="M39">
            <v>78.446115288220554</v>
          </cell>
          <cell r="O39">
            <v>66</v>
          </cell>
          <cell r="P39">
            <v>68</v>
          </cell>
        </row>
        <row r="40">
          <cell r="A40" t="str">
            <v>Este</v>
          </cell>
          <cell r="B40">
            <v>27000</v>
          </cell>
          <cell r="C40">
            <v>27900</v>
          </cell>
          <cell r="D40">
            <v>29200</v>
          </cell>
          <cell r="E40">
            <v>29600</v>
          </cell>
          <cell r="F40">
            <v>30400</v>
          </cell>
          <cell r="G40">
            <v>26200</v>
          </cell>
          <cell r="H40">
            <v>29600</v>
          </cell>
          <cell r="I40">
            <v>32900</v>
          </cell>
          <cell r="J40">
            <v>36100</v>
          </cell>
          <cell r="K40">
            <v>37700</v>
          </cell>
          <cell r="L40">
            <v>95.899053627760253</v>
          </cell>
          <cell r="M40">
            <v>94.486215538847119</v>
          </cell>
          <cell r="O40">
            <v>41</v>
          </cell>
          <cell r="P40">
            <v>43</v>
          </cell>
        </row>
        <row r="41">
          <cell r="A41" t="str">
            <v>Sur</v>
          </cell>
          <cell r="B41">
            <v>19300</v>
          </cell>
          <cell r="C41">
            <v>19700</v>
          </cell>
          <cell r="D41">
            <v>20700</v>
          </cell>
          <cell r="E41">
            <v>21000</v>
          </cell>
          <cell r="F41">
            <v>21600</v>
          </cell>
          <cell r="G41">
            <v>19100</v>
          </cell>
          <cell r="H41">
            <v>21600</v>
          </cell>
          <cell r="I41">
            <v>24200</v>
          </cell>
          <cell r="J41">
            <v>26400</v>
          </cell>
          <cell r="K41">
            <v>27700</v>
          </cell>
          <cell r="L41">
            <v>68.138801261829656</v>
          </cell>
          <cell r="M41">
            <v>69.423558897243112</v>
          </cell>
          <cell r="O41">
            <v>74</v>
          </cell>
          <cell r="P41">
            <v>78</v>
          </cell>
        </row>
        <row r="42">
          <cell r="A42" t="str">
            <v>Canarias</v>
          </cell>
          <cell r="B42">
            <v>20400</v>
          </cell>
          <cell r="C42">
            <v>21000</v>
          </cell>
          <cell r="D42">
            <v>22100</v>
          </cell>
          <cell r="E42">
            <v>22400</v>
          </cell>
          <cell r="F42">
            <v>22800</v>
          </cell>
          <cell r="G42">
            <v>18200</v>
          </cell>
          <cell r="H42">
            <v>20600</v>
          </cell>
          <cell r="I42">
            <v>24500</v>
          </cell>
          <cell r="J42">
            <v>27200</v>
          </cell>
          <cell r="K42">
            <v>28900</v>
          </cell>
          <cell r="L42">
            <v>71.924290220820183</v>
          </cell>
          <cell r="M42">
            <v>72.431077694235597</v>
          </cell>
          <cell r="O42">
            <v>69</v>
          </cell>
          <cell r="P42">
            <v>75</v>
          </cell>
        </row>
        <row r="43">
          <cell r="A43" t="str">
            <v>Ile de France</v>
          </cell>
          <cell r="B43">
            <v>49500</v>
          </cell>
          <cell r="C43">
            <v>50300</v>
          </cell>
          <cell r="D43">
            <v>51500</v>
          </cell>
          <cell r="E43">
            <v>53300</v>
          </cell>
          <cell r="F43">
            <v>55100</v>
          </cell>
          <cell r="G43">
            <v>50700</v>
          </cell>
          <cell r="H43">
            <v>53800</v>
          </cell>
          <cell r="I43">
            <v>57100</v>
          </cell>
          <cell r="J43">
            <v>61500</v>
          </cell>
          <cell r="K43">
            <v>64000</v>
          </cell>
          <cell r="L43">
            <v>173.81703470031547</v>
          </cell>
          <cell r="M43">
            <v>160.40100250626566</v>
          </cell>
          <cell r="O43">
            <v>5</v>
          </cell>
          <cell r="P43">
            <v>5</v>
          </cell>
        </row>
        <row r="44">
          <cell r="A44" t="str">
            <v>Centre — Val de Loire</v>
          </cell>
          <cell r="B44">
            <v>24500</v>
          </cell>
          <cell r="C44">
            <v>24600</v>
          </cell>
          <cell r="D44">
            <v>25200</v>
          </cell>
          <cell r="E44">
            <v>25800</v>
          </cell>
          <cell r="F44">
            <v>27400</v>
          </cell>
          <cell r="G44">
            <v>26400</v>
          </cell>
          <cell r="H44">
            <v>27600</v>
          </cell>
          <cell r="I44">
            <v>28500</v>
          </cell>
          <cell r="J44">
            <v>32000</v>
          </cell>
          <cell r="K44">
            <v>32600</v>
          </cell>
          <cell r="L44">
            <v>86.435331230283907</v>
          </cell>
          <cell r="M44">
            <v>81.70426065162907</v>
          </cell>
          <cell r="O44">
            <v>55</v>
          </cell>
          <cell r="P44">
            <v>62</v>
          </cell>
        </row>
        <row r="45">
          <cell r="A45" t="str">
            <v>Bourgogne-Franche-Comté</v>
          </cell>
          <cell r="B45">
            <v>23600</v>
          </cell>
          <cell r="C45">
            <v>23600</v>
          </cell>
          <cell r="D45">
            <v>24400</v>
          </cell>
          <cell r="E45">
            <v>24900</v>
          </cell>
          <cell r="F45">
            <v>26900</v>
          </cell>
          <cell r="G45">
            <v>26100</v>
          </cell>
          <cell r="H45">
            <v>27100</v>
          </cell>
          <cell r="I45">
            <v>28300</v>
          </cell>
          <cell r="J45">
            <v>30600</v>
          </cell>
          <cell r="K45">
            <v>31500</v>
          </cell>
          <cell r="L45">
            <v>84.858044164037864</v>
          </cell>
          <cell r="M45">
            <v>78.94736842105263</v>
          </cell>
          <cell r="O45">
            <v>60</v>
          </cell>
          <cell r="P45">
            <v>66</v>
          </cell>
        </row>
        <row r="46">
          <cell r="A46" t="str">
            <v>Normandie</v>
          </cell>
          <cell r="B46">
            <v>24900</v>
          </cell>
          <cell r="C46">
            <v>24800</v>
          </cell>
          <cell r="D46">
            <v>25000</v>
          </cell>
          <cell r="E46">
            <v>25500</v>
          </cell>
          <cell r="F46">
            <v>27200</v>
          </cell>
          <cell r="G46">
            <v>26200</v>
          </cell>
          <cell r="H46">
            <v>27500</v>
          </cell>
          <cell r="I46">
            <v>28900</v>
          </cell>
          <cell r="J46">
            <v>31800</v>
          </cell>
          <cell r="K46">
            <v>32500</v>
          </cell>
          <cell r="L46">
            <v>85.804416403785496</v>
          </cell>
          <cell r="M46">
            <v>81.453634085213039</v>
          </cell>
          <cell r="O46">
            <v>58</v>
          </cell>
          <cell r="P46">
            <v>64</v>
          </cell>
        </row>
        <row r="47">
          <cell r="A47" t="str">
            <v>Hauts-de-France</v>
          </cell>
          <cell r="B47">
            <v>23400</v>
          </cell>
          <cell r="C47">
            <v>23500</v>
          </cell>
          <cell r="D47">
            <v>24200</v>
          </cell>
          <cell r="E47">
            <v>24800</v>
          </cell>
          <cell r="F47">
            <v>25500</v>
          </cell>
          <cell r="G47">
            <v>24600</v>
          </cell>
          <cell r="H47">
            <v>25800</v>
          </cell>
          <cell r="I47">
            <v>27000</v>
          </cell>
          <cell r="J47">
            <v>29400</v>
          </cell>
          <cell r="K47">
            <v>30300</v>
          </cell>
          <cell r="L47">
            <v>80.441640378548897</v>
          </cell>
          <cell r="M47">
            <v>75.939849624060145</v>
          </cell>
          <cell r="O47">
            <v>64</v>
          </cell>
          <cell r="P47">
            <v>70</v>
          </cell>
        </row>
        <row r="48">
          <cell r="A48" t="str">
            <v>Grand Est</v>
          </cell>
          <cell r="B48">
            <v>24500</v>
          </cell>
          <cell r="C48">
            <v>24500</v>
          </cell>
          <cell r="D48">
            <v>25300</v>
          </cell>
          <cell r="E48">
            <v>25900</v>
          </cell>
          <cell r="F48">
            <v>27300</v>
          </cell>
          <cell r="G48">
            <v>26200</v>
          </cell>
          <cell r="H48">
            <v>27400</v>
          </cell>
          <cell r="I48">
            <v>28900</v>
          </cell>
          <cell r="J48">
            <v>31800</v>
          </cell>
          <cell r="K48">
            <v>32600</v>
          </cell>
          <cell r="L48">
            <v>86.119873817034701</v>
          </cell>
          <cell r="M48">
            <v>81.70426065162907</v>
          </cell>
          <cell r="O48">
            <v>56</v>
          </cell>
          <cell r="P48">
            <v>62</v>
          </cell>
        </row>
        <row r="49">
          <cell r="A49" t="str">
            <v>Pays de la Loire</v>
          </cell>
          <cell r="B49">
            <v>26100</v>
          </cell>
          <cell r="C49">
            <v>26400</v>
          </cell>
          <cell r="D49">
            <v>27000</v>
          </cell>
          <cell r="E49">
            <v>27700</v>
          </cell>
          <cell r="F49">
            <v>29700</v>
          </cell>
          <cell r="G49">
            <v>29100</v>
          </cell>
          <cell r="H49">
            <v>30100</v>
          </cell>
          <cell r="I49">
            <v>31100</v>
          </cell>
          <cell r="J49">
            <v>33800</v>
          </cell>
          <cell r="K49">
            <v>34600</v>
          </cell>
          <cell r="L49">
            <v>93.690851735015769</v>
          </cell>
          <cell r="M49">
            <v>86.716791979949875</v>
          </cell>
          <cell r="O49">
            <v>43</v>
          </cell>
          <cell r="P49">
            <v>50</v>
          </cell>
        </row>
        <row r="50">
          <cell r="A50" t="str">
            <v>Bretagne</v>
          </cell>
          <cell r="B50">
            <v>24700</v>
          </cell>
          <cell r="C50">
            <v>25100</v>
          </cell>
          <cell r="D50">
            <v>25900</v>
          </cell>
          <cell r="E50">
            <v>26300</v>
          </cell>
          <cell r="F50">
            <v>28200</v>
          </cell>
          <cell r="G50">
            <v>27400</v>
          </cell>
          <cell r="H50">
            <v>28700</v>
          </cell>
          <cell r="I50">
            <v>29900</v>
          </cell>
          <cell r="J50">
            <v>32600</v>
          </cell>
          <cell r="K50">
            <v>33700</v>
          </cell>
          <cell r="L50">
            <v>88.958990536277611</v>
          </cell>
          <cell r="M50">
            <v>84.461152882205511</v>
          </cell>
          <cell r="O50">
            <v>49</v>
          </cell>
          <cell r="P50">
            <v>54</v>
          </cell>
        </row>
        <row r="51">
          <cell r="A51" t="str">
            <v>Nouvelle-Aquitaine</v>
          </cell>
          <cell r="B51">
            <v>24800</v>
          </cell>
          <cell r="C51">
            <v>25000</v>
          </cell>
          <cell r="D51">
            <v>25500</v>
          </cell>
          <cell r="E51">
            <v>26300</v>
          </cell>
          <cell r="F51">
            <v>28300</v>
          </cell>
          <cell r="G51">
            <v>27300</v>
          </cell>
          <cell r="H51">
            <v>28800</v>
          </cell>
          <cell r="I51">
            <v>29800</v>
          </cell>
          <cell r="J51">
            <v>32700</v>
          </cell>
          <cell r="K51">
            <v>33300</v>
          </cell>
          <cell r="L51">
            <v>89.274447949526817</v>
          </cell>
          <cell r="M51">
            <v>83.458646616541358</v>
          </cell>
          <cell r="O51">
            <v>47</v>
          </cell>
          <cell r="P51">
            <v>56</v>
          </cell>
        </row>
        <row r="52">
          <cell r="A52" t="str">
            <v>Occitanie</v>
          </cell>
          <cell r="B52">
            <v>24600</v>
          </cell>
          <cell r="C52">
            <v>24900</v>
          </cell>
          <cell r="D52">
            <v>25400</v>
          </cell>
          <cell r="E52">
            <v>26100</v>
          </cell>
          <cell r="F52">
            <v>28300</v>
          </cell>
          <cell r="G52">
            <v>26900</v>
          </cell>
          <cell r="H52">
            <v>28400</v>
          </cell>
          <cell r="I52">
            <v>29300</v>
          </cell>
          <cell r="J52">
            <v>32300</v>
          </cell>
          <cell r="K52">
            <v>33100</v>
          </cell>
          <cell r="L52">
            <v>89.274447949526817</v>
          </cell>
          <cell r="M52">
            <v>82.957393483709268</v>
          </cell>
          <cell r="O52">
            <v>47</v>
          </cell>
          <cell r="P52">
            <v>59</v>
          </cell>
        </row>
        <row r="53">
          <cell r="A53" t="str">
            <v>Auvergne-Rhône-Alpes</v>
          </cell>
          <cell r="B53">
            <v>28300</v>
          </cell>
          <cell r="C53">
            <v>28800</v>
          </cell>
          <cell r="D53">
            <v>29500</v>
          </cell>
          <cell r="E53">
            <v>30600</v>
          </cell>
          <cell r="F53">
            <v>32600</v>
          </cell>
          <cell r="G53">
            <v>31200</v>
          </cell>
          <cell r="H53">
            <v>32600</v>
          </cell>
          <cell r="I53">
            <v>34000</v>
          </cell>
          <cell r="J53">
            <v>37700</v>
          </cell>
          <cell r="K53">
            <v>38600</v>
          </cell>
          <cell r="L53">
            <v>102.83911671924291</v>
          </cell>
          <cell r="M53">
            <v>96.741854636591469</v>
          </cell>
          <cell r="O53">
            <v>35</v>
          </cell>
          <cell r="P53">
            <v>37</v>
          </cell>
        </row>
        <row r="54">
          <cell r="A54" t="str">
            <v>Provence-Alpes-Côte d’Azur</v>
          </cell>
          <cell r="B54">
            <v>27600</v>
          </cell>
          <cell r="C54">
            <v>27900</v>
          </cell>
          <cell r="D54">
            <v>28600</v>
          </cell>
          <cell r="E54">
            <v>29300</v>
          </cell>
          <cell r="F54">
            <v>31600</v>
          </cell>
          <cell r="G54">
            <v>30300</v>
          </cell>
          <cell r="H54">
            <v>34900</v>
          </cell>
          <cell r="I54">
            <v>38000</v>
          </cell>
          <cell r="J54">
            <v>37300</v>
          </cell>
          <cell r="K54">
            <v>38500</v>
          </cell>
          <cell r="L54">
            <v>99.684542586750794</v>
          </cell>
          <cell r="M54">
            <v>96.491228070175438</v>
          </cell>
          <cell r="O54">
            <v>38</v>
          </cell>
          <cell r="P54">
            <v>39</v>
          </cell>
        </row>
        <row r="55">
          <cell r="A55" t="str">
            <v>Corse</v>
          </cell>
          <cell r="B55">
            <v>23400</v>
          </cell>
          <cell r="C55">
            <v>23400</v>
          </cell>
          <cell r="D55">
            <v>24000</v>
          </cell>
          <cell r="E55">
            <v>24700</v>
          </cell>
          <cell r="F55">
            <v>28000</v>
          </cell>
          <cell r="G55">
            <v>26500</v>
          </cell>
          <cell r="H55">
            <v>28600</v>
          </cell>
          <cell r="I55">
            <v>29500</v>
          </cell>
          <cell r="J55">
            <v>33100</v>
          </cell>
          <cell r="K55">
            <v>34500</v>
          </cell>
          <cell r="L55">
            <v>88.328075709779171</v>
          </cell>
          <cell r="M55">
            <v>86.46616541353383</v>
          </cell>
          <cell r="O55">
            <v>50</v>
          </cell>
          <cell r="P55">
            <v>52</v>
          </cell>
        </row>
        <row r="56">
          <cell r="A56" t="str">
            <v>RUP FR — Régions Ultrapériphériques Françaises</v>
          </cell>
          <cell r="B56">
            <v>17200</v>
          </cell>
          <cell r="C56">
            <v>17500</v>
          </cell>
          <cell r="D56">
            <v>17600</v>
          </cell>
          <cell r="E56">
            <v>17900</v>
          </cell>
          <cell r="F56">
            <v>19300</v>
          </cell>
          <cell r="G56">
            <v>18900</v>
          </cell>
          <cell r="H56">
            <v>19800</v>
          </cell>
          <cell r="I56">
            <v>20900</v>
          </cell>
          <cell r="J56">
            <v>22100</v>
          </cell>
          <cell r="K56">
            <v>23000</v>
          </cell>
          <cell r="L56">
            <v>60.883280757097793</v>
          </cell>
          <cell r="M56">
            <v>57.644110275689222</v>
          </cell>
          <cell r="O56">
            <v>84</v>
          </cell>
          <cell r="P56">
            <v>86</v>
          </cell>
        </row>
        <row r="57">
          <cell r="A57" t="str">
            <v>Hrvatska</v>
          </cell>
          <cell r="B57">
            <v>16900</v>
          </cell>
          <cell r="C57">
            <v>17600</v>
          </cell>
          <cell r="D57">
            <v>18700</v>
          </cell>
          <cell r="E57">
            <v>19700</v>
          </cell>
          <cell r="F57">
            <v>21500</v>
          </cell>
          <cell r="G57">
            <v>20200</v>
          </cell>
          <cell r="H57">
            <v>23600</v>
          </cell>
          <cell r="I57">
            <v>26000</v>
          </cell>
          <cell r="J57">
            <v>29800</v>
          </cell>
          <cell r="K57">
            <v>31100</v>
          </cell>
          <cell r="L57">
            <v>67.823343848580436</v>
          </cell>
          <cell r="M57">
            <v>77.944862155388478</v>
          </cell>
          <cell r="O57">
            <v>76</v>
          </cell>
          <cell r="P57">
            <v>69</v>
          </cell>
        </row>
        <row r="58">
          <cell r="A58" t="str">
            <v>Nord-Ovest</v>
          </cell>
          <cell r="B58">
            <v>32800</v>
          </cell>
          <cell r="C58">
            <v>34400</v>
          </cell>
          <cell r="D58">
            <v>35500</v>
          </cell>
          <cell r="E58">
            <v>36400</v>
          </cell>
          <cell r="F58">
            <v>37400</v>
          </cell>
          <cell r="G58">
            <v>35100</v>
          </cell>
          <cell r="H58">
            <v>39600</v>
          </cell>
          <cell r="I58">
            <v>43700</v>
          </cell>
          <cell r="J58">
            <v>46700</v>
          </cell>
          <cell r="K58">
            <v>48200</v>
          </cell>
          <cell r="L58">
            <v>117.98107255520505</v>
          </cell>
          <cell r="M58">
            <v>120.80200501253134</v>
          </cell>
          <cell r="O58">
            <v>19</v>
          </cell>
          <cell r="P58">
            <v>19</v>
          </cell>
        </row>
        <row r="59">
          <cell r="A59" t="str">
            <v>Sud</v>
          </cell>
          <cell r="B59">
            <v>18000</v>
          </cell>
          <cell r="C59">
            <v>18600</v>
          </cell>
          <cell r="D59">
            <v>19200</v>
          </cell>
          <cell r="E59">
            <v>19500</v>
          </cell>
          <cell r="F59">
            <v>20000</v>
          </cell>
          <cell r="G59">
            <v>18800</v>
          </cell>
          <cell r="H59">
            <v>21100</v>
          </cell>
          <cell r="I59">
            <v>23500</v>
          </cell>
          <cell r="J59">
            <v>25200</v>
          </cell>
          <cell r="K59">
            <v>26200</v>
          </cell>
          <cell r="L59">
            <v>63.09148264984227</v>
          </cell>
          <cell r="M59">
            <v>65.664160401002505</v>
          </cell>
          <cell r="O59">
            <v>80</v>
          </cell>
          <cell r="P59">
            <v>82</v>
          </cell>
        </row>
        <row r="60">
          <cell r="A60" t="str">
            <v>Isole</v>
          </cell>
          <cell r="B60">
            <v>17500</v>
          </cell>
          <cell r="C60">
            <v>18000</v>
          </cell>
          <cell r="D60">
            <v>18500</v>
          </cell>
          <cell r="E60">
            <v>18700</v>
          </cell>
          <cell r="F60">
            <v>19100</v>
          </cell>
          <cell r="G60">
            <v>18200</v>
          </cell>
          <cell r="H60">
            <v>20300</v>
          </cell>
          <cell r="I60">
            <v>23000</v>
          </cell>
          <cell r="J60">
            <v>24200</v>
          </cell>
          <cell r="K60">
            <v>25600</v>
          </cell>
          <cell r="L60">
            <v>60.252365930599375</v>
          </cell>
          <cell r="M60">
            <v>64.160401002506262</v>
          </cell>
          <cell r="O60">
            <v>85</v>
          </cell>
          <cell r="P60">
            <v>83</v>
          </cell>
        </row>
        <row r="61">
          <cell r="A61" t="str">
            <v>Nord-Est</v>
          </cell>
          <cell r="B61">
            <v>31700</v>
          </cell>
          <cell r="C61">
            <v>33200</v>
          </cell>
          <cell r="D61">
            <v>34200</v>
          </cell>
          <cell r="E61">
            <v>35000</v>
          </cell>
          <cell r="F61">
            <v>36000</v>
          </cell>
          <cell r="G61">
            <v>33600</v>
          </cell>
          <cell r="H61">
            <v>37700</v>
          </cell>
          <cell r="I61">
            <v>41600</v>
          </cell>
          <cell r="J61">
            <v>44400</v>
          </cell>
          <cell r="K61">
            <v>45600</v>
          </cell>
          <cell r="L61">
            <v>113.56466876971609</v>
          </cell>
          <cell r="M61">
            <v>114.28571428571428</v>
          </cell>
          <cell r="O61">
            <v>23</v>
          </cell>
          <cell r="P61">
            <v>23</v>
          </cell>
        </row>
        <row r="62">
          <cell r="A62" t="str">
            <v>Centro (IT)</v>
          </cell>
          <cell r="B62">
            <v>29200</v>
          </cell>
          <cell r="C62">
            <v>30600</v>
          </cell>
          <cell r="D62">
            <v>31400</v>
          </cell>
          <cell r="E62">
            <v>32000</v>
          </cell>
          <cell r="F62">
            <v>33400</v>
          </cell>
          <cell r="G62">
            <v>30700</v>
          </cell>
          <cell r="H62">
            <v>33900</v>
          </cell>
          <cell r="I62">
            <v>38200</v>
          </cell>
          <cell r="J62">
            <v>40500</v>
          </cell>
          <cell r="K62">
            <v>41800</v>
          </cell>
          <cell r="L62">
            <v>105.3627760252366</v>
          </cell>
          <cell r="M62">
            <v>104.76190476190477</v>
          </cell>
          <cell r="O62">
            <v>32</v>
          </cell>
          <cell r="P62">
            <v>31</v>
          </cell>
        </row>
        <row r="63">
          <cell r="A63" t="str">
            <v>Kýpros</v>
          </cell>
          <cell r="B63">
            <v>23000</v>
          </cell>
          <cell r="C63">
            <v>24900</v>
          </cell>
          <cell r="D63">
            <v>26400</v>
          </cell>
          <cell r="E63">
            <v>27800</v>
          </cell>
          <cell r="F63">
            <v>28900</v>
          </cell>
          <cell r="G63">
            <v>27200</v>
          </cell>
          <cell r="H63">
            <v>30400</v>
          </cell>
          <cell r="I63">
            <v>34500</v>
          </cell>
          <cell r="J63">
            <v>37400</v>
          </cell>
          <cell r="K63">
            <v>39500</v>
          </cell>
          <cell r="L63">
            <v>91.16719242902208</v>
          </cell>
          <cell r="M63">
            <v>98.997493734335833</v>
          </cell>
          <cell r="O63">
            <v>45</v>
          </cell>
          <cell r="P63">
            <v>36</v>
          </cell>
        </row>
        <row r="64">
          <cell r="A64" t="str">
            <v>Latvija</v>
          </cell>
          <cell r="B64">
            <v>17300</v>
          </cell>
          <cell r="C64">
            <v>17900</v>
          </cell>
          <cell r="D64">
            <v>19000</v>
          </cell>
          <cell r="E64">
            <v>20200</v>
          </cell>
          <cell r="F64">
            <v>20900</v>
          </cell>
          <cell r="G64">
            <v>20900</v>
          </cell>
          <cell r="H64">
            <v>23500</v>
          </cell>
          <cell r="I64">
            <v>24900</v>
          </cell>
          <cell r="J64">
            <v>26700</v>
          </cell>
          <cell r="K64">
            <v>27300</v>
          </cell>
          <cell r="L64">
            <v>65.930599369085172</v>
          </cell>
          <cell r="M64">
            <v>68.421052631578945</v>
          </cell>
          <cell r="O64">
            <v>77</v>
          </cell>
          <cell r="P64">
            <v>80</v>
          </cell>
        </row>
        <row r="65">
          <cell r="A65" t="str">
            <v>Lietuva</v>
          </cell>
          <cell r="B65">
            <v>20700</v>
          </cell>
          <cell r="C65">
            <v>21400</v>
          </cell>
          <cell r="D65">
            <v>23100</v>
          </cell>
          <cell r="E65">
            <v>24700</v>
          </cell>
          <cell r="F65">
            <v>26400</v>
          </cell>
          <cell r="G65">
            <v>26400</v>
          </cell>
          <cell r="H65">
            <v>29300</v>
          </cell>
          <cell r="I65">
            <v>31300</v>
          </cell>
          <cell r="J65">
            <v>32900</v>
          </cell>
          <cell r="K65">
            <v>34900</v>
          </cell>
          <cell r="L65">
            <v>83.280757097791806</v>
          </cell>
          <cell r="M65">
            <v>87.468671679197996</v>
          </cell>
          <cell r="O65">
            <v>61</v>
          </cell>
          <cell r="P65">
            <v>49</v>
          </cell>
        </row>
        <row r="66">
          <cell r="A66" t="str">
            <v>Luxembourg</v>
          </cell>
          <cell r="B66">
            <v>77600</v>
          </cell>
          <cell r="C66">
            <v>78500</v>
          </cell>
          <cell r="D66">
            <v>78900</v>
          </cell>
          <cell r="E66">
            <v>78900</v>
          </cell>
          <cell r="F66">
            <v>78700</v>
          </cell>
          <cell r="G66">
            <v>77900</v>
          </cell>
          <cell r="H66">
            <v>87100</v>
          </cell>
          <cell r="I66">
            <v>90400</v>
          </cell>
          <cell r="J66">
            <v>95100</v>
          </cell>
          <cell r="K66">
            <v>97700</v>
          </cell>
          <cell r="L66">
            <v>248.26498422712936</v>
          </cell>
          <cell r="M66">
            <v>244.86215538847117</v>
          </cell>
          <cell r="O66">
            <v>1</v>
          </cell>
          <cell r="P66">
            <v>1</v>
          </cell>
        </row>
        <row r="67">
          <cell r="A67" t="str">
            <v>Közép-Magyarország</v>
          </cell>
          <cell r="B67">
            <v>29800</v>
          </cell>
          <cell r="C67">
            <v>29700</v>
          </cell>
          <cell r="D67">
            <v>31100</v>
          </cell>
          <cell r="E67">
            <v>33100</v>
          </cell>
          <cell r="F67">
            <v>36000</v>
          </cell>
          <cell r="G67">
            <v>35100</v>
          </cell>
          <cell r="H67">
            <v>38500</v>
          </cell>
          <cell r="I67">
            <v>42700</v>
          </cell>
          <cell r="J67">
            <v>46100</v>
          </cell>
          <cell r="K67">
            <v>48800</v>
          </cell>
          <cell r="L67">
            <v>113.56466876971609</v>
          </cell>
          <cell r="M67">
            <v>122.30576441102757</v>
          </cell>
          <cell r="O67">
            <v>23</v>
          </cell>
          <cell r="P67">
            <v>18</v>
          </cell>
        </row>
        <row r="68">
          <cell r="A68" t="str">
            <v>Dunántúl</v>
          </cell>
          <cell r="B68">
            <v>17400</v>
          </cell>
          <cell r="C68">
            <v>17900</v>
          </cell>
          <cell r="D68">
            <v>18200</v>
          </cell>
          <cell r="E68">
            <v>19400</v>
          </cell>
          <cell r="F68">
            <v>19900</v>
          </cell>
          <cell r="G68">
            <v>19200</v>
          </cell>
          <cell r="H68">
            <v>20700</v>
          </cell>
          <cell r="I68">
            <v>22800</v>
          </cell>
          <cell r="J68">
            <v>23600</v>
          </cell>
          <cell r="K68">
            <v>24500</v>
          </cell>
          <cell r="L68">
            <v>62.776025236593057</v>
          </cell>
          <cell r="M68">
            <v>61.403508771929829</v>
          </cell>
          <cell r="O68">
            <v>81</v>
          </cell>
          <cell r="P68">
            <v>84</v>
          </cell>
        </row>
        <row r="69">
          <cell r="A69" t="str">
            <v>Alföld és Észak</v>
          </cell>
          <cell r="B69">
            <v>12900</v>
          </cell>
          <cell r="C69">
            <v>13100</v>
          </cell>
          <cell r="D69">
            <v>13800</v>
          </cell>
          <cell r="E69">
            <v>15000</v>
          </cell>
          <cell r="F69">
            <v>15500</v>
          </cell>
          <cell r="G69">
            <v>15600</v>
          </cell>
          <cell r="H69">
            <v>17000</v>
          </cell>
          <cell r="I69">
            <v>18400</v>
          </cell>
          <cell r="J69">
            <v>19300</v>
          </cell>
          <cell r="K69">
            <v>20000</v>
          </cell>
          <cell r="L69">
            <v>48.895899053627758</v>
          </cell>
          <cell r="M69">
            <v>50.125313283208015</v>
          </cell>
          <cell r="O69">
            <v>90</v>
          </cell>
          <cell r="P69">
            <v>91</v>
          </cell>
        </row>
        <row r="70">
          <cell r="A70" t="str">
            <v>Malta</v>
          </cell>
          <cell r="B70">
            <v>27500</v>
          </cell>
          <cell r="C70">
            <v>28400</v>
          </cell>
          <cell r="D70">
            <v>31400</v>
          </cell>
          <cell r="E70">
            <v>32600</v>
          </cell>
          <cell r="F70">
            <v>33300</v>
          </cell>
          <cell r="G70">
            <v>31900</v>
          </cell>
          <cell r="H70">
            <v>36200</v>
          </cell>
          <cell r="I70">
            <v>37300</v>
          </cell>
          <cell r="J70">
            <v>41800</v>
          </cell>
          <cell r="K70">
            <v>43800</v>
          </cell>
          <cell r="L70">
            <v>105.04731861198738</v>
          </cell>
          <cell r="M70">
            <v>109.77443609022556</v>
          </cell>
          <cell r="O70">
            <v>34</v>
          </cell>
          <cell r="P70">
            <v>27</v>
          </cell>
        </row>
        <row r="71">
          <cell r="A71" t="str">
            <v>Noord-Nederland</v>
          </cell>
          <cell r="B71">
            <v>30600</v>
          </cell>
          <cell r="C71">
            <v>29500</v>
          </cell>
          <cell r="D71">
            <v>30700</v>
          </cell>
          <cell r="E71">
            <v>31700</v>
          </cell>
          <cell r="F71">
            <v>31800</v>
          </cell>
          <cell r="G71">
            <v>31000</v>
          </cell>
          <cell r="H71">
            <v>34400</v>
          </cell>
          <cell r="I71">
            <v>40500</v>
          </cell>
          <cell r="J71">
            <v>39700</v>
          </cell>
          <cell r="K71">
            <v>41500</v>
          </cell>
          <cell r="L71">
            <v>100.31545741324921</v>
          </cell>
          <cell r="M71">
            <v>104.01002506265664</v>
          </cell>
          <cell r="O71">
            <v>37</v>
          </cell>
          <cell r="P71">
            <v>32</v>
          </cell>
        </row>
        <row r="72">
          <cell r="A72" t="str">
            <v>Oost-Nederland</v>
          </cell>
          <cell r="B72">
            <v>30100</v>
          </cell>
          <cell r="C72">
            <v>30600</v>
          </cell>
          <cell r="D72">
            <v>31800</v>
          </cell>
          <cell r="E72">
            <v>33100</v>
          </cell>
          <cell r="F72">
            <v>33900</v>
          </cell>
          <cell r="G72">
            <v>33900</v>
          </cell>
          <cell r="H72">
            <v>36800</v>
          </cell>
          <cell r="I72">
            <v>40400</v>
          </cell>
          <cell r="J72">
            <v>42200</v>
          </cell>
          <cell r="K72">
            <v>45400</v>
          </cell>
          <cell r="L72">
            <v>106.94006309148266</v>
          </cell>
          <cell r="M72">
            <v>113.78446115288222</v>
          </cell>
          <cell r="O72">
            <v>29</v>
          </cell>
          <cell r="P72">
            <v>24</v>
          </cell>
        </row>
        <row r="73">
          <cell r="A73" t="str">
            <v>West-Nederland</v>
          </cell>
          <cell r="B73">
            <v>41200</v>
          </cell>
          <cell r="C73">
            <v>41600</v>
          </cell>
          <cell r="D73">
            <v>43200</v>
          </cell>
          <cell r="E73">
            <v>44700</v>
          </cell>
          <cell r="F73">
            <v>45500</v>
          </cell>
          <cell r="G73">
            <v>44600</v>
          </cell>
          <cell r="H73">
            <v>48600</v>
          </cell>
          <cell r="I73">
            <v>53700</v>
          </cell>
          <cell r="J73">
            <v>56100</v>
          </cell>
          <cell r="K73">
            <v>59700</v>
          </cell>
          <cell r="L73">
            <v>143.53312302839117</v>
          </cell>
          <cell r="M73">
            <v>149.62406015037595</v>
          </cell>
          <cell r="O73">
            <v>7</v>
          </cell>
          <cell r="P73">
            <v>6</v>
          </cell>
        </row>
        <row r="74">
          <cell r="A74" t="str">
            <v>Zuid-Nederland</v>
          </cell>
          <cell r="B74">
            <v>34900</v>
          </cell>
          <cell r="C74">
            <v>35800</v>
          </cell>
          <cell r="D74">
            <v>37600</v>
          </cell>
          <cell r="E74">
            <v>39000</v>
          </cell>
          <cell r="F74">
            <v>39600</v>
          </cell>
          <cell r="G74">
            <v>39500</v>
          </cell>
          <cell r="H74">
            <v>43300</v>
          </cell>
          <cell r="I74">
            <v>46400</v>
          </cell>
          <cell r="J74">
            <v>48800</v>
          </cell>
          <cell r="K74">
            <v>52000</v>
          </cell>
          <cell r="L74">
            <v>124.9211356466877</v>
          </cell>
          <cell r="M74">
            <v>130.32581453634086</v>
          </cell>
          <cell r="O74">
            <v>14</v>
          </cell>
          <cell r="P74">
            <v>11</v>
          </cell>
        </row>
        <row r="75">
          <cell r="A75" t="str">
            <v>Ostösterreich</v>
          </cell>
          <cell r="B75">
            <v>35600</v>
          </cell>
          <cell r="C75">
            <v>36400</v>
          </cell>
          <cell r="D75">
            <v>36600</v>
          </cell>
          <cell r="E75">
            <v>37900</v>
          </cell>
          <cell r="F75">
            <v>38800</v>
          </cell>
          <cell r="G75">
            <v>36800</v>
          </cell>
          <cell r="H75">
            <v>39900</v>
          </cell>
          <cell r="I75">
            <v>43100</v>
          </cell>
          <cell r="J75">
            <v>45400</v>
          </cell>
          <cell r="K75">
            <v>46600</v>
          </cell>
          <cell r="L75">
            <v>122.397476340694</v>
          </cell>
          <cell r="M75">
            <v>116.79197994987469</v>
          </cell>
          <cell r="O75">
            <v>17</v>
          </cell>
          <cell r="P75">
            <v>21</v>
          </cell>
        </row>
        <row r="76">
          <cell r="A76" t="str">
            <v>Südösterreich</v>
          </cell>
          <cell r="B76">
            <v>31600</v>
          </cell>
          <cell r="C76">
            <v>32400</v>
          </cell>
          <cell r="D76">
            <v>33500</v>
          </cell>
          <cell r="E76">
            <v>34500</v>
          </cell>
          <cell r="F76">
            <v>35600</v>
          </cell>
          <cell r="G76">
            <v>34000</v>
          </cell>
          <cell r="H76">
            <v>36500</v>
          </cell>
          <cell r="I76">
            <v>40900</v>
          </cell>
          <cell r="J76">
            <v>43200</v>
          </cell>
          <cell r="K76">
            <v>44200</v>
          </cell>
          <cell r="L76">
            <v>112.30283911671923</v>
          </cell>
          <cell r="M76">
            <v>110.77694235588973</v>
          </cell>
          <cell r="O76">
            <v>25</v>
          </cell>
          <cell r="P76">
            <v>26</v>
          </cell>
        </row>
        <row r="77">
          <cell r="A77" t="str">
            <v>Westösterreich</v>
          </cell>
          <cell r="B77">
            <v>38100</v>
          </cell>
          <cell r="C77">
            <v>38700</v>
          </cell>
          <cell r="D77">
            <v>39500</v>
          </cell>
          <cell r="E77">
            <v>41200</v>
          </cell>
          <cell r="F77">
            <v>41900</v>
          </cell>
          <cell r="G77">
            <v>39900</v>
          </cell>
          <cell r="H77">
            <v>42600</v>
          </cell>
          <cell r="I77">
            <v>48300</v>
          </cell>
          <cell r="J77">
            <v>49300</v>
          </cell>
          <cell r="K77">
            <v>50500</v>
          </cell>
          <cell r="L77">
            <v>132.17665615141956</v>
          </cell>
          <cell r="M77">
            <v>126.56641604010026</v>
          </cell>
          <cell r="O77">
            <v>12</v>
          </cell>
          <cell r="P77">
            <v>14</v>
          </cell>
        </row>
        <row r="78">
          <cell r="A78" t="str">
            <v>Makroregion południowy</v>
          </cell>
          <cell r="B78">
            <v>19000</v>
          </cell>
          <cell r="C78">
            <v>19300</v>
          </cell>
          <cell r="D78">
            <v>20400</v>
          </cell>
          <cell r="E78">
            <v>21600</v>
          </cell>
          <cell r="F78">
            <v>22700</v>
          </cell>
          <cell r="G78">
            <v>22900</v>
          </cell>
          <cell r="H78">
            <v>25600</v>
          </cell>
          <cell r="I78">
            <v>27500</v>
          </cell>
          <cell r="J78">
            <v>28600</v>
          </cell>
          <cell r="K78">
            <v>29900</v>
          </cell>
          <cell r="L78">
            <v>71.608832807570977</v>
          </cell>
          <cell r="M78">
            <v>74.937343358395992</v>
          </cell>
          <cell r="O78">
            <v>70</v>
          </cell>
          <cell r="P78">
            <v>71</v>
          </cell>
        </row>
        <row r="79">
          <cell r="A79" t="str">
            <v>Makroregion północno-zachodni</v>
          </cell>
          <cell r="B79">
            <v>19000</v>
          </cell>
          <cell r="C79">
            <v>19300</v>
          </cell>
          <cell r="D79">
            <v>20300</v>
          </cell>
          <cell r="E79">
            <v>21300</v>
          </cell>
          <cell r="F79">
            <v>22600</v>
          </cell>
          <cell r="G79">
            <v>23300</v>
          </cell>
          <cell r="H79">
            <v>25200</v>
          </cell>
          <cell r="I79">
            <v>26700</v>
          </cell>
          <cell r="J79">
            <v>28000</v>
          </cell>
          <cell r="K79">
            <v>29700</v>
          </cell>
          <cell r="L79">
            <v>71.293375394321771</v>
          </cell>
          <cell r="M79">
            <v>74.436090225563916</v>
          </cell>
          <cell r="O79">
            <v>71</v>
          </cell>
          <cell r="P79">
            <v>73</v>
          </cell>
        </row>
        <row r="80">
          <cell r="A80" t="str">
            <v>Makroregion południowo-zachodni</v>
          </cell>
          <cell r="B80">
            <v>20300</v>
          </cell>
          <cell r="C80">
            <v>20500</v>
          </cell>
          <cell r="D80">
            <v>21500</v>
          </cell>
          <cell r="E80">
            <v>22500</v>
          </cell>
          <cell r="F80">
            <v>23900</v>
          </cell>
          <cell r="G80">
            <v>24500</v>
          </cell>
          <cell r="H80">
            <v>27300</v>
          </cell>
          <cell r="I80">
            <v>28600</v>
          </cell>
          <cell r="J80">
            <v>29700</v>
          </cell>
          <cell r="K80">
            <v>31400</v>
          </cell>
          <cell r="L80">
            <v>75.394321766561518</v>
          </cell>
          <cell r="M80">
            <v>78.696741854636585</v>
          </cell>
          <cell r="O80">
            <v>68</v>
          </cell>
          <cell r="P80">
            <v>67</v>
          </cell>
        </row>
        <row r="81">
          <cell r="A81" t="str">
            <v>Makroregion północny</v>
          </cell>
          <cell r="B81">
            <v>16500</v>
          </cell>
          <cell r="C81">
            <v>16800</v>
          </cell>
          <cell r="D81">
            <v>17600</v>
          </cell>
          <cell r="E81">
            <v>18600</v>
          </cell>
          <cell r="F81">
            <v>19500</v>
          </cell>
          <cell r="G81">
            <v>20200</v>
          </cell>
          <cell r="H81">
            <v>22400</v>
          </cell>
          <cell r="I81">
            <v>24400</v>
          </cell>
          <cell r="J81">
            <v>24900</v>
          </cell>
          <cell r="K81">
            <v>26500</v>
          </cell>
          <cell r="L81">
            <v>61.514195583596212</v>
          </cell>
          <cell r="M81">
            <v>66.416040100250626</v>
          </cell>
          <cell r="O81">
            <v>82</v>
          </cell>
          <cell r="P81">
            <v>81</v>
          </cell>
        </row>
        <row r="82">
          <cell r="A82" t="str">
            <v>Makroregion centralny</v>
          </cell>
          <cell r="B82">
            <v>16800</v>
          </cell>
          <cell r="C82">
            <v>17000</v>
          </cell>
          <cell r="D82">
            <v>17800</v>
          </cell>
          <cell r="E82">
            <v>18800</v>
          </cell>
          <cell r="F82">
            <v>20300</v>
          </cell>
          <cell r="G82">
            <v>21400</v>
          </cell>
          <cell r="H82">
            <v>23200</v>
          </cell>
          <cell r="I82">
            <v>24600</v>
          </cell>
          <cell r="J82">
            <v>26100</v>
          </cell>
          <cell r="K82">
            <v>27800</v>
          </cell>
          <cell r="L82">
            <v>64.037854889589909</v>
          </cell>
          <cell r="M82">
            <v>69.674185463659143</v>
          </cell>
          <cell r="O82">
            <v>78</v>
          </cell>
          <cell r="P82">
            <v>77</v>
          </cell>
        </row>
        <row r="83">
          <cell r="A83" t="str">
            <v>Makroregion wschodni</v>
          </cell>
          <cell r="B83">
            <v>13700</v>
          </cell>
          <cell r="C83">
            <v>13900</v>
          </cell>
          <cell r="D83">
            <v>14600</v>
          </cell>
          <cell r="E83">
            <v>15400</v>
          </cell>
          <cell r="F83">
            <v>16600</v>
          </cell>
          <cell r="G83">
            <v>17300</v>
          </cell>
          <cell r="H83">
            <v>18900</v>
          </cell>
          <cell r="I83">
            <v>20300</v>
          </cell>
          <cell r="J83">
            <v>21200</v>
          </cell>
          <cell r="K83">
            <v>22900</v>
          </cell>
          <cell r="L83">
            <v>52.365930599369079</v>
          </cell>
          <cell r="M83">
            <v>57.393483709273184</v>
          </cell>
          <cell r="O83">
            <v>88</v>
          </cell>
          <cell r="P83">
            <v>87</v>
          </cell>
        </row>
        <row r="84">
          <cell r="A84" t="str">
            <v>Makroregion województwo mazowieckie</v>
          </cell>
          <cell r="B84">
            <v>30600</v>
          </cell>
          <cell r="C84">
            <v>31000</v>
          </cell>
          <cell r="D84">
            <v>32800</v>
          </cell>
          <cell r="E84">
            <v>34900</v>
          </cell>
          <cell r="F84">
            <v>37500</v>
          </cell>
          <cell r="G84">
            <v>37100</v>
          </cell>
          <cell r="H84">
            <v>39900</v>
          </cell>
          <cell r="I84">
            <v>43300</v>
          </cell>
          <cell r="J84">
            <v>46400</v>
          </cell>
          <cell r="K84">
            <v>49300</v>
          </cell>
          <cell r="L84">
            <v>118.29652996845425</v>
          </cell>
          <cell r="M84">
            <v>123.55889724310778</v>
          </cell>
          <cell r="O84">
            <v>18</v>
          </cell>
          <cell r="P84">
            <v>17</v>
          </cell>
        </row>
        <row r="85">
          <cell r="A85" t="str">
            <v>Continente</v>
          </cell>
          <cell r="B85">
            <v>21400</v>
          </cell>
          <cell r="C85">
            <v>22000</v>
          </cell>
          <cell r="D85">
            <v>22800</v>
          </cell>
          <cell r="E85">
            <v>23800</v>
          </cell>
          <cell r="F85">
            <v>24500</v>
          </cell>
          <cell r="G85">
            <v>22900</v>
          </cell>
          <cell r="H85">
            <v>24600</v>
          </cell>
          <cell r="I85">
            <v>27900</v>
          </cell>
          <cell r="J85">
            <v>31100</v>
          </cell>
          <cell r="K85">
            <v>32900</v>
          </cell>
          <cell r="L85">
            <v>77.287066246056781</v>
          </cell>
          <cell r="M85">
            <v>82.456140350877192</v>
          </cell>
          <cell r="O85">
            <v>65</v>
          </cell>
          <cell r="P85">
            <v>60</v>
          </cell>
        </row>
        <row r="86">
          <cell r="A86" t="str">
            <v>Região Autónoma dos Açores</v>
          </cell>
          <cell r="B86">
            <v>19100</v>
          </cell>
          <cell r="C86">
            <v>19700</v>
          </cell>
          <cell r="D86">
            <v>20100</v>
          </cell>
          <cell r="E86">
            <v>20900</v>
          </cell>
          <cell r="F86">
            <v>21600</v>
          </cell>
          <cell r="G86">
            <v>19800</v>
          </cell>
          <cell r="H86">
            <v>21700</v>
          </cell>
          <cell r="I86">
            <v>24200</v>
          </cell>
          <cell r="J86">
            <v>27200</v>
          </cell>
          <cell r="K86">
            <v>29000</v>
          </cell>
          <cell r="L86">
            <v>68.138801261829656</v>
          </cell>
          <cell r="M86">
            <v>72.681704260651628</v>
          </cell>
          <cell r="O86">
            <v>74</v>
          </cell>
          <cell r="P86">
            <v>74</v>
          </cell>
        </row>
        <row r="87">
          <cell r="A87" t="str">
            <v>Região Autónoma da Madeira</v>
          </cell>
          <cell r="B87">
            <v>20600</v>
          </cell>
          <cell r="C87">
            <v>21300</v>
          </cell>
          <cell r="D87">
            <v>22400</v>
          </cell>
          <cell r="E87">
            <v>23100</v>
          </cell>
          <cell r="F87">
            <v>24100</v>
          </cell>
          <cell r="G87">
            <v>20700</v>
          </cell>
          <cell r="H87">
            <v>23700</v>
          </cell>
          <cell r="I87">
            <v>29500</v>
          </cell>
          <cell r="J87">
            <v>33200</v>
          </cell>
          <cell r="K87">
            <v>35300</v>
          </cell>
          <cell r="L87">
            <v>76.025236593059944</v>
          </cell>
          <cell r="M87">
            <v>88.471177944862163</v>
          </cell>
          <cell r="O87">
            <v>67</v>
          </cell>
          <cell r="P87">
            <v>47</v>
          </cell>
        </row>
        <row r="88">
          <cell r="A88" t="str">
            <v>Macroregiunea Unu</v>
          </cell>
          <cell r="B88">
            <v>14100</v>
          </cell>
          <cell r="C88">
            <v>15300</v>
          </cell>
          <cell r="D88">
            <v>17400</v>
          </cell>
          <cell r="E88">
            <v>18800</v>
          </cell>
          <cell r="F88">
            <v>20300</v>
          </cell>
          <cell r="G88">
            <v>20600</v>
          </cell>
          <cell r="H88">
            <v>22300</v>
          </cell>
          <cell r="I88">
            <v>23500</v>
          </cell>
          <cell r="J88">
            <v>26600</v>
          </cell>
          <cell r="K88">
            <v>28400</v>
          </cell>
          <cell r="L88">
            <v>64.037854889589909</v>
          </cell>
          <cell r="M88">
            <v>71.177944862155385</v>
          </cell>
          <cell r="O88">
            <v>78</v>
          </cell>
          <cell r="P88">
            <v>76</v>
          </cell>
        </row>
        <row r="89">
          <cell r="A89" t="str">
            <v>Macroregiunea Doi</v>
          </cell>
          <cell r="B89">
            <v>11100</v>
          </cell>
          <cell r="C89">
            <v>11800</v>
          </cell>
          <cell r="D89">
            <v>13200</v>
          </cell>
          <cell r="E89">
            <v>14400</v>
          </cell>
          <cell r="F89">
            <v>15400</v>
          </cell>
          <cell r="G89">
            <v>15400</v>
          </cell>
          <cell r="H89">
            <v>16900</v>
          </cell>
          <cell r="I89">
            <v>17500</v>
          </cell>
          <cell r="J89">
            <v>19700</v>
          </cell>
          <cell r="K89">
            <v>21100</v>
          </cell>
          <cell r="L89">
            <v>48.580441640378545</v>
          </cell>
          <cell r="M89">
            <v>52.882205513784463</v>
          </cell>
          <cell r="O89">
            <v>91</v>
          </cell>
          <cell r="P89">
            <v>89</v>
          </cell>
        </row>
        <row r="90">
          <cell r="A90" t="str">
            <v>Macroregiunea Trei</v>
          </cell>
          <cell r="B90">
            <v>23000</v>
          </cell>
          <cell r="C90">
            <v>24300</v>
          </cell>
          <cell r="D90">
            <v>26700</v>
          </cell>
          <cell r="E90">
            <v>28700</v>
          </cell>
          <cell r="F90">
            <v>31300</v>
          </cell>
          <cell r="G90">
            <v>31500</v>
          </cell>
          <cell r="H90">
            <v>35000</v>
          </cell>
          <cell r="I90">
            <v>39100</v>
          </cell>
          <cell r="J90">
            <v>42400</v>
          </cell>
          <cell r="K90">
            <v>45700</v>
          </cell>
          <cell r="L90">
            <v>98.738170347003148</v>
          </cell>
          <cell r="M90">
            <v>114.53634085213034</v>
          </cell>
          <cell r="O90">
            <v>40</v>
          </cell>
          <cell r="P90">
            <v>22</v>
          </cell>
        </row>
        <row r="91">
          <cell r="A91" t="str">
            <v>Macroregiunea Patru</v>
          </cell>
          <cell r="B91">
            <v>13700</v>
          </cell>
          <cell r="C91">
            <v>14700</v>
          </cell>
          <cell r="D91">
            <v>16300</v>
          </cell>
          <cell r="E91">
            <v>18000</v>
          </cell>
          <cell r="F91">
            <v>19500</v>
          </cell>
          <cell r="G91">
            <v>19200</v>
          </cell>
          <cell r="H91">
            <v>21000</v>
          </cell>
          <cell r="I91">
            <v>23200</v>
          </cell>
          <cell r="J91">
            <v>25800</v>
          </cell>
          <cell r="K91">
            <v>27500</v>
          </cell>
          <cell r="L91">
            <v>61.514195583596212</v>
          </cell>
          <cell r="M91">
            <v>68.922305764411036</v>
          </cell>
          <cell r="O91">
            <v>82</v>
          </cell>
          <cell r="P91">
            <v>79</v>
          </cell>
        </row>
        <row r="92">
          <cell r="A92" t="str">
            <v>Slovenija</v>
          </cell>
          <cell r="B92">
            <v>22500</v>
          </cell>
          <cell r="C92">
            <v>23300</v>
          </cell>
          <cell r="D92">
            <v>24900</v>
          </cell>
          <cell r="E92">
            <v>26200</v>
          </cell>
          <cell r="F92">
            <v>27600</v>
          </cell>
          <cell r="G92">
            <v>26700</v>
          </cell>
          <cell r="H92">
            <v>29300</v>
          </cell>
          <cell r="I92">
            <v>32300</v>
          </cell>
          <cell r="J92">
            <v>35100</v>
          </cell>
          <cell r="K92">
            <v>36100</v>
          </cell>
          <cell r="L92">
            <v>87.066246056782333</v>
          </cell>
          <cell r="M92">
            <v>90.476190476190482</v>
          </cell>
          <cell r="O92">
            <v>53</v>
          </cell>
          <cell r="P92">
            <v>45</v>
          </cell>
        </row>
        <row r="93">
          <cell r="A93" t="str">
            <v>Slovensko</v>
          </cell>
          <cell r="B93">
            <v>21700</v>
          </cell>
          <cell r="C93">
            <v>20700</v>
          </cell>
          <cell r="D93">
            <v>20800</v>
          </cell>
          <cell r="E93">
            <v>21400</v>
          </cell>
          <cell r="F93">
            <v>22100</v>
          </cell>
          <cell r="G93">
            <v>22600</v>
          </cell>
          <cell r="H93">
            <v>24500</v>
          </cell>
          <cell r="I93">
            <v>25500</v>
          </cell>
          <cell r="J93">
            <v>28500</v>
          </cell>
          <cell r="K93">
            <v>29800</v>
          </cell>
          <cell r="L93">
            <v>69.716088328075713</v>
          </cell>
          <cell r="M93">
            <v>74.686716791979947</v>
          </cell>
          <cell r="O93">
            <v>72</v>
          </cell>
          <cell r="P93">
            <v>72</v>
          </cell>
        </row>
        <row r="94">
          <cell r="A94" t="str">
            <v>Manner-Suomi</v>
          </cell>
          <cell r="B94">
            <v>30300</v>
          </cell>
          <cell r="C94">
            <v>30900</v>
          </cell>
          <cell r="D94">
            <v>32400</v>
          </cell>
          <cell r="E94">
            <v>33400</v>
          </cell>
          <cell r="F94">
            <v>34000</v>
          </cell>
          <cell r="G94">
            <v>34000</v>
          </cell>
          <cell r="H94">
            <v>36200</v>
          </cell>
          <cell r="I94">
            <v>38300</v>
          </cell>
          <cell r="J94">
            <v>39600</v>
          </cell>
          <cell r="K94">
            <v>40800</v>
          </cell>
          <cell r="L94">
            <v>107.25552050473186</v>
          </cell>
          <cell r="M94">
            <v>102.25563909774435</v>
          </cell>
          <cell r="O94">
            <v>28</v>
          </cell>
          <cell r="P94">
            <v>33</v>
          </cell>
        </row>
        <row r="95">
          <cell r="A95" t="str">
            <v>Åland</v>
          </cell>
          <cell r="B95">
            <v>37500</v>
          </cell>
          <cell r="C95">
            <v>36600</v>
          </cell>
          <cell r="D95">
            <v>37300</v>
          </cell>
          <cell r="E95">
            <v>34500</v>
          </cell>
          <cell r="F95">
            <v>35500</v>
          </cell>
          <cell r="G95">
            <v>31500</v>
          </cell>
          <cell r="H95">
            <v>35700</v>
          </cell>
          <cell r="I95">
            <v>39200</v>
          </cell>
          <cell r="J95">
            <v>43600</v>
          </cell>
          <cell r="K95">
            <v>44400</v>
          </cell>
          <cell r="L95">
            <v>111.98738170347002</v>
          </cell>
          <cell r="M95">
            <v>111.27819548872179</v>
          </cell>
          <cell r="O95">
            <v>26</v>
          </cell>
          <cell r="P95">
            <v>25</v>
          </cell>
        </row>
        <row r="96">
          <cell r="A96" t="str">
            <v>Östra Sverige</v>
          </cell>
          <cell r="B96">
            <v>41000</v>
          </cell>
          <cell r="C96">
            <v>40800</v>
          </cell>
          <cell r="D96">
            <v>40800</v>
          </cell>
          <cell r="E96">
            <v>41700</v>
          </cell>
          <cell r="F96">
            <v>42800</v>
          </cell>
          <cell r="G96">
            <v>42700</v>
          </cell>
          <cell r="H96">
            <v>45800</v>
          </cell>
          <cell r="I96">
            <v>47000</v>
          </cell>
          <cell r="J96">
            <v>49000</v>
          </cell>
          <cell r="K96">
            <v>51700</v>
          </cell>
          <cell r="L96">
            <v>135.01577287066246</v>
          </cell>
          <cell r="M96">
            <v>129.57393483709274</v>
          </cell>
          <cell r="O96">
            <v>11</v>
          </cell>
          <cell r="P96">
            <v>12</v>
          </cell>
        </row>
        <row r="97">
          <cell r="A97" t="str">
            <v>Södra Sverige</v>
          </cell>
          <cell r="B97">
            <v>32000</v>
          </cell>
          <cell r="C97">
            <v>31900</v>
          </cell>
          <cell r="D97">
            <v>32400</v>
          </cell>
          <cell r="E97">
            <v>32800</v>
          </cell>
          <cell r="F97">
            <v>33600</v>
          </cell>
          <cell r="G97">
            <v>33100</v>
          </cell>
          <cell r="H97">
            <v>35800</v>
          </cell>
          <cell r="I97">
            <v>37000</v>
          </cell>
          <cell r="J97">
            <v>39000</v>
          </cell>
          <cell r="K97">
            <v>40100</v>
          </cell>
          <cell r="L97">
            <v>105.99369085173502</v>
          </cell>
          <cell r="M97">
            <v>100.50125313283209</v>
          </cell>
          <cell r="O97">
            <v>31</v>
          </cell>
          <cell r="P97">
            <v>34</v>
          </cell>
        </row>
        <row r="98">
          <cell r="A98" t="str">
            <v>Norra Sverige</v>
          </cell>
          <cell r="B98">
            <v>29300</v>
          </cell>
          <cell r="C98">
            <v>29300</v>
          </cell>
          <cell r="D98">
            <v>30300</v>
          </cell>
          <cell r="E98">
            <v>31000</v>
          </cell>
          <cell r="F98">
            <v>32100</v>
          </cell>
          <cell r="G98">
            <v>31500</v>
          </cell>
          <cell r="H98">
            <v>35200</v>
          </cell>
          <cell r="I98">
            <v>36400</v>
          </cell>
          <cell r="J98">
            <v>36200</v>
          </cell>
          <cell r="K98">
            <v>37900</v>
          </cell>
          <cell r="L98">
            <v>101.26182965299684</v>
          </cell>
          <cell r="M98">
            <v>94.987468671679196</v>
          </cell>
          <cell r="O98">
            <v>36</v>
          </cell>
          <cell r="P98">
            <v>41</v>
          </cell>
        </row>
        <row r="99">
          <cell r="A99"/>
          <cell r="B99"/>
          <cell r="C99"/>
          <cell r="D99"/>
          <cell r="E99"/>
          <cell r="F99"/>
          <cell r="G99"/>
          <cell r="H99"/>
          <cell r="I99"/>
          <cell r="J99"/>
          <cell r="L99"/>
          <cell r="M99"/>
        </row>
        <row r="100">
          <cell r="A100" t="str">
            <v>Länder</v>
          </cell>
          <cell r="B100"/>
          <cell r="C100"/>
          <cell r="D100"/>
          <cell r="E100"/>
          <cell r="F100"/>
          <cell r="G100"/>
          <cell r="H100"/>
          <cell r="I100"/>
          <cell r="J100"/>
          <cell r="K100"/>
          <cell r="L100"/>
          <cell r="M100"/>
        </row>
        <row r="101">
          <cell r="A101" t="str">
            <v>European Union - 27 countries (from 2020)</v>
          </cell>
          <cell r="B101">
            <v>27600</v>
          </cell>
          <cell r="C101">
            <v>28300</v>
          </cell>
          <cell r="D101">
            <v>29500</v>
          </cell>
          <cell r="E101">
            <v>30400</v>
          </cell>
          <cell r="F101">
            <v>31700</v>
          </cell>
          <cell r="G101">
            <v>30500</v>
          </cell>
          <cell r="H101">
            <v>33300</v>
          </cell>
          <cell r="I101">
            <v>36100</v>
          </cell>
          <cell r="J101">
            <v>38400</v>
          </cell>
          <cell r="K101">
            <v>39900</v>
          </cell>
          <cell r="L101">
            <v>100</v>
          </cell>
          <cell r="M101">
            <v>100</v>
          </cell>
          <cell r="O101" t="str">
            <v/>
          </cell>
          <cell r="P101" t="str">
            <v/>
          </cell>
        </row>
        <row r="102">
          <cell r="A102" t="str">
            <v>Belgium</v>
          </cell>
          <cell r="B102">
            <v>33200</v>
          </cell>
          <cell r="C102">
            <v>33800</v>
          </cell>
          <cell r="D102">
            <v>34600</v>
          </cell>
          <cell r="E102">
            <v>35600</v>
          </cell>
          <cell r="F102">
            <v>36900</v>
          </cell>
          <cell r="G102">
            <v>35900</v>
          </cell>
          <cell r="H102">
            <v>38700</v>
          </cell>
          <cell r="I102">
            <v>42500</v>
          </cell>
          <cell r="J102">
            <v>45400</v>
          </cell>
          <cell r="K102">
            <v>46600</v>
          </cell>
          <cell r="L102">
            <v>116.403785488959</v>
          </cell>
          <cell r="M102">
            <v>116.79197994987469</v>
          </cell>
          <cell r="O102">
            <v>8</v>
          </cell>
          <cell r="P102">
            <v>6</v>
          </cell>
        </row>
        <row r="103">
          <cell r="A103" t="str">
            <v>Bulgaria</v>
          </cell>
          <cell r="B103">
            <v>13600</v>
          </cell>
          <cell r="C103">
            <v>14400</v>
          </cell>
          <cell r="D103">
            <v>15300</v>
          </cell>
          <cell r="E103">
            <v>16300</v>
          </cell>
          <cell r="F103">
            <v>17400</v>
          </cell>
          <cell r="G103">
            <v>17500</v>
          </cell>
          <cell r="H103">
            <v>19700</v>
          </cell>
          <cell r="I103">
            <v>22400</v>
          </cell>
          <cell r="J103">
            <v>24300</v>
          </cell>
          <cell r="K103">
            <v>26300</v>
          </cell>
          <cell r="L103">
            <v>54.889589905362776</v>
          </cell>
          <cell r="M103">
            <v>65.91478696741855</v>
          </cell>
          <cell r="O103">
            <v>28</v>
          </cell>
          <cell r="P103">
            <v>28</v>
          </cell>
        </row>
        <row r="104">
          <cell r="A104" t="str">
            <v>Czechia</v>
          </cell>
          <cell r="B104">
            <v>24600</v>
          </cell>
          <cell r="C104">
            <v>25400</v>
          </cell>
          <cell r="D104">
            <v>27200</v>
          </cell>
          <cell r="E104">
            <v>28500</v>
          </cell>
          <cell r="F104">
            <v>30000</v>
          </cell>
          <cell r="G104">
            <v>29200</v>
          </cell>
          <cell r="H104">
            <v>30500</v>
          </cell>
          <cell r="I104">
            <v>32400</v>
          </cell>
          <cell r="J104">
            <v>35000</v>
          </cell>
          <cell r="K104">
            <v>36200</v>
          </cell>
          <cell r="L104">
            <v>94.637223974763401</v>
          </cell>
          <cell r="M104">
            <v>90.726817042606513</v>
          </cell>
          <cell r="O104">
            <v>14</v>
          </cell>
          <cell r="P104">
            <v>16</v>
          </cell>
        </row>
        <row r="105">
          <cell r="A105" t="str">
            <v>Denmark</v>
          </cell>
          <cell r="B105">
            <v>35200</v>
          </cell>
          <cell r="C105">
            <v>36000</v>
          </cell>
          <cell r="D105">
            <v>38000</v>
          </cell>
          <cell r="E105">
            <v>38800</v>
          </cell>
          <cell r="F105">
            <v>39400</v>
          </cell>
          <cell r="G105">
            <v>40100</v>
          </cell>
          <cell r="H105">
            <v>44200</v>
          </cell>
          <cell r="I105">
            <v>48500</v>
          </cell>
          <cell r="J105">
            <v>48400</v>
          </cell>
          <cell r="K105">
            <v>50800</v>
          </cell>
          <cell r="L105">
            <v>124.29022082018928</v>
          </cell>
          <cell r="M105">
            <v>127.31829573934836</v>
          </cell>
          <cell r="O105">
            <v>4</v>
          </cell>
          <cell r="P105">
            <v>4</v>
          </cell>
        </row>
        <row r="106">
          <cell r="A106" t="str">
            <v>Germany</v>
          </cell>
          <cell r="B106">
            <v>34200</v>
          </cell>
          <cell r="C106">
            <v>35100</v>
          </cell>
          <cell r="D106">
            <v>36500</v>
          </cell>
          <cell r="E106">
            <v>37400</v>
          </cell>
          <cell r="F106">
            <v>39000</v>
          </cell>
          <cell r="G106">
            <v>38000</v>
          </cell>
          <cell r="H106">
            <v>40500</v>
          </cell>
          <cell r="I106">
            <v>43300</v>
          </cell>
          <cell r="J106">
            <v>45100</v>
          </cell>
          <cell r="K106">
            <v>46400</v>
          </cell>
          <cell r="L106">
            <v>123.02839116719242</v>
          </cell>
          <cell r="M106">
            <v>116.2907268170426</v>
          </cell>
          <cell r="O106">
            <v>6</v>
          </cell>
          <cell r="P106">
            <v>7</v>
          </cell>
        </row>
        <row r="107">
          <cell r="A107" t="str">
            <v>Estonia</v>
          </cell>
          <cell r="B107">
            <v>21400</v>
          </cell>
          <cell r="C107">
            <v>22200</v>
          </cell>
          <cell r="D107">
            <v>23700</v>
          </cell>
          <cell r="E107">
            <v>25200</v>
          </cell>
          <cell r="F107">
            <v>26400</v>
          </cell>
          <cell r="G107">
            <v>26000</v>
          </cell>
          <cell r="H107">
            <v>28200</v>
          </cell>
          <cell r="I107">
            <v>30000</v>
          </cell>
          <cell r="J107">
            <v>30600</v>
          </cell>
          <cell r="K107">
            <v>31600</v>
          </cell>
          <cell r="L107">
            <v>83.280757097791806</v>
          </cell>
          <cell r="M107">
            <v>79.197994987468661</v>
          </cell>
          <cell r="O107">
            <v>18</v>
          </cell>
          <cell r="P107">
            <v>20</v>
          </cell>
        </row>
        <row r="108">
          <cell r="A108" t="str">
            <v>Ireland</v>
          </cell>
          <cell r="B108">
            <v>51500</v>
          </cell>
          <cell r="C108">
            <v>50800</v>
          </cell>
          <cell r="D108">
            <v>55300</v>
          </cell>
          <cell r="E108">
            <v>58600</v>
          </cell>
          <cell r="F108">
            <v>60000</v>
          </cell>
          <cell r="G108">
            <v>62500</v>
          </cell>
          <cell r="H108">
            <v>74700</v>
          </cell>
          <cell r="I108">
            <v>85700</v>
          </cell>
          <cell r="J108">
            <v>83600</v>
          </cell>
          <cell r="K108">
            <v>88500</v>
          </cell>
          <cell r="L108">
            <v>189.2744479495268</v>
          </cell>
          <cell r="M108">
            <v>221.80451127819549</v>
          </cell>
          <cell r="O108">
            <v>2</v>
          </cell>
          <cell r="P108">
            <v>2</v>
          </cell>
        </row>
        <row r="109">
          <cell r="A109" t="str">
            <v>Greece</v>
          </cell>
          <cell r="B109">
            <v>19100</v>
          </cell>
          <cell r="C109">
            <v>19100</v>
          </cell>
          <cell r="D109">
            <v>19700</v>
          </cell>
          <cell r="E109">
            <v>20200</v>
          </cell>
          <cell r="F109">
            <v>20800</v>
          </cell>
          <cell r="G109">
            <v>18900</v>
          </cell>
          <cell r="H109">
            <v>21200</v>
          </cell>
          <cell r="I109">
            <v>24000</v>
          </cell>
          <cell r="J109">
            <v>26300</v>
          </cell>
          <cell r="K109">
            <v>27400</v>
          </cell>
          <cell r="L109">
            <v>65.615141955835966</v>
          </cell>
          <cell r="M109">
            <v>68.67167919799499</v>
          </cell>
          <cell r="O109">
            <v>27</v>
          </cell>
          <cell r="P109">
            <v>26</v>
          </cell>
        </row>
        <row r="110">
          <cell r="A110" t="str">
            <v>Spain</v>
          </cell>
          <cell r="B110">
            <v>25400</v>
          </cell>
          <cell r="C110">
            <v>26100</v>
          </cell>
          <cell r="D110">
            <v>27400</v>
          </cell>
          <cell r="E110">
            <v>27900</v>
          </cell>
          <cell r="F110">
            <v>28700</v>
          </cell>
          <cell r="G110">
            <v>25100</v>
          </cell>
          <cell r="H110">
            <v>28300</v>
          </cell>
          <cell r="I110">
            <v>31800</v>
          </cell>
          <cell r="J110">
            <v>34800</v>
          </cell>
          <cell r="K110">
            <v>36400</v>
          </cell>
          <cell r="L110">
            <v>90.536277602523668</v>
          </cell>
          <cell r="M110">
            <v>91.228070175438589</v>
          </cell>
          <cell r="O110">
            <v>16</v>
          </cell>
          <cell r="P110">
            <v>15</v>
          </cell>
        </row>
        <row r="111">
          <cell r="A111" t="str">
            <v>France</v>
          </cell>
          <cell r="B111">
            <v>29500</v>
          </cell>
          <cell r="C111">
            <v>29900</v>
          </cell>
          <cell r="D111">
            <v>30600</v>
          </cell>
          <cell r="E111">
            <v>31500</v>
          </cell>
          <cell r="F111">
            <v>33200</v>
          </cell>
          <cell r="G111">
            <v>31600</v>
          </cell>
          <cell r="H111">
            <v>33500</v>
          </cell>
          <cell r="I111">
            <v>35200</v>
          </cell>
          <cell r="J111">
            <v>38100</v>
          </cell>
          <cell r="K111">
            <v>39200</v>
          </cell>
          <cell r="L111">
            <v>104.73186119873816</v>
          </cell>
          <cell r="M111">
            <v>98.245614035087712</v>
          </cell>
          <cell r="O111">
            <v>11</v>
          </cell>
          <cell r="P111">
            <v>13</v>
          </cell>
        </row>
        <row r="112">
          <cell r="A112" t="str">
            <v>Croatia</v>
          </cell>
          <cell r="B112">
            <v>16900</v>
          </cell>
          <cell r="C112">
            <v>17600</v>
          </cell>
          <cell r="D112">
            <v>18700</v>
          </cell>
          <cell r="E112">
            <v>19700</v>
          </cell>
          <cell r="F112">
            <v>21500</v>
          </cell>
          <cell r="G112">
            <v>20200</v>
          </cell>
          <cell r="H112">
            <v>23600</v>
          </cell>
          <cell r="I112">
            <v>26000</v>
          </cell>
          <cell r="J112">
            <v>29800</v>
          </cell>
          <cell r="K112">
            <v>31100</v>
          </cell>
          <cell r="L112">
            <v>67.823343848580436</v>
          </cell>
          <cell r="M112">
            <v>77.944862155388478</v>
          </cell>
          <cell r="O112">
            <v>25</v>
          </cell>
          <cell r="P112">
            <v>22</v>
          </cell>
        </row>
        <row r="113">
          <cell r="A113" t="str">
            <v>Italy</v>
          </cell>
          <cell r="B113">
            <v>26800</v>
          </cell>
          <cell r="C113">
            <v>28000</v>
          </cell>
          <cell r="D113">
            <v>28800</v>
          </cell>
          <cell r="E113">
            <v>29400</v>
          </cell>
          <cell r="F113">
            <v>30300</v>
          </cell>
          <cell r="G113">
            <v>28400</v>
          </cell>
          <cell r="H113">
            <v>31800</v>
          </cell>
          <cell r="I113">
            <v>35300</v>
          </cell>
          <cell r="J113">
            <v>37700</v>
          </cell>
          <cell r="K113">
            <v>39000</v>
          </cell>
          <cell r="L113">
            <v>95.583596214511047</v>
          </cell>
          <cell r="M113">
            <v>97.744360902255636</v>
          </cell>
          <cell r="O113">
            <v>13</v>
          </cell>
          <cell r="P113">
            <v>14</v>
          </cell>
        </row>
        <row r="114">
          <cell r="A114" t="str">
            <v>Cyprus</v>
          </cell>
          <cell r="B114">
            <v>23000</v>
          </cell>
          <cell r="C114">
            <v>24900</v>
          </cell>
          <cell r="D114">
            <v>26400</v>
          </cell>
          <cell r="E114">
            <v>27800</v>
          </cell>
          <cell r="F114">
            <v>28900</v>
          </cell>
          <cell r="G114">
            <v>27200</v>
          </cell>
          <cell r="H114">
            <v>30400</v>
          </cell>
          <cell r="I114">
            <v>34500</v>
          </cell>
          <cell r="J114">
            <v>37400</v>
          </cell>
          <cell r="K114">
            <v>39500</v>
          </cell>
          <cell r="L114">
            <v>91.16719242902208</v>
          </cell>
          <cell r="M114">
            <v>98.997493734335833</v>
          </cell>
          <cell r="O114">
            <v>15</v>
          </cell>
          <cell r="P114">
            <v>12</v>
          </cell>
        </row>
        <row r="115">
          <cell r="A115" t="str">
            <v>Latvia</v>
          </cell>
          <cell r="B115">
            <v>17400</v>
          </cell>
          <cell r="C115">
            <v>17900</v>
          </cell>
          <cell r="D115">
            <v>19000</v>
          </cell>
          <cell r="E115">
            <v>20200</v>
          </cell>
          <cell r="F115">
            <v>20900</v>
          </cell>
          <cell r="G115">
            <v>20900</v>
          </cell>
          <cell r="H115">
            <v>23500</v>
          </cell>
          <cell r="I115">
            <v>24900</v>
          </cell>
          <cell r="J115">
            <v>26800</v>
          </cell>
          <cell r="K115">
            <v>27300</v>
          </cell>
          <cell r="L115">
            <v>65.930599369085172</v>
          </cell>
          <cell r="M115">
            <v>68.421052631578945</v>
          </cell>
          <cell r="O115">
            <v>26</v>
          </cell>
          <cell r="P115">
            <v>27</v>
          </cell>
        </row>
        <row r="116">
          <cell r="A116" t="str">
            <v>Lithuania</v>
          </cell>
          <cell r="B116">
            <v>20700</v>
          </cell>
          <cell r="C116">
            <v>21400</v>
          </cell>
          <cell r="D116">
            <v>23100</v>
          </cell>
          <cell r="E116">
            <v>24700</v>
          </cell>
          <cell r="F116">
            <v>26400</v>
          </cell>
          <cell r="G116">
            <v>26400</v>
          </cell>
          <cell r="H116">
            <v>29300</v>
          </cell>
          <cell r="I116">
            <v>31300</v>
          </cell>
          <cell r="J116">
            <v>32900</v>
          </cell>
          <cell r="K116">
            <v>34900</v>
          </cell>
          <cell r="L116">
            <v>83.280757097791806</v>
          </cell>
          <cell r="M116">
            <v>87.468671679197996</v>
          </cell>
          <cell r="O116">
            <v>18</v>
          </cell>
          <cell r="P116">
            <v>18</v>
          </cell>
        </row>
        <row r="117">
          <cell r="A117" t="str">
            <v>Luxembourg</v>
          </cell>
          <cell r="B117">
            <v>77600</v>
          </cell>
          <cell r="C117">
            <v>78500</v>
          </cell>
          <cell r="D117">
            <v>78900</v>
          </cell>
          <cell r="E117">
            <v>78900</v>
          </cell>
          <cell r="F117">
            <v>78700</v>
          </cell>
          <cell r="G117">
            <v>77900</v>
          </cell>
          <cell r="H117">
            <v>87100</v>
          </cell>
          <cell r="I117">
            <v>90400</v>
          </cell>
          <cell r="J117">
            <v>95100</v>
          </cell>
          <cell r="K117">
            <v>97700</v>
          </cell>
          <cell r="L117">
            <v>248.26498422712936</v>
          </cell>
          <cell r="M117">
            <v>244.86215538847117</v>
          </cell>
          <cell r="O117">
            <v>1</v>
          </cell>
          <cell r="P117">
            <v>1</v>
          </cell>
        </row>
        <row r="118">
          <cell r="A118" t="str">
            <v>Hungary</v>
          </cell>
          <cell r="B118">
            <v>19400</v>
          </cell>
          <cell r="C118">
            <v>19600</v>
          </cell>
          <cell r="D118">
            <v>20400</v>
          </cell>
          <cell r="E118">
            <v>21900</v>
          </cell>
          <cell r="F118">
            <v>23200</v>
          </cell>
          <cell r="G118">
            <v>22700</v>
          </cell>
          <cell r="H118">
            <v>24800</v>
          </cell>
          <cell r="I118">
            <v>27300</v>
          </cell>
          <cell r="J118">
            <v>29000</v>
          </cell>
          <cell r="K118">
            <v>30400</v>
          </cell>
          <cell r="L118">
            <v>73.186119873817034</v>
          </cell>
          <cell r="M118">
            <v>76.19047619047619</v>
          </cell>
          <cell r="O118">
            <v>22</v>
          </cell>
          <cell r="P118">
            <v>24</v>
          </cell>
        </row>
        <row r="119">
          <cell r="A119" t="str">
            <v>Malta</v>
          </cell>
          <cell r="B119">
            <v>27600</v>
          </cell>
          <cell r="C119">
            <v>28500</v>
          </cell>
          <cell r="D119">
            <v>31400</v>
          </cell>
          <cell r="E119">
            <v>32600</v>
          </cell>
          <cell r="F119">
            <v>33400</v>
          </cell>
          <cell r="G119">
            <v>31900</v>
          </cell>
          <cell r="H119">
            <v>36200</v>
          </cell>
          <cell r="I119">
            <v>37400</v>
          </cell>
          <cell r="J119">
            <v>41800</v>
          </cell>
          <cell r="K119">
            <v>43900</v>
          </cell>
          <cell r="L119">
            <v>105.3627760252366</v>
          </cell>
          <cell r="M119">
            <v>110.02506265664161</v>
          </cell>
          <cell r="O119">
            <v>10</v>
          </cell>
          <cell r="P119">
            <v>9</v>
          </cell>
        </row>
        <row r="120">
          <cell r="A120" t="str">
            <v>Netherlands</v>
          </cell>
          <cell r="B120">
            <v>36600</v>
          </cell>
          <cell r="C120">
            <v>36900</v>
          </cell>
          <cell r="D120">
            <v>38500</v>
          </cell>
          <cell r="E120">
            <v>39900</v>
          </cell>
          <cell r="F120">
            <v>40500</v>
          </cell>
          <cell r="G120">
            <v>40000</v>
          </cell>
          <cell r="H120">
            <v>43700</v>
          </cell>
          <cell r="I120">
            <v>48500</v>
          </cell>
          <cell r="J120">
            <v>50200</v>
          </cell>
          <cell r="K120">
            <v>53500</v>
          </cell>
          <cell r="L120">
            <v>127.7602523659306</v>
          </cell>
          <cell r="M120">
            <v>134.08521303258146</v>
          </cell>
          <cell r="O120">
            <v>3</v>
          </cell>
          <cell r="P120">
            <v>3</v>
          </cell>
        </row>
        <row r="121">
          <cell r="A121" t="str">
            <v>Austria</v>
          </cell>
          <cell r="B121">
            <v>35700</v>
          </cell>
          <cell r="C121">
            <v>36400</v>
          </cell>
          <cell r="D121">
            <v>37000</v>
          </cell>
          <cell r="E121">
            <v>38400</v>
          </cell>
          <cell r="F121">
            <v>39300</v>
          </cell>
          <cell r="G121">
            <v>37400</v>
          </cell>
          <cell r="H121">
            <v>40200</v>
          </cell>
          <cell r="I121">
            <v>44600</v>
          </cell>
          <cell r="J121">
            <v>46400</v>
          </cell>
          <cell r="K121">
            <v>47500</v>
          </cell>
          <cell r="L121">
            <v>123.97476340694007</v>
          </cell>
          <cell r="M121">
            <v>119.04761904761905</v>
          </cell>
          <cell r="O121">
            <v>5</v>
          </cell>
          <cell r="P121">
            <v>5</v>
          </cell>
        </row>
        <row r="122">
          <cell r="A122" t="str">
            <v>Poland</v>
          </cell>
          <cell r="B122">
            <v>19400</v>
          </cell>
          <cell r="C122">
            <v>19700</v>
          </cell>
          <cell r="D122">
            <v>20700</v>
          </cell>
          <cell r="E122">
            <v>21900</v>
          </cell>
          <cell r="F122">
            <v>23300</v>
          </cell>
          <cell r="G122">
            <v>23900</v>
          </cell>
          <cell r="H122">
            <v>26200</v>
          </cell>
          <cell r="I122">
            <v>28100</v>
          </cell>
          <cell r="J122">
            <v>29500</v>
          </cell>
          <cell r="K122">
            <v>31300</v>
          </cell>
          <cell r="L122">
            <v>73.50157728706624</v>
          </cell>
          <cell r="M122">
            <v>78.446115288220554</v>
          </cell>
          <cell r="O122">
            <v>21</v>
          </cell>
          <cell r="P122">
            <v>21</v>
          </cell>
        </row>
        <row r="123">
          <cell r="A123" t="str">
            <v>Portugal</v>
          </cell>
          <cell r="B123">
            <v>21300</v>
          </cell>
          <cell r="C123">
            <v>22000</v>
          </cell>
          <cell r="D123">
            <v>22700</v>
          </cell>
          <cell r="E123">
            <v>23700</v>
          </cell>
          <cell r="F123">
            <v>24500</v>
          </cell>
          <cell r="G123">
            <v>22800</v>
          </cell>
          <cell r="H123">
            <v>24600</v>
          </cell>
          <cell r="I123">
            <v>27800</v>
          </cell>
          <cell r="J123">
            <v>31100</v>
          </cell>
          <cell r="K123">
            <v>32900</v>
          </cell>
          <cell r="L123">
            <v>77.287066246056781</v>
          </cell>
          <cell r="M123">
            <v>82.456140350877192</v>
          </cell>
          <cell r="O123">
            <v>20</v>
          </cell>
          <cell r="P123">
            <v>19</v>
          </cell>
        </row>
        <row r="124">
          <cell r="A124" t="str">
            <v>Romania</v>
          </cell>
          <cell r="B124">
            <v>15500</v>
          </cell>
          <cell r="C124">
            <v>16600</v>
          </cell>
          <cell r="D124">
            <v>18500</v>
          </cell>
          <cell r="E124">
            <v>20100</v>
          </cell>
          <cell r="F124">
            <v>21700</v>
          </cell>
          <cell r="G124">
            <v>21800</v>
          </cell>
          <cell r="H124">
            <v>23900</v>
          </cell>
          <cell r="I124">
            <v>25900</v>
          </cell>
          <cell r="J124">
            <v>28700</v>
          </cell>
          <cell r="K124">
            <v>30800</v>
          </cell>
          <cell r="L124">
            <v>68.454258675078862</v>
          </cell>
          <cell r="M124">
            <v>77.192982456140342</v>
          </cell>
          <cell r="O124">
            <v>24</v>
          </cell>
          <cell r="P124">
            <v>23</v>
          </cell>
        </row>
        <row r="125">
          <cell r="A125" t="str">
            <v>Slovenia</v>
          </cell>
          <cell r="B125">
            <v>22500</v>
          </cell>
          <cell r="C125">
            <v>23300</v>
          </cell>
          <cell r="D125">
            <v>24900</v>
          </cell>
          <cell r="E125">
            <v>26200</v>
          </cell>
          <cell r="F125">
            <v>27600</v>
          </cell>
          <cell r="G125">
            <v>26700</v>
          </cell>
          <cell r="H125">
            <v>29300</v>
          </cell>
          <cell r="I125">
            <v>32300</v>
          </cell>
          <cell r="J125">
            <v>35100</v>
          </cell>
          <cell r="K125">
            <v>36100</v>
          </cell>
          <cell r="L125">
            <v>87.066246056782333</v>
          </cell>
          <cell r="M125">
            <v>90.476190476190482</v>
          </cell>
          <cell r="O125">
            <v>17</v>
          </cell>
          <cell r="P125">
            <v>17</v>
          </cell>
        </row>
        <row r="126">
          <cell r="A126" t="str">
            <v>Slovakia</v>
          </cell>
          <cell r="B126">
            <v>21700</v>
          </cell>
          <cell r="C126">
            <v>20700</v>
          </cell>
          <cell r="D126">
            <v>20800</v>
          </cell>
          <cell r="E126">
            <v>21400</v>
          </cell>
          <cell r="F126">
            <v>22100</v>
          </cell>
          <cell r="G126">
            <v>22600</v>
          </cell>
          <cell r="H126">
            <v>24500</v>
          </cell>
          <cell r="I126">
            <v>25500</v>
          </cell>
          <cell r="J126">
            <v>28500</v>
          </cell>
          <cell r="K126">
            <v>29800</v>
          </cell>
          <cell r="L126">
            <v>69.716088328075713</v>
          </cell>
          <cell r="M126">
            <v>74.686716791979947</v>
          </cell>
          <cell r="O126">
            <v>23</v>
          </cell>
          <cell r="P126">
            <v>25</v>
          </cell>
        </row>
        <row r="127">
          <cell r="A127" t="str">
            <v>Finland</v>
          </cell>
          <cell r="B127">
            <v>30400</v>
          </cell>
          <cell r="C127">
            <v>31000</v>
          </cell>
          <cell r="D127">
            <v>32400</v>
          </cell>
          <cell r="E127">
            <v>33400</v>
          </cell>
          <cell r="F127">
            <v>34000</v>
          </cell>
          <cell r="G127">
            <v>34000</v>
          </cell>
          <cell r="H127">
            <v>36200</v>
          </cell>
          <cell r="I127">
            <v>38400</v>
          </cell>
          <cell r="J127">
            <v>39700</v>
          </cell>
          <cell r="K127">
            <v>40800</v>
          </cell>
          <cell r="L127">
            <v>107.25552050473186</v>
          </cell>
          <cell r="M127">
            <v>102.25563909774435</v>
          </cell>
          <cell r="O127">
            <v>9</v>
          </cell>
          <cell r="P127">
            <v>10</v>
          </cell>
        </row>
        <row r="128">
          <cell r="A128" t="str">
            <v>Sweden</v>
          </cell>
          <cell r="B128">
            <v>35100</v>
          </cell>
          <cell r="C128">
            <v>35000</v>
          </cell>
          <cell r="D128">
            <v>35400</v>
          </cell>
          <cell r="E128">
            <v>36000</v>
          </cell>
          <cell r="F128">
            <v>37000</v>
          </cell>
          <cell r="G128">
            <v>36700</v>
          </cell>
          <cell r="H128">
            <v>39700</v>
          </cell>
          <cell r="I128">
            <v>40900</v>
          </cell>
          <cell r="J128">
            <v>42500</v>
          </cell>
          <cell r="K128">
            <v>44400</v>
          </cell>
          <cell r="L128">
            <v>116.71924290220821</v>
          </cell>
          <cell r="M128">
            <v>111.27819548872179</v>
          </cell>
          <cell r="O128">
            <v>7</v>
          </cell>
          <cell r="P128">
            <v>8</v>
          </cell>
        </row>
      </sheetData>
      <sheetData sheetId="1"/>
      <sheetData sheetId="2"/>
      <sheetData sheetId="3"/>
      <sheetData sheetId="4">
        <row r="4">
          <cell r="A4" t="str">
            <v>European Union - 27 countries (from 2020)</v>
          </cell>
          <cell r="C4">
            <v>2.1</v>
          </cell>
          <cell r="D4">
            <v>2.17</v>
          </cell>
          <cell r="E4">
            <v>2.21</v>
          </cell>
          <cell r="F4">
            <v>2.2799999999999998</v>
          </cell>
          <cell r="G4">
            <v>2.2400000000000002</v>
          </cell>
          <cell r="H4">
            <v>2.2200000000000002</v>
          </cell>
          <cell r="I4">
            <v>2.2599999999999998</v>
          </cell>
          <cell r="J4">
            <v>2.2400000000000002</v>
          </cell>
          <cell r="M4">
            <v>1.5</v>
          </cell>
          <cell r="N4">
            <v>1.48</v>
          </cell>
          <cell r="O4">
            <v>1.48</v>
          </cell>
          <cell r="P4">
            <v>1.5</v>
          </cell>
        </row>
        <row r="5">
          <cell r="A5" t="str">
            <v>NUTS 1-Regionen (92 Regionen)</v>
          </cell>
        </row>
        <row r="6">
          <cell r="A6" t="str">
            <v>Baden-Württemberg</v>
          </cell>
          <cell r="C6">
            <v>4.9000000000000004</v>
          </cell>
          <cell r="D6" t="str">
            <v>:</v>
          </cell>
          <cell r="E6">
            <v>5.74</v>
          </cell>
          <cell r="F6" t="str">
            <v>:</v>
          </cell>
          <cell r="G6">
            <v>5.59</v>
          </cell>
          <cell r="H6" t="str">
            <v>:</v>
          </cell>
          <cell r="I6">
            <v>5.8</v>
          </cell>
          <cell r="J6" t="str">
            <v>:</v>
          </cell>
          <cell r="M6" t="str">
            <v>:</v>
          </cell>
          <cell r="N6">
            <v>4.5999999999999996</v>
          </cell>
          <cell r="O6" t="str">
            <v>:</v>
          </cell>
          <cell r="P6">
            <v>4.8600000000000003</v>
          </cell>
        </row>
        <row r="7">
          <cell r="A7" t="str">
            <v>Bayern</v>
          </cell>
          <cell r="C7">
            <v>3.13</v>
          </cell>
          <cell r="D7" t="str">
            <v>:</v>
          </cell>
          <cell r="E7">
            <v>3.37</v>
          </cell>
          <cell r="F7" t="str">
            <v>:</v>
          </cell>
          <cell r="G7">
            <v>3.37</v>
          </cell>
          <cell r="H7" t="str">
            <v>:</v>
          </cell>
          <cell r="I7">
            <v>3.39</v>
          </cell>
          <cell r="J7" t="str">
            <v>:</v>
          </cell>
          <cell r="M7" t="str">
            <v>:</v>
          </cell>
          <cell r="N7">
            <v>2.56</v>
          </cell>
          <cell r="O7" t="str">
            <v>:</v>
          </cell>
          <cell r="P7">
            <v>2.6</v>
          </cell>
        </row>
        <row r="8">
          <cell r="A8" t="str">
            <v>Berlin</v>
          </cell>
          <cell r="C8">
            <v>3.52</v>
          </cell>
          <cell r="D8" t="str">
            <v>:</v>
          </cell>
          <cell r="E8">
            <v>3.32</v>
          </cell>
          <cell r="F8" t="str">
            <v>:</v>
          </cell>
          <cell r="G8">
            <v>3.37</v>
          </cell>
          <cell r="H8" t="str">
            <v>:</v>
          </cell>
          <cell r="I8">
            <v>3.07</v>
          </cell>
          <cell r="J8" t="str">
            <v>:</v>
          </cell>
          <cell r="M8" t="str">
            <v>:</v>
          </cell>
          <cell r="N8">
            <v>1.17</v>
          </cell>
          <cell r="O8" t="str">
            <v>:</v>
          </cell>
          <cell r="P8">
            <v>1.1200000000000001</v>
          </cell>
        </row>
        <row r="9">
          <cell r="A9" t="str">
            <v>Brandenburg</v>
          </cell>
          <cell r="C9">
            <v>1.67</v>
          </cell>
          <cell r="D9" t="str">
            <v>:</v>
          </cell>
          <cell r="E9">
            <v>1.78</v>
          </cell>
          <cell r="F9" t="str">
            <v>:</v>
          </cell>
          <cell r="G9">
            <v>1.75</v>
          </cell>
          <cell r="H9" t="str">
            <v>:</v>
          </cell>
          <cell r="I9">
            <v>1.44</v>
          </cell>
          <cell r="J9" t="str">
            <v>:</v>
          </cell>
          <cell r="M9" t="str">
            <v>:</v>
          </cell>
          <cell r="N9">
            <v>0.55000000000000004</v>
          </cell>
          <cell r="O9" t="str">
            <v>:</v>
          </cell>
          <cell r="P9">
            <v>0.31</v>
          </cell>
        </row>
        <row r="10">
          <cell r="A10" t="str">
            <v>Bremen</v>
          </cell>
          <cell r="C10">
            <v>2.84</v>
          </cell>
          <cell r="D10" t="str">
            <v>:</v>
          </cell>
          <cell r="E10">
            <v>3.03</v>
          </cell>
          <cell r="F10" t="str">
            <v>:</v>
          </cell>
          <cell r="G10">
            <v>3.25</v>
          </cell>
          <cell r="H10" t="str">
            <v>:</v>
          </cell>
          <cell r="I10">
            <v>2.85</v>
          </cell>
          <cell r="J10" t="str">
            <v>:</v>
          </cell>
          <cell r="M10" t="str">
            <v>:</v>
          </cell>
          <cell r="N10">
            <v>1.08</v>
          </cell>
          <cell r="O10" t="str">
            <v>:</v>
          </cell>
          <cell r="P10">
            <v>0.85</v>
          </cell>
        </row>
        <row r="11">
          <cell r="A11" t="str">
            <v>Hamburg</v>
          </cell>
          <cell r="C11">
            <v>2.2400000000000002</v>
          </cell>
          <cell r="D11" t="str">
            <v>:</v>
          </cell>
          <cell r="E11">
            <v>2.16</v>
          </cell>
          <cell r="F11" t="str">
            <v>:</v>
          </cell>
          <cell r="G11">
            <v>2.21</v>
          </cell>
          <cell r="H11" t="str">
            <v>:</v>
          </cell>
          <cell r="I11">
            <v>2.66</v>
          </cell>
          <cell r="J11" t="str">
            <v>:</v>
          </cell>
          <cell r="M11" t="str">
            <v>:</v>
          </cell>
          <cell r="N11">
            <v>1.18</v>
          </cell>
          <cell r="O11" t="str">
            <v>:</v>
          </cell>
          <cell r="P11">
            <v>1.68</v>
          </cell>
        </row>
        <row r="12">
          <cell r="A12" t="str">
            <v>Hessen</v>
          </cell>
          <cell r="C12">
            <v>2.84</v>
          </cell>
          <cell r="D12" t="str">
            <v>:</v>
          </cell>
          <cell r="E12">
            <v>3.08</v>
          </cell>
          <cell r="F12" t="str">
            <v>:</v>
          </cell>
          <cell r="G12">
            <v>3.07</v>
          </cell>
          <cell r="H12" t="str">
            <v>:</v>
          </cell>
          <cell r="I12">
            <v>2.99</v>
          </cell>
          <cell r="J12" t="str">
            <v>:</v>
          </cell>
          <cell r="M12" t="str">
            <v>:</v>
          </cell>
          <cell r="N12">
            <v>2.21</v>
          </cell>
          <cell r="O12" t="str">
            <v>:</v>
          </cell>
          <cell r="P12">
            <v>2.2000000000000002</v>
          </cell>
        </row>
        <row r="13">
          <cell r="A13" t="str">
            <v>Mecklenburg-Vorpommern</v>
          </cell>
          <cell r="C13">
            <v>1.88</v>
          </cell>
          <cell r="D13" t="str">
            <v>:</v>
          </cell>
          <cell r="E13">
            <v>1.78</v>
          </cell>
          <cell r="F13" t="str">
            <v>:</v>
          </cell>
          <cell r="G13">
            <v>1.77</v>
          </cell>
          <cell r="H13" t="str">
            <v>:</v>
          </cell>
          <cell r="I13">
            <v>1.33</v>
          </cell>
          <cell r="J13" t="str">
            <v>:</v>
          </cell>
          <cell r="M13" t="str">
            <v>:</v>
          </cell>
          <cell r="N13">
            <v>0.48</v>
          </cell>
          <cell r="O13" t="str">
            <v>:</v>
          </cell>
          <cell r="P13">
            <v>0.18</v>
          </cell>
        </row>
        <row r="14">
          <cell r="A14" t="str">
            <v>Niedersachsen</v>
          </cell>
          <cell r="C14">
            <v>3.39</v>
          </cell>
          <cell r="D14" t="str">
            <v>:</v>
          </cell>
          <cell r="E14">
            <v>3.1</v>
          </cell>
          <cell r="F14" t="str">
            <v>:</v>
          </cell>
          <cell r="G14">
            <v>2.7</v>
          </cell>
          <cell r="H14" t="str">
            <v>:</v>
          </cell>
          <cell r="I14">
            <v>2.74</v>
          </cell>
          <cell r="J14" t="str">
            <v>:</v>
          </cell>
          <cell r="M14" t="str">
            <v>:</v>
          </cell>
          <cell r="N14">
            <v>1.77</v>
          </cell>
          <cell r="O14" t="str">
            <v>:</v>
          </cell>
          <cell r="P14">
            <v>1.87</v>
          </cell>
        </row>
        <row r="15">
          <cell r="A15" t="str">
            <v>Nordrhein-Westfalen</v>
          </cell>
          <cell r="C15">
            <v>1.99</v>
          </cell>
          <cell r="D15" t="str">
            <v>:</v>
          </cell>
          <cell r="E15">
            <v>2.16</v>
          </cell>
          <cell r="F15" t="str">
            <v>:</v>
          </cell>
          <cell r="G15">
            <v>2.21</v>
          </cell>
          <cell r="H15" t="str">
            <v>:</v>
          </cell>
          <cell r="I15">
            <v>2.27</v>
          </cell>
          <cell r="J15" t="str">
            <v>:</v>
          </cell>
          <cell r="M15" t="str">
            <v>:</v>
          </cell>
          <cell r="N15">
            <v>1.26</v>
          </cell>
          <cell r="O15" t="str">
            <v>:</v>
          </cell>
          <cell r="P15">
            <v>1.33</v>
          </cell>
        </row>
        <row r="16">
          <cell r="A16" t="str">
            <v>Rheinland-Pfalz</v>
          </cell>
          <cell r="C16">
            <v>2.4</v>
          </cell>
          <cell r="D16" t="str">
            <v>:</v>
          </cell>
          <cell r="E16">
            <v>2.61</v>
          </cell>
          <cell r="F16" t="str">
            <v>:</v>
          </cell>
          <cell r="G16">
            <v>2.75</v>
          </cell>
          <cell r="H16" t="str">
            <v>:</v>
          </cell>
          <cell r="I16">
            <v>3.63</v>
          </cell>
          <cell r="J16" t="str">
            <v>:</v>
          </cell>
          <cell r="M16" t="str">
            <v>:</v>
          </cell>
          <cell r="N16">
            <v>2.04</v>
          </cell>
          <cell r="O16" t="str">
            <v>:</v>
          </cell>
          <cell r="P16">
            <v>2.95</v>
          </cell>
        </row>
        <row r="17">
          <cell r="A17" t="str">
            <v>Saarland</v>
          </cell>
          <cell r="C17">
            <v>1.57</v>
          </cell>
          <cell r="D17" t="str">
            <v>:</v>
          </cell>
          <cell r="E17">
            <v>1.88</v>
          </cell>
          <cell r="F17" t="str">
            <v>:</v>
          </cell>
          <cell r="G17">
            <v>1.96</v>
          </cell>
          <cell r="H17" t="str">
            <v>:</v>
          </cell>
          <cell r="I17">
            <v>1.64</v>
          </cell>
          <cell r="J17" t="str">
            <v>:</v>
          </cell>
          <cell r="M17" t="str">
            <v>:</v>
          </cell>
          <cell r="N17">
            <v>0.83</v>
          </cell>
          <cell r="O17" t="str">
            <v>:</v>
          </cell>
          <cell r="P17">
            <v>0.49</v>
          </cell>
        </row>
        <row r="18">
          <cell r="A18" t="str">
            <v>Sachsen</v>
          </cell>
          <cell r="C18">
            <v>2.72</v>
          </cell>
          <cell r="D18" t="str">
            <v>:</v>
          </cell>
          <cell r="E18">
            <v>2.96</v>
          </cell>
          <cell r="F18" t="str">
            <v>:</v>
          </cell>
          <cell r="G18">
            <v>3.08</v>
          </cell>
          <cell r="H18" t="str">
            <v>:</v>
          </cell>
          <cell r="I18">
            <v>2.25</v>
          </cell>
          <cell r="J18" t="str">
            <v>:</v>
          </cell>
          <cell r="M18" t="str">
            <v>:</v>
          </cell>
          <cell r="N18">
            <v>1.36</v>
          </cell>
          <cell r="O18" t="str">
            <v>:</v>
          </cell>
          <cell r="P18">
            <v>0.65</v>
          </cell>
        </row>
        <row r="19">
          <cell r="A19" t="str">
            <v>Sachsen-Anhalt</v>
          </cell>
          <cell r="C19">
            <v>1.41</v>
          </cell>
          <cell r="D19" t="str">
            <v>:</v>
          </cell>
          <cell r="E19">
            <v>1.53</v>
          </cell>
          <cell r="F19" t="str">
            <v>:</v>
          </cell>
          <cell r="G19">
            <v>1.6</v>
          </cell>
          <cell r="H19" t="str">
            <v>:</v>
          </cell>
          <cell r="I19">
            <v>1.42</v>
          </cell>
          <cell r="J19" t="str">
            <v>:</v>
          </cell>
          <cell r="M19" t="str">
            <v>:</v>
          </cell>
          <cell r="N19">
            <v>0.42</v>
          </cell>
          <cell r="O19" t="str">
            <v>:</v>
          </cell>
          <cell r="P19">
            <v>0.32</v>
          </cell>
        </row>
        <row r="20">
          <cell r="A20" t="str">
            <v>Schleswig-Holstein</v>
          </cell>
          <cell r="C20">
            <v>1.5</v>
          </cell>
          <cell r="D20" t="str">
            <v>:</v>
          </cell>
          <cell r="E20">
            <v>1.66</v>
          </cell>
          <cell r="F20" t="str">
            <v>:</v>
          </cell>
          <cell r="G20">
            <v>1.67</v>
          </cell>
          <cell r="H20" t="str">
            <v>:</v>
          </cell>
          <cell r="I20">
            <v>1.55</v>
          </cell>
          <cell r="J20" t="str">
            <v>:</v>
          </cell>
          <cell r="M20" t="str">
            <v>:</v>
          </cell>
          <cell r="N20">
            <v>0.8</v>
          </cell>
          <cell r="O20" t="str">
            <v>:</v>
          </cell>
          <cell r="P20">
            <v>0.63</v>
          </cell>
        </row>
        <row r="21">
          <cell r="A21" t="str">
            <v>Thüringen</v>
          </cell>
          <cell r="C21">
            <v>2.0499999999999998</v>
          </cell>
          <cell r="D21" t="str">
            <v>:</v>
          </cell>
          <cell r="E21">
            <v>2.33</v>
          </cell>
          <cell r="F21" t="str">
            <v>:</v>
          </cell>
          <cell r="G21">
            <v>2.76</v>
          </cell>
          <cell r="H21" t="str">
            <v>:</v>
          </cell>
          <cell r="I21">
            <v>2.58</v>
          </cell>
          <cell r="J21" t="str">
            <v>:</v>
          </cell>
          <cell r="M21" t="str">
            <v>:</v>
          </cell>
          <cell r="N21">
            <v>1.37</v>
          </cell>
          <cell r="O21" t="str">
            <v>:</v>
          </cell>
          <cell r="P21">
            <v>1.1200000000000001</v>
          </cell>
        </row>
        <row r="22">
          <cell r="A22"/>
        </row>
        <row r="23">
          <cell r="A23" t="str">
            <v>Région de Bruxelles-Capitale/Brussels Hoofdstedelijk Gewest</v>
          </cell>
          <cell r="C23">
            <v>1.7</v>
          </cell>
          <cell r="D23">
            <v>2.25</v>
          </cell>
          <cell r="E23">
            <v>2.33</v>
          </cell>
          <cell r="F23">
            <v>2.5099999999999998</v>
          </cell>
          <cell r="G23">
            <v>2.4900000000000002</v>
          </cell>
          <cell r="H23">
            <v>2.3199999999999998</v>
          </cell>
          <cell r="I23">
            <v>2.4500000000000002</v>
          </cell>
          <cell r="J23" t="str">
            <v>:</v>
          </cell>
          <cell r="M23">
            <v>1.62</v>
          </cell>
          <cell r="N23">
            <v>1.61</v>
          </cell>
          <cell r="O23">
            <v>1.36</v>
          </cell>
          <cell r="P23">
            <v>1.45</v>
          </cell>
        </row>
        <row r="24">
          <cell r="A24" t="str">
            <v>Vlaams Gewest</v>
          </cell>
          <cell r="C24">
            <v>2.66</v>
          </cell>
          <cell r="D24">
            <v>2.94</v>
          </cell>
          <cell r="E24">
            <v>3.35</v>
          </cell>
          <cell r="F24">
            <v>3.57</v>
          </cell>
          <cell r="G24">
            <v>3.65</v>
          </cell>
          <cell r="H24">
            <v>3.47</v>
          </cell>
          <cell r="I24">
            <v>3.52</v>
          </cell>
          <cell r="J24" t="str">
            <v>:</v>
          </cell>
          <cell r="M24">
            <v>2.56</v>
          </cell>
          <cell r="N24">
            <v>2.67</v>
          </cell>
          <cell r="O24">
            <v>2.48</v>
          </cell>
          <cell r="P24">
            <v>2.5</v>
          </cell>
        </row>
        <row r="25">
          <cell r="A25" t="str">
            <v>Région wallonne</v>
          </cell>
          <cell r="C25">
            <v>2.46</v>
          </cell>
          <cell r="D25">
            <v>3.15</v>
          </cell>
          <cell r="E25">
            <v>3.34</v>
          </cell>
          <cell r="F25">
            <v>3.66</v>
          </cell>
          <cell r="G25">
            <v>3.61</v>
          </cell>
          <cell r="H25">
            <v>3.16</v>
          </cell>
          <cell r="I25">
            <v>3.24</v>
          </cell>
          <cell r="J25" t="str">
            <v>:</v>
          </cell>
          <cell r="M25">
            <v>3.08</v>
          </cell>
          <cell r="N25">
            <v>3.05</v>
          </cell>
          <cell r="O25">
            <v>2.62</v>
          </cell>
          <cell r="P25">
            <v>2.68</v>
          </cell>
        </row>
        <row r="26">
          <cell r="A26" t="str">
            <v>Severna i Yugoiztochna Bulgaria</v>
          </cell>
          <cell r="C26">
            <v>0.42</v>
          </cell>
          <cell r="D26">
            <v>0.38</v>
          </cell>
          <cell r="E26">
            <v>0.41</v>
          </cell>
          <cell r="F26">
            <v>0.37</v>
          </cell>
          <cell r="G26">
            <v>0.32</v>
          </cell>
          <cell r="H26">
            <v>0.32</v>
          </cell>
          <cell r="I26">
            <v>0.31</v>
          </cell>
          <cell r="J26" t="str">
            <v>:</v>
          </cell>
          <cell r="M26">
            <v>0.25</v>
          </cell>
          <cell r="N26">
            <v>0.21</v>
          </cell>
          <cell r="O26">
            <v>0.22</v>
          </cell>
          <cell r="P26">
            <v>0.19</v>
          </cell>
        </row>
        <row r="27">
          <cell r="A27" t="str">
            <v>Yugozapadna i Yuzhna tsentralna Bulgaria</v>
          </cell>
          <cell r="C27">
            <v>1.27</v>
          </cell>
          <cell r="D27">
            <v>0.98</v>
          </cell>
          <cell r="E27">
            <v>1.06</v>
          </cell>
          <cell r="F27">
            <v>1.1100000000000001</v>
          </cell>
          <cell r="G27">
            <v>1.03</v>
          </cell>
          <cell r="H27">
            <v>1.01</v>
          </cell>
          <cell r="I27">
            <v>1.07</v>
          </cell>
          <cell r="J27" t="str">
            <v>:</v>
          </cell>
          <cell r="M27">
            <v>0.74</v>
          </cell>
          <cell r="N27">
            <v>0.68</v>
          </cell>
          <cell r="O27">
            <v>0.69</v>
          </cell>
          <cell r="P27">
            <v>0.69</v>
          </cell>
        </row>
        <row r="28">
          <cell r="A28" t="str">
            <v>Česko</v>
          </cell>
          <cell r="C28">
            <v>1.92</v>
          </cell>
          <cell r="D28">
            <v>1.9</v>
          </cell>
          <cell r="E28">
            <v>1.93</v>
          </cell>
          <cell r="F28">
            <v>1.99</v>
          </cell>
          <cell r="G28">
            <v>2</v>
          </cell>
          <cell r="H28">
            <v>1.89</v>
          </cell>
          <cell r="I28">
            <v>1.83</v>
          </cell>
          <cell r="J28" t="str">
            <v>:</v>
          </cell>
          <cell r="M28">
            <v>1.21</v>
          </cell>
          <cell r="N28">
            <v>1.25</v>
          </cell>
          <cell r="O28">
            <v>1.21</v>
          </cell>
          <cell r="P28">
            <v>1.19</v>
          </cell>
        </row>
        <row r="29">
          <cell r="A29" t="str">
            <v>Denmark</v>
          </cell>
          <cell r="C29">
            <v>3.06</v>
          </cell>
          <cell r="D29">
            <v>2.98</v>
          </cell>
          <cell r="E29">
            <v>2.95</v>
          </cell>
          <cell r="F29">
            <v>2.97</v>
          </cell>
          <cell r="G29">
            <v>2.76</v>
          </cell>
          <cell r="H29">
            <v>2.88</v>
          </cell>
          <cell r="I29">
            <v>3.07</v>
          </cell>
          <cell r="J29">
            <v>3.01</v>
          </cell>
          <cell r="M29">
            <v>1.83</v>
          </cell>
          <cell r="N29">
            <v>1.71</v>
          </cell>
          <cell r="O29">
            <v>1.77</v>
          </cell>
          <cell r="P29">
            <v>1.91</v>
          </cell>
        </row>
        <row r="30">
          <cell r="A30" t="str">
            <v>Eesti</v>
          </cell>
          <cell r="C30">
            <v>1.44</v>
          </cell>
          <cell r="D30">
            <v>1.38</v>
          </cell>
          <cell r="E30">
            <v>1.59</v>
          </cell>
          <cell r="F30">
            <v>1.73</v>
          </cell>
          <cell r="G30">
            <v>1.75</v>
          </cell>
          <cell r="H30">
            <v>1.76</v>
          </cell>
          <cell r="I30">
            <v>1.84</v>
          </cell>
          <cell r="J30">
            <v>1.99</v>
          </cell>
          <cell r="M30">
            <v>0.95</v>
          </cell>
          <cell r="N30">
            <v>0.98</v>
          </cell>
          <cell r="O30">
            <v>0.99</v>
          </cell>
          <cell r="P30">
            <v>1.06</v>
          </cell>
        </row>
        <row r="31">
          <cell r="A31" t="str">
            <v>Ireland</v>
          </cell>
          <cell r="C31">
            <v>1.1399999999999999</v>
          </cell>
          <cell r="D31">
            <v>1.08</v>
          </cell>
          <cell r="E31">
            <v>1.1399999999999999</v>
          </cell>
          <cell r="F31">
            <v>1.1299999999999999</v>
          </cell>
          <cell r="G31">
            <v>1.08</v>
          </cell>
          <cell r="H31">
            <v>1.53</v>
          </cell>
          <cell r="I31">
            <v>1.54</v>
          </cell>
          <cell r="J31">
            <v>1.38</v>
          </cell>
          <cell r="M31">
            <v>0.89</v>
          </cell>
          <cell r="N31">
            <v>0.86</v>
          </cell>
          <cell r="O31">
            <v>1.34</v>
          </cell>
          <cell r="P31">
            <v>1.33</v>
          </cell>
        </row>
        <row r="32">
          <cell r="A32" t="str">
            <v>Attiki</v>
          </cell>
          <cell r="C32">
            <v>1.1599999999999999</v>
          </cell>
          <cell r="D32">
            <v>1.56</v>
          </cell>
          <cell r="E32">
            <v>1.63</v>
          </cell>
          <cell r="F32">
            <v>1.87</v>
          </cell>
          <cell r="G32">
            <v>1.79</v>
          </cell>
          <cell r="H32">
            <v>1.8</v>
          </cell>
          <cell r="I32">
            <v>1.75</v>
          </cell>
          <cell r="J32" t="str">
            <v>:</v>
          </cell>
          <cell r="M32">
            <v>1.06</v>
          </cell>
          <cell r="N32">
            <v>1.02</v>
          </cell>
          <cell r="O32">
            <v>1.07</v>
          </cell>
          <cell r="P32">
            <v>1.04</v>
          </cell>
        </row>
        <row r="33">
          <cell r="A33" t="str">
            <v>Nisia Aigaiou, Kriti</v>
          </cell>
          <cell r="C33">
            <v>0.95</v>
          </cell>
          <cell r="D33">
            <v>0.92</v>
          </cell>
          <cell r="E33">
            <v>0.96</v>
          </cell>
          <cell r="F33">
            <v>1.24</v>
          </cell>
          <cell r="G33">
            <v>1.2</v>
          </cell>
          <cell r="H33">
            <v>1.08</v>
          </cell>
          <cell r="I33">
            <v>1.1000000000000001</v>
          </cell>
          <cell r="J33" t="str">
            <v>:</v>
          </cell>
          <cell r="M33">
            <v>0.13</v>
          </cell>
          <cell r="N33">
            <v>0.15</v>
          </cell>
          <cell r="O33">
            <v>0.15</v>
          </cell>
          <cell r="P33">
            <v>0.14000000000000001</v>
          </cell>
        </row>
        <row r="34">
          <cell r="A34" t="str">
            <v>Voreia Elláda</v>
          </cell>
          <cell r="C34">
            <v>0.81</v>
          </cell>
          <cell r="D34">
            <v>1.01</v>
          </cell>
          <cell r="E34">
            <v>1.03</v>
          </cell>
          <cell r="F34">
            <v>1.27</v>
          </cell>
          <cell r="G34">
            <v>1.28</v>
          </cell>
          <cell r="H34">
            <v>1.29</v>
          </cell>
          <cell r="I34">
            <v>1.43</v>
          </cell>
          <cell r="J34" t="str">
            <v>:</v>
          </cell>
          <cell r="M34">
            <v>0.38</v>
          </cell>
          <cell r="N34">
            <v>0.43</v>
          </cell>
          <cell r="O34">
            <v>0.43</v>
          </cell>
          <cell r="P34">
            <v>0.52</v>
          </cell>
        </row>
        <row r="35">
          <cell r="A35" t="str">
            <v>Kentriki Elláda</v>
          </cell>
          <cell r="C35">
            <v>0.71</v>
          </cell>
          <cell r="D35">
            <v>0.77</v>
          </cell>
          <cell r="E35">
            <v>0.86</v>
          </cell>
          <cell r="F35">
            <v>1.05</v>
          </cell>
          <cell r="G35">
            <v>1.01</v>
          </cell>
          <cell r="H35">
            <v>1.1100000000000001</v>
          </cell>
          <cell r="I35">
            <v>1.1299999999999999</v>
          </cell>
          <cell r="J35" t="str">
            <v>:</v>
          </cell>
          <cell r="M35">
            <v>0.43</v>
          </cell>
          <cell r="N35">
            <v>0.44</v>
          </cell>
          <cell r="O35">
            <v>0.49</v>
          </cell>
          <cell r="P35">
            <v>0.52</v>
          </cell>
        </row>
        <row r="36">
          <cell r="A36" t="str">
            <v>Noroeste</v>
          </cell>
          <cell r="C36">
            <v>0.84</v>
          </cell>
          <cell r="D36">
            <v>0.9</v>
          </cell>
          <cell r="E36">
            <v>0.92</v>
          </cell>
          <cell r="F36">
            <v>1.03</v>
          </cell>
          <cell r="G36">
            <v>1.03</v>
          </cell>
          <cell r="H36">
            <v>0.98</v>
          </cell>
          <cell r="I36">
            <v>1.1499999999999999</v>
          </cell>
          <cell r="J36" t="str">
            <v>:</v>
          </cell>
          <cell r="M36">
            <v>0.51</v>
          </cell>
          <cell r="N36">
            <v>0.51</v>
          </cell>
          <cell r="O36">
            <v>0.48</v>
          </cell>
          <cell r="P36">
            <v>0.55000000000000004</v>
          </cell>
        </row>
        <row r="37">
          <cell r="A37" t="str">
            <v>Noreste</v>
          </cell>
          <cell r="C37">
            <v>1.57</v>
          </cell>
          <cell r="D37">
            <v>1.6</v>
          </cell>
          <cell r="E37">
            <v>1.59</v>
          </cell>
          <cell r="F37">
            <v>1.73</v>
          </cell>
          <cell r="G37">
            <v>1.81</v>
          </cell>
          <cell r="H37">
            <v>1.73</v>
          </cell>
          <cell r="I37">
            <v>1.85</v>
          </cell>
          <cell r="J37" t="str">
            <v>:</v>
          </cell>
          <cell r="M37">
            <v>1.23</v>
          </cell>
          <cell r="N37">
            <v>1.3</v>
          </cell>
          <cell r="O37">
            <v>1.22</v>
          </cell>
          <cell r="P37">
            <v>1.31</v>
          </cell>
        </row>
        <row r="38">
          <cell r="A38" t="str">
            <v>Comunidad de Madrid</v>
          </cell>
          <cell r="C38">
            <v>1.71</v>
          </cell>
          <cell r="D38">
            <v>1.7</v>
          </cell>
          <cell r="E38">
            <v>1.69</v>
          </cell>
          <cell r="F38">
            <v>1.95</v>
          </cell>
          <cell r="G38">
            <v>1.93</v>
          </cell>
          <cell r="H38">
            <v>1.92</v>
          </cell>
          <cell r="I38">
            <v>2.06</v>
          </cell>
          <cell r="J38" t="str">
            <v>:</v>
          </cell>
          <cell r="M38">
            <v>1.1200000000000001</v>
          </cell>
          <cell r="N38">
            <v>1.1299999999999999</v>
          </cell>
          <cell r="O38">
            <v>1.1200000000000001</v>
          </cell>
          <cell r="P38">
            <v>1.18</v>
          </cell>
        </row>
        <row r="39">
          <cell r="A39" t="str">
            <v>Centro (ES)</v>
          </cell>
          <cell r="C39">
            <v>0.79</v>
          </cell>
          <cell r="D39">
            <v>0.92</v>
          </cell>
          <cell r="E39">
            <v>0.97</v>
          </cell>
          <cell r="F39">
            <v>1.01</v>
          </cell>
          <cell r="G39">
            <v>1.07</v>
          </cell>
          <cell r="H39">
            <v>0.97</v>
          </cell>
          <cell r="I39">
            <v>0.99</v>
          </cell>
          <cell r="J39" t="str">
            <v>:</v>
          </cell>
          <cell r="M39">
            <v>0.59</v>
          </cell>
          <cell r="N39">
            <v>0.62</v>
          </cell>
          <cell r="O39">
            <v>0.54</v>
          </cell>
          <cell r="P39">
            <v>0.55000000000000004</v>
          </cell>
        </row>
        <row r="40">
          <cell r="A40" t="str">
            <v>Este</v>
          </cell>
          <cell r="C40">
            <v>1.26</v>
          </cell>
          <cell r="D40">
            <v>1.29</v>
          </cell>
          <cell r="E40">
            <v>1.29</v>
          </cell>
          <cell r="F40">
            <v>1.45</v>
          </cell>
          <cell r="G40">
            <v>1.5</v>
          </cell>
          <cell r="H40">
            <v>1.53</v>
          </cell>
          <cell r="I40">
            <v>1.57</v>
          </cell>
          <cell r="J40" t="str">
            <v>:</v>
          </cell>
          <cell r="M40">
            <v>0.81</v>
          </cell>
          <cell r="N40">
            <v>0.85</v>
          </cell>
          <cell r="O40">
            <v>0.89</v>
          </cell>
          <cell r="P40">
            <v>0.93</v>
          </cell>
        </row>
        <row r="41">
          <cell r="A41" t="str">
            <v>Sur</v>
          </cell>
          <cell r="C41">
            <v>0.98</v>
          </cell>
          <cell r="D41">
            <v>0.92</v>
          </cell>
          <cell r="E41">
            <v>0.93</v>
          </cell>
          <cell r="F41">
            <v>1.0900000000000001</v>
          </cell>
          <cell r="G41">
            <v>1.05</v>
          </cell>
          <cell r="H41">
            <v>1.02</v>
          </cell>
          <cell r="I41">
            <v>1.1200000000000001</v>
          </cell>
          <cell r="J41" t="str">
            <v>:</v>
          </cell>
          <cell r="M41">
            <v>0.42</v>
          </cell>
          <cell r="N41">
            <v>0.39</v>
          </cell>
          <cell r="O41">
            <v>0.39</v>
          </cell>
          <cell r="P41">
            <v>0.41</v>
          </cell>
        </row>
        <row r="42">
          <cell r="A42" t="str">
            <v>Canarias</v>
          </cell>
          <cell r="C42">
            <v>0.5</v>
          </cell>
          <cell r="D42">
            <v>0.47</v>
          </cell>
          <cell r="E42">
            <v>0.47</v>
          </cell>
          <cell r="F42">
            <v>0.56000000000000005</v>
          </cell>
          <cell r="G42">
            <v>0.56000000000000005</v>
          </cell>
          <cell r="H42">
            <v>0.56000000000000005</v>
          </cell>
          <cell r="I42">
            <v>0.56999999999999995</v>
          </cell>
          <cell r="J42" t="str">
            <v>:</v>
          </cell>
          <cell r="M42">
            <v>0.11</v>
          </cell>
          <cell r="N42">
            <v>0.13</v>
          </cell>
          <cell r="O42">
            <v>0.14000000000000001</v>
          </cell>
          <cell r="P42">
            <v>0.16</v>
          </cell>
        </row>
        <row r="43">
          <cell r="A43" t="str">
            <v>Ile de France</v>
          </cell>
          <cell r="C43" t="str">
            <v>:</v>
          </cell>
          <cell r="D43" t="str">
            <v>:</v>
          </cell>
          <cell r="E43" t="str">
            <v>:</v>
          </cell>
          <cell r="F43" t="str">
            <v>:</v>
          </cell>
          <cell r="G43">
            <v>2.83</v>
          </cell>
          <cell r="H43" t="str">
            <v>:</v>
          </cell>
          <cell r="I43">
            <v>2.8</v>
          </cell>
          <cell r="J43" t="str">
            <v>:</v>
          </cell>
          <cell r="M43" t="str">
            <v>:</v>
          </cell>
          <cell r="N43">
            <v>1.97</v>
          </cell>
          <cell r="O43" t="str">
            <v>:</v>
          </cell>
          <cell r="P43">
            <v>1.95</v>
          </cell>
        </row>
        <row r="44">
          <cell r="A44" t="str">
            <v>Centre — Val de Loire</v>
          </cell>
          <cell r="C44" t="str">
            <v>:</v>
          </cell>
          <cell r="D44" t="str">
            <v>:</v>
          </cell>
          <cell r="E44" t="str">
            <v>:</v>
          </cell>
          <cell r="F44" t="str">
            <v>:</v>
          </cell>
          <cell r="G44">
            <v>1.5</v>
          </cell>
          <cell r="H44" t="str">
            <v>:</v>
          </cell>
          <cell r="I44">
            <v>1.37</v>
          </cell>
          <cell r="J44" t="str">
            <v>:</v>
          </cell>
          <cell r="M44" t="str">
            <v>:</v>
          </cell>
          <cell r="N44">
            <v>1.1200000000000001</v>
          </cell>
          <cell r="O44" t="str">
            <v>:</v>
          </cell>
          <cell r="P44">
            <v>1.02</v>
          </cell>
        </row>
        <row r="45">
          <cell r="A45" t="str">
            <v>Bourgogne-Franche-Comté</v>
          </cell>
          <cell r="C45" t="str">
            <v>:</v>
          </cell>
          <cell r="D45" t="str">
            <v>:</v>
          </cell>
          <cell r="E45" t="str">
            <v>:</v>
          </cell>
          <cell r="F45" t="str">
            <v>:</v>
          </cell>
          <cell r="G45">
            <v>1.73</v>
          </cell>
          <cell r="H45" t="str">
            <v>:</v>
          </cell>
          <cell r="I45">
            <v>1.61</v>
          </cell>
          <cell r="J45" t="str">
            <v>:</v>
          </cell>
          <cell r="M45" t="str">
            <v>:</v>
          </cell>
          <cell r="N45">
            <v>1.35</v>
          </cell>
          <cell r="O45" t="str">
            <v>:</v>
          </cell>
          <cell r="P45">
            <v>1.27</v>
          </cell>
        </row>
        <row r="46">
          <cell r="A46" t="str">
            <v>Normandie</v>
          </cell>
          <cell r="C46" t="str">
            <v>:</v>
          </cell>
          <cell r="D46" t="str">
            <v>:</v>
          </cell>
          <cell r="E46" t="str">
            <v>:</v>
          </cell>
          <cell r="F46" t="str">
            <v>:</v>
          </cell>
          <cell r="G46">
            <v>1.41</v>
          </cell>
          <cell r="H46" t="str">
            <v>:</v>
          </cell>
          <cell r="I46">
            <v>1.25</v>
          </cell>
          <cell r="J46" t="str">
            <v>:</v>
          </cell>
          <cell r="M46" t="str">
            <v>:</v>
          </cell>
          <cell r="N46">
            <v>1.03</v>
          </cell>
          <cell r="O46" t="str">
            <v>:</v>
          </cell>
          <cell r="P46">
            <v>0.87</v>
          </cell>
        </row>
        <row r="47">
          <cell r="A47" t="str">
            <v>Hauts-de-France</v>
          </cell>
          <cell r="C47" t="str">
            <v>:</v>
          </cell>
          <cell r="D47" t="str">
            <v>:</v>
          </cell>
          <cell r="E47" t="str">
            <v>:</v>
          </cell>
          <cell r="F47" t="str">
            <v>:</v>
          </cell>
          <cell r="G47">
            <v>1.08</v>
          </cell>
          <cell r="H47" t="str">
            <v>:</v>
          </cell>
          <cell r="I47">
            <v>1.04</v>
          </cell>
          <cell r="J47" t="str">
            <v>:</v>
          </cell>
          <cell r="M47" t="str">
            <v>:</v>
          </cell>
          <cell r="N47">
            <v>0.67</v>
          </cell>
          <cell r="O47" t="str">
            <v>:</v>
          </cell>
          <cell r="P47">
            <v>0.64</v>
          </cell>
        </row>
        <row r="48">
          <cell r="A48" t="str">
            <v>Grand Est</v>
          </cell>
          <cell r="C48" t="str">
            <v>:</v>
          </cell>
          <cell r="D48" t="str">
            <v>:</v>
          </cell>
          <cell r="E48" t="str">
            <v>:</v>
          </cell>
          <cell r="F48" t="str">
            <v>:</v>
          </cell>
          <cell r="G48">
            <v>1.41</v>
          </cell>
          <cell r="H48" t="str">
            <v>:</v>
          </cell>
          <cell r="I48">
            <v>1.27</v>
          </cell>
          <cell r="J48" t="str">
            <v>:</v>
          </cell>
          <cell r="M48" t="str">
            <v>:</v>
          </cell>
          <cell r="N48">
            <v>0.7</v>
          </cell>
          <cell r="O48" t="str">
            <v>:</v>
          </cell>
          <cell r="P48">
            <v>0.64</v>
          </cell>
        </row>
        <row r="49">
          <cell r="A49" t="str">
            <v>Pays de la Loire</v>
          </cell>
          <cell r="C49" t="str">
            <v>:</v>
          </cell>
          <cell r="D49" t="str">
            <v>:</v>
          </cell>
          <cell r="E49" t="str">
            <v>:</v>
          </cell>
          <cell r="F49" t="str">
            <v>:</v>
          </cell>
          <cell r="G49">
            <v>1.33</v>
          </cell>
          <cell r="H49" t="str">
            <v>:</v>
          </cell>
          <cell r="I49">
            <v>1.33</v>
          </cell>
          <cell r="J49" t="str">
            <v>:</v>
          </cell>
          <cell r="M49" t="str">
            <v>:</v>
          </cell>
          <cell r="N49">
            <v>0.88</v>
          </cell>
          <cell r="O49" t="str">
            <v>:</v>
          </cell>
          <cell r="P49">
            <v>0.9</v>
          </cell>
        </row>
        <row r="50">
          <cell r="A50" t="str">
            <v>Bretagne</v>
          </cell>
          <cell r="C50" t="str">
            <v>:</v>
          </cell>
          <cell r="D50" t="str">
            <v>:</v>
          </cell>
          <cell r="E50" t="str">
            <v>:</v>
          </cell>
          <cell r="F50" t="str">
            <v>:</v>
          </cell>
          <cell r="G50">
            <v>1.75</v>
          </cell>
          <cell r="H50" t="str">
            <v>:</v>
          </cell>
          <cell r="I50">
            <v>1.78</v>
          </cell>
          <cell r="J50" t="str">
            <v>:</v>
          </cell>
          <cell r="M50" t="str">
            <v>:</v>
          </cell>
          <cell r="N50">
            <v>1.08</v>
          </cell>
          <cell r="O50" t="str">
            <v>:</v>
          </cell>
          <cell r="P50">
            <v>1.05</v>
          </cell>
        </row>
        <row r="51">
          <cell r="A51" t="str">
            <v>Nouvelle-Aquitaine</v>
          </cell>
          <cell r="C51" t="str">
            <v>:</v>
          </cell>
          <cell r="D51" t="str">
            <v>:</v>
          </cell>
          <cell r="E51" t="str">
            <v>:</v>
          </cell>
          <cell r="F51" t="str">
            <v>:</v>
          </cell>
          <cell r="G51">
            <v>1.48</v>
          </cell>
          <cell r="H51" t="str">
            <v>:</v>
          </cell>
          <cell r="I51">
            <v>1.47</v>
          </cell>
          <cell r="J51" t="str">
            <v>:</v>
          </cell>
          <cell r="M51" t="str">
            <v>:</v>
          </cell>
          <cell r="N51">
            <v>0.94</v>
          </cell>
          <cell r="O51" t="str">
            <v>:</v>
          </cell>
          <cell r="P51">
            <v>0.97</v>
          </cell>
        </row>
        <row r="52">
          <cell r="A52" t="str">
            <v>Occitanie</v>
          </cell>
          <cell r="C52" t="str">
            <v>:</v>
          </cell>
          <cell r="D52" t="str">
            <v>:</v>
          </cell>
          <cell r="E52" t="str">
            <v>:</v>
          </cell>
          <cell r="F52" t="str">
            <v>:</v>
          </cell>
          <cell r="G52">
            <v>3.61</v>
          </cell>
          <cell r="H52" t="str">
            <v>:</v>
          </cell>
          <cell r="I52">
            <v>3.32</v>
          </cell>
          <cell r="J52" t="str">
            <v>:</v>
          </cell>
          <cell r="M52" t="str">
            <v>:</v>
          </cell>
          <cell r="N52">
            <v>2.0699999999999998</v>
          </cell>
          <cell r="O52" t="str">
            <v>:</v>
          </cell>
          <cell r="P52">
            <v>1.93</v>
          </cell>
        </row>
        <row r="53">
          <cell r="A53" t="str">
            <v>Auvergne-Rhône-Alpes</v>
          </cell>
          <cell r="C53" t="str">
            <v>:</v>
          </cell>
          <cell r="D53" t="str">
            <v>:</v>
          </cell>
          <cell r="E53" t="str">
            <v>:</v>
          </cell>
          <cell r="F53" t="str">
            <v>:</v>
          </cell>
          <cell r="G53">
            <v>2.88</v>
          </cell>
          <cell r="H53" t="str">
            <v>:</v>
          </cell>
          <cell r="I53">
            <v>2.95</v>
          </cell>
          <cell r="J53" t="str">
            <v>:</v>
          </cell>
          <cell r="M53" t="str">
            <v>:</v>
          </cell>
          <cell r="N53">
            <v>2.08</v>
          </cell>
          <cell r="O53" t="str">
            <v>:</v>
          </cell>
          <cell r="P53">
            <v>2.13</v>
          </cell>
        </row>
        <row r="54">
          <cell r="A54" t="str">
            <v>Provence-Alpes-Côte d’Azur</v>
          </cell>
          <cell r="C54" t="str">
            <v>:</v>
          </cell>
          <cell r="D54" t="str">
            <v>:</v>
          </cell>
          <cell r="E54" t="str">
            <v>:</v>
          </cell>
          <cell r="F54" t="str">
            <v>:</v>
          </cell>
          <cell r="G54">
            <v>2.16</v>
          </cell>
          <cell r="H54" t="str">
            <v>:</v>
          </cell>
          <cell r="I54">
            <v>2.25</v>
          </cell>
          <cell r="J54" t="str">
            <v>:</v>
          </cell>
          <cell r="M54" t="str">
            <v>:</v>
          </cell>
          <cell r="N54">
            <v>1.21</v>
          </cell>
          <cell r="O54" t="str">
            <v>:</v>
          </cell>
          <cell r="P54">
            <v>1.31</v>
          </cell>
        </row>
        <row r="55">
          <cell r="A55" t="str">
            <v>Corse</v>
          </cell>
          <cell r="C55" t="str">
            <v>:</v>
          </cell>
          <cell r="D55" t="str">
            <v>:</v>
          </cell>
          <cell r="E55" t="str">
            <v>:</v>
          </cell>
          <cell r="F55" t="str">
            <v>:</v>
          </cell>
          <cell r="G55">
            <v>0.37</v>
          </cell>
          <cell r="H55" t="str">
            <v>:</v>
          </cell>
          <cell r="I55">
            <v>0.39</v>
          </cell>
          <cell r="J55" t="str">
            <v>:</v>
          </cell>
          <cell r="M55" t="str">
            <v>:</v>
          </cell>
          <cell r="N55">
            <v>0.11</v>
          </cell>
          <cell r="O55" t="str">
            <v>:</v>
          </cell>
          <cell r="P55">
            <v>0.15</v>
          </cell>
        </row>
        <row r="56">
          <cell r="A56" t="str">
            <v>RUP FR — Régions Ultrapériphériques Françaises</v>
          </cell>
          <cell r="C56" t="str">
            <v>:</v>
          </cell>
          <cell r="D56" t="str">
            <v>:</v>
          </cell>
          <cell r="E56" t="str">
            <v>:</v>
          </cell>
          <cell r="F56" t="str">
            <v>:</v>
          </cell>
          <cell r="G56">
            <v>0.74</v>
          </cell>
          <cell r="H56" t="str">
            <v>:</v>
          </cell>
          <cell r="I56">
            <v>0.54</v>
          </cell>
          <cell r="J56" t="str">
            <v>:</v>
          </cell>
          <cell r="M56" t="str">
            <v>:</v>
          </cell>
          <cell r="N56">
            <v>0.06</v>
          </cell>
          <cell r="O56" t="str">
            <v>:</v>
          </cell>
          <cell r="P56">
            <v>0.05</v>
          </cell>
        </row>
        <row r="57">
          <cell r="A57" t="str">
            <v>Hrvatska</v>
          </cell>
          <cell r="C57">
            <v>0.83</v>
          </cell>
          <cell r="D57">
            <v>0.95</v>
          </cell>
          <cell r="E57">
            <v>1.08</v>
          </cell>
          <cell r="F57">
            <v>1.24</v>
          </cell>
          <cell r="G57">
            <v>1.24</v>
          </cell>
          <cell r="H57">
            <v>1.42</v>
          </cell>
          <cell r="I57">
            <v>1.39</v>
          </cell>
          <cell r="J57" t="str">
            <v>:</v>
          </cell>
          <cell r="M57">
            <v>0.59</v>
          </cell>
          <cell r="N57">
            <v>0.57999999999999996</v>
          </cell>
          <cell r="O57">
            <v>0.77</v>
          </cell>
          <cell r="P57">
            <v>0.76</v>
          </cell>
        </row>
        <row r="58">
          <cell r="A58" t="str">
            <v>Nord-Ovest</v>
          </cell>
          <cell r="C58">
            <v>1.48</v>
          </cell>
          <cell r="D58">
            <v>1.52</v>
          </cell>
          <cell r="E58">
            <v>1.56</v>
          </cell>
          <cell r="F58">
            <v>1.6</v>
          </cell>
          <cell r="G58">
            <v>1.49</v>
          </cell>
          <cell r="H58">
            <v>1.4</v>
          </cell>
          <cell r="I58">
            <v>1.41</v>
          </cell>
          <cell r="J58" t="str">
            <v>:</v>
          </cell>
          <cell r="M58">
            <v>1.21</v>
          </cell>
          <cell r="N58">
            <v>1.1000000000000001</v>
          </cell>
          <cell r="O58">
            <v>1.04</v>
          </cell>
          <cell r="P58">
            <v>1.04</v>
          </cell>
        </row>
        <row r="59">
          <cell r="A59" t="str">
            <v>Sud</v>
          </cell>
          <cell r="C59" t="str">
            <v>:</v>
          </cell>
          <cell r="D59">
            <v>0.98</v>
          </cell>
          <cell r="E59">
            <v>1.01</v>
          </cell>
          <cell r="F59">
            <v>1.03</v>
          </cell>
          <cell r="G59">
            <v>1.04</v>
          </cell>
          <cell r="H59">
            <v>1</v>
          </cell>
          <cell r="I59">
            <v>0.99</v>
          </cell>
          <cell r="J59" t="str">
            <v>:</v>
          </cell>
          <cell r="M59">
            <v>0.47</v>
          </cell>
          <cell r="N59">
            <v>0.46</v>
          </cell>
          <cell r="O59">
            <v>0.43</v>
          </cell>
          <cell r="P59">
            <v>0.38</v>
          </cell>
        </row>
        <row r="60">
          <cell r="A60" t="str">
            <v>Isole</v>
          </cell>
          <cell r="C60">
            <v>0.95</v>
          </cell>
          <cell r="D60">
            <v>0.82</v>
          </cell>
          <cell r="E60">
            <v>0.84</v>
          </cell>
          <cell r="F60">
            <v>0.9</v>
          </cell>
          <cell r="G60">
            <v>0.89</v>
          </cell>
          <cell r="H60">
            <v>0.87</v>
          </cell>
          <cell r="I60">
            <v>0.92</v>
          </cell>
          <cell r="J60" t="str">
            <v>:</v>
          </cell>
          <cell r="M60">
            <v>0.28000000000000003</v>
          </cell>
          <cell r="N60">
            <v>0.27</v>
          </cell>
          <cell r="O60">
            <v>0.27</v>
          </cell>
          <cell r="P60">
            <v>0.28000000000000003</v>
          </cell>
        </row>
        <row r="61">
          <cell r="A61" t="str">
            <v>Nord-Est</v>
          </cell>
          <cell r="C61">
            <v>1.44</v>
          </cell>
          <cell r="D61">
            <v>1.64</v>
          </cell>
          <cell r="E61">
            <v>1.65</v>
          </cell>
          <cell r="F61">
            <v>1.69</v>
          </cell>
          <cell r="G61">
            <v>1.64</v>
          </cell>
          <cell r="H61">
            <v>1.53</v>
          </cell>
          <cell r="I61">
            <v>1.59</v>
          </cell>
          <cell r="J61" t="str">
            <v>:</v>
          </cell>
          <cell r="M61">
            <v>1.17</v>
          </cell>
          <cell r="N61">
            <v>1.1399999999999999</v>
          </cell>
          <cell r="O61">
            <v>1.03</v>
          </cell>
          <cell r="P61">
            <v>1.08</v>
          </cell>
        </row>
        <row r="62">
          <cell r="A62" t="str">
            <v>Centro (IT)</v>
          </cell>
          <cell r="C62" t="str">
            <v>:</v>
          </cell>
          <cell r="D62">
            <v>1.56</v>
          </cell>
          <cell r="E62">
            <v>1.64</v>
          </cell>
          <cell r="F62">
            <v>1.72</v>
          </cell>
          <cell r="G62">
            <v>1.7</v>
          </cell>
          <cell r="H62">
            <v>1.56</v>
          </cell>
          <cell r="I62">
            <v>1.54</v>
          </cell>
          <cell r="J62" t="str">
            <v>:</v>
          </cell>
          <cell r="M62">
            <v>0.79</v>
          </cell>
          <cell r="N62">
            <v>0.75</v>
          </cell>
          <cell r="O62">
            <v>0.69</v>
          </cell>
          <cell r="P62">
            <v>0.62</v>
          </cell>
        </row>
        <row r="63">
          <cell r="A63" t="str">
            <v>Kýpros</v>
          </cell>
          <cell r="C63">
            <v>0.48</v>
          </cell>
          <cell r="D63">
            <v>0.61</v>
          </cell>
          <cell r="E63">
            <v>0.7</v>
          </cell>
          <cell r="F63">
            <v>0.83</v>
          </cell>
          <cell r="G63">
            <v>0.83</v>
          </cell>
          <cell r="H63">
            <v>0.7</v>
          </cell>
          <cell r="I63">
            <v>0.68</v>
          </cell>
          <cell r="J63">
            <v>0.65</v>
          </cell>
          <cell r="M63">
            <v>0.37</v>
          </cell>
          <cell r="N63">
            <v>0.35</v>
          </cell>
          <cell r="O63">
            <v>0.28999999999999998</v>
          </cell>
          <cell r="P63">
            <v>0.28999999999999998</v>
          </cell>
        </row>
        <row r="64">
          <cell r="A64" t="str">
            <v>Latvija</v>
          </cell>
          <cell r="C64">
            <v>0.64</v>
          </cell>
          <cell r="D64">
            <v>0.66</v>
          </cell>
          <cell r="E64">
            <v>0.66</v>
          </cell>
          <cell r="F64">
            <v>0.76</v>
          </cell>
          <cell r="G64">
            <v>0.74</v>
          </cell>
          <cell r="H64">
            <v>0.81</v>
          </cell>
          <cell r="I64">
            <v>0.83</v>
          </cell>
          <cell r="J64">
            <v>0.92</v>
          </cell>
          <cell r="M64">
            <v>0.26</v>
          </cell>
          <cell r="N64">
            <v>0.28000000000000003</v>
          </cell>
          <cell r="O64">
            <v>0.28999999999999998</v>
          </cell>
          <cell r="P64">
            <v>0.3</v>
          </cell>
        </row>
        <row r="65">
          <cell r="A65" t="str">
            <v>Lietuva</v>
          </cell>
          <cell r="C65">
            <v>1.04</v>
          </cell>
          <cell r="D65">
            <v>0.93</v>
          </cell>
          <cell r="E65">
            <v>0.99</v>
          </cell>
          <cell r="F65">
            <v>1.1200000000000001</v>
          </cell>
          <cell r="G65">
            <v>1.1100000000000001</v>
          </cell>
          <cell r="H65">
            <v>1.05</v>
          </cell>
          <cell r="I65">
            <v>1.05</v>
          </cell>
          <cell r="J65">
            <v>1.04</v>
          </cell>
          <cell r="M65">
            <v>0.53</v>
          </cell>
          <cell r="N65">
            <v>0.55000000000000004</v>
          </cell>
          <cell r="O65">
            <v>0.53</v>
          </cell>
          <cell r="P65">
            <v>0.44</v>
          </cell>
        </row>
        <row r="66">
          <cell r="A66" t="str">
            <v>Luxembourg</v>
          </cell>
          <cell r="C66">
            <v>1.25</v>
          </cell>
          <cell r="D66">
            <v>1.17</v>
          </cell>
          <cell r="E66">
            <v>1.18</v>
          </cell>
          <cell r="F66">
            <v>1.1000000000000001</v>
          </cell>
          <cell r="G66">
            <v>1.03</v>
          </cell>
          <cell r="H66">
            <v>1.07</v>
          </cell>
          <cell r="I66">
            <v>1.06</v>
          </cell>
          <cell r="J66">
            <v>0.99</v>
          </cell>
          <cell r="M66">
            <v>0.55000000000000004</v>
          </cell>
          <cell r="N66">
            <v>0.52</v>
          </cell>
          <cell r="O66">
            <v>0.52</v>
          </cell>
          <cell r="P66">
            <v>0.49</v>
          </cell>
        </row>
        <row r="67">
          <cell r="A67" t="str">
            <v>Közép-Magyarország</v>
          </cell>
          <cell r="C67">
            <v>1.85</v>
          </cell>
          <cell r="D67">
            <v>2.15</v>
          </cell>
          <cell r="E67">
            <v>2.0699999999999998</v>
          </cell>
          <cell r="F67">
            <v>2.14</v>
          </cell>
          <cell r="G67">
            <v>2.2599999999999998</v>
          </cell>
          <cell r="H67">
            <v>1.86</v>
          </cell>
          <cell r="I67">
            <v>1.81</v>
          </cell>
          <cell r="J67" t="str">
            <v>:</v>
          </cell>
          <cell r="M67">
            <v>1.68</v>
          </cell>
          <cell r="N67">
            <v>1.79</v>
          </cell>
          <cell r="O67">
            <v>1.38</v>
          </cell>
          <cell r="P67">
            <v>1.41</v>
          </cell>
        </row>
        <row r="68">
          <cell r="A68" t="str">
            <v>Dunántúl</v>
          </cell>
          <cell r="C68">
            <v>0.67</v>
          </cell>
          <cell r="D68">
            <v>0.93</v>
          </cell>
          <cell r="E68">
            <v>0.84</v>
          </cell>
          <cell r="F68">
            <v>1.18</v>
          </cell>
          <cell r="G68">
            <v>1.1200000000000001</v>
          </cell>
          <cell r="H68">
            <v>0.92</v>
          </cell>
          <cell r="I68">
            <v>0.94</v>
          </cell>
          <cell r="J68" t="str">
            <v>:</v>
          </cell>
          <cell r="M68">
            <v>0.96</v>
          </cell>
          <cell r="N68">
            <v>0.88</v>
          </cell>
          <cell r="O68">
            <v>0.74</v>
          </cell>
          <cell r="P68">
            <v>0.68</v>
          </cell>
        </row>
        <row r="69">
          <cell r="A69" t="str">
            <v>Alföld és Észak</v>
          </cell>
          <cell r="C69">
            <v>1.07</v>
          </cell>
          <cell r="D69">
            <v>0.92</v>
          </cell>
          <cell r="E69">
            <v>0.97</v>
          </cell>
          <cell r="F69">
            <v>0.98</v>
          </cell>
          <cell r="G69">
            <v>1.01</v>
          </cell>
          <cell r="H69">
            <v>0.94</v>
          </cell>
          <cell r="I69">
            <v>0.95</v>
          </cell>
          <cell r="J69" t="str">
            <v>:</v>
          </cell>
          <cell r="M69">
            <v>0.64</v>
          </cell>
          <cell r="N69">
            <v>0.61</v>
          </cell>
          <cell r="O69">
            <v>0.54</v>
          </cell>
          <cell r="P69">
            <v>0.54</v>
          </cell>
        </row>
        <row r="70">
          <cell r="A70" t="str">
            <v>Malta</v>
          </cell>
          <cell r="C70">
            <v>0.7</v>
          </cell>
          <cell r="D70">
            <v>0.55000000000000004</v>
          </cell>
          <cell r="E70">
            <v>0.55000000000000004</v>
          </cell>
          <cell r="F70">
            <v>0.6</v>
          </cell>
          <cell r="G70">
            <v>0.6</v>
          </cell>
          <cell r="H70">
            <v>0.57999999999999996</v>
          </cell>
          <cell r="I70">
            <v>0.57999999999999996</v>
          </cell>
          <cell r="J70">
            <v>0.51</v>
          </cell>
          <cell r="M70">
            <v>0.38</v>
          </cell>
          <cell r="N70">
            <v>0.38</v>
          </cell>
          <cell r="O70">
            <v>0.36</v>
          </cell>
          <cell r="P70">
            <v>0.37</v>
          </cell>
        </row>
        <row r="71">
          <cell r="A71" t="str">
            <v>Noord-Nederland</v>
          </cell>
          <cell r="C71">
            <v>1.61</v>
          </cell>
          <cell r="D71">
            <v>1.56</v>
          </cell>
          <cell r="E71">
            <v>1.58</v>
          </cell>
          <cell r="F71">
            <v>1.69</v>
          </cell>
          <cell r="G71">
            <v>1.61</v>
          </cell>
          <cell r="H71">
            <v>1.43</v>
          </cell>
          <cell r="I71">
            <v>1.5</v>
          </cell>
          <cell r="J71" t="str">
            <v>:</v>
          </cell>
          <cell r="M71" t="str">
            <v>:</v>
          </cell>
          <cell r="N71" t="str">
            <v>:</v>
          </cell>
          <cell r="O71" t="str">
            <v>:</v>
          </cell>
          <cell r="P71" t="str">
            <v>:</v>
          </cell>
        </row>
        <row r="72">
          <cell r="A72" t="str">
            <v>Oost-Nederland</v>
          </cell>
          <cell r="C72">
            <v>2.09</v>
          </cell>
          <cell r="D72">
            <v>2.0699999999999998</v>
          </cell>
          <cell r="E72">
            <v>2.14</v>
          </cell>
          <cell r="F72">
            <v>2.1800000000000002</v>
          </cell>
          <cell r="G72">
            <v>2.2000000000000002</v>
          </cell>
          <cell r="H72">
            <v>2.0699999999999998</v>
          </cell>
          <cell r="I72">
            <v>2.09</v>
          </cell>
          <cell r="J72" t="str">
            <v>:</v>
          </cell>
          <cell r="M72" t="str">
            <v>:</v>
          </cell>
          <cell r="N72" t="str">
            <v>:</v>
          </cell>
          <cell r="O72" t="str">
            <v>:</v>
          </cell>
          <cell r="P72" t="str">
            <v>:</v>
          </cell>
        </row>
        <row r="73">
          <cell r="A73" t="str">
            <v>West-Nederland</v>
          </cell>
          <cell r="C73">
            <v>2.02</v>
          </cell>
          <cell r="D73">
            <v>1.98</v>
          </cell>
          <cell r="E73">
            <v>1.96</v>
          </cell>
          <cell r="F73">
            <v>2.1</v>
          </cell>
          <cell r="G73">
            <v>2.11</v>
          </cell>
          <cell r="H73">
            <v>1.97</v>
          </cell>
          <cell r="I73">
            <v>2.0299999999999998</v>
          </cell>
          <cell r="J73" t="str">
            <v>:</v>
          </cell>
          <cell r="M73" t="str">
            <v>:</v>
          </cell>
          <cell r="N73" t="str">
            <v>:</v>
          </cell>
          <cell r="O73" t="str">
            <v>:</v>
          </cell>
          <cell r="P73" t="str">
            <v>:</v>
          </cell>
        </row>
        <row r="74">
          <cell r="A74" t="str">
            <v>Zuid-Nederland</v>
          </cell>
          <cell r="C74">
            <v>2.79</v>
          </cell>
          <cell r="D74">
            <v>2.86</v>
          </cell>
          <cell r="E74">
            <v>3.06</v>
          </cell>
          <cell r="F74">
            <v>3.26</v>
          </cell>
          <cell r="G74">
            <v>3.19</v>
          </cell>
          <cell r="H74">
            <v>3.23</v>
          </cell>
          <cell r="I74">
            <v>3.42</v>
          </cell>
          <cell r="J74" t="str">
            <v>:</v>
          </cell>
          <cell r="M74" t="str">
            <v>:</v>
          </cell>
          <cell r="N74" t="str">
            <v>:</v>
          </cell>
          <cell r="O74" t="str">
            <v>:</v>
          </cell>
          <cell r="P74" t="str">
            <v>:</v>
          </cell>
        </row>
        <row r="75">
          <cell r="A75" t="str">
            <v>Ostösterreich</v>
          </cell>
          <cell r="C75">
            <v>2.8</v>
          </cell>
          <cell r="D75" t="str">
            <v>:</v>
          </cell>
          <cell r="E75">
            <v>2.83</v>
          </cell>
          <cell r="F75" t="str">
            <v>:</v>
          </cell>
          <cell r="G75">
            <v>3.04</v>
          </cell>
          <cell r="H75" t="str">
            <v>:</v>
          </cell>
          <cell r="I75">
            <v>3.01</v>
          </cell>
          <cell r="J75" t="str">
            <v>:</v>
          </cell>
          <cell r="M75" t="str">
            <v>:</v>
          </cell>
          <cell r="N75">
            <v>1.65</v>
          </cell>
          <cell r="O75" t="str">
            <v>:</v>
          </cell>
          <cell r="P75">
            <v>1.59</v>
          </cell>
        </row>
        <row r="76">
          <cell r="A76" t="str">
            <v>Südösterreich</v>
          </cell>
          <cell r="C76">
            <v>4.5199999999999996</v>
          </cell>
          <cell r="D76" t="str">
            <v>:</v>
          </cell>
          <cell r="E76">
            <v>4.58</v>
          </cell>
          <cell r="F76" t="str">
            <v>:</v>
          </cell>
          <cell r="G76">
            <v>4.5</v>
          </cell>
          <cell r="H76" t="str">
            <v>:</v>
          </cell>
          <cell r="I76">
            <v>4.7300000000000004</v>
          </cell>
          <cell r="J76" t="str">
            <v>:</v>
          </cell>
          <cell r="M76" t="str">
            <v>:</v>
          </cell>
          <cell r="N76">
            <v>3.47</v>
          </cell>
          <cell r="O76" t="str">
            <v>:</v>
          </cell>
          <cell r="P76">
            <v>3.72</v>
          </cell>
        </row>
        <row r="77">
          <cell r="A77" t="str">
            <v>Westösterreich</v>
          </cell>
          <cell r="C77">
            <v>2.64</v>
          </cell>
          <cell r="D77" t="str">
            <v>:</v>
          </cell>
          <cell r="E77">
            <v>2.79</v>
          </cell>
          <cell r="F77" t="str">
            <v>:</v>
          </cell>
          <cell r="G77">
            <v>2.91</v>
          </cell>
          <cell r="H77" t="str">
            <v>:</v>
          </cell>
          <cell r="I77">
            <v>2.82</v>
          </cell>
          <cell r="J77" t="str">
            <v>:</v>
          </cell>
          <cell r="M77" t="str">
            <v>:</v>
          </cell>
          <cell r="N77">
            <v>2.33</v>
          </cell>
          <cell r="O77" t="str">
            <v>:</v>
          </cell>
          <cell r="P77">
            <v>2.2599999999999998</v>
          </cell>
        </row>
        <row r="78">
          <cell r="A78" t="str">
            <v>Makroregion południowy</v>
          </cell>
          <cell r="C78">
            <v>0.95</v>
          </cell>
          <cell r="D78">
            <v>1.28</v>
          </cell>
          <cell r="E78">
            <v>1.43</v>
          </cell>
          <cell r="F78">
            <v>1.5</v>
          </cell>
          <cell r="G78">
            <v>1.59</v>
          </cell>
          <cell r="H78">
            <v>1.57</v>
          </cell>
          <cell r="I78">
            <v>1.7</v>
          </cell>
          <cell r="J78" t="str">
            <v>:</v>
          </cell>
          <cell r="M78">
            <v>0.95</v>
          </cell>
          <cell r="N78">
            <v>1.03</v>
          </cell>
          <cell r="O78">
            <v>1.03</v>
          </cell>
          <cell r="P78">
            <v>1.1100000000000001</v>
          </cell>
        </row>
        <row r="79">
          <cell r="A79" t="str">
            <v>Makroregion północno-zachodni</v>
          </cell>
          <cell r="C79">
            <v>0.56999999999999995</v>
          </cell>
          <cell r="D79">
            <v>0.66</v>
          </cell>
          <cell r="E79">
            <v>0.72</v>
          </cell>
          <cell r="F79">
            <v>0.72</v>
          </cell>
          <cell r="G79">
            <v>0.77</v>
          </cell>
          <cell r="H79">
            <v>0.81</v>
          </cell>
          <cell r="I79">
            <v>0.97</v>
          </cell>
          <cell r="J79" t="str">
            <v>:</v>
          </cell>
          <cell r="M79" t="str">
            <v>:</v>
          </cell>
          <cell r="N79" t="str">
            <v>:</v>
          </cell>
          <cell r="O79" t="str">
            <v>:</v>
          </cell>
          <cell r="P79" t="str">
            <v>:</v>
          </cell>
        </row>
        <row r="80">
          <cell r="A80" t="str">
            <v>Makroregion południowo-zachodni</v>
          </cell>
          <cell r="C80">
            <v>0.74</v>
          </cell>
          <cell r="D80">
            <v>1</v>
          </cell>
          <cell r="E80">
            <v>1.1100000000000001</v>
          </cell>
          <cell r="F80">
            <v>1.1499999999999999</v>
          </cell>
          <cell r="G80">
            <v>1.23</v>
          </cell>
          <cell r="H80">
            <v>1.37</v>
          </cell>
          <cell r="I80">
            <v>1.5</v>
          </cell>
          <cell r="J80" t="str">
            <v>:</v>
          </cell>
          <cell r="M80">
            <v>0.68</v>
          </cell>
          <cell r="N80">
            <v>0.74</v>
          </cell>
          <cell r="O80">
            <v>0.88</v>
          </cell>
          <cell r="P80">
            <v>0.94</v>
          </cell>
        </row>
        <row r="81">
          <cell r="A81" t="str">
            <v>Makroregion północny</v>
          </cell>
          <cell r="C81">
            <v>0.72</v>
          </cell>
          <cell r="D81">
            <v>0.97</v>
          </cell>
          <cell r="E81">
            <v>1.19</v>
          </cell>
          <cell r="F81">
            <v>1.24</v>
          </cell>
          <cell r="G81">
            <v>1.44</v>
          </cell>
          <cell r="H81">
            <v>1.38</v>
          </cell>
          <cell r="I81">
            <v>1.57</v>
          </cell>
          <cell r="J81" t="str">
            <v>:</v>
          </cell>
          <cell r="M81" t="str">
            <v>:</v>
          </cell>
          <cell r="N81" t="str">
            <v>:</v>
          </cell>
          <cell r="O81" t="str">
            <v>:</v>
          </cell>
          <cell r="P81" t="str">
            <v>:</v>
          </cell>
        </row>
        <row r="82">
          <cell r="A82" t="str">
            <v>Makroregion centralny</v>
          </cell>
          <cell r="C82" t="str">
            <v>:</v>
          </cell>
          <cell r="D82">
            <v>0.83</v>
          </cell>
          <cell r="E82">
            <v>0.86</v>
          </cell>
          <cell r="F82">
            <v>0.96</v>
          </cell>
          <cell r="G82">
            <v>0.95</v>
          </cell>
          <cell r="H82">
            <v>0.85</v>
          </cell>
          <cell r="I82">
            <v>0.89</v>
          </cell>
          <cell r="J82" t="str">
            <v>:</v>
          </cell>
          <cell r="M82">
            <v>0.48</v>
          </cell>
          <cell r="N82">
            <v>0.41</v>
          </cell>
          <cell r="O82">
            <v>0.4</v>
          </cell>
          <cell r="P82">
            <v>0.46</v>
          </cell>
        </row>
        <row r="83">
          <cell r="A83" t="str">
            <v>Makroregion wschodni</v>
          </cell>
          <cell r="C83" t="str">
            <v>:</v>
          </cell>
          <cell r="D83">
            <v>0.98</v>
          </cell>
          <cell r="E83">
            <v>1.0900000000000001</v>
          </cell>
          <cell r="F83">
            <v>1.1399999999999999</v>
          </cell>
          <cell r="G83">
            <v>1.1399999999999999</v>
          </cell>
          <cell r="H83">
            <v>1.08</v>
          </cell>
          <cell r="I83">
            <v>1.21</v>
          </cell>
          <cell r="J83" t="str">
            <v>:</v>
          </cell>
          <cell r="M83">
            <v>0.61</v>
          </cell>
          <cell r="N83">
            <v>0.6</v>
          </cell>
          <cell r="O83">
            <v>0.59</v>
          </cell>
          <cell r="P83">
            <v>0.68</v>
          </cell>
        </row>
        <row r="84">
          <cell r="A84" t="str">
            <v>Makroregion województwo mazowieckie</v>
          </cell>
          <cell r="C84" t="str">
            <v>:</v>
          </cell>
          <cell r="D84">
            <v>1.98</v>
          </cell>
          <cell r="E84">
            <v>2.08</v>
          </cell>
          <cell r="F84">
            <v>2.2000000000000002</v>
          </cell>
          <cell r="G84">
            <v>2.16</v>
          </cell>
          <cell r="H84">
            <v>2.1800000000000002</v>
          </cell>
          <cell r="I84">
            <v>2.2200000000000002</v>
          </cell>
          <cell r="J84" t="str">
            <v>:</v>
          </cell>
          <cell r="M84">
            <v>1.55</v>
          </cell>
          <cell r="N84">
            <v>1.52</v>
          </cell>
          <cell r="O84">
            <v>1.6</v>
          </cell>
          <cell r="P84">
            <v>1.62</v>
          </cell>
        </row>
        <row r="85">
          <cell r="A85" t="str">
            <v>Continente</v>
          </cell>
          <cell r="C85">
            <v>1.29</v>
          </cell>
          <cell r="D85">
            <v>1.4</v>
          </cell>
          <cell r="E85">
            <v>1.44</v>
          </cell>
          <cell r="F85">
            <v>1.67</v>
          </cell>
          <cell r="G85">
            <v>1.74</v>
          </cell>
          <cell r="H85">
            <v>1.75</v>
          </cell>
          <cell r="I85">
            <v>1.76</v>
          </cell>
          <cell r="J85" t="str">
            <v>:</v>
          </cell>
          <cell r="M85">
            <v>0.95</v>
          </cell>
          <cell r="N85">
            <v>1.04</v>
          </cell>
          <cell r="O85">
            <v>1.1000000000000001</v>
          </cell>
          <cell r="P85">
            <v>1.1100000000000001</v>
          </cell>
        </row>
        <row r="86">
          <cell r="A86" t="str">
            <v>Região Autónoma dos Açores</v>
          </cell>
          <cell r="C86">
            <v>0.34</v>
          </cell>
          <cell r="D86">
            <v>0.32</v>
          </cell>
          <cell r="E86">
            <v>0.3</v>
          </cell>
          <cell r="F86">
            <v>0.34</v>
          </cell>
          <cell r="G86">
            <v>0.41</v>
          </cell>
          <cell r="H86">
            <v>0.48</v>
          </cell>
          <cell r="I86">
            <v>0.49</v>
          </cell>
          <cell r="J86" t="str">
            <v>:</v>
          </cell>
          <cell r="M86">
            <v>0.05</v>
          </cell>
          <cell r="N86">
            <v>0.06</v>
          </cell>
          <cell r="O86">
            <v>0.09</v>
          </cell>
          <cell r="P86">
            <v>0.12</v>
          </cell>
        </row>
        <row r="87">
          <cell r="A87" t="str">
            <v>Região Autónoma da Madeira</v>
          </cell>
          <cell r="C87">
            <v>0.35</v>
          </cell>
          <cell r="D87">
            <v>0.38</v>
          </cell>
          <cell r="E87">
            <v>0.44</v>
          </cell>
          <cell r="F87">
            <v>0.52</v>
          </cell>
          <cell r="G87">
            <v>0.46</v>
          </cell>
          <cell r="H87">
            <v>0.38</v>
          </cell>
          <cell r="I87">
            <v>0.48</v>
          </cell>
          <cell r="J87" t="str">
            <v>:</v>
          </cell>
          <cell r="M87">
            <v>0.23</v>
          </cell>
          <cell r="N87">
            <v>0.21</v>
          </cell>
          <cell r="O87">
            <v>0.2</v>
          </cell>
          <cell r="P87">
            <v>0.27</v>
          </cell>
        </row>
        <row r="88">
          <cell r="A88" t="str">
            <v>Macroregiunea Unu</v>
          </cell>
          <cell r="C88">
            <v>0.37</v>
          </cell>
          <cell r="D88">
            <v>0.26</v>
          </cell>
          <cell r="E88">
            <v>0.24</v>
          </cell>
          <cell r="F88">
            <v>0.27</v>
          </cell>
          <cell r="G88">
            <v>0.3</v>
          </cell>
          <cell r="H88">
            <v>0.34</v>
          </cell>
          <cell r="I88">
            <v>0.36</v>
          </cell>
          <cell r="J88" t="str">
            <v>:</v>
          </cell>
          <cell r="M88">
            <v>0.18</v>
          </cell>
          <cell r="N88">
            <v>0.2</v>
          </cell>
          <cell r="O88">
            <v>0.24</v>
          </cell>
          <cell r="P88">
            <v>0.22</v>
          </cell>
        </row>
        <row r="89">
          <cell r="A89" t="str">
            <v>Macroregiunea Doi</v>
          </cell>
          <cell r="C89">
            <v>0.25</v>
          </cell>
          <cell r="D89">
            <v>0.14000000000000001</v>
          </cell>
          <cell r="E89">
            <v>0.19</v>
          </cell>
          <cell r="F89">
            <v>0.19</v>
          </cell>
          <cell r="G89">
            <v>0.18</v>
          </cell>
          <cell r="H89">
            <v>0.18</v>
          </cell>
          <cell r="I89">
            <v>0.19</v>
          </cell>
          <cell r="J89" t="str">
            <v>:</v>
          </cell>
          <cell r="M89">
            <v>0.08</v>
          </cell>
          <cell r="N89">
            <v>0.06</v>
          </cell>
          <cell r="O89">
            <v>0.06</v>
          </cell>
          <cell r="P89">
            <v>7.0000000000000007E-2</v>
          </cell>
        </row>
        <row r="90">
          <cell r="A90" t="str">
            <v>Macroregiunea Trei</v>
          </cell>
          <cell r="C90">
            <v>0.74</v>
          </cell>
          <cell r="D90">
            <v>0.91</v>
          </cell>
          <cell r="E90">
            <v>0.86</v>
          </cell>
          <cell r="F90">
            <v>0.76</v>
          </cell>
          <cell r="G90">
            <v>0.76</v>
          </cell>
          <cell r="H90">
            <v>0.67</v>
          </cell>
          <cell r="I90">
            <v>0.68</v>
          </cell>
          <cell r="J90" t="str">
            <v>:</v>
          </cell>
          <cell r="M90">
            <v>0.43</v>
          </cell>
          <cell r="N90">
            <v>0.45</v>
          </cell>
          <cell r="O90">
            <v>0.39</v>
          </cell>
          <cell r="P90">
            <v>0.4</v>
          </cell>
        </row>
        <row r="91">
          <cell r="A91" t="str">
            <v>Macroregiunea Patru</v>
          </cell>
          <cell r="C91">
            <v>0.33</v>
          </cell>
          <cell r="D91">
            <v>0.33</v>
          </cell>
          <cell r="E91">
            <v>0.26</v>
          </cell>
          <cell r="F91">
            <v>0.39</v>
          </cell>
          <cell r="G91">
            <v>0.42</v>
          </cell>
          <cell r="H91">
            <v>0.48</v>
          </cell>
          <cell r="I91">
            <v>0.72</v>
          </cell>
          <cell r="J91" t="str">
            <v>:</v>
          </cell>
          <cell r="M91">
            <v>0.28999999999999998</v>
          </cell>
          <cell r="N91">
            <v>0.3</v>
          </cell>
          <cell r="O91">
            <v>0.37</v>
          </cell>
          <cell r="P91">
            <v>0.56999999999999995</v>
          </cell>
        </row>
        <row r="92">
          <cell r="A92" t="str">
            <v>Slovenija</v>
          </cell>
          <cell r="C92">
            <v>2.2000000000000002</v>
          </cell>
          <cell r="D92">
            <v>1.95</v>
          </cell>
          <cell r="E92">
            <v>2.04</v>
          </cell>
          <cell r="F92">
            <v>2.14</v>
          </cell>
          <cell r="G92">
            <v>2.13</v>
          </cell>
          <cell r="H92">
            <v>2.1</v>
          </cell>
          <cell r="I92">
            <v>2.13</v>
          </cell>
          <cell r="J92" t="str">
            <v>:</v>
          </cell>
          <cell r="M92">
            <v>1.57</v>
          </cell>
          <cell r="N92">
            <v>1.56</v>
          </cell>
          <cell r="O92">
            <v>1.48</v>
          </cell>
          <cell r="P92">
            <v>1.47</v>
          </cell>
        </row>
        <row r="93">
          <cell r="A93" t="str">
            <v>Slovensko</v>
          </cell>
          <cell r="C93">
            <v>1.1499999999999999</v>
          </cell>
          <cell r="D93">
            <v>0.83</v>
          </cell>
          <cell r="E93">
            <v>0.82</v>
          </cell>
          <cell r="F93">
            <v>0.89</v>
          </cell>
          <cell r="G93">
            <v>0.93</v>
          </cell>
          <cell r="H93">
            <v>0.98</v>
          </cell>
          <cell r="I93">
            <v>1.04</v>
          </cell>
          <cell r="J93">
            <v>0.98</v>
          </cell>
          <cell r="M93">
            <v>0.48</v>
          </cell>
          <cell r="N93">
            <v>0.52</v>
          </cell>
          <cell r="O93">
            <v>0.56000000000000005</v>
          </cell>
          <cell r="P93">
            <v>0.57999999999999996</v>
          </cell>
        </row>
        <row r="94">
          <cell r="A94" t="str">
            <v>Manner-Suomi</v>
          </cell>
          <cell r="C94">
            <v>2.89</v>
          </cell>
          <cell r="D94">
            <v>2.77</v>
          </cell>
          <cell r="E94">
            <v>2.81</v>
          </cell>
          <cell r="F94">
            <v>2.93</v>
          </cell>
          <cell r="G94">
            <v>2.99</v>
          </cell>
          <cell r="H94">
            <v>3</v>
          </cell>
          <cell r="I94">
            <v>3.1</v>
          </cell>
          <cell r="J94" t="str">
            <v>:</v>
          </cell>
          <cell r="M94">
            <v>1.96</v>
          </cell>
          <cell r="N94">
            <v>2.06</v>
          </cell>
          <cell r="O94">
            <v>2.04</v>
          </cell>
          <cell r="P94">
            <v>2.1</v>
          </cell>
        </row>
        <row r="95">
          <cell r="A95" t="str">
            <v>Åland</v>
          </cell>
          <cell r="C95">
            <v>0.26</v>
          </cell>
          <cell r="D95">
            <v>0.43</v>
          </cell>
          <cell r="E95">
            <v>0.34</v>
          </cell>
          <cell r="F95">
            <v>0.4</v>
          </cell>
          <cell r="G95">
            <v>0.39</v>
          </cell>
          <cell r="H95">
            <v>0.44</v>
          </cell>
          <cell r="I95">
            <v>0.52</v>
          </cell>
          <cell r="J95" t="str">
            <v>:</v>
          </cell>
          <cell r="M95">
            <v>0.36</v>
          </cell>
          <cell r="N95">
            <v>0.33</v>
          </cell>
          <cell r="O95">
            <v>0.38</v>
          </cell>
          <cell r="P95">
            <v>0.46</v>
          </cell>
        </row>
        <row r="96">
          <cell r="A96" t="str">
            <v>Östra Sverige</v>
          </cell>
          <cell r="C96">
            <v>3.77</v>
          </cell>
          <cell r="D96" t="str">
            <v>:</v>
          </cell>
          <cell r="E96">
            <v>3.52</v>
          </cell>
          <cell r="F96" t="str">
            <v>:</v>
          </cell>
          <cell r="G96">
            <v>3.59</v>
          </cell>
          <cell r="H96" t="str">
            <v>:</v>
          </cell>
          <cell r="I96">
            <v>3.77</v>
          </cell>
          <cell r="J96" t="str">
            <v>:</v>
          </cell>
          <cell r="M96" t="str">
            <v>:</v>
          </cell>
          <cell r="N96">
            <v>2.54</v>
          </cell>
          <cell r="O96" t="str">
            <v>:</v>
          </cell>
          <cell r="P96">
            <v>2.68</v>
          </cell>
        </row>
        <row r="97">
          <cell r="A97" t="str">
            <v>Södra Sverige</v>
          </cell>
          <cell r="C97">
            <v>3.16</v>
          </cell>
          <cell r="D97" t="str">
            <v>:</v>
          </cell>
          <cell r="E97" t="str">
            <v>:</v>
          </cell>
          <cell r="F97" t="str">
            <v>:</v>
          </cell>
          <cell r="G97">
            <v>3.96</v>
          </cell>
          <cell r="H97" t="str">
            <v>:</v>
          </cell>
          <cell r="I97">
            <v>4.2</v>
          </cell>
          <cell r="J97" t="str">
            <v>:</v>
          </cell>
          <cell r="M97" t="str">
            <v>:</v>
          </cell>
          <cell r="N97">
            <v>3.09</v>
          </cell>
          <cell r="O97" t="str">
            <v>:</v>
          </cell>
          <cell r="P97">
            <v>3.38</v>
          </cell>
        </row>
        <row r="98">
          <cell r="A98" t="str">
            <v>Norra Sverige</v>
          </cell>
          <cell r="C98">
            <v>1.61</v>
          </cell>
          <cell r="D98" t="str">
            <v>:</v>
          </cell>
          <cell r="E98" t="str">
            <v>:</v>
          </cell>
          <cell r="F98" t="str">
            <v>:</v>
          </cell>
          <cell r="G98">
            <v>1.48</v>
          </cell>
          <cell r="H98" t="str">
            <v>:</v>
          </cell>
          <cell r="I98">
            <v>1.42</v>
          </cell>
          <cell r="J98" t="str">
            <v>:</v>
          </cell>
          <cell r="M98" t="str">
            <v>:</v>
          </cell>
          <cell r="N98">
            <v>0.75</v>
          </cell>
          <cell r="O98" t="str">
            <v>:</v>
          </cell>
          <cell r="P98">
            <v>0.71</v>
          </cell>
        </row>
        <row r="99">
          <cell r="A99"/>
        </row>
        <row r="100">
          <cell r="A100" t="str">
            <v>Länder</v>
          </cell>
        </row>
        <row r="101">
          <cell r="A101" t="str">
            <v>European Union - 27 countries (from 2020)</v>
          </cell>
          <cell r="C101">
            <v>2.1</v>
          </cell>
          <cell r="D101">
            <v>2.17</v>
          </cell>
          <cell r="E101">
            <v>2.21</v>
          </cell>
          <cell r="F101">
            <v>2.2799999999999998</v>
          </cell>
          <cell r="G101">
            <v>2.2400000000000002</v>
          </cell>
          <cell r="H101">
            <v>2.2200000000000002</v>
          </cell>
          <cell r="I101">
            <v>2.2599999999999998</v>
          </cell>
          <cell r="J101">
            <v>2.2400000000000002</v>
          </cell>
          <cell r="M101">
            <v>1.5</v>
          </cell>
          <cell r="N101">
            <v>1.48</v>
          </cell>
          <cell r="O101">
            <v>1.48</v>
          </cell>
          <cell r="P101">
            <v>1.5</v>
          </cell>
        </row>
        <row r="102">
          <cell r="A102" t="str">
            <v>Belgium</v>
          </cell>
          <cell r="C102">
            <v>2.4300000000000002</v>
          </cell>
          <cell r="D102">
            <v>2.86</v>
          </cell>
          <cell r="E102">
            <v>3.15</v>
          </cell>
          <cell r="F102">
            <v>3.37</v>
          </cell>
          <cell r="G102">
            <v>3.41</v>
          </cell>
          <cell r="H102">
            <v>3.21</v>
          </cell>
          <cell r="I102">
            <v>3.24</v>
          </cell>
          <cell r="J102">
            <v>3.36</v>
          </cell>
          <cell r="M102">
            <v>2.4900000000000002</v>
          </cell>
          <cell r="N102">
            <v>2.54</v>
          </cell>
          <cell r="O102">
            <v>2.3199999999999998</v>
          </cell>
          <cell r="P102">
            <v>2.34</v>
          </cell>
        </row>
        <row r="103">
          <cell r="A103" t="str">
            <v>Bulgaria</v>
          </cell>
          <cell r="C103">
            <v>0.95</v>
          </cell>
          <cell r="D103">
            <v>0.76</v>
          </cell>
          <cell r="E103">
            <v>0.84</v>
          </cell>
          <cell r="F103">
            <v>0.85</v>
          </cell>
          <cell r="G103">
            <v>0.77</v>
          </cell>
          <cell r="H103">
            <v>0.75</v>
          </cell>
          <cell r="I103">
            <v>0.79</v>
          </cell>
          <cell r="J103">
            <v>0.77</v>
          </cell>
          <cell r="M103">
            <v>0.56999999999999995</v>
          </cell>
          <cell r="N103">
            <v>0.51</v>
          </cell>
          <cell r="O103">
            <v>0.51</v>
          </cell>
          <cell r="P103">
            <v>0.51</v>
          </cell>
        </row>
        <row r="104">
          <cell r="A104" t="str">
            <v>Czechia</v>
          </cell>
          <cell r="C104">
            <v>1.91</v>
          </cell>
          <cell r="D104">
            <v>1.88</v>
          </cell>
          <cell r="E104">
            <v>1.9</v>
          </cell>
          <cell r="F104">
            <v>1.95</v>
          </cell>
          <cell r="G104">
            <v>1.93</v>
          </cell>
          <cell r="H104">
            <v>1.89</v>
          </cell>
          <cell r="I104">
            <v>1.82</v>
          </cell>
          <cell r="J104">
            <v>1.82</v>
          </cell>
          <cell r="M104">
            <v>1.19</v>
          </cell>
          <cell r="N104">
            <v>1.21</v>
          </cell>
          <cell r="O104">
            <v>1.21</v>
          </cell>
          <cell r="P104">
            <v>1.18</v>
          </cell>
        </row>
        <row r="105">
          <cell r="A105" t="str">
            <v>Denmark</v>
          </cell>
          <cell r="C105">
            <v>3.06</v>
          </cell>
          <cell r="D105">
            <v>2.98</v>
          </cell>
          <cell r="E105">
            <v>2.95</v>
          </cell>
          <cell r="F105">
            <v>2.97</v>
          </cell>
          <cell r="G105">
            <v>2.76</v>
          </cell>
          <cell r="H105">
            <v>2.88</v>
          </cell>
          <cell r="I105">
            <v>3.07</v>
          </cell>
          <cell r="J105">
            <v>3.01</v>
          </cell>
          <cell r="M105">
            <v>1.83</v>
          </cell>
          <cell r="N105">
            <v>1.71</v>
          </cell>
          <cell r="O105">
            <v>1.77</v>
          </cell>
          <cell r="P105">
            <v>1.91</v>
          </cell>
        </row>
        <row r="106">
          <cell r="A106" t="str">
            <v>Germany</v>
          </cell>
          <cell r="C106">
            <v>2.88</v>
          </cell>
          <cell r="D106">
            <v>3.05</v>
          </cell>
          <cell r="E106">
            <v>3.11</v>
          </cell>
          <cell r="F106">
            <v>3.09</v>
          </cell>
          <cell r="G106">
            <v>3.07</v>
          </cell>
          <cell r="H106">
            <v>3.04</v>
          </cell>
          <cell r="I106">
            <v>3.13</v>
          </cell>
          <cell r="J106">
            <v>3.13</v>
          </cell>
          <cell r="M106">
            <v>2.06</v>
          </cell>
          <cell r="N106">
            <v>2.06</v>
          </cell>
          <cell r="O106">
            <v>2.0499999999999998</v>
          </cell>
          <cell r="P106">
            <v>2.14</v>
          </cell>
        </row>
        <row r="107">
          <cell r="A107" t="str">
            <v>Estonia</v>
          </cell>
          <cell r="C107">
            <v>1.44</v>
          </cell>
          <cell r="D107">
            <v>1.38</v>
          </cell>
          <cell r="E107">
            <v>1.59</v>
          </cell>
          <cell r="F107">
            <v>1.73</v>
          </cell>
          <cell r="G107">
            <v>1.75</v>
          </cell>
          <cell r="H107">
            <v>1.77</v>
          </cell>
          <cell r="I107">
            <v>1.83</v>
          </cell>
          <cell r="J107">
            <v>1.99</v>
          </cell>
          <cell r="M107">
            <v>0.95</v>
          </cell>
          <cell r="N107">
            <v>0.98</v>
          </cell>
          <cell r="O107">
            <v>0.99</v>
          </cell>
          <cell r="P107">
            <v>1.06</v>
          </cell>
        </row>
        <row r="108">
          <cell r="A108" t="str">
            <v>Ireland</v>
          </cell>
          <cell r="C108">
            <v>1.1399999999999999</v>
          </cell>
          <cell r="D108">
            <v>1.08</v>
          </cell>
          <cell r="E108">
            <v>1.1399999999999999</v>
          </cell>
          <cell r="F108">
            <v>1.1299999999999999</v>
          </cell>
          <cell r="G108">
            <v>1.08</v>
          </cell>
          <cell r="H108">
            <v>1.53</v>
          </cell>
          <cell r="I108">
            <v>1.54</v>
          </cell>
          <cell r="J108">
            <v>1.38</v>
          </cell>
          <cell r="M108">
            <v>0.89</v>
          </cell>
          <cell r="N108">
            <v>0.86</v>
          </cell>
          <cell r="O108">
            <v>1.34</v>
          </cell>
          <cell r="P108">
            <v>1.33</v>
          </cell>
        </row>
        <row r="109">
          <cell r="A109" t="str">
            <v>Greece</v>
          </cell>
          <cell r="C109">
            <v>0.97</v>
          </cell>
          <cell r="D109">
            <v>1.21</v>
          </cell>
          <cell r="E109">
            <v>1.26</v>
          </cell>
          <cell r="F109">
            <v>1.49</v>
          </cell>
          <cell r="G109">
            <v>1.43</v>
          </cell>
          <cell r="H109">
            <v>1.48</v>
          </cell>
          <cell r="I109">
            <v>1.5</v>
          </cell>
          <cell r="J109">
            <v>1.54</v>
          </cell>
          <cell r="M109">
            <v>0.69</v>
          </cell>
          <cell r="N109">
            <v>0.67</v>
          </cell>
          <cell r="O109">
            <v>0.73</v>
          </cell>
          <cell r="P109">
            <v>0.74</v>
          </cell>
        </row>
        <row r="110">
          <cell r="A110" t="str">
            <v>Spain</v>
          </cell>
          <cell r="C110">
            <v>1.21</v>
          </cell>
          <cell r="D110">
            <v>1.23</v>
          </cell>
          <cell r="E110">
            <v>1.24</v>
          </cell>
          <cell r="F110">
            <v>1.4</v>
          </cell>
          <cell r="G110">
            <v>1.4</v>
          </cell>
          <cell r="H110">
            <v>1.4</v>
          </cell>
          <cell r="I110">
            <v>1.49</v>
          </cell>
          <cell r="J110">
            <v>1.5</v>
          </cell>
          <cell r="M110">
            <v>0.78</v>
          </cell>
          <cell r="N110">
            <v>0.78</v>
          </cell>
          <cell r="O110">
            <v>0.79</v>
          </cell>
          <cell r="P110">
            <v>0.84</v>
          </cell>
        </row>
        <row r="111">
          <cell r="A111" t="str">
            <v>France</v>
          </cell>
          <cell r="C111">
            <v>2.2200000000000002</v>
          </cell>
          <cell r="D111">
            <v>2.2000000000000002</v>
          </cell>
          <cell r="E111">
            <v>2.2000000000000002</v>
          </cell>
          <cell r="F111">
            <v>2.27</v>
          </cell>
          <cell r="G111">
            <v>2.21</v>
          </cell>
          <cell r="H111">
            <v>2.2200000000000002</v>
          </cell>
          <cell r="I111">
            <v>2.1800000000000002</v>
          </cell>
          <cell r="J111">
            <v>2.1800000000000002</v>
          </cell>
          <cell r="M111">
            <v>1.49</v>
          </cell>
          <cell r="N111">
            <v>1.45</v>
          </cell>
          <cell r="O111">
            <v>1.47</v>
          </cell>
          <cell r="P111">
            <v>1.44</v>
          </cell>
        </row>
        <row r="112">
          <cell r="A112" t="str">
            <v>Croatia</v>
          </cell>
          <cell r="C112">
            <v>0.82</v>
          </cell>
          <cell r="D112">
            <v>0.95</v>
          </cell>
          <cell r="E112">
            <v>1.08</v>
          </cell>
          <cell r="F112">
            <v>1.24</v>
          </cell>
          <cell r="G112">
            <v>1.24</v>
          </cell>
          <cell r="H112">
            <v>1.42</v>
          </cell>
          <cell r="I112">
            <v>1.37</v>
          </cell>
          <cell r="J112">
            <v>1.35</v>
          </cell>
          <cell r="M112">
            <v>0.59</v>
          </cell>
          <cell r="N112">
            <v>0.57999999999999996</v>
          </cell>
          <cell r="O112">
            <v>0.77</v>
          </cell>
          <cell r="P112">
            <v>0.75</v>
          </cell>
        </row>
        <row r="113">
          <cell r="A113" t="str">
            <v>Italy</v>
          </cell>
          <cell r="C113">
            <v>1.33</v>
          </cell>
          <cell r="D113">
            <v>1.42</v>
          </cell>
          <cell r="E113">
            <v>1.46</v>
          </cell>
          <cell r="F113">
            <v>1.5</v>
          </cell>
          <cell r="G113">
            <v>1.41</v>
          </cell>
          <cell r="H113">
            <v>1.37</v>
          </cell>
          <cell r="I113">
            <v>1.37</v>
          </cell>
          <cell r="J113">
            <v>1.38</v>
          </cell>
          <cell r="M113">
            <v>0.93</v>
          </cell>
          <cell r="N113">
            <v>0.85</v>
          </cell>
          <cell r="O113">
            <v>0.81</v>
          </cell>
          <cell r="P113">
            <v>0.8</v>
          </cell>
        </row>
        <row r="114">
          <cell r="A114" t="str">
            <v>Cyprus</v>
          </cell>
          <cell r="C114">
            <v>0.48</v>
          </cell>
          <cell r="D114">
            <v>0.61</v>
          </cell>
          <cell r="E114">
            <v>0.7</v>
          </cell>
          <cell r="F114">
            <v>0.83</v>
          </cell>
          <cell r="G114">
            <v>0.78</v>
          </cell>
          <cell r="H114">
            <v>0.7</v>
          </cell>
          <cell r="I114">
            <v>0.66</v>
          </cell>
          <cell r="J114">
            <v>0.65</v>
          </cell>
          <cell r="M114">
            <v>0.37</v>
          </cell>
          <cell r="N114">
            <v>0.33</v>
          </cell>
          <cell r="O114">
            <v>0.28999999999999998</v>
          </cell>
          <cell r="P114">
            <v>0.28000000000000003</v>
          </cell>
        </row>
        <row r="115">
          <cell r="A115" t="str">
            <v>Latvia</v>
          </cell>
          <cell r="C115">
            <v>0.64</v>
          </cell>
          <cell r="D115">
            <v>0.66</v>
          </cell>
          <cell r="E115">
            <v>0.66</v>
          </cell>
          <cell r="F115">
            <v>0.76</v>
          </cell>
          <cell r="G115">
            <v>0.77</v>
          </cell>
          <cell r="H115">
            <v>0.81</v>
          </cell>
          <cell r="I115">
            <v>0.82</v>
          </cell>
          <cell r="J115">
            <v>0.92</v>
          </cell>
          <cell r="M115">
            <v>0.26</v>
          </cell>
          <cell r="N115">
            <v>0.28999999999999998</v>
          </cell>
          <cell r="O115">
            <v>0.28999999999999998</v>
          </cell>
          <cell r="P115">
            <v>0.3</v>
          </cell>
        </row>
        <row r="116">
          <cell r="A116" t="str">
            <v>Lithuania</v>
          </cell>
          <cell r="C116">
            <v>1.04</v>
          </cell>
          <cell r="D116">
            <v>0.93</v>
          </cell>
          <cell r="E116">
            <v>0.99</v>
          </cell>
          <cell r="F116">
            <v>1.1200000000000001</v>
          </cell>
          <cell r="G116">
            <v>1.1000000000000001</v>
          </cell>
          <cell r="H116">
            <v>1.06</v>
          </cell>
          <cell r="I116">
            <v>1.04</v>
          </cell>
          <cell r="J116">
            <v>1.04</v>
          </cell>
          <cell r="M116">
            <v>0.53</v>
          </cell>
          <cell r="N116">
            <v>0.54</v>
          </cell>
          <cell r="O116">
            <v>0.53</v>
          </cell>
          <cell r="P116">
            <v>0.43</v>
          </cell>
        </row>
        <row r="117">
          <cell r="A117" t="str">
            <v>Luxembourg</v>
          </cell>
          <cell r="C117">
            <v>1.25</v>
          </cell>
          <cell r="D117">
            <v>1.17</v>
          </cell>
          <cell r="E117">
            <v>1.18</v>
          </cell>
          <cell r="F117">
            <v>1.1000000000000001</v>
          </cell>
          <cell r="G117">
            <v>1.03</v>
          </cell>
          <cell r="H117">
            <v>1.07</v>
          </cell>
          <cell r="I117">
            <v>1.06</v>
          </cell>
          <cell r="J117">
            <v>0.99</v>
          </cell>
          <cell r="M117">
            <v>0.55000000000000004</v>
          </cell>
          <cell r="N117">
            <v>0.52</v>
          </cell>
          <cell r="O117">
            <v>0.52</v>
          </cell>
          <cell r="P117">
            <v>0.49</v>
          </cell>
        </row>
        <row r="118">
          <cell r="A118" t="str">
            <v>Hungary</v>
          </cell>
          <cell r="C118">
            <v>1.34</v>
          </cell>
          <cell r="D118">
            <v>1.5</v>
          </cell>
          <cell r="E118">
            <v>1.46</v>
          </cell>
          <cell r="F118">
            <v>1.58</v>
          </cell>
          <cell r="G118">
            <v>1.63</v>
          </cell>
          <cell r="H118">
            <v>1.39</v>
          </cell>
          <cell r="I118">
            <v>1.38</v>
          </cell>
          <cell r="J118">
            <v>1.31</v>
          </cell>
          <cell r="M118">
            <v>1.21</v>
          </cell>
          <cell r="N118">
            <v>1.23</v>
          </cell>
          <cell r="O118">
            <v>1</v>
          </cell>
          <cell r="P118">
            <v>1.01</v>
          </cell>
        </row>
        <row r="119">
          <cell r="A119" t="str">
            <v>Malta</v>
          </cell>
          <cell r="C119">
            <v>0.7</v>
          </cell>
          <cell r="D119">
            <v>0.55000000000000004</v>
          </cell>
          <cell r="E119">
            <v>0.55000000000000004</v>
          </cell>
          <cell r="F119">
            <v>0.6</v>
          </cell>
          <cell r="G119">
            <v>0.6</v>
          </cell>
          <cell r="H119">
            <v>0.57999999999999996</v>
          </cell>
          <cell r="I119">
            <v>0.57999999999999996</v>
          </cell>
          <cell r="J119">
            <v>0.51</v>
          </cell>
          <cell r="M119">
            <v>0.38</v>
          </cell>
          <cell r="N119">
            <v>0.38</v>
          </cell>
          <cell r="O119">
            <v>0.36</v>
          </cell>
          <cell r="P119">
            <v>0.37</v>
          </cell>
        </row>
        <row r="120">
          <cell r="A120" t="str">
            <v>Netherlands</v>
          </cell>
          <cell r="C120">
            <v>2.12</v>
          </cell>
          <cell r="D120">
            <v>2.1</v>
          </cell>
          <cell r="E120">
            <v>2.14</v>
          </cell>
          <cell r="F120">
            <v>2.27</v>
          </cell>
          <cell r="G120">
            <v>2.2200000000000002</v>
          </cell>
          <cell r="H120">
            <v>2.1800000000000002</v>
          </cell>
          <cell r="I120">
            <v>2.2999999999999998</v>
          </cell>
          <cell r="J120">
            <v>2.29</v>
          </cell>
          <cell r="M120">
            <v>1.51</v>
          </cell>
          <cell r="N120">
            <v>1.46</v>
          </cell>
          <cell r="O120">
            <v>1.49</v>
          </cell>
          <cell r="P120">
            <v>1.59</v>
          </cell>
        </row>
        <row r="121">
          <cell r="A121" t="str">
            <v>Austria</v>
          </cell>
          <cell r="C121">
            <v>3.07</v>
          </cell>
          <cell r="D121">
            <v>3.11</v>
          </cell>
          <cell r="E121">
            <v>3.14</v>
          </cell>
          <cell r="F121">
            <v>3.21</v>
          </cell>
          <cell r="G121">
            <v>3.26</v>
          </cell>
          <cell r="H121">
            <v>3.17</v>
          </cell>
          <cell r="I121">
            <v>3.22</v>
          </cell>
          <cell r="J121">
            <v>3.26</v>
          </cell>
          <cell r="M121">
            <v>2.23</v>
          </cell>
          <cell r="N121">
            <v>2.2400000000000002</v>
          </cell>
          <cell r="O121">
            <v>2.1800000000000002</v>
          </cell>
          <cell r="P121">
            <v>2.2200000000000002</v>
          </cell>
        </row>
        <row r="122">
          <cell r="A122" t="str">
            <v>Poland</v>
          </cell>
          <cell r="C122">
            <v>1</v>
          </cell>
          <cell r="D122">
            <v>1.19</v>
          </cell>
          <cell r="E122">
            <v>1.31</v>
          </cell>
          <cell r="F122">
            <v>1.37</v>
          </cell>
          <cell r="G122">
            <v>1.42</v>
          </cell>
          <cell r="H122">
            <v>1.44</v>
          </cell>
          <cell r="I122">
            <v>1.56</v>
          </cell>
          <cell r="J122">
            <v>1.41</v>
          </cell>
          <cell r="M122">
            <v>0.86</v>
          </cell>
          <cell r="N122">
            <v>0.89</v>
          </cell>
          <cell r="O122">
            <v>0.95</v>
          </cell>
          <cell r="P122">
            <v>1</v>
          </cell>
        </row>
        <row r="123">
          <cell r="A123" t="str">
            <v>Portugal</v>
          </cell>
          <cell r="C123">
            <v>1.25</v>
          </cell>
          <cell r="D123">
            <v>1.35</v>
          </cell>
          <cell r="E123">
            <v>1.39</v>
          </cell>
          <cell r="F123">
            <v>1.61</v>
          </cell>
          <cell r="G123">
            <v>1.67</v>
          </cell>
          <cell r="H123">
            <v>1.69</v>
          </cell>
          <cell r="I123">
            <v>1.68</v>
          </cell>
          <cell r="J123">
            <v>1.72</v>
          </cell>
          <cell r="M123">
            <v>0.92</v>
          </cell>
          <cell r="N123">
            <v>0.99</v>
          </cell>
          <cell r="O123">
            <v>1.05</v>
          </cell>
          <cell r="P123">
            <v>1.05</v>
          </cell>
        </row>
        <row r="124">
          <cell r="A124" t="str">
            <v>Romania</v>
          </cell>
          <cell r="C124">
            <v>0.49</v>
          </cell>
          <cell r="D124">
            <v>0.5</v>
          </cell>
          <cell r="E124">
            <v>0.47</v>
          </cell>
          <cell r="F124">
            <v>0.47</v>
          </cell>
          <cell r="G124">
            <v>0.47</v>
          </cell>
          <cell r="H124">
            <v>0.46</v>
          </cell>
          <cell r="I124">
            <v>0.52</v>
          </cell>
          <cell r="J124">
            <v>0.46</v>
          </cell>
          <cell r="M124">
            <v>0.28000000000000003</v>
          </cell>
          <cell r="N124">
            <v>0.28999999999999998</v>
          </cell>
          <cell r="O124">
            <v>0.28999999999999998</v>
          </cell>
          <cell r="P124">
            <v>0.32</v>
          </cell>
        </row>
        <row r="125">
          <cell r="A125" t="str">
            <v>Slovenia</v>
          </cell>
          <cell r="C125">
            <v>2.2200000000000002</v>
          </cell>
          <cell r="D125">
            <v>1.96</v>
          </cell>
          <cell r="E125">
            <v>2.06</v>
          </cell>
          <cell r="F125">
            <v>2.16</v>
          </cell>
          <cell r="G125">
            <v>2.14</v>
          </cell>
          <cell r="H125">
            <v>2.1</v>
          </cell>
          <cell r="I125">
            <v>2.13</v>
          </cell>
          <cell r="J125">
            <v>2.16</v>
          </cell>
          <cell r="M125">
            <v>1.58</v>
          </cell>
          <cell r="N125">
            <v>1.57</v>
          </cell>
          <cell r="O125">
            <v>1.48</v>
          </cell>
          <cell r="P125">
            <v>1.47</v>
          </cell>
        </row>
        <row r="126">
          <cell r="A126" t="str">
            <v>Slovakia</v>
          </cell>
          <cell r="C126">
            <v>1.1499999999999999</v>
          </cell>
          <cell r="D126">
            <v>0.83</v>
          </cell>
          <cell r="E126">
            <v>0.82</v>
          </cell>
          <cell r="F126">
            <v>0.89</v>
          </cell>
          <cell r="G126">
            <v>0.9</v>
          </cell>
          <cell r="H126">
            <v>0.98</v>
          </cell>
          <cell r="I126">
            <v>1.04</v>
          </cell>
          <cell r="J126">
            <v>0.98</v>
          </cell>
          <cell r="M126">
            <v>0.48</v>
          </cell>
          <cell r="N126">
            <v>0.51</v>
          </cell>
          <cell r="O126">
            <v>0.56000000000000005</v>
          </cell>
          <cell r="P126">
            <v>0.57999999999999996</v>
          </cell>
        </row>
        <row r="127">
          <cell r="A127" t="str">
            <v>Finland</v>
          </cell>
          <cell r="C127">
            <v>2.89</v>
          </cell>
          <cell r="D127">
            <v>2.78</v>
          </cell>
          <cell r="E127">
            <v>2.82</v>
          </cell>
          <cell r="F127">
            <v>2.93</v>
          </cell>
          <cell r="G127">
            <v>3.01</v>
          </cell>
          <cell r="H127">
            <v>2.98</v>
          </cell>
          <cell r="I127">
            <v>3.09</v>
          </cell>
          <cell r="J127">
            <v>3.22</v>
          </cell>
          <cell r="M127">
            <v>1.96</v>
          </cell>
          <cell r="N127">
            <v>2.0699999999999998</v>
          </cell>
          <cell r="O127">
            <v>2.0299999999999998</v>
          </cell>
          <cell r="P127">
            <v>2.09</v>
          </cell>
        </row>
        <row r="128">
          <cell r="A128" t="str">
            <v>Sweden</v>
          </cell>
          <cell r="C128">
            <v>3.24</v>
          </cell>
          <cell r="D128">
            <v>3.35</v>
          </cell>
          <cell r="E128">
            <v>3.4</v>
          </cell>
          <cell r="F128">
            <v>3.51</v>
          </cell>
          <cell r="G128">
            <v>3.45</v>
          </cell>
          <cell r="H128">
            <v>3.5</v>
          </cell>
          <cell r="I128">
            <v>3.64</v>
          </cell>
          <cell r="J128">
            <v>3.57</v>
          </cell>
          <cell r="M128">
            <v>2.54</v>
          </cell>
          <cell r="N128">
            <v>2.5</v>
          </cell>
          <cell r="O128">
            <v>2.58</v>
          </cell>
          <cell r="P128">
            <v>2.7</v>
          </cell>
        </row>
      </sheetData>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BIP je EW"/>
      <sheetName val="Verfügbare Eink"/>
      <sheetName val="Wirtschaftswachstum"/>
      <sheetName val="Erwerbstätigkeit"/>
      <sheetName val="FuE"/>
      <sheetName val="Bevölkerung"/>
      <sheetName val="Arbeitsstunden"/>
      <sheetName val="Tabelle1"/>
      <sheetName val="HRST"/>
      <sheetName val="Tabelle5"/>
      <sheetName val="BIP je Arbeitsstunde"/>
      <sheetName val="ALQ"/>
      <sheetName val="Tabelle9"/>
    </sheetNames>
    <sheetDataSet>
      <sheetData sheetId="0" refreshError="1"/>
      <sheetData sheetId="1" refreshError="1">
        <row r="4">
          <cell r="A4" t="str">
            <v>European Union - 27 countries (from 2020)</v>
          </cell>
          <cell r="B4">
            <v>15200</v>
          </cell>
          <cell r="C4">
            <v>15600</v>
          </cell>
          <cell r="D4">
            <v>16100</v>
          </cell>
          <cell r="E4">
            <v>16700</v>
          </cell>
          <cell r="F4">
            <v>17300</v>
          </cell>
          <cell r="G4">
            <v>17400</v>
          </cell>
          <cell r="H4">
            <v>18200</v>
          </cell>
          <cell r="I4">
            <v>19400</v>
          </cell>
          <cell r="J4" t="str">
            <v>:</v>
          </cell>
          <cell r="L4">
            <v>100</v>
          </cell>
          <cell r="M4">
            <v>100</v>
          </cell>
        </row>
        <row r="5">
          <cell r="A5" t="str">
            <v>NUTS 1-Regionen (86 Regionen)</v>
          </cell>
        </row>
        <row r="6">
          <cell r="A6" t="str">
            <v>Baden-Württemberg</v>
          </cell>
          <cell r="B6">
            <v>21100</v>
          </cell>
          <cell r="C6">
            <v>21600</v>
          </cell>
          <cell r="D6">
            <v>22400</v>
          </cell>
          <cell r="E6">
            <v>23200</v>
          </cell>
          <cell r="F6">
            <v>23800</v>
          </cell>
          <cell r="G6">
            <v>23600</v>
          </cell>
          <cell r="H6">
            <v>24200</v>
          </cell>
          <cell r="I6">
            <v>25700</v>
          </cell>
          <cell r="J6" t="str">
            <v>:</v>
          </cell>
          <cell r="L6">
            <v>137.57225433526011</v>
          </cell>
          <cell r="M6">
            <v>132.4742268041237</v>
          </cell>
          <cell r="O6">
            <v>3</v>
          </cell>
          <cell r="P6">
            <v>4</v>
          </cell>
        </row>
        <row r="7">
          <cell r="A7" t="str">
            <v>Bayern</v>
          </cell>
          <cell r="B7">
            <v>21300</v>
          </cell>
          <cell r="C7">
            <v>22100</v>
          </cell>
          <cell r="D7">
            <v>22600</v>
          </cell>
          <cell r="E7">
            <v>23700</v>
          </cell>
          <cell r="F7">
            <v>24600</v>
          </cell>
          <cell r="G7">
            <v>24400</v>
          </cell>
          <cell r="H7">
            <v>25100</v>
          </cell>
          <cell r="I7">
            <v>26800</v>
          </cell>
          <cell r="J7" t="str">
            <v>:</v>
          </cell>
          <cell r="L7">
            <v>142.19653179190752</v>
          </cell>
          <cell r="M7">
            <v>138.14432989690721</v>
          </cell>
          <cell r="O7">
            <v>2</v>
          </cell>
          <cell r="P7">
            <v>2</v>
          </cell>
        </row>
        <row r="8">
          <cell r="A8" t="str">
            <v>Berlin</v>
          </cell>
          <cell r="B8">
            <v>17300</v>
          </cell>
          <cell r="C8">
            <v>17600</v>
          </cell>
          <cell r="D8">
            <v>18500</v>
          </cell>
          <cell r="E8">
            <v>19200</v>
          </cell>
          <cell r="F8">
            <v>20200</v>
          </cell>
          <cell r="G8">
            <v>20400</v>
          </cell>
          <cell r="H8">
            <v>21000</v>
          </cell>
          <cell r="I8">
            <v>22300</v>
          </cell>
          <cell r="J8" t="str">
            <v>:</v>
          </cell>
          <cell r="L8">
            <v>116.76300578034682</v>
          </cell>
          <cell r="M8">
            <v>114.94845360824742</v>
          </cell>
          <cell r="O8">
            <v>20</v>
          </cell>
          <cell r="P8">
            <v>17</v>
          </cell>
        </row>
        <row r="9">
          <cell r="A9" t="str">
            <v>Brandenburg</v>
          </cell>
          <cell r="B9">
            <v>16900</v>
          </cell>
          <cell r="C9">
            <v>17500</v>
          </cell>
          <cell r="D9">
            <v>18500</v>
          </cell>
          <cell r="E9">
            <v>19300</v>
          </cell>
          <cell r="F9">
            <v>20200</v>
          </cell>
          <cell r="G9">
            <v>20700</v>
          </cell>
          <cell r="H9">
            <v>21100</v>
          </cell>
          <cell r="I9">
            <v>22200</v>
          </cell>
          <cell r="J9" t="str">
            <v>:</v>
          </cell>
          <cell r="L9">
            <v>116.76300578034682</v>
          </cell>
          <cell r="M9">
            <v>114.43298969072164</v>
          </cell>
          <cell r="O9">
            <v>20</v>
          </cell>
          <cell r="P9">
            <v>19</v>
          </cell>
        </row>
        <row r="10">
          <cell r="A10" t="str">
            <v>Bremen</v>
          </cell>
          <cell r="B10">
            <v>18000</v>
          </cell>
          <cell r="C10">
            <v>18200</v>
          </cell>
          <cell r="D10">
            <v>19000</v>
          </cell>
          <cell r="E10">
            <v>19900</v>
          </cell>
          <cell r="F10">
            <v>20800</v>
          </cell>
          <cell r="G10">
            <v>20300</v>
          </cell>
          <cell r="H10">
            <v>20800</v>
          </cell>
          <cell r="I10">
            <v>22100</v>
          </cell>
          <cell r="J10" t="str">
            <v>:</v>
          </cell>
          <cell r="L10">
            <v>120.23121387283237</v>
          </cell>
          <cell r="M10">
            <v>113.91752577319588</v>
          </cell>
          <cell r="O10">
            <v>13</v>
          </cell>
          <cell r="P10">
            <v>20</v>
          </cell>
        </row>
        <row r="11">
          <cell r="A11" t="str">
            <v>Hamburg</v>
          </cell>
          <cell r="B11">
            <v>21100</v>
          </cell>
          <cell r="C11">
            <v>22000</v>
          </cell>
          <cell r="D11">
            <v>22100</v>
          </cell>
          <cell r="E11">
            <v>23100</v>
          </cell>
          <cell r="F11">
            <v>23600</v>
          </cell>
          <cell r="G11">
            <v>23600</v>
          </cell>
          <cell r="H11">
            <v>24200</v>
          </cell>
          <cell r="I11">
            <v>25800</v>
          </cell>
          <cell r="J11" t="str">
            <v>:</v>
          </cell>
          <cell r="L11">
            <v>136.41618497109826</v>
          </cell>
          <cell r="M11">
            <v>132.98969072164948</v>
          </cell>
          <cell r="O11">
            <v>4</v>
          </cell>
          <cell r="P11">
            <v>3</v>
          </cell>
        </row>
        <row r="12">
          <cell r="A12" t="str">
            <v>Hessen</v>
          </cell>
          <cell r="B12">
            <v>20100</v>
          </cell>
          <cell r="C12">
            <v>20600</v>
          </cell>
          <cell r="D12">
            <v>21100</v>
          </cell>
          <cell r="E12">
            <v>22000</v>
          </cell>
          <cell r="F12">
            <v>22600</v>
          </cell>
          <cell r="G12">
            <v>22500</v>
          </cell>
          <cell r="H12">
            <v>23200</v>
          </cell>
          <cell r="I12">
            <v>24300</v>
          </cell>
          <cell r="J12" t="str">
            <v>:</v>
          </cell>
          <cell r="L12">
            <v>130.635838150289</v>
          </cell>
          <cell r="M12">
            <v>125.25773195876289</v>
          </cell>
          <cell r="O12">
            <v>5</v>
          </cell>
          <cell r="P12">
            <v>7</v>
          </cell>
        </row>
        <row r="13">
          <cell r="A13" t="str">
            <v>Mecklenburg-Vorpommern</v>
          </cell>
          <cell r="B13">
            <v>16000</v>
          </cell>
          <cell r="C13">
            <v>16500</v>
          </cell>
          <cell r="D13">
            <v>17400</v>
          </cell>
          <cell r="E13">
            <v>18300</v>
          </cell>
          <cell r="F13">
            <v>19400</v>
          </cell>
          <cell r="G13">
            <v>19800</v>
          </cell>
          <cell r="H13">
            <v>20200</v>
          </cell>
          <cell r="I13">
            <v>21600</v>
          </cell>
          <cell r="J13" t="str">
            <v>:</v>
          </cell>
          <cell r="L13">
            <v>112.13872832369943</v>
          </cell>
          <cell r="M13">
            <v>111.34020618556701</v>
          </cell>
          <cell r="O13">
            <v>24</v>
          </cell>
          <cell r="P13">
            <v>24</v>
          </cell>
        </row>
        <row r="14">
          <cell r="A14" t="str">
            <v>Niedersachsen</v>
          </cell>
          <cell r="B14">
            <v>18500</v>
          </cell>
          <cell r="C14">
            <v>18900</v>
          </cell>
          <cell r="D14">
            <v>19600</v>
          </cell>
          <cell r="E14">
            <v>20500</v>
          </cell>
          <cell r="F14">
            <v>21400</v>
          </cell>
          <cell r="G14">
            <v>21400</v>
          </cell>
          <cell r="H14">
            <v>21800</v>
          </cell>
          <cell r="I14">
            <v>23100</v>
          </cell>
          <cell r="J14" t="str">
            <v>:</v>
          </cell>
          <cell r="L14">
            <v>123.69942196531791</v>
          </cell>
          <cell r="M14">
            <v>119.0721649484536</v>
          </cell>
          <cell r="O14">
            <v>8</v>
          </cell>
          <cell r="P14">
            <v>14</v>
          </cell>
        </row>
        <row r="15">
          <cell r="A15" t="str">
            <v>Nordrhein-Westfalen</v>
          </cell>
          <cell r="B15">
            <v>18600</v>
          </cell>
          <cell r="C15">
            <v>19000</v>
          </cell>
          <cell r="D15">
            <v>19700</v>
          </cell>
          <cell r="E15">
            <v>20700</v>
          </cell>
          <cell r="F15">
            <v>21400</v>
          </cell>
          <cell r="G15">
            <v>21500</v>
          </cell>
          <cell r="H15">
            <v>22100</v>
          </cell>
          <cell r="I15">
            <v>23300</v>
          </cell>
          <cell r="J15" t="str">
            <v>:</v>
          </cell>
          <cell r="L15">
            <v>123.69942196531791</v>
          </cell>
          <cell r="M15">
            <v>120.10309278350515</v>
          </cell>
          <cell r="O15">
            <v>8</v>
          </cell>
          <cell r="P15">
            <v>12</v>
          </cell>
        </row>
        <row r="16">
          <cell r="A16" t="str">
            <v>Rheinland-Pfalz</v>
          </cell>
          <cell r="B16">
            <v>19300</v>
          </cell>
          <cell r="C16">
            <v>19800</v>
          </cell>
          <cell r="D16">
            <v>20200</v>
          </cell>
          <cell r="E16">
            <v>21200</v>
          </cell>
          <cell r="F16">
            <v>21800</v>
          </cell>
          <cell r="G16">
            <v>22100</v>
          </cell>
          <cell r="H16">
            <v>22600</v>
          </cell>
          <cell r="I16">
            <v>23900</v>
          </cell>
          <cell r="J16" t="str">
            <v>:</v>
          </cell>
          <cell r="L16">
            <v>126.01156069364161</v>
          </cell>
          <cell r="M16">
            <v>123.1958762886598</v>
          </cell>
          <cell r="O16">
            <v>7</v>
          </cell>
          <cell r="P16">
            <v>10</v>
          </cell>
        </row>
        <row r="17">
          <cell r="A17" t="str">
            <v>Saarland</v>
          </cell>
          <cell r="B17">
            <v>17600</v>
          </cell>
          <cell r="C17">
            <v>18000</v>
          </cell>
          <cell r="D17">
            <v>18600</v>
          </cell>
          <cell r="E17">
            <v>19400</v>
          </cell>
          <cell r="F17">
            <v>20500</v>
          </cell>
          <cell r="G17">
            <v>20400</v>
          </cell>
          <cell r="H17">
            <v>20900</v>
          </cell>
          <cell r="I17">
            <v>22100</v>
          </cell>
          <cell r="J17" t="str">
            <v>:</v>
          </cell>
          <cell r="L17">
            <v>118.49710982658959</v>
          </cell>
          <cell r="M17">
            <v>113.91752577319588</v>
          </cell>
          <cell r="O17">
            <v>17</v>
          </cell>
          <cell r="P17">
            <v>20</v>
          </cell>
        </row>
        <row r="18">
          <cell r="A18" t="str">
            <v>Sachsen</v>
          </cell>
          <cell r="B18">
            <v>16800</v>
          </cell>
          <cell r="C18">
            <v>17300</v>
          </cell>
          <cell r="D18">
            <v>18000</v>
          </cell>
          <cell r="E18">
            <v>18900</v>
          </cell>
          <cell r="F18">
            <v>19800</v>
          </cell>
          <cell r="G18">
            <v>20100</v>
          </cell>
          <cell r="H18">
            <v>20500</v>
          </cell>
          <cell r="I18">
            <v>21700</v>
          </cell>
          <cell r="J18" t="str">
            <v>:</v>
          </cell>
          <cell r="L18">
            <v>114.45086705202311</v>
          </cell>
          <cell r="M18">
            <v>111.85567010309279</v>
          </cell>
          <cell r="O18">
            <v>22</v>
          </cell>
          <cell r="P18">
            <v>23</v>
          </cell>
        </row>
        <row r="19">
          <cell r="A19" t="str">
            <v>Sachsen-Anhalt</v>
          </cell>
          <cell r="B19">
            <v>16200</v>
          </cell>
          <cell r="C19">
            <v>16700</v>
          </cell>
          <cell r="D19">
            <v>17500</v>
          </cell>
          <cell r="E19">
            <v>18200</v>
          </cell>
          <cell r="F19">
            <v>19100</v>
          </cell>
          <cell r="G19">
            <v>19600</v>
          </cell>
          <cell r="H19">
            <v>20000</v>
          </cell>
          <cell r="I19">
            <v>21200</v>
          </cell>
          <cell r="J19" t="str">
            <v>:</v>
          </cell>
          <cell r="L19">
            <v>110.40462427745665</v>
          </cell>
          <cell r="M19">
            <v>109.27835051546391</v>
          </cell>
          <cell r="O19">
            <v>26</v>
          </cell>
          <cell r="P19">
            <v>29</v>
          </cell>
        </row>
        <row r="20">
          <cell r="A20" t="str">
            <v>Schleswig-Holstein</v>
          </cell>
          <cell r="B20">
            <v>19300</v>
          </cell>
          <cell r="C20">
            <v>19700</v>
          </cell>
          <cell r="D20">
            <v>20600</v>
          </cell>
          <cell r="E20">
            <v>21600</v>
          </cell>
          <cell r="F20">
            <v>22500</v>
          </cell>
          <cell r="G20">
            <v>22500</v>
          </cell>
          <cell r="H20">
            <v>23100</v>
          </cell>
          <cell r="I20">
            <v>24700</v>
          </cell>
          <cell r="J20" t="str">
            <v>:</v>
          </cell>
          <cell r="L20">
            <v>130.05780346820811</v>
          </cell>
          <cell r="M20">
            <v>127.31958762886597</v>
          </cell>
          <cell r="O20">
            <v>6</v>
          </cell>
          <cell r="P20">
            <v>5</v>
          </cell>
        </row>
        <row r="21">
          <cell r="A21" t="str">
            <v>Thüringen</v>
          </cell>
          <cell r="B21">
            <v>16300</v>
          </cell>
          <cell r="C21">
            <v>16800</v>
          </cell>
          <cell r="D21">
            <v>17600</v>
          </cell>
          <cell r="E21">
            <v>18600</v>
          </cell>
          <cell r="F21">
            <v>19400</v>
          </cell>
          <cell r="G21">
            <v>19600</v>
          </cell>
          <cell r="H21">
            <v>20100</v>
          </cell>
          <cell r="I21">
            <v>21500</v>
          </cell>
          <cell r="J21" t="str">
            <v>:</v>
          </cell>
          <cell r="L21">
            <v>112.13872832369943</v>
          </cell>
          <cell r="M21">
            <v>110.82474226804125</v>
          </cell>
          <cell r="O21">
            <v>24</v>
          </cell>
          <cell r="P21">
            <v>26</v>
          </cell>
        </row>
        <row r="22">
          <cell r="L22" t="str">
            <v/>
          </cell>
          <cell r="M22" t="str">
            <v/>
          </cell>
          <cell r="O22" t="str">
            <v/>
          </cell>
          <cell r="P22" t="str">
            <v/>
          </cell>
        </row>
        <row r="23">
          <cell r="A23" t="str">
            <v>Région de Bruxelles-Capitale/Brussels Hoofdstedelijk Gewest</v>
          </cell>
          <cell r="B23">
            <v>15600</v>
          </cell>
          <cell r="C23">
            <v>16100</v>
          </cell>
          <cell r="D23">
            <v>16300</v>
          </cell>
          <cell r="E23">
            <v>17200</v>
          </cell>
          <cell r="F23">
            <v>17500</v>
          </cell>
          <cell r="G23">
            <v>18000</v>
          </cell>
          <cell r="H23">
            <v>18600</v>
          </cell>
          <cell r="I23">
            <v>19700</v>
          </cell>
          <cell r="J23">
            <v>21100</v>
          </cell>
          <cell r="L23">
            <v>101.15606936416187</v>
          </cell>
          <cell r="M23">
            <v>101.54639175257731</v>
          </cell>
          <cell r="O23">
            <v>43</v>
          </cell>
          <cell r="P23">
            <v>43</v>
          </cell>
        </row>
        <row r="24">
          <cell r="A24" t="str">
            <v>Vlaams Gewest</v>
          </cell>
          <cell r="B24">
            <v>18700</v>
          </cell>
          <cell r="C24">
            <v>18700</v>
          </cell>
          <cell r="D24">
            <v>19300</v>
          </cell>
          <cell r="E24">
            <v>19500</v>
          </cell>
          <cell r="F24">
            <v>20300</v>
          </cell>
          <cell r="G24">
            <v>21000</v>
          </cell>
          <cell r="H24">
            <v>21700</v>
          </cell>
          <cell r="I24">
            <v>23100</v>
          </cell>
          <cell r="J24">
            <v>25100</v>
          </cell>
          <cell r="L24">
            <v>117.34104046242774</v>
          </cell>
          <cell r="M24">
            <v>119.0721649484536</v>
          </cell>
          <cell r="O24">
            <v>19</v>
          </cell>
          <cell r="P24">
            <v>14</v>
          </cell>
        </row>
        <row r="25">
          <cell r="A25" t="str">
            <v>Région wallonne</v>
          </cell>
          <cell r="B25">
            <v>15900</v>
          </cell>
          <cell r="C25">
            <v>15900</v>
          </cell>
          <cell r="D25">
            <v>16300</v>
          </cell>
          <cell r="E25">
            <v>16900</v>
          </cell>
          <cell r="F25">
            <v>17400</v>
          </cell>
          <cell r="G25">
            <v>18200</v>
          </cell>
          <cell r="H25">
            <v>18800</v>
          </cell>
          <cell r="I25">
            <v>19900</v>
          </cell>
          <cell r="J25">
            <v>21200</v>
          </cell>
          <cell r="L25">
            <v>100.57803468208093</v>
          </cell>
          <cell r="M25">
            <v>102.57731958762886</v>
          </cell>
          <cell r="O25">
            <v>47</v>
          </cell>
          <cell r="P25">
            <v>38</v>
          </cell>
        </row>
        <row r="26">
          <cell r="A26" t="str">
            <v>Extra-Regio NUTS 1</v>
          </cell>
          <cell r="B26" t="str">
            <v>:</v>
          </cell>
          <cell r="C26" t="str">
            <v>:</v>
          </cell>
          <cell r="D26" t="str">
            <v>:</v>
          </cell>
          <cell r="E26" t="str">
            <v>:</v>
          </cell>
          <cell r="F26" t="str">
            <v>:</v>
          </cell>
          <cell r="G26" t="str">
            <v>:</v>
          </cell>
          <cell r="H26" t="str">
            <v>:</v>
          </cell>
          <cell r="I26" t="str">
            <v>:</v>
          </cell>
          <cell r="J26" t="str">
            <v>:</v>
          </cell>
          <cell r="L26" t="str">
            <v/>
          </cell>
          <cell r="M26" t="str">
            <v/>
          </cell>
          <cell r="O26" t="str">
            <v/>
          </cell>
          <cell r="P26" t="str">
            <v/>
          </cell>
        </row>
        <row r="27">
          <cell r="A27" t="str">
            <v>Severna i Yugoiztochna Bulgaria</v>
          </cell>
          <cell r="B27">
            <v>6500</v>
          </cell>
          <cell r="C27">
            <v>6600</v>
          </cell>
          <cell r="D27">
            <v>7000</v>
          </cell>
          <cell r="E27">
            <v>7900</v>
          </cell>
          <cell r="F27">
            <v>7900</v>
          </cell>
          <cell r="G27">
            <v>7900</v>
          </cell>
          <cell r="H27">
            <v>8700</v>
          </cell>
          <cell r="I27">
            <v>9700</v>
          </cell>
          <cell r="J27" t="str">
            <v>:</v>
          </cell>
          <cell r="L27">
            <v>45.664739884393065</v>
          </cell>
          <cell r="M27">
            <v>50</v>
          </cell>
          <cell r="O27">
            <v>92</v>
          </cell>
          <cell r="P27">
            <v>92</v>
          </cell>
        </row>
        <row r="28">
          <cell r="A28" t="str">
            <v>Yugozapadna i Yuzhna tsentralna Bulgaria</v>
          </cell>
          <cell r="B28">
            <v>9000</v>
          </cell>
          <cell r="C28">
            <v>9700</v>
          </cell>
          <cell r="D28">
            <v>10300</v>
          </cell>
          <cell r="E28">
            <v>11200</v>
          </cell>
          <cell r="F28">
            <v>11600</v>
          </cell>
          <cell r="G28">
            <v>10900</v>
          </cell>
          <cell r="H28">
            <v>11900</v>
          </cell>
          <cell r="I28">
            <v>14100</v>
          </cell>
          <cell r="J28" t="str">
            <v>:</v>
          </cell>
          <cell r="L28">
            <v>67.052023121387279</v>
          </cell>
          <cell r="M28">
            <v>72.680412371134011</v>
          </cell>
          <cell r="O28">
            <v>80</v>
          </cell>
          <cell r="P28">
            <v>78</v>
          </cell>
        </row>
        <row r="29">
          <cell r="A29" t="str">
            <v>Česko</v>
          </cell>
          <cell r="B29">
            <v>12000</v>
          </cell>
          <cell r="C29">
            <v>12300</v>
          </cell>
          <cell r="D29">
            <v>13200</v>
          </cell>
          <cell r="E29">
            <v>13800</v>
          </cell>
          <cell r="F29">
            <v>14400</v>
          </cell>
          <cell r="G29">
            <v>14300</v>
          </cell>
          <cell r="H29">
            <v>14800</v>
          </cell>
          <cell r="I29">
            <v>15900</v>
          </cell>
          <cell r="J29">
            <v>16800</v>
          </cell>
          <cell r="L29">
            <v>83.236994219653184</v>
          </cell>
          <cell r="M29">
            <v>81.958762886597938</v>
          </cell>
          <cell r="O29">
            <v>64</v>
          </cell>
          <cell r="P29">
            <v>68</v>
          </cell>
        </row>
        <row r="30">
          <cell r="A30" t="str">
            <v>Danmark</v>
          </cell>
          <cell r="B30">
            <v>14300</v>
          </cell>
          <cell r="C30">
            <v>14700</v>
          </cell>
          <cell r="D30">
            <v>15400</v>
          </cell>
          <cell r="E30">
            <v>16100</v>
          </cell>
          <cell r="F30">
            <v>16200</v>
          </cell>
          <cell r="G30">
            <v>16300</v>
          </cell>
          <cell r="H30">
            <v>17000</v>
          </cell>
          <cell r="I30">
            <v>17500</v>
          </cell>
          <cell r="J30">
            <v>18400</v>
          </cell>
          <cell r="L30">
            <v>93.641618497109818</v>
          </cell>
          <cell r="M30">
            <v>90.206185567010309</v>
          </cell>
          <cell r="O30">
            <v>55</v>
          </cell>
          <cell r="P30">
            <v>57</v>
          </cell>
        </row>
        <row r="31">
          <cell r="A31" t="str">
            <v>Eesti</v>
          </cell>
          <cell r="B31">
            <v>10500</v>
          </cell>
          <cell r="C31">
            <v>10800</v>
          </cell>
          <cell r="D31">
            <v>11400</v>
          </cell>
          <cell r="E31">
            <v>12500</v>
          </cell>
          <cell r="F31">
            <v>12900</v>
          </cell>
          <cell r="G31">
            <v>12900</v>
          </cell>
          <cell r="H31">
            <v>13200</v>
          </cell>
          <cell r="I31">
            <v>13800</v>
          </cell>
          <cell r="J31">
            <v>14200</v>
          </cell>
          <cell r="L31">
            <v>74.566473988439313</v>
          </cell>
          <cell r="M31">
            <v>71.134020618556704</v>
          </cell>
          <cell r="O31">
            <v>76</v>
          </cell>
          <cell r="P31">
            <v>81</v>
          </cell>
        </row>
        <row r="32">
          <cell r="A32" t="str">
            <v>Ireland</v>
          </cell>
          <cell r="B32">
            <v>14900</v>
          </cell>
          <cell r="C32">
            <v>15400</v>
          </cell>
          <cell r="D32">
            <v>15900</v>
          </cell>
          <cell r="E32">
            <v>16000</v>
          </cell>
          <cell r="F32">
            <v>16700</v>
          </cell>
          <cell r="G32">
            <v>16700</v>
          </cell>
          <cell r="H32">
            <v>17700</v>
          </cell>
          <cell r="I32">
            <v>18800</v>
          </cell>
          <cell r="J32" t="str">
            <v>:</v>
          </cell>
          <cell r="L32">
            <v>96.531791907514446</v>
          </cell>
          <cell r="M32">
            <v>96.907216494845358</v>
          </cell>
          <cell r="O32">
            <v>52</v>
          </cell>
          <cell r="P32">
            <v>51</v>
          </cell>
        </row>
        <row r="33">
          <cell r="A33" t="str">
            <v>Attiki</v>
          </cell>
          <cell r="B33">
            <v>12500</v>
          </cell>
          <cell r="C33">
            <v>12800</v>
          </cell>
          <cell r="D33">
            <v>13100</v>
          </cell>
          <cell r="E33">
            <v>13000</v>
          </cell>
          <cell r="F33">
            <v>13900</v>
          </cell>
          <cell r="G33">
            <v>13300</v>
          </cell>
          <cell r="H33">
            <v>15100</v>
          </cell>
          <cell r="I33">
            <v>16200</v>
          </cell>
          <cell r="J33" t="str">
            <v>:</v>
          </cell>
          <cell r="L33">
            <v>80.346820809248555</v>
          </cell>
          <cell r="M33">
            <v>83.505154639175259</v>
          </cell>
          <cell r="O33">
            <v>68</v>
          </cell>
          <cell r="P33">
            <v>64</v>
          </cell>
        </row>
        <row r="34">
          <cell r="A34" t="str">
            <v>Nisia Aigaiou, Kriti</v>
          </cell>
          <cell r="B34">
            <v>11500</v>
          </cell>
          <cell r="C34">
            <v>10800</v>
          </cell>
          <cell r="D34">
            <v>11500</v>
          </cell>
          <cell r="E34">
            <v>11500</v>
          </cell>
          <cell r="F34">
            <v>12600</v>
          </cell>
          <cell r="G34">
            <v>10700</v>
          </cell>
          <cell r="H34">
            <v>12600</v>
          </cell>
          <cell r="I34">
            <v>13900</v>
          </cell>
          <cell r="J34" t="str">
            <v>:</v>
          </cell>
          <cell r="L34">
            <v>72.832369942196522</v>
          </cell>
          <cell r="M34">
            <v>71.649484536082468</v>
          </cell>
          <cell r="O34">
            <v>78</v>
          </cell>
          <cell r="P34">
            <v>80</v>
          </cell>
        </row>
        <row r="35">
          <cell r="A35" t="str">
            <v>Voreia Elláda</v>
          </cell>
          <cell r="B35">
            <v>10300</v>
          </cell>
          <cell r="C35">
            <v>10400</v>
          </cell>
          <cell r="D35">
            <v>10800</v>
          </cell>
          <cell r="E35">
            <v>10700</v>
          </cell>
          <cell r="F35">
            <v>11500</v>
          </cell>
          <cell r="G35">
            <v>10900</v>
          </cell>
          <cell r="H35">
            <v>12300</v>
          </cell>
          <cell r="I35">
            <v>12900</v>
          </cell>
          <cell r="J35" t="str">
            <v>:</v>
          </cell>
          <cell r="L35">
            <v>66.473988439306353</v>
          </cell>
          <cell r="M35">
            <v>66.494845360824741</v>
          </cell>
          <cell r="O35">
            <v>81</v>
          </cell>
          <cell r="P35">
            <v>87</v>
          </cell>
        </row>
        <row r="36">
          <cell r="A36" t="str">
            <v>Kentriki Elláda</v>
          </cell>
          <cell r="B36">
            <v>10000</v>
          </cell>
          <cell r="C36">
            <v>10000</v>
          </cell>
          <cell r="D36">
            <v>10400</v>
          </cell>
          <cell r="E36">
            <v>10400</v>
          </cell>
          <cell r="F36">
            <v>11200</v>
          </cell>
          <cell r="G36">
            <v>10600</v>
          </cell>
          <cell r="H36">
            <v>11800</v>
          </cell>
          <cell r="I36">
            <v>12500</v>
          </cell>
          <cell r="J36" t="str">
            <v>:</v>
          </cell>
          <cell r="L36">
            <v>64.739884393063591</v>
          </cell>
          <cell r="M36">
            <v>64.432989690721655</v>
          </cell>
          <cell r="O36">
            <v>85</v>
          </cell>
          <cell r="P36">
            <v>88</v>
          </cell>
        </row>
        <row r="37">
          <cell r="A37" t="str">
            <v>Noroeste</v>
          </cell>
          <cell r="B37">
            <v>14300</v>
          </cell>
          <cell r="C37">
            <v>14600</v>
          </cell>
          <cell r="D37">
            <v>15200</v>
          </cell>
          <cell r="E37">
            <v>15400</v>
          </cell>
          <cell r="F37">
            <v>16000</v>
          </cell>
          <cell r="G37">
            <v>15500</v>
          </cell>
          <cell r="H37">
            <v>16700</v>
          </cell>
          <cell r="I37">
            <v>17900</v>
          </cell>
          <cell r="J37" t="str">
            <v>:</v>
          </cell>
          <cell r="L37">
            <v>92.48554913294798</v>
          </cell>
          <cell r="M37">
            <v>92.268041237113408</v>
          </cell>
          <cell r="O37">
            <v>57</v>
          </cell>
          <cell r="P37">
            <v>56</v>
          </cell>
        </row>
        <row r="38">
          <cell r="A38" t="str">
            <v>Noreste</v>
          </cell>
          <cell r="B38">
            <v>17600</v>
          </cell>
          <cell r="C38">
            <v>18000</v>
          </cell>
          <cell r="D38">
            <v>18700</v>
          </cell>
          <cell r="E38">
            <v>18700</v>
          </cell>
          <cell r="F38">
            <v>19500</v>
          </cell>
          <cell r="G38">
            <v>18600</v>
          </cell>
          <cell r="H38">
            <v>20000</v>
          </cell>
          <cell r="I38">
            <v>21500</v>
          </cell>
          <cell r="J38" t="str">
            <v>:</v>
          </cell>
          <cell r="L38">
            <v>112.71676300578035</v>
          </cell>
          <cell r="M38">
            <v>110.82474226804125</v>
          </cell>
          <cell r="O38">
            <v>23</v>
          </cell>
          <cell r="P38">
            <v>26</v>
          </cell>
        </row>
        <row r="39">
          <cell r="A39" t="str">
            <v>Comunidad de Madrid</v>
          </cell>
          <cell r="B39">
            <v>18800</v>
          </cell>
          <cell r="C39">
            <v>19300</v>
          </cell>
          <cell r="D39">
            <v>19900</v>
          </cell>
          <cell r="E39">
            <v>19800</v>
          </cell>
          <cell r="F39">
            <v>20800</v>
          </cell>
          <cell r="G39">
            <v>19500</v>
          </cell>
          <cell r="H39">
            <v>21100</v>
          </cell>
          <cell r="I39">
            <v>21800</v>
          </cell>
          <cell r="J39" t="str">
            <v>:</v>
          </cell>
          <cell r="L39">
            <v>120.23121387283237</v>
          </cell>
          <cell r="M39">
            <v>112.37113402061856</v>
          </cell>
          <cell r="O39">
            <v>13</v>
          </cell>
          <cell r="P39">
            <v>22</v>
          </cell>
        </row>
        <row r="40">
          <cell r="A40" t="str">
            <v>Centro (ES)</v>
          </cell>
          <cell r="B40">
            <v>13300</v>
          </cell>
          <cell r="C40">
            <v>13600</v>
          </cell>
          <cell r="D40">
            <v>14100</v>
          </cell>
          <cell r="E40">
            <v>14300</v>
          </cell>
          <cell r="F40">
            <v>15000</v>
          </cell>
          <cell r="G40">
            <v>14600</v>
          </cell>
          <cell r="H40">
            <v>15800</v>
          </cell>
          <cell r="I40">
            <v>16600</v>
          </cell>
          <cell r="J40" t="str">
            <v>:</v>
          </cell>
          <cell r="L40">
            <v>86.705202312138724</v>
          </cell>
          <cell r="M40">
            <v>85.567010309278345</v>
          </cell>
          <cell r="O40">
            <v>59</v>
          </cell>
          <cell r="P40">
            <v>62</v>
          </cell>
        </row>
        <row r="41">
          <cell r="A41" t="str">
            <v>Este</v>
          </cell>
          <cell r="B41">
            <v>15600</v>
          </cell>
          <cell r="C41">
            <v>15900</v>
          </cell>
          <cell r="D41">
            <v>16300</v>
          </cell>
          <cell r="E41">
            <v>16300</v>
          </cell>
          <cell r="F41">
            <v>17100</v>
          </cell>
          <cell r="G41">
            <v>16100</v>
          </cell>
          <cell r="H41">
            <v>17500</v>
          </cell>
          <cell r="I41">
            <v>18100</v>
          </cell>
          <cell r="J41" t="str">
            <v>:</v>
          </cell>
          <cell r="L41">
            <v>98.843930635838149</v>
          </cell>
          <cell r="M41">
            <v>93.298969072164951</v>
          </cell>
          <cell r="O41">
            <v>50</v>
          </cell>
          <cell r="P41">
            <v>54</v>
          </cell>
        </row>
        <row r="42">
          <cell r="A42" t="str">
            <v>Sur</v>
          </cell>
          <cell r="B42">
            <v>11900</v>
          </cell>
          <cell r="C42">
            <v>12000</v>
          </cell>
          <cell r="D42">
            <v>12400</v>
          </cell>
          <cell r="E42">
            <v>12800</v>
          </cell>
          <cell r="F42">
            <v>13300</v>
          </cell>
          <cell r="G42">
            <v>12900</v>
          </cell>
          <cell r="H42">
            <v>14100</v>
          </cell>
          <cell r="I42">
            <v>14800</v>
          </cell>
          <cell r="J42" t="str">
            <v>:</v>
          </cell>
          <cell r="L42">
            <v>76.878612716763001</v>
          </cell>
          <cell r="M42">
            <v>76.288659793814432</v>
          </cell>
          <cell r="O42">
            <v>74</v>
          </cell>
          <cell r="P42">
            <v>76</v>
          </cell>
        </row>
        <row r="43">
          <cell r="A43" t="str">
            <v>Canarias</v>
          </cell>
          <cell r="B43">
            <v>12600</v>
          </cell>
          <cell r="C43">
            <v>12900</v>
          </cell>
          <cell r="D43">
            <v>13500</v>
          </cell>
          <cell r="E43">
            <v>13400</v>
          </cell>
          <cell r="F43">
            <v>14000</v>
          </cell>
          <cell r="G43">
            <v>12800</v>
          </cell>
          <cell r="H43">
            <v>14200</v>
          </cell>
          <cell r="I43">
            <v>15000</v>
          </cell>
          <cell r="J43" t="str">
            <v>:</v>
          </cell>
          <cell r="L43">
            <v>80.924855491329481</v>
          </cell>
          <cell r="M43">
            <v>77.319587628865989</v>
          </cell>
          <cell r="O43">
            <v>67</v>
          </cell>
          <cell r="P43">
            <v>75</v>
          </cell>
        </row>
        <row r="44">
          <cell r="A44" t="str">
            <v>Extra-Regio NUTS 1</v>
          </cell>
          <cell r="B44" t="str">
            <v>:</v>
          </cell>
          <cell r="C44" t="str">
            <v>:</v>
          </cell>
          <cell r="D44" t="str">
            <v>:</v>
          </cell>
          <cell r="E44" t="str">
            <v>:</v>
          </cell>
          <cell r="F44" t="str">
            <v>:</v>
          </cell>
          <cell r="G44" t="str">
            <v>:</v>
          </cell>
          <cell r="H44" t="str">
            <v>:</v>
          </cell>
          <cell r="I44" t="str">
            <v>:</v>
          </cell>
          <cell r="J44" t="str">
            <v>:</v>
          </cell>
          <cell r="L44" t="str">
            <v/>
          </cell>
          <cell r="M44" t="str">
            <v/>
          </cell>
          <cell r="O44" t="str">
            <v/>
          </cell>
          <cell r="P44" t="str">
            <v/>
          </cell>
        </row>
        <row r="45">
          <cell r="A45" t="str">
            <v>Ile de France</v>
          </cell>
          <cell r="B45">
            <v>20100</v>
          </cell>
          <cell r="C45">
            <v>20200</v>
          </cell>
          <cell r="D45">
            <v>20500</v>
          </cell>
          <cell r="E45">
            <v>20200</v>
          </cell>
          <cell r="F45">
            <v>21100</v>
          </cell>
          <cell r="G45">
            <v>21200</v>
          </cell>
          <cell r="H45">
            <v>21900</v>
          </cell>
          <cell r="I45">
            <v>23300</v>
          </cell>
          <cell r="J45" t="str">
            <v>:</v>
          </cell>
          <cell r="L45">
            <v>121.96531791907515</v>
          </cell>
          <cell r="M45">
            <v>120.10309278350515</v>
          </cell>
          <cell r="O45">
            <v>11</v>
          </cell>
          <cell r="P45">
            <v>12</v>
          </cell>
        </row>
        <row r="46">
          <cell r="A46" t="str">
            <v>Centre — Val de Loire</v>
          </cell>
          <cell r="B46">
            <v>16800</v>
          </cell>
          <cell r="C46">
            <v>17000</v>
          </cell>
          <cell r="D46">
            <v>17200</v>
          </cell>
          <cell r="E46">
            <v>17800</v>
          </cell>
          <cell r="F46">
            <v>18400</v>
          </cell>
          <cell r="G46">
            <v>18500</v>
          </cell>
          <cell r="H46">
            <v>19000</v>
          </cell>
          <cell r="I46">
            <v>20200</v>
          </cell>
          <cell r="J46" t="str">
            <v>:</v>
          </cell>
          <cell r="L46">
            <v>106.35838150289017</v>
          </cell>
          <cell r="M46">
            <v>104.1237113402062</v>
          </cell>
          <cell r="O46">
            <v>32</v>
          </cell>
          <cell r="P46">
            <v>34</v>
          </cell>
        </row>
        <row r="47">
          <cell r="A47" t="str">
            <v>Bourgogne-Franche-Comté</v>
          </cell>
          <cell r="B47">
            <v>16800</v>
          </cell>
          <cell r="C47">
            <v>16900</v>
          </cell>
          <cell r="D47">
            <v>17200</v>
          </cell>
          <cell r="E47">
            <v>17500</v>
          </cell>
          <cell r="F47">
            <v>18300</v>
          </cell>
          <cell r="G47">
            <v>18600</v>
          </cell>
          <cell r="H47">
            <v>19200</v>
          </cell>
          <cell r="I47">
            <v>20200</v>
          </cell>
          <cell r="J47" t="str">
            <v>:</v>
          </cell>
          <cell r="L47">
            <v>105.78034682080926</v>
          </cell>
          <cell r="M47">
            <v>104.1237113402062</v>
          </cell>
          <cell r="O47">
            <v>33</v>
          </cell>
          <cell r="P47">
            <v>34</v>
          </cell>
        </row>
        <row r="48">
          <cell r="A48" t="str">
            <v>Normandie</v>
          </cell>
          <cell r="B48">
            <v>16400</v>
          </cell>
          <cell r="C48">
            <v>16500</v>
          </cell>
          <cell r="D48">
            <v>16900</v>
          </cell>
          <cell r="E48">
            <v>17400</v>
          </cell>
          <cell r="F48">
            <v>17600</v>
          </cell>
          <cell r="G48">
            <v>17800</v>
          </cell>
          <cell r="H48">
            <v>18300</v>
          </cell>
          <cell r="I48">
            <v>19600</v>
          </cell>
          <cell r="J48" t="str">
            <v>:</v>
          </cell>
          <cell r="L48">
            <v>101.73410404624276</v>
          </cell>
          <cell r="M48">
            <v>101.03092783505154</v>
          </cell>
          <cell r="O48">
            <v>41</v>
          </cell>
          <cell r="P48">
            <v>45</v>
          </cell>
        </row>
        <row r="49">
          <cell r="A49" t="str">
            <v>Hauts-de-France</v>
          </cell>
          <cell r="B49">
            <v>15000</v>
          </cell>
          <cell r="C49">
            <v>15100</v>
          </cell>
          <cell r="D49">
            <v>15300</v>
          </cell>
          <cell r="E49">
            <v>15800</v>
          </cell>
          <cell r="F49">
            <v>16200</v>
          </cell>
          <cell r="G49">
            <v>16300</v>
          </cell>
          <cell r="H49">
            <v>16900</v>
          </cell>
          <cell r="I49">
            <v>18100</v>
          </cell>
          <cell r="J49" t="str">
            <v>:</v>
          </cell>
          <cell r="L49">
            <v>93.641618497109818</v>
          </cell>
          <cell r="M49">
            <v>93.298969072164951</v>
          </cell>
          <cell r="O49">
            <v>55</v>
          </cell>
          <cell r="P49">
            <v>54</v>
          </cell>
        </row>
        <row r="50">
          <cell r="A50" t="str">
            <v>Grand Est</v>
          </cell>
          <cell r="B50">
            <v>16400</v>
          </cell>
          <cell r="C50">
            <v>16500</v>
          </cell>
          <cell r="D50">
            <v>16900</v>
          </cell>
          <cell r="E50">
            <v>17100</v>
          </cell>
          <cell r="F50">
            <v>17700</v>
          </cell>
          <cell r="G50">
            <v>18000</v>
          </cell>
          <cell r="H50">
            <v>18500</v>
          </cell>
          <cell r="I50">
            <v>19700</v>
          </cell>
          <cell r="J50" t="str">
            <v>:</v>
          </cell>
          <cell r="L50">
            <v>102.3121387283237</v>
          </cell>
          <cell r="M50">
            <v>101.54639175257731</v>
          </cell>
          <cell r="O50">
            <v>39</v>
          </cell>
          <cell r="P50">
            <v>43</v>
          </cell>
        </row>
        <row r="51">
          <cell r="A51" t="str">
            <v>Pays de la Loire</v>
          </cell>
          <cell r="B51">
            <v>16300</v>
          </cell>
          <cell r="C51">
            <v>16500</v>
          </cell>
          <cell r="D51">
            <v>16700</v>
          </cell>
          <cell r="E51">
            <v>17000</v>
          </cell>
          <cell r="F51">
            <v>17500</v>
          </cell>
          <cell r="G51">
            <v>17600</v>
          </cell>
          <cell r="H51">
            <v>18100</v>
          </cell>
          <cell r="I51">
            <v>19300</v>
          </cell>
          <cell r="J51" t="str">
            <v>:</v>
          </cell>
          <cell r="L51">
            <v>101.15606936416187</v>
          </cell>
          <cell r="M51">
            <v>99.484536082474222</v>
          </cell>
          <cell r="O51">
            <v>43</v>
          </cell>
          <cell r="P51">
            <v>46</v>
          </cell>
        </row>
        <row r="52">
          <cell r="A52" t="str">
            <v>Bretagne</v>
          </cell>
          <cell r="B52">
            <v>16200</v>
          </cell>
          <cell r="C52">
            <v>16400</v>
          </cell>
          <cell r="D52">
            <v>16700</v>
          </cell>
          <cell r="E52">
            <v>17000</v>
          </cell>
          <cell r="F52">
            <v>17700</v>
          </cell>
          <cell r="G52">
            <v>17900</v>
          </cell>
          <cell r="H52">
            <v>18500</v>
          </cell>
          <cell r="I52">
            <v>19800</v>
          </cell>
          <cell r="J52" t="str">
            <v>:</v>
          </cell>
          <cell r="L52">
            <v>102.3121387283237</v>
          </cell>
          <cell r="M52">
            <v>102.06185567010309</v>
          </cell>
          <cell r="O52">
            <v>39</v>
          </cell>
          <cell r="P52">
            <v>41</v>
          </cell>
        </row>
        <row r="53">
          <cell r="A53" t="str">
            <v>Nouvelle-Aquitaine</v>
          </cell>
          <cell r="B53">
            <v>16400</v>
          </cell>
          <cell r="C53">
            <v>16600</v>
          </cell>
          <cell r="D53">
            <v>16900</v>
          </cell>
          <cell r="E53">
            <v>17300</v>
          </cell>
          <cell r="F53">
            <v>18100</v>
          </cell>
          <cell r="G53">
            <v>18300</v>
          </cell>
          <cell r="H53">
            <v>18800</v>
          </cell>
          <cell r="I53">
            <v>19900</v>
          </cell>
          <cell r="J53" t="str">
            <v>:</v>
          </cell>
          <cell r="L53">
            <v>104.62427745664739</v>
          </cell>
          <cell r="M53">
            <v>102.57731958762886</v>
          </cell>
          <cell r="O53">
            <v>36</v>
          </cell>
          <cell r="P53">
            <v>38</v>
          </cell>
        </row>
        <row r="54">
          <cell r="A54" t="str">
            <v>Occitanie</v>
          </cell>
          <cell r="B54">
            <v>15900</v>
          </cell>
          <cell r="C54">
            <v>16000</v>
          </cell>
          <cell r="D54">
            <v>16300</v>
          </cell>
          <cell r="E54">
            <v>16600</v>
          </cell>
          <cell r="F54">
            <v>17300</v>
          </cell>
          <cell r="G54">
            <v>17500</v>
          </cell>
          <cell r="H54">
            <v>17900</v>
          </cell>
          <cell r="I54">
            <v>19000</v>
          </cell>
          <cell r="J54" t="str">
            <v>:</v>
          </cell>
          <cell r="L54">
            <v>100</v>
          </cell>
          <cell r="M54">
            <v>97.9381443298969</v>
          </cell>
          <cell r="O54">
            <v>48</v>
          </cell>
          <cell r="P54">
            <v>49</v>
          </cell>
        </row>
        <row r="55">
          <cell r="A55" t="str">
            <v>Auvergne-Rhône-Alpes</v>
          </cell>
          <cell r="B55">
            <v>17300</v>
          </cell>
          <cell r="C55">
            <v>17600</v>
          </cell>
          <cell r="D55">
            <v>17800</v>
          </cell>
          <cell r="E55">
            <v>18000</v>
          </cell>
          <cell r="F55">
            <v>18300</v>
          </cell>
          <cell r="G55">
            <v>18400</v>
          </cell>
          <cell r="H55">
            <v>18900</v>
          </cell>
          <cell r="I55">
            <v>20100</v>
          </cell>
          <cell r="J55" t="str">
            <v>:</v>
          </cell>
          <cell r="L55">
            <v>105.78034682080926</v>
          </cell>
          <cell r="M55">
            <v>103.60824742268042</v>
          </cell>
          <cell r="O55">
            <v>33</v>
          </cell>
          <cell r="P55">
            <v>36</v>
          </cell>
        </row>
        <row r="56">
          <cell r="A56" t="str">
            <v>Provence-Alpes-Côte d’Azur</v>
          </cell>
          <cell r="B56">
            <v>16800</v>
          </cell>
          <cell r="C56">
            <v>17100</v>
          </cell>
          <cell r="D56">
            <v>17200</v>
          </cell>
          <cell r="E56">
            <v>17700</v>
          </cell>
          <cell r="F56">
            <v>18100</v>
          </cell>
          <cell r="G56">
            <v>18300</v>
          </cell>
          <cell r="H56">
            <v>18700</v>
          </cell>
          <cell r="I56">
            <v>19900</v>
          </cell>
          <cell r="J56" t="str">
            <v>:</v>
          </cell>
          <cell r="L56">
            <v>104.62427745664739</v>
          </cell>
          <cell r="M56">
            <v>102.57731958762886</v>
          </cell>
          <cell r="O56">
            <v>36</v>
          </cell>
          <cell r="P56">
            <v>38</v>
          </cell>
        </row>
        <row r="57">
          <cell r="A57" t="str">
            <v>Corse</v>
          </cell>
          <cell r="B57">
            <v>15000</v>
          </cell>
          <cell r="C57">
            <v>15200</v>
          </cell>
          <cell r="D57">
            <v>15700</v>
          </cell>
          <cell r="E57">
            <v>16200</v>
          </cell>
          <cell r="F57">
            <v>18200</v>
          </cell>
          <cell r="G57">
            <v>18600</v>
          </cell>
          <cell r="H57">
            <v>19200</v>
          </cell>
          <cell r="I57">
            <v>20000</v>
          </cell>
          <cell r="J57" t="str">
            <v>:</v>
          </cell>
          <cell r="L57">
            <v>105.20231213872833</v>
          </cell>
          <cell r="M57">
            <v>103.09278350515463</v>
          </cell>
          <cell r="O57">
            <v>35</v>
          </cell>
          <cell r="P57">
            <v>37</v>
          </cell>
        </row>
        <row r="58">
          <cell r="A58" t="str">
            <v>RUP FR — Régions Ultrapériphériques Françaises</v>
          </cell>
          <cell r="B58">
            <v>12900</v>
          </cell>
          <cell r="C58">
            <v>13000</v>
          </cell>
          <cell r="D58">
            <v>12800</v>
          </cell>
          <cell r="E58">
            <v>13000</v>
          </cell>
          <cell r="F58">
            <v>12900</v>
          </cell>
          <cell r="G58">
            <v>13100</v>
          </cell>
          <cell r="H58">
            <v>13600</v>
          </cell>
          <cell r="I58">
            <v>14800</v>
          </cell>
          <cell r="J58" t="str">
            <v>:</v>
          </cell>
          <cell r="L58">
            <v>74.566473988439313</v>
          </cell>
          <cell r="M58">
            <v>76.288659793814432</v>
          </cell>
          <cell r="O58">
            <v>76</v>
          </cell>
          <cell r="P58">
            <v>76</v>
          </cell>
        </row>
        <row r="59">
          <cell r="A59" t="str">
            <v>Extra-Regio NUTS 1</v>
          </cell>
          <cell r="B59" t="str">
            <v>:</v>
          </cell>
          <cell r="C59" t="str">
            <v>:</v>
          </cell>
          <cell r="D59" t="str">
            <v>:</v>
          </cell>
          <cell r="E59" t="str">
            <v>:</v>
          </cell>
          <cell r="F59" t="str">
            <v>:</v>
          </cell>
          <cell r="G59" t="str">
            <v>:</v>
          </cell>
          <cell r="H59" t="str">
            <v>:</v>
          </cell>
          <cell r="I59" t="str">
            <v>:</v>
          </cell>
          <cell r="J59" t="str">
            <v>:</v>
          </cell>
          <cell r="L59" t="str">
            <v/>
          </cell>
          <cell r="M59" t="str">
            <v/>
          </cell>
          <cell r="O59" t="str">
            <v/>
          </cell>
          <cell r="P59" t="str">
            <v/>
          </cell>
        </row>
        <row r="60">
          <cell r="A60" t="str">
            <v>Hrvatska</v>
          </cell>
          <cell r="B60">
            <v>8900</v>
          </cell>
          <cell r="C60">
            <v>9400</v>
          </cell>
          <cell r="D60">
            <v>9700</v>
          </cell>
          <cell r="E60">
            <v>10200</v>
          </cell>
          <cell r="F60">
            <v>10800</v>
          </cell>
          <cell r="G60">
            <v>11000</v>
          </cell>
          <cell r="H60">
            <v>12600</v>
          </cell>
          <cell r="I60">
            <v>13500</v>
          </cell>
          <cell r="J60" t="str">
            <v>:</v>
          </cell>
          <cell r="L60">
            <v>62.427745664739888</v>
          </cell>
          <cell r="M60">
            <v>69.587628865979383</v>
          </cell>
          <cell r="O60">
            <v>89</v>
          </cell>
          <cell r="P60">
            <v>83</v>
          </cell>
        </row>
        <row r="61">
          <cell r="A61" t="str">
            <v>Nord-Ovest</v>
          </cell>
          <cell r="B61">
            <v>18900</v>
          </cell>
          <cell r="C61">
            <v>19600</v>
          </cell>
          <cell r="D61">
            <v>20300</v>
          </cell>
          <cell r="E61">
            <v>20500</v>
          </cell>
          <cell r="F61">
            <v>21100</v>
          </cell>
          <cell r="G61">
            <v>20600</v>
          </cell>
          <cell r="H61">
            <v>21900</v>
          </cell>
          <cell r="I61">
            <v>23600</v>
          </cell>
          <cell r="J61">
            <v>25400</v>
          </cell>
          <cell r="L61">
            <v>121.96531791907515</v>
          </cell>
          <cell r="M61">
            <v>121.64948453608247</v>
          </cell>
          <cell r="O61">
            <v>11</v>
          </cell>
          <cell r="P61">
            <v>11</v>
          </cell>
        </row>
        <row r="62">
          <cell r="A62" t="str">
            <v>Sud</v>
          </cell>
          <cell r="B62">
            <v>12000</v>
          </cell>
          <cell r="C62">
            <v>12400</v>
          </cell>
          <cell r="D62">
            <v>12600</v>
          </cell>
          <cell r="E62">
            <v>13000</v>
          </cell>
          <cell r="F62">
            <v>13400</v>
          </cell>
          <cell r="G62">
            <v>13300</v>
          </cell>
          <cell r="H62">
            <v>14400</v>
          </cell>
          <cell r="I62">
            <v>15500</v>
          </cell>
          <cell r="J62">
            <v>16600</v>
          </cell>
          <cell r="L62">
            <v>77.456647398843927</v>
          </cell>
          <cell r="M62">
            <v>79.896907216494853</v>
          </cell>
          <cell r="O62">
            <v>73</v>
          </cell>
          <cell r="P62">
            <v>73</v>
          </cell>
        </row>
        <row r="63">
          <cell r="A63" t="str">
            <v>Isole</v>
          </cell>
          <cell r="B63">
            <v>11900</v>
          </cell>
          <cell r="C63">
            <v>12400</v>
          </cell>
          <cell r="D63">
            <v>12700</v>
          </cell>
          <cell r="E63">
            <v>13100</v>
          </cell>
          <cell r="F63">
            <v>13600</v>
          </cell>
          <cell r="G63">
            <v>13600</v>
          </cell>
          <cell r="H63">
            <v>14700</v>
          </cell>
          <cell r="I63">
            <v>15900</v>
          </cell>
          <cell r="J63">
            <v>17100</v>
          </cell>
          <cell r="L63">
            <v>78.612716763005778</v>
          </cell>
          <cell r="M63">
            <v>81.958762886597938</v>
          </cell>
          <cell r="O63">
            <v>71</v>
          </cell>
          <cell r="P63">
            <v>68</v>
          </cell>
        </row>
        <row r="64">
          <cell r="A64" t="str">
            <v>Nord-Est</v>
          </cell>
          <cell r="B64">
            <v>18200</v>
          </cell>
          <cell r="C64">
            <v>18900</v>
          </cell>
          <cell r="D64">
            <v>19600</v>
          </cell>
          <cell r="E64">
            <v>20100</v>
          </cell>
          <cell r="F64">
            <v>20400</v>
          </cell>
          <cell r="G64">
            <v>19800</v>
          </cell>
          <cell r="H64">
            <v>21100</v>
          </cell>
          <cell r="I64">
            <v>22700</v>
          </cell>
          <cell r="J64">
            <v>24400</v>
          </cell>
          <cell r="L64">
            <v>117.91907514450868</v>
          </cell>
          <cell r="M64">
            <v>117.01030927835052</v>
          </cell>
          <cell r="O64">
            <v>18</v>
          </cell>
          <cell r="P64">
            <v>16</v>
          </cell>
        </row>
        <row r="65">
          <cell r="A65" t="str">
            <v>Centro (IT)</v>
          </cell>
          <cell r="B65">
            <v>16800</v>
          </cell>
          <cell r="C65">
            <v>17400</v>
          </cell>
          <cell r="D65">
            <v>17700</v>
          </cell>
          <cell r="E65">
            <v>18300</v>
          </cell>
          <cell r="F65">
            <v>18700</v>
          </cell>
          <cell r="G65">
            <v>18100</v>
          </cell>
          <cell r="H65">
            <v>19300</v>
          </cell>
          <cell r="I65">
            <v>20900</v>
          </cell>
          <cell r="J65">
            <v>22200</v>
          </cell>
          <cell r="L65">
            <v>108.09248554913296</v>
          </cell>
          <cell r="M65">
            <v>107.73195876288659</v>
          </cell>
          <cell r="O65">
            <v>29</v>
          </cell>
          <cell r="P65">
            <v>31</v>
          </cell>
        </row>
        <row r="66">
          <cell r="A66" t="str">
            <v>Kýpros</v>
          </cell>
          <cell r="B66">
            <v>14400</v>
          </cell>
          <cell r="C66">
            <v>15600</v>
          </cell>
          <cell r="D66">
            <v>16300</v>
          </cell>
          <cell r="E66">
            <v>17100</v>
          </cell>
          <cell r="F66">
            <v>18500</v>
          </cell>
          <cell r="G66">
            <v>18500</v>
          </cell>
          <cell r="H66">
            <v>19500</v>
          </cell>
          <cell r="I66">
            <v>21600</v>
          </cell>
          <cell r="J66">
            <v>22300</v>
          </cell>
          <cell r="L66">
            <v>106.93641618497109</v>
          </cell>
          <cell r="M66">
            <v>111.34020618556701</v>
          </cell>
          <cell r="O66">
            <v>31</v>
          </cell>
          <cell r="P66">
            <v>24</v>
          </cell>
        </row>
        <row r="67">
          <cell r="A67" t="str">
            <v>Latvija</v>
          </cell>
          <cell r="B67">
            <v>9100</v>
          </cell>
          <cell r="C67">
            <v>9500</v>
          </cell>
          <cell r="D67">
            <v>10100</v>
          </cell>
          <cell r="E67">
            <v>10800</v>
          </cell>
          <cell r="F67">
            <v>11200</v>
          </cell>
          <cell r="G67">
            <v>11300</v>
          </cell>
          <cell r="H67">
            <v>12800</v>
          </cell>
          <cell r="I67">
            <v>13100</v>
          </cell>
          <cell r="J67">
            <v>14700</v>
          </cell>
          <cell r="L67">
            <v>64.739884393063591</v>
          </cell>
          <cell r="M67">
            <v>67.525773195876297</v>
          </cell>
          <cell r="O67">
            <v>85</v>
          </cell>
          <cell r="P67">
            <v>84</v>
          </cell>
        </row>
        <row r="68">
          <cell r="A68" t="str">
            <v>Lietuva</v>
          </cell>
          <cell r="B68">
            <v>11500</v>
          </cell>
          <cell r="C68">
            <v>12400</v>
          </cell>
          <cell r="D68">
            <v>12500</v>
          </cell>
          <cell r="E68">
            <v>13200</v>
          </cell>
          <cell r="F68">
            <v>14500</v>
          </cell>
          <cell r="G68">
            <v>15400</v>
          </cell>
          <cell r="H68">
            <v>16700</v>
          </cell>
          <cell r="I68">
            <v>17000</v>
          </cell>
          <cell r="J68" t="str">
            <v>:</v>
          </cell>
          <cell r="L68">
            <v>83.815028901734095</v>
          </cell>
          <cell r="M68">
            <v>87.628865979381445</v>
          </cell>
          <cell r="O68">
            <v>61</v>
          </cell>
          <cell r="P68">
            <v>60</v>
          </cell>
        </row>
        <row r="69">
          <cell r="A69" t="str">
            <v>Luxembourg</v>
          </cell>
          <cell r="B69">
            <v>25200</v>
          </cell>
          <cell r="C69">
            <v>24700</v>
          </cell>
          <cell r="D69">
            <v>25600</v>
          </cell>
          <cell r="E69">
            <v>26500</v>
          </cell>
          <cell r="F69">
            <v>26400</v>
          </cell>
          <cell r="G69">
            <v>26700</v>
          </cell>
          <cell r="H69">
            <v>26400</v>
          </cell>
          <cell r="I69">
            <v>27900</v>
          </cell>
          <cell r="J69">
            <v>30500</v>
          </cell>
          <cell r="L69">
            <v>152.60115606936415</v>
          </cell>
          <cell r="M69">
            <v>143.81443298969072</v>
          </cell>
          <cell r="O69">
            <v>1</v>
          </cell>
          <cell r="P69">
            <v>1</v>
          </cell>
        </row>
        <row r="70">
          <cell r="A70" t="str">
            <v>Közép-Magyarország</v>
          </cell>
          <cell r="B70">
            <v>12200</v>
          </cell>
          <cell r="C70">
            <v>12300</v>
          </cell>
          <cell r="D70">
            <v>12900</v>
          </cell>
          <cell r="E70">
            <v>14000</v>
          </cell>
          <cell r="F70">
            <v>15600</v>
          </cell>
          <cell r="G70">
            <v>15100</v>
          </cell>
          <cell r="H70">
            <v>16800</v>
          </cell>
          <cell r="I70">
            <v>19000</v>
          </cell>
          <cell r="J70" t="str">
            <v>:</v>
          </cell>
          <cell r="L70">
            <v>90.173410404624278</v>
          </cell>
          <cell r="M70">
            <v>97.9381443298969</v>
          </cell>
          <cell r="O70">
            <v>58</v>
          </cell>
          <cell r="P70">
            <v>49</v>
          </cell>
        </row>
        <row r="71">
          <cell r="A71" t="str">
            <v>Dunántúl</v>
          </cell>
          <cell r="B71">
            <v>9100</v>
          </cell>
          <cell r="C71">
            <v>9600</v>
          </cell>
          <cell r="D71">
            <v>10000</v>
          </cell>
          <cell r="E71">
            <v>10700</v>
          </cell>
          <cell r="F71">
            <v>11300</v>
          </cell>
          <cell r="G71">
            <v>10800</v>
          </cell>
          <cell r="H71">
            <v>11800</v>
          </cell>
          <cell r="I71">
            <v>13000</v>
          </cell>
          <cell r="J71" t="str">
            <v>:</v>
          </cell>
          <cell r="L71">
            <v>65.317919075144502</v>
          </cell>
          <cell r="M71">
            <v>67.010309278350505</v>
          </cell>
          <cell r="O71">
            <v>83</v>
          </cell>
          <cell r="P71">
            <v>85</v>
          </cell>
        </row>
        <row r="72">
          <cell r="A72" t="str">
            <v>Alföld és Észak</v>
          </cell>
          <cell r="B72">
            <v>8000</v>
          </cell>
          <cell r="C72">
            <v>8400</v>
          </cell>
          <cell r="D72">
            <v>8800</v>
          </cell>
          <cell r="E72">
            <v>9600</v>
          </cell>
          <cell r="F72">
            <v>9900</v>
          </cell>
          <cell r="G72">
            <v>9600</v>
          </cell>
          <cell r="H72">
            <v>10300</v>
          </cell>
          <cell r="I72">
            <v>11000</v>
          </cell>
          <cell r="J72" t="str">
            <v>:</v>
          </cell>
          <cell r="L72">
            <v>57.225433526011557</v>
          </cell>
          <cell r="M72">
            <v>56.701030927835049</v>
          </cell>
          <cell r="O72">
            <v>90</v>
          </cell>
          <cell r="P72">
            <v>90</v>
          </cell>
        </row>
        <row r="73">
          <cell r="A73" t="str">
            <v>Extra-Regio NUTS 1</v>
          </cell>
          <cell r="B73" t="str">
            <v>:</v>
          </cell>
          <cell r="C73" t="str">
            <v>:</v>
          </cell>
          <cell r="D73" t="str">
            <v>:</v>
          </cell>
          <cell r="E73" t="str">
            <v>:</v>
          </cell>
          <cell r="F73" t="str">
            <v>:</v>
          </cell>
          <cell r="G73" t="str">
            <v>:</v>
          </cell>
          <cell r="H73" t="str">
            <v>:</v>
          </cell>
          <cell r="I73" t="str">
            <v>:</v>
          </cell>
          <cell r="J73" t="str">
            <v>:</v>
          </cell>
          <cell r="L73" t="str">
            <v/>
          </cell>
          <cell r="M73" t="str">
            <v/>
          </cell>
          <cell r="O73" t="str">
            <v/>
          </cell>
          <cell r="P73" t="str">
            <v/>
          </cell>
        </row>
        <row r="74">
          <cell r="A74" t="str">
            <v>Malta</v>
          </cell>
          <cell r="B74">
            <v>13700</v>
          </cell>
          <cell r="C74">
            <v>14300</v>
          </cell>
          <cell r="D74">
            <v>14800</v>
          </cell>
          <cell r="E74">
            <v>15700</v>
          </cell>
          <cell r="F74">
            <v>16600</v>
          </cell>
          <cell r="G74">
            <v>16000</v>
          </cell>
          <cell r="H74">
            <v>17000</v>
          </cell>
          <cell r="I74">
            <v>17500</v>
          </cell>
          <cell r="J74">
            <v>19800</v>
          </cell>
          <cell r="L74">
            <v>95.95375722543352</v>
          </cell>
          <cell r="M74">
            <v>90.206185567010309</v>
          </cell>
          <cell r="O74">
            <v>53</v>
          </cell>
          <cell r="P74">
            <v>57</v>
          </cell>
        </row>
        <row r="75">
          <cell r="A75" t="str">
            <v>Extra-Regio NUTS 1</v>
          </cell>
          <cell r="B75" t="str">
            <v>:</v>
          </cell>
          <cell r="C75" t="str">
            <v>:</v>
          </cell>
          <cell r="D75" t="str">
            <v>:</v>
          </cell>
          <cell r="E75" t="str">
            <v>:</v>
          </cell>
          <cell r="F75" t="str">
            <v>:</v>
          </cell>
          <cell r="G75" t="str">
            <v>:</v>
          </cell>
          <cell r="H75" t="str">
            <v>:</v>
          </cell>
          <cell r="I75" t="str">
            <v>:</v>
          </cell>
          <cell r="J75" t="str">
            <v>:</v>
          </cell>
          <cell r="L75" t="str">
            <v/>
          </cell>
          <cell r="M75" t="str">
            <v/>
          </cell>
          <cell r="O75" t="str">
            <v/>
          </cell>
          <cell r="P75" t="str">
            <v/>
          </cell>
        </row>
        <row r="76">
          <cell r="A76" t="str">
            <v>Noord-Nederland</v>
          </cell>
          <cell r="B76">
            <v>15200</v>
          </cell>
          <cell r="C76">
            <v>15500</v>
          </cell>
          <cell r="D76">
            <v>16000</v>
          </cell>
          <cell r="E76">
            <v>16800</v>
          </cell>
          <cell r="F76">
            <v>17000</v>
          </cell>
          <cell r="G76">
            <v>17700</v>
          </cell>
          <cell r="H76">
            <v>18400</v>
          </cell>
          <cell r="I76">
            <v>19800</v>
          </cell>
          <cell r="J76" t="str">
            <v>:</v>
          </cell>
          <cell r="L76">
            <v>98.265895953757223</v>
          </cell>
          <cell r="M76">
            <v>102.06185567010309</v>
          </cell>
          <cell r="O76">
            <v>51</v>
          </cell>
          <cell r="P76">
            <v>41</v>
          </cell>
        </row>
        <row r="77">
          <cell r="A77" t="str">
            <v>Oost-Nederland</v>
          </cell>
          <cell r="B77">
            <v>15500</v>
          </cell>
          <cell r="C77">
            <v>15700</v>
          </cell>
          <cell r="D77">
            <v>16300</v>
          </cell>
          <cell r="E77">
            <v>17100</v>
          </cell>
          <cell r="F77">
            <v>17500</v>
          </cell>
          <cell r="G77">
            <v>18200</v>
          </cell>
          <cell r="H77">
            <v>19300</v>
          </cell>
          <cell r="I77">
            <v>20800</v>
          </cell>
          <cell r="J77" t="str">
            <v>:</v>
          </cell>
          <cell r="L77">
            <v>101.15606936416187</v>
          </cell>
          <cell r="M77">
            <v>107.21649484536083</v>
          </cell>
          <cell r="O77">
            <v>43</v>
          </cell>
          <cell r="P77">
            <v>32</v>
          </cell>
        </row>
        <row r="78">
          <cell r="A78" t="str">
            <v>West-Nederland</v>
          </cell>
          <cell r="B78">
            <v>16600</v>
          </cell>
          <cell r="C78">
            <v>16900</v>
          </cell>
          <cell r="D78">
            <v>17300</v>
          </cell>
          <cell r="E78">
            <v>18300</v>
          </cell>
          <cell r="F78">
            <v>18600</v>
          </cell>
          <cell r="G78">
            <v>19300</v>
          </cell>
          <cell r="H78">
            <v>20700</v>
          </cell>
          <cell r="I78">
            <v>22300</v>
          </cell>
          <cell r="J78" t="str">
            <v>:</v>
          </cell>
          <cell r="L78">
            <v>107.51445086705202</v>
          </cell>
          <cell r="M78">
            <v>114.94845360824742</v>
          </cell>
          <cell r="O78">
            <v>30</v>
          </cell>
          <cell r="P78">
            <v>17</v>
          </cell>
        </row>
        <row r="79">
          <cell r="A79" t="str">
            <v>Zuid-Nederland</v>
          </cell>
          <cell r="B79">
            <v>15800</v>
          </cell>
          <cell r="C79">
            <v>16100</v>
          </cell>
          <cell r="D79">
            <v>16700</v>
          </cell>
          <cell r="E79">
            <v>17500</v>
          </cell>
          <cell r="F79">
            <v>17900</v>
          </cell>
          <cell r="G79">
            <v>18700</v>
          </cell>
          <cell r="H79">
            <v>19700</v>
          </cell>
          <cell r="I79">
            <v>21300</v>
          </cell>
          <cell r="J79" t="str">
            <v>:</v>
          </cell>
          <cell r="L79">
            <v>103.46820809248555</v>
          </cell>
          <cell r="M79">
            <v>109.79381443298971</v>
          </cell>
          <cell r="O79">
            <v>38</v>
          </cell>
          <cell r="P79">
            <v>28</v>
          </cell>
        </row>
        <row r="80">
          <cell r="A80" t="str">
            <v>Extra-Regio NUTS 1</v>
          </cell>
          <cell r="B80" t="str">
            <v>:</v>
          </cell>
          <cell r="C80" t="str">
            <v>:</v>
          </cell>
          <cell r="D80" t="str">
            <v>:</v>
          </cell>
          <cell r="E80" t="str">
            <v>:</v>
          </cell>
          <cell r="F80" t="str">
            <v>:</v>
          </cell>
          <cell r="G80" t="str">
            <v>:</v>
          </cell>
          <cell r="H80" t="str">
            <v>:</v>
          </cell>
          <cell r="I80" t="str">
            <v>:</v>
          </cell>
          <cell r="J80" t="str">
            <v>:</v>
          </cell>
          <cell r="L80" t="str">
            <v/>
          </cell>
          <cell r="M80" t="str">
            <v/>
          </cell>
          <cell r="O80" t="str">
            <v/>
          </cell>
          <cell r="P80" t="str">
            <v/>
          </cell>
        </row>
        <row r="81">
          <cell r="A81" t="str">
            <v>Ostösterreich</v>
          </cell>
          <cell r="B81">
            <v>19800</v>
          </cell>
          <cell r="C81">
            <v>20100</v>
          </cell>
          <cell r="D81">
            <v>20100</v>
          </cell>
          <cell r="E81">
            <v>20600</v>
          </cell>
          <cell r="F81">
            <v>20700</v>
          </cell>
          <cell r="G81">
            <v>20900</v>
          </cell>
          <cell r="H81">
            <v>22200</v>
          </cell>
          <cell r="I81">
            <v>24000</v>
          </cell>
          <cell r="J81">
            <v>24900</v>
          </cell>
          <cell r="L81">
            <v>119.65317919075144</v>
          </cell>
          <cell r="M81">
            <v>123.71134020618557</v>
          </cell>
          <cell r="O81">
            <v>15</v>
          </cell>
          <cell r="P81">
            <v>9</v>
          </cell>
        </row>
        <row r="82">
          <cell r="A82" t="str">
            <v>Südösterreich</v>
          </cell>
          <cell r="B82">
            <v>19200</v>
          </cell>
          <cell r="C82">
            <v>19600</v>
          </cell>
          <cell r="D82">
            <v>19900</v>
          </cell>
          <cell r="E82">
            <v>20500</v>
          </cell>
          <cell r="F82">
            <v>20600</v>
          </cell>
          <cell r="G82">
            <v>20900</v>
          </cell>
          <cell r="H82">
            <v>22300</v>
          </cell>
          <cell r="I82">
            <v>24200</v>
          </cell>
          <cell r="J82">
            <v>25200</v>
          </cell>
          <cell r="L82">
            <v>119.07514450867052</v>
          </cell>
          <cell r="M82">
            <v>124.74226804123711</v>
          </cell>
          <cell r="O82">
            <v>16</v>
          </cell>
          <cell r="P82">
            <v>8</v>
          </cell>
        </row>
        <row r="83">
          <cell r="A83" t="str">
            <v>Westösterreich</v>
          </cell>
          <cell r="B83">
            <v>19800</v>
          </cell>
          <cell r="C83">
            <v>20300</v>
          </cell>
          <cell r="D83">
            <v>20400</v>
          </cell>
          <cell r="E83">
            <v>21000</v>
          </cell>
          <cell r="F83">
            <v>21200</v>
          </cell>
          <cell r="G83">
            <v>21200</v>
          </cell>
          <cell r="H83">
            <v>22500</v>
          </cell>
          <cell r="I83">
            <v>24500</v>
          </cell>
          <cell r="J83">
            <v>25600</v>
          </cell>
          <cell r="L83">
            <v>122.54335260115607</v>
          </cell>
          <cell r="M83">
            <v>126.28865979381443</v>
          </cell>
          <cell r="O83">
            <v>10</v>
          </cell>
          <cell r="P83">
            <v>6</v>
          </cell>
        </row>
        <row r="84">
          <cell r="A84" t="str">
            <v>Extra-Regio NUTS 1</v>
          </cell>
          <cell r="B84" t="str">
            <v>:</v>
          </cell>
          <cell r="C84" t="str">
            <v>:</v>
          </cell>
          <cell r="D84" t="str">
            <v>:</v>
          </cell>
          <cell r="E84" t="str">
            <v>:</v>
          </cell>
          <cell r="F84" t="str">
            <v>:</v>
          </cell>
          <cell r="G84" t="str">
            <v>:</v>
          </cell>
          <cell r="H84" t="str">
            <v>:</v>
          </cell>
          <cell r="I84" t="str">
            <v>:</v>
          </cell>
          <cell r="J84" t="str">
            <v>:</v>
          </cell>
          <cell r="L84" t="str">
            <v/>
          </cell>
          <cell r="M84" t="str">
            <v/>
          </cell>
          <cell r="O84" t="str">
            <v/>
          </cell>
          <cell r="P84" t="str">
            <v/>
          </cell>
        </row>
        <row r="85">
          <cell r="A85" t="str">
            <v>Makroregion południowy</v>
          </cell>
          <cell r="B85">
            <v>12100</v>
          </cell>
          <cell r="C85">
            <v>12400</v>
          </cell>
          <cell r="D85">
            <v>12800</v>
          </cell>
          <cell r="E85">
            <v>13400</v>
          </cell>
          <cell r="F85">
            <v>14200</v>
          </cell>
          <cell r="G85">
            <v>15500</v>
          </cell>
          <cell r="H85">
            <v>15300</v>
          </cell>
          <cell r="I85">
            <v>16500</v>
          </cell>
          <cell r="J85" t="str">
            <v>:</v>
          </cell>
          <cell r="L85">
            <v>82.080924855491332</v>
          </cell>
          <cell r="M85">
            <v>85.051546391752581</v>
          </cell>
          <cell r="O85">
            <v>65</v>
          </cell>
          <cell r="P85">
            <v>63</v>
          </cell>
        </row>
        <row r="86">
          <cell r="A86" t="str">
            <v>Makroregion północno-zachodni</v>
          </cell>
          <cell r="B86">
            <v>11600</v>
          </cell>
          <cell r="C86">
            <v>12100</v>
          </cell>
          <cell r="D86">
            <v>12500</v>
          </cell>
          <cell r="E86">
            <v>12800</v>
          </cell>
          <cell r="F86">
            <v>13500</v>
          </cell>
          <cell r="G86">
            <v>15000</v>
          </cell>
          <cell r="H86">
            <v>14800</v>
          </cell>
          <cell r="I86">
            <v>15800</v>
          </cell>
          <cell r="J86" t="str">
            <v>:</v>
          </cell>
          <cell r="L86">
            <v>78.034682080924853</v>
          </cell>
          <cell r="M86">
            <v>81.44329896907216</v>
          </cell>
          <cell r="O86">
            <v>72</v>
          </cell>
          <cell r="P86">
            <v>71</v>
          </cell>
        </row>
        <row r="87">
          <cell r="A87" t="str">
            <v>Makroregion południowo-zachodni</v>
          </cell>
          <cell r="B87">
            <v>11700</v>
          </cell>
          <cell r="C87">
            <v>12200</v>
          </cell>
          <cell r="D87">
            <v>12500</v>
          </cell>
          <cell r="E87">
            <v>13100</v>
          </cell>
          <cell r="F87">
            <v>13800</v>
          </cell>
          <cell r="G87">
            <v>15300</v>
          </cell>
          <cell r="H87">
            <v>15100</v>
          </cell>
          <cell r="I87">
            <v>15900</v>
          </cell>
          <cell r="J87" t="str">
            <v>:</v>
          </cell>
          <cell r="L87">
            <v>79.76878612716763</v>
          </cell>
          <cell r="M87">
            <v>81.958762886597938</v>
          </cell>
          <cell r="O87">
            <v>69</v>
          </cell>
          <cell r="P87">
            <v>68</v>
          </cell>
        </row>
        <row r="88">
          <cell r="A88" t="str">
            <v>Makroregion północny</v>
          </cell>
          <cell r="B88">
            <v>10600</v>
          </cell>
          <cell r="C88">
            <v>11100</v>
          </cell>
          <cell r="D88">
            <v>11400</v>
          </cell>
          <cell r="E88">
            <v>11900</v>
          </cell>
          <cell r="F88">
            <v>12500</v>
          </cell>
          <cell r="G88">
            <v>14000</v>
          </cell>
          <cell r="H88">
            <v>13900</v>
          </cell>
          <cell r="I88">
            <v>15100</v>
          </cell>
          <cell r="J88" t="str">
            <v>:</v>
          </cell>
          <cell r="L88">
            <v>72.25433526011561</v>
          </cell>
          <cell r="M88">
            <v>77.835051546391753</v>
          </cell>
          <cell r="O88">
            <v>79</v>
          </cell>
          <cell r="P88">
            <v>74</v>
          </cell>
        </row>
        <row r="89">
          <cell r="A89" t="str">
            <v>Makroregion centralny</v>
          </cell>
          <cell r="B89">
            <v>10900</v>
          </cell>
          <cell r="C89">
            <v>11400</v>
          </cell>
          <cell r="D89">
            <v>11800</v>
          </cell>
          <cell r="E89">
            <v>12400</v>
          </cell>
          <cell r="F89">
            <v>13000</v>
          </cell>
          <cell r="G89">
            <v>14700</v>
          </cell>
          <cell r="H89">
            <v>14600</v>
          </cell>
          <cell r="I89">
            <v>15800</v>
          </cell>
          <cell r="J89" t="str">
            <v>:</v>
          </cell>
          <cell r="L89">
            <v>75.144508670520224</v>
          </cell>
          <cell r="M89">
            <v>81.44329896907216</v>
          </cell>
          <cell r="O89">
            <v>75</v>
          </cell>
          <cell r="P89">
            <v>71</v>
          </cell>
        </row>
        <row r="90">
          <cell r="A90" t="str">
            <v>Makroregion wschodni</v>
          </cell>
          <cell r="B90">
            <v>9400</v>
          </cell>
          <cell r="C90">
            <v>9900</v>
          </cell>
          <cell r="D90">
            <v>10300</v>
          </cell>
          <cell r="E90">
            <v>10600</v>
          </cell>
          <cell r="F90">
            <v>11200</v>
          </cell>
          <cell r="G90">
            <v>13000</v>
          </cell>
          <cell r="H90">
            <v>12900</v>
          </cell>
          <cell r="I90">
            <v>14000</v>
          </cell>
          <cell r="J90" t="str">
            <v>:</v>
          </cell>
          <cell r="L90">
            <v>64.739884393063591</v>
          </cell>
          <cell r="M90">
            <v>72.164948453608247</v>
          </cell>
          <cell r="O90">
            <v>85</v>
          </cell>
          <cell r="P90">
            <v>79</v>
          </cell>
        </row>
        <row r="91">
          <cell r="A91" t="str">
            <v>Makroregion województwo mazowieckie</v>
          </cell>
          <cell r="B91">
            <v>15000</v>
          </cell>
          <cell r="C91">
            <v>15500</v>
          </cell>
          <cell r="D91">
            <v>16000</v>
          </cell>
          <cell r="E91">
            <v>16600</v>
          </cell>
          <cell r="F91">
            <v>17600</v>
          </cell>
          <cell r="G91">
            <v>18800</v>
          </cell>
          <cell r="H91">
            <v>18200</v>
          </cell>
          <cell r="I91">
            <v>19300</v>
          </cell>
          <cell r="J91" t="str">
            <v>:</v>
          </cell>
          <cell r="L91">
            <v>101.73410404624276</v>
          </cell>
          <cell r="M91">
            <v>99.484536082474222</v>
          </cell>
          <cell r="O91">
            <v>41</v>
          </cell>
          <cell r="P91">
            <v>46</v>
          </cell>
        </row>
        <row r="92">
          <cell r="A92" t="str">
            <v>Continente</v>
          </cell>
          <cell r="B92">
            <v>12700</v>
          </cell>
          <cell r="C92">
            <v>13000</v>
          </cell>
          <cell r="D92">
            <v>13200</v>
          </cell>
          <cell r="E92">
            <v>13800</v>
          </cell>
          <cell r="F92">
            <v>14500</v>
          </cell>
          <cell r="G92">
            <v>13800</v>
          </cell>
          <cell r="H92">
            <v>14900</v>
          </cell>
          <cell r="I92">
            <v>16200</v>
          </cell>
          <cell r="J92" t="str">
            <v>:</v>
          </cell>
          <cell r="L92">
            <v>83.815028901734095</v>
          </cell>
          <cell r="M92">
            <v>83.505154639175259</v>
          </cell>
          <cell r="O92">
            <v>61</v>
          </cell>
          <cell r="P92">
            <v>64</v>
          </cell>
        </row>
        <row r="93">
          <cell r="A93" t="str">
            <v>Região Autónoma dos Açores</v>
          </cell>
          <cell r="B93">
            <v>12800</v>
          </cell>
          <cell r="C93">
            <v>12800</v>
          </cell>
          <cell r="D93">
            <v>12900</v>
          </cell>
          <cell r="E93">
            <v>13500</v>
          </cell>
          <cell r="F93">
            <v>14200</v>
          </cell>
          <cell r="G93">
            <v>13500</v>
          </cell>
          <cell r="H93">
            <v>14800</v>
          </cell>
          <cell r="I93">
            <v>16100</v>
          </cell>
          <cell r="J93" t="str">
            <v>:</v>
          </cell>
          <cell r="L93">
            <v>82.080924855491332</v>
          </cell>
          <cell r="M93">
            <v>82.989690721649495</v>
          </cell>
          <cell r="O93">
            <v>65</v>
          </cell>
          <cell r="P93">
            <v>67</v>
          </cell>
        </row>
        <row r="94">
          <cell r="A94" t="str">
            <v>Região Autónoma da Madeira</v>
          </cell>
          <cell r="B94">
            <v>11900</v>
          </cell>
          <cell r="C94">
            <v>12800</v>
          </cell>
          <cell r="D94">
            <v>12900</v>
          </cell>
          <cell r="E94">
            <v>13400</v>
          </cell>
          <cell r="F94">
            <v>13800</v>
          </cell>
          <cell r="G94">
            <v>12900</v>
          </cell>
          <cell r="H94">
            <v>14400</v>
          </cell>
          <cell r="I94">
            <v>16200</v>
          </cell>
          <cell r="J94" t="str">
            <v>:</v>
          </cell>
          <cell r="L94">
            <v>79.76878612716763</v>
          </cell>
          <cell r="M94">
            <v>83.505154639175259</v>
          </cell>
          <cell r="O94">
            <v>69</v>
          </cell>
          <cell r="P94">
            <v>64</v>
          </cell>
        </row>
        <row r="95">
          <cell r="A95" t="str">
            <v>Macroregiunea Unu</v>
          </cell>
          <cell r="B95">
            <v>7200</v>
          </cell>
          <cell r="C95">
            <v>8200</v>
          </cell>
          <cell r="D95">
            <v>9100</v>
          </cell>
          <cell r="E95">
            <v>9700</v>
          </cell>
          <cell r="F95">
            <v>11400</v>
          </cell>
          <cell r="G95">
            <v>11500</v>
          </cell>
          <cell r="H95">
            <v>12100</v>
          </cell>
          <cell r="I95">
            <v>13000</v>
          </cell>
          <cell r="J95" t="str">
            <v>:</v>
          </cell>
          <cell r="L95">
            <v>65.895953757225428</v>
          </cell>
          <cell r="M95">
            <v>67.010309278350505</v>
          </cell>
          <cell r="O95">
            <v>82</v>
          </cell>
          <cell r="P95">
            <v>85</v>
          </cell>
        </row>
        <row r="96">
          <cell r="A96" t="str">
            <v>Macroregiunea Doi</v>
          </cell>
          <cell r="B96">
            <v>5800</v>
          </cell>
          <cell r="C96">
            <v>6400</v>
          </cell>
          <cell r="D96">
            <v>7300</v>
          </cell>
          <cell r="E96">
            <v>7800</v>
          </cell>
          <cell r="F96">
            <v>9300</v>
          </cell>
          <cell r="G96">
            <v>9300</v>
          </cell>
          <cell r="H96">
            <v>9900</v>
          </cell>
          <cell r="I96">
            <v>10200</v>
          </cell>
          <cell r="J96" t="str">
            <v>:</v>
          </cell>
          <cell r="L96">
            <v>53.75722543352601</v>
          </cell>
          <cell r="M96">
            <v>52.577319587628871</v>
          </cell>
          <cell r="O96">
            <v>91</v>
          </cell>
          <cell r="P96">
            <v>91</v>
          </cell>
        </row>
        <row r="97">
          <cell r="A97" t="str">
            <v>Macroregiunea Trei</v>
          </cell>
          <cell r="B97">
            <v>9300</v>
          </cell>
          <cell r="C97">
            <v>10500</v>
          </cell>
          <cell r="D97">
            <v>11900</v>
          </cell>
          <cell r="E97">
            <v>12400</v>
          </cell>
          <cell r="F97">
            <v>14800</v>
          </cell>
          <cell r="G97">
            <v>14700</v>
          </cell>
          <cell r="H97">
            <v>15500</v>
          </cell>
          <cell r="I97">
            <v>17000</v>
          </cell>
          <cell r="J97" t="str">
            <v>:</v>
          </cell>
          <cell r="L97">
            <v>85.549132947976886</v>
          </cell>
          <cell r="M97">
            <v>87.628865979381445</v>
          </cell>
          <cell r="O97">
            <v>60</v>
          </cell>
          <cell r="P97">
            <v>60</v>
          </cell>
        </row>
        <row r="98">
          <cell r="A98" t="str">
            <v>Macroregiunea Patru</v>
          </cell>
          <cell r="B98">
            <v>7100</v>
          </cell>
          <cell r="C98">
            <v>8000</v>
          </cell>
          <cell r="D98">
            <v>8800</v>
          </cell>
          <cell r="E98">
            <v>9400</v>
          </cell>
          <cell r="F98">
            <v>11200</v>
          </cell>
          <cell r="G98">
            <v>11000</v>
          </cell>
          <cell r="H98">
            <v>11500</v>
          </cell>
          <cell r="I98">
            <v>12200</v>
          </cell>
          <cell r="J98" t="str">
            <v>:</v>
          </cell>
          <cell r="L98">
            <v>64.739884393063591</v>
          </cell>
          <cell r="M98">
            <v>62.886597938144327</v>
          </cell>
          <cell r="O98">
            <v>85</v>
          </cell>
          <cell r="P98">
            <v>89</v>
          </cell>
        </row>
        <row r="99">
          <cell r="A99" t="str">
            <v>Slovenija</v>
          </cell>
          <cell r="B99">
            <v>11800</v>
          </cell>
          <cell r="C99">
            <v>12200</v>
          </cell>
          <cell r="D99">
            <v>12900</v>
          </cell>
          <cell r="E99">
            <v>13600</v>
          </cell>
          <cell r="F99">
            <v>14500</v>
          </cell>
          <cell r="G99">
            <v>15000</v>
          </cell>
          <cell r="H99">
            <v>16000</v>
          </cell>
          <cell r="I99">
            <v>17400</v>
          </cell>
          <cell r="J99">
            <v>18600</v>
          </cell>
          <cell r="L99">
            <v>83.815028901734095</v>
          </cell>
          <cell r="M99">
            <v>89.690721649484544</v>
          </cell>
          <cell r="O99">
            <v>61</v>
          </cell>
          <cell r="P99">
            <v>59</v>
          </cell>
        </row>
        <row r="100">
          <cell r="A100" t="str">
            <v>Slovensko</v>
          </cell>
          <cell r="B100">
            <v>11200</v>
          </cell>
          <cell r="C100">
            <v>10400</v>
          </cell>
          <cell r="D100">
            <v>10300</v>
          </cell>
          <cell r="E100">
            <v>11000</v>
          </cell>
          <cell r="F100">
            <v>11300</v>
          </cell>
          <cell r="G100">
            <v>12200</v>
          </cell>
          <cell r="H100">
            <v>13000</v>
          </cell>
          <cell r="I100">
            <v>13700</v>
          </cell>
          <cell r="J100" t="str">
            <v>:</v>
          </cell>
          <cell r="L100">
            <v>65.317919075144502</v>
          </cell>
          <cell r="M100">
            <v>70.618556701030926</v>
          </cell>
          <cell r="O100">
            <v>83</v>
          </cell>
          <cell r="P100">
            <v>82</v>
          </cell>
        </row>
        <row r="101">
          <cell r="A101" t="str">
            <v>Manner-Suomi</v>
          </cell>
          <cell r="B101">
            <v>16000</v>
          </cell>
          <cell r="C101">
            <v>16200</v>
          </cell>
          <cell r="D101">
            <v>16600</v>
          </cell>
          <cell r="E101">
            <v>17000</v>
          </cell>
          <cell r="F101">
            <v>17500</v>
          </cell>
          <cell r="G101">
            <v>17500</v>
          </cell>
          <cell r="H101">
            <v>18100</v>
          </cell>
          <cell r="I101">
            <v>18800</v>
          </cell>
          <cell r="J101" t="str">
            <v>:</v>
          </cell>
          <cell r="L101">
            <v>101.15606936416187</v>
          </cell>
          <cell r="M101">
            <v>96.907216494845358</v>
          </cell>
          <cell r="O101">
            <v>43</v>
          </cell>
          <cell r="P101">
            <v>51</v>
          </cell>
        </row>
        <row r="102">
          <cell r="A102" t="str">
            <v>Åland</v>
          </cell>
          <cell r="B102">
            <v>18600</v>
          </cell>
          <cell r="C102">
            <v>18700</v>
          </cell>
          <cell r="D102">
            <v>18600</v>
          </cell>
          <cell r="E102">
            <v>18700</v>
          </cell>
          <cell r="F102">
            <v>18900</v>
          </cell>
          <cell r="G102">
            <v>19000</v>
          </cell>
          <cell r="H102">
            <v>19900</v>
          </cell>
          <cell r="I102">
            <v>20600</v>
          </cell>
          <cell r="J102" t="str">
            <v>:</v>
          </cell>
          <cell r="L102">
            <v>109.2485549132948</v>
          </cell>
          <cell r="M102">
            <v>106.18556701030928</v>
          </cell>
          <cell r="O102">
            <v>28</v>
          </cell>
          <cell r="P102">
            <v>33</v>
          </cell>
        </row>
        <row r="103">
          <cell r="A103" t="str">
            <v>Östra Sverige</v>
          </cell>
          <cell r="B103">
            <v>18100</v>
          </cell>
          <cell r="C103">
            <v>18100</v>
          </cell>
          <cell r="D103">
            <v>18100</v>
          </cell>
          <cell r="E103">
            <v>18400</v>
          </cell>
          <cell r="F103">
            <v>19000</v>
          </cell>
          <cell r="G103">
            <v>18800</v>
          </cell>
          <cell r="H103">
            <v>19900</v>
          </cell>
          <cell r="I103">
            <v>21200</v>
          </cell>
          <cell r="J103" t="str">
            <v>:</v>
          </cell>
          <cell r="L103">
            <v>109.82658959537572</v>
          </cell>
          <cell r="M103">
            <v>109.27835051546391</v>
          </cell>
          <cell r="O103">
            <v>27</v>
          </cell>
          <cell r="P103">
            <v>29</v>
          </cell>
        </row>
        <row r="104">
          <cell r="A104" t="str">
            <v>Södra Sverige</v>
          </cell>
          <cell r="B104">
            <v>16800</v>
          </cell>
          <cell r="C104">
            <v>16800</v>
          </cell>
          <cell r="D104">
            <v>16900</v>
          </cell>
          <cell r="E104">
            <v>17100</v>
          </cell>
          <cell r="F104">
            <v>17300</v>
          </cell>
          <cell r="G104">
            <v>17000</v>
          </cell>
          <cell r="H104">
            <v>18100</v>
          </cell>
          <cell r="I104">
            <v>19200</v>
          </cell>
          <cell r="J104" t="str">
            <v>:</v>
          </cell>
          <cell r="L104">
            <v>100</v>
          </cell>
          <cell r="M104">
            <v>98.969072164948457</v>
          </cell>
          <cell r="O104">
            <v>48</v>
          </cell>
          <cell r="P104">
            <v>48</v>
          </cell>
        </row>
        <row r="105">
          <cell r="A105" t="str">
            <v>Norra Sverige</v>
          </cell>
          <cell r="B105">
            <v>16200</v>
          </cell>
          <cell r="C105">
            <v>16000</v>
          </cell>
          <cell r="D105">
            <v>16100</v>
          </cell>
          <cell r="E105">
            <v>16400</v>
          </cell>
          <cell r="F105">
            <v>16500</v>
          </cell>
          <cell r="G105">
            <v>16400</v>
          </cell>
          <cell r="H105">
            <v>17400</v>
          </cell>
          <cell r="I105">
            <v>18400</v>
          </cell>
          <cell r="J105" t="str">
            <v>:</v>
          </cell>
          <cell r="L105">
            <v>95.375722543352609</v>
          </cell>
          <cell r="M105">
            <v>94.845360824742258</v>
          </cell>
          <cell r="O105">
            <v>54</v>
          </cell>
          <cell r="P105">
            <v>53</v>
          </cell>
        </row>
        <row r="107">
          <cell r="A107" t="str">
            <v>Länder</v>
          </cell>
        </row>
        <row r="108">
          <cell r="A108" t="str">
            <v>European Union - 27 countries (from 2020)</v>
          </cell>
          <cell r="B108">
            <v>15200</v>
          </cell>
          <cell r="C108">
            <v>15600</v>
          </cell>
          <cell r="D108">
            <v>16100</v>
          </cell>
          <cell r="E108">
            <v>16700</v>
          </cell>
          <cell r="F108">
            <v>17300</v>
          </cell>
          <cell r="G108">
            <v>17400</v>
          </cell>
          <cell r="H108">
            <v>18200</v>
          </cell>
          <cell r="I108">
            <v>19400</v>
          </cell>
          <cell r="L108">
            <v>100</v>
          </cell>
          <cell r="M108">
            <v>100</v>
          </cell>
        </row>
        <row r="109">
          <cell r="A109" t="str">
            <v>Belgium</v>
          </cell>
          <cell r="B109">
            <v>17500</v>
          </cell>
          <cell r="C109">
            <v>17600</v>
          </cell>
          <cell r="D109">
            <v>18000</v>
          </cell>
          <cell r="E109">
            <v>18500</v>
          </cell>
          <cell r="F109">
            <v>19100</v>
          </cell>
          <cell r="G109">
            <v>19800</v>
          </cell>
          <cell r="H109">
            <v>20400</v>
          </cell>
          <cell r="I109">
            <v>21700</v>
          </cell>
          <cell r="L109">
            <v>110.40462427745665</v>
          </cell>
          <cell r="M109">
            <v>113.79310344827587</v>
          </cell>
          <cell r="O109">
            <v>4</v>
          </cell>
          <cell r="P109">
            <v>4</v>
          </cell>
        </row>
        <row r="110">
          <cell r="A110" t="str">
            <v>Bulgaria</v>
          </cell>
          <cell r="B110">
            <v>7700</v>
          </cell>
          <cell r="C110">
            <v>8200</v>
          </cell>
          <cell r="D110">
            <v>8600</v>
          </cell>
          <cell r="E110">
            <v>9600</v>
          </cell>
          <cell r="F110">
            <v>9800</v>
          </cell>
          <cell r="G110">
            <v>9400</v>
          </cell>
          <cell r="H110">
            <v>10400</v>
          </cell>
          <cell r="I110">
            <v>12000</v>
          </cell>
          <cell r="L110">
            <v>56.647398843930638</v>
          </cell>
          <cell r="M110">
            <v>54.022988505747129</v>
          </cell>
          <cell r="O110">
            <v>27</v>
          </cell>
          <cell r="P110">
            <v>27</v>
          </cell>
        </row>
        <row r="111">
          <cell r="A111" t="str">
            <v>Czechia</v>
          </cell>
          <cell r="B111">
            <v>12000</v>
          </cell>
          <cell r="C111">
            <v>12300</v>
          </cell>
          <cell r="D111">
            <v>13200</v>
          </cell>
          <cell r="E111">
            <v>13800</v>
          </cell>
          <cell r="F111">
            <v>14400</v>
          </cell>
          <cell r="G111">
            <v>14300</v>
          </cell>
          <cell r="H111">
            <v>14800</v>
          </cell>
          <cell r="I111">
            <v>15900</v>
          </cell>
          <cell r="L111">
            <v>83.236994219653184</v>
          </cell>
          <cell r="M111">
            <v>82.18390804597702</v>
          </cell>
          <cell r="O111">
            <v>18</v>
          </cell>
          <cell r="P111">
            <v>18</v>
          </cell>
        </row>
        <row r="112">
          <cell r="A112" t="str">
            <v>Denmark</v>
          </cell>
          <cell r="B112">
            <v>14300</v>
          </cell>
          <cell r="C112">
            <v>14700</v>
          </cell>
          <cell r="D112">
            <v>15400</v>
          </cell>
          <cell r="E112">
            <v>16100</v>
          </cell>
          <cell r="F112">
            <v>16200</v>
          </cell>
          <cell r="G112">
            <v>16300</v>
          </cell>
          <cell r="H112">
            <v>17000</v>
          </cell>
          <cell r="I112">
            <v>17500</v>
          </cell>
          <cell r="L112">
            <v>93.641618497109818</v>
          </cell>
          <cell r="M112">
            <v>93.678160919540232</v>
          </cell>
          <cell r="O112">
            <v>14</v>
          </cell>
          <cell r="P112">
            <v>12</v>
          </cell>
        </row>
        <row r="113">
          <cell r="A113" t="str">
            <v>Germany</v>
          </cell>
          <cell r="B113">
            <v>19200</v>
          </cell>
          <cell r="C113">
            <v>19700</v>
          </cell>
          <cell r="D113">
            <v>20400</v>
          </cell>
          <cell r="E113">
            <v>21300</v>
          </cell>
          <cell r="F113">
            <v>22100</v>
          </cell>
          <cell r="G113">
            <v>22100</v>
          </cell>
          <cell r="H113">
            <v>22700</v>
          </cell>
          <cell r="I113">
            <v>24100</v>
          </cell>
          <cell r="L113">
            <v>127.7456647398844</v>
          </cell>
          <cell r="M113">
            <v>127.01149425287358</v>
          </cell>
          <cell r="O113">
            <v>2</v>
          </cell>
          <cell r="P113">
            <v>2</v>
          </cell>
        </row>
        <row r="114">
          <cell r="A114" t="str">
            <v>Estonia</v>
          </cell>
          <cell r="B114">
            <v>10500</v>
          </cell>
          <cell r="C114">
            <v>10800</v>
          </cell>
          <cell r="D114">
            <v>11400</v>
          </cell>
          <cell r="E114">
            <v>12500</v>
          </cell>
          <cell r="F114">
            <v>12900</v>
          </cell>
          <cell r="G114">
            <v>12900</v>
          </cell>
          <cell r="H114">
            <v>13200</v>
          </cell>
          <cell r="I114">
            <v>13800</v>
          </cell>
          <cell r="L114">
            <v>74.566473988439313</v>
          </cell>
          <cell r="M114">
            <v>74.137931034482762</v>
          </cell>
          <cell r="O114">
            <v>20</v>
          </cell>
          <cell r="P114">
            <v>20</v>
          </cell>
        </row>
        <row r="115">
          <cell r="A115" t="str">
            <v>Ireland</v>
          </cell>
          <cell r="B115">
            <v>14900</v>
          </cell>
          <cell r="C115">
            <v>15400</v>
          </cell>
          <cell r="D115">
            <v>15900</v>
          </cell>
          <cell r="E115">
            <v>16000</v>
          </cell>
          <cell r="F115">
            <v>16700</v>
          </cell>
          <cell r="G115">
            <v>16700</v>
          </cell>
          <cell r="H115">
            <v>17700</v>
          </cell>
          <cell r="I115">
            <v>18800</v>
          </cell>
          <cell r="L115">
            <v>96.531791907514446</v>
          </cell>
          <cell r="M115">
            <v>95.977011494252878</v>
          </cell>
          <cell r="O115">
            <v>11</v>
          </cell>
          <cell r="P115">
            <v>11</v>
          </cell>
        </row>
        <row r="116">
          <cell r="A116" t="str">
            <v>Greece</v>
          </cell>
          <cell r="B116">
            <v>11200</v>
          </cell>
          <cell r="C116">
            <v>11200</v>
          </cell>
          <cell r="D116">
            <v>11600</v>
          </cell>
          <cell r="E116">
            <v>11500</v>
          </cell>
          <cell r="F116">
            <v>12400</v>
          </cell>
          <cell r="G116">
            <v>11700</v>
          </cell>
          <cell r="H116">
            <v>13200</v>
          </cell>
          <cell r="I116">
            <v>14100</v>
          </cell>
          <cell r="L116">
            <v>71.676300578034684</v>
          </cell>
          <cell r="M116">
            <v>67.241379310344826</v>
          </cell>
          <cell r="O116">
            <v>21</v>
          </cell>
          <cell r="P116">
            <v>22</v>
          </cell>
        </row>
        <row r="117">
          <cell r="A117" t="str">
            <v>Spain</v>
          </cell>
          <cell r="B117">
            <v>14900</v>
          </cell>
          <cell r="C117">
            <v>15200</v>
          </cell>
          <cell r="D117">
            <v>15700</v>
          </cell>
          <cell r="E117">
            <v>15800</v>
          </cell>
          <cell r="F117">
            <v>16600</v>
          </cell>
          <cell r="G117">
            <v>15800</v>
          </cell>
          <cell r="H117">
            <v>17100</v>
          </cell>
          <cell r="I117">
            <v>17900</v>
          </cell>
          <cell r="L117">
            <v>95.95375722543352</v>
          </cell>
          <cell r="M117">
            <v>90.804597701149419</v>
          </cell>
          <cell r="O117">
            <v>12</v>
          </cell>
          <cell r="P117">
            <v>14</v>
          </cell>
        </row>
        <row r="118">
          <cell r="A118" t="str">
            <v>France</v>
          </cell>
          <cell r="B118">
            <v>16900</v>
          </cell>
          <cell r="C118">
            <v>17100</v>
          </cell>
          <cell r="D118">
            <v>17300</v>
          </cell>
          <cell r="E118">
            <v>17600</v>
          </cell>
          <cell r="F118">
            <v>18200</v>
          </cell>
          <cell r="G118">
            <v>18300</v>
          </cell>
          <cell r="H118">
            <v>18900</v>
          </cell>
          <cell r="I118">
            <v>20100</v>
          </cell>
          <cell r="L118">
            <v>105.20231213872833</v>
          </cell>
          <cell r="M118">
            <v>105.17241379310344</v>
          </cell>
          <cell r="O118">
            <v>6</v>
          </cell>
          <cell r="P118">
            <v>7</v>
          </cell>
        </row>
        <row r="119">
          <cell r="A119" t="str">
            <v>Croatia</v>
          </cell>
          <cell r="B119">
            <v>8900</v>
          </cell>
          <cell r="C119">
            <v>9400</v>
          </cell>
          <cell r="D119">
            <v>9700</v>
          </cell>
          <cell r="E119">
            <v>10200</v>
          </cell>
          <cell r="F119">
            <v>10800</v>
          </cell>
          <cell r="G119">
            <v>11000</v>
          </cell>
          <cell r="H119">
            <v>12600</v>
          </cell>
          <cell r="I119">
            <v>13500</v>
          </cell>
          <cell r="L119">
            <v>62.427745664739888</v>
          </cell>
          <cell r="M119">
            <v>63.218390804597703</v>
          </cell>
          <cell r="O119">
            <v>26</v>
          </cell>
          <cell r="P119">
            <v>26</v>
          </cell>
        </row>
        <row r="120">
          <cell r="A120" t="str">
            <v>Italy</v>
          </cell>
          <cell r="B120">
            <v>16000</v>
          </cell>
          <cell r="C120">
            <v>16500</v>
          </cell>
          <cell r="D120">
            <v>17000</v>
          </cell>
          <cell r="E120">
            <v>17400</v>
          </cell>
          <cell r="F120">
            <v>17900</v>
          </cell>
          <cell r="G120">
            <v>17500</v>
          </cell>
          <cell r="H120">
            <v>18700</v>
          </cell>
          <cell r="I120">
            <v>20200</v>
          </cell>
          <cell r="L120">
            <v>103.46820809248555</v>
          </cell>
          <cell r="M120">
            <v>100.57471264367817</v>
          </cell>
          <cell r="O120">
            <v>8</v>
          </cell>
          <cell r="P120">
            <v>9</v>
          </cell>
        </row>
        <row r="121">
          <cell r="A121" t="str">
            <v>Cyprus</v>
          </cell>
          <cell r="B121">
            <v>14400</v>
          </cell>
          <cell r="C121">
            <v>15600</v>
          </cell>
          <cell r="D121">
            <v>16300</v>
          </cell>
          <cell r="E121">
            <v>17100</v>
          </cell>
          <cell r="F121">
            <v>18500</v>
          </cell>
          <cell r="G121">
            <v>18500</v>
          </cell>
          <cell r="H121">
            <v>19500</v>
          </cell>
          <cell r="I121">
            <v>21600</v>
          </cell>
          <cell r="L121">
            <v>106.93641618497109</v>
          </cell>
          <cell r="M121">
            <v>106.32183908045978</v>
          </cell>
          <cell r="O121">
            <v>5</v>
          </cell>
          <cell r="P121">
            <v>6</v>
          </cell>
        </row>
        <row r="122">
          <cell r="A122" t="str">
            <v>Latvia</v>
          </cell>
          <cell r="B122">
            <v>9100</v>
          </cell>
          <cell r="C122">
            <v>9500</v>
          </cell>
          <cell r="D122">
            <v>10100</v>
          </cell>
          <cell r="E122">
            <v>10800</v>
          </cell>
          <cell r="F122">
            <v>11200</v>
          </cell>
          <cell r="G122">
            <v>11300</v>
          </cell>
          <cell r="H122">
            <v>12800</v>
          </cell>
          <cell r="I122">
            <v>13100</v>
          </cell>
          <cell r="L122">
            <v>64.739884393063591</v>
          </cell>
          <cell r="M122">
            <v>64.942528735632195</v>
          </cell>
          <cell r="O122">
            <v>25</v>
          </cell>
          <cell r="P122">
            <v>25</v>
          </cell>
        </row>
        <row r="123">
          <cell r="A123" t="str">
            <v>Lithuania</v>
          </cell>
          <cell r="B123">
            <v>11500</v>
          </cell>
          <cell r="C123">
            <v>12400</v>
          </cell>
          <cell r="D123">
            <v>12500</v>
          </cell>
          <cell r="E123">
            <v>13200</v>
          </cell>
          <cell r="F123">
            <v>14500</v>
          </cell>
          <cell r="G123">
            <v>15400</v>
          </cell>
          <cell r="H123">
            <v>16700</v>
          </cell>
          <cell r="I123">
            <v>17000</v>
          </cell>
          <cell r="L123">
            <v>83.815028901734095</v>
          </cell>
          <cell r="M123">
            <v>88.505747126436788</v>
          </cell>
          <cell r="O123">
            <v>15</v>
          </cell>
          <cell r="P123">
            <v>15</v>
          </cell>
        </row>
        <row r="124">
          <cell r="A124" t="str">
            <v>Luxembourg</v>
          </cell>
          <cell r="B124">
            <v>25200</v>
          </cell>
          <cell r="C124">
            <v>24700</v>
          </cell>
          <cell r="D124">
            <v>25600</v>
          </cell>
          <cell r="E124">
            <v>26500</v>
          </cell>
          <cell r="F124">
            <v>26400</v>
          </cell>
          <cell r="G124">
            <v>26700</v>
          </cell>
          <cell r="H124">
            <v>26400</v>
          </cell>
          <cell r="I124">
            <v>27900</v>
          </cell>
          <cell r="L124">
            <v>152.60115606936415</v>
          </cell>
          <cell r="M124">
            <v>153.44827586206898</v>
          </cell>
          <cell r="O124">
            <v>1</v>
          </cell>
          <cell r="P124">
            <v>1</v>
          </cell>
        </row>
        <row r="125">
          <cell r="A125" t="str">
            <v>Hungary</v>
          </cell>
          <cell r="B125">
            <v>9600</v>
          </cell>
          <cell r="C125">
            <v>9900</v>
          </cell>
          <cell r="D125">
            <v>10400</v>
          </cell>
          <cell r="E125">
            <v>11300</v>
          </cell>
          <cell r="F125">
            <v>12100</v>
          </cell>
          <cell r="G125">
            <v>11700</v>
          </cell>
          <cell r="H125">
            <v>12800</v>
          </cell>
          <cell r="I125">
            <v>14100</v>
          </cell>
          <cell r="L125">
            <v>69.942196531791907</v>
          </cell>
          <cell r="M125">
            <v>67.241379310344826</v>
          </cell>
          <cell r="O125">
            <v>22</v>
          </cell>
          <cell r="P125">
            <v>22</v>
          </cell>
        </row>
        <row r="126">
          <cell r="A126" t="str">
            <v>Malta</v>
          </cell>
          <cell r="B126">
            <v>13700</v>
          </cell>
          <cell r="C126">
            <v>14300</v>
          </cell>
          <cell r="D126">
            <v>14800</v>
          </cell>
          <cell r="E126">
            <v>15700</v>
          </cell>
          <cell r="F126">
            <v>16600</v>
          </cell>
          <cell r="G126">
            <v>16000</v>
          </cell>
          <cell r="H126">
            <v>17000</v>
          </cell>
          <cell r="I126">
            <v>17500</v>
          </cell>
          <cell r="L126">
            <v>95.95375722543352</v>
          </cell>
          <cell r="M126">
            <v>91.954022988505741</v>
          </cell>
          <cell r="O126">
            <v>12</v>
          </cell>
          <cell r="P126">
            <v>13</v>
          </cell>
        </row>
        <row r="127">
          <cell r="A127" t="str">
            <v>Netherlands</v>
          </cell>
          <cell r="B127">
            <v>16000</v>
          </cell>
          <cell r="C127">
            <v>16400</v>
          </cell>
          <cell r="D127">
            <v>16800</v>
          </cell>
          <cell r="E127">
            <v>17700</v>
          </cell>
          <cell r="F127">
            <v>18100</v>
          </cell>
          <cell r="G127">
            <v>18800</v>
          </cell>
          <cell r="H127">
            <v>20000</v>
          </cell>
          <cell r="I127">
            <v>21500</v>
          </cell>
          <cell r="L127">
            <v>104.62427745664739</v>
          </cell>
          <cell r="M127">
            <v>108.04597701149426</v>
          </cell>
          <cell r="O127">
            <v>7</v>
          </cell>
          <cell r="P127">
            <v>5</v>
          </cell>
        </row>
        <row r="128">
          <cell r="A128" t="str">
            <v>Austria</v>
          </cell>
          <cell r="B128">
            <v>19700</v>
          </cell>
          <cell r="C128">
            <v>20100</v>
          </cell>
          <cell r="D128">
            <v>20200</v>
          </cell>
          <cell r="E128">
            <v>20700</v>
          </cell>
          <cell r="F128">
            <v>20800</v>
          </cell>
          <cell r="G128">
            <v>21000</v>
          </cell>
          <cell r="H128">
            <v>22300</v>
          </cell>
          <cell r="I128">
            <v>24200</v>
          </cell>
          <cell r="L128">
            <v>120.23121387283237</v>
          </cell>
          <cell r="M128">
            <v>120.68965517241379</v>
          </cell>
          <cell r="O128">
            <v>3</v>
          </cell>
          <cell r="P128">
            <v>3</v>
          </cell>
        </row>
        <row r="129">
          <cell r="A129" t="str">
            <v>Poland</v>
          </cell>
          <cell r="B129">
            <v>11700</v>
          </cell>
          <cell r="C129">
            <v>12100</v>
          </cell>
          <cell r="D129">
            <v>12500</v>
          </cell>
          <cell r="E129">
            <v>13000</v>
          </cell>
          <cell r="F129">
            <v>13700</v>
          </cell>
          <cell r="G129">
            <v>15300</v>
          </cell>
          <cell r="H129">
            <v>15000</v>
          </cell>
          <cell r="I129">
            <v>16100</v>
          </cell>
          <cell r="L129">
            <v>79.190751445086704</v>
          </cell>
          <cell r="M129">
            <v>87.931034482758619</v>
          </cell>
          <cell r="O129">
            <v>19</v>
          </cell>
          <cell r="P129">
            <v>16</v>
          </cell>
        </row>
        <row r="130">
          <cell r="A130" t="str">
            <v>Portugal</v>
          </cell>
          <cell r="B130">
            <v>12600</v>
          </cell>
          <cell r="C130">
            <v>13000</v>
          </cell>
          <cell r="D130">
            <v>13200</v>
          </cell>
          <cell r="E130">
            <v>13800</v>
          </cell>
          <cell r="F130">
            <v>14500</v>
          </cell>
          <cell r="G130">
            <v>13700</v>
          </cell>
          <cell r="H130">
            <v>14800</v>
          </cell>
          <cell r="I130">
            <v>16200</v>
          </cell>
          <cell r="L130">
            <v>83.815028901734095</v>
          </cell>
          <cell r="M130">
            <v>78.735632183908038</v>
          </cell>
          <cell r="O130">
            <v>15</v>
          </cell>
          <cell r="P130">
            <v>19</v>
          </cell>
        </row>
        <row r="131">
          <cell r="A131" t="str">
            <v>Romania</v>
          </cell>
          <cell r="B131">
            <v>7300</v>
          </cell>
          <cell r="C131">
            <v>8300</v>
          </cell>
          <cell r="D131">
            <v>9300</v>
          </cell>
          <cell r="E131">
            <v>9800</v>
          </cell>
          <cell r="F131">
            <v>11700</v>
          </cell>
          <cell r="G131">
            <v>11600</v>
          </cell>
          <cell r="H131">
            <v>12300</v>
          </cell>
          <cell r="I131">
            <v>13100</v>
          </cell>
          <cell r="L131">
            <v>67.630057803468219</v>
          </cell>
          <cell r="M131">
            <v>66.666666666666657</v>
          </cell>
          <cell r="O131">
            <v>23</v>
          </cell>
          <cell r="P131">
            <v>24</v>
          </cell>
        </row>
        <row r="132">
          <cell r="A132" t="str">
            <v>Slovenia</v>
          </cell>
          <cell r="B132">
            <v>11800</v>
          </cell>
          <cell r="C132">
            <v>12200</v>
          </cell>
          <cell r="D132">
            <v>12900</v>
          </cell>
          <cell r="E132">
            <v>13600</v>
          </cell>
          <cell r="F132">
            <v>14500</v>
          </cell>
          <cell r="G132">
            <v>15000</v>
          </cell>
          <cell r="H132">
            <v>16000</v>
          </cell>
          <cell r="I132">
            <v>17400</v>
          </cell>
          <cell r="L132">
            <v>83.815028901734095</v>
          </cell>
          <cell r="M132">
            <v>86.206896551724128</v>
          </cell>
          <cell r="O132">
            <v>15</v>
          </cell>
          <cell r="P132">
            <v>17</v>
          </cell>
        </row>
        <row r="133">
          <cell r="A133" t="str">
            <v>Slovakia</v>
          </cell>
          <cell r="B133">
            <v>11200</v>
          </cell>
          <cell r="C133">
            <v>10400</v>
          </cell>
          <cell r="D133">
            <v>10300</v>
          </cell>
          <cell r="E133">
            <v>11000</v>
          </cell>
          <cell r="F133">
            <v>11300</v>
          </cell>
          <cell r="G133">
            <v>12200</v>
          </cell>
          <cell r="H133">
            <v>13000</v>
          </cell>
          <cell r="I133">
            <v>13700</v>
          </cell>
          <cell r="L133">
            <v>65.317919075144502</v>
          </cell>
          <cell r="M133">
            <v>70.114942528735639</v>
          </cell>
          <cell r="O133">
            <v>24</v>
          </cell>
          <cell r="P133">
            <v>21</v>
          </cell>
        </row>
        <row r="134">
          <cell r="A134" t="str">
            <v>Finland</v>
          </cell>
          <cell r="B134">
            <v>16000</v>
          </cell>
          <cell r="C134">
            <v>16200</v>
          </cell>
          <cell r="D134">
            <v>16600</v>
          </cell>
          <cell r="E134">
            <v>17000</v>
          </cell>
          <cell r="F134">
            <v>17500</v>
          </cell>
          <cell r="G134">
            <v>17500</v>
          </cell>
          <cell r="H134">
            <v>18100</v>
          </cell>
          <cell r="I134">
            <v>18800</v>
          </cell>
          <cell r="L134">
            <v>101.15606936416187</v>
          </cell>
          <cell r="M134">
            <v>100.57471264367817</v>
          </cell>
          <cell r="O134">
            <v>10</v>
          </cell>
          <cell r="P134">
            <v>9</v>
          </cell>
        </row>
        <row r="135">
          <cell r="A135" t="str">
            <v>Sweden</v>
          </cell>
          <cell r="B135">
            <v>17200</v>
          </cell>
          <cell r="C135">
            <v>17200</v>
          </cell>
          <cell r="D135">
            <v>17200</v>
          </cell>
          <cell r="E135">
            <v>17500</v>
          </cell>
          <cell r="F135">
            <v>17800</v>
          </cell>
          <cell r="G135">
            <v>17600</v>
          </cell>
          <cell r="H135">
            <v>18700</v>
          </cell>
          <cell r="I135">
            <v>19900</v>
          </cell>
          <cell r="L135">
            <v>102.89017341040463</v>
          </cell>
          <cell r="M135">
            <v>101.14942528735634</v>
          </cell>
          <cell r="O135">
            <v>9</v>
          </cell>
          <cell r="P135">
            <v>8</v>
          </cell>
        </row>
      </sheetData>
      <sheetData sheetId="2" refreshError="1">
        <row r="4">
          <cell r="A4" t="str">
            <v>European Union - 27 countries (from 2020)</v>
          </cell>
          <cell r="B4">
            <v>100</v>
          </cell>
          <cell r="C4">
            <v>102.5</v>
          </cell>
          <cell r="D4">
            <v>105.9</v>
          </cell>
          <cell r="E4">
            <v>108.7</v>
          </cell>
          <cell r="F4">
            <v>111.3</v>
          </cell>
          <cell r="G4">
            <v>105.2</v>
          </cell>
          <cell r="H4">
            <v>111.9</v>
          </cell>
          <cell r="I4">
            <v>115.8</v>
          </cell>
          <cell r="J4">
            <v>116.3</v>
          </cell>
          <cell r="M4">
            <v>2.4999999999999858</v>
          </cell>
          <cell r="N4">
            <v>3.3170731707317032</v>
          </cell>
          <cell r="O4">
            <v>2.6440037771482423</v>
          </cell>
          <cell r="P4">
            <v>2.3919043238270348</v>
          </cell>
          <cell r="Q4">
            <v>-5.4806828391733973</v>
          </cell>
          <cell r="R4">
            <v>6.368821292775678</v>
          </cell>
          <cell r="S4">
            <v>3.4852546916890077</v>
          </cell>
          <cell r="T4">
            <v>0.43177892918826899</v>
          </cell>
          <cell r="V4">
            <v>104.49236298292901</v>
          </cell>
          <cell r="W4">
            <v>1.1046517455574474</v>
          </cell>
          <cell r="Y4">
            <v>100</v>
          </cell>
          <cell r="AD4">
            <v>100</v>
          </cell>
          <cell r="AE4">
            <v>102.28144709317186</v>
          </cell>
          <cell r="AF4">
            <v>105.5122644284441</v>
          </cell>
          <cell r="AG4">
            <v>108.11266747215633</v>
          </cell>
          <cell r="AH4">
            <v>110.48647206568077</v>
          </cell>
          <cell r="AI4">
            <v>104.52831524504224</v>
          </cell>
          <cell r="AJ4">
            <v>111.21416134699244</v>
          </cell>
          <cell r="AK4">
            <v>114.38162131231354</v>
          </cell>
          <cell r="AL4">
            <v>114.29896376735289</v>
          </cell>
          <cell r="AO4">
            <v>2.2814470931718631</v>
          </cell>
          <cell r="AP4">
            <v>3.1587520778124656</v>
          </cell>
          <cell r="AQ4">
            <v>2.4645505030135695</v>
          </cell>
          <cell r="AR4">
            <v>2.1956766482852572</v>
          </cell>
          <cell r="AS4">
            <v>-5.3926573174466057</v>
          </cell>
          <cell r="AT4">
            <v>6.3962057422209568</v>
          </cell>
          <cell r="AU4">
            <v>2.8480725178860098</v>
          </cell>
          <cell r="AV4">
            <v>-7.2264708274204281E-2</v>
          </cell>
          <cell r="AX4">
            <v>0.85171704865636855</v>
          </cell>
        </row>
        <row r="5">
          <cell r="A5" t="str">
            <v>NUTS 1-Regionen (92 Regionen)</v>
          </cell>
          <cell r="Y5" t="str">
            <v/>
          </cell>
        </row>
        <row r="6">
          <cell r="A6" t="str">
            <v>Baden-Württemberg</v>
          </cell>
          <cell r="B6">
            <v>100</v>
          </cell>
          <cell r="C6">
            <v>101.1</v>
          </cell>
          <cell r="D6">
            <v>104.7</v>
          </cell>
          <cell r="E6">
            <v>106.9</v>
          </cell>
          <cell r="F6">
            <v>106.5</v>
          </cell>
          <cell r="G6">
            <v>101.1</v>
          </cell>
          <cell r="H6">
            <v>105.4</v>
          </cell>
          <cell r="I6">
            <v>107.2</v>
          </cell>
          <cell r="J6">
            <v>106.8</v>
          </cell>
          <cell r="M6">
            <v>1.0999999999999943</v>
          </cell>
          <cell r="N6">
            <v>3.5608308605341392</v>
          </cell>
          <cell r="O6">
            <v>2.1012416427889349</v>
          </cell>
          <cell r="P6">
            <v>-0.37418147801685109</v>
          </cell>
          <cell r="Q6">
            <v>-5.0704225352112786</v>
          </cell>
          <cell r="R6">
            <v>4.253214638971329</v>
          </cell>
          <cell r="S6">
            <v>1.7077798861480034</v>
          </cell>
          <cell r="T6">
            <v>-0.37313432835821914</v>
          </cell>
          <cell r="V6">
            <v>100.28169014084507</v>
          </cell>
          <cell r="W6">
            <v>7.0348267210150084E-2</v>
          </cell>
          <cell r="Y6">
            <v>95.97035350538313</v>
          </cell>
          <cell r="Z6">
            <v>78</v>
          </cell>
          <cell r="AC6" t="str">
            <v/>
          </cell>
          <cell r="AD6">
            <v>100</v>
          </cell>
          <cell r="AE6">
            <v>100.010626614632</v>
          </cell>
          <cell r="AF6">
            <v>102.89446943207197</v>
          </cell>
          <cell r="AG6">
            <v>104.49684488585083</v>
          </cell>
          <cell r="AH6">
            <v>103.7446353034785</v>
          </cell>
          <cell r="AI6">
            <v>98.335576044836216</v>
          </cell>
          <cell r="AJ6">
            <v>102.40647661517227</v>
          </cell>
          <cell r="AK6">
            <v>103.33140482662274</v>
          </cell>
          <cell r="AL6">
            <v>101.96915263378943</v>
          </cell>
          <cell r="AO6">
            <v>1.0626614632002429E-2</v>
          </cell>
          <cell r="AP6">
            <v>2.8835363951394726</v>
          </cell>
          <cell r="AQ6">
            <v>1.5572998846519255</v>
          </cell>
          <cell r="AR6">
            <v>-0.71983951591458606</v>
          </cell>
          <cell r="AS6">
            <v>-5.2138206884813485</v>
          </cell>
          <cell r="AT6">
            <v>4.1398044675915884</v>
          </cell>
          <cell r="AU6">
            <v>0.90319308116244201</v>
          </cell>
          <cell r="AV6">
            <v>-1.3183331777197935</v>
          </cell>
          <cell r="AX6">
            <v>-0.4306228362218576</v>
          </cell>
          <cell r="AY6">
            <v>83</v>
          </cell>
        </row>
        <row r="7">
          <cell r="A7" t="str">
            <v>Bayern</v>
          </cell>
          <cell r="B7">
            <v>100</v>
          </cell>
          <cell r="C7">
            <v>102.5</v>
          </cell>
          <cell r="D7">
            <v>106.3</v>
          </cell>
          <cell r="E7">
            <v>106.6</v>
          </cell>
          <cell r="F7">
            <v>108.5</v>
          </cell>
          <cell r="G7">
            <v>103.9</v>
          </cell>
          <cell r="H7">
            <v>108.4</v>
          </cell>
          <cell r="I7">
            <v>110.3</v>
          </cell>
          <cell r="J7">
            <v>110.7</v>
          </cell>
          <cell r="M7">
            <v>2.4999999999999858</v>
          </cell>
          <cell r="N7">
            <v>3.7073170731707421</v>
          </cell>
          <cell r="O7">
            <v>0.28222013170271509</v>
          </cell>
          <cell r="P7">
            <v>1.7823639774859288</v>
          </cell>
          <cell r="Q7">
            <v>-4.2396313364055231</v>
          </cell>
          <cell r="R7">
            <v>4.3310875842155809</v>
          </cell>
          <cell r="S7">
            <v>1.7527675276752603</v>
          </cell>
          <cell r="T7">
            <v>0.36264732547597589</v>
          </cell>
          <cell r="V7">
            <v>102.02764976958525</v>
          </cell>
          <cell r="W7">
            <v>0.50310300273687858</v>
          </cell>
          <cell r="Y7">
            <v>97.641250381382974</v>
          </cell>
          <cell r="Z7">
            <v>61</v>
          </cell>
          <cell r="AC7" t="str">
            <v/>
          </cell>
          <cell r="AD7">
            <v>100</v>
          </cell>
          <cell r="AE7">
            <v>101.54890363912043</v>
          </cell>
          <cell r="AF7">
            <v>104.68975422671124</v>
          </cell>
          <cell r="AG7">
            <v>104.39718953747028</v>
          </cell>
          <cell r="AH7">
            <v>105.74102359181514</v>
          </cell>
          <cell r="AI7">
            <v>101.0131856283048</v>
          </cell>
          <cell r="AJ7">
            <v>105.17919804355643</v>
          </cell>
          <cell r="AK7">
            <v>106.09855505722436</v>
          </cell>
          <cell r="AL7">
            <v>105.45822815789339</v>
          </cell>
          <cell r="AO7">
            <v>1.5489036391204394</v>
          </cell>
          <cell r="AP7">
            <v>3.0929438674716039</v>
          </cell>
          <cell r="AQ7">
            <v>-0.27945876022155858</v>
          </cell>
          <cell r="AR7">
            <v>1.2872320225273199</v>
          </cell>
          <cell r="AS7">
            <v>-4.4711482856085212</v>
          </cell>
          <cell r="AT7">
            <v>4.1242263466288307</v>
          </cell>
          <cell r="AU7">
            <v>0.87408635050366001</v>
          </cell>
          <cell r="AV7">
            <v>-0.60352084812616624</v>
          </cell>
          <cell r="AX7">
            <v>-6.6927547315941638E-2</v>
          </cell>
          <cell r="AY7">
            <v>67</v>
          </cell>
        </row>
        <row r="8">
          <cell r="A8" t="str">
            <v>Berlin</v>
          </cell>
          <cell r="B8">
            <v>100</v>
          </cell>
          <cell r="C8">
            <v>105.1</v>
          </cell>
          <cell r="D8">
            <v>109.6</v>
          </cell>
          <cell r="E8">
            <v>113.8</v>
          </cell>
          <cell r="F8">
            <v>117.6</v>
          </cell>
          <cell r="G8">
            <v>114</v>
          </cell>
          <cell r="H8">
            <v>118.9</v>
          </cell>
          <cell r="I8">
            <v>124</v>
          </cell>
          <cell r="J8">
            <v>125.9</v>
          </cell>
          <cell r="M8">
            <v>5.0999999999999943</v>
          </cell>
          <cell r="N8">
            <v>4.2816365366317797</v>
          </cell>
          <cell r="O8">
            <v>3.8321167883211587</v>
          </cell>
          <cell r="P8">
            <v>3.3391915641476118</v>
          </cell>
          <cell r="Q8">
            <v>-3.0612244897959044</v>
          </cell>
          <cell r="R8">
            <v>4.2982456140350962</v>
          </cell>
          <cell r="S8">
            <v>4.2893187552565166</v>
          </cell>
          <cell r="T8">
            <v>1.5322580645161281</v>
          </cell>
          <cell r="V8">
            <v>107.05782312925172</v>
          </cell>
          <cell r="W8">
            <v>1.7195902554355484</v>
          </cell>
          <cell r="Y8">
            <v>102.45516521311882</v>
          </cell>
          <cell r="Z8">
            <v>32</v>
          </cell>
          <cell r="AC8" t="str">
            <v/>
          </cell>
          <cell r="AD8">
            <v>100</v>
          </cell>
          <cell r="AE8">
            <v>103.54488322597923</v>
          </cell>
          <cell r="AF8">
            <v>106.57500389520779</v>
          </cell>
          <cell r="AG8">
            <v>109.59157272875065</v>
          </cell>
          <cell r="AH8">
            <v>112.38428069868424</v>
          </cell>
          <cell r="AI8">
            <v>108.65753245336533</v>
          </cell>
          <cell r="AJ8">
            <v>113.20502563487868</v>
          </cell>
          <cell r="AK8">
            <v>116.61277163676284</v>
          </cell>
          <cell r="AL8">
            <v>116.75461801354308</v>
          </cell>
          <cell r="AO8">
            <v>3.544883225979234</v>
          </cell>
          <cell r="AP8">
            <v>2.9263837814327758</v>
          </cell>
          <cell r="AQ8">
            <v>2.8304656094678222</v>
          </cell>
          <cell r="AR8">
            <v>2.5482871542009917</v>
          </cell>
          <cell r="AS8">
            <v>-3.3160760758977972</v>
          </cell>
          <cell r="AT8">
            <v>4.1851614691002368</v>
          </cell>
          <cell r="AU8">
            <v>3.010242683814397</v>
          </cell>
          <cell r="AV8">
            <v>0.12163880061272891</v>
          </cell>
          <cell r="AX8">
            <v>0.95832213504488095</v>
          </cell>
          <cell r="AY8">
            <v>40</v>
          </cell>
        </row>
        <row r="9">
          <cell r="A9" t="str">
            <v>Brandenburg</v>
          </cell>
          <cell r="B9">
            <v>100</v>
          </cell>
          <cell r="C9">
            <v>102.1</v>
          </cell>
          <cell r="D9">
            <v>104.7</v>
          </cell>
          <cell r="E9">
            <v>105.3</v>
          </cell>
          <cell r="F9">
            <v>107.3</v>
          </cell>
          <cell r="G9">
            <v>104.7</v>
          </cell>
          <cell r="H9">
            <v>106.6</v>
          </cell>
          <cell r="I9">
            <v>108.8</v>
          </cell>
          <cell r="J9">
            <v>111.2</v>
          </cell>
          <cell r="M9">
            <v>2.0999999999999943</v>
          </cell>
          <cell r="N9">
            <v>2.5465230166503545</v>
          </cell>
          <cell r="O9">
            <v>0.57306590257879009</v>
          </cell>
          <cell r="P9">
            <v>1.8993352326685624</v>
          </cell>
          <cell r="Q9">
            <v>-2.4231127679403528</v>
          </cell>
          <cell r="R9">
            <v>1.8147086914995043</v>
          </cell>
          <cell r="S9">
            <v>2.063789868667925</v>
          </cell>
          <cell r="T9">
            <v>2.2058823529411882</v>
          </cell>
          <cell r="V9">
            <v>103.63466915191053</v>
          </cell>
          <cell r="W9">
            <v>0.89653834923673514</v>
          </cell>
          <cell r="Y9">
            <v>99.179180366359788</v>
          </cell>
          <cell r="Z9">
            <v>48</v>
          </cell>
          <cell r="AC9" t="str">
            <v/>
          </cell>
          <cell r="AD9">
            <v>100</v>
          </cell>
          <cell r="AE9">
            <v>101.34586042775378</v>
          </cell>
          <cell r="AF9">
            <v>103.52788816247489</v>
          </cell>
          <cell r="AG9">
            <v>103.76205965733519</v>
          </cell>
          <cell r="AH9">
            <v>105.35812881668396</v>
          </cell>
          <cell r="AI9">
            <v>102.41536360721794</v>
          </cell>
          <cell r="AJ9">
            <v>103.9455886240516</v>
          </cell>
          <cell r="AK9">
            <v>105.21775308158874</v>
          </cell>
          <cell r="AL9">
            <v>106.62498331652054</v>
          </cell>
          <cell r="AO9">
            <v>1.3458604277537773</v>
          </cell>
          <cell r="AP9">
            <v>2.1530506776609855</v>
          </cell>
          <cell r="AQ9">
            <v>0.2261917044929902</v>
          </cell>
          <cell r="AR9">
            <v>1.5382011157253856</v>
          </cell>
          <cell r="AS9">
            <v>-2.7931069415500218</v>
          </cell>
          <cell r="AT9">
            <v>1.4941361949388323</v>
          </cell>
          <cell r="AU9">
            <v>1.2238753701595613</v>
          </cell>
          <cell r="AV9">
            <v>1.3374456246376951</v>
          </cell>
          <cell r="AX9">
            <v>0.29926069265269462</v>
          </cell>
          <cell r="AY9">
            <v>56</v>
          </cell>
        </row>
        <row r="10">
          <cell r="A10" t="str">
            <v>Bremen</v>
          </cell>
          <cell r="B10">
            <v>100</v>
          </cell>
          <cell r="C10">
            <v>101.9</v>
          </cell>
          <cell r="D10">
            <v>103.3</v>
          </cell>
          <cell r="E10">
            <v>103</v>
          </cell>
          <cell r="F10">
            <v>101.5</v>
          </cell>
          <cell r="G10">
            <v>96.4</v>
          </cell>
          <cell r="H10">
            <v>101.5</v>
          </cell>
          <cell r="I10">
            <v>103.3</v>
          </cell>
          <cell r="J10">
            <v>102.6</v>
          </cell>
          <cell r="M10">
            <v>1.9000000000000057</v>
          </cell>
          <cell r="N10">
            <v>1.3738959764474856</v>
          </cell>
          <cell r="O10">
            <v>-0.2904162633107461</v>
          </cell>
          <cell r="P10">
            <v>-1.4563106796116472</v>
          </cell>
          <cell r="Q10">
            <v>-5.0246305418719146</v>
          </cell>
          <cell r="R10">
            <v>5.2904564315352758</v>
          </cell>
          <cell r="S10">
            <v>1.7733990147783345</v>
          </cell>
          <cell r="T10">
            <v>-0.67763794772507424</v>
          </cell>
          <cell r="V10">
            <v>101.08374384236454</v>
          </cell>
          <cell r="W10">
            <v>0.26984177566555445</v>
          </cell>
          <cell r="Y10">
            <v>96.737925104515682</v>
          </cell>
          <cell r="Z10">
            <v>69</v>
          </cell>
          <cell r="AC10" t="str">
            <v/>
          </cell>
          <cell r="AD10">
            <v>100</v>
          </cell>
          <cell r="AE10">
            <v>100.62760842516889</v>
          </cell>
          <cell r="AF10">
            <v>101.29444027710365</v>
          </cell>
          <cell r="AG10">
            <v>100.68630958490347</v>
          </cell>
          <cell r="AH10">
            <v>99.208366931050151</v>
          </cell>
          <cell r="AI10">
            <v>94.420080215082208</v>
          </cell>
          <cell r="AJ10">
            <v>99.762693498452037</v>
          </cell>
          <cell r="AK10">
            <v>101.17985043927953</v>
          </cell>
          <cell r="AL10">
            <v>99.38163828674378</v>
          </cell>
          <cell r="AO10">
            <v>0.62760842516888715</v>
          </cell>
          <cell r="AP10">
            <v>0.66267286122638325</v>
          </cell>
          <cell r="AQ10">
            <v>-0.60035939834067165</v>
          </cell>
          <cell r="AR10">
            <v>-1.4678685314283371</v>
          </cell>
          <cell r="AS10">
            <v>-4.8264948452339809</v>
          </cell>
          <cell r="AT10">
            <v>5.6583443598011485</v>
          </cell>
          <cell r="AU10">
            <v>1.4205279459996518</v>
          </cell>
          <cell r="AV10">
            <v>-1.7772433391912301</v>
          </cell>
          <cell r="AX10">
            <v>4.3634925168191785E-2</v>
          </cell>
          <cell r="AY10">
            <v>63</v>
          </cell>
        </row>
        <row r="11">
          <cell r="A11" t="str">
            <v>Hamburg</v>
          </cell>
          <cell r="B11">
            <v>100</v>
          </cell>
          <cell r="C11">
            <v>102.1</v>
          </cell>
          <cell r="D11">
            <v>104</v>
          </cell>
          <cell r="E11">
            <v>104</v>
          </cell>
          <cell r="F11">
            <v>107.3</v>
          </cell>
          <cell r="G11">
            <v>101.9</v>
          </cell>
          <cell r="H11">
            <v>104.6</v>
          </cell>
          <cell r="I11">
            <v>109.4</v>
          </cell>
          <cell r="J11">
            <v>108.1</v>
          </cell>
          <cell r="M11">
            <v>2.0999999999999943</v>
          </cell>
          <cell r="N11">
            <v>1.8609206660137119</v>
          </cell>
          <cell r="O11">
            <v>0</v>
          </cell>
          <cell r="P11">
            <v>3.1730769230769056</v>
          </cell>
          <cell r="Q11">
            <v>-5.0326188257222668</v>
          </cell>
          <cell r="R11">
            <v>2.6496565260058844</v>
          </cell>
          <cell r="S11">
            <v>4.5889101338432141</v>
          </cell>
          <cell r="T11">
            <v>-1.1882998171846566</v>
          </cell>
          <cell r="V11">
            <v>100.74557315936626</v>
          </cell>
          <cell r="W11">
            <v>0.18587440792731513</v>
          </cell>
          <cell r="Y11">
            <v>96.414293143916296</v>
          </cell>
          <cell r="Z11">
            <v>76</v>
          </cell>
          <cell r="AC11" t="str">
            <v/>
          </cell>
          <cell r="AD11">
            <v>100</v>
          </cell>
          <cell r="AE11">
            <v>100.74807302118479</v>
          </cell>
          <cell r="AF11">
            <v>101.40644105223261</v>
          </cell>
          <cell r="AG11">
            <v>100.55691789813115</v>
          </cell>
          <cell r="AH11">
            <v>103.2790572708245</v>
          </cell>
          <cell r="AI11">
            <v>97.781848994794231</v>
          </cell>
          <cell r="AJ11">
            <v>100.1918325500078</v>
          </cell>
          <cell r="AK11">
            <v>103.68068530669557</v>
          </cell>
          <cell r="AL11">
            <v>100.93385600218815</v>
          </cell>
          <cell r="AO11">
            <v>0.74807302118480834</v>
          </cell>
          <cell r="AP11">
            <v>0.65347952700732037</v>
          </cell>
          <cell r="AQ11">
            <v>-0.83774082325193433</v>
          </cell>
          <cell r="AR11">
            <v>2.7070632529240868</v>
          </cell>
          <cell r="AS11">
            <v>-5.3226747235067791</v>
          </cell>
          <cell r="AT11">
            <v>2.4646532868711262</v>
          </cell>
          <cell r="AU11">
            <v>3.4821728157795775</v>
          </cell>
          <cell r="AV11">
            <v>-2.6493163084156777</v>
          </cell>
          <cell r="AX11">
            <v>-0.57258463375907809</v>
          </cell>
          <cell r="AY11">
            <v>86</v>
          </cell>
        </row>
        <row r="12">
          <cell r="A12" t="str">
            <v>Hessen</v>
          </cell>
          <cell r="B12">
            <v>100</v>
          </cell>
          <cell r="C12">
            <v>102.7</v>
          </cell>
          <cell r="D12">
            <v>105</v>
          </cell>
          <cell r="E12">
            <v>105.5</v>
          </cell>
          <cell r="F12">
            <v>107.1</v>
          </cell>
          <cell r="G12">
            <v>101.6</v>
          </cell>
          <cell r="H12">
            <v>106.3</v>
          </cell>
          <cell r="I12">
            <v>107</v>
          </cell>
          <cell r="J12">
            <v>108.2</v>
          </cell>
          <cell r="M12">
            <v>2.7000000000000171</v>
          </cell>
          <cell r="N12">
            <v>2.2395326192794442</v>
          </cell>
          <cell r="O12">
            <v>0.4761904761904816</v>
          </cell>
          <cell r="P12">
            <v>1.5165876777251128</v>
          </cell>
          <cell r="Q12">
            <v>-5.135387488328675</v>
          </cell>
          <cell r="R12">
            <v>4.6259842519685179</v>
          </cell>
          <cell r="S12">
            <v>0.65851364063969697</v>
          </cell>
          <cell r="T12">
            <v>1.1214953271028207</v>
          </cell>
          <cell r="V12">
            <v>101.02707749766576</v>
          </cell>
          <cell r="W12">
            <v>0.25578630035096239</v>
          </cell>
          <cell r="Y12">
            <v>96.683694974120385</v>
          </cell>
          <cell r="Z12">
            <v>71</v>
          </cell>
          <cell r="AC12" t="str">
            <v/>
          </cell>
          <cell r="AD12">
            <v>100</v>
          </cell>
          <cell r="AE12">
            <v>101.71206799415626</v>
          </cell>
          <cell r="AF12">
            <v>103.43026924441691</v>
          </cell>
          <cell r="AG12">
            <v>103.48447610139819</v>
          </cell>
          <cell r="AH12">
            <v>104.67901225913859</v>
          </cell>
          <cell r="AI12">
            <v>99.087388067649826</v>
          </cell>
          <cell r="AJ12">
            <v>103.61432933804464</v>
          </cell>
          <cell r="AK12">
            <v>103.48916239305461</v>
          </cell>
          <cell r="AL12">
            <v>103.62306385848358</v>
          </cell>
          <cell r="AO12">
            <v>1.7120679941562571</v>
          </cell>
          <cell r="AP12">
            <v>1.6892796343098269</v>
          </cell>
          <cell r="AQ12">
            <v>5.2409084281876517E-2</v>
          </cell>
          <cell r="AR12">
            <v>1.1543143500769588</v>
          </cell>
          <cell r="AS12">
            <v>-5.3416860465270588</v>
          </cell>
          <cell r="AT12">
            <v>4.5686351801948177</v>
          </cell>
          <cell r="AU12">
            <v>-0.12080080601754162</v>
          </cell>
          <cell r="AV12">
            <v>0.12938694480915558</v>
          </cell>
          <cell r="AX12">
            <v>-0.25314685756133315</v>
          </cell>
          <cell r="AY12">
            <v>79</v>
          </cell>
        </row>
        <row r="13">
          <cell r="A13" t="str">
            <v>Mecklenburg-Vorpommern</v>
          </cell>
          <cell r="B13">
            <v>100</v>
          </cell>
          <cell r="C13">
            <v>101.4</v>
          </cell>
          <cell r="D13">
            <v>105.8</v>
          </cell>
          <cell r="E13">
            <v>103.8</v>
          </cell>
          <cell r="F13">
            <v>108.4</v>
          </cell>
          <cell r="G13">
            <v>104.2</v>
          </cell>
          <cell r="H13">
            <v>106.2</v>
          </cell>
          <cell r="I13">
            <v>109.5</v>
          </cell>
          <cell r="J13">
            <v>113.1</v>
          </cell>
          <cell r="M13">
            <v>1.4000000000000057</v>
          </cell>
          <cell r="N13">
            <v>4.3392504930966425</v>
          </cell>
          <cell r="O13">
            <v>-1.8903591682419574</v>
          </cell>
          <cell r="P13">
            <v>4.4315992292871158</v>
          </cell>
          <cell r="Q13">
            <v>-3.8745387453874542</v>
          </cell>
          <cell r="R13">
            <v>1.9193857965451144</v>
          </cell>
          <cell r="S13">
            <v>3.1073446327683598</v>
          </cell>
          <cell r="T13">
            <v>3.2876712328767042</v>
          </cell>
          <cell r="V13">
            <v>104.33579335793357</v>
          </cell>
          <cell r="W13">
            <v>1.0667570624636795</v>
          </cell>
          <cell r="Y13">
            <v>99.850161657248563</v>
          </cell>
          <cell r="Z13">
            <v>45</v>
          </cell>
          <cell r="AC13" t="str">
            <v/>
          </cell>
          <cell r="AD13">
            <v>100</v>
          </cell>
          <cell r="AE13">
            <v>101.03756949960287</v>
          </cell>
          <cell r="AF13">
            <v>105.46241728226457</v>
          </cell>
          <cell r="AG13">
            <v>103.50092399403874</v>
          </cell>
          <cell r="AH13">
            <v>108.18776935937994</v>
          </cell>
          <cell r="AI13">
            <v>103.96045381680813</v>
          </cell>
          <cell r="AJ13">
            <v>105.85654109015064</v>
          </cell>
          <cell r="AK13">
            <v>108.55289331201344</v>
          </cell>
          <cell r="AL13">
            <v>111.49194312796209</v>
          </cell>
          <cell r="AO13">
            <v>1.0375694996028813</v>
          </cell>
          <cell r="AP13">
            <v>4.3794083770780929</v>
          </cell>
          <cell r="AQ13">
            <v>-1.8598979037015511</v>
          </cell>
          <cell r="AR13">
            <v>4.5283125835776445</v>
          </cell>
          <cell r="AS13">
            <v>-3.9073876535243528</v>
          </cell>
          <cell r="AT13">
            <v>1.8238543635868325</v>
          </cell>
          <cell r="AU13">
            <v>2.5471758231420978</v>
          </cell>
          <cell r="AV13">
            <v>2.7074817872435091</v>
          </cell>
          <cell r="AX13">
            <v>0.75493554384198092</v>
          </cell>
          <cell r="AY13">
            <v>47</v>
          </cell>
        </row>
        <row r="14">
          <cell r="A14" t="str">
            <v>Niedersachsen</v>
          </cell>
          <cell r="B14">
            <v>100</v>
          </cell>
          <cell r="C14">
            <v>106</v>
          </cell>
          <cell r="D14">
            <v>106.9</v>
          </cell>
          <cell r="E14">
            <v>108.2</v>
          </cell>
          <cell r="F14">
            <v>110.5</v>
          </cell>
          <cell r="G14">
            <v>105.8</v>
          </cell>
          <cell r="H14">
            <v>107.8</v>
          </cell>
          <cell r="I14">
            <v>108.4</v>
          </cell>
          <cell r="J14">
            <v>108.7</v>
          </cell>
          <cell r="M14">
            <v>6</v>
          </cell>
          <cell r="N14">
            <v>0.84905660377359027</v>
          </cell>
          <cell r="O14">
            <v>1.2160898035547234</v>
          </cell>
          <cell r="P14">
            <v>2.1256931608132987</v>
          </cell>
          <cell r="Q14">
            <v>-4.2533936651583844</v>
          </cell>
          <cell r="R14">
            <v>1.8903591682419574</v>
          </cell>
          <cell r="S14">
            <v>0.55658627087198909</v>
          </cell>
          <cell r="T14">
            <v>0.27675276752768241</v>
          </cell>
          <cell r="V14">
            <v>98.371040723981906</v>
          </cell>
          <cell r="W14">
            <v>-0.40975138949958989</v>
          </cell>
          <cell r="Y14">
            <v>94.141847227680032</v>
          </cell>
          <cell r="Z14">
            <v>90</v>
          </cell>
          <cell r="AC14" t="str">
            <v/>
          </cell>
          <cell r="AD14">
            <v>100</v>
          </cell>
          <cell r="AE14">
            <v>105.20581842374848</v>
          </cell>
          <cell r="AF14">
            <v>105.85817847862081</v>
          </cell>
          <cell r="AG14">
            <v>106.89822831361796</v>
          </cell>
          <cell r="AH14">
            <v>108.96008840727941</v>
          </cell>
          <cell r="AI14">
            <v>104.18863441157313</v>
          </cell>
          <cell r="AJ14">
            <v>105.9371218756316</v>
          </cell>
          <cell r="AK14">
            <v>105.62510997520918</v>
          </cell>
          <cell r="AL14">
            <v>105.0408382917643</v>
          </cell>
          <cell r="AO14">
            <v>5.2058184237484824</v>
          </cell>
          <cell r="AP14">
            <v>0.62007982509555859</v>
          </cell>
          <cell r="AQ14">
            <v>0.98249360601569435</v>
          </cell>
          <cell r="AR14">
            <v>1.9288066099770731</v>
          </cell>
          <cell r="AS14">
            <v>-4.3790841816052648</v>
          </cell>
          <cell r="AT14">
            <v>1.6781940505636044</v>
          </cell>
          <cell r="AU14">
            <v>-0.29452555902803113</v>
          </cell>
          <cell r="AV14">
            <v>-0.55315604744176028</v>
          </cell>
          <cell r="AX14">
            <v>-0.91163030078131158</v>
          </cell>
          <cell r="AY14">
            <v>91</v>
          </cell>
        </row>
        <row r="15">
          <cell r="A15" t="str">
            <v>Nordrhein-Westfalen</v>
          </cell>
          <cell r="B15">
            <v>100</v>
          </cell>
          <cell r="C15">
            <v>101.2</v>
          </cell>
          <cell r="D15">
            <v>103.7</v>
          </cell>
          <cell r="E15">
            <v>105</v>
          </cell>
          <cell r="F15">
            <v>105</v>
          </cell>
          <cell r="G15">
            <v>101.4</v>
          </cell>
          <cell r="H15">
            <v>104.2</v>
          </cell>
          <cell r="I15">
            <v>104.3</v>
          </cell>
          <cell r="J15">
            <v>103.3</v>
          </cell>
          <cell r="M15">
            <v>1.2000000000000028</v>
          </cell>
          <cell r="N15">
            <v>2.4703557312252968</v>
          </cell>
          <cell r="O15">
            <v>1.2536162005786053</v>
          </cell>
          <cell r="P15">
            <v>0</v>
          </cell>
          <cell r="Q15">
            <v>-3.4285714285714306</v>
          </cell>
          <cell r="R15">
            <v>2.761341222879679</v>
          </cell>
          <cell r="S15">
            <v>9.5969289827252169E-2</v>
          </cell>
          <cell r="T15">
            <v>-0.95877277085331514</v>
          </cell>
          <cell r="V15">
            <v>98.38095238095238</v>
          </cell>
          <cell r="W15">
            <v>-0.40724285883901246</v>
          </cell>
          <cell r="Y15">
            <v>94.151332760103188</v>
          </cell>
          <cell r="Z15">
            <v>89</v>
          </cell>
          <cell r="AC15" t="str">
            <v/>
          </cell>
          <cell r="AD15">
            <v>100</v>
          </cell>
          <cell r="AE15">
            <v>100.48681767636879</v>
          </cell>
          <cell r="AF15">
            <v>102.8355205149175</v>
          </cell>
          <cell r="AG15">
            <v>104.00081964286113</v>
          </cell>
          <cell r="AH15">
            <v>103.89936922865964</v>
          </cell>
          <cell r="AI15">
            <v>100.35679617225735</v>
          </cell>
          <cell r="AJ15">
            <v>103.1933470794519</v>
          </cell>
          <cell r="AK15">
            <v>102.68059573443891</v>
          </cell>
          <cell r="AL15">
            <v>100.95213184877302</v>
          </cell>
          <cell r="AO15">
            <v>0.48681767636877282</v>
          </cell>
          <cell r="AP15">
            <v>2.3373243305535141</v>
          </cell>
          <cell r="AQ15">
            <v>1.1331679191282689</v>
          </cell>
          <cell r="AR15">
            <v>-9.7547706402579593E-2</v>
          </cell>
          <cell r="AS15">
            <v>-3.4096194064526628</v>
          </cell>
          <cell r="AT15">
            <v>2.8264661840397451</v>
          </cell>
          <cell r="AU15">
            <v>-0.49688411077333683</v>
          </cell>
          <cell r="AV15">
            <v>-1.6833403364119448</v>
          </cell>
          <cell r="AX15">
            <v>-0.71682756536424108</v>
          </cell>
          <cell r="AY15">
            <v>88</v>
          </cell>
        </row>
        <row r="16">
          <cell r="A16" t="str">
            <v>Rheinland-Pfalz</v>
          </cell>
          <cell r="B16">
            <v>100</v>
          </cell>
          <cell r="C16">
            <v>101.1</v>
          </cell>
          <cell r="D16">
            <v>102.5</v>
          </cell>
          <cell r="E16">
            <v>102.7</v>
          </cell>
          <cell r="F16">
            <v>103.3</v>
          </cell>
          <cell r="G16">
            <v>99.2</v>
          </cell>
          <cell r="H16">
            <v>110.1</v>
          </cell>
          <cell r="I16">
            <v>110</v>
          </cell>
          <cell r="J16">
            <v>104.4</v>
          </cell>
          <cell r="M16">
            <v>1.0999999999999943</v>
          </cell>
          <cell r="N16">
            <v>1.3847675568743796</v>
          </cell>
          <cell r="O16">
            <v>0.19512195121950526</v>
          </cell>
          <cell r="P16">
            <v>0.58422590068158797</v>
          </cell>
          <cell r="Q16">
            <v>-3.9690222652468492</v>
          </cell>
          <cell r="R16">
            <v>10.987903225806448</v>
          </cell>
          <cell r="S16">
            <v>-9.0826521344226308E-2</v>
          </cell>
          <cell r="T16">
            <v>-5.0909090909090935</v>
          </cell>
          <cell r="V16">
            <v>101.0648596321394</v>
          </cell>
          <cell r="W16">
            <v>0.26515840777902611</v>
          </cell>
          <cell r="Y16">
            <v>96.719852769192755</v>
          </cell>
          <cell r="Z16">
            <v>70</v>
          </cell>
          <cell r="AC16" t="str">
            <v/>
          </cell>
          <cell r="AD16">
            <v>100</v>
          </cell>
          <cell r="AE16">
            <v>100.42183921920265</v>
          </cell>
          <cell r="AF16">
            <v>101.55152990144649</v>
          </cell>
          <cell r="AG16">
            <v>101.51521399662195</v>
          </cell>
          <cell r="AH16">
            <v>101.85585418816544</v>
          </cell>
          <cell r="AI16">
            <v>97.651509832403605</v>
          </cell>
          <cell r="AJ16">
            <v>108.21545303637112</v>
          </cell>
          <cell r="AK16">
            <v>107.32214323391776</v>
          </cell>
          <cell r="AL16">
            <v>101.02951811132473</v>
          </cell>
          <cell r="AO16">
            <v>0.42183921920265277</v>
          </cell>
          <cell r="AP16">
            <v>1.1249452221024683</v>
          </cell>
          <cell r="AQ16">
            <v>-3.5761061265915828E-2</v>
          </cell>
          <cell r="AR16">
            <v>0.3355558030492034</v>
          </cell>
          <cell r="AS16">
            <v>-4.1277395288393137</v>
          </cell>
          <cell r="AT16">
            <v>10.818002939327911</v>
          </cell>
          <cell r="AU16">
            <v>-0.82549190285523366</v>
          </cell>
          <cell r="AV16">
            <v>-5.8633054959382491</v>
          </cell>
          <cell r="AX16">
            <v>-0.20343995183242214</v>
          </cell>
          <cell r="AY16">
            <v>73</v>
          </cell>
        </row>
        <row r="17">
          <cell r="A17" t="str">
            <v>Saarland</v>
          </cell>
          <cell r="B17">
            <v>100</v>
          </cell>
          <cell r="C17">
            <v>99.5</v>
          </cell>
          <cell r="D17">
            <v>101.4</v>
          </cell>
          <cell r="E17">
            <v>100.8</v>
          </cell>
          <cell r="F17">
            <v>98.8</v>
          </cell>
          <cell r="G17">
            <v>93.6</v>
          </cell>
          <cell r="H17">
            <v>96.6</v>
          </cell>
          <cell r="I17">
            <v>96.9</v>
          </cell>
          <cell r="J17">
            <v>96.5</v>
          </cell>
          <cell r="M17">
            <v>-0.5</v>
          </cell>
          <cell r="N17">
            <v>1.909547738693476</v>
          </cell>
          <cell r="O17">
            <v>-0.59171597633135775</v>
          </cell>
          <cell r="P17">
            <v>-1.9841269841269877</v>
          </cell>
          <cell r="Q17">
            <v>-5.2631578947368496</v>
          </cell>
          <cell r="R17">
            <v>3.2051282051282186</v>
          </cell>
          <cell r="S17">
            <v>0.31055900621119292</v>
          </cell>
          <cell r="T17">
            <v>-0.41279669762643323</v>
          </cell>
          <cell r="V17">
            <v>97.672064777327932</v>
          </cell>
          <cell r="W17">
            <v>-0.58713449907040172</v>
          </cell>
          <cell r="Y17">
            <v>93.472921837631986</v>
          </cell>
          <cell r="Z17">
            <v>91</v>
          </cell>
          <cell r="AC17" t="str">
            <v/>
          </cell>
          <cell r="AD17">
            <v>100</v>
          </cell>
          <cell r="AE17">
            <v>99.119432202624168</v>
          </cell>
          <cell r="AF17">
            <v>101.08421369874024</v>
          </cell>
          <cell r="AG17">
            <v>100.79695268806368</v>
          </cell>
          <cell r="AH17">
            <v>99.161743703853546</v>
          </cell>
          <cell r="AI17">
            <v>94.253482708231857</v>
          </cell>
          <cell r="AJ17">
            <v>97.499020515272022</v>
          </cell>
          <cell r="AK17">
            <v>97.371984081173864</v>
          </cell>
          <cell r="AL17">
            <v>96.381504519193996</v>
          </cell>
          <cell r="AO17">
            <v>-0.88056779737583213</v>
          </cell>
          <cell r="AP17">
            <v>1.9822364318023773</v>
          </cell>
          <cell r="AQ17">
            <v>-0.28417989334386107</v>
          </cell>
          <cell r="AR17">
            <v>-1.6222801787179151</v>
          </cell>
          <cell r="AS17">
            <v>-4.9497526085061594</v>
          </cell>
          <cell r="AT17">
            <v>3.4434141994380809</v>
          </cell>
          <cell r="AU17">
            <v>-0.1302950875063118</v>
          </cell>
          <cell r="AV17">
            <v>-1.0172120567597318</v>
          </cell>
          <cell r="AX17">
            <v>-0.70842799396828582</v>
          </cell>
          <cell r="AY17">
            <v>87</v>
          </cell>
        </row>
        <row r="18">
          <cell r="A18" t="str">
            <v>Sachsen</v>
          </cell>
          <cell r="B18">
            <v>100</v>
          </cell>
          <cell r="C18">
            <v>101.8</v>
          </cell>
          <cell r="D18">
            <v>104.1</v>
          </cell>
          <cell r="E18">
            <v>104.8</v>
          </cell>
          <cell r="F18">
            <v>106.4</v>
          </cell>
          <cell r="G18">
            <v>102.3</v>
          </cell>
          <cell r="H18">
            <v>105</v>
          </cell>
          <cell r="I18">
            <v>106.9</v>
          </cell>
          <cell r="J18">
            <v>106.5</v>
          </cell>
          <cell r="M18">
            <v>1.7999999999999972</v>
          </cell>
          <cell r="N18">
            <v>2.259332023575638</v>
          </cell>
          <cell r="O18">
            <v>0.67243035542747975</v>
          </cell>
          <cell r="P18">
            <v>1.5267175572519136</v>
          </cell>
          <cell r="Q18">
            <v>-3.8533834586466185</v>
          </cell>
          <cell r="R18">
            <v>2.6392961876832857</v>
          </cell>
          <cell r="S18">
            <v>1.8095238095238102</v>
          </cell>
          <cell r="T18">
            <v>-0.37418147801685109</v>
          </cell>
          <cell r="V18">
            <v>100.093984962406</v>
          </cell>
          <cell r="W18">
            <v>2.3487964038821474E-2</v>
          </cell>
          <cell r="Y18">
            <v>95.79071819704032</v>
          </cell>
          <cell r="Z18">
            <v>80</v>
          </cell>
          <cell r="AC18" t="str">
            <v/>
          </cell>
          <cell r="AD18">
            <v>100</v>
          </cell>
          <cell r="AE18">
            <v>101.46966911809723</v>
          </cell>
          <cell r="AF18">
            <v>103.80745746101357</v>
          </cell>
          <cell r="AG18">
            <v>104.55467383071503</v>
          </cell>
          <cell r="AH18">
            <v>106.27257985354458</v>
          </cell>
          <cell r="AI18">
            <v>102.44145200100382</v>
          </cell>
          <cell r="AJ18">
            <v>105.52137423240173</v>
          </cell>
          <cell r="AK18">
            <v>107.04465209197507</v>
          </cell>
          <cell r="AL18">
            <v>106.03807906923267</v>
          </cell>
          <cell r="AO18">
            <v>1.4696691180972294</v>
          </cell>
          <cell r="AP18">
            <v>2.3039282213441084</v>
          </cell>
          <cell r="AQ18">
            <v>0.71980991344682366</v>
          </cell>
          <cell r="AR18">
            <v>1.6430695634047225</v>
          </cell>
          <cell r="AS18">
            <v>-3.6050012692083726</v>
          </cell>
          <cell r="AT18">
            <v>3.0065195008830159</v>
          </cell>
          <cell r="AU18">
            <v>1.4435728028128665</v>
          </cell>
          <cell r="AV18">
            <v>-0.94033004271668119</v>
          </cell>
          <cell r="AX18">
            <v>-5.5210638078065699E-2</v>
          </cell>
          <cell r="AY18">
            <v>66</v>
          </cell>
        </row>
        <row r="19">
          <cell r="A19" t="str">
            <v>Sachsen-Anhalt</v>
          </cell>
          <cell r="B19">
            <v>100</v>
          </cell>
          <cell r="C19">
            <v>101.5</v>
          </cell>
          <cell r="D19">
            <v>102.6</v>
          </cell>
          <cell r="E19">
            <v>102.3</v>
          </cell>
          <cell r="F19">
            <v>104</v>
          </cell>
          <cell r="G19">
            <v>101.4</v>
          </cell>
          <cell r="H19">
            <v>103</v>
          </cell>
          <cell r="I19">
            <v>104.8</v>
          </cell>
          <cell r="J19">
            <v>103.4</v>
          </cell>
          <cell r="M19">
            <v>1.4999999999999858</v>
          </cell>
          <cell r="N19">
            <v>1.0837438423645409</v>
          </cell>
          <cell r="O19">
            <v>-0.29239766081870755</v>
          </cell>
          <cell r="P19">
            <v>1.6617790811339148</v>
          </cell>
          <cell r="Q19">
            <v>-2.4999999999999858</v>
          </cell>
          <cell r="R19">
            <v>1.5779092702169493</v>
          </cell>
          <cell r="S19">
            <v>1.7475728155339709</v>
          </cell>
          <cell r="T19">
            <v>-1.3358778625954102</v>
          </cell>
          <cell r="V19">
            <v>99.42307692307692</v>
          </cell>
          <cell r="W19">
            <v>-0.14454386126287488</v>
          </cell>
          <cell r="Y19">
            <v>95.148654011508711</v>
          </cell>
          <cell r="Z19">
            <v>83</v>
          </cell>
          <cell r="AC19" t="str">
            <v/>
          </cell>
          <cell r="AD19">
            <v>100</v>
          </cell>
          <cell r="AE19">
            <v>101.48414678227654</v>
          </cell>
          <cell r="AF19">
            <v>103.099271192598</v>
          </cell>
          <cell r="AG19">
            <v>103.44548519436208</v>
          </cell>
          <cell r="AH19">
            <v>105.84092116917626</v>
          </cell>
          <cell r="AI19">
            <v>103.84631080475744</v>
          </cell>
          <cell r="AJ19">
            <v>106.10424971378916</v>
          </cell>
          <cell r="AK19">
            <v>107.81078353497556</v>
          </cell>
          <cell r="AL19">
            <v>106.09824779944495</v>
          </cell>
          <cell r="AO19">
            <v>1.4841467822765253</v>
          </cell>
          <cell r="AP19">
            <v>1.5915041526501028</v>
          </cell>
          <cell r="AQ19">
            <v>0.33580644922051306</v>
          </cell>
          <cell r="AR19">
            <v>2.3156505770294729</v>
          </cell>
          <cell r="AS19">
            <v>-1.884536096611086</v>
          </cell>
          <cell r="AT19">
            <v>2.1743082556653377</v>
          </cell>
          <cell r="AU19">
            <v>1.608355768774274</v>
          </cell>
          <cell r="AV19">
            <v>-1.5884642327778238</v>
          </cell>
          <cell r="AX19">
            <v>6.0726123053385095E-2</v>
          </cell>
          <cell r="AY19">
            <v>62</v>
          </cell>
        </row>
        <row r="20">
          <cell r="A20" t="str">
            <v>Schleswig-Holstein</v>
          </cell>
          <cell r="B20">
            <v>100</v>
          </cell>
          <cell r="C20">
            <v>102.3</v>
          </cell>
          <cell r="D20">
            <v>105.2</v>
          </cell>
          <cell r="E20">
            <v>105.7</v>
          </cell>
          <cell r="F20">
            <v>108.3</v>
          </cell>
          <cell r="G20">
            <v>106.2</v>
          </cell>
          <cell r="H20">
            <v>106.2</v>
          </cell>
          <cell r="I20">
            <v>108.1</v>
          </cell>
          <cell r="J20">
            <v>106.9</v>
          </cell>
          <cell r="M20">
            <v>2.2999999999999972</v>
          </cell>
          <cell r="N20">
            <v>2.8347996089931513</v>
          </cell>
          <cell r="O20">
            <v>0.47528517110266932</v>
          </cell>
          <cell r="P20">
            <v>2.4597918637653748</v>
          </cell>
          <cell r="Q20">
            <v>-1.9390581717451454</v>
          </cell>
          <cell r="R20">
            <v>0</v>
          </cell>
          <cell r="S20">
            <v>1.7890772128060064</v>
          </cell>
          <cell r="T20">
            <v>-1.1100832562442093</v>
          </cell>
          <cell r="V20">
            <v>98.707294552169913</v>
          </cell>
          <cell r="W20">
            <v>-0.32475492611625612</v>
          </cell>
          <cell r="Y20">
            <v>94.463644743392194</v>
          </cell>
          <cell r="Z20">
            <v>87</v>
          </cell>
          <cell r="AC20" t="str">
            <v/>
          </cell>
          <cell r="AD20">
            <v>100</v>
          </cell>
          <cell r="AE20">
            <v>101.39009800266869</v>
          </cell>
          <cell r="AF20">
            <v>103.70285563798787</v>
          </cell>
          <cell r="AG20">
            <v>103.92924269079623</v>
          </cell>
          <cell r="AH20">
            <v>106.22977408766172</v>
          </cell>
          <cell r="AI20">
            <v>103.91588158207017</v>
          </cell>
          <cell r="AJ20">
            <v>103.59128252252748</v>
          </cell>
          <cell r="AK20">
            <v>104.68365082174806</v>
          </cell>
          <cell r="AL20">
            <v>102.75761958181845</v>
          </cell>
          <cell r="AO20">
            <v>1.3900980026686938</v>
          </cell>
          <cell r="AP20">
            <v>2.2810488212155633</v>
          </cell>
          <cell r="AQ20">
            <v>0.2183035861603031</v>
          </cell>
          <cell r="AR20">
            <v>2.2135554318527113</v>
          </cell>
          <cell r="AS20">
            <v>-2.1781958264187864</v>
          </cell>
          <cell r="AT20">
            <v>-0.31236713253144899</v>
          </cell>
          <cell r="AU20">
            <v>1.0544982865551731</v>
          </cell>
          <cell r="AV20">
            <v>-1.8398586835772477</v>
          </cell>
          <cell r="AX20">
            <v>-0.82734403947043234</v>
          </cell>
          <cell r="AY20">
            <v>89</v>
          </cell>
        </row>
        <row r="21">
          <cell r="A21" t="str">
            <v>Thüringen</v>
          </cell>
          <cell r="B21">
            <v>100</v>
          </cell>
          <cell r="C21">
            <v>101.2</v>
          </cell>
          <cell r="D21">
            <v>103.3</v>
          </cell>
          <cell r="E21">
            <v>103</v>
          </cell>
          <cell r="F21">
            <v>103</v>
          </cell>
          <cell r="G21">
            <v>99.5</v>
          </cell>
          <cell r="H21">
            <v>102</v>
          </cell>
          <cell r="I21">
            <v>103.8</v>
          </cell>
          <cell r="J21">
            <v>103.8</v>
          </cell>
          <cell r="M21">
            <v>1.2000000000000028</v>
          </cell>
          <cell r="N21">
            <v>2.0750988142292499</v>
          </cell>
          <cell r="O21">
            <v>-0.2904162633107461</v>
          </cell>
          <cell r="P21">
            <v>0</v>
          </cell>
          <cell r="Q21">
            <v>-3.3980582524271767</v>
          </cell>
          <cell r="R21">
            <v>2.5125628140703498</v>
          </cell>
          <cell r="S21">
            <v>1.7647058823529278</v>
          </cell>
          <cell r="T21">
            <v>0</v>
          </cell>
          <cell r="V21">
            <v>100.77669902912621</v>
          </cell>
          <cell r="W21">
            <v>0.19361174852923568</v>
          </cell>
          <cell r="Y21">
            <v>96.444080842147457</v>
          </cell>
          <cell r="Z21">
            <v>74</v>
          </cell>
          <cell r="AC21" t="str">
            <v/>
          </cell>
          <cell r="AD21">
            <v>100</v>
          </cell>
          <cell r="AE21">
            <v>101.16820594798632</v>
          </cell>
          <cell r="AF21">
            <v>103.73531677704706</v>
          </cell>
          <cell r="AG21">
            <v>103.79486116673964</v>
          </cell>
          <cell r="AH21">
            <v>104.22785348835033</v>
          </cell>
          <cell r="AI21">
            <v>101.22818916593395</v>
          </cell>
          <cell r="AJ21">
            <v>104.37327090870397</v>
          </cell>
          <cell r="AK21">
            <v>106.0491486689394</v>
          </cell>
          <cell r="AL21">
            <v>105.71321996243981</v>
          </cell>
          <cell r="AO21">
            <v>1.1682059479863227</v>
          </cell>
          <cell r="AP21">
            <v>2.5374679772225903</v>
          </cell>
          <cell r="AQ21">
            <v>5.7400306416894864E-2</v>
          </cell>
          <cell r="AR21">
            <v>0.41716161738982294</v>
          </cell>
          <cell r="AS21">
            <v>-2.8779872385567842</v>
          </cell>
          <cell r="AT21">
            <v>3.1069228528968154</v>
          </cell>
          <cell r="AU21">
            <v>1.605657986613565</v>
          </cell>
          <cell r="AV21">
            <v>-0.31676699975054134</v>
          </cell>
          <cell r="AX21">
            <v>0.35439033553666377</v>
          </cell>
          <cell r="AY21">
            <v>55</v>
          </cell>
        </row>
        <row r="22">
          <cell r="Z22" t="str">
            <v/>
          </cell>
          <cell r="AC22" t="str">
            <v/>
          </cell>
          <cell r="AY22" t="str">
            <v/>
          </cell>
        </row>
        <row r="23">
          <cell r="A23" t="str">
            <v>Région de Bruxelles-Capitale/Brussels Hoofdstedelijk Gewest</v>
          </cell>
          <cell r="B23">
            <v>100</v>
          </cell>
          <cell r="C23">
            <v>99.5</v>
          </cell>
          <cell r="D23">
            <v>100.6</v>
          </cell>
          <cell r="E23">
            <v>101.7</v>
          </cell>
          <cell r="F23">
            <v>104.3</v>
          </cell>
          <cell r="G23">
            <v>99.5</v>
          </cell>
          <cell r="H23">
            <v>104.1</v>
          </cell>
          <cell r="I23">
            <v>105.6</v>
          </cell>
          <cell r="J23">
            <v>106.2</v>
          </cell>
          <cell r="M23">
            <v>-0.5</v>
          </cell>
          <cell r="N23">
            <v>1.1055276381909351</v>
          </cell>
          <cell r="O23">
            <v>1.0934393638171116</v>
          </cell>
          <cell r="P23">
            <v>2.5565388397246664</v>
          </cell>
          <cell r="Q23">
            <v>-4.6021093000958757</v>
          </cell>
          <cell r="R23">
            <v>4.6231155778894362</v>
          </cell>
          <cell r="S23">
            <v>1.4409221902017322</v>
          </cell>
          <cell r="T23">
            <v>0.56818181818184144</v>
          </cell>
          <cell r="V23">
            <v>101.82166826462129</v>
          </cell>
          <cell r="W23">
            <v>0.45233864660833945</v>
          </cell>
          <cell r="Y23">
            <v>97.444124487122536</v>
          </cell>
          <cell r="Z23">
            <v>64</v>
          </cell>
          <cell r="AC23" t="str">
            <v/>
          </cell>
          <cell r="AD23">
            <v>100</v>
          </cell>
          <cell r="AE23">
            <v>98.880684753445436</v>
          </cell>
          <cell r="AF23">
            <v>99.795889476661003</v>
          </cell>
          <cell r="AG23">
            <v>100.21194913993953</v>
          </cell>
          <cell r="AH23">
            <v>102.01953613869914</v>
          </cell>
          <cell r="AI23">
            <v>96.885875821529183</v>
          </cell>
          <cell r="AJ23">
            <v>101.14701301028929</v>
          </cell>
          <cell r="AK23">
            <v>101.49401411855719</v>
          </cell>
          <cell r="AL23">
            <v>100.62247096394924</v>
          </cell>
          <cell r="AO23">
            <v>-1.1193152465545637</v>
          </cell>
          <cell r="AP23">
            <v>0.92556471013280373</v>
          </cell>
          <cell r="AQ23">
            <v>0.41691062173039484</v>
          </cell>
          <cell r="AR23">
            <v>1.803763936609414</v>
          </cell>
          <cell r="AS23">
            <v>-5.0320365211135254</v>
          </cell>
          <cell r="AT23">
            <v>4.3980994676762037</v>
          </cell>
          <cell r="AU23">
            <v>0.34306609551842371</v>
          </cell>
          <cell r="AV23">
            <v>-0.85871384847374088</v>
          </cell>
          <cell r="AX23">
            <v>-0.34412461859399457</v>
          </cell>
          <cell r="AY23">
            <v>81</v>
          </cell>
        </row>
        <row r="24">
          <cell r="A24" t="str">
            <v>Vlaams Gewest</v>
          </cell>
          <cell r="B24">
            <v>100</v>
          </cell>
          <cell r="C24">
            <v>101.8</v>
          </cell>
          <cell r="D24">
            <v>103.5</v>
          </cell>
          <cell r="E24">
            <v>105.1</v>
          </cell>
          <cell r="F24">
            <v>107.2</v>
          </cell>
          <cell r="G24">
            <v>102.1</v>
          </cell>
          <cell r="H24">
            <v>110</v>
          </cell>
          <cell r="I24">
            <v>115.8</v>
          </cell>
          <cell r="J24">
            <v>117.4</v>
          </cell>
          <cell r="M24">
            <v>1.7999999999999972</v>
          </cell>
          <cell r="N24">
            <v>1.6699410609037386</v>
          </cell>
          <cell r="O24">
            <v>1.5458937198067559</v>
          </cell>
          <cell r="P24">
            <v>1.9980970504281714</v>
          </cell>
          <cell r="Q24">
            <v>-4.7574626865671661</v>
          </cell>
          <cell r="R24">
            <v>7.7375122428991148</v>
          </cell>
          <cell r="S24">
            <v>5.2727272727272805</v>
          </cell>
          <cell r="T24">
            <v>1.3816925734024181</v>
          </cell>
          <cell r="V24">
            <v>109.51492537313432</v>
          </cell>
          <cell r="W24">
            <v>2.2982790952138572</v>
          </cell>
          <cell r="Y24">
            <v>104.80663107506321</v>
          </cell>
          <cell r="Z24">
            <v>15</v>
          </cell>
          <cell r="AC24" t="str">
            <v/>
          </cell>
          <cell r="AD24">
            <v>100</v>
          </cell>
          <cell r="AE24">
            <v>101.23068988245126</v>
          </cell>
          <cell r="AF24">
            <v>102.38947649172576</v>
          </cell>
          <cell r="AG24">
            <v>103.41686098395647</v>
          </cell>
          <cell r="AH24">
            <v>104.84723503731699</v>
          </cell>
          <cell r="AI24">
            <v>99.345000060133373</v>
          </cell>
          <cell r="AJ24">
            <v>106.46540366995799</v>
          </cell>
          <cell r="AK24">
            <v>111.05603782559156</v>
          </cell>
          <cell r="AL24">
            <v>111.52332313292092</v>
          </cell>
          <cell r="AO24">
            <v>1.2306898824512587</v>
          </cell>
          <cell r="AP24">
            <v>1.144698915536452</v>
          </cell>
          <cell r="AQ24">
            <v>1.0034082870945582</v>
          </cell>
          <cell r="AR24">
            <v>1.3831149386582382</v>
          </cell>
          <cell r="AS24">
            <v>-5.2478589208625976</v>
          </cell>
          <cell r="AT24">
            <v>7.1673497463532669</v>
          </cell>
          <cell r="AU24">
            <v>4.3118553045311359</v>
          </cell>
          <cell r="AV24">
            <v>0.42076533296028629</v>
          </cell>
          <cell r="AX24">
            <v>1.5552033167298021</v>
          </cell>
          <cell r="AY24">
            <v>30</v>
          </cell>
        </row>
        <row r="25">
          <cell r="A25" t="str">
            <v>Région wallonne</v>
          </cell>
          <cell r="B25">
            <v>100</v>
          </cell>
          <cell r="C25">
            <v>101.5</v>
          </cell>
          <cell r="D25">
            <v>103.3</v>
          </cell>
          <cell r="E25">
            <v>106.4</v>
          </cell>
          <cell r="F25">
            <v>109.1</v>
          </cell>
          <cell r="G25">
            <v>104.5</v>
          </cell>
          <cell r="H25">
            <v>108.2</v>
          </cell>
          <cell r="I25">
            <v>112.4</v>
          </cell>
          <cell r="J25">
            <v>113.9</v>
          </cell>
          <cell r="M25">
            <v>1.4999999999999858</v>
          </cell>
          <cell r="N25">
            <v>1.7733990147783345</v>
          </cell>
          <cell r="O25">
            <v>3.0009680542110431</v>
          </cell>
          <cell r="P25">
            <v>2.537593984962399</v>
          </cell>
          <cell r="Q25">
            <v>-4.2163153070577408</v>
          </cell>
          <cell r="R25">
            <v>3.5406698564593313</v>
          </cell>
          <cell r="S25">
            <v>3.8817005545286491</v>
          </cell>
          <cell r="T25">
            <v>1.334519572953738</v>
          </cell>
          <cell r="V25">
            <v>104.39963336388635</v>
          </cell>
          <cell r="W25">
            <v>1.0822134610988883</v>
          </cell>
          <cell r="Y25">
            <v>99.9112570369781</v>
          </cell>
          <cell r="Z25">
            <v>43</v>
          </cell>
          <cell r="AC25" t="str">
            <v/>
          </cell>
          <cell r="AD25">
            <v>100</v>
          </cell>
          <cell r="AE25">
            <v>101.13206260508494</v>
          </cell>
          <cell r="AF25">
            <v>102.69672850082917</v>
          </cell>
          <cell r="AG25">
            <v>105.52456140350877</v>
          </cell>
          <cell r="AH25">
            <v>107.81244290862092</v>
          </cell>
          <cell r="AI25">
            <v>102.98670660873792</v>
          </cell>
          <cell r="AJ25">
            <v>106.35547251418348</v>
          </cell>
          <cell r="AK25">
            <v>109.91864210209707</v>
          </cell>
          <cell r="AL25">
            <v>110.86401421878921</v>
          </cell>
          <cell r="AO25">
            <v>1.1320626050849398</v>
          </cell>
          <cell r="AP25">
            <v>1.5471511758384366</v>
          </cell>
          <cell r="AQ25">
            <v>2.7535764225018937</v>
          </cell>
          <cell r="AR25">
            <v>2.168103306645051</v>
          </cell>
          <cell r="AS25">
            <v>-4.4760476339203024</v>
          </cell>
          <cell r="AT25">
            <v>3.2710686809745368</v>
          </cell>
          <cell r="AU25">
            <v>3.3502456466811452</v>
          </cell>
          <cell r="AV25">
            <v>0.86006531613995207</v>
          </cell>
          <cell r="AX25">
            <v>0.7002220566179318</v>
          </cell>
          <cell r="AY25">
            <v>48</v>
          </cell>
        </row>
        <row r="26">
          <cell r="A26" t="str">
            <v>Severna i Yugoiztochna Bulgaria</v>
          </cell>
          <cell r="B26">
            <v>100</v>
          </cell>
          <cell r="C26">
            <v>104</v>
          </cell>
          <cell r="D26">
            <v>106.5</v>
          </cell>
          <cell r="E26">
            <v>109.8</v>
          </cell>
          <cell r="F26">
            <v>108.3</v>
          </cell>
          <cell r="G26">
            <v>102.1</v>
          </cell>
          <cell r="H26">
            <v>108.8</v>
          </cell>
          <cell r="I26">
            <v>110</v>
          </cell>
          <cell r="J26">
            <v>111.3</v>
          </cell>
          <cell r="M26">
            <v>4</v>
          </cell>
          <cell r="N26">
            <v>2.4038461538461462</v>
          </cell>
          <cell r="O26">
            <v>3.0985915492957758</v>
          </cell>
          <cell r="P26">
            <v>-1.3661202185792405</v>
          </cell>
          <cell r="Q26">
            <v>-5.7248384118190216</v>
          </cell>
          <cell r="R26">
            <v>6.5621939275220456</v>
          </cell>
          <cell r="S26">
            <v>1.1029411764705799</v>
          </cell>
          <cell r="T26">
            <v>1.1818181818181728</v>
          </cell>
          <cell r="V26">
            <v>102.77008310249307</v>
          </cell>
          <cell r="W26">
            <v>0.6854410743997903</v>
          </cell>
          <cell r="Y26">
            <v>98.351764826375586</v>
          </cell>
          <cell r="Z26">
            <v>54</v>
          </cell>
          <cell r="AC26" t="str">
            <v/>
          </cell>
          <cell r="AD26">
            <v>100</v>
          </cell>
          <cell r="AE26">
            <v>105.824444528559</v>
          </cell>
          <cell r="AF26">
            <v>110.31476612910396</v>
          </cell>
          <cell r="AG26">
            <v>115.86246278526265</v>
          </cell>
          <cell r="AH26">
            <v>116.48457175217055</v>
          </cell>
          <cell r="AI26">
            <v>111.31243959581842</v>
          </cell>
          <cell r="AJ26">
            <v>119.72741516991208</v>
          </cell>
          <cell r="AK26">
            <v>122.262182671696</v>
          </cell>
          <cell r="AL26">
            <v>124.4317130051729</v>
          </cell>
          <cell r="AO26">
            <v>5.8244445285589848</v>
          </cell>
          <cell r="AP26">
            <v>4.2431799387646691</v>
          </cell>
          <cell r="AQ26">
            <v>5.0289701468125116</v>
          </cell>
          <cell r="AR26">
            <v>0.536937461842939</v>
          </cell>
          <cell r="AS26">
            <v>-4.4401864371843374</v>
          </cell>
          <cell r="AT26">
            <v>7.5597800251695872</v>
          </cell>
          <cell r="AU26">
            <v>2.1171153642519442</v>
          </cell>
          <cell r="AV26">
            <v>1.774490104845114</v>
          </cell>
          <cell r="AX26">
            <v>1.6636430123371042</v>
          </cell>
          <cell r="AY26">
            <v>28</v>
          </cell>
        </row>
        <row r="27">
          <cell r="A27" t="str">
            <v>Yugozapadna i Yuzhna tsentralna Bulgaria</v>
          </cell>
          <cell r="B27">
            <v>100</v>
          </cell>
          <cell r="C27">
            <v>102.4</v>
          </cell>
          <cell r="D27">
            <v>105.5</v>
          </cell>
          <cell r="E27">
            <v>107.8</v>
          </cell>
          <cell r="F27">
            <v>115.2</v>
          </cell>
          <cell r="G27">
            <v>113.1</v>
          </cell>
          <cell r="H27">
            <v>122.6</v>
          </cell>
          <cell r="I27">
            <v>129.6</v>
          </cell>
          <cell r="J27">
            <v>132.6</v>
          </cell>
          <cell r="M27">
            <v>2.4000000000000057</v>
          </cell>
          <cell r="N27">
            <v>3.02734375</v>
          </cell>
          <cell r="O27">
            <v>2.1800947867298532</v>
          </cell>
          <cell r="P27">
            <v>6.8645640074211514</v>
          </cell>
          <cell r="Q27">
            <v>-1.8229166666666714</v>
          </cell>
          <cell r="R27">
            <v>8.3996463306808238</v>
          </cell>
          <cell r="S27">
            <v>5.7096247960848387</v>
          </cell>
          <cell r="T27">
            <v>2.3148148148148096</v>
          </cell>
          <cell r="V27">
            <v>115.10416666666666</v>
          </cell>
          <cell r="W27">
            <v>3.5792498105666795</v>
          </cell>
          <cell r="Y27">
            <v>110.15557824591573</v>
          </cell>
          <cell r="Z27">
            <v>6</v>
          </cell>
          <cell r="AC27" t="str">
            <v/>
          </cell>
          <cell r="AD27">
            <v>100</v>
          </cell>
          <cell r="AE27">
            <v>103.28321024837631</v>
          </cell>
          <cell r="AF27">
            <v>107.34292774667601</v>
          </cell>
          <cell r="AG27">
            <v>110.67249730798426</v>
          </cell>
          <cell r="AH27">
            <v>119.3717564052311</v>
          </cell>
          <cell r="AI27">
            <v>117.97871613441308</v>
          </cell>
          <cell r="AJ27">
            <v>128.41326413610523</v>
          </cell>
          <cell r="AK27">
            <v>136.18092071980919</v>
          </cell>
          <cell r="AL27">
            <v>139.34122908190767</v>
          </cell>
          <cell r="AO27">
            <v>3.2832102483763066</v>
          </cell>
          <cell r="AP27">
            <v>3.9306654862265162</v>
          </cell>
          <cell r="AQ27">
            <v>3.1018061750336017</v>
          </cell>
          <cell r="AR27">
            <v>7.8603621575811644</v>
          </cell>
          <cell r="AS27">
            <v>-1.1669764379515897</v>
          </cell>
          <cell r="AT27">
            <v>8.8444325752825392</v>
          </cell>
          <cell r="AU27">
            <v>6.0489519022513463</v>
          </cell>
          <cell r="AV27">
            <v>2.3206689640473002</v>
          </cell>
          <cell r="AX27">
            <v>3.9428243214383514</v>
          </cell>
          <cell r="AY27">
            <v>5</v>
          </cell>
        </row>
        <row r="28">
          <cell r="A28" t="str">
            <v>Česko</v>
          </cell>
          <cell r="B28">
            <v>100</v>
          </cell>
          <cell r="C28">
            <v>102.6</v>
          </cell>
          <cell r="D28">
            <v>107.9</v>
          </cell>
          <cell r="E28">
            <v>110.9</v>
          </cell>
          <cell r="F28">
            <v>114.9</v>
          </cell>
          <cell r="G28">
            <v>108.8</v>
          </cell>
          <cell r="H28">
            <v>113.2</v>
          </cell>
          <cell r="I28">
            <v>116.4</v>
          </cell>
          <cell r="J28">
            <v>116.3</v>
          </cell>
          <cell r="M28">
            <v>2.6000000000000085</v>
          </cell>
          <cell r="N28">
            <v>5.1656920077972899</v>
          </cell>
          <cell r="O28">
            <v>2.7803521779425466</v>
          </cell>
          <cell r="P28">
            <v>3.6068530207393934</v>
          </cell>
          <cell r="Q28">
            <v>-5.3089643167972298</v>
          </cell>
          <cell r="R28">
            <v>4.044117647058826</v>
          </cell>
          <cell r="S28">
            <v>2.8268551236749033</v>
          </cell>
          <cell r="T28">
            <v>-8.5910652920972552E-2</v>
          </cell>
          <cell r="V28">
            <v>101.21845082680592</v>
          </cell>
          <cell r="W28">
            <v>0.30323068370354633</v>
          </cell>
          <cell r="Y28">
            <v>96.866840731070511</v>
          </cell>
          <cell r="Z28">
            <v>68</v>
          </cell>
          <cell r="AC28" t="str">
            <v/>
          </cell>
          <cell r="AD28">
            <v>100</v>
          </cell>
          <cell r="AE28">
            <v>102.54027661130698</v>
          </cell>
          <cell r="AF28">
            <v>107.76257324671249</v>
          </cell>
          <cell r="AG28">
            <v>110.61912403659308</v>
          </cell>
          <cell r="AH28">
            <v>114.43431472629713</v>
          </cell>
          <cell r="AI28">
            <v>108.8559428307537</v>
          </cell>
          <cell r="AJ28">
            <v>113.27222653404247</v>
          </cell>
          <cell r="AK28">
            <v>113.67400063013903</v>
          </cell>
          <cell r="AL28">
            <v>112.33899351353735</v>
          </cell>
          <cell r="AO28">
            <v>2.5402766113069788</v>
          </cell>
          <cell r="AP28">
            <v>5.0929223208567578</v>
          </cell>
          <cell r="AQ28">
            <v>2.6507819030460382</v>
          </cell>
          <cell r="AR28">
            <v>3.4489431397431503</v>
          </cell>
          <cell r="AS28">
            <v>-4.8747370130067367</v>
          </cell>
          <cell r="AT28">
            <v>4.0569982570038263</v>
          </cell>
          <cell r="AU28">
            <v>0.35469780050259203</v>
          </cell>
          <cell r="AV28">
            <v>-1.1744172890909397</v>
          </cell>
          <cell r="AX28">
            <v>-0.46093342857081154</v>
          </cell>
          <cell r="AY28">
            <v>84</v>
          </cell>
        </row>
        <row r="29">
          <cell r="A29" t="str">
            <v>Denmark</v>
          </cell>
          <cell r="B29">
            <v>100</v>
          </cell>
          <cell r="C29">
            <v>103.1</v>
          </cell>
          <cell r="D29">
            <v>106.2</v>
          </cell>
          <cell r="E29">
            <v>108.2</v>
          </cell>
          <cell r="F29">
            <v>110.1</v>
          </cell>
          <cell r="G29">
            <v>108.1</v>
          </cell>
          <cell r="H29">
            <v>116.1</v>
          </cell>
          <cell r="I29">
            <v>117.9</v>
          </cell>
          <cell r="J29">
            <v>120.8</v>
          </cell>
          <cell r="M29">
            <v>3.0999999999999943</v>
          </cell>
          <cell r="N29">
            <v>3.0067895247332785</v>
          </cell>
          <cell r="O29">
            <v>1.8832391713747683</v>
          </cell>
          <cell r="P29">
            <v>1.7560073937153362</v>
          </cell>
          <cell r="Q29">
            <v>-1.816530426884654</v>
          </cell>
          <cell r="R29">
            <v>7.400555041628138</v>
          </cell>
          <cell r="S29">
            <v>1.5503875968992276</v>
          </cell>
          <cell r="T29">
            <v>2.4597116200169467</v>
          </cell>
          <cell r="V29">
            <v>109.71843778383288</v>
          </cell>
          <cell r="W29">
            <v>2.3457714278960111</v>
          </cell>
          <cell r="Y29">
            <v>105.0013940270043</v>
          </cell>
          <cell r="Z29">
            <v>14</v>
          </cell>
          <cell r="AC29" t="str">
            <v/>
          </cell>
          <cell r="AD29">
            <v>100</v>
          </cell>
          <cell r="AE29">
            <v>102.26674143574077</v>
          </cell>
          <cell r="AF29">
            <v>104.67748868189622</v>
          </cell>
          <cell r="AG29">
            <v>106.11924154321723</v>
          </cell>
          <cell r="AH29">
            <v>107.55444357342519</v>
          </cell>
          <cell r="AI29">
            <v>105.36954646036673</v>
          </cell>
          <cell r="AJ29">
            <v>112.68963364432342</v>
          </cell>
          <cell r="AK29">
            <v>113.42983700703815</v>
          </cell>
          <cell r="AL29">
            <v>115.40704675024674</v>
          </cell>
          <cell r="AO29">
            <v>2.2667414357407694</v>
          </cell>
          <cell r="AP29">
            <v>2.357313054381649</v>
          </cell>
          <cell r="AQ29">
            <v>1.3773284776656567</v>
          </cell>
          <cell r="AR29">
            <v>1.3524427892028115</v>
          </cell>
          <cell r="AS29">
            <v>-2.0314336074519019</v>
          </cell>
          <cell r="AT29">
            <v>6.9470614896402196</v>
          </cell>
          <cell r="AU29">
            <v>0.65685133474741519</v>
          </cell>
          <cell r="AV29">
            <v>1.7431125666573166</v>
          </cell>
          <cell r="AX29">
            <v>1.7773156897512195</v>
          </cell>
          <cell r="AY29">
            <v>24</v>
          </cell>
        </row>
        <row r="30">
          <cell r="A30" t="str">
            <v>Eesti</v>
          </cell>
          <cell r="B30">
            <v>100</v>
          </cell>
          <cell r="C30">
            <v>103.1</v>
          </cell>
          <cell r="D30">
            <v>108.9</v>
          </cell>
          <cell r="E30">
            <v>112.9</v>
          </cell>
          <cell r="F30">
            <v>117.1</v>
          </cell>
          <cell r="G30">
            <v>113.8</v>
          </cell>
          <cell r="H30">
            <v>121.9</v>
          </cell>
          <cell r="I30">
            <v>122</v>
          </cell>
          <cell r="J30">
            <v>118.3</v>
          </cell>
          <cell r="M30">
            <v>3.0999999999999943</v>
          </cell>
          <cell r="N30">
            <v>5.6256062075654967</v>
          </cell>
          <cell r="O30">
            <v>3.6730945821854988</v>
          </cell>
          <cell r="P30">
            <v>3.7201062887510972</v>
          </cell>
          <cell r="Q30">
            <v>-2.8181041844577237</v>
          </cell>
          <cell r="R30">
            <v>7.1177504393673132</v>
          </cell>
          <cell r="S30">
            <v>8.2034454470885976E-2</v>
          </cell>
          <cell r="T30">
            <v>-3.0327868852459119</v>
          </cell>
          <cell r="V30">
            <v>101.02476515798465</v>
          </cell>
          <cell r="W30">
            <v>0.2552126238959147</v>
          </cell>
          <cell r="Y30">
            <v>96.681482047151263</v>
          </cell>
          <cell r="Z30">
            <v>72</v>
          </cell>
          <cell r="AC30" t="str">
            <v/>
          </cell>
          <cell r="AD30">
            <v>100</v>
          </cell>
          <cell r="AE30">
            <v>102.89629151151301</v>
          </cell>
          <cell r="AF30">
            <v>108.7096153846154</v>
          </cell>
          <cell r="AG30">
            <v>112.40102946639072</v>
          </cell>
          <cell r="AH30">
            <v>116.08175450249844</v>
          </cell>
          <cell r="AI30">
            <v>112.46494442730398</v>
          </cell>
          <cell r="AJ30">
            <v>120.36304104295264</v>
          </cell>
          <cell r="AK30">
            <v>120.30530109626071</v>
          </cell>
          <cell r="AL30">
            <v>113.74600257709315</v>
          </cell>
          <cell r="AO30">
            <v>2.8962915115129988</v>
          </cell>
          <cell r="AP30">
            <v>5.6496923141801716</v>
          </cell>
          <cell r="AQ30">
            <v>3.395664742916324</v>
          </cell>
          <cell r="AR30">
            <v>3.2746364099879486</v>
          </cell>
          <cell r="AS30">
            <v>-3.115743805471709</v>
          </cell>
          <cell r="AT30">
            <v>7.0227186398992956</v>
          </cell>
          <cell r="AU30">
            <v>-4.7971492072335309E-2</v>
          </cell>
          <cell r="AV30">
            <v>-5.4522107167324378</v>
          </cell>
          <cell r="AX30">
            <v>-0.50688120022959993</v>
          </cell>
          <cell r="AY30">
            <v>85</v>
          </cell>
        </row>
        <row r="31">
          <cell r="A31" t="str">
            <v>Ireland</v>
          </cell>
          <cell r="B31">
            <v>100</v>
          </cell>
          <cell r="C31">
            <v>101.2</v>
          </cell>
          <cell r="D31">
            <v>111.4</v>
          </cell>
          <cell r="E31">
            <v>119.8</v>
          </cell>
          <cell r="F31">
            <v>125.8</v>
          </cell>
          <cell r="G31">
            <v>134.80000000000001</v>
          </cell>
          <cell r="H31">
            <v>156.80000000000001</v>
          </cell>
          <cell r="I31">
            <v>170.3</v>
          </cell>
          <cell r="J31">
            <v>160.9</v>
          </cell>
          <cell r="M31">
            <v>1.2000000000000028</v>
          </cell>
          <cell r="N31">
            <v>10.079051383399218</v>
          </cell>
          <cell r="O31">
            <v>7.5403949730700219</v>
          </cell>
          <cell r="P31">
            <v>5.0083472454090128</v>
          </cell>
          <cell r="Q31">
            <v>7.1542130365659773</v>
          </cell>
          <cell r="R31">
            <v>16.320474777448069</v>
          </cell>
          <cell r="S31">
            <v>8.6096938775510239</v>
          </cell>
          <cell r="T31">
            <v>-5.5196711685261306</v>
          </cell>
          <cell r="V31">
            <v>127.90143084260733</v>
          </cell>
          <cell r="W31">
            <v>6.3454346812459335</v>
          </cell>
          <cell r="Y31">
            <v>122.40265909528974</v>
          </cell>
          <cell r="Z31">
            <v>2</v>
          </cell>
          <cell r="AC31" t="str">
            <v/>
          </cell>
          <cell r="AD31">
            <v>100</v>
          </cell>
          <cell r="AE31">
            <v>99.992829818662358</v>
          </cell>
          <cell r="AF31">
            <v>108.50447990906603</v>
          </cell>
          <cell r="AG31">
            <v>115.03191879617457</v>
          </cell>
          <cell r="AH31">
            <v>118.91950131455513</v>
          </cell>
          <cell r="AI31">
            <v>125.73216749463197</v>
          </cell>
          <cell r="AJ31">
            <v>144.60299026876282</v>
          </cell>
          <cell r="AK31">
            <v>153.79386143564599</v>
          </cell>
          <cell r="AL31">
            <v>142.66766234820722</v>
          </cell>
          <cell r="AO31">
            <v>-7.1701813376421342E-3</v>
          </cell>
          <cell r="AP31">
            <v>8.5122604349128039</v>
          </cell>
          <cell r="AQ31">
            <v>6.0158243167277163</v>
          </cell>
          <cell r="AR31">
            <v>3.3795685224280874</v>
          </cell>
          <cell r="AS31">
            <v>5.7288048678042998</v>
          </cell>
          <cell r="AT31">
            <v>15.008746886461282</v>
          </cell>
          <cell r="AU31">
            <v>6.3559343757696638</v>
          </cell>
          <cell r="AV31">
            <v>-7.2344884142820405</v>
          </cell>
          <cell r="AX31">
            <v>4.6569602330036446</v>
          </cell>
          <cell r="AY31">
            <v>3</v>
          </cell>
        </row>
        <row r="32">
          <cell r="A32" t="str">
            <v>Attiki</v>
          </cell>
          <cell r="B32">
            <v>100</v>
          </cell>
          <cell r="C32">
            <v>100</v>
          </cell>
          <cell r="D32">
            <v>102</v>
          </cell>
          <cell r="E32">
            <v>103.9</v>
          </cell>
          <cell r="F32">
            <v>107.4</v>
          </cell>
          <cell r="G32">
            <v>98.7</v>
          </cell>
          <cell r="H32">
            <v>107.7</v>
          </cell>
          <cell r="I32">
            <v>114.1</v>
          </cell>
          <cell r="J32">
            <v>117.5</v>
          </cell>
          <cell r="M32">
            <v>0</v>
          </cell>
          <cell r="N32">
            <v>2</v>
          </cell>
          <cell r="O32">
            <v>1.8627450980392268</v>
          </cell>
          <cell r="P32">
            <v>3.3686236766121311</v>
          </cell>
          <cell r="Q32">
            <v>-8.1005586592178815</v>
          </cell>
          <cell r="R32">
            <v>9.1185410334346528</v>
          </cell>
          <cell r="S32">
            <v>5.9424326833797494</v>
          </cell>
          <cell r="T32">
            <v>2.9798422436459333</v>
          </cell>
          <cell r="V32">
            <v>109.40409683426442</v>
          </cell>
          <cell r="W32">
            <v>2.2723879349690179</v>
          </cell>
          <cell r="Y32">
            <v>104.7005673057062</v>
          </cell>
          <cell r="Z32">
            <v>17</v>
          </cell>
          <cell r="AC32" t="str">
            <v/>
          </cell>
          <cell r="AD32">
            <v>100</v>
          </cell>
          <cell r="AE32">
            <v>100.65256352897885</v>
          </cell>
          <cell r="AF32">
            <v>103.00401593625499</v>
          </cell>
          <cell r="AG32">
            <v>105.36095259432327</v>
          </cell>
          <cell r="AH32">
            <v>109.16580512008898</v>
          </cell>
          <cell r="AI32">
            <v>100.39657499979936</v>
          </cell>
          <cell r="AJ32">
            <v>109.97643579992265</v>
          </cell>
          <cell r="AK32">
            <v>117.18586632954612</v>
          </cell>
          <cell r="AL32">
            <v>121.03320988222926</v>
          </cell>
          <cell r="AO32">
            <v>0.6525635289788454</v>
          </cell>
          <cell r="AP32">
            <v>2.3362071713147543</v>
          </cell>
          <cell r="AQ32">
            <v>2.2881988014204211</v>
          </cell>
          <cell r="AR32">
            <v>3.6112548644237563</v>
          </cell>
          <cell r="AS32">
            <v>-8.0329459491852191</v>
          </cell>
          <cell r="AT32">
            <v>9.5420195361668902</v>
          </cell>
          <cell r="AU32">
            <v>6.5554320588634027</v>
          </cell>
          <cell r="AV32">
            <v>3.2831122670235402</v>
          </cell>
          <cell r="AX32">
            <v>2.6134955688533239</v>
          </cell>
          <cell r="AY32">
            <v>14</v>
          </cell>
        </row>
        <row r="33">
          <cell r="A33" t="str">
            <v>Nisia Aigaiou, Kriti</v>
          </cell>
          <cell r="B33">
            <v>100</v>
          </cell>
          <cell r="C33">
            <v>98.1</v>
          </cell>
          <cell r="D33">
            <v>99.9</v>
          </cell>
          <cell r="E33">
            <v>101.8</v>
          </cell>
          <cell r="F33">
            <v>103.5</v>
          </cell>
          <cell r="G33">
            <v>85.6</v>
          </cell>
          <cell r="H33">
            <v>95.4</v>
          </cell>
          <cell r="I33">
            <v>103.7</v>
          </cell>
          <cell r="J33">
            <v>106.3</v>
          </cell>
          <cell r="M33">
            <v>-1.9000000000000057</v>
          </cell>
          <cell r="N33">
            <v>1.8348623853211166</v>
          </cell>
          <cell r="O33">
            <v>1.9019019019018941</v>
          </cell>
          <cell r="P33">
            <v>1.6699410609037386</v>
          </cell>
          <cell r="Q33">
            <v>-17.294685990338166</v>
          </cell>
          <cell r="R33">
            <v>11.448598130841134</v>
          </cell>
          <cell r="S33">
            <v>8.7002096436058736</v>
          </cell>
          <cell r="T33">
            <v>2.5072324011571823</v>
          </cell>
          <cell r="V33">
            <v>102.70531400966183</v>
          </cell>
          <cell r="W33">
            <v>0.66957350312428332</v>
          </cell>
          <cell r="Y33">
            <v>98.28978030331352</v>
          </cell>
          <cell r="Z33">
            <v>55</v>
          </cell>
          <cell r="AC33" t="str">
            <v/>
          </cell>
          <cell r="AD33">
            <v>100</v>
          </cell>
          <cell r="AE33">
            <v>97.650204018785132</v>
          </cell>
          <cell r="AF33">
            <v>98.504105445116679</v>
          </cell>
          <cell r="AG33">
            <v>99.313014025939196</v>
          </cell>
          <cell r="AH33">
            <v>99.799283228372559</v>
          </cell>
          <cell r="AI33">
            <v>82.073447863881682</v>
          </cell>
          <cell r="AJ33">
            <v>91.789626432504846</v>
          </cell>
          <cell r="AK33">
            <v>100.35303045423549</v>
          </cell>
          <cell r="AL33">
            <v>103.17113033179308</v>
          </cell>
          <cell r="AO33">
            <v>-2.3497959812148679</v>
          </cell>
          <cell r="AP33">
            <v>0.874449198454613</v>
          </cell>
          <cell r="AQ33">
            <v>0.82119275858325125</v>
          </cell>
          <cell r="AR33">
            <v>0.48963291186223046</v>
          </cell>
          <cell r="AS33">
            <v>-17.761485645070735</v>
          </cell>
          <cell r="AT33">
            <v>11.838394537460388</v>
          </cell>
          <cell r="AU33">
            <v>9.329381058138992</v>
          </cell>
          <cell r="AV33">
            <v>2.8081861253235871</v>
          </cell>
          <cell r="AX33">
            <v>0.83416159672482593</v>
          </cell>
          <cell r="AY33">
            <v>44</v>
          </cell>
        </row>
        <row r="34">
          <cell r="A34" t="str">
            <v>Voreia Elláda</v>
          </cell>
          <cell r="B34">
            <v>100</v>
          </cell>
          <cell r="C34">
            <v>100.4</v>
          </cell>
          <cell r="D34">
            <v>100.6</v>
          </cell>
          <cell r="E34">
            <v>103</v>
          </cell>
          <cell r="F34">
            <v>103.7</v>
          </cell>
          <cell r="G34">
            <v>94.7</v>
          </cell>
          <cell r="H34">
            <v>101.4</v>
          </cell>
          <cell r="I34">
            <v>107.4</v>
          </cell>
          <cell r="J34">
            <v>108.8</v>
          </cell>
          <cell r="M34">
            <v>0.40000000000000568</v>
          </cell>
          <cell r="N34">
            <v>0.19920318725097275</v>
          </cell>
          <cell r="O34">
            <v>2.3856858846918527</v>
          </cell>
          <cell r="P34">
            <v>0.67961165048544103</v>
          </cell>
          <cell r="Q34">
            <v>-8.6788813886210221</v>
          </cell>
          <cell r="R34">
            <v>7.0749736008447712</v>
          </cell>
          <cell r="S34">
            <v>5.9171597633136201</v>
          </cell>
          <cell r="T34">
            <v>1.3035381750465405</v>
          </cell>
          <cell r="V34">
            <v>104.91803278688525</v>
          </cell>
          <cell r="W34">
            <v>1.2074621489526152</v>
          </cell>
          <cell r="Y34">
            <v>100.40736929647747</v>
          </cell>
          <cell r="Z34">
            <v>40</v>
          </cell>
          <cell r="AC34" t="str">
            <v/>
          </cell>
          <cell r="AD34">
            <v>100</v>
          </cell>
          <cell r="AE34">
            <v>100.82800315441101</v>
          </cell>
          <cell r="AF34">
            <v>101.31964281083884</v>
          </cell>
          <cell r="AG34">
            <v>103.99737771611098</v>
          </cell>
          <cell r="AH34">
            <v>104.90971628942776</v>
          </cell>
          <cell r="AI34">
            <v>96.23649097676001</v>
          </cell>
          <cell r="AJ34">
            <v>103.78754064016287</v>
          </cell>
          <cell r="AK34">
            <v>110.56508189986482</v>
          </cell>
          <cell r="AL34">
            <v>112.3357189139616</v>
          </cell>
          <cell r="AO34">
            <v>0.82800315441100736</v>
          </cell>
          <cell r="AP34">
            <v>0.48760229405210964</v>
          </cell>
          <cell r="AQ34">
            <v>2.6428586116034722</v>
          </cell>
          <cell r="AR34">
            <v>0.87727074792911708</v>
          </cell>
          <cell r="AS34">
            <v>-8.2673231988730436</v>
          </cell>
          <cell r="AT34">
            <v>7.8463476658000388</v>
          </cell>
          <cell r="AU34">
            <v>6.5302070151175968</v>
          </cell>
          <cell r="AV34">
            <v>1.6014432257196631</v>
          </cell>
          <cell r="AX34">
            <v>1.7244942008203736</v>
          </cell>
          <cell r="AY34">
            <v>26</v>
          </cell>
        </row>
        <row r="35">
          <cell r="A35" t="str">
            <v>Kentriki Elláda</v>
          </cell>
          <cell r="B35">
            <v>100</v>
          </cell>
          <cell r="C35">
            <v>100.3</v>
          </cell>
          <cell r="D35">
            <v>101.9</v>
          </cell>
          <cell r="E35">
            <v>104.1</v>
          </cell>
          <cell r="F35">
            <v>106</v>
          </cell>
          <cell r="G35">
            <v>97</v>
          </cell>
          <cell r="H35">
            <v>104.8</v>
          </cell>
          <cell r="I35">
            <v>108.7</v>
          </cell>
          <cell r="J35">
            <v>110.6</v>
          </cell>
          <cell r="M35">
            <v>0.29999999999998295</v>
          </cell>
          <cell r="N35">
            <v>1.595214356929219</v>
          </cell>
          <cell r="O35">
            <v>2.1589793915603366</v>
          </cell>
          <cell r="P35">
            <v>1.8251681075888655</v>
          </cell>
          <cell r="Q35">
            <v>-8.4905660377358458</v>
          </cell>
          <cell r="R35">
            <v>8.0412371134020617</v>
          </cell>
          <cell r="S35">
            <v>3.7213740458015252</v>
          </cell>
          <cell r="T35">
            <v>1.7479300827966711</v>
          </cell>
          <cell r="V35">
            <v>104.33962264150942</v>
          </cell>
          <cell r="W35">
            <v>1.0676843759340926</v>
          </cell>
          <cell r="Y35">
            <v>99.853826311263973</v>
          </cell>
          <cell r="Z35">
            <v>44</v>
          </cell>
          <cell r="AC35" t="str">
            <v/>
          </cell>
          <cell r="AD35">
            <v>100</v>
          </cell>
          <cell r="AE35">
            <v>100.75612742141261</v>
          </cell>
          <cell r="AF35">
            <v>102.78197258061556</v>
          </cell>
          <cell r="AG35">
            <v>105.42902269937971</v>
          </cell>
          <cell r="AH35">
            <v>107.77113109883564</v>
          </cell>
          <cell r="AI35">
            <v>99.108084090604876</v>
          </cell>
          <cell r="AJ35">
            <v>107.78495038980773</v>
          </cell>
          <cell r="AK35">
            <v>112.44287171649488</v>
          </cell>
          <cell r="AL35">
            <v>114.74521380622654</v>
          </cell>
          <cell r="AO35">
            <v>0.75612742141262856</v>
          </cell>
          <cell r="AP35">
            <v>2.0106421426161489</v>
          </cell>
          <cell r="AQ35">
            <v>2.5754031103926991</v>
          </cell>
          <cell r="AR35">
            <v>2.2215025232038954</v>
          </cell>
          <cell r="AS35">
            <v>-8.038374395723821</v>
          </cell>
          <cell r="AT35">
            <v>8.7549531189306862</v>
          </cell>
          <cell r="AU35">
            <v>4.3214950787114645</v>
          </cell>
          <cell r="AV35">
            <v>2.0475660702944651</v>
          </cell>
          <cell r="AX35">
            <v>1.5799593359737258</v>
          </cell>
          <cell r="AY35">
            <v>29</v>
          </cell>
        </row>
        <row r="36">
          <cell r="A36" t="str">
            <v>Noroeste</v>
          </cell>
          <cell r="B36">
            <v>100</v>
          </cell>
          <cell r="C36">
            <v>102.3</v>
          </cell>
          <cell r="D36">
            <v>104.8</v>
          </cell>
          <cell r="E36">
            <v>106.9</v>
          </cell>
          <cell r="F36">
            <v>108.4</v>
          </cell>
          <cell r="G36">
            <v>98.2</v>
          </cell>
          <cell r="H36">
            <v>104.1</v>
          </cell>
          <cell r="I36">
            <v>109.1</v>
          </cell>
          <cell r="J36">
            <v>111.8</v>
          </cell>
          <cell r="M36">
            <v>2.2999999999999972</v>
          </cell>
          <cell r="N36">
            <v>2.4437927663734058</v>
          </cell>
          <cell r="O36">
            <v>2.0038167938931366</v>
          </cell>
          <cell r="P36">
            <v>1.4031805425631489</v>
          </cell>
          <cell r="Q36">
            <v>-9.4095940959409603</v>
          </cell>
          <cell r="R36">
            <v>6.008146639511196</v>
          </cell>
          <cell r="S36">
            <v>4.8030739673391025</v>
          </cell>
          <cell r="T36">
            <v>2.4747937671860711</v>
          </cell>
          <cell r="V36">
            <v>103.13653136531364</v>
          </cell>
          <cell r="W36">
            <v>0.77507506870860254</v>
          </cell>
          <cell r="Y36">
            <v>98.70245864969398</v>
          </cell>
          <cell r="Z36">
            <v>52</v>
          </cell>
          <cell r="AC36" t="str">
            <v/>
          </cell>
          <cell r="AD36">
            <v>100</v>
          </cell>
          <cell r="AE36">
            <v>102.77960508083142</v>
          </cell>
          <cell r="AF36">
            <v>105.70633897519129</v>
          </cell>
          <cell r="AG36">
            <v>108.05499093824062</v>
          </cell>
          <cell r="AH36">
            <v>109.66292730570673</v>
          </cell>
          <cell r="AI36">
            <v>99.429642732456657</v>
          </cell>
          <cell r="AJ36">
            <v>105.73822176562611</v>
          </cell>
          <cell r="AK36">
            <v>110.74450614835384</v>
          </cell>
          <cell r="AL36">
            <v>113.18413348537385</v>
          </cell>
          <cell r="AO36">
            <v>2.7796050808314163</v>
          </cell>
          <cell r="AP36">
            <v>2.8475823506600761</v>
          </cell>
          <cell r="AQ36">
            <v>2.2218648245878114</v>
          </cell>
          <cell r="AR36">
            <v>1.4880722801458859</v>
          </cell>
          <cell r="AS36">
            <v>-9.331580712525394</v>
          </cell>
          <cell r="AT36">
            <v>6.3447668721333486</v>
          </cell>
          <cell r="AU36">
            <v>4.7346023974418614</v>
          </cell>
          <cell r="AV36">
            <v>2.2029330590466145</v>
          </cell>
          <cell r="AX36">
            <v>0.79324536108877908</v>
          </cell>
          <cell r="AY36">
            <v>45</v>
          </cell>
        </row>
        <row r="37">
          <cell r="A37" t="str">
            <v>Noreste</v>
          </cell>
          <cell r="B37">
            <v>100</v>
          </cell>
          <cell r="C37">
            <v>102.5</v>
          </cell>
          <cell r="D37">
            <v>105.1</v>
          </cell>
          <cell r="E37">
            <v>107.4</v>
          </cell>
          <cell r="F37">
            <v>109</v>
          </cell>
          <cell r="G37">
            <v>98.5</v>
          </cell>
          <cell r="H37">
            <v>104.5</v>
          </cell>
          <cell r="I37">
            <v>110.1</v>
          </cell>
          <cell r="J37">
            <v>112.9</v>
          </cell>
          <cell r="M37">
            <v>2.4999999999999858</v>
          </cell>
          <cell r="N37">
            <v>2.5365853658536537</v>
          </cell>
          <cell r="O37">
            <v>2.1883920076118102</v>
          </cell>
          <cell r="P37">
            <v>1.4897579143389237</v>
          </cell>
          <cell r="Q37">
            <v>-9.6330275229357767</v>
          </cell>
          <cell r="R37">
            <v>6.0913705583756297</v>
          </cell>
          <cell r="S37">
            <v>5.3588516746411443</v>
          </cell>
          <cell r="T37">
            <v>2.5431425976385214</v>
          </cell>
          <cell r="V37">
            <v>103.57798165137615</v>
          </cell>
          <cell r="W37">
            <v>0.88273807803771831</v>
          </cell>
          <cell r="Y37">
            <v>99.124929989666086</v>
          </cell>
          <cell r="Z37">
            <v>49</v>
          </cell>
          <cell r="AC37" t="str">
            <v/>
          </cell>
          <cell r="AD37">
            <v>100</v>
          </cell>
          <cell r="AE37">
            <v>102.44006926329045</v>
          </cell>
          <cell r="AF37">
            <v>104.85462667804066</v>
          </cell>
          <cell r="AG37">
            <v>106.7848852297642</v>
          </cell>
          <cell r="AH37">
            <v>107.64600786649184</v>
          </cell>
          <cell r="AI37">
            <v>96.730460722572076</v>
          </cell>
          <cell r="AJ37">
            <v>102.85221685786419</v>
          </cell>
          <cell r="AK37">
            <v>107.93841436512838</v>
          </cell>
          <cell r="AL37">
            <v>109.86428289905845</v>
          </cell>
          <cell r="AO37">
            <v>2.4400692632904537</v>
          </cell>
          <cell r="AP37">
            <v>2.3570439107614618</v>
          </cell>
          <cell r="AQ37">
            <v>1.8408902047312097</v>
          </cell>
          <cell r="AR37">
            <v>0.80640872991979506</v>
          </cell>
          <cell r="AS37">
            <v>-10.140224761012774</v>
          </cell>
          <cell r="AT37">
            <v>6.328674638333041</v>
          </cell>
          <cell r="AU37">
            <v>4.9451510746657164</v>
          </cell>
          <cell r="AV37">
            <v>1.7842290395478244</v>
          </cell>
          <cell r="AX37">
            <v>0.51124425317902933</v>
          </cell>
          <cell r="AY37">
            <v>52</v>
          </cell>
        </row>
        <row r="38">
          <cell r="A38" t="str">
            <v>Comunidad de Madrid</v>
          </cell>
          <cell r="B38">
            <v>100</v>
          </cell>
          <cell r="C38">
            <v>103.9</v>
          </cell>
          <cell r="D38">
            <v>107.9</v>
          </cell>
          <cell r="E38">
            <v>111.1</v>
          </cell>
          <cell r="F38">
            <v>114.3</v>
          </cell>
          <cell r="G38">
            <v>102.6</v>
          </cell>
          <cell r="H38">
            <v>109.2</v>
          </cell>
          <cell r="I38">
            <v>117.9</v>
          </cell>
          <cell r="J38">
            <v>120.9</v>
          </cell>
          <cell r="M38">
            <v>3.9000000000000199</v>
          </cell>
          <cell r="N38">
            <v>3.8498556304138702</v>
          </cell>
          <cell r="O38">
            <v>2.9657089898053641</v>
          </cell>
          <cell r="P38">
            <v>2.8802880288028945</v>
          </cell>
          <cell r="Q38">
            <v>-10.236220472440948</v>
          </cell>
          <cell r="R38">
            <v>6.4327485380117082</v>
          </cell>
          <cell r="S38">
            <v>7.9670329670329636</v>
          </cell>
          <cell r="T38">
            <v>2.544529262086499</v>
          </cell>
          <cell r="V38">
            <v>105.77427821522309</v>
          </cell>
          <cell r="W38">
            <v>1.413323977060557</v>
          </cell>
          <cell r="Y38">
            <v>101.2268027975437</v>
          </cell>
          <cell r="Z38">
            <v>36</v>
          </cell>
          <cell r="AC38" t="str">
            <v/>
          </cell>
          <cell r="AD38">
            <v>100</v>
          </cell>
          <cell r="AE38">
            <v>103.23597319193273</v>
          </cell>
          <cell r="AF38">
            <v>106.29488043241976</v>
          </cell>
          <cell r="AG38">
            <v>108.12684182468966</v>
          </cell>
          <cell r="AH38">
            <v>109.63973639174948</v>
          </cell>
          <cell r="AI38">
            <v>97.431110199604987</v>
          </cell>
          <cell r="AJ38">
            <v>103.86964605498005</v>
          </cell>
          <cell r="AK38">
            <v>110.38705347788692</v>
          </cell>
          <cell r="AL38">
            <v>111.231760064505</v>
          </cell>
          <cell r="AO38">
            <v>3.235973191932743</v>
          </cell>
          <cell r="AP38">
            <v>2.9630245600533271</v>
          </cell>
          <cell r="AQ38">
            <v>1.7234709562843307</v>
          </cell>
          <cell r="AR38">
            <v>1.3991850141269424</v>
          </cell>
          <cell r="AS38">
            <v>-11.135220307829201</v>
          </cell>
          <cell r="AT38">
            <v>6.6082956893178846</v>
          </cell>
          <cell r="AU38">
            <v>6.2746025142485564</v>
          </cell>
          <cell r="AV38">
            <v>0.76522251478274939</v>
          </cell>
          <cell r="AX38">
            <v>0.36105237955061398</v>
          </cell>
          <cell r="AY38">
            <v>53</v>
          </cell>
        </row>
        <row r="39">
          <cell r="A39" t="str">
            <v>Centro (ES)</v>
          </cell>
          <cell r="B39">
            <v>100</v>
          </cell>
          <cell r="C39">
            <v>102.5</v>
          </cell>
          <cell r="D39">
            <v>104.4</v>
          </cell>
          <cell r="E39">
            <v>107.2</v>
          </cell>
          <cell r="F39">
            <v>108.3</v>
          </cell>
          <cell r="G39">
            <v>99.1</v>
          </cell>
          <cell r="H39">
            <v>104.2</v>
          </cell>
          <cell r="I39">
            <v>107.1</v>
          </cell>
          <cell r="J39">
            <v>110.4</v>
          </cell>
          <cell r="M39">
            <v>2.4999999999999858</v>
          </cell>
          <cell r="N39">
            <v>1.8536585365853711</v>
          </cell>
          <cell r="O39">
            <v>2.6819923371647576</v>
          </cell>
          <cell r="P39">
            <v>1.0261194029850742</v>
          </cell>
          <cell r="Q39">
            <v>-8.4949215143120966</v>
          </cell>
          <cell r="R39">
            <v>5.1463168516650057</v>
          </cell>
          <cell r="S39">
            <v>2.7831094049903982</v>
          </cell>
          <cell r="T39">
            <v>3.0812324929972164</v>
          </cell>
          <cell r="V39">
            <v>101.93905817174516</v>
          </cell>
          <cell r="W39">
            <v>0.48127894040990782</v>
          </cell>
          <cell r="Y39">
            <v>97.556467536674447</v>
          </cell>
          <cell r="Z39">
            <v>62</v>
          </cell>
          <cell r="AC39" t="str">
            <v/>
          </cell>
          <cell r="AD39">
            <v>100</v>
          </cell>
          <cell r="AE39">
            <v>103.16448478971374</v>
          </cell>
          <cell r="AF39">
            <v>105.79494467346495</v>
          </cell>
          <cell r="AG39">
            <v>109.04046024573056</v>
          </cell>
          <cell r="AH39">
            <v>110.2253595554587</v>
          </cell>
          <cell r="AI39">
            <v>101.03077348438133</v>
          </cell>
          <cell r="AJ39">
            <v>106.454564345607</v>
          </cell>
          <cell r="AK39">
            <v>109.08345948146302</v>
          </cell>
          <cell r="AL39">
            <v>111.814463840399</v>
          </cell>
          <cell r="AO39">
            <v>3.1644847897137396</v>
          </cell>
          <cell r="AP39">
            <v>2.5497727140430442</v>
          </cell>
          <cell r="AQ39">
            <v>3.0677416414204544</v>
          </cell>
          <cell r="AR39">
            <v>1.0866602241570433</v>
          </cell>
          <cell r="AS39">
            <v>-8.3416249292897078</v>
          </cell>
          <cell r="AT39">
            <v>5.368454258210889</v>
          </cell>
          <cell r="AU39">
            <v>2.4694996893897923</v>
          </cell>
          <cell r="AV39">
            <v>2.5035916278398389</v>
          </cell>
          <cell r="AX39">
            <v>0.35848933029085117</v>
          </cell>
          <cell r="AY39">
            <v>54</v>
          </cell>
        </row>
        <row r="40">
          <cell r="A40" t="str">
            <v>Este</v>
          </cell>
          <cell r="B40">
            <v>100</v>
          </cell>
          <cell r="C40">
            <v>103</v>
          </cell>
          <cell r="D40">
            <v>106.1</v>
          </cell>
          <cell r="E40">
            <v>108.5</v>
          </cell>
          <cell r="F40">
            <v>110.8</v>
          </cell>
          <cell r="G40">
            <v>97</v>
          </cell>
          <cell r="H40">
            <v>104.4</v>
          </cell>
          <cell r="I40">
            <v>111.7</v>
          </cell>
          <cell r="J40">
            <v>114.7</v>
          </cell>
          <cell r="M40">
            <v>3</v>
          </cell>
          <cell r="N40">
            <v>3.0097087378640879</v>
          </cell>
          <cell r="O40">
            <v>2.2620169651272448</v>
          </cell>
          <cell r="P40">
            <v>2.1198156682027616</v>
          </cell>
          <cell r="Q40">
            <v>-12.454873646209393</v>
          </cell>
          <cell r="R40">
            <v>7.6288659793814446</v>
          </cell>
          <cell r="S40">
            <v>6.992337164750964</v>
          </cell>
          <cell r="T40">
            <v>2.6857654431512827</v>
          </cell>
          <cell r="V40">
            <v>103.51985559566788</v>
          </cell>
          <cell r="W40">
            <v>0.86858171491716973</v>
          </cell>
          <cell r="Y40">
            <v>99.069302904538574</v>
          </cell>
          <cell r="Z40">
            <v>50</v>
          </cell>
          <cell r="AC40" t="str">
            <v/>
          </cell>
          <cell r="AD40">
            <v>100</v>
          </cell>
          <cell r="AE40">
            <v>102.71483115133843</v>
          </cell>
          <cell r="AF40">
            <v>105.35798126546196</v>
          </cell>
          <cell r="AG40">
            <v>106.86389398720414</v>
          </cell>
          <cell r="AH40">
            <v>107.76491819442349</v>
          </cell>
          <cell r="AI40">
            <v>93.59373480586234</v>
          </cell>
          <cell r="AJ40">
            <v>100.55803498478504</v>
          </cell>
          <cell r="AK40">
            <v>106.0970044317436</v>
          </cell>
          <cell r="AL40">
            <v>106.78829150832586</v>
          </cell>
          <cell r="AO40">
            <v>2.7148311513384442</v>
          </cell>
          <cell r="AP40">
            <v>2.5732896452208962</v>
          </cell>
          <cell r="AQ40">
            <v>1.4293295141521725</v>
          </cell>
          <cell r="AR40">
            <v>0.84315120252611564</v>
          </cell>
          <cell r="AS40">
            <v>-13.150089682241756</v>
          </cell>
          <cell r="AT40">
            <v>7.4409897130064024</v>
          </cell>
          <cell r="AU40">
            <v>5.5082315876564536</v>
          </cell>
          <cell r="AV40">
            <v>0.65156135207095645</v>
          </cell>
          <cell r="AX40">
            <v>-0.22733821626633244</v>
          </cell>
          <cell r="AY40">
            <v>77</v>
          </cell>
        </row>
        <row r="41">
          <cell r="A41" t="str">
            <v>Sur</v>
          </cell>
          <cell r="B41">
            <v>100</v>
          </cell>
          <cell r="C41">
            <v>102.6</v>
          </cell>
          <cell r="D41">
            <v>105.2</v>
          </cell>
          <cell r="E41">
            <v>107.4</v>
          </cell>
          <cell r="F41">
            <v>109.5</v>
          </cell>
          <cell r="G41">
            <v>98.1</v>
          </cell>
          <cell r="H41">
            <v>104.5</v>
          </cell>
          <cell r="I41">
            <v>109.5</v>
          </cell>
          <cell r="J41">
            <v>112</v>
          </cell>
          <cell r="M41">
            <v>2.6000000000000085</v>
          </cell>
          <cell r="N41">
            <v>2.5341130604288509</v>
          </cell>
          <cell r="O41">
            <v>2.0912547528517251</v>
          </cell>
          <cell r="P41">
            <v>1.955307262569832</v>
          </cell>
          <cell r="Q41">
            <v>-10.410958904109592</v>
          </cell>
          <cell r="R41">
            <v>6.5239551478083655</v>
          </cell>
          <cell r="S41">
            <v>4.7846889952153191</v>
          </cell>
          <cell r="T41">
            <v>2.2831050228310517</v>
          </cell>
          <cell r="V41">
            <v>102.28310502283105</v>
          </cell>
          <cell r="W41">
            <v>0.56595355104418843</v>
          </cell>
          <cell r="Y41">
            <v>97.885723035607029</v>
          </cell>
          <cell r="Z41">
            <v>57</v>
          </cell>
          <cell r="AC41" t="str">
            <v/>
          </cell>
          <cell r="AD41">
            <v>100</v>
          </cell>
          <cell r="AE41">
            <v>102.49363530338222</v>
          </cell>
          <cell r="AF41">
            <v>105.05020531517697</v>
          </cell>
          <cell r="AG41">
            <v>107.13807485566396</v>
          </cell>
          <cell r="AH41">
            <v>108.6252746926412</v>
          </cell>
          <cell r="AI41">
            <v>96.850506216757509</v>
          </cell>
          <cell r="AJ41">
            <v>102.88802093823162</v>
          </cell>
          <cell r="AK41">
            <v>107.04339076563504</v>
          </cell>
          <cell r="AL41">
            <v>108.54484792804989</v>
          </cell>
          <cell r="AO41">
            <v>2.4936353033822201</v>
          </cell>
          <cell r="AP41">
            <v>2.4943695325346624</v>
          </cell>
          <cell r="AQ41">
            <v>1.9874968680193064</v>
          </cell>
          <cell r="AR41">
            <v>1.3881151392544524</v>
          </cell>
          <cell r="AS41">
            <v>-10.839805477317128</v>
          </cell>
          <cell r="AT41">
            <v>6.2338494214596807</v>
          </cell>
          <cell r="AU41">
            <v>4.0387304464706091</v>
          </cell>
          <cell r="AV41">
            <v>1.4026621836953979</v>
          </cell>
          <cell r="AX41">
            <v>-1.851528226957555E-2</v>
          </cell>
          <cell r="AY41">
            <v>65</v>
          </cell>
        </row>
        <row r="42">
          <cell r="A42" t="str">
            <v>Canarias</v>
          </cell>
          <cell r="B42">
            <v>100</v>
          </cell>
          <cell r="C42">
            <v>102.5</v>
          </cell>
          <cell r="D42">
            <v>106.3</v>
          </cell>
          <cell r="E42">
            <v>108.9</v>
          </cell>
          <cell r="F42">
            <v>110.7</v>
          </cell>
          <cell r="G42">
            <v>89.9</v>
          </cell>
          <cell r="H42">
            <v>97.6</v>
          </cell>
          <cell r="I42">
            <v>109.5</v>
          </cell>
          <cell r="J42">
            <v>115.1</v>
          </cell>
          <cell r="M42">
            <v>2.4999999999999858</v>
          </cell>
          <cell r="N42">
            <v>3.7073170731707421</v>
          </cell>
          <cell r="O42">
            <v>2.4459078080903112</v>
          </cell>
          <cell r="P42">
            <v>1.6528925619834638</v>
          </cell>
          <cell r="Q42">
            <v>-18.78952122854561</v>
          </cell>
          <cell r="R42">
            <v>8.5650723025583915</v>
          </cell>
          <cell r="S42">
            <v>12.192622950819683</v>
          </cell>
          <cell r="T42">
            <v>5.1141552511415398</v>
          </cell>
          <cell r="V42">
            <v>103.97470641373079</v>
          </cell>
          <cell r="W42">
            <v>0.97919999524174273</v>
          </cell>
          <cell r="Y42">
            <v>99.50459865733653</v>
          </cell>
          <cell r="Z42">
            <v>46</v>
          </cell>
          <cell r="AC42" t="str">
            <v/>
          </cell>
          <cell r="AD42">
            <v>100</v>
          </cell>
          <cell r="AE42">
            <v>102.13026247092886</v>
          </cell>
          <cell r="AF42">
            <v>105.24221373325787</v>
          </cell>
          <cell r="AG42">
            <v>106.8688154450262</v>
          </cell>
          <cell r="AH42">
            <v>107.43990291262138</v>
          </cell>
          <cell r="AI42">
            <v>86.556168592918738</v>
          </cell>
          <cell r="AJ42">
            <v>94.120850751068019</v>
          </cell>
          <cell r="AK42">
            <v>104.61627906976744</v>
          </cell>
          <cell r="AL42">
            <v>108.54383450878217</v>
          </cell>
          <cell r="AO42">
            <v>2.1302624709288409</v>
          </cell>
          <cell r="AP42">
            <v>3.0470412853534299</v>
          </cell>
          <cell r="AQ42">
            <v>1.5455791493430979</v>
          </cell>
          <cell r="AR42">
            <v>0.53438177003930321</v>
          </cell>
          <cell r="AS42">
            <v>-19.437596045378911</v>
          </cell>
          <cell r="AT42">
            <v>8.7396222373550643</v>
          </cell>
          <cell r="AU42">
            <v>11.151013016720242</v>
          </cell>
          <cell r="AV42">
            <v>3.7542488357815529</v>
          </cell>
          <cell r="AX42">
            <v>0.25588802371659369</v>
          </cell>
          <cell r="AY42">
            <v>58</v>
          </cell>
        </row>
        <row r="43">
          <cell r="A43" t="str">
            <v>Ile de France</v>
          </cell>
          <cell r="B43">
            <v>100</v>
          </cell>
          <cell r="C43">
            <v>101.5</v>
          </cell>
          <cell r="D43">
            <v>103.6</v>
          </cell>
          <cell r="E43">
            <v>105.9</v>
          </cell>
          <cell r="F43">
            <v>109.1</v>
          </cell>
          <cell r="G43">
            <v>98</v>
          </cell>
          <cell r="H43">
            <v>102.7</v>
          </cell>
          <cell r="I43">
            <v>106.8</v>
          </cell>
          <cell r="J43">
            <v>111.1</v>
          </cell>
          <cell r="M43">
            <v>1.4999999999999858</v>
          </cell>
          <cell r="N43">
            <v>2.0689655172413808</v>
          </cell>
          <cell r="O43">
            <v>2.220077220077215</v>
          </cell>
          <cell r="P43">
            <v>3.0217186024551239</v>
          </cell>
          <cell r="Q43">
            <v>-10.174152153987166</v>
          </cell>
          <cell r="R43">
            <v>4.7959183673469425</v>
          </cell>
          <cell r="S43">
            <v>3.9922103213242366</v>
          </cell>
          <cell r="T43">
            <v>4.026217228464418</v>
          </cell>
          <cell r="V43">
            <v>101.83318056828598</v>
          </cell>
          <cell r="W43">
            <v>0.45517789688219068</v>
          </cell>
          <cell r="Y43">
            <v>97.455141850818833</v>
          </cell>
          <cell r="Z43">
            <v>63</v>
          </cell>
          <cell r="AC43" t="str">
            <v/>
          </cell>
          <cell r="AD43">
            <v>100</v>
          </cell>
          <cell r="AE43">
            <v>101.00016909726804</v>
          </cell>
          <cell r="AF43">
            <v>102.62340392337191</v>
          </cell>
          <cell r="AG43">
            <v>104.42667794698252</v>
          </cell>
          <cell r="AH43">
            <v>107.26563187664021</v>
          </cell>
          <cell r="AI43">
            <v>96.114128225557309</v>
          </cell>
          <cell r="AJ43">
            <v>100.37279230669519</v>
          </cell>
          <cell r="AK43">
            <v>104.08558664092227</v>
          </cell>
          <cell r="AL43">
            <v>107.97187223072584</v>
          </cell>
          <cell r="AO43">
            <v>1.0001690972680279</v>
          </cell>
          <cell r="AP43">
            <v>1.6071605034052965</v>
          </cell>
          <cell r="AQ43">
            <v>1.757176194386517</v>
          </cell>
          <cell r="AR43">
            <v>2.7186098279397868</v>
          </cell>
          <cell r="AS43">
            <v>-10.396157143704315</v>
          </cell>
          <cell r="AT43">
            <v>4.4308408761132227</v>
          </cell>
          <cell r="AU43">
            <v>3.6990047291724437</v>
          </cell>
          <cell r="AV43">
            <v>3.7337403911750044</v>
          </cell>
          <cell r="AX43">
            <v>0.16419595278247812</v>
          </cell>
          <cell r="AY43">
            <v>60</v>
          </cell>
        </row>
        <row r="44">
          <cell r="A44" t="str">
            <v>Centre — Val de Loire</v>
          </cell>
          <cell r="B44">
            <v>100</v>
          </cell>
          <cell r="C44">
            <v>99.7</v>
          </cell>
          <cell r="D44">
            <v>101.4</v>
          </cell>
          <cell r="E44">
            <v>102.1</v>
          </cell>
          <cell r="F44">
            <v>103.2</v>
          </cell>
          <cell r="G44">
            <v>96.8</v>
          </cell>
          <cell r="H44">
            <v>103</v>
          </cell>
          <cell r="I44">
            <v>102.8</v>
          </cell>
          <cell r="J44">
            <v>107.3</v>
          </cell>
          <cell r="M44">
            <v>-0.29999999999999716</v>
          </cell>
          <cell r="N44">
            <v>1.7051153460381272</v>
          </cell>
          <cell r="O44">
            <v>0.69033530571991264</v>
          </cell>
          <cell r="P44">
            <v>1.0773751224290038</v>
          </cell>
          <cell r="Q44">
            <v>-6.201550387596896</v>
          </cell>
          <cell r="R44">
            <v>6.4049586776859542</v>
          </cell>
          <cell r="S44">
            <v>-0.19417475728154443</v>
          </cell>
          <cell r="T44">
            <v>4.3774319066147882</v>
          </cell>
          <cell r="V44">
            <v>103.97286821705424</v>
          </cell>
          <cell r="W44">
            <v>0.97875368270368313</v>
          </cell>
          <cell r="Y44">
            <v>99.502839488891993</v>
          </cell>
          <cell r="Z44">
            <v>47</v>
          </cell>
          <cell r="AC44" t="str">
            <v/>
          </cell>
          <cell r="AD44">
            <v>100</v>
          </cell>
          <cell r="AE44">
            <v>99.634106990125204</v>
          </cell>
          <cell r="AF44">
            <v>101.37239421281893</v>
          </cell>
          <cell r="AG44">
            <v>102.03648769487967</v>
          </cell>
          <cell r="AH44">
            <v>103.03565602423677</v>
          </cell>
          <cell r="AI44">
            <v>96.619578301557084</v>
          </cell>
          <cell r="AJ44">
            <v>102.67247062473339</v>
          </cell>
          <cell r="AK44">
            <v>102.50490709492223</v>
          </cell>
          <cell r="AL44">
            <v>106.99614011948172</v>
          </cell>
          <cell r="AO44">
            <v>-0.36589300987479589</v>
          </cell>
          <cell r="AP44">
            <v>1.7446708513842566</v>
          </cell>
          <cell r="AQ44">
            <v>0.65510288793866778</v>
          </cell>
          <cell r="AR44">
            <v>0.97922650213611462</v>
          </cell>
          <cell r="AS44">
            <v>-6.2270460248930277</v>
          </cell>
          <cell r="AT44">
            <v>6.2646643978146557</v>
          </cell>
          <cell r="AU44">
            <v>-0.1632020041901967</v>
          </cell>
          <cell r="AV44">
            <v>4.3814809962224359</v>
          </cell>
          <cell r="AX44">
            <v>0.94740112014750366</v>
          </cell>
          <cell r="AY44">
            <v>41</v>
          </cell>
        </row>
        <row r="45">
          <cell r="A45" t="str">
            <v>Bourgogne-Franche-Comté</v>
          </cell>
          <cell r="B45">
            <v>100</v>
          </cell>
          <cell r="C45">
            <v>99.4</v>
          </cell>
          <cell r="D45">
            <v>101.9</v>
          </cell>
          <cell r="E45">
            <v>102.4</v>
          </cell>
          <cell r="F45">
            <v>103.2</v>
          </cell>
          <cell r="G45">
            <v>97.3</v>
          </cell>
          <cell r="H45">
            <v>103.6</v>
          </cell>
          <cell r="I45">
            <v>103.6</v>
          </cell>
          <cell r="J45">
            <v>102.1</v>
          </cell>
          <cell r="M45">
            <v>-0.59999999999999432</v>
          </cell>
          <cell r="N45">
            <v>2.5150905432595607</v>
          </cell>
          <cell r="O45">
            <v>0.49067713444553362</v>
          </cell>
          <cell r="P45">
            <v>0.78125</v>
          </cell>
          <cell r="Q45">
            <v>-5.717054263565899</v>
          </cell>
          <cell r="R45">
            <v>6.474820143884898</v>
          </cell>
          <cell r="S45">
            <v>0</v>
          </cell>
          <cell r="T45">
            <v>-1.4478764478764532</v>
          </cell>
          <cell r="V45">
            <v>98.93410852713177</v>
          </cell>
          <cell r="W45">
            <v>-0.26754465655830018</v>
          </cell>
          <cell r="Y45">
            <v>94.68070747265493</v>
          </cell>
          <cell r="Z45">
            <v>86</v>
          </cell>
          <cell r="AC45" t="str">
            <v/>
          </cell>
          <cell r="AD45">
            <v>100</v>
          </cell>
          <cell r="AE45">
            <v>99.456605922551248</v>
          </cell>
          <cell r="AF45">
            <v>102.09247656723333</v>
          </cell>
          <cell r="AG45">
            <v>102.60073421962434</v>
          </cell>
          <cell r="AH45">
            <v>103.45761357963056</v>
          </cell>
          <cell r="AI45">
            <v>97.612504460780812</v>
          </cell>
          <cell r="AJ45">
            <v>103.78828979722746</v>
          </cell>
          <cell r="AK45">
            <v>103.9104895104895</v>
          </cell>
          <cell r="AL45">
            <v>102.52670834077512</v>
          </cell>
          <cell r="AO45">
            <v>-0.54339407744875245</v>
          </cell>
          <cell r="AP45">
            <v>2.6502720661256944</v>
          </cell>
          <cell r="AQ45">
            <v>0.49784045747611572</v>
          </cell>
          <cell r="AR45">
            <v>0.83515909171956082</v>
          </cell>
          <cell r="AS45">
            <v>-5.6497621746811433</v>
          </cell>
          <cell r="AT45">
            <v>6.3268383190884947</v>
          </cell>
          <cell r="AU45">
            <v>0.11773940345366896</v>
          </cell>
          <cell r="AV45">
            <v>-1.3317049859289654</v>
          </cell>
          <cell r="AX45">
            <v>-0.2257114971184393</v>
          </cell>
          <cell r="AY45">
            <v>76</v>
          </cell>
        </row>
        <row r="46">
          <cell r="A46" t="str">
            <v>Normandie</v>
          </cell>
          <cell r="B46">
            <v>100</v>
          </cell>
          <cell r="C46">
            <v>98.8</v>
          </cell>
          <cell r="D46">
            <v>98.9</v>
          </cell>
          <cell r="E46">
            <v>99.1</v>
          </cell>
          <cell r="F46">
            <v>100</v>
          </cell>
          <cell r="G46">
            <v>93.4</v>
          </cell>
          <cell r="H46">
            <v>103.1</v>
          </cell>
          <cell r="I46">
            <v>107</v>
          </cell>
          <cell r="J46">
            <v>107.6</v>
          </cell>
          <cell r="M46">
            <v>-1.2000000000000028</v>
          </cell>
          <cell r="N46">
            <v>0.1012145748988047</v>
          </cell>
          <cell r="O46">
            <v>0.20222446916076819</v>
          </cell>
          <cell r="P46">
            <v>0.90817356205852207</v>
          </cell>
          <cell r="Q46">
            <v>-6.5999999999999943</v>
          </cell>
          <cell r="R46">
            <v>10.385438972162731</v>
          </cell>
          <cell r="S46">
            <v>3.7827352085353994</v>
          </cell>
          <cell r="T46">
            <v>0.56074766355138195</v>
          </cell>
          <cell r="V46">
            <v>107.59999999999998</v>
          </cell>
          <cell r="W46">
            <v>1.8481319608364117</v>
          </cell>
          <cell r="Y46">
            <v>102.97403267411865</v>
          </cell>
          <cell r="Z46">
            <v>27</v>
          </cell>
          <cell r="AC46" t="str">
            <v/>
          </cell>
          <cell r="AD46">
            <v>100</v>
          </cell>
          <cell r="AE46">
            <v>98.820788121073662</v>
          </cell>
          <cell r="AF46">
            <v>98.989243818805278</v>
          </cell>
          <cell r="AG46">
            <v>99.174509037322181</v>
          </cell>
          <cell r="AH46">
            <v>100.04810583283223</v>
          </cell>
          <cell r="AI46">
            <v>93.38035633807047</v>
          </cell>
          <cell r="AJ46">
            <v>102.87123238380808</v>
          </cell>
          <cell r="AK46">
            <v>106.79460107978404</v>
          </cell>
          <cell r="AL46">
            <v>107.41922476899076</v>
          </cell>
          <cell r="AO46">
            <v>-1.1792118789263384</v>
          </cell>
          <cell r="AP46">
            <v>0.17046585129965308</v>
          </cell>
          <cell r="AQ46">
            <v>0.18715691864059636</v>
          </cell>
          <cell r="AR46">
            <v>0.88086828358413527</v>
          </cell>
          <cell r="AS46">
            <v>-6.6645434606255662</v>
          </cell>
          <cell r="AT46">
            <v>10.163675121753897</v>
          </cell>
          <cell r="AU46">
            <v>3.8138638033790073</v>
          </cell>
          <cell r="AV46">
            <v>0.58488320841246377</v>
          </cell>
          <cell r="AX46">
            <v>1.7930871614117336</v>
          </cell>
          <cell r="AY46">
            <v>21</v>
          </cell>
        </row>
        <row r="47">
          <cell r="A47" t="str">
            <v>Hauts-de-France</v>
          </cell>
          <cell r="B47">
            <v>100</v>
          </cell>
          <cell r="C47">
            <v>99.7</v>
          </cell>
          <cell r="D47">
            <v>102.2</v>
          </cell>
          <cell r="E47">
            <v>102.8</v>
          </cell>
          <cell r="F47">
            <v>103.9</v>
          </cell>
          <cell r="G47">
            <v>97.7</v>
          </cell>
          <cell r="H47">
            <v>104.1</v>
          </cell>
          <cell r="I47">
            <v>104.9</v>
          </cell>
          <cell r="J47">
            <v>103.3</v>
          </cell>
          <cell r="M47">
            <v>-0.29999999999999716</v>
          </cell>
          <cell r="N47">
            <v>2.5075225677031057</v>
          </cell>
          <cell r="O47">
            <v>0.58708414872796766</v>
          </cell>
          <cell r="P47">
            <v>1.0700389105058576</v>
          </cell>
          <cell r="Q47">
            <v>-5.9672762271414825</v>
          </cell>
          <cell r="R47">
            <v>6.5506653019447185</v>
          </cell>
          <cell r="S47">
            <v>0.76849183477428085</v>
          </cell>
          <cell r="T47">
            <v>-1.5252621544328093</v>
          </cell>
          <cell r="V47">
            <v>99.422521655437919</v>
          </cell>
          <cell r="W47">
            <v>-0.14468328216297266</v>
          </cell>
          <cell r="Y47">
            <v>95.148122616081181</v>
          </cell>
          <cell r="Z47">
            <v>84</v>
          </cell>
          <cell r="AC47" t="str">
            <v/>
          </cell>
          <cell r="AD47">
            <v>100</v>
          </cell>
          <cell r="AE47">
            <v>99.640121119100442</v>
          </cell>
          <cell r="AF47">
            <v>102.10455129167292</v>
          </cell>
          <cell r="AG47">
            <v>102.59619485539118</v>
          </cell>
          <cell r="AH47">
            <v>103.69055909106054</v>
          </cell>
          <cell r="AI47">
            <v>97.556689947160507</v>
          </cell>
          <cell r="AJ47">
            <v>103.79850696582834</v>
          </cell>
          <cell r="AK47">
            <v>104.6937757193076</v>
          </cell>
          <cell r="AL47">
            <v>103.16395205388103</v>
          </cell>
          <cell r="AO47">
            <v>-0.35987888089955788</v>
          </cell>
          <cell r="AP47">
            <v>2.4733311691047959</v>
          </cell>
          <cell r="AQ47">
            <v>0.48150994005528958</v>
          </cell>
          <cell r="AR47">
            <v>1.0666713684770173</v>
          </cell>
          <cell r="AS47">
            <v>-5.9155521945959464</v>
          </cell>
          <cell r="AT47">
            <v>6.3981435020484838</v>
          </cell>
          <cell r="AU47">
            <v>0.86250638824118653</v>
          </cell>
          <cell r="AV47">
            <v>-1.4612365013256863</v>
          </cell>
          <cell r="AX47">
            <v>-0.12720852825697193</v>
          </cell>
          <cell r="AY47">
            <v>70</v>
          </cell>
        </row>
        <row r="48">
          <cell r="A48" t="str">
            <v>Grand Est</v>
          </cell>
          <cell r="B48">
            <v>100</v>
          </cell>
          <cell r="C48">
            <v>99.7</v>
          </cell>
          <cell r="D48">
            <v>101.8</v>
          </cell>
          <cell r="E48">
            <v>103.1</v>
          </cell>
          <cell r="F48">
            <v>103.7</v>
          </cell>
          <cell r="G48">
            <v>96.5</v>
          </cell>
          <cell r="H48">
            <v>101.5</v>
          </cell>
          <cell r="I48">
            <v>103.8</v>
          </cell>
          <cell r="J48">
            <v>103.1</v>
          </cell>
          <cell r="M48">
            <v>-0.29999999999999716</v>
          </cell>
          <cell r="N48">
            <v>2.1063189568706093</v>
          </cell>
          <cell r="O48">
            <v>1.2770137524557867</v>
          </cell>
          <cell r="P48">
            <v>0.58195926285161192</v>
          </cell>
          <cell r="Q48">
            <v>-6.9431051108968234</v>
          </cell>
          <cell r="R48">
            <v>5.1813471502590573</v>
          </cell>
          <cell r="S48">
            <v>2.2660098522167402</v>
          </cell>
          <cell r="T48">
            <v>-0.67437379576108469</v>
          </cell>
          <cell r="V48">
            <v>99.421407907425248</v>
          </cell>
          <cell r="W48">
            <v>-0.14496293240189573</v>
          </cell>
          <cell r="Y48">
            <v>95.147056750614198</v>
          </cell>
          <cell r="Z48">
            <v>85</v>
          </cell>
          <cell r="AC48" t="str">
            <v/>
          </cell>
          <cell r="AD48">
            <v>100</v>
          </cell>
          <cell r="AE48">
            <v>99.673015156983041</v>
          </cell>
          <cell r="AF48">
            <v>101.75959369982138</v>
          </cell>
          <cell r="AG48">
            <v>102.89941995568604</v>
          </cell>
          <cell r="AH48">
            <v>103.32515376038556</v>
          </cell>
          <cell r="AI48">
            <v>96.083790097942313</v>
          </cell>
          <cell r="AJ48">
            <v>100.90808361744122</v>
          </cell>
          <cell r="AK48">
            <v>103.16505220105479</v>
          </cell>
          <cell r="AL48">
            <v>102.43809515269982</v>
          </cell>
          <cell r="AO48">
            <v>-0.32698484301695885</v>
          </cell>
          <cell r="AP48">
            <v>2.0934237211064755</v>
          </cell>
          <cell r="AQ48">
            <v>1.1201167520646891</v>
          </cell>
          <cell r="AR48">
            <v>0.4137378081264842</v>
          </cell>
          <cell r="AS48">
            <v>-7.0083260454044023</v>
          </cell>
          <cell r="AT48">
            <v>5.0209234196333199</v>
          </cell>
          <cell r="AU48">
            <v>2.23665786000862</v>
          </cell>
          <cell r="AV48">
            <v>-0.70465436971643669</v>
          </cell>
          <cell r="AX48">
            <v>-0.21532240107863743</v>
          </cell>
          <cell r="AY48">
            <v>74</v>
          </cell>
        </row>
        <row r="49">
          <cell r="A49" t="str">
            <v>Pays de la Loire</v>
          </cell>
          <cell r="B49">
            <v>100</v>
          </cell>
          <cell r="C49">
            <v>101.1</v>
          </cell>
          <cell r="D49">
            <v>103.4</v>
          </cell>
          <cell r="E49">
            <v>105</v>
          </cell>
          <cell r="F49">
            <v>107.7</v>
          </cell>
          <cell r="G49">
            <v>103</v>
          </cell>
          <cell r="H49">
            <v>108.3</v>
          </cell>
          <cell r="I49">
            <v>108.3</v>
          </cell>
          <cell r="J49">
            <v>109.5</v>
          </cell>
          <cell r="M49">
            <v>1.0999999999999943</v>
          </cell>
          <cell r="N49">
            <v>2.2749752720079357</v>
          </cell>
          <cell r="O49">
            <v>1.547388781431323</v>
          </cell>
          <cell r="P49">
            <v>2.5714285714285836</v>
          </cell>
          <cell r="Q49">
            <v>-4.3639740018570023</v>
          </cell>
          <cell r="R49">
            <v>5.1456310679611477</v>
          </cell>
          <cell r="S49">
            <v>0</v>
          </cell>
          <cell r="T49">
            <v>1.1080332409972442</v>
          </cell>
          <cell r="V49">
            <v>101.67130919220055</v>
          </cell>
          <cell r="W49">
            <v>0.41523384401338603</v>
          </cell>
          <cell r="Y49">
            <v>97.300229691246116</v>
          </cell>
          <cell r="Z49">
            <v>65</v>
          </cell>
          <cell r="AC49" t="str">
            <v/>
          </cell>
          <cell r="AD49">
            <v>100</v>
          </cell>
          <cell r="AE49">
            <v>100.45944233545421</v>
          </cell>
          <cell r="AF49">
            <v>102.08985283961113</v>
          </cell>
          <cell r="AG49">
            <v>102.90420819490589</v>
          </cell>
          <cell r="AH49">
            <v>104.79048454228946</v>
          </cell>
          <cell r="AI49">
            <v>99.573631918435282</v>
          </cell>
          <cell r="AJ49">
            <v>104.22833950441469</v>
          </cell>
          <cell r="AK49">
            <v>103.57930936880837</v>
          </cell>
          <cell r="AL49">
            <v>104.0948745492212</v>
          </cell>
          <cell r="AO49">
            <v>0.45944233545421298</v>
          </cell>
          <cell r="AP49">
            <v>1.6229539665496588</v>
          </cell>
          <cell r="AQ49">
            <v>0.79768491445879874</v>
          </cell>
          <cell r="AR49">
            <v>1.8330410198685598</v>
          </cell>
          <cell r="AS49">
            <v>-4.9783648263873204</v>
          </cell>
          <cell r="AT49">
            <v>4.6746387535530118</v>
          </cell>
          <cell r="AU49">
            <v>-0.62270025474101942</v>
          </cell>
          <cell r="AV49">
            <v>0.49774919677933838</v>
          </cell>
          <cell r="AX49">
            <v>-0.16636727701599341</v>
          </cell>
          <cell r="AY49">
            <v>71</v>
          </cell>
        </row>
        <row r="50">
          <cell r="A50" t="str">
            <v>Bretagne</v>
          </cell>
          <cell r="B50">
            <v>100</v>
          </cell>
          <cell r="C50">
            <v>101.5</v>
          </cell>
          <cell r="D50">
            <v>104.5</v>
          </cell>
          <cell r="E50">
            <v>105.1</v>
          </cell>
          <cell r="F50">
            <v>107.6</v>
          </cell>
          <cell r="G50">
            <v>102.4</v>
          </cell>
          <cell r="H50">
            <v>107</v>
          </cell>
          <cell r="I50">
            <v>109.1</v>
          </cell>
          <cell r="J50">
            <v>110</v>
          </cell>
          <cell r="M50">
            <v>1.4999999999999858</v>
          </cell>
          <cell r="N50">
            <v>2.9556650246305338</v>
          </cell>
          <cell r="O50">
            <v>0.57416267942582522</v>
          </cell>
          <cell r="P50">
            <v>2.3786869647954347</v>
          </cell>
          <cell r="Q50">
            <v>-4.8327137546468322</v>
          </cell>
          <cell r="R50">
            <v>4.4921875</v>
          </cell>
          <cell r="S50">
            <v>1.9626168224299079</v>
          </cell>
          <cell r="T50">
            <v>0.82493125572868564</v>
          </cell>
          <cell r="V50">
            <v>102.23048327137548</v>
          </cell>
          <cell r="W50">
            <v>0.55301647341421756</v>
          </cell>
          <cell r="Y50">
            <v>97.83536361224499</v>
          </cell>
          <cell r="Z50">
            <v>58</v>
          </cell>
          <cell r="AC50" t="str">
            <v/>
          </cell>
          <cell r="AD50">
            <v>100</v>
          </cell>
          <cell r="AE50">
            <v>101.00270678965674</v>
          </cell>
          <cell r="AF50">
            <v>103.47789514866979</v>
          </cell>
          <cell r="AG50">
            <v>103.41533239630371</v>
          </cell>
          <cell r="AH50">
            <v>105.20824938337643</v>
          </cell>
          <cell r="AI50">
            <v>99.511701813456213</v>
          </cell>
          <cell r="AJ50">
            <v>103.49592850633509</v>
          </cell>
          <cell r="AK50">
            <v>104.92567812463463</v>
          </cell>
          <cell r="AL50">
            <v>105.22225775503678</v>
          </cell>
          <cell r="AO50">
            <v>1.0027067896567416</v>
          </cell>
          <cell r="AP50">
            <v>2.450615867323009</v>
          </cell>
          <cell r="AQ50">
            <v>-6.0460016389200177E-2</v>
          </cell>
          <cell r="AR50">
            <v>1.7337051919941331</v>
          </cell>
          <cell r="AS50">
            <v>-5.4145445849613196</v>
          </cell>
          <cell r="AT50">
            <v>4.0037770636740504</v>
          </cell>
          <cell r="AU50">
            <v>1.3814549412076929</v>
          </cell>
          <cell r="AV50">
            <v>0.28265686312731475</v>
          </cell>
          <cell r="AX50">
            <v>3.3285584416091751E-3</v>
          </cell>
          <cell r="AY50">
            <v>64</v>
          </cell>
        </row>
        <row r="51">
          <cell r="A51" t="str">
            <v>Nouvelle-Aquitaine</v>
          </cell>
          <cell r="B51">
            <v>100</v>
          </cell>
          <cell r="C51">
            <v>100.8</v>
          </cell>
          <cell r="D51">
            <v>102.6</v>
          </cell>
          <cell r="E51">
            <v>104.4</v>
          </cell>
          <cell r="F51">
            <v>106.6</v>
          </cell>
          <cell r="G51">
            <v>100.3</v>
          </cell>
          <cell r="H51">
            <v>107.4</v>
          </cell>
          <cell r="I51">
            <v>108.1</v>
          </cell>
          <cell r="J51">
            <v>109.8</v>
          </cell>
          <cell r="M51">
            <v>0.79999999999999716</v>
          </cell>
          <cell r="N51">
            <v>1.7857142857142776</v>
          </cell>
          <cell r="O51">
            <v>1.7543859649122879</v>
          </cell>
          <cell r="P51">
            <v>2.1072796934865892</v>
          </cell>
          <cell r="Q51">
            <v>-5.9099437148217646</v>
          </cell>
          <cell r="R51">
            <v>7.0787637088733959</v>
          </cell>
          <cell r="S51">
            <v>0.65176908752326312</v>
          </cell>
          <cell r="T51">
            <v>1.5726179463459715</v>
          </cell>
          <cell r="V51">
            <v>103.00187617260788</v>
          </cell>
          <cell r="W51">
            <v>0.74216593393936137</v>
          </cell>
          <cell r="Y51">
            <v>98.573592588230937</v>
          </cell>
          <cell r="Z51">
            <v>53</v>
          </cell>
          <cell r="AC51" t="str">
            <v/>
          </cell>
          <cell r="AD51">
            <v>100</v>
          </cell>
          <cell r="AE51">
            <v>100.30237738201546</v>
          </cell>
          <cell r="AF51">
            <v>101.65672583296983</v>
          </cell>
          <cell r="AG51">
            <v>102.88266448630881</v>
          </cell>
          <cell r="AH51">
            <v>104.51875684829166</v>
          </cell>
          <cell r="AI51">
            <v>97.836607482038147</v>
          </cell>
          <cell r="AJ51">
            <v>104.28682856250309</v>
          </cell>
          <cell r="AK51">
            <v>104.49065108514189</v>
          </cell>
          <cell r="AL51">
            <v>105.6583253222101</v>
          </cell>
          <cell r="AO51">
            <v>0.30237738201546449</v>
          </cell>
          <cell r="AP51">
            <v>1.3502655533239647</v>
          </cell>
          <cell r="AQ51">
            <v>1.2059592154810304</v>
          </cell>
          <cell r="AR51">
            <v>1.5902507678546414</v>
          </cell>
          <cell r="AS51">
            <v>-6.393253773533317</v>
          </cell>
          <cell r="AT51">
            <v>6.5928503108094247</v>
          </cell>
          <cell r="AU51">
            <v>0.19544416629435091</v>
          </cell>
          <cell r="AV51">
            <v>1.1174915889046844</v>
          </cell>
          <cell r="AX51">
            <v>0.27146768941514665</v>
          </cell>
          <cell r="AY51">
            <v>57</v>
          </cell>
        </row>
        <row r="52">
          <cell r="A52" t="str">
            <v>Occitanie</v>
          </cell>
          <cell r="B52">
            <v>100</v>
          </cell>
          <cell r="C52">
            <v>101.3</v>
          </cell>
          <cell r="D52">
            <v>103.1</v>
          </cell>
          <cell r="E52">
            <v>105.3</v>
          </cell>
          <cell r="F52">
            <v>107.6</v>
          </cell>
          <cell r="G52">
            <v>99.8</v>
          </cell>
          <cell r="H52">
            <v>109.9</v>
          </cell>
          <cell r="I52">
            <v>112.9</v>
          </cell>
          <cell r="J52">
            <v>117.4</v>
          </cell>
          <cell r="M52">
            <v>1.2999999999999829</v>
          </cell>
          <cell r="N52">
            <v>1.7769002961500462</v>
          </cell>
          <cell r="O52">
            <v>2.133850630455882</v>
          </cell>
          <cell r="P52">
            <v>2.184235517568851</v>
          </cell>
          <cell r="Q52">
            <v>-7.2490706319702554</v>
          </cell>
          <cell r="R52">
            <v>10.12024048096194</v>
          </cell>
          <cell r="S52">
            <v>2.7297543221110061</v>
          </cell>
          <cell r="T52">
            <v>3.9858281665190418</v>
          </cell>
          <cell r="V52">
            <v>109.10780669144981</v>
          </cell>
          <cell r="W52">
            <v>2.2030735206186307</v>
          </cell>
          <cell r="Y52">
            <v>104.41701534615963</v>
          </cell>
          <cell r="Z52">
            <v>19</v>
          </cell>
          <cell r="AC52" t="str">
            <v/>
          </cell>
          <cell r="AD52">
            <v>100</v>
          </cell>
          <cell r="AE52">
            <v>100.57192475669726</v>
          </cell>
          <cell r="AF52">
            <v>101.62855094236546</v>
          </cell>
          <cell r="AG52">
            <v>102.92561619718309</v>
          </cell>
          <cell r="AH52">
            <v>104.33304225162892</v>
          </cell>
          <cell r="AI52">
            <v>96.028062924943342</v>
          </cell>
          <cell r="AJ52">
            <v>105.14881771031833</v>
          </cell>
          <cell r="AK52">
            <v>107.23902743962624</v>
          </cell>
          <cell r="AL52">
            <v>110.72287739701416</v>
          </cell>
          <cell r="AO52">
            <v>0.57192475669725695</v>
          </cell>
          <cell r="AP52">
            <v>1.0506174444054608</v>
          </cell>
          <cell r="AQ52">
            <v>1.276280378683353</v>
          </cell>
          <cell r="AR52">
            <v>1.3674205765739771</v>
          </cell>
          <cell r="AS52">
            <v>-7.9600662910372648</v>
          </cell>
          <cell r="AT52">
            <v>9.4980097562770567</v>
          </cell>
          <cell r="AU52">
            <v>1.9878585178830832</v>
          </cell>
          <cell r="AV52">
            <v>3.2486773151213697</v>
          </cell>
          <cell r="AX52">
            <v>1.497155950470642</v>
          </cell>
          <cell r="AY52">
            <v>31</v>
          </cell>
        </row>
        <row r="53">
          <cell r="A53" t="str">
            <v>Auvergne-Rhône-Alpes</v>
          </cell>
          <cell r="B53">
            <v>100</v>
          </cell>
          <cell r="C53">
            <v>101.6</v>
          </cell>
          <cell r="D53">
            <v>104.2</v>
          </cell>
          <cell r="E53">
            <v>106.8</v>
          </cell>
          <cell r="F53">
            <v>108.8</v>
          </cell>
          <cell r="G53">
            <v>101.9</v>
          </cell>
          <cell r="H53">
            <v>107</v>
          </cell>
          <cell r="I53">
            <v>107.5</v>
          </cell>
          <cell r="J53">
            <v>110.5</v>
          </cell>
          <cell r="M53">
            <v>1.5999999999999943</v>
          </cell>
          <cell r="N53">
            <v>2.5590551181102512</v>
          </cell>
          <cell r="O53">
            <v>2.4952015355086417</v>
          </cell>
          <cell r="P53">
            <v>1.8726591760299698</v>
          </cell>
          <cell r="Q53">
            <v>-6.3419117647058698</v>
          </cell>
          <cell r="R53">
            <v>5.0049067713444373</v>
          </cell>
          <cell r="S53">
            <v>0.46728971962618004</v>
          </cell>
          <cell r="T53">
            <v>2.7906976744185954</v>
          </cell>
          <cell r="V53">
            <v>101.5625</v>
          </cell>
          <cell r="W53">
            <v>0.38835682176090813</v>
          </cell>
          <cell r="Y53">
            <v>97.196098452278605</v>
          </cell>
          <cell r="Z53">
            <v>66</v>
          </cell>
          <cell r="AC53" t="str">
            <v/>
          </cell>
          <cell r="AD53">
            <v>100</v>
          </cell>
          <cell r="AE53">
            <v>101.03539159099232</v>
          </cell>
          <cell r="AF53">
            <v>103.05734706695138</v>
          </cell>
          <cell r="AG53">
            <v>104.9053955263913</v>
          </cell>
          <cell r="AH53">
            <v>106.25222449612401</v>
          </cell>
          <cell r="AI53">
            <v>99.050644428532635</v>
          </cell>
          <cell r="AJ53">
            <v>103.60768615876529</v>
          </cell>
          <cell r="AK53">
            <v>103.58229823165881</v>
          </cell>
          <cell r="AL53">
            <v>105.9504432645705</v>
          </cell>
          <cell r="AO53">
            <v>1.035391590992333</v>
          </cell>
          <cell r="AP53">
            <v>2.0012348585179467</v>
          </cell>
          <cell r="AQ53">
            <v>1.793223396522464</v>
          </cell>
          <cell r="AR53">
            <v>1.2838510002032137</v>
          </cell>
          <cell r="AS53">
            <v>-6.7778158073801933</v>
          </cell>
          <cell r="AT53">
            <v>4.6007189115469913</v>
          </cell>
          <cell r="AU53">
            <v>-2.4503903182989006E-2</v>
          </cell>
          <cell r="AV53">
            <v>2.2862449215167828</v>
          </cell>
          <cell r="AX53">
            <v>-7.1081615022904998E-2</v>
          </cell>
          <cell r="AY53">
            <v>68</v>
          </cell>
        </row>
        <row r="54">
          <cell r="A54" t="str">
            <v>Provence-Alpes-Côte d’Azur</v>
          </cell>
          <cell r="B54">
            <v>100</v>
          </cell>
          <cell r="C54">
            <v>100.6</v>
          </cell>
          <cell r="D54">
            <v>102.7</v>
          </cell>
          <cell r="E54">
            <v>104.3</v>
          </cell>
          <cell r="F54">
            <v>105.8</v>
          </cell>
          <cell r="G54">
            <v>98.3</v>
          </cell>
          <cell r="H54">
            <v>115</v>
          </cell>
          <cell r="I54">
            <v>122.4</v>
          </cell>
          <cell r="J54">
            <v>106.6</v>
          </cell>
          <cell r="M54">
            <v>0.59999999999999432</v>
          </cell>
          <cell r="N54">
            <v>2.0874751491053729</v>
          </cell>
          <cell r="O54">
            <v>1.5579357351509344</v>
          </cell>
          <cell r="P54">
            <v>1.4381591562799656</v>
          </cell>
          <cell r="Q54">
            <v>-7.0888468809073686</v>
          </cell>
          <cell r="R54">
            <v>16.988809766022399</v>
          </cell>
          <cell r="S54">
            <v>6.4347826086956559</v>
          </cell>
          <cell r="T54">
            <v>-12.908496732026151</v>
          </cell>
          <cell r="V54">
            <v>100.7561436672968</v>
          </cell>
          <cell r="W54">
            <v>0.18850225022654854</v>
          </cell>
          <cell r="Y54">
            <v>96.424409201806839</v>
          </cell>
          <cell r="Z54">
            <v>75</v>
          </cell>
          <cell r="AC54" t="str">
            <v/>
          </cell>
          <cell r="AD54">
            <v>100</v>
          </cell>
          <cell r="AE54">
            <v>100.25911899541558</v>
          </cell>
          <cell r="AF54">
            <v>101.98002105137728</v>
          </cell>
          <cell r="AG54">
            <v>102.95743504698729</v>
          </cell>
          <cell r="AH54">
            <v>103.9088587703791</v>
          </cell>
          <cell r="AI54">
            <v>96.078661349597311</v>
          </cell>
          <cell r="AJ54">
            <v>111.89818238430702</v>
          </cell>
          <cell r="AK54">
            <v>118.59775594442185</v>
          </cell>
          <cell r="AL54">
            <v>102.81239149724162</v>
          </cell>
          <cell r="AO54">
            <v>0.25911899541557659</v>
          </cell>
          <cell r="AP54">
            <v>1.7164543965725301</v>
          </cell>
          <cell r="AQ54">
            <v>0.95843674626974007</v>
          </cell>
          <cell r="AR54">
            <v>0.92409423657223044</v>
          </cell>
          <cell r="AS54">
            <v>-7.5356398996597562</v>
          </cell>
          <cell r="AT54">
            <v>16.46517635913753</v>
          </cell>
          <cell r="AU54">
            <v>5.9872049906097402</v>
          </cell>
          <cell r="AV54">
            <v>-13.310002639997407</v>
          </cell>
          <cell r="AX54">
            <v>-0.2648554206155751</v>
          </cell>
          <cell r="AY54">
            <v>80</v>
          </cell>
        </row>
        <row r="55">
          <cell r="A55" t="str">
            <v>Corse</v>
          </cell>
          <cell r="B55">
            <v>100</v>
          </cell>
          <cell r="C55">
            <v>100.6</v>
          </cell>
          <cell r="D55">
            <v>103.6</v>
          </cell>
          <cell r="E55">
            <v>106.2</v>
          </cell>
          <cell r="F55">
            <v>107.6</v>
          </cell>
          <cell r="G55">
            <v>98.4</v>
          </cell>
          <cell r="H55">
            <v>125.9</v>
          </cell>
          <cell r="I55">
            <v>148</v>
          </cell>
          <cell r="J55">
            <v>142</v>
          </cell>
          <cell r="M55">
            <v>0.59999999999999432</v>
          </cell>
          <cell r="N55">
            <v>2.9821073558648123</v>
          </cell>
          <cell r="O55">
            <v>2.5096525096525113</v>
          </cell>
          <cell r="P55">
            <v>1.318267419962325</v>
          </cell>
          <cell r="Q55">
            <v>-8.5501858736059404</v>
          </cell>
          <cell r="R55">
            <v>27.947154471544721</v>
          </cell>
          <cell r="S55">
            <v>17.553613979348697</v>
          </cell>
          <cell r="T55">
            <v>-4.0540540540540633</v>
          </cell>
          <cell r="V55">
            <v>131.97026022304834</v>
          </cell>
          <cell r="W55">
            <v>7.1812994999745712</v>
          </cell>
          <cell r="Y55">
            <v>126.29656029944351</v>
          </cell>
          <cell r="Z55">
            <v>1</v>
          </cell>
          <cell r="AC55" t="str">
            <v/>
          </cell>
          <cell r="AD55">
            <v>100</v>
          </cell>
          <cell r="AE55">
            <v>99.327732610659424</v>
          </cell>
          <cell r="AF55">
            <v>101.0123104371097</v>
          </cell>
          <cell r="AG55">
            <v>102.60159104301709</v>
          </cell>
          <cell r="AH55">
            <v>103.13370359543991</v>
          </cell>
          <cell r="AI55">
            <v>93.306419895893569</v>
          </cell>
          <cell r="AJ55">
            <v>118.5260120585702</v>
          </cell>
          <cell r="AK55">
            <v>138.29923055001424</v>
          </cell>
          <cell r="AL55">
            <v>131.67929864253392</v>
          </cell>
          <cell r="AO55">
            <v>-0.67226738934057551</v>
          </cell>
          <cell r="AP55">
            <v>1.6959793424998537</v>
          </cell>
          <cell r="AQ55">
            <v>1.5733533853746309</v>
          </cell>
          <cell r="AR55">
            <v>0.51862017636716473</v>
          </cell>
          <cell r="AS55">
            <v>-9.5286830172370998</v>
          </cell>
          <cell r="AT55">
            <v>27.028785576400139</v>
          </cell>
          <cell r="AU55">
            <v>16.682598315779828</v>
          </cell>
          <cell r="AV55">
            <v>-4.7866729852024008</v>
          </cell>
          <cell r="AX55">
            <v>6.2990107144692331</v>
          </cell>
          <cell r="AY55">
            <v>1</v>
          </cell>
        </row>
        <row r="56">
          <cell r="A56" t="str">
            <v>RUP FR — Régions Ultrapériphériques Françaises</v>
          </cell>
          <cell r="B56">
            <v>100</v>
          </cell>
          <cell r="C56">
            <v>100.9</v>
          </cell>
          <cell r="D56">
            <v>101.8</v>
          </cell>
          <cell r="E56">
            <v>101.9</v>
          </cell>
          <cell r="F56">
            <v>103.1</v>
          </cell>
          <cell r="G56">
            <v>97.7</v>
          </cell>
          <cell r="H56">
            <v>106</v>
          </cell>
          <cell r="I56">
            <v>110.1</v>
          </cell>
          <cell r="J56">
            <v>110.8</v>
          </cell>
          <cell r="M56">
            <v>0.90000000000000568</v>
          </cell>
          <cell r="N56">
            <v>0.89197224975221445</v>
          </cell>
          <cell r="O56">
            <v>9.8231827111987968E-2</v>
          </cell>
          <cell r="P56">
            <v>1.1776251226692835</v>
          </cell>
          <cell r="Q56">
            <v>-5.2376333656643936</v>
          </cell>
          <cell r="R56">
            <v>8.4953940634595568</v>
          </cell>
          <cell r="S56">
            <v>3.8679245283018986</v>
          </cell>
          <cell r="T56">
            <v>0.63578564940962679</v>
          </cell>
          <cell r="V56">
            <v>107.46847720659554</v>
          </cell>
          <cell r="W56">
            <v>1.8169946576733054</v>
          </cell>
          <cell r="Y56">
            <v>102.84816434302739</v>
          </cell>
          <cell r="Z56">
            <v>29</v>
          </cell>
          <cell r="AC56" t="str">
            <v/>
          </cell>
          <cell r="AD56">
            <v>100</v>
          </cell>
          <cell r="AE56">
            <v>100.46431052285743</v>
          </cell>
          <cell r="AF56">
            <v>99.373513712497697</v>
          </cell>
          <cell r="AG56">
            <v>98.834427578639378</v>
          </cell>
          <cell r="AH56">
            <v>99.43459719949081</v>
          </cell>
          <cell r="AI56">
            <v>93.787402144893449</v>
          </cell>
          <cell r="AJ56">
            <v>100.92836624775583</v>
          </cell>
          <cell r="AK56">
            <v>104.77576709133322</v>
          </cell>
          <cell r="AL56">
            <v>105.37573746973909</v>
          </cell>
          <cell r="AO56">
            <v>0.46431052285743135</v>
          </cell>
          <cell r="AP56">
            <v>-1.0857555331667328</v>
          </cell>
          <cell r="AQ56">
            <v>-0.54248472628025013</v>
          </cell>
          <cell r="AR56">
            <v>0.60724753059746206</v>
          </cell>
          <cell r="AS56">
            <v>-5.679306009826405</v>
          </cell>
          <cell r="AT56">
            <v>7.6139907274862111</v>
          </cell>
          <cell r="AU56">
            <v>3.812011416228529</v>
          </cell>
          <cell r="AV56">
            <v>0.57262322678380428</v>
          </cell>
          <cell r="AX56">
            <v>1.4613828270834546</v>
          </cell>
          <cell r="AY56">
            <v>32</v>
          </cell>
        </row>
        <row r="57">
          <cell r="A57" t="str">
            <v>Hrvatska</v>
          </cell>
          <cell r="B57">
            <v>100</v>
          </cell>
          <cell r="C57">
            <v>103.5</v>
          </cell>
          <cell r="D57">
            <v>106.9</v>
          </cell>
          <cell r="E57">
            <v>110</v>
          </cell>
          <cell r="F57">
            <v>113.4</v>
          </cell>
          <cell r="G57">
            <v>103.9</v>
          </cell>
          <cell r="H57">
            <v>117.1</v>
          </cell>
          <cell r="I57">
            <v>125.6</v>
          </cell>
          <cell r="J57">
            <v>129.80000000000001</v>
          </cell>
          <cell r="M57">
            <v>3.4999999999999858</v>
          </cell>
          <cell r="N57">
            <v>3.2850241545893795</v>
          </cell>
          <cell r="O57">
            <v>2.8999064546304965</v>
          </cell>
          <cell r="P57">
            <v>3.0909090909090935</v>
          </cell>
          <cell r="Q57">
            <v>-8.3774250440917086</v>
          </cell>
          <cell r="R57">
            <v>12.704523580365731</v>
          </cell>
          <cell r="S57">
            <v>7.2587532023911052</v>
          </cell>
          <cell r="T57">
            <v>3.3439490445859974</v>
          </cell>
          <cell r="V57">
            <v>114.46208112874781</v>
          </cell>
          <cell r="W57">
            <v>3.4344976316124587</v>
          </cell>
          <cell r="Y57">
            <v>109.54109741727973</v>
          </cell>
          <cell r="Z57">
            <v>7</v>
          </cell>
          <cell r="AC57" t="str">
            <v/>
          </cell>
          <cell r="AD57">
            <v>100</v>
          </cell>
          <cell r="AE57">
            <v>104.38184012232651</v>
          </cell>
          <cell r="AF57">
            <v>108.92263181471482</v>
          </cell>
          <cell r="AG57">
            <v>113.14925675956458</v>
          </cell>
          <cell r="AH57">
            <v>119.68369324765617</v>
          </cell>
          <cell r="AI57">
            <v>110.67490912312677</v>
          </cell>
          <cell r="AJ57">
            <v>125.60876001162391</v>
          </cell>
          <cell r="AK57">
            <v>134.89694791703886</v>
          </cell>
          <cell r="AL57">
            <v>138.54712504312181</v>
          </cell>
          <cell r="AO57">
            <v>4.3818401223265226</v>
          </cell>
          <cell r="AP57">
            <v>4.3501740217138263</v>
          </cell>
          <cell r="AQ57">
            <v>3.880391865704766</v>
          </cell>
          <cell r="AR57">
            <v>5.7750591344818929</v>
          </cell>
          <cell r="AS57">
            <v>-7.5271608688477869</v>
          </cell>
          <cell r="AT57">
            <v>13.49343858225636</v>
          </cell>
          <cell r="AU57">
            <v>7.3945383304121464</v>
          </cell>
          <cell r="AV57">
            <v>2.705900453973058</v>
          </cell>
          <cell r="AX57">
            <v>3.7267173564874412</v>
          </cell>
          <cell r="AY57">
            <v>6</v>
          </cell>
        </row>
        <row r="58">
          <cell r="A58" t="str">
            <v>Nord-Ovest</v>
          </cell>
          <cell r="B58">
            <v>100</v>
          </cell>
          <cell r="C58">
            <v>101.6</v>
          </cell>
          <cell r="D58">
            <v>103.9</v>
          </cell>
          <cell r="E58">
            <v>105.3</v>
          </cell>
          <cell r="F58">
            <v>105.3</v>
          </cell>
          <cell r="G58">
            <v>96.5</v>
          </cell>
          <cell r="H58">
            <v>105.4</v>
          </cell>
          <cell r="I58">
            <v>109.5</v>
          </cell>
          <cell r="J58">
            <v>110.2</v>
          </cell>
          <cell r="M58">
            <v>1.5999999999999943</v>
          </cell>
          <cell r="N58">
            <v>2.2637795275590804</v>
          </cell>
          <cell r="O58">
            <v>1.3474494706448468</v>
          </cell>
          <cell r="P58">
            <v>0</v>
          </cell>
          <cell r="Q58">
            <v>-8.357075023741686</v>
          </cell>
          <cell r="R58">
            <v>9.2227979274611442</v>
          </cell>
          <cell r="S58">
            <v>3.8899430740037815</v>
          </cell>
          <cell r="T58">
            <v>0.63926940639269958</v>
          </cell>
          <cell r="V58">
            <v>104.653371320038</v>
          </cell>
          <cell r="W58">
            <v>1.1435763464198203</v>
          </cell>
          <cell r="Y58">
            <v>100.15408622459357</v>
          </cell>
          <cell r="Z58">
            <v>42</v>
          </cell>
          <cell r="AC58" t="str">
            <v/>
          </cell>
          <cell r="AD58">
            <v>100</v>
          </cell>
          <cell r="AE58">
            <v>101.71603674671725</v>
          </cell>
          <cell r="AF58">
            <v>104.09272224234628</v>
          </cell>
          <cell r="AG58">
            <v>105.56388503505943</v>
          </cell>
          <cell r="AH58">
            <v>105.61734913995235</v>
          </cell>
          <cell r="AI58">
            <v>97.090721216264541</v>
          </cell>
          <cell r="AJ58">
            <v>106.56855712989109</v>
          </cell>
          <cell r="AK58">
            <v>110.8558531551943</v>
          </cell>
          <cell r="AL58">
            <v>111.34036857884261</v>
          </cell>
          <cell r="AO58">
            <v>1.7160367467172506</v>
          </cell>
          <cell r="AP58">
            <v>2.3365887736534603</v>
          </cell>
          <cell r="AQ58">
            <v>1.4133195491688753</v>
          </cell>
          <cell r="AR58">
            <v>5.0646208099649925E-2</v>
          </cell>
          <cell r="AS58">
            <v>-8.0731319173607261</v>
          </cell>
          <cell r="AT58">
            <v>9.7618349054336022</v>
          </cell>
          <cell r="AU58">
            <v>4.0230403233081518</v>
          </cell>
          <cell r="AV58">
            <v>0.43706796696608308</v>
          </cell>
          <cell r="AX58">
            <v>1.3279713525579524</v>
          </cell>
          <cell r="AY58">
            <v>33</v>
          </cell>
        </row>
        <row r="59">
          <cell r="A59" t="str">
            <v>Sud</v>
          </cell>
          <cell r="B59">
            <v>100</v>
          </cell>
          <cell r="C59">
            <v>100.5</v>
          </cell>
          <cell r="D59">
            <v>101.3</v>
          </cell>
          <cell r="E59">
            <v>101.7</v>
          </cell>
          <cell r="F59">
            <v>102.1</v>
          </cell>
          <cell r="G59">
            <v>93.3</v>
          </cell>
          <cell r="H59">
            <v>100.6</v>
          </cell>
          <cell r="I59">
            <v>105.8</v>
          </cell>
          <cell r="J59">
            <v>107.1</v>
          </cell>
          <cell r="M59">
            <v>0.49999999999998579</v>
          </cell>
          <cell r="N59">
            <v>0.79601990049751237</v>
          </cell>
          <cell r="O59">
            <v>0.39486673247779436</v>
          </cell>
          <cell r="P59">
            <v>0.39331366764994868</v>
          </cell>
          <cell r="Q59">
            <v>-8.6190009794319167</v>
          </cell>
          <cell r="R59">
            <v>7.8242229367631211</v>
          </cell>
          <cell r="S59">
            <v>5.1689860834990071</v>
          </cell>
          <cell r="T59">
            <v>1.2287334593572723</v>
          </cell>
          <cell r="V59">
            <v>104.89715964740452</v>
          </cell>
          <cell r="W59">
            <v>1.2024280403231984</v>
          </cell>
          <cell r="Y59">
            <v>100.3873935404654</v>
          </cell>
          <cell r="Z59">
            <v>41</v>
          </cell>
          <cell r="AC59" t="str">
            <v/>
          </cell>
          <cell r="AD59">
            <v>100</v>
          </cell>
          <cell r="AE59">
            <v>100.88037073674251</v>
          </cell>
          <cell r="AF59">
            <v>102.09615666968949</v>
          </cell>
          <cell r="AG59">
            <v>102.99521815538826</v>
          </cell>
          <cell r="AH59">
            <v>103.98841669636558</v>
          </cell>
          <cell r="AI59">
            <v>95.903841975453631</v>
          </cell>
          <cell r="AJ59">
            <v>104.15452589553065</v>
          </cell>
          <cell r="AK59">
            <v>109.83954509059636</v>
          </cell>
          <cell r="AL59">
            <v>111.59042403589312</v>
          </cell>
          <cell r="AO59">
            <v>0.880370736742492</v>
          </cell>
          <cell r="AP59">
            <v>1.2051759168487877</v>
          </cell>
          <cell r="AQ59">
            <v>0.8806026740139572</v>
          </cell>
          <cell r="AR59">
            <v>0.96431519711805436</v>
          </cell>
          <cell r="AS59">
            <v>-7.7744954464668723</v>
          </cell>
          <cell r="AT59">
            <v>8.603079657839757</v>
          </cell>
          <cell r="AU59">
            <v>5.4582545944934679</v>
          </cell>
          <cell r="AV59">
            <v>1.5940333181939366</v>
          </cell>
          <cell r="AX59">
            <v>1.7795415947634154</v>
          </cell>
          <cell r="AY59">
            <v>23</v>
          </cell>
        </row>
        <row r="60">
          <cell r="A60" t="str">
            <v>Isole</v>
          </cell>
          <cell r="B60">
            <v>100</v>
          </cell>
          <cell r="C60">
            <v>99.5</v>
          </cell>
          <cell r="D60">
            <v>100.1</v>
          </cell>
          <cell r="E60">
            <v>99.4</v>
          </cell>
          <cell r="F60">
            <v>99.7</v>
          </cell>
          <cell r="G60">
            <v>91.2</v>
          </cell>
          <cell r="H60">
            <v>98.5</v>
          </cell>
          <cell r="I60">
            <v>105.8</v>
          </cell>
          <cell r="J60">
            <v>107.9</v>
          </cell>
          <cell r="M60">
            <v>-0.5</v>
          </cell>
          <cell r="N60">
            <v>0.60301507537687371</v>
          </cell>
          <cell r="O60">
            <v>-0.69930069930069294</v>
          </cell>
          <cell r="P60">
            <v>0.30181086519114331</v>
          </cell>
          <cell r="Q60">
            <v>-8.5255767301905792</v>
          </cell>
          <cell r="R60">
            <v>8.0043859649122879</v>
          </cell>
          <cell r="S60">
            <v>7.4111675126903549</v>
          </cell>
          <cell r="T60">
            <v>1.9848771266540695</v>
          </cell>
          <cell r="V60">
            <v>108.2246740220662</v>
          </cell>
          <cell r="W60">
            <v>1.9956315893920618</v>
          </cell>
          <cell r="Y60">
            <v>103.57185054734282</v>
          </cell>
          <cell r="Z60">
            <v>25</v>
          </cell>
          <cell r="AC60" t="str">
            <v/>
          </cell>
          <cell r="AD60">
            <v>100</v>
          </cell>
          <cell r="AE60">
            <v>99.966678228871316</v>
          </cell>
          <cell r="AF60">
            <v>101.13228741715828</v>
          </cell>
          <cell r="AG60">
            <v>101.06728632478632</v>
          </cell>
          <cell r="AH60">
            <v>102.04514349803343</v>
          </cell>
          <cell r="AI60">
            <v>94.118829488947057</v>
          </cell>
          <cell r="AJ60">
            <v>102.17638036809817</v>
          </cell>
          <cell r="AK60">
            <v>110.01779754936392</v>
          </cell>
          <cell r="AL60">
            <v>112.66755642633228</v>
          </cell>
          <cell r="AO60">
            <v>-3.3321771128683508E-2</v>
          </cell>
          <cell r="AP60">
            <v>1.1659977193783817</v>
          </cell>
          <cell r="AQ60">
            <v>-6.4273333504104357E-2</v>
          </cell>
          <cell r="AR60">
            <v>0.96753084880967322</v>
          </cell>
          <cell r="AS60">
            <v>-7.7674583398857351</v>
          </cell>
          <cell r="AT60">
            <v>8.5610402540092707</v>
          </cell>
          <cell r="AU60">
            <v>7.6743931944119197</v>
          </cell>
          <cell r="AV60">
            <v>2.4084820238102367</v>
          </cell>
          <cell r="AX60">
            <v>2.5065539316582459</v>
          </cell>
          <cell r="AY60">
            <v>15</v>
          </cell>
        </row>
        <row r="61">
          <cell r="A61" t="str">
            <v>Nord-Est</v>
          </cell>
          <cell r="B61">
            <v>100</v>
          </cell>
          <cell r="C61">
            <v>101.5</v>
          </cell>
          <cell r="D61">
            <v>103.7</v>
          </cell>
          <cell r="E61">
            <v>105.1</v>
          </cell>
          <cell r="F61">
            <v>105.8</v>
          </cell>
          <cell r="G61">
            <v>96.3</v>
          </cell>
          <cell r="H61">
            <v>104.6</v>
          </cell>
          <cell r="I61">
            <v>109</v>
          </cell>
          <cell r="J61">
            <v>109.4</v>
          </cell>
          <cell r="M61">
            <v>1.4999999999999858</v>
          </cell>
          <cell r="N61">
            <v>2.1674876847290818</v>
          </cell>
          <cell r="O61">
            <v>1.350048216007707</v>
          </cell>
          <cell r="P61">
            <v>0.66603235014272855</v>
          </cell>
          <cell r="Q61">
            <v>-8.9792060491493402</v>
          </cell>
          <cell r="R61">
            <v>8.618899273104887</v>
          </cell>
          <cell r="S61">
            <v>4.2065009560229498</v>
          </cell>
          <cell r="T61">
            <v>0.36697247706423752</v>
          </cell>
          <cell r="V61">
            <v>103.40264650283555</v>
          </cell>
          <cell r="W61">
            <v>0.84001777903064578</v>
          </cell>
          <cell r="Y61">
            <v>98.957132895662923</v>
          </cell>
          <cell r="Z61">
            <v>51</v>
          </cell>
          <cell r="AC61" t="str">
            <v/>
          </cell>
          <cell r="AD61">
            <v>100</v>
          </cell>
          <cell r="AE61">
            <v>101.56649484091751</v>
          </cell>
          <cell r="AF61">
            <v>103.74736710562604</v>
          </cell>
          <cell r="AG61">
            <v>105.01767576780057</v>
          </cell>
          <cell r="AH61">
            <v>105.62166648033642</v>
          </cell>
          <cell r="AI61">
            <v>96.308296360111996</v>
          </cell>
          <cell r="AJ61">
            <v>104.987082493926</v>
          </cell>
          <cell r="AK61">
            <v>109.5530264331293</v>
          </cell>
          <cell r="AL61">
            <v>109.76403630077787</v>
          </cell>
          <cell r="AO61">
            <v>1.5664948409175139</v>
          </cell>
          <cell r="AP61">
            <v>2.147235924725365</v>
          </cell>
          <cell r="AQ61">
            <v>1.2244249638462747</v>
          </cell>
          <cell r="AR61">
            <v>0.57513243186917862</v>
          </cell>
          <cell r="AS61">
            <v>-8.817670115021599</v>
          </cell>
          <cell r="AT61">
            <v>9.0114626276459546</v>
          </cell>
          <cell r="AU61">
            <v>4.3490530746651359</v>
          </cell>
          <cell r="AV61">
            <v>0.19260980232012059</v>
          </cell>
          <cell r="AX61">
            <v>0.96637483406962588</v>
          </cell>
          <cell r="AY61">
            <v>39</v>
          </cell>
        </row>
        <row r="62">
          <cell r="A62" t="str">
            <v>Centro (IT)</v>
          </cell>
          <cell r="B62">
            <v>100</v>
          </cell>
          <cell r="C62">
            <v>101.7</v>
          </cell>
          <cell r="D62">
            <v>102.9</v>
          </cell>
          <cell r="E62">
            <v>103.6</v>
          </cell>
          <cell r="F62">
            <v>104.9</v>
          </cell>
          <cell r="G62">
            <v>94.1</v>
          </cell>
          <cell r="H62">
            <v>100.5</v>
          </cell>
          <cell r="I62">
            <v>106.1</v>
          </cell>
          <cell r="J62">
            <v>106.3</v>
          </cell>
          <cell r="M62">
            <v>1.7000000000000171</v>
          </cell>
          <cell r="N62">
            <v>1.1799410029498461</v>
          </cell>
          <cell r="O62">
            <v>0.68027210884351064</v>
          </cell>
          <cell r="P62">
            <v>1.2548262548262699</v>
          </cell>
          <cell r="Q62">
            <v>-10.29551954242136</v>
          </cell>
          <cell r="R62">
            <v>6.8012752391073406</v>
          </cell>
          <cell r="S62">
            <v>5.5721393034825724</v>
          </cell>
          <cell r="T62">
            <v>0.18850141376060492</v>
          </cell>
          <cell r="V62">
            <v>101.33460438512869</v>
          </cell>
          <cell r="W62">
            <v>0.33199413244263098</v>
          </cell>
          <cell r="Y62">
            <v>96.978000585252147</v>
          </cell>
          <cell r="Z62">
            <v>67</v>
          </cell>
          <cell r="AC62" t="str">
            <v/>
          </cell>
          <cell r="AD62">
            <v>100</v>
          </cell>
          <cell r="AE62">
            <v>101.73928058641275</v>
          </cell>
          <cell r="AF62">
            <v>103.03057936668012</v>
          </cell>
          <cell r="AG62">
            <v>103.90873565734201</v>
          </cell>
          <cell r="AH62">
            <v>105.47098432041047</v>
          </cell>
          <cell r="AI62">
            <v>94.93908290287068</v>
          </cell>
          <cell r="AJ62">
            <v>101.86887665685457</v>
          </cell>
          <cell r="AK62">
            <v>107.82585809819507</v>
          </cell>
          <cell r="AL62">
            <v>108.08903995015831</v>
          </cell>
          <cell r="AO62">
            <v>1.7392805864127467</v>
          </cell>
          <cell r="AP62">
            <v>1.2692234236614297</v>
          </cell>
          <cell r="AQ62">
            <v>0.85232587845263197</v>
          </cell>
          <cell r="AR62">
            <v>1.503481543861966</v>
          </cell>
          <cell r="AS62">
            <v>-9.9855912840871071</v>
          </cell>
          <cell r="AT62">
            <v>7.2992002261845528</v>
          </cell>
          <cell r="AU62">
            <v>5.847695230218946</v>
          </cell>
          <cell r="AV62">
            <v>0.24408046140803208</v>
          </cell>
          <cell r="AX62">
            <v>0.61486876715721905</v>
          </cell>
          <cell r="AY62">
            <v>49</v>
          </cell>
        </row>
        <row r="63">
          <cell r="A63" t="str">
            <v>Kýpros</v>
          </cell>
          <cell r="B63">
            <v>100</v>
          </cell>
          <cell r="C63">
            <v>106.6</v>
          </cell>
          <cell r="D63">
            <v>112.7</v>
          </cell>
          <cell r="E63">
            <v>119.8</v>
          </cell>
          <cell r="F63">
            <v>126.8</v>
          </cell>
          <cell r="G63">
            <v>122.7</v>
          </cell>
          <cell r="H63">
            <v>136.69999999999999</v>
          </cell>
          <cell r="I63">
            <v>146.80000000000001</v>
          </cell>
          <cell r="J63">
            <v>150.6</v>
          </cell>
          <cell r="M63">
            <v>6.5999999999999801</v>
          </cell>
          <cell r="N63">
            <v>5.7223264540337908</v>
          </cell>
          <cell r="O63">
            <v>6.299911268855368</v>
          </cell>
          <cell r="P63">
            <v>5.8430717863105173</v>
          </cell>
          <cell r="Q63">
            <v>-3.2334384858044132</v>
          </cell>
          <cell r="R63">
            <v>11.409942950285227</v>
          </cell>
          <cell r="S63">
            <v>7.3884418434528385</v>
          </cell>
          <cell r="T63">
            <v>2.5885558583106132</v>
          </cell>
          <cell r="V63">
            <v>118.76971608832807</v>
          </cell>
          <cell r="W63">
            <v>4.3942141954243112</v>
          </cell>
          <cell r="Y63">
            <v>113.66353740869231</v>
          </cell>
          <cell r="Z63">
            <v>4</v>
          </cell>
          <cell r="AC63" t="str">
            <v/>
          </cell>
          <cell r="AD63">
            <v>100</v>
          </cell>
          <cell r="AE63">
            <v>105.86142608859035</v>
          </cell>
          <cell r="AF63">
            <v>110.88268103127326</v>
          </cell>
          <cell r="AG63">
            <v>116.43898536899327</v>
          </cell>
          <cell r="AH63">
            <v>121.58250240943363</v>
          </cell>
          <cell r="AI63">
            <v>116.32565246636771</v>
          </cell>
          <cell r="AJ63">
            <v>128.39642583439772</v>
          </cell>
          <cell r="AK63">
            <v>136.01718856141119</v>
          </cell>
          <cell r="AL63">
            <v>137.36923989602096</v>
          </cell>
          <cell r="AO63">
            <v>5.8614260885903491</v>
          </cell>
          <cell r="AP63">
            <v>4.7432337993263758</v>
          </cell>
          <cell r="AQ63">
            <v>5.010975822412604</v>
          </cell>
          <cell r="AR63">
            <v>4.4173495879757496</v>
          </cell>
          <cell r="AS63">
            <v>-4.323689543223324</v>
          </cell>
          <cell r="AT63">
            <v>10.376708070921794</v>
          </cell>
          <cell r="AU63">
            <v>5.9353386805661756</v>
          </cell>
          <cell r="AV63">
            <v>0.9940297611719302</v>
          </cell>
          <cell r="AX63">
            <v>3.0990359525735727</v>
          </cell>
          <cell r="AY63">
            <v>8</v>
          </cell>
        </row>
        <row r="64">
          <cell r="A64" t="str">
            <v>Latvija</v>
          </cell>
          <cell r="B64">
            <v>100</v>
          </cell>
          <cell r="C64">
            <v>102.7</v>
          </cell>
          <cell r="D64">
            <v>106.4</v>
          </cell>
          <cell r="E64">
            <v>111.1</v>
          </cell>
          <cell r="F64">
            <v>112</v>
          </cell>
          <cell r="G64">
            <v>108.3</v>
          </cell>
          <cell r="H64">
            <v>116</v>
          </cell>
          <cell r="I64">
            <v>118.2</v>
          </cell>
          <cell r="J64">
            <v>120.4</v>
          </cell>
          <cell r="M64">
            <v>2.7000000000000171</v>
          </cell>
          <cell r="N64">
            <v>3.6027263875365207</v>
          </cell>
          <cell r="O64">
            <v>4.4172932330826882</v>
          </cell>
          <cell r="P64">
            <v>0.81008100810080919</v>
          </cell>
          <cell r="Q64">
            <v>-3.3035714285714306</v>
          </cell>
          <cell r="R64">
            <v>7.109879963065552</v>
          </cell>
          <cell r="S64">
            <v>1.8965517241379359</v>
          </cell>
          <cell r="T64">
            <v>1.8612521150592301</v>
          </cell>
          <cell r="V64">
            <v>107.5</v>
          </cell>
          <cell r="W64">
            <v>1.8244601098570001</v>
          </cell>
          <cell r="Y64">
            <v>102.87833190025796</v>
          </cell>
          <cell r="Z64">
            <v>28</v>
          </cell>
          <cell r="AC64" t="str">
            <v/>
          </cell>
          <cell r="AD64">
            <v>100</v>
          </cell>
          <cell r="AE64">
            <v>103.64190849980096</v>
          </cell>
          <cell r="AF64">
            <v>108.38147499433329</v>
          </cell>
          <cell r="AG64">
            <v>114.0449791044776</v>
          </cell>
          <cell r="AH64">
            <v>115.75364705021455</v>
          </cell>
          <cell r="AI64">
            <v>112.65567848237113</v>
          </cell>
          <cell r="AJ64">
            <v>121.69675553786973</v>
          </cell>
          <cell r="AK64">
            <v>123.90749908547737</v>
          </cell>
          <cell r="AL64">
            <v>126.52833529980761</v>
          </cell>
          <cell r="AO64">
            <v>3.6419084998009765</v>
          </cell>
          <cell r="AP64">
            <v>4.5730212451089898</v>
          </cell>
          <cell r="AQ64">
            <v>5.2255278039355204</v>
          </cell>
          <cell r="AR64">
            <v>1.4982403952844123</v>
          </cell>
          <cell r="AS64">
            <v>-2.6763464018542038</v>
          </cell>
          <cell r="AT64">
            <v>8.0254073095067184</v>
          </cell>
          <cell r="AU64">
            <v>1.8166002354267334</v>
          </cell>
          <cell r="AV64">
            <v>2.1151554455330057</v>
          </cell>
          <cell r="AX64">
            <v>2.2499908319323794</v>
          </cell>
          <cell r="AY64">
            <v>18</v>
          </cell>
        </row>
        <row r="65">
          <cell r="A65" t="str">
            <v>Lietuva</v>
          </cell>
          <cell r="B65">
            <v>100</v>
          </cell>
          <cell r="C65">
            <v>102.7</v>
          </cell>
          <cell r="D65">
            <v>107.4</v>
          </cell>
          <cell r="E65">
            <v>112.7</v>
          </cell>
          <cell r="F65">
            <v>118</v>
          </cell>
          <cell r="G65">
            <v>118</v>
          </cell>
          <cell r="H65">
            <v>125.5</v>
          </cell>
          <cell r="I65">
            <v>128.69999999999999</v>
          </cell>
          <cell r="J65">
            <v>129.19999999999999</v>
          </cell>
          <cell r="M65">
            <v>2.7000000000000171</v>
          </cell>
          <cell r="N65">
            <v>4.576436222005853</v>
          </cell>
          <cell r="O65">
            <v>4.9348230912476652</v>
          </cell>
          <cell r="P65">
            <v>4.7027506654835776</v>
          </cell>
          <cell r="Q65">
            <v>0</v>
          </cell>
          <cell r="R65">
            <v>6.3559322033898411</v>
          </cell>
          <cell r="S65">
            <v>2.5498007968127325</v>
          </cell>
          <cell r="T65">
            <v>0.38850038850037549</v>
          </cell>
          <cell r="V65">
            <v>109.4915254237288</v>
          </cell>
          <cell r="W65">
            <v>2.292814163438166</v>
          </cell>
          <cell r="Y65">
            <v>104.78423714239911</v>
          </cell>
          <cell r="Z65">
            <v>16</v>
          </cell>
          <cell r="AC65" t="str">
            <v/>
          </cell>
          <cell r="AD65">
            <v>100</v>
          </cell>
          <cell r="AE65">
            <v>103.90570320401206</v>
          </cell>
          <cell r="AF65">
            <v>109.98691849829737</v>
          </cell>
          <cell r="AG65">
            <v>116.37418310158911</v>
          </cell>
          <cell r="AH65">
            <v>122.19849951442323</v>
          </cell>
          <cell r="AI65">
            <v>122.22980603977413</v>
          </cell>
          <cell r="AJ65">
            <v>130.09076585077517</v>
          </cell>
          <cell r="AK65">
            <v>132.31196656354621</v>
          </cell>
          <cell r="AL65">
            <v>130.97810342005647</v>
          </cell>
          <cell r="AO65">
            <v>3.9057032040120419</v>
          </cell>
          <cell r="AP65">
            <v>5.852628976818778</v>
          </cell>
          <cell r="AQ65">
            <v>5.8072948042367614</v>
          </cell>
          <cell r="AR65">
            <v>5.0048183004213058</v>
          </cell>
          <cell r="AS65">
            <v>2.5619402427452087E-2</v>
          </cell>
          <cell r="AT65">
            <v>6.4312953326973741</v>
          </cell>
          <cell r="AU65">
            <v>1.7074238115554863</v>
          </cell>
          <cell r="AV65">
            <v>-1.0081198081574314</v>
          </cell>
          <cell r="AX65">
            <v>1.7497160847523645</v>
          </cell>
          <cell r="AY65">
            <v>25</v>
          </cell>
        </row>
        <row r="66">
          <cell r="A66" t="str">
            <v>Luxembourg</v>
          </cell>
          <cell r="B66">
            <v>100</v>
          </cell>
          <cell r="C66">
            <v>105</v>
          </cell>
          <cell r="D66">
            <v>106.4</v>
          </cell>
          <cell r="E66">
            <v>107.7</v>
          </cell>
          <cell r="F66">
            <v>110.8</v>
          </cell>
          <cell r="G66">
            <v>109.8</v>
          </cell>
          <cell r="H66">
            <v>117.7</v>
          </cell>
          <cell r="I66">
            <v>119.3</v>
          </cell>
          <cell r="J66">
            <v>118</v>
          </cell>
          <cell r="M66">
            <v>5</v>
          </cell>
          <cell r="N66">
            <v>1.3333333333333428</v>
          </cell>
          <cell r="O66">
            <v>1.2218045112782079</v>
          </cell>
          <cell r="P66">
            <v>2.8783658310120614</v>
          </cell>
          <cell r="Q66">
            <v>-0.90252707581227298</v>
          </cell>
          <cell r="R66">
            <v>7.19489981785064</v>
          </cell>
          <cell r="S66">
            <v>1.3593882752761317</v>
          </cell>
          <cell r="T66">
            <v>-1.0896898575020941</v>
          </cell>
          <cell r="V66">
            <v>106.49819494584838</v>
          </cell>
          <cell r="W66">
            <v>1.5863980301751326</v>
          </cell>
          <cell r="Y66">
            <v>101.91959671085922</v>
          </cell>
          <cell r="Z66">
            <v>33</v>
          </cell>
          <cell r="AC66" t="str">
            <v/>
          </cell>
          <cell r="AD66">
            <v>100</v>
          </cell>
          <cell r="AE66">
            <v>102.35221611627547</v>
          </cell>
          <cell r="AF66">
            <v>101.484404837683</v>
          </cell>
          <cell r="AG66">
            <v>100.72827318867955</v>
          </cell>
          <cell r="AH66">
            <v>101.50679774105835</v>
          </cell>
          <cell r="AI66">
            <v>99.057466529351188</v>
          </cell>
          <cell r="AJ66">
            <v>104.53002464360358</v>
          </cell>
          <cell r="AK66">
            <v>103.66472347698695</v>
          </cell>
          <cell r="AL66">
            <v>100.61878519228465</v>
          </cell>
          <cell r="AO66">
            <v>2.3522161162754713</v>
          </cell>
          <cell r="AP66">
            <v>-0.84786760025460239</v>
          </cell>
          <cell r="AQ66">
            <v>-0.74507176764038263</v>
          </cell>
          <cell r="AR66">
            <v>0.77289575978385017</v>
          </cell>
          <cell r="AS66">
            <v>-2.4129725951510608</v>
          </cell>
          <cell r="AT66">
            <v>5.5246295973366557</v>
          </cell>
          <cell r="AU66">
            <v>-0.82780155229743002</v>
          </cell>
          <cell r="AV66">
            <v>-2.9382592096321787</v>
          </cell>
          <cell r="AX66">
            <v>-0.21942883443770711</v>
          </cell>
          <cell r="AY66">
            <v>75</v>
          </cell>
        </row>
        <row r="67">
          <cell r="A67" t="str">
            <v>Közép-Magyarország</v>
          </cell>
          <cell r="B67">
            <v>100</v>
          </cell>
          <cell r="C67">
            <v>101.5</v>
          </cell>
          <cell r="D67">
            <v>106.6</v>
          </cell>
          <cell r="E67">
            <v>113.2</v>
          </cell>
          <cell r="F67">
            <v>122.5</v>
          </cell>
          <cell r="G67">
            <v>118.1</v>
          </cell>
          <cell r="H67">
            <v>127.9</v>
          </cell>
          <cell r="I67">
            <v>136.5</v>
          </cell>
          <cell r="J67">
            <v>136.69999999999999</v>
          </cell>
          <cell r="M67">
            <v>1.4999999999999858</v>
          </cell>
          <cell r="N67">
            <v>5.0246305418719146</v>
          </cell>
          <cell r="O67">
            <v>6.1913696060037751</v>
          </cell>
          <cell r="P67">
            <v>8.2155477031802064</v>
          </cell>
          <cell r="Q67">
            <v>-3.5918367346938851</v>
          </cell>
          <cell r="R67">
            <v>8.2980524978831625</v>
          </cell>
          <cell r="S67">
            <v>6.7240031274432965</v>
          </cell>
          <cell r="T67">
            <v>0.146520146520146</v>
          </cell>
          <cell r="V67">
            <v>111.59183673469386</v>
          </cell>
          <cell r="W67">
            <v>2.7798800414504399</v>
          </cell>
          <cell r="Y67">
            <v>106.79425132047659</v>
          </cell>
          <cell r="Z67">
            <v>10</v>
          </cell>
          <cell r="AC67" t="str">
            <v/>
          </cell>
          <cell r="AD67">
            <v>100</v>
          </cell>
          <cell r="AE67">
            <v>101.3892175225365</v>
          </cell>
          <cell r="AF67">
            <v>106.30209544691769</v>
          </cell>
          <cell r="AG67">
            <v>112.4476389558879</v>
          </cell>
          <cell r="AH67">
            <v>121.12950717446472</v>
          </cell>
          <cell r="AI67">
            <v>116.81534946245526</v>
          </cell>
          <cell r="AJ67">
            <v>126.85742879601291</v>
          </cell>
          <cell r="AK67">
            <v>135.18610600848336</v>
          </cell>
          <cell r="AL67">
            <v>134.68513709280845</v>
          </cell>
          <cell r="AO67">
            <v>1.3892175225364838</v>
          </cell>
          <cell r="AP67">
            <v>4.8455625207771078</v>
          </cell>
          <cell r="AQ67">
            <v>5.781206365813361</v>
          </cell>
          <cell r="AR67">
            <v>7.720809702356334</v>
          </cell>
          <cell r="AS67">
            <v>-3.5616075823669604</v>
          </cell>
          <cell r="AT67">
            <v>8.5965409338480754</v>
          </cell>
          <cell r="AU67">
            <v>6.5653839050001466</v>
          </cell>
          <cell r="AV67">
            <v>-0.37057722162919049</v>
          </cell>
          <cell r="AX67">
            <v>2.6874644913566357</v>
          </cell>
          <cell r="AY67">
            <v>12</v>
          </cell>
        </row>
        <row r="68">
          <cell r="A68" t="str">
            <v>Dunántúl</v>
          </cell>
          <cell r="B68">
            <v>100</v>
          </cell>
          <cell r="C68">
            <v>104.2</v>
          </cell>
          <cell r="D68">
            <v>106.7</v>
          </cell>
          <cell r="E68">
            <v>111.1</v>
          </cell>
          <cell r="F68">
            <v>114</v>
          </cell>
          <cell r="G68">
            <v>106.4</v>
          </cell>
          <cell r="H68">
            <v>113.8</v>
          </cell>
          <cell r="I68">
            <v>118.3</v>
          </cell>
          <cell r="J68">
            <v>114.5</v>
          </cell>
          <cell r="M68">
            <v>4.2000000000000028</v>
          </cell>
          <cell r="N68">
            <v>2.3992322456813753</v>
          </cell>
          <cell r="O68">
            <v>4.1237113402061709</v>
          </cell>
          <cell r="P68">
            <v>2.61026102610262</v>
          </cell>
          <cell r="Q68">
            <v>-6.6666666666666714</v>
          </cell>
          <cell r="R68">
            <v>6.9548872180451156</v>
          </cell>
          <cell r="S68">
            <v>3.9543057996485089</v>
          </cell>
          <cell r="T68">
            <v>-3.2121724429416787</v>
          </cell>
          <cell r="V68">
            <v>100.43859649122805</v>
          </cell>
          <cell r="W68">
            <v>0.10946923887460969</v>
          </cell>
          <cell r="Y68">
            <v>96.120514096936233</v>
          </cell>
          <cell r="Z68">
            <v>77</v>
          </cell>
          <cell r="AC68" t="str">
            <v/>
          </cell>
          <cell r="AD68">
            <v>100</v>
          </cell>
          <cell r="AE68">
            <v>104.67497055057619</v>
          </cell>
          <cell r="AF68">
            <v>107.5694474903369</v>
          </cell>
          <cell r="AG68">
            <v>112.19175416256216</v>
          </cell>
          <cell r="AH68">
            <v>115.14949892369015</v>
          </cell>
          <cell r="AI68">
            <v>107.49353231439099</v>
          </cell>
          <cell r="AJ68">
            <v>115.19624695503776</v>
          </cell>
          <cell r="AK68">
            <v>119.96113202084538</v>
          </cell>
          <cell r="AL68">
            <v>116.31664451081608</v>
          </cell>
          <cell r="AO68">
            <v>4.6749705505761909</v>
          </cell>
          <cell r="AP68">
            <v>2.7652044462359555</v>
          </cell>
          <cell r="AQ68">
            <v>4.2970441701306328</v>
          </cell>
          <cell r="AR68">
            <v>2.6363299007182945</v>
          </cell>
          <cell r="AS68">
            <v>-6.6487189964871618</v>
          </cell>
          <cell r="AT68">
            <v>7.1657470685011333</v>
          </cell>
          <cell r="AU68">
            <v>4.1363197081128789</v>
          </cell>
          <cell r="AV68">
            <v>-3.0380569511431474</v>
          </cell>
          <cell r="AX68">
            <v>0.25244038472982311</v>
          </cell>
          <cell r="AY68">
            <v>59</v>
          </cell>
        </row>
        <row r="69">
          <cell r="A69" t="str">
            <v>Alföld és Észak</v>
          </cell>
          <cell r="B69">
            <v>100</v>
          </cell>
          <cell r="C69">
            <v>102.3</v>
          </cell>
          <cell r="D69">
            <v>106.7</v>
          </cell>
          <cell r="E69">
            <v>113.2</v>
          </cell>
          <cell r="F69">
            <v>115.5</v>
          </cell>
          <cell r="G69">
            <v>111.7</v>
          </cell>
          <cell r="H69">
            <v>117.4</v>
          </cell>
          <cell r="I69">
            <v>117.5</v>
          </cell>
          <cell r="J69">
            <v>116.5</v>
          </cell>
          <cell r="M69">
            <v>2.2999999999999972</v>
          </cell>
          <cell r="N69">
            <v>4.3010752688172005</v>
          </cell>
          <cell r="O69">
            <v>6.0918462980318537</v>
          </cell>
          <cell r="P69">
            <v>2.0318021201413359</v>
          </cell>
          <cell r="Q69">
            <v>-3.2900432900432861</v>
          </cell>
          <cell r="R69">
            <v>5.1029543419874699</v>
          </cell>
          <cell r="S69">
            <v>8.5178875638831641E-2</v>
          </cell>
          <cell r="T69">
            <v>-0.85106382978723616</v>
          </cell>
          <cell r="V69">
            <v>100.86580086580086</v>
          </cell>
          <cell r="W69">
            <v>0.21575098431185324</v>
          </cell>
          <cell r="Y69">
            <v>96.529351989369189</v>
          </cell>
          <cell r="Z69">
            <v>73</v>
          </cell>
          <cell r="AC69" t="str">
            <v/>
          </cell>
          <cell r="AD69">
            <v>100</v>
          </cell>
          <cell r="AE69">
            <v>103.03868074739353</v>
          </cell>
          <cell r="AF69">
            <v>108.24505417421804</v>
          </cell>
          <cell r="AG69">
            <v>115.63766545792558</v>
          </cell>
          <cell r="AH69">
            <v>118.77029070166999</v>
          </cell>
          <cell r="AI69">
            <v>115.56188513364377</v>
          </cell>
          <cell r="AJ69">
            <v>122.28887692946169</v>
          </cell>
          <cell r="AK69">
            <v>123.22546514198221</v>
          </cell>
          <cell r="AL69">
            <v>122.94597453891457</v>
          </cell>
          <cell r="AO69">
            <v>3.0386807473935278</v>
          </cell>
          <cell r="AP69">
            <v>5.0528339348484934</v>
          </cell>
          <cell r="AQ69">
            <v>6.8295141427979615</v>
          </cell>
          <cell r="AR69">
            <v>2.7090007666094067</v>
          </cell>
          <cell r="AS69">
            <v>-2.7013536374051483</v>
          </cell>
          <cell r="AT69">
            <v>5.8211163551359135</v>
          </cell>
          <cell r="AU69">
            <v>0.76588176785756445</v>
          </cell>
          <cell r="AV69">
            <v>-0.22681237416763622</v>
          </cell>
          <cell r="AX69">
            <v>0.86758514541416787</v>
          </cell>
          <cell r="AY69">
            <v>42</v>
          </cell>
        </row>
        <row r="70">
          <cell r="A70" t="str">
            <v>Malta</v>
          </cell>
          <cell r="B70">
            <v>100</v>
          </cell>
          <cell r="C70">
            <v>104.1</v>
          </cell>
          <cell r="D70">
            <v>117.6</v>
          </cell>
          <cell r="E70">
            <v>126</v>
          </cell>
          <cell r="F70">
            <v>131.19999999999999</v>
          </cell>
          <cell r="G70">
            <v>126.8</v>
          </cell>
          <cell r="H70">
            <v>143.6</v>
          </cell>
          <cell r="I70">
            <v>149.69999999999999</v>
          </cell>
          <cell r="J70">
            <v>159.80000000000001</v>
          </cell>
          <cell r="M70">
            <v>4.0999999999999943</v>
          </cell>
          <cell r="N70">
            <v>12.968299711815561</v>
          </cell>
          <cell r="O70">
            <v>7.1428571428571388</v>
          </cell>
          <cell r="P70">
            <v>4.1269841269841123</v>
          </cell>
          <cell r="Q70">
            <v>-3.3536585365853568</v>
          </cell>
          <cell r="R70">
            <v>13.249211356466887</v>
          </cell>
          <cell r="S70">
            <v>4.2479108635097589</v>
          </cell>
          <cell r="T70">
            <v>6.7468269873079691</v>
          </cell>
          <cell r="V70">
            <v>121.7987804878049</v>
          </cell>
          <cell r="W70">
            <v>5.0535505296709999</v>
          </cell>
          <cell r="Y70">
            <v>116.56237547973076</v>
          </cell>
          <cell r="Z70">
            <v>3</v>
          </cell>
          <cell r="AC70" t="str">
            <v/>
          </cell>
          <cell r="AD70">
            <v>100</v>
          </cell>
          <cell r="AE70">
            <v>101.76875357472832</v>
          </cell>
          <cell r="AF70">
            <v>111.81548599670511</v>
          </cell>
          <cell r="AG70">
            <v>115.60014864362691</v>
          </cell>
          <cell r="AH70">
            <v>115.5566830505787</v>
          </cell>
          <cell r="AI70">
            <v>109.34300960512273</v>
          </cell>
          <cell r="AJ70">
            <v>123.15618426385163</v>
          </cell>
          <cell r="AK70">
            <v>125.05015037593984</v>
          </cell>
          <cell r="AL70">
            <v>128.2833917410311</v>
          </cell>
          <cell r="AO70">
            <v>1.7687535747283221</v>
          </cell>
          <cell r="AP70">
            <v>9.8721189648839527</v>
          </cell>
          <cell r="AQ70">
            <v>3.3847392543044634</v>
          </cell>
          <cell r="AR70">
            <v>-3.759994563866087E-2</v>
          </cell>
          <cell r="AS70">
            <v>-5.3771649388173159</v>
          </cell>
          <cell r="AT70">
            <v>12.63288317068762</v>
          </cell>
          <cell r="AU70">
            <v>1.5378570904978233</v>
          </cell>
          <cell r="AV70">
            <v>2.5855557593262688</v>
          </cell>
          <cell r="AX70">
            <v>2.6464281702895533</v>
          </cell>
          <cell r="AY70">
            <v>13</v>
          </cell>
        </row>
        <row r="71">
          <cell r="A71" t="str">
            <v>Noord-Nederland</v>
          </cell>
          <cell r="B71">
            <v>100</v>
          </cell>
          <cell r="C71">
            <v>101.3</v>
          </cell>
          <cell r="D71">
            <v>102.5</v>
          </cell>
          <cell r="E71">
            <v>102.2</v>
          </cell>
          <cell r="F71">
            <v>103.2</v>
          </cell>
          <cell r="G71">
            <v>98.7</v>
          </cell>
          <cell r="H71">
            <v>103.6</v>
          </cell>
          <cell r="I71">
            <v>106.5</v>
          </cell>
          <cell r="J71">
            <v>101.8</v>
          </cell>
          <cell r="M71">
            <v>1.2999999999999829</v>
          </cell>
          <cell r="N71">
            <v>1.1846001974333547</v>
          </cell>
          <cell r="O71">
            <v>-0.29268292682927211</v>
          </cell>
          <cell r="P71">
            <v>0.97847358121330785</v>
          </cell>
          <cell r="Q71">
            <v>-4.3604651162790731</v>
          </cell>
          <cell r="R71">
            <v>4.9645390070921991</v>
          </cell>
          <cell r="S71">
            <v>2.7992277992278076</v>
          </cell>
          <cell r="T71">
            <v>-4.413145539906111</v>
          </cell>
          <cell r="V71">
            <v>98.643410852713174</v>
          </cell>
          <cell r="W71">
            <v>-0.34088638185762932</v>
          </cell>
          <cell r="Y71">
            <v>94.402507548641239</v>
          </cell>
          <cell r="Z71">
            <v>88</v>
          </cell>
          <cell r="AC71" t="str">
            <v/>
          </cell>
          <cell r="AD71">
            <v>100</v>
          </cell>
          <cell r="AE71">
            <v>101.1822777454968</v>
          </cell>
          <cell r="AF71">
            <v>102.26204294834591</v>
          </cell>
          <cell r="AG71">
            <v>102.0219512195122</v>
          </cell>
          <cell r="AH71">
            <v>102.72194557035323</v>
          </cell>
          <cell r="AI71">
            <v>97.959180138568144</v>
          </cell>
          <cell r="AJ71">
            <v>102.58548387096775</v>
          </cell>
          <cell r="AK71">
            <v>104.61342857142857</v>
          </cell>
          <cell r="AL71">
            <v>99.203061224489801</v>
          </cell>
          <cell r="AO71">
            <v>1.1822777454967905</v>
          </cell>
          <cell r="AP71">
            <v>1.067148543112495</v>
          </cell>
          <cell r="AQ71">
            <v>-0.23478088439419764</v>
          </cell>
          <cell r="AR71">
            <v>0.68612131259371267</v>
          </cell>
          <cell r="AS71">
            <v>-4.6365607712551764</v>
          </cell>
          <cell r="AT71">
            <v>4.7226852305781506</v>
          </cell>
          <cell r="AU71">
            <v>1.9768339768339729</v>
          </cell>
          <cell r="AV71">
            <v>-5.1717713689544524</v>
          </cell>
          <cell r="AX71">
            <v>-0.8676368013025666</v>
          </cell>
          <cell r="AY71">
            <v>90</v>
          </cell>
        </row>
        <row r="72">
          <cell r="A72" t="str">
            <v>Oost-Nederland</v>
          </cell>
          <cell r="B72">
            <v>100</v>
          </cell>
          <cell r="C72">
            <v>102.4</v>
          </cell>
          <cell r="D72">
            <v>104.7</v>
          </cell>
          <cell r="E72">
            <v>107.4</v>
          </cell>
          <cell r="F72">
            <v>110.2</v>
          </cell>
          <cell r="G72">
            <v>107</v>
          </cell>
          <cell r="H72">
            <v>113.7</v>
          </cell>
          <cell r="I72">
            <v>119.5</v>
          </cell>
          <cell r="J72">
            <v>119.7</v>
          </cell>
          <cell r="M72">
            <v>2.4000000000000057</v>
          </cell>
          <cell r="N72">
            <v>2.24609375</v>
          </cell>
          <cell r="O72">
            <v>2.5787965616045767</v>
          </cell>
          <cell r="P72">
            <v>2.6070763500930951</v>
          </cell>
          <cell r="Q72">
            <v>-2.9038112522686106</v>
          </cell>
          <cell r="R72">
            <v>6.2616822429906591</v>
          </cell>
          <cell r="S72">
            <v>5.1011433597185629</v>
          </cell>
          <cell r="T72">
            <v>0.16736401673639989</v>
          </cell>
          <cell r="V72">
            <v>108.62068965517241</v>
          </cell>
          <cell r="W72">
            <v>2.0888094097230976</v>
          </cell>
          <cell r="Y72">
            <v>103.95084057283484</v>
          </cell>
          <cell r="Z72">
            <v>24</v>
          </cell>
          <cell r="AC72" t="str">
            <v/>
          </cell>
          <cell r="AD72">
            <v>100</v>
          </cell>
          <cell r="AE72">
            <v>101.91550236571112</v>
          </cell>
          <cell r="AF72">
            <v>103.62778854137835</v>
          </cell>
          <cell r="AG72">
            <v>105.65678129298489</v>
          </cell>
          <cell r="AH72">
            <v>107.72968835429198</v>
          </cell>
          <cell r="AI72">
            <v>103.91960890820206</v>
          </cell>
          <cell r="AJ72">
            <v>109.71160280626012</v>
          </cell>
          <cell r="AK72">
            <v>114.25989304812833</v>
          </cell>
          <cell r="AL72">
            <v>113.38998675496688</v>
          </cell>
          <cell r="AO72">
            <v>1.9155023657111201</v>
          </cell>
          <cell r="AP72">
            <v>1.6801037486160908</v>
          </cell>
          <cell r="AQ72">
            <v>1.9579620294573488</v>
          </cell>
          <cell r="AR72">
            <v>1.9619252412762336</v>
          </cell>
          <cell r="AS72">
            <v>-3.5367033027698511</v>
          </cell>
          <cell r="AT72">
            <v>5.5735331944661652</v>
          </cell>
          <cell r="AU72">
            <v>4.1456784200847494</v>
          </cell>
          <cell r="AV72">
            <v>-0.76134002050484639</v>
          </cell>
          <cell r="AX72">
            <v>1.2884266814948688</v>
          </cell>
          <cell r="AY72">
            <v>35</v>
          </cell>
        </row>
        <row r="73">
          <cell r="A73" t="str">
            <v>West-Nederland</v>
          </cell>
          <cell r="B73">
            <v>100</v>
          </cell>
          <cell r="C73">
            <v>102.4</v>
          </cell>
          <cell r="D73">
            <v>105.5</v>
          </cell>
          <cell r="E73">
            <v>108.2</v>
          </cell>
          <cell r="F73">
            <v>111</v>
          </cell>
          <cell r="G73">
            <v>106.2</v>
          </cell>
          <cell r="H73">
            <v>112.8</v>
          </cell>
          <cell r="I73">
            <v>119.6</v>
          </cell>
          <cell r="J73">
            <v>120.8</v>
          </cell>
          <cell r="M73">
            <v>2.4000000000000057</v>
          </cell>
          <cell r="N73">
            <v>3.02734375</v>
          </cell>
          <cell r="O73">
            <v>2.5592417061611314</v>
          </cell>
          <cell r="P73">
            <v>2.5878003696857519</v>
          </cell>
          <cell r="Q73">
            <v>-4.3243243243243228</v>
          </cell>
          <cell r="R73">
            <v>6.2146892655367196</v>
          </cell>
          <cell r="S73">
            <v>6.0283687943262407</v>
          </cell>
          <cell r="T73">
            <v>1.0033444816053532</v>
          </cell>
          <cell r="V73">
            <v>108.82882882882883</v>
          </cell>
          <cell r="W73">
            <v>2.1376799995630051</v>
          </cell>
          <cell r="Y73">
            <v>104.15003137273131</v>
          </cell>
          <cell r="Z73">
            <v>23</v>
          </cell>
          <cell r="AC73" t="str">
            <v/>
          </cell>
          <cell r="AD73">
            <v>100</v>
          </cell>
          <cell r="AE73">
            <v>101.64091919940698</v>
          </cell>
          <cell r="AF73">
            <v>103.89642069134592</v>
          </cell>
          <cell r="AG73">
            <v>105.73881522929085</v>
          </cell>
          <cell r="AH73">
            <v>107.57225572979493</v>
          </cell>
          <cell r="AI73">
            <v>102.26666666666667</v>
          </cell>
          <cell r="AJ73">
            <v>108.01373063170439</v>
          </cell>
          <cell r="AK73">
            <v>113.33644727530078</v>
          </cell>
          <cell r="AL73">
            <v>113.23150157507875</v>
          </cell>
          <cell r="AO73">
            <v>1.6409191994069943</v>
          </cell>
          <cell r="AP73">
            <v>2.2190880500735375</v>
          </cell>
          <cell r="AQ73">
            <v>1.7732993357088702</v>
          </cell>
          <cell r="AR73">
            <v>1.7339332737257678</v>
          </cell>
          <cell r="AS73">
            <v>-4.9321165826020206</v>
          </cell>
          <cell r="AT73">
            <v>5.6196844508191504</v>
          </cell>
          <cell r="AU73">
            <v>4.9278148365649201</v>
          </cell>
          <cell r="AV73">
            <v>-9.2596603074312611E-2</v>
          </cell>
          <cell r="AX73">
            <v>1.2900411889887664</v>
          </cell>
          <cell r="AY73">
            <v>34</v>
          </cell>
        </row>
        <row r="74">
          <cell r="A74" t="str">
            <v>Zuid-Nederland</v>
          </cell>
          <cell r="B74">
            <v>100</v>
          </cell>
          <cell r="C74">
            <v>103.1</v>
          </cell>
          <cell r="D74">
            <v>106.6</v>
          </cell>
          <cell r="E74">
            <v>109.1</v>
          </cell>
          <cell r="F74">
            <v>111.4</v>
          </cell>
          <cell r="G74">
            <v>107.8</v>
          </cell>
          <cell r="H74">
            <v>115.2</v>
          </cell>
          <cell r="I74">
            <v>119.3</v>
          </cell>
          <cell r="J74">
            <v>119.5</v>
          </cell>
          <cell r="M74">
            <v>3.0999999999999943</v>
          </cell>
          <cell r="N74">
            <v>3.3947623666343389</v>
          </cell>
          <cell r="O74">
            <v>2.3452157598499213</v>
          </cell>
          <cell r="P74">
            <v>2.1081576535288775</v>
          </cell>
          <cell r="Q74">
            <v>-3.231597845601442</v>
          </cell>
          <cell r="R74">
            <v>6.8645640074211514</v>
          </cell>
          <cell r="S74">
            <v>3.5590277777777715</v>
          </cell>
          <cell r="T74">
            <v>0.16764459346185845</v>
          </cell>
          <cell r="V74">
            <v>107.27109515260322</v>
          </cell>
          <cell r="W74">
            <v>1.7702118603094732</v>
          </cell>
          <cell r="Y74">
            <v>102.65926818989459</v>
          </cell>
          <cell r="Z74">
            <v>31</v>
          </cell>
          <cell r="AC74" t="str">
            <v/>
          </cell>
          <cell r="AD74">
            <v>100</v>
          </cell>
          <cell r="AE74">
            <v>102.78688569850911</v>
          </cell>
          <cell r="AF74">
            <v>105.83794335991202</v>
          </cell>
          <cell r="AG74">
            <v>107.81611932129172</v>
          </cell>
          <cell r="AH74">
            <v>109.6091008174387</v>
          </cell>
          <cell r="AI74">
            <v>105.63522388059702</v>
          </cell>
          <cell r="AJ74">
            <v>112.39859497433126</v>
          </cell>
          <cell r="AK74">
            <v>115.40109831234932</v>
          </cell>
          <cell r="AL74">
            <v>114.55123440403503</v>
          </cell>
          <cell r="AO74">
            <v>2.7868856985091099</v>
          </cell>
          <cell r="AP74">
            <v>2.9683335969066746</v>
          </cell>
          <cell r="AQ74">
            <v>1.8690612256633869</v>
          </cell>
          <cell r="AR74">
            <v>1.6629994730230351</v>
          </cell>
          <cell r="AS74">
            <v>-3.625499075537931</v>
          </cell>
          <cell r="AT74">
            <v>6.4025718366244035</v>
          </cell>
          <cell r="AU74">
            <v>2.6712997068190703</v>
          </cell>
          <cell r="AV74">
            <v>-0.73644351807988073</v>
          </cell>
          <cell r="AX74">
            <v>1.1086448513185019</v>
          </cell>
          <cell r="AY74">
            <v>38</v>
          </cell>
        </row>
        <row r="75">
          <cell r="A75" t="str">
            <v>Ostösterreich</v>
          </cell>
          <cell r="B75">
            <v>100</v>
          </cell>
          <cell r="C75">
            <v>102.6</v>
          </cell>
          <cell r="D75">
            <v>103.9</v>
          </cell>
          <cell r="E75">
            <v>106.5</v>
          </cell>
          <cell r="F75">
            <v>108.2</v>
          </cell>
          <cell r="G75">
            <v>101.2</v>
          </cell>
          <cell r="H75">
            <v>106.3</v>
          </cell>
          <cell r="I75">
            <v>110.1</v>
          </cell>
          <cell r="J75">
            <v>111</v>
          </cell>
          <cell r="M75">
            <v>2.6000000000000085</v>
          </cell>
          <cell r="N75">
            <v>1.2670565302144325</v>
          </cell>
          <cell r="O75">
            <v>2.5024061597689951</v>
          </cell>
          <cell r="P75">
            <v>1.596244131455407</v>
          </cell>
          <cell r="Q75">
            <v>-6.4695009242144152</v>
          </cell>
          <cell r="R75">
            <v>5.039525691699609</v>
          </cell>
          <cell r="S75">
            <v>3.5747883349012142</v>
          </cell>
          <cell r="T75">
            <v>0.81743869209809361</v>
          </cell>
          <cell r="V75">
            <v>102.58780036968575</v>
          </cell>
          <cell r="W75">
            <v>0.64076504412975055</v>
          </cell>
          <cell r="Y75">
            <v>98.177318840464537</v>
          </cell>
          <cell r="Z75">
            <v>56</v>
          </cell>
          <cell r="AC75" t="str">
            <v/>
          </cell>
          <cell r="AD75">
            <v>100</v>
          </cell>
          <cell r="AE75">
            <v>100.99895583173493</v>
          </cell>
          <cell r="AF75">
            <v>101.43671748981758</v>
          </cell>
          <cell r="AG75">
            <v>103.40355948894707</v>
          </cell>
          <cell r="AH75">
            <v>104.53884808598869</v>
          </cell>
          <cell r="AI75">
            <v>97.269008086364011</v>
          </cell>
          <cell r="AJ75">
            <v>101.71165336915658</v>
          </cell>
          <cell r="AK75">
            <v>103.84989665130074</v>
          </cell>
          <cell r="AL75">
            <v>103.55892482275861</v>
          </cell>
          <cell r="AO75">
            <v>0.99895583173493208</v>
          </cell>
          <cell r="AP75">
            <v>0.43343186518876564</v>
          </cell>
          <cell r="AQ75">
            <v>1.938984272955139</v>
          </cell>
          <cell r="AR75">
            <v>1.0979202289095156</v>
          </cell>
          <cell r="AS75">
            <v>-6.9541994509494316</v>
          </cell>
          <cell r="AT75">
            <v>4.5673800629775059</v>
          </cell>
          <cell r="AU75">
            <v>2.1022598800783783</v>
          </cell>
          <cell r="AV75">
            <v>-0.28018499577243006</v>
          </cell>
          <cell r="AX75">
            <v>-0.23517257695583282</v>
          </cell>
          <cell r="AY75">
            <v>78</v>
          </cell>
        </row>
        <row r="76">
          <cell r="A76" t="str">
            <v>Südösterreich</v>
          </cell>
          <cell r="B76">
            <v>100</v>
          </cell>
          <cell r="C76">
            <v>101.8</v>
          </cell>
          <cell r="D76">
            <v>105.5</v>
          </cell>
          <cell r="E76">
            <v>107.4</v>
          </cell>
          <cell r="F76">
            <v>109.5</v>
          </cell>
          <cell r="G76">
            <v>102.4</v>
          </cell>
          <cell r="H76">
            <v>107.8</v>
          </cell>
          <cell r="I76">
            <v>113.2</v>
          </cell>
          <cell r="J76">
            <v>111.9</v>
          </cell>
          <cell r="M76">
            <v>1.7999999999999972</v>
          </cell>
          <cell r="N76">
            <v>3.6345776031434269</v>
          </cell>
          <cell r="O76">
            <v>1.8009478672985892</v>
          </cell>
          <cell r="P76">
            <v>1.955307262569832</v>
          </cell>
          <cell r="Q76">
            <v>-6.4840182648401736</v>
          </cell>
          <cell r="R76">
            <v>5.2734375</v>
          </cell>
          <cell r="S76">
            <v>5.0092764378478734</v>
          </cell>
          <cell r="T76">
            <v>-1.1484098939929339</v>
          </cell>
          <cell r="V76">
            <v>102.19178082191782</v>
          </cell>
          <cell r="W76">
            <v>0.5434982736478986</v>
          </cell>
          <cell r="Y76">
            <v>97.798325068610964</v>
          </cell>
          <cell r="Z76">
            <v>60</v>
          </cell>
          <cell r="AC76" t="str">
            <v/>
          </cell>
          <cell r="AD76">
            <v>100</v>
          </cell>
          <cell r="AE76">
            <v>101.06909333778593</v>
          </cell>
          <cell r="AF76">
            <v>104.61501259109784</v>
          </cell>
          <cell r="AG76">
            <v>106.31527192008879</v>
          </cell>
          <cell r="AH76">
            <v>108.18333877962459</v>
          </cell>
          <cell r="AI76">
            <v>100.98972195653256</v>
          </cell>
          <cell r="AJ76">
            <v>106.09245742092456</v>
          </cell>
          <cell r="AK76">
            <v>110.51185700447134</v>
          </cell>
          <cell r="AL76">
            <v>108.69425672916179</v>
          </cell>
          <cell r="AO76">
            <v>1.0690933377859295</v>
          </cell>
          <cell r="AP76">
            <v>3.5084110643606863</v>
          </cell>
          <cell r="AQ76">
            <v>1.6252536675942082</v>
          </cell>
          <cell r="AR76">
            <v>1.7571011443585576</v>
          </cell>
          <cell r="AS76">
            <v>-6.6494683046765886</v>
          </cell>
          <cell r="AT76">
            <v>5.0527275108137104</v>
          </cell>
          <cell r="AU76">
            <v>4.1656114779326003</v>
          </cell>
          <cell r="AV76">
            <v>-1.6447106442487893</v>
          </cell>
          <cell r="AX76">
            <v>0.11785908926333377</v>
          </cell>
          <cell r="AY76">
            <v>61</v>
          </cell>
        </row>
        <row r="77">
          <cell r="A77" t="str">
            <v>Westösterreich</v>
          </cell>
          <cell r="B77">
            <v>100</v>
          </cell>
          <cell r="C77">
            <v>101.8</v>
          </cell>
          <cell r="D77">
            <v>104.6</v>
          </cell>
          <cell r="E77">
            <v>107.4</v>
          </cell>
          <cell r="F77">
            <v>109.4</v>
          </cell>
          <cell r="G77">
            <v>102.8</v>
          </cell>
          <cell r="H77">
            <v>107.2</v>
          </cell>
          <cell r="I77">
            <v>115.1</v>
          </cell>
          <cell r="J77">
            <v>111.8</v>
          </cell>
          <cell r="M77">
            <v>1.7999999999999972</v>
          </cell>
          <cell r="N77">
            <v>2.7504911591355494</v>
          </cell>
          <cell r="O77">
            <v>2.6768642447418927</v>
          </cell>
          <cell r="P77">
            <v>1.8621973929236617</v>
          </cell>
          <cell r="Q77">
            <v>-6.032906764168203</v>
          </cell>
          <cell r="R77">
            <v>4.2801556420233595</v>
          </cell>
          <cell r="S77">
            <v>7.369402985074629</v>
          </cell>
          <cell r="T77">
            <v>-2.8670721112076478</v>
          </cell>
          <cell r="V77">
            <v>102.19378427787933</v>
          </cell>
          <cell r="W77">
            <v>0.54399105542665893</v>
          </cell>
          <cell r="Y77">
            <v>97.800242391470078</v>
          </cell>
          <cell r="Z77">
            <v>59</v>
          </cell>
          <cell r="AC77" t="str">
            <v/>
          </cell>
          <cell r="AD77">
            <v>100</v>
          </cell>
          <cell r="AE77">
            <v>100.56725041438226</v>
          </cell>
          <cell r="AF77">
            <v>102.63356940913508</v>
          </cell>
          <cell r="AG77">
            <v>104.77027195467421</v>
          </cell>
          <cell r="AH77">
            <v>106.13965458410162</v>
          </cell>
          <cell r="AI77">
            <v>99.242065588477161</v>
          </cell>
          <cell r="AJ77">
            <v>103.06631963294669</v>
          </cell>
          <cell r="AK77">
            <v>109.63523599359495</v>
          </cell>
          <cell r="AL77">
            <v>105.6824928857046</v>
          </cell>
          <cell r="AO77">
            <v>0.56725041438225787</v>
          </cell>
          <cell r="AP77">
            <v>2.054663905236211</v>
          </cell>
          <cell r="AQ77">
            <v>2.0818749243938441</v>
          </cell>
          <cell r="AR77">
            <v>1.3070335734356178</v>
          </cell>
          <cell r="AS77">
            <v>-6.4985975530559443</v>
          </cell>
          <cell r="AT77">
            <v>3.8534607495247002</v>
          </cell>
          <cell r="AU77">
            <v>6.3734849406113909</v>
          </cell>
          <cell r="AV77">
            <v>-3.605358324874004</v>
          </cell>
          <cell r="AX77">
            <v>-0.10785364896049998</v>
          </cell>
          <cell r="AY77">
            <v>69</v>
          </cell>
        </row>
        <row r="78">
          <cell r="A78" t="str">
            <v>Makroregion południowy</v>
          </cell>
          <cell r="B78">
            <v>100</v>
          </cell>
          <cell r="C78">
            <v>103.3</v>
          </cell>
          <cell r="D78">
            <v>108.7</v>
          </cell>
          <cell r="E78">
            <v>115.7</v>
          </cell>
          <cell r="F78">
            <v>120</v>
          </cell>
          <cell r="G78">
            <v>116.5</v>
          </cell>
          <cell r="H78">
            <v>126.7</v>
          </cell>
          <cell r="I78">
            <v>132.30000000000001</v>
          </cell>
          <cell r="J78">
            <v>131.9</v>
          </cell>
          <cell r="M78">
            <v>3.2999999999999972</v>
          </cell>
          <cell r="N78">
            <v>5.2274927395934156</v>
          </cell>
          <cell r="O78">
            <v>6.4397424103035803</v>
          </cell>
          <cell r="P78">
            <v>3.7165082108902254</v>
          </cell>
          <cell r="Q78">
            <v>-2.9166666666666714</v>
          </cell>
          <cell r="R78">
            <v>8.7553648068669645</v>
          </cell>
          <cell r="S78">
            <v>4.4198895027624445</v>
          </cell>
          <cell r="T78">
            <v>-0.3023431594860142</v>
          </cell>
          <cell r="V78">
            <v>109.91666666666666</v>
          </cell>
          <cell r="W78">
            <v>2.3919673031582676</v>
          </cell>
          <cell r="Y78">
            <v>105.19110060189165</v>
          </cell>
          <cell r="Z78">
            <v>13</v>
          </cell>
          <cell r="AC78" t="str">
            <v/>
          </cell>
          <cell r="AD78">
            <v>100</v>
          </cell>
          <cell r="AE78">
            <v>103.38963894569849</v>
          </cell>
          <cell r="AF78">
            <v>108.79640429680035</v>
          </cell>
          <cell r="AG78">
            <v>115.818846634211</v>
          </cell>
          <cell r="AH78">
            <v>120.15756543554859</v>
          </cell>
          <cell r="AI78">
            <v>119.56607789642034</v>
          </cell>
          <cell r="AJ78">
            <v>130.711888756669</v>
          </cell>
          <cell r="AK78">
            <v>133.89349531901078</v>
          </cell>
          <cell r="AL78">
            <v>134.03873996840608</v>
          </cell>
          <cell r="AO78">
            <v>3.3896389456985077</v>
          </cell>
          <cell r="AP78">
            <v>5.2295040453149682</v>
          </cell>
          <cell r="AQ78">
            <v>6.4546639962964178</v>
          </cell>
          <cell r="AR78">
            <v>3.7461250283734131</v>
          </cell>
          <cell r="AS78">
            <v>-0.49225992303041721</v>
          </cell>
          <cell r="AT78">
            <v>9.3218838121496645</v>
          </cell>
          <cell r="AU78">
            <v>2.4340605836280247</v>
          </cell>
          <cell r="AV78">
            <v>0.1084777487130566</v>
          </cell>
          <cell r="AX78">
            <v>2.7708158178698596</v>
          </cell>
          <cell r="AY78">
            <v>11</v>
          </cell>
        </row>
        <row r="79">
          <cell r="A79" t="str">
            <v>Makroregion północno-zachodni</v>
          </cell>
          <cell r="B79">
            <v>100</v>
          </cell>
          <cell r="C79">
            <v>103.1</v>
          </cell>
          <cell r="D79">
            <v>108.5</v>
          </cell>
          <cell r="E79">
            <v>114.4</v>
          </cell>
          <cell r="F79">
            <v>119.4</v>
          </cell>
          <cell r="G79">
            <v>117.6</v>
          </cell>
          <cell r="H79">
            <v>125.5</v>
          </cell>
          <cell r="I79">
            <v>131.80000000000001</v>
          </cell>
          <cell r="J79">
            <v>130.5</v>
          </cell>
          <cell r="M79">
            <v>3.0999999999999943</v>
          </cell>
          <cell r="N79">
            <v>5.2376333656644078</v>
          </cell>
          <cell r="O79">
            <v>5.4377880184331815</v>
          </cell>
          <cell r="P79">
            <v>4.3706293706293735</v>
          </cell>
          <cell r="Q79">
            <v>-1.5075376884422127</v>
          </cell>
          <cell r="R79">
            <v>6.7176870748299393</v>
          </cell>
          <cell r="S79">
            <v>5.0199203187251129</v>
          </cell>
          <cell r="T79">
            <v>-0.98634294385433918</v>
          </cell>
          <cell r="V79">
            <v>109.29648241206029</v>
          </cell>
          <cell r="W79">
            <v>2.2472288085889858</v>
          </cell>
          <cell r="Y79">
            <v>104.59757947087111</v>
          </cell>
          <cell r="Z79">
            <v>18</v>
          </cell>
          <cell r="AC79" t="str">
            <v/>
          </cell>
          <cell r="AD79">
            <v>100</v>
          </cell>
          <cell r="AE79">
            <v>103.13727501319141</v>
          </cell>
          <cell r="AF79">
            <v>108.46362520831161</v>
          </cell>
          <cell r="AG79">
            <v>114.33485278421369</v>
          </cell>
          <cell r="AH79">
            <v>119.26990672078685</v>
          </cell>
          <cell r="AI79">
            <v>119.53511055510876</v>
          </cell>
          <cell r="AJ79">
            <v>128.12887618319468</v>
          </cell>
          <cell r="AK79">
            <v>131.20151103620393</v>
          </cell>
          <cell r="AL79">
            <v>130.55015781193507</v>
          </cell>
          <cell r="AO79">
            <v>3.1372750131914131</v>
          </cell>
          <cell r="AP79">
            <v>5.1643309312166252</v>
          </cell>
          <cell r="AQ79">
            <v>5.4130844000705309</v>
          </cell>
          <cell r="AR79">
            <v>4.3163163430902216</v>
          </cell>
          <cell r="AS79">
            <v>0.22235603398496551</v>
          </cell>
          <cell r="AT79">
            <v>7.1893233612930487</v>
          </cell>
          <cell r="AU79">
            <v>2.3980814821290579</v>
          </cell>
          <cell r="AV79">
            <v>-0.496452532539152</v>
          </cell>
          <cell r="AX79">
            <v>2.2849248423332256</v>
          </cell>
          <cell r="AY79">
            <v>17</v>
          </cell>
        </row>
        <row r="80">
          <cell r="A80" t="str">
            <v>Makroregion południowo-zachodni</v>
          </cell>
          <cell r="B80">
            <v>100</v>
          </cell>
          <cell r="C80">
            <v>101.9</v>
          </cell>
          <cell r="D80">
            <v>106.8</v>
          </cell>
          <cell r="E80">
            <v>112.6</v>
          </cell>
          <cell r="F80">
            <v>117.5</v>
          </cell>
          <cell r="G80">
            <v>114.6</v>
          </cell>
          <cell r="H80">
            <v>124</v>
          </cell>
          <cell r="I80">
            <v>129.4</v>
          </cell>
          <cell r="J80">
            <v>127.9</v>
          </cell>
          <cell r="M80">
            <v>1.9000000000000057</v>
          </cell>
          <cell r="N80">
            <v>4.8086359175662352</v>
          </cell>
          <cell r="O80">
            <v>5.4307116104868953</v>
          </cell>
          <cell r="P80">
            <v>4.3516873889875711</v>
          </cell>
          <cell r="Q80">
            <v>-2.4680851063829863</v>
          </cell>
          <cell r="R80">
            <v>8.2024432809773202</v>
          </cell>
          <cell r="S80">
            <v>4.3548387096774377</v>
          </cell>
          <cell r="T80">
            <v>-1.1591962905718702</v>
          </cell>
          <cell r="V80">
            <v>108.85106382978724</v>
          </cell>
          <cell r="W80">
            <v>2.1428965801752184</v>
          </cell>
          <cell r="Y80">
            <v>104.17131044071644</v>
          </cell>
          <cell r="Z80">
            <v>22</v>
          </cell>
          <cell r="AC80" t="str">
            <v/>
          </cell>
          <cell r="AD80">
            <v>100</v>
          </cell>
          <cell r="AE80">
            <v>102.03113890010117</v>
          </cell>
          <cell r="AF80">
            <v>106.98090730548468</v>
          </cell>
          <cell r="AG80">
            <v>112.88367409600137</v>
          </cell>
          <cell r="AH80">
            <v>117.88449619325002</v>
          </cell>
          <cell r="AI80">
            <v>116.60540156133889</v>
          </cell>
          <cell r="AJ80">
            <v>126.88739004189392</v>
          </cell>
          <cell r="AK80">
            <v>128.5038767186318</v>
          </cell>
          <cell r="AL80">
            <v>127.52412102008913</v>
          </cell>
          <cell r="AO80">
            <v>2.0311389001011548</v>
          </cell>
          <cell r="AP80">
            <v>4.8512331223018492</v>
          </cell>
          <cell r="AQ80">
            <v>5.5175890158243988</v>
          </cell>
          <cell r="AR80">
            <v>4.4300667366617716</v>
          </cell>
          <cell r="AS80">
            <v>-1.0850405890646329</v>
          </cell>
          <cell r="AT80">
            <v>8.8177634508177789</v>
          </cell>
          <cell r="AU80">
            <v>1.2739537602626712</v>
          </cell>
          <cell r="AV80">
            <v>-0.76243279468363312</v>
          </cell>
          <cell r="AX80">
            <v>1.9844391166660813</v>
          </cell>
          <cell r="AY80">
            <v>20</v>
          </cell>
        </row>
        <row r="81">
          <cell r="A81" t="str">
            <v>Makroregion północny</v>
          </cell>
          <cell r="B81">
            <v>100</v>
          </cell>
          <cell r="C81">
            <v>103.1</v>
          </cell>
          <cell r="D81">
            <v>107.7</v>
          </cell>
          <cell r="E81">
            <v>114.1</v>
          </cell>
          <cell r="F81">
            <v>118.5</v>
          </cell>
          <cell r="G81">
            <v>116</v>
          </cell>
          <cell r="H81">
            <v>124.8</v>
          </cell>
          <cell r="I81">
            <v>131.19999999999999</v>
          </cell>
          <cell r="J81">
            <v>131.6</v>
          </cell>
          <cell r="M81">
            <v>3.0999999999999943</v>
          </cell>
          <cell r="N81">
            <v>4.461687681862287</v>
          </cell>
          <cell r="O81">
            <v>5.9424326833797494</v>
          </cell>
          <cell r="P81">
            <v>3.8562664329535608</v>
          </cell>
          <cell r="Q81">
            <v>-2.1097046413502056</v>
          </cell>
          <cell r="R81">
            <v>7.5862068965517153</v>
          </cell>
          <cell r="S81">
            <v>5.1282051282051384</v>
          </cell>
          <cell r="T81">
            <v>0.30487804878049474</v>
          </cell>
          <cell r="V81">
            <v>111.0548523206751</v>
          </cell>
          <cell r="W81">
            <v>2.6560110625298421</v>
          </cell>
          <cell r="Y81">
            <v>106.28035308074925</v>
          </cell>
          <cell r="Z81">
            <v>11</v>
          </cell>
          <cell r="AC81" t="str">
            <v/>
          </cell>
          <cell r="AD81">
            <v>100</v>
          </cell>
          <cell r="AE81">
            <v>103.1103924046013</v>
          </cell>
          <cell r="AF81">
            <v>107.62575070851045</v>
          </cell>
          <cell r="AG81">
            <v>113.96552891841884</v>
          </cell>
          <cell r="AH81">
            <v>118.32871443643154</v>
          </cell>
          <cell r="AI81">
            <v>119.21712356901756</v>
          </cell>
          <cell r="AJ81">
            <v>128.84959120732438</v>
          </cell>
          <cell r="AK81">
            <v>133.00886453042722</v>
          </cell>
          <cell r="AL81">
            <v>134.05675635009283</v>
          </cell>
          <cell r="AO81">
            <v>3.1103924046012992</v>
          </cell>
          <cell r="AP81">
            <v>4.379149568349078</v>
          </cell>
          <cell r="AQ81">
            <v>5.8905774576930128</v>
          </cell>
          <cell r="AR81">
            <v>3.8285133754225313</v>
          </cell>
          <cell r="AS81">
            <v>0.75079758688943343</v>
          </cell>
          <cell r="AT81">
            <v>8.0797685348701975</v>
          </cell>
          <cell r="AU81">
            <v>3.2280066115308017</v>
          </cell>
          <cell r="AV81">
            <v>0.78783607646381881</v>
          </cell>
          <cell r="AX81">
            <v>3.169099575312103</v>
          </cell>
          <cell r="AY81">
            <v>7</v>
          </cell>
        </row>
        <row r="82">
          <cell r="A82" t="str">
            <v>Makroregion centralny</v>
          </cell>
          <cell r="B82">
            <v>100</v>
          </cell>
          <cell r="C82">
            <v>101.5</v>
          </cell>
          <cell r="D82">
            <v>106.1</v>
          </cell>
          <cell r="E82">
            <v>111.8</v>
          </cell>
          <cell r="F82">
            <v>116.6</v>
          </cell>
          <cell r="G82">
            <v>116.1</v>
          </cell>
          <cell r="H82">
            <v>123.1</v>
          </cell>
          <cell r="I82">
            <v>127.4</v>
          </cell>
          <cell r="J82">
            <v>125.8</v>
          </cell>
          <cell r="M82">
            <v>1.4999999999999858</v>
          </cell>
          <cell r="N82">
            <v>4.5320197044334805</v>
          </cell>
          <cell r="O82">
            <v>5.3722902921771833</v>
          </cell>
          <cell r="P82">
            <v>4.2933810375670873</v>
          </cell>
          <cell r="Q82">
            <v>-0.42881646655231975</v>
          </cell>
          <cell r="R82">
            <v>6.0292850990525437</v>
          </cell>
          <cell r="S82">
            <v>3.4930950446791371</v>
          </cell>
          <cell r="T82">
            <v>-1.2558869701726962</v>
          </cell>
          <cell r="V82">
            <v>107.89022298456261</v>
          </cell>
          <cell r="W82">
            <v>1.916739809879985</v>
          </cell>
          <cell r="Y82">
            <v>103.25177831626672</v>
          </cell>
          <cell r="Z82">
            <v>26</v>
          </cell>
          <cell r="AC82" t="str">
            <v/>
          </cell>
          <cell r="AD82">
            <v>100</v>
          </cell>
          <cell r="AE82">
            <v>101.91656276340487</v>
          </cell>
          <cell r="AF82">
            <v>106.90393775046681</v>
          </cell>
          <cell r="AG82">
            <v>113.11111490987435</v>
          </cell>
          <cell r="AH82">
            <v>118.49244442748592</v>
          </cell>
          <cell r="AI82">
            <v>121.86643291481336</v>
          </cell>
          <cell r="AJ82">
            <v>130.47136644144209</v>
          </cell>
          <cell r="AK82">
            <v>133.23221228414124</v>
          </cell>
          <cell r="AL82">
            <v>132.58756384707794</v>
          </cell>
          <cell r="AO82">
            <v>1.9165627634048548</v>
          </cell>
          <cell r="AP82">
            <v>4.8935863335971561</v>
          </cell>
          <cell r="AQ82">
            <v>5.8063129291796542</v>
          </cell>
          <cell r="AR82">
            <v>4.7575603174801557</v>
          </cell>
          <cell r="AS82">
            <v>2.8474292210185723</v>
          </cell>
          <cell r="AT82">
            <v>7.0609546212316872</v>
          </cell>
          <cell r="AU82">
            <v>2.1160549766590151</v>
          </cell>
          <cell r="AV82">
            <v>-0.4838532859369451</v>
          </cell>
          <cell r="AX82">
            <v>2.8497008997244109</v>
          </cell>
          <cell r="AY82">
            <v>10</v>
          </cell>
        </row>
        <row r="83">
          <cell r="A83" t="str">
            <v>Makroregion wschodni</v>
          </cell>
          <cell r="B83">
            <v>100</v>
          </cell>
          <cell r="C83">
            <v>102.6</v>
          </cell>
          <cell r="D83">
            <v>107.5</v>
          </cell>
          <cell r="E83">
            <v>113.3</v>
          </cell>
          <cell r="F83">
            <v>118.2</v>
          </cell>
          <cell r="G83">
            <v>115.6</v>
          </cell>
          <cell r="H83">
            <v>123.7</v>
          </cell>
          <cell r="I83">
            <v>130.19999999999999</v>
          </cell>
          <cell r="J83">
            <v>131.19999999999999</v>
          </cell>
          <cell r="M83">
            <v>2.6000000000000085</v>
          </cell>
          <cell r="N83">
            <v>4.7758284600389942</v>
          </cell>
          <cell r="O83">
            <v>5.3953488372092977</v>
          </cell>
          <cell r="P83">
            <v>4.3248014121800509</v>
          </cell>
          <cell r="Q83">
            <v>-2.199661590524542</v>
          </cell>
          <cell r="R83">
            <v>7.0069204152249256</v>
          </cell>
          <cell r="S83">
            <v>5.2546483427647388</v>
          </cell>
          <cell r="T83">
            <v>0.76804915514591698</v>
          </cell>
          <cell r="V83">
            <v>110.99830795262267</v>
          </cell>
          <cell r="W83">
            <v>2.6429415572831516</v>
          </cell>
          <cell r="Y83">
            <v>106.22623968294845</v>
          </cell>
          <cell r="Z83">
            <v>12</v>
          </cell>
          <cell r="AC83" t="str">
            <v/>
          </cell>
          <cell r="AD83">
            <v>100</v>
          </cell>
          <cell r="AE83">
            <v>102.79121665910351</v>
          </cell>
          <cell r="AF83">
            <v>107.82015102001137</v>
          </cell>
          <cell r="AG83">
            <v>113.84493904528948</v>
          </cell>
          <cell r="AH83">
            <v>119.05325095185529</v>
          </cell>
          <cell r="AI83">
            <v>122.19189237646957</v>
          </cell>
          <cell r="AJ83">
            <v>131.67268042975766</v>
          </cell>
          <cell r="AK83">
            <v>137.4724818345706</v>
          </cell>
          <cell r="AL83">
            <v>139.08978000501921</v>
          </cell>
          <cell r="AO83">
            <v>2.7912166591035117</v>
          </cell>
          <cell r="AP83">
            <v>4.8923775049630933</v>
          </cell>
          <cell r="AQ83">
            <v>5.5878126382515632</v>
          </cell>
          <cell r="AR83">
            <v>4.5749173834542205</v>
          </cell>
          <cell r="AS83">
            <v>2.6363340769951265</v>
          </cell>
          <cell r="AT83">
            <v>7.7589338121371298</v>
          </cell>
          <cell r="AU83">
            <v>4.4047112779077366</v>
          </cell>
          <cell r="AV83">
            <v>1.1764522971184874</v>
          </cell>
          <cell r="AX83">
            <v>3.9653189582179209</v>
          </cell>
          <cell r="AY83">
            <v>4</v>
          </cell>
        </row>
        <row r="84">
          <cell r="A84" t="str">
            <v>Makroregion województwo mazowieckie</v>
          </cell>
          <cell r="B84">
            <v>100</v>
          </cell>
          <cell r="C84">
            <v>104</v>
          </cell>
          <cell r="D84">
            <v>110.3</v>
          </cell>
          <cell r="E84">
            <v>118.9</v>
          </cell>
          <cell r="F84">
            <v>126.4</v>
          </cell>
          <cell r="G84">
            <v>124</v>
          </cell>
          <cell r="H84">
            <v>130.1</v>
          </cell>
          <cell r="I84">
            <v>139.6</v>
          </cell>
          <cell r="J84">
            <v>142.4</v>
          </cell>
          <cell r="M84">
            <v>4</v>
          </cell>
          <cell r="N84">
            <v>6.0576923076923066</v>
          </cell>
          <cell r="O84">
            <v>7.7969174977334603</v>
          </cell>
          <cell r="P84">
            <v>6.3078216989066505</v>
          </cell>
          <cell r="Q84">
            <v>-1.8987341772151893</v>
          </cell>
          <cell r="R84">
            <v>4.9193548387096655</v>
          </cell>
          <cell r="S84">
            <v>7.3020753266717975</v>
          </cell>
          <cell r="T84">
            <v>2.0057306590258008</v>
          </cell>
          <cell r="V84">
            <v>112.65822784810126</v>
          </cell>
          <cell r="W84">
            <v>3.0245506141195477</v>
          </cell>
          <cell r="Y84">
            <v>107.81479586838927</v>
          </cell>
          <cell r="Z84">
            <v>8</v>
          </cell>
          <cell r="AC84" t="str">
            <v/>
          </cell>
          <cell r="AD84">
            <v>100</v>
          </cell>
          <cell r="AE84">
            <v>103.70893211204674</v>
          </cell>
          <cell r="AF84">
            <v>109.63797354983105</v>
          </cell>
          <cell r="AG84">
            <v>117.77126282368987</v>
          </cell>
          <cell r="AH84">
            <v>124.70445461040948</v>
          </cell>
          <cell r="AI84">
            <v>120.11418992173905</v>
          </cell>
          <cell r="AJ84">
            <v>126.26322556735509</v>
          </cell>
          <cell r="AK84">
            <v>130.70614886047412</v>
          </cell>
          <cell r="AL84">
            <v>133.22897495780543</v>
          </cell>
          <cell r="AO84">
            <v>3.7089321120467531</v>
          </cell>
          <cell r="AP84">
            <v>5.7170017249609657</v>
          </cell>
          <cell r="AQ84">
            <v>7.4183141210305052</v>
          </cell>
          <cell r="AR84">
            <v>5.8869979148470151</v>
          </cell>
          <cell r="AS84">
            <v>-3.6809147700544713</v>
          </cell>
          <cell r="AT84">
            <v>5.119324910422705</v>
          </cell>
          <cell r="AU84">
            <v>3.518778546290946</v>
          </cell>
          <cell r="AV84">
            <v>1.9301510444044823</v>
          </cell>
          <cell r="AX84">
            <v>1.666805993126701</v>
          </cell>
          <cell r="AY84">
            <v>27</v>
          </cell>
        </row>
        <row r="85">
          <cell r="A85" t="str">
            <v>Continente</v>
          </cell>
          <cell r="B85">
            <v>100</v>
          </cell>
          <cell r="C85">
            <v>102</v>
          </cell>
          <cell r="D85">
            <v>105.6</v>
          </cell>
          <cell r="E85">
            <v>108.7</v>
          </cell>
          <cell r="F85">
            <v>111.6</v>
          </cell>
          <cell r="G85">
            <v>102.6</v>
          </cell>
          <cell r="H85">
            <v>108.3</v>
          </cell>
          <cell r="I85">
            <v>115.7</v>
          </cell>
          <cell r="J85">
            <v>118.5</v>
          </cell>
          <cell r="M85">
            <v>2</v>
          </cell>
          <cell r="N85">
            <v>3.5294117647058698</v>
          </cell>
          <cell r="O85">
            <v>2.9356060606060765</v>
          </cell>
          <cell r="P85">
            <v>2.6678932842686152</v>
          </cell>
          <cell r="Q85">
            <v>-8.0645161290322562</v>
          </cell>
          <cell r="R85">
            <v>5.5555555555555571</v>
          </cell>
          <cell r="S85">
            <v>6.8328716528162516</v>
          </cell>
          <cell r="T85">
            <v>2.4200518582541122</v>
          </cell>
          <cell r="V85">
            <v>106.18279569892472</v>
          </cell>
          <cell r="W85">
            <v>1.5111011710988009</v>
          </cell>
          <cell r="Y85">
            <v>101.61775719080244</v>
          </cell>
          <cell r="Z85">
            <v>35</v>
          </cell>
          <cell r="AC85" t="str">
            <v/>
          </cell>
          <cell r="AD85">
            <v>100</v>
          </cell>
          <cell r="AE85">
            <v>102.31313312269958</v>
          </cell>
          <cell r="AF85">
            <v>106.1750238493395</v>
          </cell>
          <cell r="AG85">
            <v>109.45741195080055</v>
          </cell>
          <cell r="AH85">
            <v>112.34214710226797</v>
          </cell>
          <cell r="AI85">
            <v>103.16500345390187</v>
          </cell>
          <cell r="AJ85">
            <v>107.61496267599456</v>
          </cell>
          <cell r="AK85">
            <v>114.29028741894319</v>
          </cell>
          <cell r="AL85">
            <v>115.82294428327009</v>
          </cell>
          <cell r="AO85">
            <v>2.3131331226995826</v>
          </cell>
          <cell r="AP85">
            <v>3.7745796739588826</v>
          </cell>
          <cell r="AQ85">
            <v>3.0914879813153533</v>
          </cell>
          <cell r="AR85">
            <v>2.6354863504027151</v>
          </cell>
          <cell r="AS85">
            <v>-8.1689231380026115</v>
          </cell>
          <cell r="AT85">
            <v>4.3134387370820946</v>
          </cell>
          <cell r="AU85">
            <v>6.2029708294808472</v>
          </cell>
          <cell r="AV85">
            <v>1.3410210954398707</v>
          </cell>
          <cell r="AX85">
            <v>0.76575661424247699</v>
          </cell>
          <cell r="AY85">
            <v>46</v>
          </cell>
        </row>
        <row r="86">
          <cell r="A86" t="str">
            <v>Região Autónoma dos Açores</v>
          </cell>
          <cell r="B86">
            <v>100</v>
          </cell>
          <cell r="C86">
            <v>103</v>
          </cell>
          <cell r="D86">
            <v>104.8</v>
          </cell>
          <cell r="E86">
            <v>106.9</v>
          </cell>
          <cell r="F86">
            <v>109.6</v>
          </cell>
          <cell r="G86">
            <v>99.6</v>
          </cell>
          <cell r="H86">
            <v>107</v>
          </cell>
          <cell r="I86">
            <v>113.7</v>
          </cell>
          <cell r="J86">
            <v>117.6</v>
          </cell>
          <cell r="M86">
            <v>3</v>
          </cell>
          <cell r="N86">
            <v>1.7475728155339709</v>
          </cell>
          <cell r="O86">
            <v>2.0038167938931366</v>
          </cell>
          <cell r="P86">
            <v>2.5257249766136454</v>
          </cell>
          <cell r="Q86">
            <v>-9.1240875912408796</v>
          </cell>
          <cell r="R86">
            <v>7.4297188755020045</v>
          </cell>
          <cell r="S86">
            <v>6.2616822429906591</v>
          </cell>
          <cell r="T86">
            <v>3.4300791556728143</v>
          </cell>
          <cell r="V86">
            <v>107.2992700729927</v>
          </cell>
          <cell r="W86">
            <v>1.7768937284234028</v>
          </cell>
          <cell r="Y86">
            <v>102.68623180674194</v>
          </cell>
          <cell r="Z86">
            <v>30</v>
          </cell>
          <cell r="AC86" t="str">
            <v/>
          </cell>
          <cell r="AD86">
            <v>100</v>
          </cell>
          <cell r="AE86">
            <v>103.22233535616829</v>
          </cell>
          <cell r="AF86">
            <v>105.43847569203091</v>
          </cell>
          <cell r="AG86">
            <v>108.09046229710295</v>
          </cell>
          <cell r="AH86">
            <v>111.06241660489252</v>
          </cell>
          <cell r="AI86">
            <v>101.06216907216495</v>
          </cell>
          <cell r="AJ86">
            <v>110.52609042441543</v>
          </cell>
          <cell r="AK86">
            <v>116.83380105236782</v>
          </cell>
          <cell r="AL86">
            <v>120.28372615039282</v>
          </cell>
          <cell r="AO86">
            <v>3.222335356168287</v>
          </cell>
          <cell r="AP86">
            <v>2.1469581444905685</v>
          </cell>
          <cell r="AQ86">
            <v>2.5151981643001733</v>
          </cell>
          <cell r="AR86">
            <v>2.7495065194750481</v>
          </cell>
          <cell r="AS86">
            <v>-9.0041688614643789</v>
          </cell>
          <cell r="AT86">
            <v>9.3644550073852315</v>
          </cell>
          <cell r="AU86">
            <v>5.7069879190795945</v>
          </cell>
          <cell r="AV86">
            <v>2.9528484624741935</v>
          </cell>
          <cell r="AX86">
            <v>2.0140380119843257</v>
          </cell>
          <cell r="AY86">
            <v>19</v>
          </cell>
        </row>
        <row r="87">
          <cell r="A87" t="str">
            <v>Região Autónoma da Madeira</v>
          </cell>
          <cell r="B87">
            <v>100</v>
          </cell>
          <cell r="C87">
            <v>102.1</v>
          </cell>
          <cell r="D87">
            <v>107.3</v>
          </cell>
          <cell r="E87">
            <v>108.8</v>
          </cell>
          <cell r="F87">
            <v>110.7</v>
          </cell>
          <cell r="G87">
            <v>93.7</v>
          </cell>
          <cell r="H87">
            <v>102.3</v>
          </cell>
          <cell r="I87">
            <v>119.1</v>
          </cell>
          <cell r="J87">
            <v>124.5</v>
          </cell>
          <cell r="M87">
            <v>2.0999999999999943</v>
          </cell>
          <cell r="N87">
            <v>5.0930460333006948</v>
          </cell>
          <cell r="O87">
            <v>1.3979496738117518</v>
          </cell>
          <cell r="P87">
            <v>1.746323529411768</v>
          </cell>
          <cell r="Q87">
            <v>-15.356820234869019</v>
          </cell>
          <cell r="R87">
            <v>9.1782283884738405</v>
          </cell>
          <cell r="S87">
            <v>16.422287390029339</v>
          </cell>
          <cell r="T87">
            <v>4.5340050377833876</v>
          </cell>
          <cell r="V87">
            <v>112.46612466124661</v>
          </cell>
          <cell r="W87">
            <v>2.9806035075768449</v>
          </cell>
          <cell r="Y87">
            <v>107.63095163195828</v>
          </cell>
          <cell r="Z87">
            <v>9</v>
          </cell>
          <cell r="AC87" t="str">
            <v/>
          </cell>
          <cell r="AD87">
            <v>100</v>
          </cell>
          <cell r="AE87">
            <v>102.8628046156855</v>
          </cell>
          <cell r="AF87">
            <v>108.5389521640091</v>
          </cell>
          <cell r="AG87">
            <v>110.25546112684923</v>
          </cell>
          <cell r="AH87">
            <v>112.20736717827627</v>
          </cell>
          <cell r="AI87">
            <v>94.97962139399425</v>
          </cell>
          <cell r="AJ87">
            <v>104.43277051129607</v>
          </cell>
          <cell r="AK87">
            <v>121.06478806535638</v>
          </cell>
          <cell r="AL87">
            <v>125.57752104953985</v>
          </cell>
          <cell r="AO87">
            <v>2.8628046156855049</v>
          </cell>
          <cell r="AP87">
            <v>5.5181730359489478</v>
          </cell>
          <cell r="AQ87">
            <v>1.5814681537061261</v>
          </cell>
          <cell r="AR87">
            <v>1.7703486353219091</v>
          </cell>
          <cell r="AS87">
            <v>-15.353489006573326</v>
          </cell>
          <cell r="AT87">
            <v>9.9528182767630682</v>
          </cell>
          <cell r="AU87">
            <v>15.926052208163227</v>
          </cell>
          <cell r="AV87">
            <v>3.7275355256453935</v>
          </cell>
          <cell r="AX87">
            <v>2.8543427524079732</v>
          </cell>
          <cell r="AY87">
            <v>9</v>
          </cell>
        </row>
        <row r="88">
          <cell r="A88" t="str">
            <v>Macroregiunea Unu</v>
          </cell>
          <cell r="B88">
            <v>100</v>
          </cell>
          <cell r="C88">
            <v>104.1</v>
          </cell>
          <cell r="D88">
            <v>114.7</v>
          </cell>
          <cell r="E88">
            <v>122.1</v>
          </cell>
          <cell r="F88">
            <v>126.4</v>
          </cell>
          <cell r="G88">
            <v>121.8</v>
          </cell>
          <cell r="H88">
            <v>129.4</v>
          </cell>
          <cell r="I88">
            <v>134.6</v>
          </cell>
          <cell r="J88">
            <v>137.69999999999999</v>
          </cell>
          <cell r="M88">
            <v>4.0999999999999943</v>
          </cell>
          <cell r="N88">
            <v>10.182516810758898</v>
          </cell>
          <cell r="O88">
            <v>6.4516129032257936</v>
          </cell>
          <cell r="P88">
            <v>3.5217035217035288</v>
          </cell>
          <cell r="Q88">
            <v>-3.6392405063291164</v>
          </cell>
          <cell r="R88">
            <v>6.2397372742200474</v>
          </cell>
          <cell r="S88">
            <v>4.0185471406491331</v>
          </cell>
          <cell r="T88">
            <v>2.303120356612169</v>
          </cell>
          <cell r="V88">
            <v>108.93987341772151</v>
          </cell>
          <cell r="W88">
            <v>2.1637243381941431</v>
          </cell>
          <cell r="Y88">
            <v>104.25630190363205</v>
          </cell>
          <cell r="Z88">
            <v>21</v>
          </cell>
          <cell r="AC88" t="str">
            <v/>
          </cell>
          <cell r="AD88">
            <v>100</v>
          </cell>
          <cell r="AE88">
            <v>104.47476313715748</v>
          </cell>
          <cell r="AF88">
            <v>115.49673119158281</v>
          </cell>
          <cell r="AG88">
            <v>123.32935249056278</v>
          </cell>
          <cell r="AH88">
            <v>127.95059375397923</v>
          </cell>
          <cell r="AI88">
            <v>123.64893255476255</v>
          </cell>
          <cell r="AJ88">
            <v>132.28716828660203</v>
          </cell>
          <cell r="AK88">
            <v>138.03638122782741</v>
          </cell>
          <cell r="AL88">
            <v>140.74112188293844</v>
          </cell>
          <cell r="AO88">
            <v>4.4747631371574954</v>
          </cell>
          <cell r="AP88">
            <v>10.549885659903694</v>
          </cell>
          <cell r="AQ88">
            <v>6.7816822330559461</v>
          </cell>
          <cell r="AR88">
            <v>3.747073320416618</v>
          </cell>
          <cell r="AS88">
            <v>-3.3619704864268414</v>
          </cell>
          <cell r="AT88">
            <v>6.9860981032033607</v>
          </cell>
          <cell r="AU88">
            <v>4.3460095303949942</v>
          </cell>
          <cell r="AV88">
            <v>1.9594404250912021</v>
          </cell>
          <cell r="AX88">
            <v>2.4105446258771508</v>
          </cell>
          <cell r="AY88">
            <v>16</v>
          </cell>
        </row>
        <row r="89">
          <cell r="A89" t="str">
            <v>Macroregiunea Doi</v>
          </cell>
          <cell r="B89">
            <v>100</v>
          </cell>
          <cell r="C89">
            <v>99.1</v>
          </cell>
          <cell r="D89">
            <v>104.4</v>
          </cell>
          <cell r="E89">
            <v>107.8</v>
          </cell>
          <cell r="F89">
            <v>108.4</v>
          </cell>
          <cell r="G89">
            <v>101.4</v>
          </cell>
          <cell r="H89">
            <v>104</v>
          </cell>
          <cell r="I89">
            <v>101.2</v>
          </cell>
          <cell r="J89">
            <v>103.9</v>
          </cell>
          <cell r="M89">
            <v>-0.90000000000000568</v>
          </cell>
          <cell r="N89">
            <v>5.3481331987890997</v>
          </cell>
          <cell r="O89">
            <v>3.2567049808428976</v>
          </cell>
          <cell r="P89">
            <v>0.55658627087198909</v>
          </cell>
          <cell r="Q89">
            <v>-6.4575645756457618</v>
          </cell>
          <cell r="R89">
            <v>2.564102564102555</v>
          </cell>
          <cell r="S89">
            <v>-2.6923076923076934</v>
          </cell>
          <cell r="T89">
            <v>2.6679841897233132</v>
          </cell>
          <cell r="V89">
            <v>95.848708487084863</v>
          </cell>
          <cell r="W89">
            <v>-1.0543817835608849</v>
          </cell>
          <cell r="Y89">
            <v>91.727955757631534</v>
          </cell>
          <cell r="Z89">
            <v>92</v>
          </cell>
          <cell r="AC89" t="str">
            <v/>
          </cell>
          <cell r="AD89">
            <v>100</v>
          </cell>
          <cell r="AE89">
            <v>99.776938184137123</v>
          </cell>
          <cell r="AF89">
            <v>105.8620502016748</v>
          </cell>
          <cell r="AG89">
            <v>110.14201585503963</v>
          </cell>
          <cell r="AH89">
            <v>111.46469680974791</v>
          </cell>
          <cell r="AI89">
            <v>104.93898435108318</v>
          </cell>
          <cell r="AJ89">
            <v>107.53774211250752</v>
          </cell>
          <cell r="AK89">
            <v>104.19723591801633</v>
          </cell>
          <cell r="AL89">
            <v>107.10922683112335</v>
          </cell>
          <cell r="AO89">
            <v>-0.22306181586287721</v>
          </cell>
          <cell r="AP89">
            <v>6.098715924022116</v>
          </cell>
          <cell r="AQ89">
            <v>4.0429650145743352</v>
          </cell>
          <cell r="AR89">
            <v>1.2008868227444367</v>
          </cell>
          <cell r="AS89">
            <v>-5.8545105719015709</v>
          </cell>
          <cell r="AT89">
            <v>2.4764464583819006</v>
          </cell>
          <cell r="AU89">
            <v>-3.1063570137043683</v>
          </cell>
          <cell r="AV89">
            <v>2.7946911330720923</v>
          </cell>
          <cell r="AX89">
            <v>-0.99152156201512298</v>
          </cell>
          <cell r="AY89">
            <v>92</v>
          </cell>
        </row>
        <row r="90">
          <cell r="A90" t="str">
            <v>Macroregiunea Trei</v>
          </cell>
          <cell r="B90">
            <v>100</v>
          </cell>
          <cell r="C90">
            <v>104.2</v>
          </cell>
          <cell r="D90">
            <v>113.6</v>
          </cell>
          <cell r="E90">
            <v>121.5</v>
          </cell>
          <cell r="F90">
            <v>129.1</v>
          </cell>
          <cell r="G90">
            <v>128.1</v>
          </cell>
          <cell r="H90">
            <v>138</v>
          </cell>
          <cell r="I90">
            <v>149.19999999999999</v>
          </cell>
          <cell r="J90">
            <v>153</v>
          </cell>
          <cell r="M90">
            <v>4.2000000000000028</v>
          </cell>
          <cell r="N90">
            <v>9.0211132437619739</v>
          </cell>
          <cell r="O90">
            <v>6.9542253521126725</v>
          </cell>
          <cell r="P90">
            <v>6.2551440329218053</v>
          </cell>
          <cell r="Q90">
            <v>-0.77459333849728296</v>
          </cell>
          <cell r="R90">
            <v>7.7283372365339602</v>
          </cell>
          <cell r="S90">
            <v>8.1159420289854864</v>
          </cell>
          <cell r="T90">
            <v>2.5469168900804391</v>
          </cell>
          <cell r="V90">
            <v>118.5127807900852</v>
          </cell>
          <cell r="W90">
            <v>4.3377091651990014</v>
          </cell>
          <cell r="Y90">
            <v>113.41764833995258</v>
          </cell>
          <cell r="Z90">
            <v>5</v>
          </cell>
          <cell r="AC90" t="str">
            <v/>
          </cell>
          <cell r="AD90">
            <v>100</v>
          </cell>
          <cell r="AE90">
            <v>104.74830322242619</v>
          </cell>
          <cell r="AF90">
            <v>114.76032750434189</v>
          </cell>
          <cell r="AG90">
            <v>123.22716624517501</v>
          </cell>
          <cell r="AH90">
            <v>131.3916547569755</v>
          </cell>
          <cell r="AI90">
            <v>130.93880020390091</v>
          </cell>
          <cell r="AJ90">
            <v>142.53179636231255</v>
          </cell>
          <cell r="AK90">
            <v>155.18862253145943</v>
          </cell>
          <cell r="AL90">
            <v>158.95082944273366</v>
          </cell>
          <cell r="AO90">
            <v>4.7483032224261876</v>
          </cell>
          <cell r="AP90">
            <v>9.5581732342296988</v>
          </cell>
          <cell r="AQ90">
            <v>7.3778447003061984</v>
          </cell>
          <cell r="AR90">
            <v>6.6255589255020908</v>
          </cell>
          <cell r="AS90">
            <v>-0.34466005768189234</v>
          </cell>
          <cell r="AT90">
            <v>8.8537516308067268</v>
          </cell>
          <cell r="AU90">
            <v>8.8800018607592079</v>
          </cell>
          <cell r="AV90">
            <v>2.4242801114569943</v>
          </cell>
          <cell r="AX90">
            <v>4.8754298991127172</v>
          </cell>
          <cell r="AY90">
            <v>2</v>
          </cell>
        </row>
        <row r="91">
          <cell r="A91" t="str">
            <v>Macroregiunea Patru</v>
          </cell>
          <cell r="B91">
            <v>100</v>
          </cell>
          <cell r="C91">
            <v>102.6</v>
          </cell>
          <cell r="D91">
            <v>109.9</v>
          </cell>
          <cell r="E91">
            <v>118</v>
          </cell>
          <cell r="F91">
            <v>122</v>
          </cell>
          <cell r="G91">
            <v>113.4</v>
          </cell>
          <cell r="H91">
            <v>117.2</v>
          </cell>
          <cell r="I91">
            <v>119.6</v>
          </cell>
          <cell r="J91">
            <v>122</v>
          </cell>
          <cell r="M91">
            <v>2.6000000000000085</v>
          </cell>
          <cell r="N91">
            <v>7.1150097465886972</v>
          </cell>
          <cell r="O91">
            <v>7.370336669699725</v>
          </cell>
          <cell r="P91">
            <v>3.3898305084745743</v>
          </cell>
          <cell r="Q91">
            <v>-7.0491803278688394</v>
          </cell>
          <cell r="R91">
            <v>3.3509700176366835</v>
          </cell>
          <cell r="S91">
            <v>2.0477815699658493</v>
          </cell>
          <cell r="T91">
            <v>2.0066889632107063</v>
          </cell>
          <cell r="V91">
            <v>100</v>
          </cell>
          <cell r="W91">
            <v>0</v>
          </cell>
          <cell r="Y91">
            <v>95.700773860705084</v>
          </cell>
          <cell r="Z91">
            <v>81</v>
          </cell>
          <cell r="AC91" t="str">
            <v/>
          </cell>
          <cell r="AD91">
            <v>100</v>
          </cell>
          <cell r="AE91">
            <v>103.44760874681673</v>
          </cell>
          <cell r="AF91">
            <v>111.71725539964433</v>
          </cell>
          <cell r="AG91">
            <v>120.92810738601392</v>
          </cell>
          <cell r="AH91">
            <v>125.87115035435276</v>
          </cell>
          <cell r="AI91">
            <v>117.81955031869005</v>
          </cell>
          <cell r="AJ91">
            <v>124.22457792740325</v>
          </cell>
          <cell r="AK91">
            <v>128.92279602603321</v>
          </cell>
          <cell r="AL91">
            <v>131.67703034369134</v>
          </cell>
          <cell r="AO91">
            <v>3.4476087468167265</v>
          </cell>
          <cell r="AP91">
            <v>7.9940433162328333</v>
          </cell>
          <cell r="AQ91">
            <v>8.2447890018598713</v>
          </cell>
          <cell r="AR91">
            <v>4.0875881341301294</v>
          </cell>
          <cell r="AS91">
            <v>-6.3967001278655431</v>
          </cell>
          <cell r="AT91">
            <v>5.436302881303007</v>
          </cell>
          <cell r="AU91">
            <v>3.7820358716578681</v>
          </cell>
          <cell r="AV91">
            <v>2.1363439225301732</v>
          </cell>
          <cell r="AX91">
            <v>1.1337137998262676</v>
          </cell>
          <cell r="AY91">
            <v>37</v>
          </cell>
        </row>
        <row r="92">
          <cell r="A92" t="str">
            <v>Slovenija</v>
          </cell>
          <cell r="B92">
            <v>100</v>
          </cell>
          <cell r="C92">
            <v>103</v>
          </cell>
          <cell r="D92">
            <v>108.4</v>
          </cell>
          <cell r="E92">
            <v>113.1</v>
          </cell>
          <cell r="F92">
            <v>117.1</v>
          </cell>
          <cell r="G92">
            <v>112.3</v>
          </cell>
          <cell r="H92">
            <v>121.7</v>
          </cell>
          <cell r="I92">
            <v>125</v>
          </cell>
          <cell r="J92">
            <v>127.6</v>
          </cell>
          <cell r="M92">
            <v>3</v>
          </cell>
          <cell r="N92">
            <v>5.2427184466019554</v>
          </cell>
          <cell r="O92">
            <v>4.3357933579335679</v>
          </cell>
          <cell r="P92">
            <v>3.5366931918656093</v>
          </cell>
          <cell r="Q92">
            <v>-4.0990606319385137</v>
          </cell>
          <cell r="R92">
            <v>8.3704363312555614</v>
          </cell>
          <cell r="S92">
            <v>2.711585866885784</v>
          </cell>
          <cell r="T92">
            <v>2.0799999999999983</v>
          </cell>
          <cell r="V92">
            <v>108.9666951323655</v>
          </cell>
          <cell r="W92">
            <v>2.1700121032135513</v>
          </cell>
          <cell r="Y92">
            <v>104.28197049210904</v>
          </cell>
          <cell r="Z92">
            <v>20</v>
          </cell>
          <cell r="AC92" t="str">
            <v/>
          </cell>
          <cell r="AD92">
            <v>100</v>
          </cell>
          <cell r="AE92">
            <v>102.93364912841527</v>
          </cell>
          <cell r="AF92">
            <v>108.26776776292223</v>
          </cell>
          <cell r="AG92">
            <v>112.62728527577751</v>
          </cell>
          <cell r="AH92">
            <v>115.65881924930946</v>
          </cell>
          <cell r="AI92">
            <v>110.19050313867226</v>
          </cell>
          <cell r="AJ92">
            <v>119.13461876046743</v>
          </cell>
          <cell r="AK92">
            <v>122.26876016289071</v>
          </cell>
          <cell r="AL92">
            <v>124.15567732747319</v>
          </cell>
          <cell r="AO92">
            <v>2.9336491284152686</v>
          </cell>
          <cell r="AP92">
            <v>5.1820941739395323</v>
          </cell>
          <cell r="AQ92">
            <v>4.0266069975705534</v>
          </cell>
          <cell r="AR92">
            <v>2.6916514644821348</v>
          </cell>
          <cell r="AS92">
            <v>-4.7279715858502129</v>
          </cell>
          <cell r="AT92">
            <v>8.1169568765279365</v>
          </cell>
          <cell r="AU92">
            <v>2.6307562277299041</v>
          </cell>
          <cell r="AV92">
            <v>1.5432536995293447</v>
          </cell>
          <cell r="AX92">
            <v>1.788088165463833</v>
          </cell>
          <cell r="AY92">
            <v>22</v>
          </cell>
        </row>
        <row r="93">
          <cell r="A93" t="str">
            <v>Slovensko</v>
          </cell>
          <cell r="B93">
            <v>100</v>
          </cell>
          <cell r="C93">
            <v>101.9</v>
          </cell>
          <cell r="D93">
            <v>104.9</v>
          </cell>
          <cell r="E93">
            <v>109.1</v>
          </cell>
          <cell r="F93">
            <v>111.6</v>
          </cell>
          <cell r="G93">
            <v>108.7</v>
          </cell>
          <cell r="H93">
            <v>115</v>
          </cell>
          <cell r="I93">
            <v>115.5</v>
          </cell>
          <cell r="J93">
            <v>117.1</v>
          </cell>
          <cell r="M93">
            <v>1.9000000000000057</v>
          </cell>
          <cell r="N93">
            <v>2.9440628066732017</v>
          </cell>
          <cell r="O93">
            <v>4.0038131553860694</v>
          </cell>
          <cell r="P93">
            <v>2.2914757103574601</v>
          </cell>
          <cell r="Q93">
            <v>-2.5985663082437185</v>
          </cell>
          <cell r="R93">
            <v>5.7957681692732308</v>
          </cell>
          <cell r="S93">
            <v>0.43478260869565588</v>
          </cell>
          <cell r="T93">
            <v>1.3852813852813739</v>
          </cell>
          <cell r="V93">
            <v>104.92831541218639</v>
          </cell>
          <cell r="W93">
            <v>1.209941799347618</v>
          </cell>
          <cell r="Y93">
            <v>100.41720984846386</v>
          </cell>
          <cell r="Z93">
            <v>39</v>
          </cell>
          <cell r="AC93" t="str">
            <v/>
          </cell>
          <cell r="AD93">
            <v>100</v>
          </cell>
          <cell r="AE93">
            <v>101.74126206083818</v>
          </cell>
          <cell r="AF93">
            <v>104.59041481026554</v>
          </cell>
          <cell r="AG93">
            <v>108.62581853503758</v>
          </cell>
          <cell r="AH93">
            <v>110.96763465389382</v>
          </cell>
          <cell r="AI93">
            <v>107.94016639471405</v>
          </cell>
          <cell r="AJ93">
            <v>114.61276756864058</v>
          </cell>
          <cell r="AK93">
            <v>114.7628294518954</v>
          </cell>
          <cell r="AL93">
            <v>116.34579522820931</v>
          </cell>
          <cell r="AO93">
            <v>1.7412620608381815</v>
          </cell>
          <cell r="AP93">
            <v>2.8003906101770752</v>
          </cell>
          <cell r="AQ93">
            <v>3.8582921122289662</v>
          </cell>
          <cell r="AR93">
            <v>2.1558559009623224</v>
          </cell>
          <cell r="AS93">
            <v>-2.7282443828080147</v>
          </cell>
          <cell r="AT93">
            <v>6.1817592067870777</v>
          </cell>
          <cell r="AU93">
            <v>0.13092946487391544</v>
          </cell>
          <cell r="AV93">
            <v>1.3793366579354398</v>
          </cell>
          <cell r="AX93">
            <v>1.1902318262592786</v>
          </cell>
          <cell r="AY93">
            <v>36</v>
          </cell>
        </row>
        <row r="94">
          <cell r="A94" t="str">
            <v>Manner-Suomi</v>
          </cell>
          <cell r="B94">
            <v>100</v>
          </cell>
          <cell r="C94">
            <v>102.6</v>
          </cell>
          <cell r="D94">
            <v>106</v>
          </cell>
          <cell r="E94">
            <v>107.3</v>
          </cell>
          <cell r="F94">
            <v>108.8</v>
          </cell>
          <cell r="G94">
            <v>106.1</v>
          </cell>
          <cell r="H94">
            <v>108.9</v>
          </cell>
          <cell r="I94">
            <v>109.7</v>
          </cell>
          <cell r="J94">
            <v>108.3</v>
          </cell>
          <cell r="M94">
            <v>2.6000000000000085</v>
          </cell>
          <cell r="N94">
            <v>3.313840155945428</v>
          </cell>
          <cell r="O94">
            <v>1.2264150943396288</v>
          </cell>
          <cell r="P94">
            <v>1.3979496738117518</v>
          </cell>
          <cell r="Q94">
            <v>-2.481617647058826</v>
          </cell>
          <cell r="R94">
            <v>2.6390197926484404</v>
          </cell>
          <cell r="S94">
            <v>0.73461891643708555</v>
          </cell>
          <cell r="T94">
            <v>-1.2762078395624457</v>
          </cell>
          <cell r="V94">
            <v>99.54044117647058</v>
          </cell>
          <cell r="W94">
            <v>-0.1150882330090468</v>
          </cell>
          <cell r="Y94">
            <v>95.260972510242283</v>
          </cell>
          <cell r="Z94">
            <v>82</v>
          </cell>
          <cell r="AC94" t="str">
            <v/>
          </cell>
          <cell r="AD94">
            <v>100</v>
          </cell>
          <cell r="AE94">
            <v>102.32483333943142</v>
          </cell>
          <cell r="AF94">
            <v>105.47162999534574</v>
          </cell>
          <cell r="AG94">
            <v>106.61511803388643</v>
          </cell>
          <cell r="AH94">
            <v>108.00318149372877</v>
          </cell>
          <cell r="AI94">
            <v>105.15197075276011</v>
          </cell>
          <cell r="AJ94">
            <v>107.71995986398755</v>
          </cell>
          <cell r="AK94">
            <v>108.21127468542706</v>
          </cell>
          <cell r="AL94">
            <v>106.43642443920037</v>
          </cell>
          <cell r="AO94">
            <v>2.3248333394314358</v>
          </cell>
          <cell r="AP94">
            <v>3.0753010322291772</v>
          </cell>
          <cell r="AQ94">
            <v>1.0841664612476052</v>
          </cell>
          <cell r="AR94">
            <v>1.3019386794668009</v>
          </cell>
          <cell r="AS94">
            <v>-2.6399321774925824</v>
          </cell>
          <cell r="AT94">
            <v>2.4421692649636384</v>
          </cell>
          <cell r="AU94">
            <v>0.45610379177625759</v>
          </cell>
          <cell r="AV94">
            <v>-1.6401712773333657</v>
          </cell>
          <cell r="AX94">
            <v>-0.36465430760345896</v>
          </cell>
          <cell r="AY94">
            <v>82</v>
          </cell>
        </row>
        <row r="95">
          <cell r="A95" t="str">
            <v>Åland</v>
          </cell>
          <cell r="B95">
            <v>100</v>
          </cell>
          <cell r="C95">
            <v>98.2</v>
          </cell>
          <cell r="D95">
            <v>98.8</v>
          </cell>
          <cell r="E95">
            <v>91.4</v>
          </cell>
          <cell r="F95">
            <v>94.3</v>
          </cell>
          <cell r="G95">
            <v>81.2</v>
          </cell>
          <cell r="H95">
            <v>91.2</v>
          </cell>
          <cell r="I95">
            <v>96.1</v>
          </cell>
          <cell r="J95">
            <v>99.4</v>
          </cell>
          <cell r="M95">
            <v>-1.7999999999999972</v>
          </cell>
          <cell r="N95">
            <v>0.61099796334012524</v>
          </cell>
          <cell r="O95">
            <v>-7.4898785425101124</v>
          </cell>
          <cell r="P95">
            <v>3.1728665207877498</v>
          </cell>
          <cell r="Q95">
            <v>-13.891834570519606</v>
          </cell>
          <cell r="R95">
            <v>12.315270935960584</v>
          </cell>
          <cell r="S95">
            <v>5.3728070175438631</v>
          </cell>
          <cell r="T95">
            <v>3.4339229968782519</v>
          </cell>
          <cell r="V95">
            <v>105.4082714740191</v>
          </cell>
          <cell r="W95">
            <v>1.3254807355255878</v>
          </cell>
          <cell r="Y95">
            <v>100.87653151382912</v>
          </cell>
          <cell r="Z95">
            <v>38</v>
          </cell>
          <cell r="AC95" t="str">
            <v/>
          </cell>
          <cell r="AD95">
            <v>100</v>
          </cell>
          <cell r="AE95">
            <v>97.727560137457047</v>
          </cell>
          <cell r="AF95">
            <v>97.487155025553662</v>
          </cell>
          <cell r="AG95">
            <v>89.303103913630238</v>
          </cell>
          <cell r="AH95">
            <v>91.519034852546909</v>
          </cell>
          <cell r="AI95">
            <v>78.358947017660782</v>
          </cell>
          <cell r="AJ95">
            <v>87.339682539682556</v>
          </cell>
          <cell r="AK95">
            <v>91.668511198945978</v>
          </cell>
          <cell r="AL95">
            <v>94.66044064452484</v>
          </cell>
          <cell r="AO95">
            <v>-2.2724398625429529</v>
          </cell>
          <cell r="AP95">
            <v>-0.2459952050017904</v>
          </cell>
          <cell r="AQ95">
            <v>-8.3950045621684239</v>
          </cell>
          <cell r="AR95">
            <v>2.4813593725250769</v>
          </cell>
          <cell r="AS95">
            <v>-14.379618246727929</v>
          </cell>
          <cell r="AT95">
            <v>11.461021190085248</v>
          </cell>
          <cell r="AU95">
            <v>4.9563137091740828</v>
          </cell>
          <cell r="AV95">
            <v>3.2638573556469623</v>
          </cell>
          <cell r="AX95">
            <v>0.8472993745367603</v>
          </cell>
          <cell r="AY95">
            <v>43</v>
          </cell>
        </row>
        <row r="96">
          <cell r="A96" t="str">
            <v>Östra Sverige</v>
          </cell>
          <cell r="B96">
            <v>100</v>
          </cell>
          <cell r="C96">
            <v>102.7</v>
          </cell>
          <cell r="D96">
            <v>104.1</v>
          </cell>
          <cell r="E96">
            <v>107.4</v>
          </cell>
          <cell r="F96">
            <v>110.5</v>
          </cell>
          <cell r="G96">
            <v>108.8</v>
          </cell>
          <cell r="H96">
            <v>115.1</v>
          </cell>
          <cell r="I96">
            <v>117.1</v>
          </cell>
          <cell r="J96">
            <v>117.4</v>
          </cell>
          <cell r="M96">
            <v>2.7000000000000171</v>
          </cell>
          <cell r="N96">
            <v>1.3631937682570481</v>
          </cell>
          <cell r="O96">
            <v>3.1700288184438108</v>
          </cell>
          <cell r="P96">
            <v>2.8864059590316486</v>
          </cell>
          <cell r="Q96">
            <v>-1.5384615384615472</v>
          </cell>
          <cell r="R96">
            <v>5.7904411764705799</v>
          </cell>
          <cell r="S96">
            <v>1.737619461337971</v>
          </cell>
          <cell r="T96">
            <v>0.2561912894961722</v>
          </cell>
          <cell r="V96">
            <v>106.24434389140272</v>
          </cell>
          <cell r="W96">
            <v>1.5258080432060979</v>
          </cell>
          <cell r="Y96">
            <v>101.67665928730116</v>
          </cell>
          <cell r="Z96">
            <v>34</v>
          </cell>
          <cell r="AC96" t="str">
            <v/>
          </cell>
          <cell r="AD96">
            <v>100</v>
          </cell>
          <cell r="AE96">
            <v>101.28306858900207</v>
          </cell>
          <cell r="AF96">
            <v>100.95855147329604</v>
          </cell>
          <cell r="AG96">
            <v>102.60943880530259</v>
          </cell>
          <cell r="AH96">
            <v>104.11414267405416</v>
          </cell>
          <cell r="AI96">
            <v>101.60755287082445</v>
          </cell>
          <cell r="AJ96">
            <v>106.6756803532775</v>
          </cell>
          <cell r="AK96">
            <v>107.15951123497898</v>
          </cell>
          <cell r="AL96">
            <v>106.50577151310807</v>
          </cell>
          <cell r="AO96">
            <v>1.2830685890020703</v>
          </cell>
          <cell r="AP96">
            <v>-0.32040608586109443</v>
          </cell>
          <cell r="AQ96">
            <v>1.6352129739531875</v>
          </cell>
          <cell r="AR96">
            <v>1.4664380648321043</v>
          </cell>
          <cell r="AS96">
            <v>-2.4075401658706426</v>
          </cell>
          <cell r="AT96">
            <v>4.987943651094767</v>
          </cell>
          <cell r="AU96">
            <v>0.45355312485393995</v>
          </cell>
          <cell r="AV96">
            <v>-0.61006224677284138</v>
          </cell>
          <cell r="AX96">
            <v>0.56939877942410533</v>
          </cell>
          <cell r="AY96">
            <v>51</v>
          </cell>
        </row>
        <row r="97">
          <cell r="A97" t="str">
            <v>Södra Sverige</v>
          </cell>
          <cell r="B97">
            <v>100</v>
          </cell>
          <cell r="C97">
            <v>102.2</v>
          </cell>
          <cell r="D97">
            <v>104.6</v>
          </cell>
          <cell r="E97">
            <v>105.7</v>
          </cell>
          <cell r="F97">
            <v>108.1</v>
          </cell>
          <cell r="G97">
            <v>105.2</v>
          </cell>
          <cell r="H97">
            <v>112.2</v>
          </cell>
          <cell r="I97">
            <v>113.3</v>
          </cell>
          <cell r="J97">
            <v>114.3</v>
          </cell>
          <cell r="M97">
            <v>2.2000000000000028</v>
          </cell>
          <cell r="N97">
            <v>2.3483365949119417</v>
          </cell>
          <cell r="O97">
            <v>1.0516252390057446</v>
          </cell>
          <cell r="P97">
            <v>2.2705771050141976</v>
          </cell>
          <cell r="Q97">
            <v>-2.6827012025901809</v>
          </cell>
          <cell r="R97">
            <v>6.6539923954372711</v>
          </cell>
          <cell r="S97">
            <v>0.98039215686273451</v>
          </cell>
          <cell r="T97">
            <v>0.88261253309795507</v>
          </cell>
          <cell r="V97">
            <v>105.73543015726179</v>
          </cell>
          <cell r="W97">
            <v>1.404011095240449</v>
          </cell>
          <cell r="Y97">
            <v>101.18962490544487</v>
          </cell>
          <cell r="Z97">
            <v>37</v>
          </cell>
          <cell r="AC97" t="str">
            <v/>
          </cell>
          <cell r="AD97">
            <v>100</v>
          </cell>
          <cell r="AE97">
            <v>100.95817070610465</v>
          </cell>
          <cell r="AF97">
            <v>101.83763541226021</v>
          </cell>
          <cell r="AG97">
            <v>101.70625911703893</v>
          </cell>
          <cell r="AH97">
            <v>102.90148041584716</v>
          </cell>
          <cell r="AI97">
            <v>99.438418099272795</v>
          </cell>
          <cell r="AJ97">
            <v>105.37670757725627</v>
          </cell>
          <cell r="AK97">
            <v>105.25779456253002</v>
          </cell>
          <cell r="AL97">
            <v>105.43210259202789</v>
          </cell>
          <cell r="AO97">
            <v>0.95817070610463873</v>
          </cell>
          <cell r="AP97">
            <v>0.8711179095308097</v>
          </cell>
          <cell r="AQ97">
            <v>-0.1290056418626051</v>
          </cell>
          <cell r="AR97">
            <v>1.1751698559995418</v>
          </cell>
          <cell r="AS97">
            <v>-3.3654154464827712</v>
          </cell>
          <cell r="AT97">
            <v>5.9718261729134525</v>
          </cell>
          <cell r="AU97">
            <v>-0.11284563492274913</v>
          </cell>
          <cell r="AV97">
            <v>0.16560106567149546</v>
          </cell>
          <cell r="AX97">
            <v>0.60922675141799232</v>
          </cell>
          <cell r="AY97">
            <v>50</v>
          </cell>
        </row>
        <row r="98">
          <cell r="A98" t="str">
            <v>Norra Sverige</v>
          </cell>
          <cell r="B98">
            <v>100</v>
          </cell>
          <cell r="C98">
            <v>101.7</v>
          </cell>
          <cell r="D98">
            <v>103.8</v>
          </cell>
          <cell r="E98">
            <v>103.9</v>
          </cell>
          <cell r="F98">
            <v>106</v>
          </cell>
          <cell r="G98">
            <v>104.5</v>
          </cell>
          <cell r="H98">
            <v>109.1</v>
          </cell>
          <cell r="I98">
            <v>111.2</v>
          </cell>
          <cell r="J98">
            <v>106.1</v>
          </cell>
          <cell r="M98">
            <v>1.7000000000000171</v>
          </cell>
          <cell r="N98">
            <v>2.0648967551622377</v>
          </cell>
          <cell r="O98">
            <v>9.6339113680159016E-2</v>
          </cell>
          <cell r="P98">
            <v>2.0211742059672844</v>
          </cell>
          <cell r="Q98">
            <v>-1.415094339622641</v>
          </cell>
          <cell r="R98">
            <v>4.4019138755980691</v>
          </cell>
          <cell r="S98">
            <v>1.9248395967002949</v>
          </cell>
          <cell r="T98">
            <v>-4.5863309352518087</v>
          </cell>
          <cell r="V98">
            <v>100.09433962264151</v>
          </cell>
          <cell r="W98">
            <v>2.3576566532440779E-2</v>
          </cell>
          <cell r="Y98">
            <v>95.791057609630286</v>
          </cell>
          <cell r="Z98">
            <v>79</v>
          </cell>
          <cell r="AC98" t="str">
            <v/>
          </cell>
          <cell r="AD98">
            <v>100</v>
          </cell>
          <cell r="AE98">
            <v>101.0909088281372</v>
          </cell>
          <cell r="AF98">
            <v>102.37169618684899</v>
          </cell>
          <cell r="AG98">
            <v>102.10545702903975</v>
          </cell>
          <cell r="AH98">
            <v>103.87886421666971</v>
          </cell>
          <cell r="AI98">
            <v>102.31499513145081</v>
          </cell>
          <cell r="AJ98">
            <v>106.69426749781027</v>
          </cell>
          <cell r="AK98">
            <v>108.19535989135356</v>
          </cell>
          <cell r="AL98">
            <v>103.05937531776428</v>
          </cell>
          <cell r="AO98">
            <v>1.0909088281372021</v>
          </cell>
          <cell r="AP98">
            <v>1.2669659156880613</v>
          </cell>
          <cell r="AQ98">
            <v>-0.26007106234060018</v>
          </cell>
          <cell r="AR98">
            <v>1.7368387931759486</v>
          </cell>
          <cell r="AS98">
            <v>-1.5054738006732435</v>
          </cell>
          <cell r="AT98">
            <v>4.2801862627595426</v>
          </cell>
          <cell r="AU98">
            <v>1.4069100700036188</v>
          </cell>
          <cell r="AV98">
            <v>-4.7469545632517764</v>
          </cell>
          <cell r="AX98">
            <v>-0.19780839054878641</v>
          </cell>
          <cell r="AY98">
            <v>72</v>
          </cell>
        </row>
        <row r="99">
          <cell r="M99" t="e">
            <v>#DIV/0!</v>
          </cell>
          <cell r="N99" t="e">
            <v>#DIV/0!</v>
          </cell>
          <cell r="O99" t="e">
            <v>#DIV/0!</v>
          </cell>
          <cell r="P99" t="e">
            <v>#DIV/0!</v>
          </cell>
          <cell r="Q99" t="e">
            <v>#DIV/0!</v>
          </cell>
          <cell r="R99" t="e">
            <v>#DIV/0!</v>
          </cell>
          <cell r="S99" t="e">
            <v>#DIV/0!</v>
          </cell>
          <cell r="T99" t="e">
            <v>#DIV/0!</v>
          </cell>
          <cell r="Y99" t="str">
            <v/>
          </cell>
          <cell r="Z99" t="str">
            <v/>
          </cell>
          <cell r="AC99" t="str">
            <v/>
          </cell>
        </row>
        <row r="100">
          <cell r="A100" t="str">
            <v>Länder</v>
          </cell>
          <cell r="Z100" t="str">
            <v/>
          </cell>
        </row>
        <row r="101">
          <cell r="A101" t="str">
            <v>European Union - 27 countries (from 2020)</v>
          </cell>
          <cell r="B101">
            <v>100</v>
          </cell>
          <cell r="C101">
            <v>102.5</v>
          </cell>
          <cell r="D101">
            <v>105.9</v>
          </cell>
          <cell r="E101">
            <v>108.7</v>
          </cell>
          <cell r="F101">
            <v>111.3</v>
          </cell>
          <cell r="G101">
            <v>105.2</v>
          </cell>
          <cell r="H101">
            <v>111.9</v>
          </cell>
          <cell r="I101">
            <v>115.8</v>
          </cell>
          <cell r="J101">
            <v>116.3</v>
          </cell>
          <cell r="M101">
            <v>2.4999999999999858</v>
          </cell>
          <cell r="N101">
            <v>3.3170731707317032</v>
          </cell>
          <cell r="O101">
            <v>2.6440037771482423</v>
          </cell>
          <cell r="P101">
            <v>2.3919043238270348</v>
          </cell>
          <cell r="Q101">
            <v>-5.4806828391733973</v>
          </cell>
          <cell r="R101">
            <v>6.368821292775678</v>
          </cell>
          <cell r="S101">
            <v>3.4852546916890077</v>
          </cell>
          <cell r="T101">
            <v>0.43177892918826899</v>
          </cell>
          <cell r="V101">
            <v>104.49236298292901</v>
          </cell>
          <cell r="W101">
            <v>1.1046517455574474</v>
          </cell>
          <cell r="Y101">
            <v>100</v>
          </cell>
          <cell r="AC101" t="str">
            <v/>
          </cell>
          <cell r="AD101">
            <v>100</v>
          </cell>
          <cell r="AE101">
            <v>102.28144709317186</v>
          </cell>
          <cell r="AF101">
            <v>105.5122644284441</v>
          </cell>
          <cell r="AG101">
            <v>108.11266747215633</v>
          </cell>
          <cell r="AH101">
            <v>110.48647206568077</v>
          </cell>
          <cell r="AI101">
            <v>104.52831524504224</v>
          </cell>
          <cell r="AJ101">
            <v>111.21416134699244</v>
          </cell>
          <cell r="AK101">
            <v>114.38162131231354</v>
          </cell>
          <cell r="AL101">
            <v>114.29896376735289</v>
          </cell>
          <cell r="AO101">
            <v>2.2814470931718631</v>
          </cell>
          <cell r="AP101">
            <v>3.1587520778124656</v>
          </cell>
          <cell r="AQ101">
            <v>2.4645505030135695</v>
          </cell>
          <cell r="AR101">
            <v>2.1956766482852572</v>
          </cell>
          <cell r="AS101">
            <v>-5.3926573174466057</v>
          </cell>
          <cell r="AT101">
            <v>6.3962057422209568</v>
          </cell>
          <cell r="AU101">
            <v>2.8480725178860098</v>
          </cell>
          <cell r="AV101">
            <v>-7.2264708274204281E-2</v>
          </cell>
          <cell r="AX101">
            <v>0.85171704865636855</v>
          </cell>
        </row>
        <row r="102">
          <cell r="A102" t="str">
            <v>Belgium</v>
          </cell>
          <cell r="B102">
            <v>100</v>
          </cell>
          <cell r="C102">
            <v>101.3</v>
          </cell>
          <cell r="D102">
            <v>102.9</v>
          </cell>
          <cell r="E102">
            <v>104.8</v>
          </cell>
          <cell r="F102">
            <v>107.1</v>
          </cell>
          <cell r="G102">
            <v>102.1</v>
          </cell>
          <cell r="H102">
            <v>108.5</v>
          </cell>
          <cell r="I102">
            <v>113.1</v>
          </cell>
          <cell r="J102">
            <v>114.5</v>
          </cell>
          <cell r="M102">
            <v>1.2999999999999829</v>
          </cell>
          <cell r="N102">
            <v>1.579466929911149</v>
          </cell>
          <cell r="O102">
            <v>1.8464528668610285</v>
          </cell>
          <cell r="P102">
            <v>2.1946564885496116</v>
          </cell>
          <cell r="Q102">
            <v>-4.668534080298798</v>
          </cell>
          <cell r="R102">
            <v>6.268364348677764</v>
          </cell>
          <cell r="S102">
            <v>4.2396313364055231</v>
          </cell>
          <cell r="T102">
            <v>1.237842617152964</v>
          </cell>
          <cell r="V102">
            <v>106.90943043884221</v>
          </cell>
          <cell r="W102">
            <v>1.6843235755503088</v>
          </cell>
          <cell r="Y102">
            <v>102.31315226004418</v>
          </cell>
          <cell r="Z102">
            <v>12</v>
          </cell>
          <cell r="AD102">
            <v>100</v>
          </cell>
          <cell r="AE102">
            <v>100.79041567381519</v>
          </cell>
          <cell r="AF102">
            <v>101.98633846153848</v>
          </cell>
          <cell r="AG102">
            <v>103.39679705959568</v>
          </cell>
          <cell r="AH102">
            <v>105.09577857080684</v>
          </cell>
          <cell r="AI102">
            <v>99.757806338668985</v>
          </cell>
          <cell r="AJ102">
            <v>105.57546412573471</v>
          </cell>
          <cell r="AK102">
            <v>109.16674372014177</v>
          </cell>
          <cell r="AL102">
            <v>109.58174872665535</v>
          </cell>
          <cell r="AO102">
            <v>0.79041567381518973</v>
          </cell>
          <cell r="AP102">
            <v>1.1865441567317419</v>
          </cell>
          <cell r="AQ102">
            <v>1.3829877798673209</v>
          </cell>
          <cell r="AR102">
            <v>1.6431664805166974</v>
          </cell>
          <cell r="AS102">
            <v>-5.0791499951080112</v>
          </cell>
          <cell r="AT102">
            <v>5.8317819933963762</v>
          </cell>
          <cell r="AU102">
            <v>3.4016233072203619</v>
          </cell>
          <cell r="AV102">
            <v>0.38015698954754384</v>
          </cell>
          <cell r="AX102">
            <v>1.0504469386263224</v>
          </cell>
          <cell r="AY102">
            <v>16</v>
          </cell>
        </row>
        <row r="103">
          <cell r="A103" t="str">
            <v>Bulgaria</v>
          </cell>
          <cell r="B103">
            <v>100</v>
          </cell>
          <cell r="C103">
            <v>103</v>
          </cell>
          <cell r="D103">
            <v>105.9</v>
          </cell>
          <cell r="E103">
            <v>108.6</v>
          </cell>
          <cell r="F103">
            <v>112.7</v>
          </cell>
          <cell r="G103">
            <v>109</v>
          </cell>
          <cell r="H103">
            <v>117.5</v>
          </cell>
          <cell r="I103">
            <v>122.3</v>
          </cell>
          <cell r="J103">
            <v>124.6</v>
          </cell>
          <cell r="M103">
            <v>3</v>
          </cell>
          <cell r="N103">
            <v>2.8155339805825434</v>
          </cell>
          <cell r="O103">
            <v>2.5495750708215184</v>
          </cell>
          <cell r="P103">
            <v>3.7753222836095972</v>
          </cell>
          <cell r="Q103">
            <v>-3.283052351375332</v>
          </cell>
          <cell r="R103">
            <v>7.7981651376146885</v>
          </cell>
          <cell r="S103">
            <v>4.0851063829787222</v>
          </cell>
          <cell r="T103">
            <v>1.8806214227309823</v>
          </cell>
          <cell r="V103">
            <v>110.5590062111801</v>
          </cell>
          <cell r="W103">
            <v>2.5412321238837734</v>
          </cell>
          <cell r="Y103">
            <v>105.80582451680436</v>
          </cell>
          <cell r="Z103">
            <v>5</v>
          </cell>
          <cell r="AD103">
            <v>100</v>
          </cell>
          <cell r="AE103">
            <v>104.3459648339024</v>
          </cell>
          <cell r="AF103">
            <v>108.71363539487938</v>
          </cell>
          <cell r="AG103">
            <v>113.02488198128388</v>
          </cell>
          <cell r="AH103">
            <v>118.95947409067621</v>
          </cell>
          <cell r="AI103">
            <v>116.2136977727571</v>
          </cell>
          <cell r="AJ103">
            <v>126.1117552594778</v>
          </cell>
          <cell r="AK103">
            <v>132.12035838579447</v>
          </cell>
          <cell r="AL103">
            <v>134.99132224738619</v>
          </cell>
          <cell r="AO103">
            <v>4.3459648339024</v>
          </cell>
          <cell r="AP103">
            <v>4.1857589490206237</v>
          </cell>
          <cell r="AQ103">
            <v>3.9656907532756236</v>
          </cell>
          <cell r="AR103">
            <v>5.2506952498964381</v>
          </cell>
          <cell r="AS103">
            <v>-2.3081611102501682</v>
          </cell>
          <cell r="AT103">
            <v>8.5171177549786279</v>
          </cell>
          <cell r="AU103">
            <v>4.7645067773054421</v>
          </cell>
          <cell r="AV103">
            <v>2.1729912760366972</v>
          </cell>
          <cell r="AX103">
            <v>3.2111706432126539</v>
          </cell>
          <cell r="AY103">
            <v>3</v>
          </cell>
        </row>
        <row r="104">
          <cell r="A104" t="str">
            <v>Czechia</v>
          </cell>
          <cell r="B104">
            <v>100</v>
          </cell>
          <cell r="C104">
            <v>102.6</v>
          </cell>
          <cell r="D104">
            <v>107.9</v>
          </cell>
          <cell r="E104">
            <v>110.9</v>
          </cell>
          <cell r="F104">
            <v>114.9</v>
          </cell>
          <cell r="G104">
            <v>108.8</v>
          </cell>
          <cell r="H104">
            <v>113.2</v>
          </cell>
          <cell r="I104">
            <v>116.4</v>
          </cell>
          <cell r="J104">
            <v>116.3</v>
          </cell>
          <cell r="M104">
            <v>2.6000000000000085</v>
          </cell>
          <cell r="N104">
            <v>5.1656920077972899</v>
          </cell>
          <cell r="O104">
            <v>2.7803521779425466</v>
          </cell>
          <cell r="P104">
            <v>3.6068530207393934</v>
          </cell>
          <cell r="Q104">
            <v>-5.3089643167972298</v>
          </cell>
          <cell r="R104">
            <v>4.044117647058826</v>
          </cell>
          <cell r="S104">
            <v>2.8268551236749033</v>
          </cell>
          <cell r="T104">
            <v>-8.5910652920972552E-2</v>
          </cell>
          <cell r="V104">
            <v>101.21845082680592</v>
          </cell>
          <cell r="W104">
            <v>0.30323068370354633</v>
          </cell>
          <cell r="Y104">
            <v>96.866840731070511</v>
          </cell>
          <cell r="Z104">
            <v>24</v>
          </cell>
          <cell r="AD104">
            <v>100</v>
          </cell>
          <cell r="AE104">
            <v>102.54027661130698</v>
          </cell>
          <cell r="AF104">
            <v>107.76257324671249</v>
          </cell>
          <cell r="AG104">
            <v>110.61912403659308</v>
          </cell>
          <cell r="AH104">
            <v>114.43431472629713</v>
          </cell>
          <cell r="AI104">
            <v>108.8559428307537</v>
          </cell>
          <cell r="AJ104">
            <v>113.27222653404247</v>
          </cell>
          <cell r="AK104">
            <v>113.67400063013903</v>
          </cell>
          <cell r="AL104">
            <v>112.33899351353735</v>
          </cell>
          <cell r="AO104">
            <v>2.5402766113069788</v>
          </cell>
          <cell r="AP104">
            <v>5.0929223208567578</v>
          </cell>
          <cell r="AQ104">
            <v>2.6507819030460382</v>
          </cell>
          <cell r="AR104">
            <v>3.4489431397431503</v>
          </cell>
          <cell r="AS104">
            <v>-4.8747370130067367</v>
          </cell>
          <cell r="AT104">
            <v>4.0569982570038263</v>
          </cell>
          <cell r="AU104">
            <v>0.35469780050259203</v>
          </cell>
          <cell r="AV104">
            <v>-1.1744172890909397</v>
          </cell>
          <cell r="AX104">
            <v>-0.46093342857081154</v>
          </cell>
          <cell r="AY104">
            <v>26</v>
          </cell>
        </row>
        <row r="105">
          <cell r="A105" t="str">
            <v>Denmark</v>
          </cell>
          <cell r="B105">
            <v>100</v>
          </cell>
          <cell r="C105">
            <v>103.1</v>
          </cell>
          <cell r="D105">
            <v>106.2</v>
          </cell>
          <cell r="E105">
            <v>108.2</v>
          </cell>
          <cell r="F105">
            <v>110.1</v>
          </cell>
          <cell r="G105">
            <v>108.1</v>
          </cell>
          <cell r="H105">
            <v>116.1</v>
          </cell>
          <cell r="I105">
            <v>117.9</v>
          </cell>
          <cell r="J105">
            <v>120.8</v>
          </cell>
          <cell r="M105">
            <v>3.0999999999999943</v>
          </cell>
          <cell r="N105">
            <v>3.0067895247332785</v>
          </cell>
          <cell r="O105">
            <v>1.8832391713747683</v>
          </cell>
          <cell r="P105">
            <v>1.7560073937153362</v>
          </cell>
          <cell r="Q105">
            <v>-1.816530426884654</v>
          </cell>
          <cell r="R105">
            <v>7.400555041628138</v>
          </cell>
          <cell r="S105">
            <v>1.5503875968992276</v>
          </cell>
          <cell r="T105">
            <v>2.4597116200169467</v>
          </cell>
          <cell r="V105">
            <v>109.71843778383288</v>
          </cell>
          <cell r="W105">
            <v>2.3457714278960111</v>
          </cell>
          <cell r="Y105">
            <v>105.0013940270043</v>
          </cell>
          <cell r="Z105">
            <v>7</v>
          </cell>
          <cell r="AD105">
            <v>100</v>
          </cell>
          <cell r="AE105">
            <v>102.26674143574077</v>
          </cell>
          <cell r="AF105">
            <v>104.67748868189622</v>
          </cell>
          <cell r="AG105">
            <v>106.11924154321723</v>
          </cell>
          <cell r="AH105">
            <v>107.55444357342519</v>
          </cell>
          <cell r="AI105">
            <v>105.36954646036673</v>
          </cell>
          <cell r="AJ105">
            <v>112.68963364432342</v>
          </cell>
          <cell r="AK105">
            <v>113.42983700703815</v>
          </cell>
          <cell r="AL105">
            <v>115.40704675024674</v>
          </cell>
          <cell r="AO105">
            <v>2.2667414357407694</v>
          </cell>
          <cell r="AP105">
            <v>2.357313054381649</v>
          </cell>
          <cell r="AQ105">
            <v>1.3773284776656567</v>
          </cell>
          <cell r="AR105">
            <v>1.3524427892028115</v>
          </cell>
          <cell r="AS105">
            <v>-2.0314336074519019</v>
          </cell>
          <cell r="AT105">
            <v>6.9470614896402196</v>
          </cell>
          <cell r="AU105">
            <v>0.65685133474741519</v>
          </cell>
          <cell r="AV105">
            <v>1.7431125666573166</v>
          </cell>
          <cell r="AX105">
            <v>1.7773156897512195</v>
          </cell>
          <cell r="AY105">
            <v>11</v>
          </cell>
        </row>
        <row r="106">
          <cell r="A106" t="str">
            <v>Germany</v>
          </cell>
          <cell r="B106">
            <v>100</v>
          </cell>
          <cell r="C106">
            <v>102.2</v>
          </cell>
          <cell r="D106">
            <v>105</v>
          </cell>
          <cell r="E106">
            <v>106</v>
          </cell>
          <cell r="F106">
            <v>107.1</v>
          </cell>
          <cell r="G106">
            <v>102.7</v>
          </cell>
          <cell r="H106">
            <v>106.5</v>
          </cell>
          <cell r="I106">
            <v>108</v>
          </cell>
          <cell r="J106">
            <v>107.7</v>
          </cell>
          <cell r="M106">
            <v>2.2000000000000028</v>
          </cell>
          <cell r="N106">
            <v>2.7397260273972535</v>
          </cell>
          <cell r="O106">
            <v>0.952380952380949</v>
          </cell>
          <cell r="P106">
            <v>1.0377358490566024</v>
          </cell>
          <cell r="Q106">
            <v>-4.1083099906629315</v>
          </cell>
          <cell r="R106">
            <v>3.7000973709834426</v>
          </cell>
          <cell r="S106">
            <v>1.4084507042253449</v>
          </cell>
          <cell r="T106">
            <v>-0.27777777777777146</v>
          </cell>
          <cell r="V106">
            <v>100.56022408963585</v>
          </cell>
          <cell r="W106">
            <v>0.13976274493319352</v>
          </cell>
          <cell r="Y106">
            <v>96.23691264984069</v>
          </cell>
          <cell r="Z106">
            <v>26</v>
          </cell>
          <cell r="AD106">
            <v>100</v>
          </cell>
          <cell r="AE106">
            <v>101.37841868146546</v>
          </cell>
          <cell r="AF106">
            <v>103.76779946042078</v>
          </cell>
          <cell r="AG106">
            <v>104.44143970279593</v>
          </cell>
          <cell r="AH106">
            <v>105.28778236433875</v>
          </cell>
          <cell r="AI106">
            <v>100.87967797405034</v>
          </cell>
          <cell r="AJ106">
            <v>104.56831458243185</v>
          </cell>
          <cell r="AK106">
            <v>105.27931454211317</v>
          </cell>
          <cell r="AL106">
            <v>104.09742646188798</v>
          </cell>
          <cell r="AO106">
            <v>1.3784186814654618</v>
          </cell>
          <cell r="AP106">
            <v>2.3568929265535701</v>
          </cell>
          <cell r="AQ106">
            <v>0.64918042579489565</v>
          </cell>
          <cell r="AR106">
            <v>0.81035139304017889</v>
          </cell>
          <cell r="AS106">
            <v>-4.1867197611158389</v>
          </cell>
          <cell r="AT106">
            <v>3.6564714345444003</v>
          </cell>
          <cell r="AU106">
            <v>0.67993824182835283</v>
          </cell>
          <cell r="AV106">
            <v>-1.1226213671370573</v>
          </cell>
          <cell r="AX106">
            <v>-0.28384968161824986</v>
          </cell>
          <cell r="AY106">
            <v>24</v>
          </cell>
        </row>
        <row r="107">
          <cell r="A107" t="str">
            <v>Estonia</v>
          </cell>
          <cell r="B107">
            <v>100</v>
          </cell>
          <cell r="C107">
            <v>103.1</v>
          </cell>
          <cell r="D107">
            <v>108.9</v>
          </cell>
          <cell r="E107">
            <v>112.9</v>
          </cell>
          <cell r="F107">
            <v>117.1</v>
          </cell>
          <cell r="G107">
            <v>113.8</v>
          </cell>
          <cell r="H107">
            <v>121.9</v>
          </cell>
          <cell r="I107">
            <v>122</v>
          </cell>
          <cell r="J107">
            <v>118.3</v>
          </cell>
          <cell r="M107">
            <v>3.0999999999999943</v>
          </cell>
          <cell r="N107">
            <v>5.6256062075654967</v>
          </cell>
          <cell r="O107">
            <v>3.6730945821854988</v>
          </cell>
          <cell r="P107">
            <v>3.7201062887510972</v>
          </cell>
          <cell r="Q107">
            <v>-2.8181041844577237</v>
          </cell>
          <cell r="R107">
            <v>7.1177504393673132</v>
          </cell>
          <cell r="S107">
            <v>8.2034454470885976E-2</v>
          </cell>
          <cell r="T107">
            <v>-3.0327868852459119</v>
          </cell>
          <cell r="V107">
            <v>101.02476515798465</v>
          </cell>
          <cell r="W107">
            <v>0.2552126238959147</v>
          </cell>
          <cell r="Y107">
            <v>96.681482047151263</v>
          </cell>
          <cell r="Z107">
            <v>25</v>
          </cell>
          <cell r="AD107">
            <v>100</v>
          </cell>
          <cell r="AE107">
            <v>102.89629151151301</v>
          </cell>
          <cell r="AF107">
            <v>108.7096153846154</v>
          </cell>
          <cell r="AG107">
            <v>112.40102946639072</v>
          </cell>
          <cell r="AH107">
            <v>116.08175450249844</v>
          </cell>
          <cell r="AI107">
            <v>112.46494442730398</v>
          </cell>
          <cell r="AJ107">
            <v>120.36304104295264</v>
          </cell>
          <cell r="AK107">
            <v>120.30530109626071</v>
          </cell>
          <cell r="AL107">
            <v>113.74600257709315</v>
          </cell>
          <cell r="AO107">
            <v>2.8962915115129988</v>
          </cell>
          <cell r="AP107">
            <v>5.6496923141801716</v>
          </cell>
          <cell r="AQ107">
            <v>3.395664742916324</v>
          </cell>
          <cell r="AR107">
            <v>3.2746364099879486</v>
          </cell>
          <cell r="AS107">
            <v>-3.115743805471709</v>
          </cell>
          <cell r="AT107">
            <v>7.0227186398992956</v>
          </cell>
          <cell r="AU107">
            <v>-4.7971492072335309E-2</v>
          </cell>
          <cell r="AV107">
            <v>-5.4522107167324378</v>
          </cell>
          <cell r="AX107">
            <v>-0.50688120022959993</v>
          </cell>
          <cell r="AY107">
            <v>27</v>
          </cell>
        </row>
        <row r="108">
          <cell r="A108" t="str">
            <v>Ireland</v>
          </cell>
          <cell r="B108">
            <v>100</v>
          </cell>
          <cell r="C108">
            <v>101.2</v>
          </cell>
          <cell r="D108">
            <v>111.4</v>
          </cell>
          <cell r="E108">
            <v>119.8</v>
          </cell>
          <cell r="F108">
            <v>125.8</v>
          </cell>
          <cell r="G108">
            <v>134.80000000000001</v>
          </cell>
          <cell r="H108">
            <v>156.80000000000001</v>
          </cell>
          <cell r="I108">
            <v>170.3</v>
          </cell>
          <cell r="J108">
            <v>160.9</v>
          </cell>
          <cell r="M108">
            <v>1.2000000000000028</v>
          </cell>
          <cell r="N108">
            <v>10.079051383399218</v>
          </cell>
          <cell r="O108">
            <v>7.5403949730700219</v>
          </cell>
          <cell r="P108">
            <v>5.0083472454090128</v>
          </cell>
          <cell r="Q108">
            <v>7.1542130365659773</v>
          </cell>
          <cell r="R108">
            <v>16.320474777448069</v>
          </cell>
          <cell r="S108">
            <v>8.6096938775510239</v>
          </cell>
          <cell r="T108">
            <v>-5.5196711685261306</v>
          </cell>
          <cell r="V108">
            <v>127.90143084260733</v>
          </cell>
          <cell r="W108">
            <v>6.3454346812459335</v>
          </cell>
          <cell r="Y108">
            <v>122.40265909528974</v>
          </cell>
          <cell r="Z108">
            <v>1</v>
          </cell>
          <cell r="AD108">
            <v>100</v>
          </cell>
          <cell r="AE108">
            <v>99.992829818662358</v>
          </cell>
          <cell r="AF108">
            <v>108.50447990906603</v>
          </cell>
          <cell r="AG108">
            <v>115.03191879617457</v>
          </cell>
          <cell r="AH108">
            <v>118.91950131455513</v>
          </cell>
          <cell r="AI108">
            <v>125.73216749463197</v>
          </cell>
          <cell r="AJ108">
            <v>144.60299026876282</v>
          </cell>
          <cell r="AK108">
            <v>153.79386143564599</v>
          </cell>
          <cell r="AL108">
            <v>142.66766234820722</v>
          </cell>
          <cell r="AO108">
            <v>-7.1701813376421342E-3</v>
          </cell>
          <cell r="AP108">
            <v>8.5122604349128039</v>
          </cell>
          <cell r="AQ108">
            <v>6.0158243167277163</v>
          </cell>
          <cell r="AR108">
            <v>3.3795685224280874</v>
          </cell>
          <cell r="AS108">
            <v>5.7288048678042998</v>
          </cell>
          <cell r="AT108">
            <v>15.008746886461282</v>
          </cell>
          <cell r="AU108">
            <v>6.3559343757696638</v>
          </cell>
          <cell r="AV108">
            <v>-7.2344884142820405</v>
          </cell>
          <cell r="AX108">
            <v>4.6569602330036446</v>
          </cell>
          <cell r="AY108">
            <v>1</v>
          </cell>
        </row>
        <row r="109">
          <cell r="A109" t="str">
            <v>Greece</v>
          </cell>
          <cell r="B109">
            <v>100</v>
          </cell>
          <cell r="C109">
            <v>100</v>
          </cell>
          <cell r="D109">
            <v>101.4</v>
          </cell>
          <cell r="E109">
            <v>103.5</v>
          </cell>
          <cell r="F109">
            <v>105.9</v>
          </cell>
          <cell r="G109">
            <v>96.2</v>
          </cell>
          <cell r="H109">
            <v>104.5</v>
          </cell>
          <cell r="I109">
            <v>110.5</v>
          </cell>
          <cell r="J109">
            <v>113.1</v>
          </cell>
          <cell r="M109">
            <v>0</v>
          </cell>
          <cell r="N109">
            <v>1.4000000000000057</v>
          </cell>
          <cell r="O109">
            <v>2.0710059171597663</v>
          </cell>
          <cell r="P109">
            <v>2.318840579710141</v>
          </cell>
          <cell r="Q109">
            <v>-9.1595845136921668</v>
          </cell>
          <cell r="R109">
            <v>8.6278586278586147</v>
          </cell>
          <cell r="S109">
            <v>5.7416267942583801</v>
          </cell>
          <cell r="T109">
            <v>2.3529411764705799</v>
          </cell>
          <cell r="V109">
            <v>106.79886685552407</v>
          </cell>
          <cell r="W109">
            <v>1.6580234029699881</v>
          </cell>
          <cell r="Y109">
            <v>102.20734205520061</v>
          </cell>
          <cell r="Z109">
            <v>14</v>
          </cell>
          <cell r="AD109">
            <v>100</v>
          </cell>
          <cell r="AE109">
            <v>100.41694583694476</v>
          </cell>
          <cell r="AF109">
            <v>102.02435160846105</v>
          </cell>
          <cell r="AG109">
            <v>104.34879934481766</v>
          </cell>
          <cell r="AH109">
            <v>106.88120946838943</v>
          </cell>
          <cell r="AI109">
            <v>97.299881760119789</v>
          </cell>
          <cell r="AJ109">
            <v>106.27269954823169</v>
          </cell>
          <cell r="AK109">
            <v>113.02488047277767</v>
          </cell>
          <cell r="AL109">
            <v>116.02471345659045</v>
          </cell>
          <cell r="AO109">
            <v>0.4169458369447625</v>
          </cell>
          <cell r="AP109">
            <v>1.600731587800297</v>
          </cell>
          <cell r="AQ109">
            <v>2.2783263992474474</v>
          </cell>
          <cell r="AR109">
            <v>2.4268703995371226</v>
          </cell>
          <cell r="AS109">
            <v>-8.9644641522356352</v>
          </cell>
          <cell r="AT109">
            <v>9.2218177718172569</v>
          </cell>
          <cell r="AU109">
            <v>6.3536364026224135</v>
          </cell>
          <cell r="AV109">
            <v>2.654135064124489</v>
          </cell>
          <cell r="AX109">
            <v>2.0733306976329118</v>
          </cell>
          <cell r="AY109">
            <v>9</v>
          </cell>
        </row>
        <row r="110">
          <cell r="A110" t="str">
            <v>Spain</v>
          </cell>
          <cell r="B110">
            <v>100</v>
          </cell>
          <cell r="C110">
            <v>102.9</v>
          </cell>
          <cell r="D110">
            <v>105.9</v>
          </cell>
          <cell r="E110">
            <v>108.4</v>
          </cell>
          <cell r="F110">
            <v>110.6</v>
          </cell>
          <cell r="G110">
            <v>98.5</v>
          </cell>
          <cell r="H110">
            <v>105</v>
          </cell>
          <cell r="I110">
            <v>111.5</v>
          </cell>
          <cell r="J110">
            <v>114.5</v>
          </cell>
          <cell r="M110">
            <v>2.9000000000000199</v>
          </cell>
          <cell r="N110">
            <v>2.9154518950437449</v>
          </cell>
          <cell r="O110">
            <v>2.3607176581680704</v>
          </cell>
          <cell r="P110">
            <v>2.0295202952029285</v>
          </cell>
          <cell r="Q110">
            <v>-10.940325497287517</v>
          </cell>
          <cell r="R110">
            <v>6.5989847715736119</v>
          </cell>
          <cell r="S110">
            <v>6.1904761904761898</v>
          </cell>
          <cell r="T110">
            <v>2.6905829596412616</v>
          </cell>
          <cell r="V110">
            <v>103.52622061482822</v>
          </cell>
          <cell r="W110">
            <v>0.87013217991898273</v>
          </cell>
          <cell r="Y110">
            <v>99.075394277131394</v>
          </cell>
          <cell r="Z110">
            <v>21</v>
          </cell>
          <cell r="AD110">
            <v>100</v>
          </cell>
          <cell r="AE110">
            <v>102.80531633464076</v>
          </cell>
          <cell r="AF110">
            <v>105.61292754361061</v>
          </cell>
          <cell r="AG110">
            <v>107.63193603477056</v>
          </cell>
          <cell r="AH110">
            <v>108.94785075873187</v>
          </cell>
          <cell r="AI110">
            <v>96.501761648838254</v>
          </cell>
          <cell r="AJ110">
            <v>102.86557455576762</v>
          </cell>
          <cell r="AK110">
            <v>108.2401056060576</v>
          </cell>
          <cell r="AL110">
            <v>109.77131012839143</v>
          </cell>
          <cell r="AO110">
            <v>2.8053163346407644</v>
          </cell>
          <cell r="AP110">
            <v>2.7309980739038906</v>
          </cell>
          <cell r="AQ110">
            <v>1.9117058281773609</v>
          </cell>
          <cell r="AR110">
            <v>1.2226062007620158</v>
          </cell>
          <cell r="AS110">
            <v>-11.423895949499581</v>
          </cell>
          <cell r="AT110">
            <v>6.5945043885175352</v>
          </cell>
          <cell r="AU110">
            <v>5.2248102180931539</v>
          </cell>
          <cell r="AV110">
            <v>1.4146369441902635</v>
          </cell>
          <cell r="AX110">
            <v>0.18842400796539494</v>
          </cell>
          <cell r="AY110">
            <v>21</v>
          </cell>
        </row>
        <row r="111">
          <cell r="A111" t="str">
            <v>France</v>
          </cell>
          <cell r="B111">
            <v>100</v>
          </cell>
          <cell r="C111">
            <v>100.9</v>
          </cell>
          <cell r="D111">
            <v>103</v>
          </cell>
          <cell r="E111">
            <v>104.7</v>
          </cell>
          <cell r="F111">
            <v>106.8</v>
          </cell>
          <cell r="G111">
            <v>98.8</v>
          </cell>
          <cell r="H111">
            <v>105.6</v>
          </cell>
          <cell r="I111">
            <v>108.4</v>
          </cell>
          <cell r="J111">
            <v>109.4</v>
          </cell>
          <cell r="M111">
            <v>0.90000000000000568</v>
          </cell>
          <cell r="N111">
            <v>2.081268582755186</v>
          </cell>
          <cell r="O111">
            <v>1.6504854368932058</v>
          </cell>
          <cell r="P111">
            <v>2.0057306590257866</v>
          </cell>
          <cell r="Q111">
            <v>-7.4906367041198507</v>
          </cell>
          <cell r="R111">
            <v>6.8825910931173979</v>
          </cell>
          <cell r="S111">
            <v>2.6515151515151558</v>
          </cell>
          <cell r="T111">
            <v>0.92250922509225575</v>
          </cell>
          <cell r="V111">
            <v>102.43445692883897</v>
          </cell>
          <cell r="W111">
            <v>0.60313566917054118</v>
          </cell>
          <cell r="Y111">
            <v>98.030567980909538</v>
          </cell>
          <cell r="Z111">
            <v>22</v>
          </cell>
          <cell r="AD111">
            <v>100</v>
          </cell>
          <cell r="AE111">
            <v>100.52179591186749</v>
          </cell>
          <cell r="AF111">
            <v>102.20411549850888</v>
          </cell>
          <cell r="AG111">
            <v>103.42022849652562</v>
          </cell>
          <cell r="AH111">
            <v>105.08476756142397</v>
          </cell>
          <cell r="AI111">
            <v>96.881190288537312</v>
          </cell>
          <cell r="AJ111">
            <v>103.17686326915793</v>
          </cell>
          <cell r="AK111">
            <v>105.59181462303992</v>
          </cell>
          <cell r="AL111">
            <v>106.2381938129233</v>
          </cell>
          <cell r="AO111">
            <v>0.52179591186749974</v>
          </cell>
          <cell r="AP111">
            <v>1.6735868787266526</v>
          </cell>
          <cell r="AQ111">
            <v>1.1898865247109285</v>
          </cell>
          <cell r="AR111">
            <v>1.6094908018446858</v>
          </cell>
          <cell r="AS111">
            <v>-7.8066283660869544</v>
          </cell>
          <cell r="AT111">
            <v>6.4983439632300986</v>
          </cell>
          <cell r="AU111">
            <v>2.3405938864240312</v>
          </cell>
          <cell r="AV111">
            <v>0.61214895509745304</v>
          </cell>
          <cell r="AX111">
            <v>0.27328148515128703</v>
          </cell>
          <cell r="AY111">
            <v>20</v>
          </cell>
        </row>
        <row r="112">
          <cell r="A112" t="str">
            <v>Croatia</v>
          </cell>
          <cell r="B112">
            <v>100</v>
          </cell>
          <cell r="C112">
            <v>103.5</v>
          </cell>
          <cell r="D112">
            <v>106.9</v>
          </cell>
          <cell r="E112">
            <v>110</v>
          </cell>
          <cell r="F112">
            <v>113.4</v>
          </cell>
          <cell r="G112">
            <v>103.9</v>
          </cell>
          <cell r="H112">
            <v>117.1</v>
          </cell>
          <cell r="I112">
            <v>125.6</v>
          </cell>
          <cell r="J112">
            <v>129.80000000000001</v>
          </cell>
          <cell r="M112">
            <v>3.4999999999999858</v>
          </cell>
          <cell r="N112">
            <v>3.2850241545893795</v>
          </cell>
          <cell r="O112">
            <v>2.8999064546304965</v>
          </cell>
          <cell r="P112">
            <v>3.0909090909090935</v>
          </cell>
          <cell r="Q112">
            <v>-8.3774250440917086</v>
          </cell>
          <cell r="R112">
            <v>12.704523580365731</v>
          </cell>
          <cell r="S112">
            <v>7.2587532023911052</v>
          </cell>
          <cell r="T112">
            <v>3.3439490445859974</v>
          </cell>
          <cell r="V112">
            <v>114.46208112874781</v>
          </cell>
          <cell r="W112">
            <v>3.4344976316124587</v>
          </cell>
          <cell r="Y112">
            <v>109.54109741727973</v>
          </cell>
          <cell r="Z112">
            <v>4</v>
          </cell>
          <cell r="AD112">
            <v>100</v>
          </cell>
          <cell r="AE112">
            <v>104.38184012232651</v>
          </cell>
          <cell r="AF112">
            <v>108.92263181471482</v>
          </cell>
          <cell r="AG112">
            <v>113.14925675956458</v>
          </cell>
          <cell r="AH112">
            <v>119.68369324765617</v>
          </cell>
          <cell r="AI112">
            <v>110.67490912312677</v>
          </cell>
          <cell r="AJ112">
            <v>125.60876001162391</v>
          </cell>
          <cell r="AK112">
            <v>134.89694791703886</v>
          </cell>
          <cell r="AL112">
            <v>138.54712504312181</v>
          </cell>
          <cell r="AO112">
            <v>4.3818401223265226</v>
          </cell>
          <cell r="AP112">
            <v>4.3501740217138263</v>
          </cell>
          <cell r="AQ112">
            <v>3.880391865704766</v>
          </cell>
          <cell r="AR112">
            <v>5.7750591344818929</v>
          </cell>
          <cell r="AS112">
            <v>-7.5271608688477869</v>
          </cell>
          <cell r="AT112">
            <v>13.49343858225636</v>
          </cell>
          <cell r="AU112">
            <v>7.3945383304121464</v>
          </cell>
          <cell r="AV112">
            <v>2.705900453973058</v>
          </cell>
          <cell r="AX112">
            <v>3.7267173564874412</v>
          </cell>
          <cell r="AY112">
            <v>2</v>
          </cell>
        </row>
        <row r="113">
          <cell r="A113" t="str">
            <v>Italy</v>
          </cell>
          <cell r="B113">
            <v>100</v>
          </cell>
          <cell r="C113">
            <v>101.3</v>
          </cell>
          <cell r="D113">
            <v>103</v>
          </cell>
          <cell r="E113">
            <v>103.9</v>
          </cell>
          <cell r="F113">
            <v>104.4</v>
          </cell>
          <cell r="G113">
            <v>95.1</v>
          </cell>
          <cell r="H113">
            <v>103</v>
          </cell>
          <cell r="I113">
            <v>107.8</v>
          </cell>
          <cell r="J113">
            <v>108.5</v>
          </cell>
          <cell r="M113">
            <v>1.2999999999999829</v>
          </cell>
          <cell r="N113">
            <v>1.6781836130305976</v>
          </cell>
          <cell r="O113">
            <v>0.87378640776698546</v>
          </cell>
          <cell r="P113">
            <v>0.48123195380173911</v>
          </cell>
          <cell r="Q113">
            <v>-8.908045977011497</v>
          </cell>
          <cell r="R113">
            <v>8.3070452155625816</v>
          </cell>
          <cell r="S113">
            <v>4.6601941747572653</v>
          </cell>
          <cell r="T113">
            <v>0.64935064935065157</v>
          </cell>
          <cell r="V113">
            <v>103.92720306513409</v>
          </cell>
          <cell r="W113">
            <v>0.9676643238350664</v>
          </cell>
          <cell r="Y113">
            <v>99.459137585119734</v>
          </cell>
          <cell r="Z113">
            <v>20</v>
          </cell>
          <cell r="AD113">
            <v>100</v>
          </cell>
          <cell r="AE113">
            <v>101.49277520493986</v>
          </cell>
          <cell r="AF113">
            <v>103.39018337630391</v>
          </cell>
          <cell r="AG113">
            <v>104.51149085127562</v>
          </cell>
          <cell r="AH113">
            <v>105.27481981144869</v>
          </cell>
          <cell r="AI113">
            <v>96.365090201871155</v>
          </cell>
          <cell r="AJ113">
            <v>104.90974275026551</v>
          </cell>
          <cell r="AK113">
            <v>110.02107781752373</v>
          </cell>
          <cell r="AL113">
            <v>110.79088298222236</v>
          </cell>
          <cell r="AO113">
            <v>1.4927752049398606</v>
          </cell>
          <cell r="AP113">
            <v>1.8695007280397107</v>
          </cell>
          <cell r="AQ113">
            <v>1.0845395939482501</v>
          </cell>
          <cell r="AR113">
            <v>0.73037802250790662</v>
          </cell>
          <cell r="AS113">
            <v>-8.4633054946426967</v>
          </cell>
          <cell r="AT113">
            <v>8.866958491394044</v>
          </cell>
          <cell r="AU113">
            <v>4.8721262041654114</v>
          </cell>
          <cell r="AV113">
            <v>0.69968880506277742</v>
          </cell>
          <cell r="AX113">
            <v>1.2849409461828145</v>
          </cell>
          <cell r="AY113">
            <v>14</v>
          </cell>
        </row>
        <row r="114">
          <cell r="A114" t="str">
            <v>Cyprus</v>
          </cell>
          <cell r="B114">
            <v>100</v>
          </cell>
          <cell r="C114">
            <v>106.6</v>
          </cell>
          <cell r="D114">
            <v>112.7</v>
          </cell>
          <cell r="E114">
            <v>119.8</v>
          </cell>
          <cell r="F114">
            <v>126.8</v>
          </cell>
          <cell r="G114">
            <v>122.7</v>
          </cell>
          <cell r="H114">
            <v>136.69999999999999</v>
          </cell>
          <cell r="I114">
            <v>146.80000000000001</v>
          </cell>
          <cell r="J114">
            <v>150.6</v>
          </cell>
          <cell r="M114">
            <v>6.5999999999999801</v>
          </cell>
          <cell r="N114">
            <v>5.7223264540337908</v>
          </cell>
          <cell r="O114">
            <v>6.299911268855368</v>
          </cell>
          <cell r="P114">
            <v>5.8430717863105173</v>
          </cell>
          <cell r="Q114">
            <v>-3.2334384858044132</v>
          </cell>
          <cell r="R114">
            <v>11.409942950285227</v>
          </cell>
          <cell r="S114">
            <v>7.3884418434528385</v>
          </cell>
          <cell r="T114">
            <v>2.5885558583106132</v>
          </cell>
          <cell r="V114">
            <v>118.76971608832807</v>
          </cell>
          <cell r="W114">
            <v>4.3942141954243112</v>
          </cell>
          <cell r="Y114">
            <v>113.66353740869231</v>
          </cell>
          <cell r="Z114">
            <v>3</v>
          </cell>
          <cell r="AD114">
            <v>100</v>
          </cell>
          <cell r="AE114">
            <v>105.86142608859035</v>
          </cell>
          <cell r="AF114">
            <v>110.88268103127326</v>
          </cell>
          <cell r="AG114">
            <v>116.43898536899327</v>
          </cell>
          <cell r="AH114">
            <v>121.58250240943363</v>
          </cell>
          <cell r="AI114">
            <v>116.32565246636771</v>
          </cell>
          <cell r="AJ114">
            <v>128.39642583439772</v>
          </cell>
          <cell r="AK114">
            <v>136.01718856141119</v>
          </cell>
          <cell r="AL114">
            <v>137.36923989602096</v>
          </cell>
          <cell r="AO114">
            <v>5.8614260885903491</v>
          </cell>
          <cell r="AP114">
            <v>4.7432337993263758</v>
          </cell>
          <cell r="AQ114">
            <v>5.010975822412604</v>
          </cell>
          <cell r="AR114">
            <v>4.4173495879757496</v>
          </cell>
          <cell r="AS114">
            <v>-4.323689543223324</v>
          </cell>
          <cell r="AT114">
            <v>10.376708070921794</v>
          </cell>
          <cell r="AU114">
            <v>5.9353386805661756</v>
          </cell>
          <cell r="AV114">
            <v>0.9940297611719302</v>
          </cell>
          <cell r="AX114">
            <v>3.0990359525735727</v>
          </cell>
          <cell r="AY114">
            <v>4</v>
          </cell>
        </row>
        <row r="115">
          <cell r="A115" t="str">
            <v>Latvia</v>
          </cell>
          <cell r="B115">
            <v>100</v>
          </cell>
          <cell r="C115">
            <v>102.6</v>
          </cell>
          <cell r="D115">
            <v>106</v>
          </cell>
          <cell r="E115">
            <v>110.6</v>
          </cell>
          <cell r="F115">
            <v>111.4</v>
          </cell>
          <cell r="G115">
            <v>107.5</v>
          </cell>
          <cell r="H115">
            <v>115</v>
          </cell>
          <cell r="I115">
            <v>117</v>
          </cell>
          <cell r="J115">
            <v>119</v>
          </cell>
          <cell r="M115">
            <v>2.6000000000000085</v>
          </cell>
          <cell r="N115">
            <v>3.313840155945428</v>
          </cell>
          <cell r="O115">
            <v>4.3396226415094219</v>
          </cell>
          <cell r="P115">
            <v>0.72332730560580671</v>
          </cell>
          <cell r="Q115">
            <v>-3.5008976660682265</v>
          </cell>
          <cell r="R115">
            <v>6.9767441860465027</v>
          </cell>
          <cell r="S115">
            <v>1.7391304347825951</v>
          </cell>
          <cell r="T115">
            <v>1.7094017094017033</v>
          </cell>
          <cell r="V115">
            <v>106.82226211849191</v>
          </cell>
          <cell r="W115">
            <v>1.6635902243075265</v>
          </cell>
          <cell r="Y115">
            <v>102.22973150290757</v>
          </cell>
          <cell r="Z115">
            <v>13</v>
          </cell>
          <cell r="AD115">
            <v>100</v>
          </cell>
          <cell r="AE115">
            <v>103.54099135423152</v>
          </cell>
          <cell r="AF115">
            <v>107.97402584021924</v>
          </cell>
          <cell r="AG115">
            <v>113.53172537313432</v>
          </cell>
          <cell r="AH115">
            <v>115.13353822673126</v>
          </cell>
          <cell r="AI115">
            <v>111.82350357206738</v>
          </cell>
          <cell r="AJ115">
            <v>120.64764557633637</v>
          </cell>
          <cell r="AK115">
            <v>122.64955493232532</v>
          </cell>
          <cell r="AL115">
            <v>125.05707558701914</v>
          </cell>
          <cell r="AO115">
            <v>3.5409913542315223</v>
          </cell>
          <cell r="AP115">
            <v>4.28142943969074</v>
          </cell>
          <cell r="AQ115">
            <v>5.1472560087177044</v>
          </cell>
          <cell r="AR115">
            <v>1.410894486393488</v>
          </cell>
          <cell r="AS115">
            <v>-2.8749526034242621</v>
          </cell>
          <cell r="AT115">
            <v>7.891133547413915</v>
          </cell>
          <cell r="AU115">
            <v>1.6593024641515086</v>
          </cell>
          <cell r="AV115">
            <v>1.9629265316308988</v>
          </cell>
          <cell r="AX115">
            <v>2.0884486611728192</v>
          </cell>
          <cell r="AY115">
            <v>8</v>
          </cell>
        </row>
        <row r="116">
          <cell r="A116" t="str">
            <v>Lithuania</v>
          </cell>
          <cell r="B116">
            <v>100</v>
          </cell>
          <cell r="C116">
            <v>102.7</v>
          </cell>
          <cell r="D116">
            <v>107.4</v>
          </cell>
          <cell r="E116">
            <v>112.7</v>
          </cell>
          <cell r="F116">
            <v>118</v>
          </cell>
          <cell r="G116">
            <v>118</v>
          </cell>
          <cell r="H116">
            <v>125.5</v>
          </cell>
          <cell r="I116">
            <v>128.69999999999999</v>
          </cell>
          <cell r="J116">
            <v>129.19999999999999</v>
          </cell>
          <cell r="M116">
            <v>2.7000000000000171</v>
          </cell>
          <cell r="N116">
            <v>4.576436222005853</v>
          </cell>
          <cell r="O116">
            <v>4.9348230912476652</v>
          </cell>
          <cell r="P116">
            <v>4.7027506654835776</v>
          </cell>
          <cell r="Q116">
            <v>0</v>
          </cell>
          <cell r="R116">
            <v>6.3559322033898411</v>
          </cell>
          <cell r="S116">
            <v>2.5498007968127325</v>
          </cell>
          <cell r="T116">
            <v>0.38850038850037549</v>
          </cell>
          <cell r="V116">
            <v>109.4915254237288</v>
          </cell>
          <cell r="W116">
            <v>2.292814163438166</v>
          </cell>
          <cell r="Y116">
            <v>104.78423714239911</v>
          </cell>
          <cell r="Z116">
            <v>8</v>
          </cell>
          <cell r="AD116">
            <v>100</v>
          </cell>
          <cell r="AE116">
            <v>103.90570320401206</v>
          </cell>
          <cell r="AF116">
            <v>109.98691849829737</v>
          </cell>
          <cell r="AG116">
            <v>116.37418310158911</v>
          </cell>
          <cell r="AH116">
            <v>122.19849951442323</v>
          </cell>
          <cell r="AI116">
            <v>122.22980603977413</v>
          </cell>
          <cell r="AJ116">
            <v>130.09076585077517</v>
          </cell>
          <cell r="AK116">
            <v>132.31196656354621</v>
          </cell>
          <cell r="AL116">
            <v>130.97810342005647</v>
          </cell>
          <cell r="AO116">
            <v>3.9057032040120419</v>
          </cell>
          <cell r="AP116">
            <v>5.852628976818778</v>
          </cell>
          <cell r="AQ116">
            <v>5.8072948042367614</v>
          </cell>
          <cell r="AR116">
            <v>5.0048183004213058</v>
          </cell>
          <cell r="AS116">
            <v>2.5619402427452087E-2</v>
          </cell>
          <cell r="AT116">
            <v>6.4312953326973741</v>
          </cell>
          <cell r="AU116">
            <v>1.7074238115554863</v>
          </cell>
          <cell r="AV116">
            <v>-1.0081198081574314</v>
          </cell>
          <cell r="AX116">
            <v>1.7497160847523645</v>
          </cell>
          <cell r="AY116">
            <v>12</v>
          </cell>
        </row>
        <row r="117">
          <cell r="A117" t="str">
            <v>Luxembourg</v>
          </cell>
          <cell r="B117">
            <v>100</v>
          </cell>
          <cell r="C117">
            <v>105</v>
          </cell>
          <cell r="D117">
            <v>106.4</v>
          </cell>
          <cell r="E117">
            <v>107.7</v>
          </cell>
          <cell r="F117">
            <v>110.8</v>
          </cell>
          <cell r="G117">
            <v>109.8</v>
          </cell>
          <cell r="H117">
            <v>117.7</v>
          </cell>
          <cell r="I117">
            <v>119.3</v>
          </cell>
          <cell r="J117">
            <v>118</v>
          </cell>
          <cell r="M117">
            <v>5</v>
          </cell>
          <cell r="N117">
            <v>1.3333333333333428</v>
          </cell>
          <cell r="O117">
            <v>1.2218045112782079</v>
          </cell>
          <cell r="P117">
            <v>2.8783658310120614</v>
          </cell>
          <cell r="Q117">
            <v>-0.90252707581227298</v>
          </cell>
          <cell r="R117">
            <v>7.19489981785064</v>
          </cell>
          <cell r="S117">
            <v>1.3593882752761317</v>
          </cell>
          <cell r="T117">
            <v>-1.0896898575020941</v>
          </cell>
          <cell r="V117">
            <v>106.49819494584838</v>
          </cell>
          <cell r="W117">
            <v>1.5863980301751326</v>
          </cell>
          <cell r="Y117">
            <v>101.91959671085922</v>
          </cell>
          <cell r="Z117">
            <v>15</v>
          </cell>
          <cell r="AD117">
            <v>100</v>
          </cell>
          <cell r="AE117">
            <v>102.35221611627547</v>
          </cell>
          <cell r="AF117">
            <v>101.484404837683</v>
          </cell>
          <cell r="AG117">
            <v>100.72827318867955</v>
          </cell>
          <cell r="AH117">
            <v>101.50679774105835</v>
          </cell>
          <cell r="AI117">
            <v>99.057466529351188</v>
          </cell>
          <cell r="AJ117">
            <v>104.53002464360358</v>
          </cell>
          <cell r="AK117">
            <v>103.66472347698695</v>
          </cell>
          <cell r="AL117">
            <v>100.61878519228465</v>
          </cell>
          <cell r="AO117">
            <v>2.3522161162754713</v>
          </cell>
          <cell r="AP117">
            <v>-0.84786760025460239</v>
          </cell>
          <cell r="AQ117">
            <v>-0.74507176764038263</v>
          </cell>
          <cell r="AR117">
            <v>0.77289575978385017</v>
          </cell>
          <cell r="AS117">
            <v>-2.4129725951510608</v>
          </cell>
          <cell r="AT117">
            <v>5.5246295973366557</v>
          </cell>
          <cell r="AU117">
            <v>-0.82780155229743002</v>
          </cell>
          <cell r="AV117">
            <v>-2.9382592096321787</v>
          </cell>
          <cell r="AX117">
            <v>-0.21942883443770711</v>
          </cell>
          <cell r="AY117">
            <v>23</v>
          </cell>
        </row>
        <row r="118">
          <cell r="A118" t="str">
            <v>Hungary</v>
          </cell>
          <cell r="B118">
            <v>100</v>
          </cell>
          <cell r="C118">
            <v>102.4</v>
          </cell>
          <cell r="D118">
            <v>106.7</v>
          </cell>
          <cell r="E118">
            <v>112.6</v>
          </cell>
          <cell r="F118">
            <v>118.4</v>
          </cell>
          <cell r="G118">
            <v>113.2</v>
          </cell>
          <cell r="H118">
            <v>121.3</v>
          </cell>
          <cell r="I118">
            <v>126.5</v>
          </cell>
          <cell r="J118">
            <v>125.3</v>
          </cell>
          <cell r="M118">
            <v>2.4000000000000057</v>
          </cell>
          <cell r="N118">
            <v>4.19921875</v>
          </cell>
          <cell r="O118">
            <v>5.5295220243673811</v>
          </cell>
          <cell r="P118">
            <v>5.1509769094138562</v>
          </cell>
          <cell r="Q118">
            <v>-4.3918918918919019</v>
          </cell>
          <cell r="R118">
            <v>7.155477031802107</v>
          </cell>
          <cell r="S118">
            <v>4.2868920032976092</v>
          </cell>
          <cell r="T118">
            <v>-0.94861660079051546</v>
          </cell>
          <cell r="V118">
            <v>105.82770270270269</v>
          </cell>
          <cell r="W118">
            <v>1.426127016378544</v>
          </cell>
          <cell r="Y118">
            <v>101.27793044549279</v>
          </cell>
          <cell r="Z118">
            <v>17</v>
          </cell>
          <cell r="AD118">
            <v>100</v>
          </cell>
          <cell r="AE118">
            <v>102.79869832864743</v>
          </cell>
          <cell r="AF118">
            <v>107.47885133384601</v>
          </cell>
          <cell r="AG118">
            <v>113.65327311537288</v>
          </cell>
          <cell r="AH118">
            <v>119.65717610022674</v>
          </cell>
          <cell r="AI118">
            <v>114.69061653992279</v>
          </cell>
          <cell r="AJ118">
            <v>123.40119676915937</v>
          </cell>
          <cell r="AK118">
            <v>129.03775193725815</v>
          </cell>
          <cell r="AL118">
            <v>127.98530137538977</v>
          </cell>
          <cell r="AO118">
            <v>2.7986983286474327</v>
          </cell>
          <cell r="AP118">
            <v>4.5527356681464255</v>
          </cell>
          <cell r="AQ118">
            <v>5.7447783493221038</v>
          </cell>
          <cell r="AR118">
            <v>5.2826485505253373</v>
          </cell>
          <cell r="AS118">
            <v>-4.1506575051912336</v>
          </cell>
          <cell r="AT118">
            <v>7.5948499467735502</v>
          </cell>
          <cell r="AU118">
            <v>4.567666534582159</v>
          </cell>
          <cell r="AV118">
            <v>-0.81561445861217408</v>
          </cell>
          <cell r="AX118">
            <v>1.6963431304072003</v>
          </cell>
          <cell r="AY118">
            <v>13</v>
          </cell>
        </row>
        <row r="119">
          <cell r="A119" t="str">
            <v>Malta</v>
          </cell>
          <cell r="B119">
            <v>100</v>
          </cell>
          <cell r="C119">
            <v>104.1</v>
          </cell>
          <cell r="D119">
            <v>117.6</v>
          </cell>
          <cell r="E119">
            <v>126</v>
          </cell>
          <cell r="F119">
            <v>131.19999999999999</v>
          </cell>
          <cell r="G119">
            <v>126.8</v>
          </cell>
          <cell r="H119">
            <v>143.6</v>
          </cell>
          <cell r="I119">
            <v>149.69999999999999</v>
          </cell>
          <cell r="J119">
            <v>159.80000000000001</v>
          </cell>
          <cell r="M119">
            <v>4.0999999999999943</v>
          </cell>
          <cell r="N119">
            <v>12.968299711815561</v>
          </cell>
          <cell r="O119">
            <v>7.1428571428571388</v>
          </cell>
          <cell r="P119">
            <v>4.1269841269841123</v>
          </cell>
          <cell r="Q119">
            <v>-3.3536585365853568</v>
          </cell>
          <cell r="R119">
            <v>13.249211356466887</v>
          </cell>
          <cell r="S119">
            <v>4.2479108635097589</v>
          </cell>
          <cell r="T119">
            <v>6.7468269873079691</v>
          </cell>
          <cell r="V119">
            <v>121.7987804878049</v>
          </cell>
          <cell r="W119">
            <v>5.0535505296709999</v>
          </cell>
          <cell r="Y119">
            <v>116.56237547973076</v>
          </cell>
          <cell r="Z119">
            <v>2</v>
          </cell>
          <cell r="AD119">
            <v>100</v>
          </cell>
          <cell r="AE119">
            <v>101.76875357472832</v>
          </cell>
          <cell r="AF119">
            <v>111.81548599670511</v>
          </cell>
          <cell r="AG119">
            <v>115.60014864362691</v>
          </cell>
          <cell r="AH119">
            <v>115.5566830505787</v>
          </cell>
          <cell r="AI119">
            <v>109.34300960512273</v>
          </cell>
          <cell r="AJ119">
            <v>123.15618426385163</v>
          </cell>
          <cell r="AK119">
            <v>125.05015037593984</v>
          </cell>
          <cell r="AL119">
            <v>128.2833917410311</v>
          </cell>
          <cell r="AO119">
            <v>1.7687535747283221</v>
          </cell>
          <cell r="AP119">
            <v>9.8721189648839527</v>
          </cell>
          <cell r="AQ119">
            <v>3.3847392543044634</v>
          </cell>
          <cell r="AR119">
            <v>-3.759994563866087E-2</v>
          </cell>
          <cell r="AS119">
            <v>-5.3771649388173159</v>
          </cell>
          <cell r="AT119">
            <v>12.63288317068762</v>
          </cell>
          <cell r="AU119">
            <v>1.5378570904978233</v>
          </cell>
          <cell r="AV119">
            <v>2.5855557593262688</v>
          </cell>
          <cell r="AX119">
            <v>2.6464281702895533</v>
          </cell>
          <cell r="AY119">
            <v>6</v>
          </cell>
        </row>
        <row r="120">
          <cell r="A120" t="str">
            <v>Netherlands</v>
          </cell>
          <cell r="B120">
            <v>100</v>
          </cell>
          <cell r="C120">
            <v>102.4</v>
          </cell>
          <cell r="D120">
            <v>105.3</v>
          </cell>
          <cell r="E120">
            <v>107.7</v>
          </cell>
          <cell r="F120">
            <v>110.1</v>
          </cell>
          <cell r="G120">
            <v>105.9</v>
          </cell>
          <cell r="H120">
            <v>112.5</v>
          </cell>
          <cell r="I120">
            <v>118.1</v>
          </cell>
          <cell r="J120">
            <v>118.2</v>
          </cell>
          <cell r="M120">
            <v>2.4000000000000057</v>
          </cell>
          <cell r="N120">
            <v>2.83203125</v>
          </cell>
          <cell r="O120">
            <v>2.2792022792022806</v>
          </cell>
          <cell r="P120">
            <v>2.2284122562674042</v>
          </cell>
          <cell r="Q120">
            <v>-3.8147138964577607</v>
          </cell>
          <cell r="R120">
            <v>6.2322946175637384</v>
          </cell>
          <cell r="S120">
            <v>4.9777777777777743</v>
          </cell>
          <cell r="T120">
            <v>8.4674005080458414E-2</v>
          </cell>
          <cell r="V120">
            <v>107.35694822888284</v>
          </cell>
          <cell r="W120">
            <v>1.7905683801193248</v>
          </cell>
          <cell r="Y120">
            <v>102.7414302482774</v>
          </cell>
          <cell r="Z120">
            <v>11</v>
          </cell>
          <cell r="AD120">
            <v>100</v>
          </cell>
          <cell r="AE120">
            <v>101.85883734586025</v>
          </cell>
          <cell r="AF120">
            <v>104.1259704629035</v>
          </cell>
          <cell r="AG120">
            <v>105.87500000000001</v>
          </cell>
          <cell r="AH120">
            <v>107.52920149899106</v>
          </cell>
          <cell r="AI120">
            <v>102.85208118335053</v>
          </cell>
          <cell r="AJ120">
            <v>108.69503222494723</v>
          </cell>
          <cell r="AK120">
            <v>113.02265408733969</v>
          </cell>
          <cell r="AL120">
            <v>112.00469877496225</v>
          </cell>
          <cell r="AO120">
            <v>1.8588373458602518</v>
          </cell>
          <cell r="AP120">
            <v>2.2257598615083651</v>
          </cell>
          <cell r="AQ120">
            <v>1.6797245963912957</v>
          </cell>
          <cell r="AR120">
            <v>1.5624099164024017</v>
          </cell>
          <cell r="AS120">
            <v>-4.3496280549283171</v>
          </cell>
          <cell r="AT120">
            <v>5.6809264084609907</v>
          </cell>
          <cell r="AU120">
            <v>3.9814348216359576</v>
          </cell>
          <cell r="AV120">
            <v>-0.90066484511220324</v>
          </cell>
          <cell r="AX120">
            <v>1.0246734707135943</v>
          </cell>
          <cell r="AY120">
            <v>17</v>
          </cell>
        </row>
        <row r="121">
          <cell r="A121" t="str">
            <v>Austria</v>
          </cell>
          <cell r="B121">
            <v>100</v>
          </cell>
          <cell r="C121">
            <v>102.1</v>
          </cell>
          <cell r="D121">
            <v>104.4</v>
          </cell>
          <cell r="E121">
            <v>107</v>
          </cell>
          <cell r="F121">
            <v>108.9</v>
          </cell>
          <cell r="G121">
            <v>102</v>
          </cell>
          <cell r="H121">
            <v>106.9</v>
          </cell>
          <cell r="I121">
            <v>112.6</v>
          </cell>
          <cell r="J121">
            <v>111.5</v>
          </cell>
          <cell r="M121">
            <v>2.0999999999999943</v>
          </cell>
          <cell r="N121">
            <v>2.252693437806073</v>
          </cell>
          <cell r="O121">
            <v>2.4904214559387015</v>
          </cell>
          <cell r="P121">
            <v>1.775700934579433</v>
          </cell>
          <cell r="Q121">
            <v>-6.3360881542699872</v>
          </cell>
          <cell r="R121">
            <v>4.8039215686274588</v>
          </cell>
          <cell r="S121">
            <v>5.3320860617399433</v>
          </cell>
          <cell r="T121">
            <v>-0.97690941385434371</v>
          </cell>
          <cell r="V121">
            <v>102.38751147842055</v>
          </cell>
          <cell r="W121">
            <v>0.59160714753312504</v>
          </cell>
          <cell r="Y121">
            <v>97.985640821566705</v>
          </cell>
          <cell r="Z121">
            <v>23</v>
          </cell>
          <cell r="AD121">
            <v>100</v>
          </cell>
          <cell r="AE121">
            <v>100.81157279162819</v>
          </cell>
          <cell r="AF121">
            <v>102.4348740828669</v>
          </cell>
          <cell r="AG121">
            <v>104.47940020661464</v>
          </cell>
          <cell r="AH121">
            <v>105.85636813387345</v>
          </cell>
          <cell r="AI121">
            <v>98.713227204674297</v>
          </cell>
          <cell r="AJ121">
            <v>103.05441164313626</v>
          </cell>
          <cell r="AK121">
            <v>107.33435385684319</v>
          </cell>
          <cell r="AL121">
            <v>105.37946911145112</v>
          </cell>
          <cell r="AO121">
            <v>0.81157279162820828</v>
          </cell>
          <cell r="AP121">
            <v>1.6102330776982967</v>
          </cell>
          <cell r="AQ121">
            <v>1.9959277951508767</v>
          </cell>
          <cell r="AR121">
            <v>1.3179324580115974</v>
          </cell>
          <cell r="AS121">
            <v>-6.7479557962591628</v>
          </cell>
          <cell r="AT121">
            <v>4.3977737952593259</v>
          </cell>
          <cell r="AU121">
            <v>4.1530897566305072</v>
          </cell>
          <cell r="AV121">
            <v>-1.8213038744327719</v>
          </cell>
          <cell r="AX121">
            <v>-0.11281957883979032</v>
          </cell>
          <cell r="AY121">
            <v>22</v>
          </cell>
        </row>
        <row r="122">
          <cell r="A122" t="str">
            <v>Poland</v>
          </cell>
          <cell r="B122">
            <v>100</v>
          </cell>
          <cell r="C122">
            <v>103</v>
          </cell>
          <cell r="D122">
            <v>108.3</v>
          </cell>
          <cell r="E122">
            <v>115.1</v>
          </cell>
          <cell r="F122">
            <v>120.4</v>
          </cell>
          <cell r="G122">
            <v>117.9</v>
          </cell>
          <cell r="H122">
            <v>126.1</v>
          </cell>
          <cell r="I122">
            <v>132.69999999999999</v>
          </cell>
          <cell r="J122">
            <v>132.9</v>
          </cell>
          <cell r="M122">
            <v>3</v>
          </cell>
          <cell r="N122">
            <v>5.1456310679611477</v>
          </cell>
          <cell r="O122">
            <v>6.2788550323176366</v>
          </cell>
          <cell r="P122">
            <v>4.6046915725456188</v>
          </cell>
          <cell r="Q122">
            <v>-2.0764119601329014</v>
          </cell>
          <cell r="R122">
            <v>6.9550466497031209</v>
          </cell>
          <cell r="S122">
            <v>5.233941316415553</v>
          </cell>
          <cell r="T122">
            <v>0.1507159005275156</v>
          </cell>
          <cell r="V122">
            <v>110.38205980066445</v>
          </cell>
          <cell r="W122">
            <v>2.5001789262828709</v>
          </cell>
          <cell r="Y122">
            <v>105.63648543262214</v>
          </cell>
          <cell r="Z122">
            <v>6</v>
          </cell>
          <cell r="AD122">
            <v>100</v>
          </cell>
          <cell r="AE122">
            <v>103.06732473091763</v>
          </cell>
          <cell r="AF122">
            <v>108.35497401107203</v>
          </cell>
          <cell r="AG122">
            <v>115.1767813064877</v>
          </cell>
          <cell r="AH122">
            <v>120.5061285217141</v>
          </cell>
          <cell r="AI122">
            <v>120.48771267501948</v>
          </cell>
          <cell r="AJ122">
            <v>129.54083993797587</v>
          </cell>
          <cell r="AK122">
            <v>133.4108625617105</v>
          </cell>
          <cell r="AL122">
            <v>134.1401261744146</v>
          </cell>
          <cell r="AO122">
            <v>3.0673247309176475</v>
          </cell>
          <cell r="AP122">
            <v>5.1302867266217476</v>
          </cell>
          <cell r="AQ122">
            <v>6.2957952393755363</v>
          </cell>
          <cell r="AR122">
            <v>4.6271020554437143</v>
          </cell>
          <cell r="AS122">
            <v>-1.5282083094476206E-2</v>
          </cell>
          <cell r="AT122">
            <v>7.5137348547520162</v>
          </cell>
          <cell r="AU122">
            <v>2.9874923040390939</v>
          </cell>
          <cell r="AV122">
            <v>0.54662986109303802</v>
          </cell>
          <cell r="AX122">
            <v>2.7158333693152628</v>
          </cell>
          <cell r="AY122">
            <v>5</v>
          </cell>
        </row>
        <row r="123">
          <cell r="A123" t="str">
            <v>Portugal</v>
          </cell>
          <cell r="B123">
            <v>100</v>
          </cell>
          <cell r="C123">
            <v>102</v>
          </cell>
          <cell r="D123">
            <v>105.6</v>
          </cell>
          <cell r="E123">
            <v>108.6</v>
          </cell>
          <cell r="F123">
            <v>111.5</v>
          </cell>
          <cell r="G123">
            <v>102.3</v>
          </cell>
          <cell r="H123">
            <v>108.1</v>
          </cell>
          <cell r="I123">
            <v>115.7</v>
          </cell>
          <cell r="J123">
            <v>118.6</v>
          </cell>
          <cell r="M123">
            <v>2</v>
          </cell>
          <cell r="N123">
            <v>3.5294117647058698</v>
          </cell>
          <cell r="O123">
            <v>2.8409090909090793</v>
          </cell>
          <cell r="P123">
            <v>2.6703499079189612</v>
          </cell>
          <cell r="Q123">
            <v>-8.2511210762331757</v>
          </cell>
          <cell r="R123">
            <v>5.6695992179863026</v>
          </cell>
          <cell r="S123">
            <v>7.0305272895467112</v>
          </cell>
          <cell r="T123">
            <v>2.5064822817631836</v>
          </cell>
          <cell r="V123">
            <v>106.36771300448432</v>
          </cell>
          <cell r="W123">
            <v>1.5552677257885108</v>
          </cell>
          <cell r="Y123">
            <v>101.79472448322532</v>
          </cell>
          <cell r="Z123">
            <v>16</v>
          </cell>
          <cell r="AD123">
            <v>100</v>
          </cell>
          <cell r="AE123">
            <v>102.3220376737204</v>
          </cell>
          <cell r="AF123">
            <v>106.19257303185344</v>
          </cell>
          <cell r="AG123">
            <v>109.38463019506409</v>
          </cell>
          <cell r="AH123">
            <v>112.27828762528802</v>
          </cell>
          <cell r="AI123">
            <v>102.90602499732934</v>
          </cell>
          <cell r="AJ123">
            <v>107.5847242092641</v>
          </cell>
          <cell r="AK123">
            <v>114.4757906058629</v>
          </cell>
          <cell r="AL123">
            <v>116.13262596460447</v>
          </cell>
          <cell r="AO123">
            <v>2.3220376737204163</v>
          </cell>
          <cell r="AP123">
            <v>3.7826996472404346</v>
          </cell>
          <cell r="AQ123">
            <v>3.00591375844445</v>
          </cell>
          <cell r="AR123">
            <v>2.6453967299278673</v>
          </cell>
          <cell r="AS123">
            <v>-8.3473508780586343</v>
          </cell>
          <cell r="AT123">
            <v>4.5465746170413155</v>
          </cell>
          <cell r="AU123">
            <v>6.4052461418174147</v>
          </cell>
          <cell r="AV123">
            <v>1.4473237965623866</v>
          </cell>
          <cell r="AX123">
            <v>0.84737922476337246</v>
          </cell>
          <cell r="AY123">
            <v>18</v>
          </cell>
        </row>
        <row r="124">
          <cell r="A124" t="str">
            <v>Romania</v>
          </cell>
          <cell r="B124">
            <v>100</v>
          </cell>
          <cell r="C124">
            <v>102.9</v>
          </cell>
          <cell r="D124">
            <v>111.3</v>
          </cell>
          <cell r="E124">
            <v>118.1</v>
          </cell>
          <cell r="F124">
            <v>122.7</v>
          </cell>
          <cell r="G124">
            <v>118.2</v>
          </cell>
          <cell r="H124">
            <v>124.8</v>
          </cell>
          <cell r="I124">
            <v>129.69999999999999</v>
          </cell>
          <cell r="J124">
            <v>132.80000000000001</v>
          </cell>
          <cell r="M124">
            <v>2.9000000000000199</v>
          </cell>
          <cell r="N124">
            <v>8.1632653061224403</v>
          </cell>
          <cell r="O124">
            <v>6.1096136567834662</v>
          </cell>
          <cell r="P124">
            <v>3.8950042337002628</v>
          </cell>
          <cell r="Q124">
            <v>-3.6674816625916833</v>
          </cell>
          <cell r="R124">
            <v>5.5837563451776759</v>
          </cell>
          <cell r="S124">
            <v>3.926282051282044</v>
          </cell>
          <cell r="T124">
            <v>2.3901310717039621</v>
          </cell>
          <cell r="V124">
            <v>108.23145884270579</v>
          </cell>
          <cell r="W124">
            <v>1.9972301291985275</v>
          </cell>
          <cell r="Y124">
            <v>103.57834367319995</v>
          </cell>
          <cell r="Z124">
            <v>10</v>
          </cell>
          <cell r="AD124">
            <v>100</v>
          </cell>
          <cell r="AE124">
            <v>103.50482355496331</v>
          </cell>
          <cell r="AF124">
            <v>112.60267989524793</v>
          </cell>
          <cell r="AG124">
            <v>120.1512497023174</v>
          </cell>
          <cell r="AH124">
            <v>125.40792158286253</v>
          </cell>
          <cell r="AI124">
            <v>121.42310510735858</v>
          </cell>
          <cell r="AJ124">
            <v>129.24562300846949</v>
          </cell>
          <cell r="AK124">
            <v>134.93873174864021</v>
          </cell>
          <cell r="AL124">
            <v>138.08443918953654</v>
          </cell>
          <cell r="AO124">
            <v>3.5048235549633091</v>
          </cell>
          <cell r="AP124">
            <v>8.7897897197549071</v>
          </cell>
          <cell r="AQ124">
            <v>6.7037212738557912</v>
          </cell>
          <cell r="AR124">
            <v>4.3750455310026979</v>
          </cell>
          <cell r="AS124">
            <v>-3.1774838664166793</v>
          </cell>
          <cell r="AT124">
            <v>6.4423635799747387</v>
          </cell>
          <cell r="AU124">
            <v>4.4048754670768631</v>
          </cell>
          <cell r="AV124">
            <v>2.3312116544537105</v>
          </cell>
          <cell r="AX124">
            <v>2.4365498309420559</v>
          </cell>
          <cell r="AY124">
            <v>7</v>
          </cell>
        </row>
        <row r="125">
          <cell r="A125" t="str">
            <v>Slovenia</v>
          </cell>
          <cell r="B125">
            <v>100</v>
          </cell>
          <cell r="C125">
            <v>103</v>
          </cell>
          <cell r="D125">
            <v>108.4</v>
          </cell>
          <cell r="E125">
            <v>113.1</v>
          </cell>
          <cell r="F125">
            <v>117.1</v>
          </cell>
          <cell r="G125">
            <v>112.3</v>
          </cell>
          <cell r="H125">
            <v>121.7</v>
          </cell>
          <cell r="I125">
            <v>125</v>
          </cell>
          <cell r="J125">
            <v>127.6</v>
          </cell>
          <cell r="M125">
            <v>3</v>
          </cell>
          <cell r="N125">
            <v>5.2427184466019554</v>
          </cell>
          <cell r="O125">
            <v>4.3357933579335679</v>
          </cell>
          <cell r="P125">
            <v>3.5366931918656093</v>
          </cell>
          <cell r="Q125">
            <v>-4.0990606319385137</v>
          </cell>
          <cell r="R125">
            <v>8.3704363312555614</v>
          </cell>
          <cell r="S125">
            <v>2.711585866885784</v>
          </cell>
          <cell r="T125">
            <v>2.0799999999999983</v>
          </cell>
          <cell r="V125">
            <v>108.9666951323655</v>
          </cell>
          <cell r="W125">
            <v>2.1700121032135513</v>
          </cell>
          <cell r="Y125">
            <v>104.28197049210904</v>
          </cell>
          <cell r="Z125">
            <v>9</v>
          </cell>
          <cell r="AD125">
            <v>100</v>
          </cell>
          <cell r="AE125">
            <v>102.93364912841527</v>
          </cell>
          <cell r="AF125">
            <v>108.26776776292223</v>
          </cell>
          <cell r="AG125">
            <v>112.62728527577751</v>
          </cell>
          <cell r="AH125">
            <v>115.65881924930946</v>
          </cell>
          <cell r="AI125">
            <v>110.19050313867226</v>
          </cell>
          <cell r="AJ125">
            <v>119.13461876046743</v>
          </cell>
          <cell r="AK125">
            <v>122.26876016289071</v>
          </cell>
          <cell r="AL125">
            <v>124.15567732747319</v>
          </cell>
          <cell r="AO125">
            <v>2.9336491284152686</v>
          </cell>
          <cell r="AP125">
            <v>5.1820941739395323</v>
          </cell>
          <cell r="AQ125">
            <v>4.0266069975705534</v>
          </cell>
          <cell r="AR125">
            <v>2.6916514644821348</v>
          </cell>
          <cell r="AS125">
            <v>-4.7279715858502129</v>
          </cell>
          <cell r="AT125">
            <v>8.1169568765279365</v>
          </cell>
          <cell r="AU125">
            <v>2.6307562277299041</v>
          </cell>
          <cell r="AV125">
            <v>1.5432536995293447</v>
          </cell>
          <cell r="AX125">
            <v>1.788088165463833</v>
          </cell>
          <cell r="AY125">
            <v>10</v>
          </cell>
        </row>
        <row r="126">
          <cell r="A126" t="str">
            <v>Slovakia</v>
          </cell>
          <cell r="B126">
            <v>100</v>
          </cell>
          <cell r="C126">
            <v>101.9</v>
          </cell>
          <cell r="D126">
            <v>104.9</v>
          </cell>
          <cell r="E126">
            <v>109.1</v>
          </cell>
          <cell r="F126">
            <v>111.6</v>
          </cell>
          <cell r="G126">
            <v>108.7</v>
          </cell>
          <cell r="H126">
            <v>115</v>
          </cell>
          <cell r="I126">
            <v>115.5</v>
          </cell>
          <cell r="J126">
            <v>117.1</v>
          </cell>
          <cell r="M126">
            <v>1.9000000000000057</v>
          </cell>
          <cell r="N126">
            <v>2.9440628066732017</v>
          </cell>
          <cell r="O126">
            <v>4.0038131553860694</v>
          </cell>
          <cell r="P126">
            <v>2.2914757103574601</v>
          </cell>
          <cell r="Q126">
            <v>-2.5985663082437185</v>
          </cell>
          <cell r="R126">
            <v>5.7957681692732308</v>
          </cell>
          <cell r="S126">
            <v>0.43478260869565588</v>
          </cell>
          <cell r="T126">
            <v>1.3852813852813739</v>
          </cell>
          <cell r="V126">
            <v>104.92831541218639</v>
          </cell>
          <cell r="W126">
            <v>1.209941799347618</v>
          </cell>
          <cell r="Y126">
            <v>100.41720984846386</v>
          </cell>
          <cell r="Z126">
            <v>19</v>
          </cell>
          <cell r="AD126">
            <v>100</v>
          </cell>
          <cell r="AE126">
            <v>101.74126206083818</v>
          </cell>
          <cell r="AF126">
            <v>104.59041481026554</v>
          </cell>
          <cell r="AG126">
            <v>108.62581853503758</v>
          </cell>
          <cell r="AH126">
            <v>110.96763465389382</v>
          </cell>
          <cell r="AI126">
            <v>107.94016639471405</v>
          </cell>
          <cell r="AJ126">
            <v>114.61276756864058</v>
          </cell>
          <cell r="AK126">
            <v>114.7628294518954</v>
          </cell>
          <cell r="AL126">
            <v>116.34579522820931</v>
          </cell>
          <cell r="AO126">
            <v>1.7412620608381815</v>
          </cell>
          <cell r="AP126">
            <v>2.8003906101770752</v>
          </cell>
          <cell r="AQ126">
            <v>3.8582921122289662</v>
          </cell>
          <cell r="AR126">
            <v>2.1558559009623224</v>
          </cell>
          <cell r="AS126">
            <v>-2.7282443828080147</v>
          </cell>
          <cell r="AT126">
            <v>6.1817592067870777</v>
          </cell>
          <cell r="AU126">
            <v>0.13092946487391544</v>
          </cell>
          <cell r="AV126">
            <v>1.3793366579354398</v>
          </cell>
          <cell r="AX126">
            <v>1.1902318262592786</v>
          </cell>
          <cell r="AY126">
            <v>15</v>
          </cell>
        </row>
        <row r="127">
          <cell r="A127" t="str">
            <v>Finland</v>
          </cell>
          <cell r="B127">
            <v>100</v>
          </cell>
          <cell r="C127">
            <v>102.6</v>
          </cell>
          <cell r="D127">
            <v>106</v>
          </cell>
          <cell r="E127">
            <v>107.2</v>
          </cell>
          <cell r="F127">
            <v>108.7</v>
          </cell>
          <cell r="G127">
            <v>106</v>
          </cell>
          <cell r="H127">
            <v>108.8</v>
          </cell>
          <cell r="I127">
            <v>109.6</v>
          </cell>
          <cell r="J127">
            <v>108.3</v>
          </cell>
          <cell r="M127">
            <v>2.6000000000000085</v>
          </cell>
          <cell r="N127">
            <v>3.313840155945428</v>
          </cell>
          <cell r="O127">
            <v>1.1320754716981156</v>
          </cell>
          <cell r="P127">
            <v>1.3992537313432933</v>
          </cell>
          <cell r="Q127">
            <v>-2.4839006439742519</v>
          </cell>
          <cell r="R127">
            <v>2.6415094339622698</v>
          </cell>
          <cell r="S127">
            <v>0.73529411764705799</v>
          </cell>
          <cell r="T127">
            <v>-1.1861313868613053</v>
          </cell>
          <cell r="V127">
            <v>99.632014719411217</v>
          </cell>
          <cell r="W127">
            <v>-9.2123543190425039E-2</v>
          </cell>
          <cell r="Y127">
            <v>95.348609099488129</v>
          </cell>
          <cell r="Z127">
            <v>27</v>
          </cell>
          <cell r="AD127">
            <v>100</v>
          </cell>
          <cell r="AE127">
            <v>102.32367659636417</v>
          </cell>
          <cell r="AF127">
            <v>105.46694019824989</v>
          </cell>
          <cell r="AG127">
            <v>106.50621804865669</v>
          </cell>
          <cell r="AH127">
            <v>107.89089213271514</v>
          </cell>
          <cell r="AI127">
            <v>105.03787947276113</v>
          </cell>
          <cell r="AJ127">
            <v>107.60234593521611</v>
          </cell>
          <cell r="AK127">
            <v>108.09314545879897</v>
          </cell>
          <cell r="AL127">
            <v>106.41842973428481</v>
          </cell>
          <cell r="AO127">
            <v>2.3236765963641659</v>
          </cell>
          <cell r="AP127">
            <v>3.0718829761023443</v>
          </cell>
          <cell r="AQ127">
            <v>0.98540627845393658</v>
          </cell>
          <cell r="AR127">
            <v>1.3000875530345724</v>
          </cell>
          <cell r="AS127">
            <v>-2.6443498645321739</v>
          </cell>
          <cell r="AT127">
            <v>2.4414682353902606</v>
          </cell>
          <cell r="AU127">
            <v>0.45612344165652985</v>
          </cell>
          <cell r="AV127">
            <v>-1.5493264789417083</v>
          </cell>
          <cell r="AX127">
            <v>-0.3429526878054503</v>
          </cell>
          <cell r="AY127">
            <v>25</v>
          </cell>
        </row>
        <row r="128">
          <cell r="A128" t="str">
            <v>Sweden</v>
          </cell>
          <cell r="B128">
            <v>100</v>
          </cell>
          <cell r="C128">
            <v>102.3</v>
          </cell>
          <cell r="D128">
            <v>104.2</v>
          </cell>
          <cell r="E128">
            <v>106.2</v>
          </cell>
          <cell r="F128">
            <v>108.9</v>
          </cell>
          <cell r="G128">
            <v>106.7</v>
          </cell>
          <cell r="H128">
            <v>113.1</v>
          </cell>
          <cell r="I128">
            <v>114.7</v>
          </cell>
          <cell r="J128">
            <v>114.4</v>
          </cell>
          <cell r="M128">
            <v>2.2999999999999972</v>
          </cell>
          <cell r="N128">
            <v>1.8572825024437947</v>
          </cell>
          <cell r="O128">
            <v>1.9193857965451144</v>
          </cell>
          <cell r="P128">
            <v>2.5423728813559308</v>
          </cell>
          <cell r="Q128">
            <v>-2.0202020202020208</v>
          </cell>
          <cell r="R128">
            <v>5.9981255857544511</v>
          </cell>
          <cell r="S128">
            <v>1.4146772767462465</v>
          </cell>
          <cell r="T128">
            <v>-0.26155187445510819</v>
          </cell>
          <cell r="V128">
            <v>105.05050505050507</v>
          </cell>
          <cell r="W128">
            <v>1.2393938336790171</v>
          </cell>
          <cell r="Y128">
            <v>100.53414627791241</v>
          </cell>
          <cell r="Z128">
            <v>18</v>
          </cell>
          <cell r="AD128">
            <v>100</v>
          </cell>
          <cell r="AE128">
            <v>101.10062054734837</v>
          </cell>
          <cell r="AF128">
            <v>101.52177913439455</v>
          </cell>
          <cell r="AG128">
            <v>102.27542999112549</v>
          </cell>
          <cell r="AH128">
            <v>103.76551219507452</v>
          </cell>
          <cell r="AI128">
            <v>100.98803615030367</v>
          </cell>
          <cell r="AJ128">
            <v>106.40443604482033</v>
          </cell>
          <cell r="AK128">
            <v>106.76810817331898</v>
          </cell>
          <cell r="AL128">
            <v>105.76318266771453</v>
          </cell>
          <cell r="AO128">
            <v>1.1006205473483703</v>
          </cell>
          <cell r="AP128">
            <v>0.4165736914037268</v>
          </cell>
          <cell r="AQ128">
            <v>0.74235387042740797</v>
          </cell>
          <cell r="AR128">
            <v>1.456930764386243</v>
          </cell>
          <cell r="AS128">
            <v>-2.6766851394221618</v>
          </cell>
          <cell r="AT128">
            <v>5.3634074896310011</v>
          </cell>
          <cell r="AU128">
            <v>0.34178286358799426</v>
          </cell>
          <cell r="AV128">
            <v>-0.94122254556869223</v>
          </cell>
          <cell r="AX128">
            <v>0.47785826546365229</v>
          </cell>
          <cell r="AY128">
            <v>19</v>
          </cell>
        </row>
      </sheetData>
      <sheetData sheetId="3" refreshError="1">
        <row r="4">
          <cell r="A4" t="str">
            <v>European Union - 27 countries (from 2020)</v>
          </cell>
          <cell r="C4">
            <v>198467.44</v>
          </cell>
          <cell r="D4">
            <v>201062.27</v>
          </cell>
          <cell r="E4">
            <v>204310.63</v>
          </cell>
          <cell r="F4">
            <v>207295.41</v>
          </cell>
          <cell r="G4">
            <v>209899.34</v>
          </cell>
          <cell r="H4">
            <v>207101.67</v>
          </cell>
          <cell r="I4">
            <v>210397.96</v>
          </cell>
          <cell r="J4">
            <v>215052.68</v>
          </cell>
          <cell r="K4">
            <v>217533.53</v>
          </cell>
          <cell r="N4">
            <v>0.89712317046620171</v>
          </cell>
          <cell r="Q4">
            <v>14.543475934702796</v>
          </cell>
          <cell r="R4">
            <v>13.990688235087328</v>
          </cell>
        </row>
        <row r="5">
          <cell r="A5" t="str">
            <v>NUTS 1-Regionen (92 Regionen)</v>
          </cell>
        </row>
        <row r="6">
          <cell r="A6" t="str">
            <v>Baden-Württemberg</v>
          </cell>
          <cell r="C6">
            <v>6090.57</v>
          </cell>
          <cell r="D6">
            <v>6167.3</v>
          </cell>
          <cell r="E6">
            <v>6252.4</v>
          </cell>
          <cell r="F6">
            <v>6338.91</v>
          </cell>
          <cell r="G6">
            <v>6372.52</v>
          </cell>
          <cell r="H6">
            <v>6283.51</v>
          </cell>
          <cell r="I6">
            <v>6283.35</v>
          </cell>
          <cell r="J6">
            <v>6361.19</v>
          </cell>
          <cell r="K6">
            <v>6421.43</v>
          </cell>
          <cell r="N6">
            <v>0.19132876492244577</v>
          </cell>
          <cell r="O6">
            <v>77</v>
          </cell>
          <cell r="Q6">
            <v>24.787995957643126</v>
          </cell>
          <cell r="R6">
            <v>23.369055161062633</v>
          </cell>
          <cell r="S6">
            <v>5</v>
          </cell>
          <cell r="T6">
            <v>5</v>
          </cell>
        </row>
        <row r="7">
          <cell r="A7" t="str">
            <v>Bayern</v>
          </cell>
          <cell r="C7">
            <v>7289.95</v>
          </cell>
          <cell r="D7">
            <v>7408.9</v>
          </cell>
          <cell r="E7">
            <v>7523.29</v>
          </cell>
          <cell r="F7">
            <v>7650.82</v>
          </cell>
          <cell r="G7">
            <v>7732.84</v>
          </cell>
          <cell r="H7">
            <v>7682.89</v>
          </cell>
          <cell r="I7">
            <v>7684.27</v>
          </cell>
          <cell r="J7">
            <v>7791.01</v>
          </cell>
          <cell r="K7">
            <v>7862.79</v>
          </cell>
          <cell r="N7">
            <v>0.41750188146312439</v>
          </cell>
          <cell r="O7">
            <v>72</v>
          </cell>
          <cell r="Q7">
            <v>20.397551223095263</v>
          </cell>
          <cell r="R7">
            <v>19.471673120686532</v>
          </cell>
          <cell r="S7">
            <v>15</v>
          </cell>
          <cell r="T7">
            <v>17</v>
          </cell>
        </row>
        <row r="8">
          <cell r="A8" t="str">
            <v>Berlin</v>
          </cell>
          <cell r="C8">
            <v>1851.12</v>
          </cell>
          <cell r="D8">
            <v>1902.33</v>
          </cell>
          <cell r="E8">
            <v>1965.4</v>
          </cell>
          <cell r="F8">
            <v>2020.57</v>
          </cell>
          <cell r="G8">
            <v>2071.9499999999998</v>
          </cell>
          <cell r="H8">
            <v>2066.21</v>
          </cell>
          <cell r="I8">
            <v>2085.4899999999998</v>
          </cell>
          <cell r="J8">
            <v>2156.23</v>
          </cell>
          <cell r="K8">
            <v>2190.6799999999998</v>
          </cell>
          <cell r="N8">
            <v>1.4027932132073602</v>
          </cell>
          <cell r="O8">
            <v>22</v>
          </cell>
          <cell r="Q8">
            <v>5.5488790752672612</v>
          </cell>
          <cell r="R8">
            <v>5.2086280220570167</v>
          </cell>
          <cell r="S8">
            <v>83</v>
          </cell>
          <cell r="T8">
            <v>83</v>
          </cell>
        </row>
        <row r="9">
          <cell r="A9" t="str">
            <v>Brandenburg</v>
          </cell>
          <cell r="C9">
            <v>1085.7</v>
          </cell>
          <cell r="D9">
            <v>1098.93</v>
          </cell>
          <cell r="E9">
            <v>1114.24</v>
          </cell>
          <cell r="F9">
            <v>1124.8900000000001</v>
          </cell>
          <cell r="G9">
            <v>1130.57</v>
          </cell>
          <cell r="H9">
            <v>1122.82</v>
          </cell>
          <cell r="I9">
            <v>1129.3499999999999</v>
          </cell>
          <cell r="J9">
            <v>1142.27</v>
          </cell>
          <cell r="K9">
            <v>1145.9000000000001</v>
          </cell>
          <cell r="N9">
            <v>0.33727811009134712</v>
          </cell>
          <cell r="O9">
            <v>74</v>
          </cell>
          <cell r="Q9">
            <v>11.51985281760528</v>
          </cell>
          <cell r="R9">
            <v>11.631225542122268</v>
          </cell>
          <cell r="S9">
            <v>54</v>
          </cell>
          <cell r="T9">
            <v>54</v>
          </cell>
        </row>
        <row r="10">
          <cell r="A10" t="str">
            <v>Bremen</v>
          </cell>
          <cell r="C10">
            <v>418.31</v>
          </cell>
          <cell r="D10">
            <v>421.96</v>
          </cell>
          <cell r="E10">
            <v>427.23</v>
          </cell>
          <cell r="F10">
            <v>435.8</v>
          </cell>
          <cell r="G10">
            <v>438.56</v>
          </cell>
          <cell r="H10">
            <v>434.65</v>
          </cell>
          <cell r="I10">
            <v>433.39</v>
          </cell>
          <cell r="J10">
            <v>440.27</v>
          </cell>
          <cell r="K10">
            <v>444.32</v>
          </cell>
          <cell r="N10">
            <v>0.32674241820767236</v>
          </cell>
          <cell r="O10">
            <v>75</v>
          </cell>
          <cell r="Q10">
            <v>13.770065669463699</v>
          </cell>
          <cell r="R10">
            <v>13.010198287414543</v>
          </cell>
          <cell r="S10">
            <v>39</v>
          </cell>
          <cell r="T10">
            <v>39</v>
          </cell>
        </row>
        <row r="11">
          <cell r="A11" t="str">
            <v>Hamburg</v>
          </cell>
          <cell r="C11">
            <v>1211.58</v>
          </cell>
          <cell r="D11">
            <v>1234.97</v>
          </cell>
          <cell r="E11">
            <v>1255.72</v>
          </cell>
          <cell r="F11">
            <v>1273.77</v>
          </cell>
          <cell r="G11">
            <v>1294.6300000000001</v>
          </cell>
          <cell r="H11">
            <v>1293.6500000000001</v>
          </cell>
          <cell r="I11">
            <v>1295.5899999999999</v>
          </cell>
          <cell r="J11">
            <v>1324.1</v>
          </cell>
          <cell r="K11">
            <v>1350.5</v>
          </cell>
          <cell r="N11">
            <v>1.0618468556865253</v>
          </cell>
          <cell r="O11">
            <v>45</v>
          </cell>
          <cell r="Q11">
            <v>8.1096529510362014</v>
          </cell>
          <cell r="R11">
            <v>7.9329355788837708</v>
          </cell>
          <cell r="S11">
            <v>73</v>
          </cell>
          <cell r="T11">
            <v>71</v>
          </cell>
        </row>
        <row r="12">
          <cell r="A12" t="str">
            <v>Hessen</v>
          </cell>
          <cell r="C12">
            <v>3341.49</v>
          </cell>
          <cell r="D12">
            <v>3385.03</v>
          </cell>
          <cell r="E12">
            <v>3446.18</v>
          </cell>
          <cell r="F12">
            <v>3497.95</v>
          </cell>
          <cell r="G12">
            <v>3531.56</v>
          </cell>
          <cell r="H12">
            <v>3505.42</v>
          </cell>
          <cell r="I12">
            <v>3515.64</v>
          </cell>
          <cell r="J12">
            <v>3570.91</v>
          </cell>
          <cell r="K12">
            <v>3607.01</v>
          </cell>
          <cell r="N12">
            <v>0.52988582104411819</v>
          </cell>
          <cell r="O12">
            <v>67</v>
          </cell>
          <cell r="Q12">
            <v>14.28547157630056</v>
          </cell>
          <cell r="R12">
            <v>13.495159497158987</v>
          </cell>
          <cell r="S12">
            <v>35</v>
          </cell>
          <cell r="T12">
            <v>37</v>
          </cell>
        </row>
        <row r="13">
          <cell r="A13" t="str">
            <v>Mecklenburg-Vorpommern</v>
          </cell>
          <cell r="C13">
            <v>738.96</v>
          </cell>
          <cell r="D13">
            <v>740.7</v>
          </cell>
          <cell r="E13">
            <v>750.28</v>
          </cell>
          <cell r="F13">
            <v>757.29</v>
          </cell>
          <cell r="G13">
            <v>762.36</v>
          </cell>
          <cell r="H13">
            <v>756.5</v>
          </cell>
          <cell r="I13">
            <v>757.91</v>
          </cell>
          <cell r="J13">
            <v>761.62</v>
          </cell>
          <cell r="K13">
            <v>762.41</v>
          </cell>
          <cell r="N13">
            <v>1.6396049869200624E-3</v>
          </cell>
          <cell r="O13">
            <v>82</v>
          </cell>
          <cell r="Q13">
            <v>11.052521118631619</v>
          </cell>
          <cell r="R13">
            <v>10.216380872351042</v>
          </cell>
          <cell r="S13">
            <v>58</v>
          </cell>
          <cell r="T13">
            <v>62</v>
          </cell>
        </row>
        <row r="14">
          <cell r="A14" t="str">
            <v>Niedersachsen</v>
          </cell>
          <cell r="C14">
            <v>3959.23</v>
          </cell>
          <cell r="D14">
            <v>4012.09</v>
          </cell>
          <cell r="E14">
            <v>4055.42</v>
          </cell>
          <cell r="F14">
            <v>4111.29</v>
          </cell>
          <cell r="G14">
            <v>4150.8</v>
          </cell>
          <cell r="H14">
            <v>4158.4399999999996</v>
          </cell>
          <cell r="I14">
            <v>4169.2700000000004</v>
          </cell>
          <cell r="J14">
            <v>4217.95</v>
          </cell>
          <cell r="K14">
            <v>4240.38</v>
          </cell>
          <cell r="N14">
            <v>0.5352222520262444</v>
          </cell>
          <cell r="O14">
            <v>66</v>
          </cell>
          <cell r="Q14">
            <v>16.358292377373036</v>
          </cell>
          <cell r="R14">
            <v>16.503040576583413</v>
          </cell>
          <cell r="S14">
            <v>29</v>
          </cell>
          <cell r="T14">
            <v>28</v>
          </cell>
        </row>
        <row r="15">
          <cell r="A15" t="str">
            <v>Nordrhein-Westfalen</v>
          </cell>
          <cell r="C15">
            <v>9223.42</v>
          </cell>
          <cell r="D15">
            <v>9318.65</v>
          </cell>
          <cell r="E15">
            <v>9426.61</v>
          </cell>
          <cell r="F15">
            <v>9558.26</v>
          </cell>
          <cell r="G15">
            <v>9652.2099999999991</v>
          </cell>
          <cell r="H15">
            <v>9592.1</v>
          </cell>
          <cell r="I15">
            <v>9627.0499999999993</v>
          </cell>
          <cell r="J15">
            <v>9771.92</v>
          </cell>
          <cell r="K15">
            <v>9826.09</v>
          </cell>
          <cell r="N15">
            <v>0.44735235649903871</v>
          </cell>
          <cell r="O15">
            <v>71</v>
          </cell>
          <cell r="Q15">
            <v>15.902368473126883</v>
          </cell>
          <cell r="R15">
            <v>15.167541281549585</v>
          </cell>
          <cell r="S15">
            <v>32</v>
          </cell>
          <cell r="T15">
            <v>31</v>
          </cell>
        </row>
        <row r="16">
          <cell r="A16" t="str">
            <v>Rheinland-Pfalz</v>
          </cell>
          <cell r="C16">
            <v>1983.21</v>
          </cell>
          <cell r="D16">
            <v>1999.7</v>
          </cell>
          <cell r="E16">
            <v>2014.59</v>
          </cell>
          <cell r="F16">
            <v>2031.62</v>
          </cell>
          <cell r="G16">
            <v>2046.01</v>
          </cell>
          <cell r="H16">
            <v>2028.73</v>
          </cell>
          <cell r="I16">
            <v>2032.21</v>
          </cell>
          <cell r="J16">
            <v>2055.46</v>
          </cell>
          <cell r="K16">
            <v>2064.29</v>
          </cell>
          <cell r="N16">
            <v>0.22261708776333933</v>
          </cell>
          <cell r="O16">
            <v>76</v>
          </cell>
          <cell r="Q16">
            <v>18.048298884169675</v>
          </cell>
          <cell r="R16">
            <v>17.675362206026872</v>
          </cell>
          <cell r="S16">
            <v>24</v>
          </cell>
          <cell r="T16">
            <v>23</v>
          </cell>
        </row>
        <row r="17">
          <cell r="A17" t="str">
            <v>Saarland</v>
          </cell>
          <cell r="C17">
            <v>523.16</v>
          </cell>
          <cell r="D17">
            <v>528.45000000000005</v>
          </cell>
          <cell r="E17">
            <v>532.33000000000004</v>
          </cell>
          <cell r="F17">
            <v>535.02</v>
          </cell>
          <cell r="G17">
            <v>535.11</v>
          </cell>
          <cell r="H17">
            <v>528.23</v>
          </cell>
          <cell r="I17">
            <v>524.95000000000005</v>
          </cell>
          <cell r="J17">
            <v>526.54999999999995</v>
          </cell>
          <cell r="K17">
            <v>526.64</v>
          </cell>
          <cell r="N17">
            <v>-0.39808378933196309</v>
          </cell>
          <cell r="O17">
            <v>86</v>
          </cell>
          <cell r="Q17">
            <v>19.554857879688289</v>
          </cell>
          <cell r="R17">
            <v>18.093248504415534</v>
          </cell>
          <cell r="S17">
            <v>18</v>
          </cell>
          <cell r="T17">
            <v>21</v>
          </cell>
        </row>
        <row r="18">
          <cell r="A18" t="str">
            <v>Sachsen</v>
          </cell>
          <cell r="C18">
            <v>2005.38</v>
          </cell>
          <cell r="D18">
            <v>2021.71</v>
          </cell>
          <cell r="E18">
            <v>2042.68</v>
          </cell>
          <cell r="F18">
            <v>2060.94</v>
          </cell>
          <cell r="G18">
            <v>2072.2600000000002</v>
          </cell>
          <cell r="H18">
            <v>2050.46</v>
          </cell>
          <cell r="I18">
            <v>2051.4499999999998</v>
          </cell>
          <cell r="J18">
            <v>2069.19</v>
          </cell>
          <cell r="K18">
            <v>2073.96</v>
          </cell>
          <cell r="N18">
            <v>2.0502703212741835E-2</v>
          </cell>
          <cell r="O18">
            <v>81</v>
          </cell>
          <cell r="Q18">
            <v>17.669597444336134</v>
          </cell>
          <cell r="R18">
            <v>17.009071182443371</v>
          </cell>
          <cell r="S18">
            <v>26</v>
          </cell>
          <cell r="T18">
            <v>27</v>
          </cell>
        </row>
        <row r="19">
          <cell r="A19" t="str">
            <v>Sachsen-Anhalt</v>
          </cell>
          <cell r="C19">
            <v>1002.85</v>
          </cell>
          <cell r="D19">
            <v>1003.55</v>
          </cell>
          <cell r="E19">
            <v>1004.82</v>
          </cell>
          <cell r="F19">
            <v>1004.54</v>
          </cell>
          <cell r="G19">
            <v>1005.3</v>
          </cell>
          <cell r="H19">
            <v>996.36</v>
          </cell>
          <cell r="I19">
            <v>995.39</v>
          </cell>
          <cell r="J19">
            <v>996.44</v>
          </cell>
          <cell r="K19">
            <v>993.51</v>
          </cell>
          <cell r="N19">
            <v>-0.29449441308733526</v>
          </cell>
          <cell r="O19">
            <v>85</v>
          </cell>
          <cell r="Q19">
            <v>16.164329056003186</v>
          </cell>
          <cell r="R19">
            <v>15.656737987234553</v>
          </cell>
          <cell r="S19">
            <v>30</v>
          </cell>
          <cell r="T19">
            <v>30</v>
          </cell>
        </row>
        <row r="20">
          <cell r="A20" t="str">
            <v>Schleswig-Holstein</v>
          </cell>
          <cell r="C20">
            <v>1356.18</v>
          </cell>
          <cell r="D20">
            <v>1375.5</v>
          </cell>
          <cell r="E20">
            <v>1394.81</v>
          </cell>
          <cell r="F20">
            <v>1416.5</v>
          </cell>
          <cell r="G20">
            <v>1433.88</v>
          </cell>
          <cell r="H20">
            <v>1437.25</v>
          </cell>
          <cell r="I20">
            <v>1445.32</v>
          </cell>
          <cell r="J20">
            <v>1463.14</v>
          </cell>
          <cell r="K20">
            <v>1475.04</v>
          </cell>
          <cell r="N20">
            <v>0.71003516574199921</v>
          </cell>
          <cell r="O20">
            <v>59</v>
          </cell>
          <cell r="Q20">
            <v>12.070745111166904</v>
          </cell>
          <cell r="R20">
            <v>11.732301761963994</v>
          </cell>
          <cell r="S20">
            <v>53</v>
          </cell>
          <cell r="T20">
            <v>52</v>
          </cell>
        </row>
        <row r="21">
          <cell r="A21" t="str">
            <v>Thüringen</v>
          </cell>
          <cell r="C21">
            <v>1040.9100000000001</v>
          </cell>
          <cell r="D21">
            <v>1041.23</v>
          </cell>
          <cell r="E21">
            <v>1045</v>
          </cell>
          <cell r="F21">
            <v>1047.83</v>
          </cell>
          <cell r="G21">
            <v>1045.44</v>
          </cell>
          <cell r="H21">
            <v>1028.79</v>
          </cell>
          <cell r="I21">
            <v>1022.38</v>
          </cell>
          <cell r="J21">
            <v>1026.76</v>
          </cell>
          <cell r="K21">
            <v>1026.05</v>
          </cell>
          <cell r="N21">
            <v>-0.46694069950912365</v>
          </cell>
          <cell r="O21">
            <v>89</v>
          </cell>
          <cell r="Q21">
            <v>21.153772574227119</v>
          </cell>
          <cell r="R21">
            <v>20.530601114184428</v>
          </cell>
          <cell r="S21">
            <v>12</v>
          </cell>
          <cell r="T21">
            <v>13</v>
          </cell>
        </row>
        <row r="22">
          <cell r="O22" t="str">
            <v/>
          </cell>
          <cell r="S22" t="str">
            <v/>
          </cell>
          <cell r="T22" t="str">
            <v/>
          </cell>
        </row>
        <row r="23">
          <cell r="A23" t="str">
            <v>Région de Bruxelles-Capitale/Brussels Hoofdstedelijk Gewest</v>
          </cell>
          <cell r="C23">
            <v>692.12</v>
          </cell>
          <cell r="D23">
            <v>695.18</v>
          </cell>
          <cell r="E23">
            <v>700.27</v>
          </cell>
          <cell r="F23">
            <v>705.19</v>
          </cell>
          <cell r="G23">
            <v>713.54</v>
          </cell>
          <cell r="H23">
            <v>704.37</v>
          </cell>
          <cell r="I23">
            <v>710.95</v>
          </cell>
          <cell r="J23">
            <v>721.86</v>
          </cell>
          <cell r="K23">
            <v>727.73</v>
          </cell>
          <cell r="N23">
            <v>0.49350382025552619</v>
          </cell>
          <cell r="O23">
            <v>68</v>
          </cell>
          <cell r="Q23">
            <v>2.6894077416823166</v>
          </cell>
          <cell r="R23">
            <v>2.5281910619787773</v>
          </cell>
          <cell r="S23">
            <v>92</v>
          </cell>
          <cell r="T23">
            <v>92</v>
          </cell>
        </row>
        <row r="24">
          <cell r="A24" t="str">
            <v>Vlaams Gewest</v>
          </cell>
          <cell r="C24">
            <v>2689.36</v>
          </cell>
          <cell r="D24">
            <v>2729.83</v>
          </cell>
          <cell r="E24">
            <v>2777.23</v>
          </cell>
          <cell r="F24">
            <v>2825.61</v>
          </cell>
          <cell r="G24">
            <v>2878.92</v>
          </cell>
          <cell r="H24">
            <v>2878.5</v>
          </cell>
          <cell r="I24">
            <v>2929.57</v>
          </cell>
          <cell r="J24">
            <v>2990.24</v>
          </cell>
          <cell r="K24">
            <v>3018.4</v>
          </cell>
          <cell r="N24">
            <v>1.1898142870711723</v>
          </cell>
          <cell r="O24">
            <v>36</v>
          </cell>
          <cell r="Q24">
            <v>12.474469592763953</v>
          </cell>
          <cell r="R24">
            <v>12.043180480496551</v>
          </cell>
          <cell r="S24">
            <v>49</v>
          </cell>
          <cell r="T24">
            <v>49</v>
          </cell>
        </row>
        <row r="25">
          <cell r="A25" t="str">
            <v>Région wallonne</v>
          </cell>
          <cell r="C25">
            <v>1233.29</v>
          </cell>
          <cell r="D25">
            <v>1248.22</v>
          </cell>
          <cell r="E25">
            <v>1268.97</v>
          </cell>
          <cell r="F25">
            <v>1285.03</v>
          </cell>
          <cell r="G25">
            <v>1300.29</v>
          </cell>
          <cell r="H25">
            <v>1290.32</v>
          </cell>
          <cell r="I25">
            <v>1314.92</v>
          </cell>
          <cell r="J25">
            <v>1338.82</v>
          </cell>
          <cell r="K25">
            <v>1344.35</v>
          </cell>
          <cell r="N25">
            <v>0.83656249927588533</v>
          </cell>
          <cell r="O25">
            <v>53</v>
          </cell>
          <cell r="Q25">
            <v>10.130816971598643</v>
          </cell>
          <cell r="R25">
            <v>9.653276766107469</v>
          </cell>
          <cell r="S25">
            <v>63</v>
          </cell>
          <cell r="T25">
            <v>63</v>
          </cell>
        </row>
        <row r="26">
          <cell r="A26" t="str">
            <v>Severna i Yugoiztochna Bulgaria</v>
          </cell>
          <cell r="C26">
            <v>1568.05</v>
          </cell>
          <cell r="D26">
            <v>1558.76</v>
          </cell>
          <cell r="E26">
            <v>1564.03</v>
          </cell>
          <cell r="F26">
            <v>1554.26</v>
          </cell>
          <cell r="G26">
            <v>1535.26</v>
          </cell>
          <cell r="H26">
            <v>1502.82</v>
          </cell>
          <cell r="I26">
            <v>1464.17</v>
          </cell>
          <cell r="J26">
            <v>1388.78</v>
          </cell>
          <cell r="K26">
            <v>1371.68</v>
          </cell>
          <cell r="N26">
            <v>-2.7772910332169261</v>
          </cell>
          <cell r="O26">
            <v>92</v>
          </cell>
          <cell r="Q26">
            <v>18.90038169430585</v>
          </cell>
          <cell r="R26">
            <v>19.483287489739194</v>
          </cell>
          <cell r="S26">
            <v>20</v>
          </cell>
          <cell r="T26">
            <v>16</v>
          </cell>
        </row>
        <row r="27">
          <cell r="A27" t="str">
            <v>Yugozapadna i Yuzhna tsentralna Bulgaria</v>
          </cell>
          <cell r="C27">
            <v>1878.16</v>
          </cell>
          <cell r="D27">
            <v>1904.58</v>
          </cell>
          <cell r="E27">
            <v>1961.32</v>
          </cell>
          <cell r="F27">
            <v>1967.39</v>
          </cell>
          <cell r="G27">
            <v>1932.42</v>
          </cell>
          <cell r="H27">
            <v>1903.31</v>
          </cell>
          <cell r="I27">
            <v>1944.25</v>
          </cell>
          <cell r="J27">
            <v>2055.62</v>
          </cell>
          <cell r="K27">
            <v>2109.7399999999998</v>
          </cell>
          <cell r="N27">
            <v>2.2190530452019317</v>
          </cell>
          <cell r="O27">
            <v>5</v>
          </cell>
          <cell r="Q27">
            <v>16.542470063443766</v>
          </cell>
          <cell r="R27">
            <v>15.072824743872895</v>
          </cell>
          <cell r="S27">
            <v>28</v>
          </cell>
          <cell r="T27">
            <v>32</v>
          </cell>
        </row>
        <row r="28">
          <cell r="A28" t="str">
            <v>Česko</v>
          </cell>
          <cell r="C28">
            <v>5175.09</v>
          </cell>
          <cell r="D28">
            <v>5228.53</v>
          </cell>
          <cell r="E28">
            <v>5298.12</v>
          </cell>
          <cell r="F28">
            <v>5359.13</v>
          </cell>
          <cell r="G28">
            <v>5351.37</v>
          </cell>
          <cell r="H28">
            <v>5227.2299999999996</v>
          </cell>
          <cell r="I28">
            <v>5279.24</v>
          </cell>
          <cell r="J28">
            <v>5333.08</v>
          </cell>
          <cell r="K28">
            <v>5387.92</v>
          </cell>
          <cell r="N28">
            <v>0.17031506501842841</v>
          </cell>
          <cell r="O28">
            <v>78</v>
          </cell>
          <cell r="Q28">
            <v>26.432857380446499</v>
          </cell>
          <cell r="R28">
            <v>25.384955785399804</v>
          </cell>
          <cell r="S28">
            <v>2</v>
          </cell>
          <cell r="T28">
            <v>2</v>
          </cell>
        </row>
        <row r="29">
          <cell r="A29" t="str">
            <v>Denmark</v>
          </cell>
          <cell r="C29">
            <v>2827.15</v>
          </cell>
          <cell r="D29">
            <v>2873.41</v>
          </cell>
          <cell r="E29">
            <v>2916.64</v>
          </cell>
          <cell r="F29">
            <v>2961.81</v>
          </cell>
          <cell r="G29">
            <v>3004.19</v>
          </cell>
          <cell r="H29">
            <v>2970.85</v>
          </cell>
          <cell r="I29">
            <v>3039.23</v>
          </cell>
          <cell r="J29">
            <v>3160.32</v>
          </cell>
          <cell r="K29">
            <v>3202.37</v>
          </cell>
          <cell r="N29">
            <v>1.6099009744083332</v>
          </cell>
          <cell r="O29">
            <v>12</v>
          </cell>
          <cell r="Q29">
            <v>9.688135570652987</v>
          </cell>
          <cell r="R29">
            <v>9.6382644795463754</v>
          </cell>
          <cell r="S29">
            <v>65</v>
          </cell>
          <cell r="T29">
            <v>64</v>
          </cell>
        </row>
        <row r="30">
          <cell r="A30" t="str">
            <v>Eesti</v>
          </cell>
          <cell r="C30">
            <v>622.9</v>
          </cell>
          <cell r="D30">
            <v>624.70000000000005</v>
          </cell>
          <cell r="E30">
            <v>641.5</v>
          </cell>
          <cell r="F30">
            <v>647.36</v>
          </cell>
          <cell r="G30">
            <v>655.64</v>
          </cell>
          <cell r="H30">
            <v>637.87</v>
          </cell>
          <cell r="I30">
            <v>638.75</v>
          </cell>
          <cell r="J30">
            <v>668.08</v>
          </cell>
          <cell r="K30">
            <v>689.52</v>
          </cell>
          <cell r="N30">
            <v>1.2675624628049462</v>
          </cell>
          <cell r="O30">
            <v>31</v>
          </cell>
          <cell r="Q30">
            <v>18.539137331462388</v>
          </cell>
          <cell r="R30">
            <v>18.223865405340678</v>
          </cell>
          <cell r="S30">
            <v>22</v>
          </cell>
          <cell r="T30">
            <v>20</v>
          </cell>
        </row>
        <row r="31">
          <cell r="A31" t="str">
            <v>Ireland</v>
          </cell>
          <cell r="C31">
            <v>2053.5500000000002</v>
          </cell>
          <cell r="D31">
            <v>2131.38</v>
          </cell>
          <cell r="E31">
            <v>2197.9699999999998</v>
          </cell>
          <cell r="F31">
            <v>2264.14</v>
          </cell>
          <cell r="G31">
            <v>2335.31</v>
          </cell>
          <cell r="H31">
            <v>2277.13</v>
          </cell>
          <cell r="I31">
            <v>2426.5300000000002</v>
          </cell>
          <cell r="J31">
            <v>2594.5300000000002</v>
          </cell>
          <cell r="K31">
            <v>2684.49</v>
          </cell>
          <cell r="N31">
            <v>3.545043018345865</v>
          </cell>
          <cell r="O31">
            <v>3</v>
          </cell>
          <cell r="Q31">
            <v>10.979270418060128</v>
          </cell>
          <cell r="R31">
            <v>11.181215865686656</v>
          </cell>
          <cell r="S31">
            <v>60</v>
          </cell>
          <cell r="T31">
            <v>56</v>
          </cell>
        </row>
        <row r="32">
          <cell r="A32" t="str">
            <v>Attiki</v>
          </cell>
          <cell r="C32">
            <v>1649.5</v>
          </cell>
          <cell r="D32">
            <v>1713.07</v>
          </cell>
          <cell r="E32">
            <v>1690.99</v>
          </cell>
          <cell r="F32">
            <v>1777.63</v>
          </cell>
          <cell r="G32">
            <v>1856.96</v>
          </cell>
          <cell r="H32">
            <v>1803.43</v>
          </cell>
          <cell r="I32">
            <v>1900.56</v>
          </cell>
          <cell r="J32">
            <v>1956.5</v>
          </cell>
          <cell r="K32">
            <v>1972.61</v>
          </cell>
          <cell r="N32">
            <v>1.5218844135600307</v>
          </cell>
          <cell r="O32">
            <v>16</v>
          </cell>
          <cell r="Q32">
            <v>8.1988841978287095</v>
          </cell>
          <cell r="R32">
            <v>8.495783286480961</v>
          </cell>
          <cell r="S32">
            <v>70</v>
          </cell>
          <cell r="T32">
            <v>69</v>
          </cell>
        </row>
        <row r="33">
          <cell r="A33" t="str">
            <v>Nisia Aigaiou, Kriti</v>
          </cell>
          <cell r="C33">
            <v>481.88</v>
          </cell>
          <cell r="D33">
            <v>501.46</v>
          </cell>
          <cell r="E33">
            <v>502.67</v>
          </cell>
          <cell r="F33">
            <v>525.71</v>
          </cell>
          <cell r="G33">
            <v>538.98</v>
          </cell>
          <cell r="H33">
            <v>516.04999999999995</v>
          </cell>
          <cell r="I33">
            <v>539.67999999999995</v>
          </cell>
          <cell r="J33">
            <v>558.29</v>
          </cell>
          <cell r="K33">
            <v>563.13</v>
          </cell>
          <cell r="N33">
            <v>1.1018269623558581</v>
          </cell>
          <cell r="O33">
            <v>42</v>
          </cell>
          <cell r="Q33">
            <v>4.1337340903187503</v>
          </cell>
          <cell r="R33">
            <v>4.3704884558204515</v>
          </cell>
          <cell r="S33">
            <v>89</v>
          </cell>
          <cell r="T33">
            <v>87</v>
          </cell>
        </row>
        <row r="34">
          <cell r="A34" t="str">
            <v>Voreia Elláda</v>
          </cell>
          <cell r="C34">
            <v>1140.6099999999999</v>
          </cell>
          <cell r="D34">
            <v>1176.03</v>
          </cell>
          <cell r="E34">
            <v>1171.93</v>
          </cell>
          <cell r="F34">
            <v>1221.51</v>
          </cell>
          <cell r="G34">
            <v>1230.71</v>
          </cell>
          <cell r="H34">
            <v>1206.17</v>
          </cell>
          <cell r="I34">
            <v>1265.68</v>
          </cell>
          <cell r="J34">
            <v>1292.7</v>
          </cell>
          <cell r="K34">
            <v>1310.92</v>
          </cell>
          <cell r="N34">
            <v>1.5909718582080501</v>
          </cell>
          <cell r="O34">
            <v>13</v>
          </cell>
          <cell r="Q34">
            <v>8.33583866223562</v>
          </cell>
          <cell r="R34">
            <v>8.8775431267888916</v>
          </cell>
          <cell r="S34">
            <v>69</v>
          </cell>
          <cell r="T34">
            <v>68</v>
          </cell>
        </row>
        <row r="35">
          <cell r="A35" t="str">
            <v>Kentriki Elláda</v>
          </cell>
          <cell r="C35">
            <v>1050.58</v>
          </cell>
          <cell r="D35">
            <v>1078.95</v>
          </cell>
          <cell r="E35">
            <v>1081.04</v>
          </cell>
          <cell r="F35">
            <v>1125.49</v>
          </cell>
          <cell r="G35">
            <v>1125.31</v>
          </cell>
          <cell r="H35">
            <v>1104.1500000000001</v>
          </cell>
          <cell r="I35">
            <v>1159.6400000000001</v>
          </cell>
          <cell r="J35">
            <v>1176.1600000000001</v>
          </cell>
          <cell r="K35">
            <v>1197.3900000000001</v>
          </cell>
          <cell r="N35">
            <v>1.5642491409105617</v>
          </cell>
          <cell r="O35">
            <v>15</v>
          </cell>
          <cell r="Q35">
            <v>7.3028765406865679</v>
          </cell>
          <cell r="R35">
            <v>7.8441708611073313</v>
          </cell>
          <cell r="S35">
            <v>77</v>
          </cell>
          <cell r="T35">
            <v>73</v>
          </cell>
        </row>
        <row r="36">
          <cell r="A36" t="str">
            <v>Noroeste</v>
          </cell>
          <cell r="C36">
            <v>1628.2</v>
          </cell>
          <cell r="D36">
            <v>1648.7</v>
          </cell>
          <cell r="E36">
            <v>1676.1</v>
          </cell>
          <cell r="F36">
            <v>1702.6</v>
          </cell>
          <cell r="G36">
            <v>1736.2</v>
          </cell>
          <cell r="H36">
            <v>1661.7</v>
          </cell>
          <cell r="I36">
            <v>1694.8</v>
          </cell>
          <cell r="J36">
            <v>1735.1</v>
          </cell>
          <cell r="K36">
            <v>1776.4</v>
          </cell>
          <cell r="N36">
            <v>0.57389116847733135</v>
          </cell>
          <cell r="O36">
            <v>64</v>
          </cell>
          <cell r="Q36">
            <v>12.884460315631838</v>
          </cell>
          <cell r="R36">
            <v>12.414270070889287</v>
          </cell>
          <cell r="S36">
            <v>44</v>
          </cell>
          <cell r="T36">
            <v>45</v>
          </cell>
        </row>
        <row r="37">
          <cell r="A37" t="str">
            <v>Noreste</v>
          </cell>
          <cell r="C37">
            <v>1944.5</v>
          </cell>
          <cell r="D37">
            <v>1987.8</v>
          </cell>
          <cell r="E37">
            <v>2031</v>
          </cell>
          <cell r="F37">
            <v>2066</v>
          </cell>
          <cell r="G37">
            <v>2108.8000000000002</v>
          </cell>
          <cell r="H37">
            <v>2018.8</v>
          </cell>
          <cell r="I37">
            <v>2054.8000000000002</v>
          </cell>
          <cell r="J37">
            <v>2100.9</v>
          </cell>
          <cell r="K37">
            <v>2166.3000000000002</v>
          </cell>
          <cell r="N37">
            <v>0.67480607042134011</v>
          </cell>
          <cell r="O37">
            <v>61</v>
          </cell>
          <cell r="Q37">
            <v>18.802162367223062</v>
          </cell>
          <cell r="R37">
            <v>18.235042124803655</v>
          </cell>
          <cell r="S37">
            <v>21</v>
          </cell>
          <cell r="T37">
            <v>19</v>
          </cell>
        </row>
        <row r="38">
          <cell r="A38" t="str">
            <v>Comunidad de Madrid</v>
          </cell>
          <cell r="C38">
            <v>3226.5</v>
          </cell>
          <cell r="D38">
            <v>3280.8</v>
          </cell>
          <cell r="E38">
            <v>3373.2</v>
          </cell>
          <cell r="F38">
            <v>3460.2</v>
          </cell>
          <cell r="G38">
            <v>3557.1</v>
          </cell>
          <cell r="H38">
            <v>3434.9</v>
          </cell>
          <cell r="I38">
            <v>3544.7</v>
          </cell>
          <cell r="J38">
            <v>3705.6</v>
          </cell>
          <cell r="K38">
            <v>3837.2</v>
          </cell>
          <cell r="N38">
            <v>1.9130009981872718</v>
          </cell>
          <cell r="O38">
            <v>9</v>
          </cell>
          <cell r="Q38">
            <v>5.3695426049309836</v>
          </cell>
          <cell r="R38">
            <v>5.0032383419689124</v>
          </cell>
          <cell r="S38">
            <v>84</v>
          </cell>
          <cell r="T38">
            <v>85</v>
          </cell>
        </row>
        <row r="39">
          <cell r="A39" t="str">
            <v>Centro (ES)</v>
          </cell>
          <cell r="C39">
            <v>1982.4</v>
          </cell>
          <cell r="D39">
            <v>2018.8</v>
          </cell>
          <cell r="E39">
            <v>2065.4</v>
          </cell>
          <cell r="F39">
            <v>2098.3000000000002</v>
          </cell>
          <cell r="G39">
            <v>2140</v>
          </cell>
          <cell r="H39">
            <v>2061</v>
          </cell>
          <cell r="I39">
            <v>2107.1999999999998</v>
          </cell>
          <cell r="J39">
            <v>2159.4</v>
          </cell>
          <cell r="K39">
            <v>2211.8000000000002</v>
          </cell>
          <cell r="N39">
            <v>0.82843354141752457</v>
          </cell>
          <cell r="O39">
            <v>54</v>
          </cell>
          <cell r="Q39">
            <v>12.191588785046727</v>
          </cell>
          <cell r="R39">
            <v>12.100583495415393</v>
          </cell>
          <cell r="S39">
            <v>51</v>
          </cell>
          <cell r="T39">
            <v>48</v>
          </cell>
        </row>
        <row r="40">
          <cell r="A40" t="str">
            <v>Este</v>
          </cell>
          <cell r="C40">
            <v>5609.4</v>
          </cell>
          <cell r="D40">
            <v>5750.2</v>
          </cell>
          <cell r="E40">
            <v>5912.8</v>
          </cell>
          <cell r="F40">
            <v>6051.9</v>
          </cell>
          <cell r="G40">
            <v>6239</v>
          </cell>
          <cell r="H40">
            <v>5945.2</v>
          </cell>
          <cell r="I40">
            <v>6087.8</v>
          </cell>
          <cell r="J40">
            <v>6306.1</v>
          </cell>
          <cell r="K40">
            <v>6512.2</v>
          </cell>
          <cell r="N40">
            <v>1.0771961176721874</v>
          </cell>
          <cell r="O40">
            <v>43</v>
          </cell>
          <cell r="Q40">
            <v>12.330501682962012</v>
          </cell>
          <cell r="R40">
            <v>11.871045495631213</v>
          </cell>
          <cell r="S40">
            <v>50</v>
          </cell>
          <cell r="T40">
            <v>50</v>
          </cell>
        </row>
        <row r="41">
          <cell r="A41" t="str">
            <v>Sur</v>
          </cell>
          <cell r="C41">
            <v>3448.1</v>
          </cell>
          <cell r="D41">
            <v>3533.1</v>
          </cell>
          <cell r="E41">
            <v>3632.1</v>
          </cell>
          <cell r="F41">
            <v>3717.8</v>
          </cell>
          <cell r="G41">
            <v>3813.7</v>
          </cell>
          <cell r="H41">
            <v>3639.5</v>
          </cell>
          <cell r="I41">
            <v>3755.5</v>
          </cell>
          <cell r="J41">
            <v>3884.8</v>
          </cell>
          <cell r="K41">
            <v>3975.8</v>
          </cell>
          <cell r="N41">
            <v>1.0460871106712517</v>
          </cell>
          <cell r="O41">
            <v>47</v>
          </cell>
          <cell r="Q41">
            <v>7.5150116684584534</v>
          </cell>
          <cell r="R41">
            <v>7.3800453047775942</v>
          </cell>
          <cell r="S41">
            <v>75</v>
          </cell>
          <cell r="T41">
            <v>76</v>
          </cell>
        </row>
        <row r="42">
          <cell r="A42" t="str">
            <v>Canarias</v>
          </cell>
          <cell r="C42">
            <v>764.7</v>
          </cell>
          <cell r="D42">
            <v>782.5</v>
          </cell>
          <cell r="E42">
            <v>811.5</v>
          </cell>
          <cell r="F42">
            <v>831.6</v>
          </cell>
          <cell r="G42">
            <v>862.5</v>
          </cell>
          <cell r="H42">
            <v>796.2</v>
          </cell>
          <cell r="I42">
            <v>817.7</v>
          </cell>
          <cell r="J42">
            <v>871.4</v>
          </cell>
          <cell r="K42">
            <v>909.5</v>
          </cell>
          <cell r="N42">
            <v>1.3353332183996685</v>
          </cell>
          <cell r="O42">
            <v>26</v>
          </cell>
          <cell r="Q42">
            <v>3.2579710144927541</v>
          </cell>
          <cell r="R42">
            <v>3.2132201055772325</v>
          </cell>
          <cell r="S42">
            <v>91</v>
          </cell>
          <cell r="T42">
            <v>91</v>
          </cell>
        </row>
        <row r="43">
          <cell r="A43" t="str">
            <v>Ile de France</v>
          </cell>
          <cell r="C43">
            <v>6262.8</v>
          </cell>
          <cell r="D43">
            <v>6305.4</v>
          </cell>
          <cell r="E43">
            <v>6376.9</v>
          </cell>
          <cell r="F43">
            <v>6488.2</v>
          </cell>
          <cell r="G43">
            <v>6608</v>
          </cell>
          <cell r="H43">
            <v>6563.4</v>
          </cell>
          <cell r="I43">
            <v>6690.6</v>
          </cell>
          <cell r="J43">
            <v>6891.9</v>
          </cell>
          <cell r="K43">
            <v>6974.9</v>
          </cell>
          <cell r="N43">
            <v>1.3600900677567012</v>
          </cell>
          <cell r="O43">
            <v>25</v>
          </cell>
          <cell r="Q43">
            <v>5.0136198547215498</v>
          </cell>
          <cell r="R43">
            <v>4.859327616477314</v>
          </cell>
          <cell r="S43">
            <v>86</v>
          </cell>
          <cell r="T43">
            <v>86</v>
          </cell>
        </row>
        <row r="44">
          <cell r="A44" t="str">
            <v>Centre — Val de Loire</v>
          </cell>
          <cell r="C44">
            <v>996.6</v>
          </cell>
          <cell r="D44">
            <v>1000.1</v>
          </cell>
          <cell r="E44">
            <v>1004.5</v>
          </cell>
          <cell r="F44">
            <v>1004.1</v>
          </cell>
          <cell r="G44">
            <v>1005.9</v>
          </cell>
          <cell r="H44">
            <v>1004.5</v>
          </cell>
          <cell r="I44">
            <v>1016.4</v>
          </cell>
          <cell r="J44">
            <v>1053.9000000000001</v>
          </cell>
          <cell r="K44">
            <v>1064.5</v>
          </cell>
          <cell r="N44">
            <v>1.4256300990788588</v>
          </cell>
          <cell r="O44">
            <v>20</v>
          </cell>
          <cell r="Q44">
            <v>12.526096033402922</v>
          </cell>
          <cell r="R44">
            <v>11.680425087769237</v>
          </cell>
          <cell r="S44">
            <v>47</v>
          </cell>
          <cell r="T44">
            <v>53</v>
          </cell>
        </row>
        <row r="45">
          <cell r="A45" t="str">
            <v>Bourgogne-Franche-Comté</v>
          </cell>
          <cell r="C45">
            <v>1075.3</v>
          </cell>
          <cell r="D45">
            <v>1078</v>
          </cell>
          <cell r="E45">
            <v>1089</v>
          </cell>
          <cell r="F45">
            <v>1088.9000000000001</v>
          </cell>
          <cell r="G45">
            <v>1085.7</v>
          </cell>
          <cell r="H45">
            <v>1080.0999999999999</v>
          </cell>
          <cell r="I45">
            <v>1092</v>
          </cell>
          <cell r="J45">
            <v>1098.8</v>
          </cell>
          <cell r="K45">
            <v>1109.4000000000001</v>
          </cell>
          <cell r="N45">
            <v>0.54131957801153874</v>
          </cell>
          <cell r="O45">
            <v>65</v>
          </cell>
          <cell r="Q45">
            <v>14.073869393018329</v>
          </cell>
          <cell r="R45">
            <v>13.54204586821988</v>
          </cell>
          <cell r="S45">
            <v>36</v>
          </cell>
          <cell r="T45">
            <v>36</v>
          </cell>
        </row>
        <row r="46">
          <cell r="A46" t="str">
            <v>Normandie</v>
          </cell>
          <cell r="C46">
            <v>1274.8</v>
          </cell>
          <cell r="D46">
            <v>1275.8</v>
          </cell>
          <cell r="E46">
            <v>1282.0999999999999</v>
          </cell>
          <cell r="F46">
            <v>1288.0999999999999</v>
          </cell>
          <cell r="G46">
            <v>1307</v>
          </cell>
          <cell r="H46">
            <v>1307.2</v>
          </cell>
          <cell r="I46">
            <v>1333.7</v>
          </cell>
          <cell r="J46">
            <v>1334.6</v>
          </cell>
          <cell r="K46">
            <v>1346.5</v>
          </cell>
          <cell r="N46">
            <v>0.74713217374609542</v>
          </cell>
          <cell r="O46">
            <v>57</v>
          </cell>
          <cell r="Q46">
            <v>13.236419280795717</v>
          </cell>
          <cell r="R46">
            <v>12.91023527648734</v>
          </cell>
          <cell r="S46">
            <v>40</v>
          </cell>
          <cell r="T46">
            <v>40</v>
          </cell>
        </row>
        <row r="47">
          <cell r="A47" t="str">
            <v>Hauts-de-France</v>
          </cell>
          <cell r="C47">
            <v>2185.9</v>
          </cell>
          <cell r="D47">
            <v>2199.5</v>
          </cell>
          <cell r="E47">
            <v>2211.5</v>
          </cell>
          <cell r="F47">
            <v>2217.1999999999998</v>
          </cell>
          <cell r="G47">
            <v>2237.3000000000002</v>
          </cell>
          <cell r="H47">
            <v>2246.1999999999998</v>
          </cell>
          <cell r="I47">
            <v>2294.8000000000002</v>
          </cell>
          <cell r="J47">
            <v>2330.5</v>
          </cell>
          <cell r="K47">
            <v>2354</v>
          </cell>
          <cell r="N47">
            <v>1.2792692043921221</v>
          </cell>
          <cell r="O47">
            <v>28</v>
          </cell>
          <cell r="Q47">
            <v>11.008805256335762</v>
          </cell>
          <cell r="R47">
            <v>11.053422012443683</v>
          </cell>
          <cell r="S47">
            <v>59</v>
          </cell>
          <cell r="T47">
            <v>57</v>
          </cell>
        </row>
        <row r="48">
          <cell r="A48" t="str">
            <v>Grand Est</v>
          </cell>
          <cell r="C48">
            <v>2104.1999999999998</v>
          </cell>
          <cell r="D48">
            <v>2110.8000000000002</v>
          </cell>
          <cell r="E48">
            <v>2132.5</v>
          </cell>
          <cell r="F48">
            <v>2130.5</v>
          </cell>
          <cell r="G48">
            <v>2130</v>
          </cell>
          <cell r="H48">
            <v>2122.8000000000002</v>
          </cell>
          <cell r="I48">
            <v>2163.1999999999998</v>
          </cell>
          <cell r="J48">
            <v>2190.3000000000002</v>
          </cell>
          <cell r="K48">
            <v>2211.6999999999998</v>
          </cell>
          <cell r="N48">
            <v>0.94542797174106852</v>
          </cell>
          <cell r="O48">
            <v>51</v>
          </cell>
          <cell r="Q48">
            <v>12.643192488262912</v>
          </cell>
          <cell r="R48">
            <v>12.139889512852118</v>
          </cell>
          <cell r="S48">
            <v>46</v>
          </cell>
          <cell r="T48">
            <v>47</v>
          </cell>
        </row>
        <row r="49">
          <cell r="A49" t="str">
            <v>Pays de la Loire</v>
          </cell>
          <cell r="C49">
            <v>1540.9</v>
          </cell>
          <cell r="D49">
            <v>1563.4</v>
          </cell>
          <cell r="E49">
            <v>1594.6</v>
          </cell>
          <cell r="F49">
            <v>1615.7</v>
          </cell>
          <cell r="G49">
            <v>1638.8</v>
          </cell>
          <cell r="H49">
            <v>1645.8</v>
          </cell>
          <cell r="I49">
            <v>1689.5</v>
          </cell>
          <cell r="J49">
            <v>1700.9</v>
          </cell>
          <cell r="K49">
            <v>1717.9</v>
          </cell>
          <cell r="N49">
            <v>1.1854298807705703</v>
          </cell>
          <cell r="O49">
            <v>37</v>
          </cell>
          <cell r="Q49">
            <v>14.059067610446668</v>
          </cell>
          <cell r="R49">
            <v>13.751543300605562</v>
          </cell>
          <cell r="S49">
            <v>37</v>
          </cell>
          <cell r="T49">
            <v>34</v>
          </cell>
        </row>
        <row r="50">
          <cell r="A50" t="str">
            <v>Bretagne</v>
          </cell>
          <cell r="C50">
            <v>1328.2</v>
          </cell>
          <cell r="D50">
            <v>1339.2</v>
          </cell>
          <cell r="E50">
            <v>1359.3</v>
          </cell>
          <cell r="F50">
            <v>1374.5</v>
          </cell>
          <cell r="G50">
            <v>1386.5</v>
          </cell>
          <cell r="H50">
            <v>1394.5</v>
          </cell>
          <cell r="I50">
            <v>1429.8</v>
          </cell>
          <cell r="J50">
            <v>1496.2</v>
          </cell>
          <cell r="K50">
            <v>1512.5</v>
          </cell>
          <cell r="N50">
            <v>2.1983484031709395</v>
          </cell>
          <cell r="O50">
            <v>7</v>
          </cell>
          <cell r="Q50">
            <v>11.438874864767399</v>
          </cell>
          <cell r="R50">
            <v>10.620237936104798</v>
          </cell>
          <cell r="S50">
            <v>55</v>
          </cell>
          <cell r="T50">
            <v>60</v>
          </cell>
        </row>
        <row r="51">
          <cell r="A51" t="str">
            <v>Nouvelle-Aquitaine</v>
          </cell>
          <cell r="C51">
            <v>2356.4</v>
          </cell>
          <cell r="D51">
            <v>2375.4</v>
          </cell>
          <cell r="E51">
            <v>2405.5</v>
          </cell>
          <cell r="F51">
            <v>2434.1999999999998</v>
          </cell>
          <cell r="G51">
            <v>2469.6999999999998</v>
          </cell>
          <cell r="H51">
            <v>2484.1</v>
          </cell>
          <cell r="I51">
            <v>2549.4</v>
          </cell>
          <cell r="J51">
            <v>2586.3000000000002</v>
          </cell>
          <cell r="K51">
            <v>2614.9</v>
          </cell>
          <cell r="N51">
            <v>1.4384771761741746</v>
          </cell>
          <cell r="O51">
            <v>18</v>
          </cell>
          <cell r="Q51">
            <v>9.4910312993480996</v>
          </cell>
          <cell r="R51">
            <v>9.4111278660634881</v>
          </cell>
          <cell r="S51">
            <v>66</v>
          </cell>
          <cell r="T51">
            <v>66</v>
          </cell>
        </row>
        <row r="52">
          <cell r="A52" t="str">
            <v>Occitanie</v>
          </cell>
          <cell r="C52">
            <v>2244.1999999999998</v>
          </cell>
          <cell r="D52">
            <v>2274.6999999999998</v>
          </cell>
          <cell r="E52">
            <v>2306.3000000000002</v>
          </cell>
          <cell r="F52">
            <v>2340.5</v>
          </cell>
          <cell r="G52">
            <v>2376.3000000000002</v>
          </cell>
          <cell r="H52">
            <v>2381.8000000000002</v>
          </cell>
          <cell r="I52">
            <v>2451</v>
          </cell>
          <cell r="J52">
            <v>2566.6999999999998</v>
          </cell>
          <cell r="K52">
            <v>2594.3000000000002</v>
          </cell>
          <cell r="N52">
            <v>2.2185537287432879</v>
          </cell>
          <cell r="O52">
            <v>6</v>
          </cell>
          <cell r="Q52">
            <v>8.16395236291714</v>
          </cell>
          <cell r="R52">
            <v>7.6167841976078234</v>
          </cell>
          <cell r="S52">
            <v>72</v>
          </cell>
          <cell r="T52">
            <v>75</v>
          </cell>
        </row>
        <row r="53">
          <cell r="A53" t="str">
            <v>Auvergne-Rhône-Alpes</v>
          </cell>
          <cell r="C53">
            <v>3309</v>
          </cell>
          <cell r="D53">
            <v>3335.9</v>
          </cell>
          <cell r="E53">
            <v>3391.7</v>
          </cell>
          <cell r="F53">
            <v>3432.8</v>
          </cell>
          <cell r="G53">
            <v>3479.5</v>
          </cell>
          <cell r="H53">
            <v>3457.9</v>
          </cell>
          <cell r="I53">
            <v>3571.6</v>
          </cell>
          <cell r="J53">
            <v>3640.8</v>
          </cell>
          <cell r="K53">
            <v>3677.7</v>
          </cell>
          <cell r="N53">
            <v>1.3946089793018359</v>
          </cell>
          <cell r="O53">
            <v>23</v>
          </cell>
          <cell r="Q53">
            <v>12.165541026009484</v>
          </cell>
          <cell r="R53">
            <v>11.862777411557898</v>
          </cell>
          <cell r="S53">
            <v>52</v>
          </cell>
          <cell r="T53">
            <v>51</v>
          </cell>
        </row>
        <row r="54">
          <cell r="A54" t="str">
            <v>Provence-Alpes-Côte d’Azur</v>
          </cell>
          <cell r="C54">
            <v>2060.6</v>
          </cell>
          <cell r="D54">
            <v>2077.3000000000002</v>
          </cell>
          <cell r="E54">
            <v>2102.3000000000002</v>
          </cell>
          <cell r="F54">
            <v>2129.1999999999998</v>
          </cell>
          <cell r="G54">
            <v>2160.1</v>
          </cell>
          <cell r="H54">
            <v>2166.8000000000002</v>
          </cell>
          <cell r="I54">
            <v>2234.6999999999998</v>
          </cell>
          <cell r="J54">
            <v>2249.8000000000002</v>
          </cell>
          <cell r="K54">
            <v>2272.6</v>
          </cell>
          <cell r="N54">
            <v>1.277340015743647</v>
          </cell>
          <cell r="O54">
            <v>30</v>
          </cell>
          <cell r="Q54">
            <v>6.1061987870931906</v>
          </cell>
          <cell r="R54">
            <v>6.5028002489110142</v>
          </cell>
          <cell r="S54">
            <v>80</v>
          </cell>
          <cell r="T54">
            <v>79</v>
          </cell>
        </row>
        <row r="55">
          <cell r="A55" t="str">
            <v>Corse</v>
          </cell>
          <cell r="C55">
            <v>125.2</v>
          </cell>
          <cell r="D55">
            <v>126.2</v>
          </cell>
          <cell r="E55">
            <v>127.9</v>
          </cell>
          <cell r="F55">
            <v>130.6</v>
          </cell>
          <cell r="G55">
            <v>134.80000000000001</v>
          </cell>
          <cell r="H55">
            <v>136.80000000000001</v>
          </cell>
          <cell r="I55">
            <v>140</v>
          </cell>
          <cell r="J55">
            <v>139.30000000000001</v>
          </cell>
          <cell r="K55">
            <v>140.6</v>
          </cell>
          <cell r="N55">
            <v>1.0587348730405353</v>
          </cell>
          <cell r="O55">
            <v>46</v>
          </cell>
          <cell r="Q55">
            <v>3.857566765578635</v>
          </cell>
          <cell r="R55">
            <v>4.2354630294328786</v>
          </cell>
          <cell r="S55">
            <v>90</v>
          </cell>
          <cell r="T55">
            <v>88</v>
          </cell>
        </row>
        <row r="56">
          <cell r="A56" t="str">
            <v>RUP FR — Régions Ultrapériphériques Françaises</v>
          </cell>
          <cell r="C56">
            <v>657</v>
          </cell>
          <cell r="D56">
            <v>658</v>
          </cell>
          <cell r="E56">
            <v>662.7</v>
          </cell>
          <cell r="F56">
            <v>653.29999999999995</v>
          </cell>
          <cell r="G56">
            <v>642.4</v>
          </cell>
          <cell r="H56">
            <v>653.4</v>
          </cell>
          <cell r="I56">
            <v>738.8</v>
          </cell>
          <cell r="J56">
            <v>822.9</v>
          </cell>
          <cell r="K56">
            <v>832.1</v>
          </cell>
          <cell r="N56">
            <v>6.6823312493967819</v>
          </cell>
          <cell r="O56">
            <v>1</v>
          </cell>
          <cell r="Q56">
            <v>4.4831880448318806</v>
          </cell>
          <cell r="R56">
            <v>3.9859035119698625</v>
          </cell>
          <cell r="S56">
            <v>88</v>
          </cell>
          <cell r="T56">
            <v>89</v>
          </cell>
        </row>
        <row r="57">
          <cell r="A57" t="str">
            <v>Hrvatska</v>
          </cell>
          <cell r="C57">
            <v>1561.74</v>
          </cell>
          <cell r="D57">
            <v>1565.52</v>
          </cell>
          <cell r="E57">
            <v>1603.87</v>
          </cell>
          <cell r="F57">
            <v>1645.35</v>
          </cell>
          <cell r="G57">
            <v>1627.22</v>
          </cell>
          <cell r="H57">
            <v>1611.03</v>
          </cell>
          <cell r="I57">
            <v>1630.56</v>
          </cell>
          <cell r="J57">
            <v>1665.86</v>
          </cell>
          <cell r="K57">
            <v>1703.04</v>
          </cell>
          <cell r="N57">
            <v>1.1450524086022966</v>
          </cell>
          <cell r="O57">
            <v>40</v>
          </cell>
          <cell r="Q57">
            <v>17.744373840046215</v>
          </cell>
          <cell r="R57">
            <v>17.273360306388295</v>
          </cell>
          <cell r="S57">
            <v>25</v>
          </cell>
          <cell r="T57">
            <v>26</v>
          </cell>
        </row>
        <row r="58">
          <cell r="A58" t="str">
            <v>Nord-Ovest</v>
          </cell>
          <cell r="C58">
            <v>7202.6</v>
          </cell>
          <cell r="D58">
            <v>7290.2</v>
          </cell>
          <cell r="E58">
            <v>7382.9</v>
          </cell>
          <cell r="F58">
            <v>7494.1</v>
          </cell>
          <cell r="G58">
            <v>7524.2</v>
          </cell>
          <cell r="H58">
            <v>7369.6</v>
          </cell>
          <cell r="I58">
            <v>7388.1</v>
          </cell>
          <cell r="J58">
            <v>7515.8</v>
          </cell>
          <cell r="K58">
            <v>7627</v>
          </cell>
          <cell r="N58">
            <v>0.33982837407067734</v>
          </cell>
          <cell r="O58">
            <v>73</v>
          </cell>
          <cell r="Q58">
            <v>18.392653039525801</v>
          </cell>
          <cell r="R58">
            <v>17.918252215333034</v>
          </cell>
          <cell r="S58">
            <v>23</v>
          </cell>
          <cell r="T58">
            <v>22</v>
          </cell>
        </row>
        <row r="59">
          <cell r="A59" t="str">
            <v>Sud</v>
          </cell>
          <cell r="C59">
            <v>4623.2</v>
          </cell>
          <cell r="D59">
            <v>4687.3</v>
          </cell>
          <cell r="E59">
            <v>4722.6000000000004</v>
          </cell>
          <cell r="F59">
            <v>4705.2</v>
          </cell>
          <cell r="G59">
            <v>4725.6000000000004</v>
          </cell>
          <cell r="H59">
            <v>4653.2</v>
          </cell>
          <cell r="I59">
            <v>4678.8</v>
          </cell>
          <cell r="J59">
            <v>4789.7</v>
          </cell>
          <cell r="K59">
            <v>4893.1000000000004</v>
          </cell>
          <cell r="N59">
            <v>0.87459019711999986</v>
          </cell>
          <cell r="O59">
            <v>52</v>
          </cell>
          <cell r="Q59">
            <v>11.350939563230064</v>
          </cell>
          <cell r="R59">
            <v>10.944318015742114</v>
          </cell>
          <cell r="S59">
            <v>56</v>
          </cell>
          <cell r="T59">
            <v>58</v>
          </cell>
        </row>
        <row r="60">
          <cell r="A60" t="str">
            <v>Isole</v>
          </cell>
          <cell r="C60">
            <v>2116.6999999999998</v>
          </cell>
          <cell r="D60">
            <v>2136.3000000000002</v>
          </cell>
          <cell r="E60">
            <v>2138</v>
          </cell>
          <cell r="F60">
            <v>2122.1</v>
          </cell>
          <cell r="G60">
            <v>2132</v>
          </cell>
          <cell r="H60">
            <v>2101.1999999999998</v>
          </cell>
          <cell r="I60">
            <v>2119.5</v>
          </cell>
          <cell r="J60">
            <v>2172.3000000000002</v>
          </cell>
          <cell r="K60">
            <v>2253.1</v>
          </cell>
          <cell r="N60">
            <v>1.390745612635186</v>
          </cell>
          <cell r="O60">
            <v>24</v>
          </cell>
          <cell r="Q60">
            <v>6.4446529080675425</v>
          </cell>
          <cell r="R60">
            <v>6.3343000506375731</v>
          </cell>
          <cell r="S60">
            <v>79</v>
          </cell>
          <cell r="T60">
            <v>81</v>
          </cell>
        </row>
        <row r="61">
          <cell r="A61" t="str">
            <v>Nord-Est</v>
          </cell>
          <cell r="C61">
            <v>5323.4</v>
          </cell>
          <cell r="D61">
            <v>5383.2</v>
          </cell>
          <cell r="E61">
            <v>5481.8</v>
          </cell>
          <cell r="F61">
            <v>5579.8</v>
          </cell>
          <cell r="G61">
            <v>5627.7</v>
          </cell>
          <cell r="H61">
            <v>5466.9</v>
          </cell>
          <cell r="I61">
            <v>5509.5</v>
          </cell>
          <cell r="J61">
            <v>5617.9</v>
          </cell>
          <cell r="K61">
            <v>5730.2</v>
          </cell>
          <cell r="N61">
            <v>0.45225965099643872</v>
          </cell>
          <cell r="O61">
            <v>70</v>
          </cell>
          <cell r="Q61">
            <v>21.362190592959827</v>
          </cell>
          <cell r="R61">
            <v>21.128891578703787</v>
          </cell>
          <cell r="S61">
            <v>11</v>
          </cell>
          <cell r="T61">
            <v>10</v>
          </cell>
        </row>
        <row r="62">
          <cell r="A62" t="str">
            <v>Centro (IT)</v>
          </cell>
          <cell r="C62">
            <v>5244.2</v>
          </cell>
          <cell r="D62">
            <v>5345.5</v>
          </cell>
          <cell r="E62">
            <v>5406.9</v>
          </cell>
          <cell r="F62">
            <v>5463.3</v>
          </cell>
          <cell r="G62">
            <v>5487.7</v>
          </cell>
          <cell r="H62">
            <v>5358.1</v>
          </cell>
          <cell r="I62">
            <v>5366.3</v>
          </cell>
          <cell r="J62">
            <v>5451.6</v>
          </cell>
          <cell r="K62">
            <v>5519.6</v>
          </cell>
          <cell r="N62">
            <v>0.14500927914728834</v>
          </cell>
          <cell r="O62">
            <v>79</v>
          </cell>
          <cell r="Q62">
            <v>12.695664850483809</v>
          </cell>
          <cell r="R62">
            <v>12.385354758236113</v>
          </cell>
          <cell r="S62">
            <v>45</v>
          </cell>
          <cell r="T62">
            <v>46</v>
          </cell>
        </row>
        <row r="63">
          <cell r="A63" t="str">
            <v>Kýpros</v>
          </cell>
          <cell r="C63">
            <v>369.12</v>
          </cell>
          <cell r="D63">
            <v>386.31</v>
          </cell>
          <cell r="E63">
            <v>407.14</v>
          </cell>
          <cell r="F63">
            <v>431.45</v>
          </cell>
          <cell r="G63">
            <v>452.13</v>
          </cell>
          <cell r="H63">
            <v>450.45</v>
          </cell>
          <cell r="I63">
            <v>463.73</v>
          </cell>
          <cell r="J63">
            <v>482.51</v>
          </cell>
          <cell r="K63">
            <v>489.42</v>
          </cell>
          <cell r="N63">
            <v>2.0010393408265372</v>
          </cell>
          <cell r="O63">
            <v>8</v>
          </cell>
          <cell r="Q63">
            <v>7.4491849689248673</v>
          </cell>
          <cell r="R63">
            <v>7.3055480715425585</v>
          </cell>
          <cell r="S63">
            <v>76</v>
          </cell>
          <cell r="T63">
            <v>77</v>
          </cell>
        </row>
        <row r="64">
          <cell r="A64" t="str">
            <v>Latvija</v>
          </cell>
          <cell r="C64">
            <v>889</v>
          </cell>
          <cell r="D64">
            <v>886.3</v>
          </cell>
          <cell r="E64">
            <v>885.99</v>
          </cell>
          <cell r="F64">
            <v>903.88</v>
          </cell>
          <cell r="G64">
            <v>922.19</v>
          </cell>
          <cell r="H64">
            <v>915.93</v>
          </cell>
          <cell r="I64">
            <v>904.31</v>
          </cell>
          <cell r="J64">
            <v>906.07</v>
          </cell>
          <cell r="K64">
            <v>907.42</v>
          </cell>
          <cell r="N64">
            <v>-0.40283314409531101</v>
          </cell>
          <cell r="O64">
            <v>87</v>
          </cell>
          <cell r="Q64">
            <v>12.510437111658119</v>
          </cell>
          <cell r="R64">
            <v>12.808061187325482</v>
          </cell>
          <cell r="S64">
            <v>48</v>
          </cell>
          <cell r="T64">
            <v>42</v>
          </cell>
        </row>
        <row r="65">
          <cell r="A65" t="str">
            <v>Lietuva</v>
          </cell>
          <cell r="C65">
            <v>1343.87</v>
          </cell>
          <cell r="D65">
            <v>1374.29</v>
          </cell>
          <cell r="E65">
            <v>1364.44</v>
          </cell>
          <cell r="F65">
            <v>1383.18</v>
          </cell>
          <cell r="G65">
            <v>1390.43</v>
          </cell>
          <cell r="H65">
            <v>1368.88</v>
          </cell>
          <cell r="I65">
            <v>1386.61</v>
          </cell>
          <cell r="J65">
            <v>1454.98</v>
          </cell>
          <cell r="K65">
            <v>1475.8</v>
          </cell>
          <cell r="N65">
            <v>1.5008301172409517</v>
          </cell>
          <cell r="O65">
            <v>17</v>
          </cell>
          <cell r="Q65">
            <v>15.872787554929049</v>
          </cell>
          <cell r="R65">
            <v>15.693686511154791</v>
          </cell>
          <cell r="S65">
            <v>33</v>
          </cell>
          <cell r="T65">
            <v>29</v>
          </cell>
        </row>
        <row r="66">
          <cell r="A66" t="str">
            <v>Luxembourg</v>
          </cell>
          <cell r="C66">
            <v>405.24</v>
          </cell>
          <cell r="D66">
            <v>417.52</v>
          </cell>
          <cell r="E66">
            <v>432.19</v>
          </cell>
          <cell r="F66">
            <v>447.72</v>
          </cell>
          <cell r="G66">
            <v>463.33</v>
          </cell>
          <cell r="H66">
            <v>471.59</v>
          </cell>
          <cell r="I66">
            <v>485.13</v>
          </cell>
          <cell r="J66">
            <v>501.44</v>
          </cell>
          <cell r="K66">
            <v>512.58000000000004</v>
          </cell>
          <cell r="N66">
            <v>2.5575904956732529</v>
          </cell>
          <cell r="O66">
            <v>4</v>
          </cell>
          <cell r="Q66">
            <v>7.2842250663673838</v>
          </cell>
          <cell r="R66">
            <v>6.6388800255264835</v>
          </cell>
          <cell r="S66">
            <v>78</v>
          </cell>
          <cell r="T66">
            <v>78</v>
          </cell>
        </row>
        <row r="67">
          <cell r="A67" t="str">
            <v>Közép-Magyarország</v>
          </cell>
          <cell r="C67">
            <v>1889.41</v>
          </cell>
          <cell r="D67">
            <v>1949.53</v>
          </cell>
          <cell r="E67">
            <v>1998.88</v>
          </cell>
          <cell r="F67">
            <v>2025.91</v>
          </cell>
          <cell r="G67">
            <v>2082.1999999999998</v>
          </cell>
          <cell r="H67">
            <v>2085.33</v>
          </cell>
          <cell r="I67">
            <v>2098.14</v>
          </cell>
          <cell r="J67">
            <v>2149.12</v>
          </cell>
          <cell r="K67">
            <v>2182.14</v>
          </cell>
          <cell r="N67">
            <v>1.1789206203304445</v>
          </cell>
          <cell r="O67">
            <v>39</v>
          </cell>
          <cell r="Q67">
            <v>10.625300163288831</v>
          </cell>
          <cell r="R67">
            <v>10.306078767123289</v>
          </cell>
          <cell r="S67">
            <v>62</v>
          </cell>
          <cell r="T67">
            <v>61</v>
          </cell>
        </row>
        <row r="68">
          <cell r="A68" t="str">
            <v>Dunántúl</v>
          </cell>
          <cell r="C68">
            <v>1161.01</v>
          </cell>
          <cell r="D68">
            <v>1202.6099999999999</v>
          </cell>
          <cell r="E68">
            <v>1213.3399999999999</v>
          </cell>
          <cell r="F68">
            <v>1243.18</v>
          </cell>
          <cell r="G68">
            <v>1245.96</v>
          </cell>
          <cell r="H68">
            <v>1208.3800000000001</v>
          </cell>
          <cell r="I68">
            <v>1252.8499999999999</v>
          </cell>
          <cell r="J68">
            <v>1270.7</v>
          </cell>
          <cell r="K68">
            <v>1234.83</v>
          </cell>
          <cell r="N68">
            <v>-0.22407378749034024</v>
          </cell>
          <cell r="O68">
            <v>84</v>
          </cell>
          <cell r="Q68">
            <v>28.079553115669846</v>
          </cell>
          <cell r="R68">
            <v>26.553867946800974</v>
          </cell>
          <cell r="S68">
            <v>1</v>
          </cell>
          <cell r="T68">
            <v>1</v>
          </cell>
        </row>
        <row r="69">
          <cell r="A69" t="str">
            <v>Alföld és Észak</v>
          </cell>
          <cell r="C69">
            <v>1248.74</v>
          </cell>
          <cell r="D69">
            <v>1289.45</v>
          </cell>
          <cell r="E69">
            <v>1307.31</v>
          </cell>
          <cell r="F69">
            <v>1336.84</v>
          </cell>
          <cell r="G69">
            <v>1323.52</v>
          </cell>
          <cell r="H69">
            <v>1322.09</v>
          </cell>
          <cell r="I69">
            <v>1330.19</v>
          </cell>
          <cell r="J69">
            <v>1336.02</v>
          </cell>
          <cell r="K69">
            <v>1348.32</v>
          </cell>
          <cell r="N69">
            <v>0.46519164798139911</v>
          </cell>
          <cell r="O69">
            <v>69</v>
          </cell>
          <cell r="Q69">
            <v>23.536478481624759</v>
          </cell>
          <cell r="R69">
            <v>23.799793416266226</v>
          </cell>
          <cell r="S69">
            <v>7</v>
          </cell>
          <cell r="T69">
            <v>4</v>
          </cell>
        </row>
        <row r="70">
          <cell r="A70" t="str">
            <v>Malta</v>
          </cell>
          <cell r="C70">
            <v>206.68</v>
          </cell>
          <cell r="D70">
            <v>218.62</v>
          </cell>
          <cell r="E70">
            <v>229.09</v>
          </cell>
          <cell r="F70">
            <v>244.83</v>
          </cell>
          <cell r="G70">
            <v>259.8</v>
          </cell>
          <cell r="H70">
            <v>267.54000000000002</v>
          </cell>
          <cell r="I70">
            <v>274.86</v>
          </cell>
          <cell r="J70">
            <v>288.43</v>
          </cell>
          <cell r="K70">
            <v>307.01</v>
          </cell>
          <cell r="N70">
            <v>4.2625503012349242</v>
          </cell>
          <cell r="O70">
            <v>2</v>
          </cell>
          <cell r="Q70">
            <v>8.9453425712086219</v>
          </cell>
          <cell r="R70">
            <v>8.099018826058316</v>
          </cell>
          <cell r="S70">
            <v>68</v>
          </cell>
          <cell r="T70">
            <v>70</v>
          </cell>
        </row>
        <row r="71">
          <cell r="A71" t="str">
            <v>Noord-Nederland</v>
          </cell>
          <cell r="C71">
            <v>790</v>
          </cell>
          <cell r="D71">
            <v>800.8</v>
          </cell>
          <cell r="E71">
            <v>817.9</v>
          </cell>
          <cell r="F71">
            <v>831.8</v>
          </cell>
          <cell r="G71">
            <v>849.5</v>
          </cell>
          <cell r="H71">
            <v>848.7</v>
          </cell>
          <cell r="I71">
            <v>866.4</v>
          </cell>
          <cell r="J71">
            <v>898.5</v>
          </cell>
          <cell r="K71">
            <v>908.86510554065171</v>
          </cell>
          <cell r="L71">
            <v>1.0115360106184215</v>
          </cell>
          <cell r="N71">
            <v>1.7030580389300241</v>
          </cell>
          <cell r="O71">
            <v>10</v>
          </cell>
          <cell r="Q71">
            <v>8.1812831077104171</v>
          </cell>
          <cell r="R71">
            <v>7.890929326655538</v>
          </cell>
          <cell r="S71">
            <v>71</v>
          </cell>
          <cell r="T71">
            <v>72</v>
          </cell>
        </row>
        <row r="72">
          <cell r="A72" t="str">
            <v>Oost-Nederland</v>
          </cell>
          <cell r="C72">
            <v>1751.8</v>
          </cell>
          <cell r="D72">
            <v>1779.2</v>
          </cell>
          <cell r="E72">
            <v>1824.5</v>
          </cell>
          <cell r="F72">
            <v>1876.9</v>
          </cell>
          <cell r="G72">
            <v>1919.5</v>
          </cell>
          <cell r="H72">
            <v>1909.8</v>
          </cell>
          <cell r="I72">
            <v>1953</v>
          </cell>
          <cell r="J72">
            <v>2025.7</v>
          </cell>
          <cell r="K72">
            <v>2049.0684967097363</v>
          </cell>
          <cell r="L72">
            <v>1.0115360106184215</v>
          </cell>
          <cell r="N72">
            <v>1.6464206166009916</v>
          </cell>
          <cell r="O72">
            <v>11</v>
          </cell>
          <cell r="Q72">
            <v>9.1065381609794223</v>
          </cell>
          <cell r="R72">
            <v>9.0783432887396938</v>
          </cell>
          <cell r="S72">
            <v>67</v>
          </cell>
          <cell r="T72">
            <v>67</v>
          </cell>
        </row>
        <row r="73">
          <cell r="A73" t="str">
            <v>West-Nederland</v>
          </cell>
          <cell r="C73">
            <v>4343.8</v>
          </cell>
          <cell r="D73">
            <v>4412.3</v>
          </cell>
          <cell r="E73">
            <v>4507.5</v>
          </cell>
          <cell r="F73">
            <v>4641.3999999999996</v>
          </cell>
          <cell r="G73">
            <v>4748</v>
          </cell>
          <cell r="H73">
            <v>4733.8999999999996</v>
          </cell>
          <cell r="I73">
            <v>4801.1000000000004</v>
          </cell>
          <cell r="J73">
            <v>4996.3</v>
          </cell>
          <cell r="K73">
            <v>5053.9373698528198</v>
          </cell>
          <cell r="L73">
            <v>1.0115360106184215</v>
          </cell>
          <cell r="N73">
            <v>1.573352375579006</v>
          </cell>
          <cell r="O73">
            <v>14</v>
          </cell>
          <cell r="Q73">
            <v>5.3538331929233358</v>
          </cell>
          <cell r="R73">
            <v>5.1037767948281729</v>
          </cell>
          <cell r="S73">
            <v>85</v>
          </cell>
          <cell r="T73">
            <v>84</v>
          </cell>
        </row>
        <row r="74">
          <cell r="A74" t="str">
            <v>Zuid-Nederland</v>
          </cell>
          <cell r="C74">
            <v>1887</v>
          </cell>
          <cell r="D74">
            <v>1913.4</v>
          </cell>
          <cell r="E74">
            <v>1963.1</v>
          </cell>
          <cell r="F74">
            <v>2008.7</v>
          </cell>
          <cell r="G74">
            <v>2053.4</v>
          </cell>
          <cell r="H74">
            <v>2029.9</v>
          </cell>
          <cell r="I74">
            <v>2068.1</v>
          </cell>
          <cell r="J74">
            <v>2146.6</v>
          </cell>
          <cell r="K74">
            <v>2171.3632003935036</v>
          </cell>
          <cell r="L74">
            <v>1.0115360106184215</v>
          </cell>
          <cell r="N74">
            <v>1.4062514191194708</v>
          </cell>
          <cell r="O74">
            <v>21</v>
          </cell>
          <cell r="Q74">
            <v>10.942826531606116</v>
          </cell>
          <cell r="R74">
            <v>10.933569365508246</v>
          </cell>
          <cell r="S74">
            <v>61</v>
          </cell>
          <cell r="T74">
            <v>59</v>
          </cell>
        </row>
        <row r="75">
          <cell r="A75" t="str">
            <v>Ostösterreich</v>
          </cell>
          <cell r="C75">
            <v>1809.2</v>
          </cell>
          <cell r="D75">
            <v>1834.9</v>
          </cell>
          <cell r="E75">
            <v>1866.7</v>
          </cell>
          <cell r="F75">
            <v>1900.5</v>
          </cell>
          <cell r="G75">
            <v>1927.3</v>
          </cell>
          <cell r="H75">
            <v>1901.6</v>
          </cell>
          <cell r="I75">
            <v>1946.9</v>
          </cell>
          <cell r="J75">
            <v>1995.6</v>
          </cell>
          <cell r="K75">
            <v>2020.1</v>
          </cell>
          <cell r="N75">
            <v>1.182612094386343</v>
          </cell>
          <cell r="O75">
            <v>38</v>
          </cell>
          <cell r="Q75">
            <v>9.7493903388159602</v>
          </cell>
          <cell r="R75">
            <v>9.5409901783924642</v>
          </cell>
          <cell r="S75">
            <v>64</v>
          </cell>
          <cell r="T75">
            <v>65</v>
          </cell>
        </row>
        <row r="76">
          <cell r="A76" t="str">
            <v>Südösterreich</v>
          </cell>
          <cell r="C76">
            <v>858.9</v>
          </cell>
          <cell r="D76">
            <v>868.2</v>
          </cell>
          <cell r="E76">
            <v>882.9</v>
          </cell>
          <cell r="F76">
            <v>898</v>
          </cell>
          <cell r="G76">
            <v>906.2</v>
          </cell>
          <cell r="H76">
            <v>890.2</v>
          </cell>
          <cell r="I76">
            <v>912.1</v>
          </cell>
          <cell r="J76">
            <v>929.8</v>
          </cell>
          <cell r="K76">
            <v>931</v>
          </cell>
          <cell r="N76">
            <v>0.67726425771546417</v>
          </cell>
          <cell r="O76">
            <v>60</v>
          </cell>
          <cell r="Q76">
            <v>17.523725446921208</v>
          </cell>
          <cell r="R76">
            <v>17.476876747687676</v>
          </cell>
          <cell r="S76">
            <v>27</v>
          </cell>
          <cell r="T76">
            <v>24</v>
          </cell>
        </row>
        <row r="77">
          <cell r="A77" t="str">
            <v>Westösterreich</v>
          </cell>
          <cell r="C77">
            <v>1622.4</v>
          </cell>
          <cell r="D77">
            <v>1643.4</v>
          </cell>
          <cell r="E77">
            <v>1669</v>
          </cell>
          <cell r="F77">
            <v>1698.5</v>
          </cell>
          <cell r="G77">
            <v>1714.7</v>
          </cell>
          <cell r="H77">
            <v>1682</v>
          </cell>
          <cell r="I77">
            <v>1705.2</v>
          </cell>
          <cell r="J77">
            <v>1756.9</v>
          </cell>
          <cell r="K77">
            <v>1770.4</v>
          </cell>
          <cell r="N77">
            <v>0.80238629071973833</v>
          </cell>
          <cell r="O77">
            <v>55</v>
          </cell>
          <cell r="Q77">
            <v>19.257012888551934</v>
          </cell>
          <cell r="R77">
            <v>19.187204735613868</v>
          </cell>
          <cell r="S77">
            <v>19</v>
          </cell>
          <cell r="T77">
            <v>18</v>
          </cell>
        </row>
        <row r="78">
          <cell r="A78" t="str">
            <v>Makroregion południowy</v>
          </cell>
          <cell r="C78">
            <v>3205.8</v>
          </cell>
          <cell r="D78">
            <v>3257.1</v>
          </cell>
          <cell r="E78">
            <v>3285.8</v>
          </cell>
          <cell r="F78">
            <v>3290.4</v>
          </cell>
          <cell r="G78">
            <v>3381.2</v>
          </cell>
          <cell r="H78">
            <v>3383.1</v>
          </cell>
          <cell r="I78">
            <v>3520.1</v>
          </cell>
          <cell r="J78">
            <v>3541.6</v>
          </cell>
          <cell r="K78">
            <v>3565.1</v>
          </cell>
          <cell r="N78">
            <v>1.3328398637739696</v>
          </cell>
          <cell r="O78">
            <v>27</v>
          </cell>
          <cell r="Q78">
            <v>20.250207027090976</v>
          </cell>
          <cell r="R78">
            <v>19.683194036593633</v>
          </cell>
          <cell r="S78">
            <v>16</v>
          </cell>
          <cell r="T78">
            <v>14</v>
          </cell>
        </row>
        <row r="79">
          <cell r="A79" t="str">
            <v>Makroregion północno-zachodni</v>
          </cell>
          <cell r="C79">
            <v>2563.8000000000002</v>
          </cell>
          <cell r="D79">
            <v>2616.5</v>
          </cell>
          <cell r="E79">
            <v>2680</v>
          </cell>
          <cell r="F79">
            <v>2703.4</v>
          </cell>
          <cell r="G79">
            <v>2739.3</v>
          </cell>
          <cell r="H79">
            <v>2752.1</v>
          </cell>
          <cell r="I79">
            <v>2843.4</v>
          </cell>
          <cell r="J79">
            <v>2869.8</v>
          </cell>
          <cell r="K79">
            <v>2864</v>
          </cell>
          <cell r="N79">
            <v>1.1191368976727318</v>
          </cell>
          <cell r="O79">
            <v>41</v>
          </cell>
          <cell r="Q79">
            <v>24.19231190450115</v>
          </cell>
          <cell r="R79">
            <v>23.325667293888074</v>
          </cell>
          <cell r="S79">
            <v>6</v>
          </cell>
          <cell r="T79">
            <v>6</v>
          </cell>
        </row>
        <row r="80">
          <cell r="A80" t="str">
            <v>Makroregion południowo-zachodni</v>
          </cell>
          <cell r="C80">
            <v>1567.3</v>
          </cell>
          <cell r="D80">
            <v>1611.4</v>
          </cell>
          <cell r="E80">
            <v>1605.5</v>
          </cell>
          <cell r="F80">
            <v>1613.7</v>
          </cell>
          <cell r="G80">
            <v>1729.6</v>
          </cell>
          <cell r="H80">
            <v>1725.5</v>
          </cell>
          <cell r="I80">
            <v>1757.1</v>
          </cell>
          <cell r="J80">
            <v>1761</v>
          </cell>
          <cell r="K80">
            <v>1780.7</v>
          </cell>
          <cell r="N80">
            <v>0.73056513859590666</v>
          </cell>
          <cell r="O80">
            <v>58</v>
          </cell>
          <cell r="Q80">
            <v>22.779833487511564</v>
          </cell>
          <cell r="R80">
            <v>21.453719477569564</v>
          </cell>
          <cell r="S80">
            <v>8</v>
          </cell>
          <cell r="T80">
            <v>8</v>
          </cell>
        </row>
        <row r="81">
          <cell r="A81" t="str">
            <v>Makroregion północny</v>
          </cell>
          <cell r="C81">
            <v>2345.5</v>
          </cell>
          <cell r="D81">
            <v>2354.8000000000002</v>
          </cell>
          <cell r="E81">
            <v>2405.1999999999998</v>
          </cell>
          <cell r="F81">
            <v>2416.8000000000002</v>
          </cell>
          <cell r="G81">
            <v>2504.8000000000002</v>
          </cell>
          <cell r="H81">
            <v>2499.4</v>
          </cell>
          <cell r="I81">
            <v>2559</v>
          </cell>
          <cell r="J81">
            <v>2597.1</v>
          </cell>
          <cell r="K81">
            <v>2582</v>
          </cell>
          <cell r="N81">
            <v>0.76177186529466212</v>
          </cell>
          <cell r="O81">
            <v>56</v>
          </cell>
          <cell r="Q81">
            <v>20.768125199616737</v>
          </cell>
          <cell r="R81">
            <v>19.564129221054255</v>
          </cell>
          <cell r="S81">
            <v>14</v>
          </cell>
          <cell r="T81">
            <v>15</v>
          </cell>
        </row>
        <row r="82">
          <cell r="A82" t="str">
            <v>Makroregion centralny</v>
          </cell>
          <cell r="C82">
            <v>1614.5</v>
          </cell>
          <cell r="D82">
            <v>1617.7</v>
          </cell>
          <cell r="E82">
            <v>1641.2</v>
          </cell>
          <cell r="F82">
            <v>1638.8</v>
          </cell>
          <cell r="G82">
            <v>1575.6</v>
          </cell>
          <cell r="H82">
            <v>1602.5</v>
          </cell>
          <cell r="I82">
            <v>1622.1</v>
          </cell>
          <cell r="J82">
            <v>1657</v>
          </cell>
          <cell r="K82">
            <v>1617</v>
          </cell>
          <cell r="N82">
            <v>0.65051744523263721</v>
          </cell>
          <cell r="O82">
            <v>63</v>
          </cell>
          <cell r="Q82">
            <v>22.105864432597109</v>
          </cell>
          <cell r="R82">
            <v>20.814725407362701</v>
          </cell>
          <cell r="S82">
            <v>9</v>
          </cell>
          <cell r="T82">
            <v>11</v>
          </cell>
        </row>
        <row r="83">
          <cell r="A83" t="str">
            <v>Makroregion wschodni</v>
          </cell>
          <cell r="C83">
            <v>2148.8000000000002</v>
          </cell>
          <cell r="D83">
            <v>2170.6</v>
          </cell>
          <cell r="E83">
            <v>2186.8000000000002</v>
          </cell>
          <cell r="F83">
            <v>2188.3000000000002</v>
          </cell>
          <cell r="G83">
            <v>2156.9</v>
          </cell>
          <cell r="H83">
            <v>2155.6999999999998</v>
          </cell>
          <cell r="I83">
            <v>2232.9</v>
          </cell>
          <cell r="J83">
            <v>2246.1</v>
          </cell>
          <cell r="K83">
            <v>2250.3000000000002</v>
          </cell>
          <cell r="N83">
            <v>1.0654240234400731</v>
          </cell>
          <cell r="O83">
            <v>44</v>
          </cell>
          <cell r="Q83">
            <v>19.694932542074273</v>
          </cell>
          <cell r="R83">
            <v>17.327812653043054</v>
          </cell>
          <cell r="S83">
            <v>17</v>
          </cell>
          <cell r="T83">
            <v>25</v>
          </cell>
        </row>
        <row r="84">
          <cell r="A84" t="str">
            <v>Makroregion województwo mazowieckie</v>
          </cell>
          <cell r="C84">
            <v>2524.3000000000002</v>
          </cell>
          <cell r="D84">
            <v>2471.6</v>
          </cell>
          <cell r="E84">
            <v>2510.5</v>
          </cell>
          <cell r="F84">
            <v>2552.3000000000002</v>
          </cell>
          <cell r="G84">
            <v>2711.5</v>
          </cell>
          <cell r="H84">
            <v>2713.6</v>
          </cell>
          <cell r="I84">
            <v>2782.9</v>
          </cell>
          <cell r="J84">
            <v>2839.4</v>
          </cell>
          <cell r="K84">
            <v>2869.8</v>
          </cell>
          <cell r="N84">
            <v>1.4286174179536175</v>
          </cell>
          <cell r="O84">
            <v>19</v>
          </cell>
          <cell r="Q84">
            <v>15.342061589526093</v>
          </cell>
          <cell r="R84">
            <v>13.587377614989082</v>
          </cell>
          <cell r="S84">
            <v>34</v>
          </cell>
          <cell r="T84">
            <v>35</v>
          </cell>
        </row>
        <row r="85">
          <cell r="A85" t="str">
            <v>Continente</v>
          </cell>
          <cell r="C85">
            <v>4344.68</v>
          </cell>
          <cell r="D85">
            <v>4416.92</v>
          </cell>
          <cell r="E85">
            <v>4563.82</v>
          </cell>
          <cell r="F85">
            <v>4673.51</v>
          </cell>
          <cell r="G85">
            <v>4711.88</v>
          </cell>
          <cell r="H85">
            <v>4627.04</v>
          </cell>
          <cell r="I85">
            <v>4710.99</v>
          </cell>
          <cell r="J85">
            <v>4890.3900000000003</v>
          </cell>
          <cell r="K85">
            <v>4941.76</v>
          </cell>
          <cell r="N85">
            <v>1.1979831157221383</v>
          </cell>
          <cell r="O85">
            <v>33</v>
          </cell>
          <cell r="Q85">
            <v>16.079569089195818</v>
          </cell>
          <cell r="R85">
            <v>14.826220403689682</v>
          </cell>
          <cell r="S85">
            <v>31</v>
          </cell>
          <cell r="T85">
            <v>33</v>
          </cell>
        </row>
        <row r="86">
          <cell r="A86" t="str">
            <v>Região Autónoma dos Açores</v>
          </cell>
          <cell r="C86">
            <v>112.62</v>
          </cell>
          <cell r="D86">
            <v>112.71</v>
          </cell>
          <cell r="E86">
            <v>113.73</v>
          </cell>
          <cell r="F86">
            <v>114.22</v>
          </cell>
          <cell r="G86">
            <v>114.88</v>
          </cell>
          <cell r="H86">
            <v>114.89</v>
          </cell>
          <cell r="I86">
            <v>117.88</v>
          </cell>
          <cell r="J86">
            <v>119.37</v>
          </cell>
          <cell r="K86">
            <v>119.32</v>
          </cell>
          <cell r="N86">
            <v>0.95252931535108587</v>
          </cell>
          <cell r="O86">
            <v>50</v>
          </cell>
          <cell r="Q86">
            <v>5.8582869080779947</v>
          </cell>
          <cell r="R86">
            <v>5.7552148781100776</v>
          </cell>
          <cell r="S86">
            <v>82</v>
          </cell>
          <cell r="T86">
            <v>82</v>
          </cell>
        </row>
        <row r="87">
          <cell r="A87" t="str">
            <v>Região Autónoma da Madeira</v>
          </cell>
          <cell r="C87">
            <v>115.99</v>
          </cell>
          <cell r="D87">
            <v>117.56</v>
          </cell>
          <cell r="E87">
            <v>122.31</v>
          </cell>
          <cell r="F87">
            <v>123.54</v>
          </cell>
          <cell r="G87">
            <v>123.15</v>
          </cell>
          <cell r="H87">
            <v>120.2</v>
          </cell>
          <cell r="I87">
            <v>122.46</v>
          </cell>
          <cell r="J87">
            <v>126.56</v>
          </cell>
          <cell r="K87">
            <v>129.12</v>
          </cell>
          <cell r="N87">
            <v>1.1905077964935629</v>
          </cell>
          <cell r="O87">
            <v>35</v>
          </cell>
          <cell r="Q87">
            <v>4.6285018270401945</v>
          </cell>
          <cell r="R87">
            <v>3.6820480404551201</v>
          </cell>
          <cell r="S87">
            <v>87</v>
          </cell>
          <cell r="T87">
            <v>90</v>
          </cell>
        </row>
        <row r="88">
          <cell r="A88" t="str">
            <v>Macroregiunea Unu</v>
          </cell>
          <cell r="C88">
            <v>2046.44</v>
          </cell>
          <cell r="D88">
            <v>2059.7800000000002</v>
          </cell>
          <cell r="E88">
            <v>2108.33</v>
          </cell>
          <cell r="F88">
            <v>2068.54</v>
          </cell>
          <cell r="G88">
            <v>2073.9</v>
          </cell>
          <cell r="H88">
            <v>2040.87</v>
          </cell>
          <cell r="I88">
            <v>2143.88</v>
          </cell>
          <cell r="J88">
            <v>2162.96</v>
          </cell>
          <cell r="K88">
            <v>2130.15</v>
          </cell>
          <cell r="N88">
            <v>0.67128073507902286</v>
          </cell>
          <cell r="O88">
            <v>62</v>
          </cell>
          <cell r="Q88">
            <v>25.266888470996673</v>
          </cell>
          <cell r="R88">
            <v>24.438732107852204</v>
          </cell>
          <cell r="S88">
            <v>3</v>
          </cell>
          <cell r="T88">
            <v>3</v>
          </cell>
        </row>
        <row r="89">
          <cell r="A89" t="str">
            <v>Macroregiunea Doi</v>
          </cell>
          <cell r="C89">
            <v>2573.0500000000002</v>
          </cell>
          <cell r="D89">
            <v>2504.91</v>
          </cell>
          <cell r="E89">
            <v>2528.0700000000002</v>
          </cell>
          <cell r="F89">
            <v>2540.9299999999998</v>
          </cell>
          <cell r="G89">
            <v>2552.92</v>
          </cell>
          <cell r="H89">
            <v>2494.96</v>
          </cell>
          <cell r="I89">
            <v>2523.5100000000002</v>
          </cell>
          <cell r="J89">
            <v>2538.23</v>
          </cell>
          <cell r="K89">
            <v>2506.89</v>
          </cell>
          <cell r="N89">
            <v>-0.45383855168826415</v>
          </cell>
          <cell r="O89">
            <v>88</v>
          </cell>
          <cell r="Q89">
            <v>13.000407376651049</v>
          </cell>
          <cell r="R89">
            <v>12.72303928328008</v>
          </cell>
          <cell r="S89">
            <v>43</v>
          </cell>
          <cell r="T89">
            <v>43</v>
          </cell>
        </row>
        <row r="90">
          <cell r="A90" t="str">
            <v>Macroregiunea Trei</v>
          </cell>
          <cell r="C90">
            <v>2371.29</v>
          </cell>
          <cell r="D90">
            <v>2365.08</v>
          </cell>
          <cell r="E90">
            <v>2414.4899999999998</v>
          </cell>
          <cell r="F90">
            <v>2438.85</v>
          </cell>
          <cell r="G90">
            <v>2448.38</v>
          </cell>
          <cell r="H90">
            <v>2391.17</v>
          </cell>
          <cell r="I90">
            <v>2350.1</v>
          </cell>
          <cell r="J90">
            <v>2370.0300000000002</v>
          </cell>
          <cell r="K90">
            <v>2328.85</v>
          </cell>
          <cell r="N90">
            <v>-1.2435037405133755</v>
          </cell>
          <cell r="O90">
            <v>91</v>
          </cell>
          <cell r="Q90">
            <v>13.876114001911469</v>
          </cell>
          <cell r="R90">
            <v>13.398142639544647</v>
          </cell>
          <cell r="S90">
            <v>38</v>
          </cell>
          <cell r="T90">
            <v>38</v>
          </cell>
        </row>
        <row r="91">
          <cell r="A91" t="str">
            <v>Macroregiunea Patru</v>
          </cell>
          <cell r="C91">
            <v>1534.93</v>
          </cell>
          <cell r="D91">
            <v>1499.83</v>
          </cell>
          <cell r="E91">
            <v>1580.31</v>
          </cell>
          <cell r="F91">
            <v>1590.49</v>
          </cell>
          <cell r="G91">
            <v>1574.29</v>
          </cell>
          <cell r="H91">
            <v>1545.1</v>
          </cell>
          <cell r="I91">
            <v>1518.31</v>
          </cell>
          <cell r="J91">
            <v>1528.28</v>
          </cell>
          <cell r="K91">
            <v>1505.21</v>
          </cell>
          <cell r="N91">
            <v>-1.1155301403937585</v>
          </cell>
          <cell r="O91">
            <v>90</v>
          </cell>
          <cell r="Q91">
            <v>24.82198324323981</v>
          </cell>
          <cell r="R91">
            <v>21.836312717564844</v>
          </cell>
          <cell r="S91">
            <v>4</v>
          </cell>
          <cell r="T91">
            <v>7</v>
          </cell>
        </row>
        <row r="92">
          <cell r="A92" t="str">
            <v>Slovenija</v>
          </cell>
          <cell r="C92">
            <v>944.09</v>
          </cell>
          <cell r="D92">
            <v>961.59</v>
          </cell>
          <cell r="E92">
            <v>989.53</v>
          </cell>
          <cell r="F92">
            <v>1020.88</v>
          </cell>
          <cell r="G92">
            <v>1045.71</v>
          </cell>
          <cell r="H92">
            <v>1038.44</v>
          </cell>
          <cell r="I92">
            <v>1051.92</v>
          </cell>
          <cell r="J92">
            <v>1082.44</v>
          </cell>
          <cell r="K92">
            <v>1100.19</v>
          </cell>
          <cell r="N92">
            <v>1.2777648252353231</v>
          </cell>
          <cell r="O92">
            <v>29</v>
          </cell>
          <cell r="Q92">
            <v>21.045987893393008</v>
          </cell>
          <cell r="R92">
            <v>20.731865045637633</v>
          </cell>
          <cell r="S92">
            <v>13</v>
          </cell>
          <cell r="T92">
            <v>12</v>
          </cell>
        </row>
        <row r="93">
          <cell r="A93" t="str">
            <v>Slovensko</v>
          </cell>
          <cell r="C93">
            <v>2267.1</v>
          </cell>
          <cell r="D93">
            <v>2321.0500000000002</v>
          </cell>
          <cell r="E93">
            <v>2372.2600000000002</v>
          </cell>
          <cell r="F93">
            <v>2419.9</v>
          </cell>
          <cell r="G93">
            <v>2445.19</v>
          </cell>
          <cell r="H93">
            <v>2399.0700000000002</v>
          </cell>
          <cell r="I93">
            <v>2385.12</v>
          </cell>
          <cell r="J93">
            <v>2427.3000000000002</v>
          </cell>
          <cell r="K93">
            <v>2434.06</v>
          </cell>
          <cell r="N93">
            <v>-0.1139895943717022</v>
          </cell>
          <cell r="O93">
            <v>83</v>
          </cell>
          <cell r="Q93">
            <v>21.978251178844996</v>
          </cell>
          <cell r="R93">
            <v>21.296090306101426</v>
          </cell>
          <cell r="S93">
            <v>10</v>
          </cell>
          <cell r="T93">
            <v>9</v>
          </cell>
        </row>
        <row r="94">
          <cell r="A94" t="str">
            <v>Manner-Suomi</v>
          </cell>
          <cell r="C94">
            <v>2498.9699999999998</v>
          </cell>
          <cell r="D94">
            <v>2512.7600000000002</v>
          </cell>
          <cell r="E94">
            <v>2528.16</v>
          </cell>
          <cell r="F94">
            <v>2594.5100000000002</v>
          </cell>
          <cell r="G94">
            <v>2632.73</v>
          </cell>
          <cell r="H94">
            <v>2570.9699999999998</v>
          </cell>
          <cell r="I94">
            <v>2631.2</v>
          </cell>
          <cell r="J94">
            <v>2723.42</v>
          </cell>
          <cell r="K94">
            <v>2744.22</v>
          </cell>
          <cell r="N94">
            <v>1.0422830935569323</v>
          </cell>
          <cell r="O94">
            <v>48</v>
          </cell>
          <cell r="Q94">
            <v>13.003612220014965</v>
          </cell>
          <cell r="R94">
            <v>12.673403294387203</v>
          </cell>
          <cell r="S94">
            <v>42</v>
          </cell>
          <cell r="T94">
            <v>44</v>
          </cell>
        </row>
        <row r="95">
          <cell r="A95" t="str">
            <v>Åland</v>
          </cell>
          <cell r="C95">
            <v>17.95</v>
          </cell>
          <cell r="D95">
            <v>18.13</v>
          </cell>
          <cell r="E95">
            <v>18</v>
          </cell>
          <cell r="F95">
            <v>17.78</v>
          </cell>
          <cell r="G95">
            <v>17.96</v>
          </cell>
          <cell r="H95">
            <v>17.600000000000001</v>
          </cell>
          <cell r="I95">
            <v>17.02</v>
          </cell>
          <cell r="J95">
            <v>17.8</v>
          </cell>
          <cell r="K95">
            <v>18.059999999999999</v>
          </cell>
          <cell r="N95">
            <v>0.13890851649840386</v>
          </cell>
          <cell r="O95">
            <v>80</v>
          </cell>
          <cell r="Q95">
            <v>5.9020044543429844</v>
          </cell>
          <cell r="R95">
            <v>6.4606741573033695</v>
          </cell>
          <cell r="S95">
            <v>81</v>
          </cell>
          <cell r="T95">
            <v>80</v>
          </cell>
        </row>
        <row r="96">
          <cell r="A96" t="str">
            <v>Östra Sverige</v>
          </cell>
          <cell r="C96">
            <v>2017.9</v>
          </cell>
          <cell r="D96">
            <v>2070.3000000000002</v>
          </cell>
          <cell r="E96">
            <v>2121.8000000000002</v>
          </cell>
          <cell r="F96">
            <v>2157.8000000000002</v>
          </cell>
          <cell r="G96">
            <v>2180.9</v>
          </cell>
          <cell r="H96">
            <v>2145.6999999999998</v>
          </cell>
          <cell r="I96">
            <v>2176.9</v>
          </cell>
          <cell r="J96">
            <v>2272.1</v>
          </cell>
          <cell r="K96">
            <v>2271.8000000000002</v>
          </cell>
          <cell r="N96">
            <v>1.0260994930919765</v>
          </cell>
          <cell r="O96">
            <v>49</v>
          </cell>
          <cell r="Q96">
            <v>7.8866522995093762</v>
          </cell>
          <cell r="R96">
            <v>7.8033537256282743</v>
          </cell>
          <cell r="S96">
            <v>74</v>
          </cell>
          <cell r="T96">
            <v>74</v>
          </cell>
        </row>
        <row r="97">
          <cell r="A97" t="str">
            <v>Södra Sverige</v>
          </cell>
          <cell r="C97">
            <v>2059.5</v>
          </cell>
          <cell r="D97">
            <v>2098.1</v>
          </cell>
          <cell r="E97">
            <v>2156</v>
          </cell>
          <cell r="F97">
            <v>2195.1999999999998</v>
          </cell>
          <cell r="G97">
            <v>2207.6999999999998</v>
          </cell>
          <cell r="H97">
            <v>2181.6999999999998</v>
          </cell>
          <cell r="I97">
            <v>2211.1999999999998</v>
          </cell>
          <cell r="J97">
            <v>2286.6</v>
          </cell>
          <cell r="K97">
            <v>2320.1</v>
          </cell>
          <cell r="N97">
            <v>1.2492142672268614</v>
          </cell>
          <cell r="O97">
            <v>32</v>
          </cell>
          <cell r="Q97">
            <v>13.203786746387644</v>
          </cell>
          <cell r="R97">
            <v>12.888130849295898</v>
          </cell>
          <cell r="S97">
            <v>41</v>
          </cell>
          <cell r="T97">
            <v>41</v>
          </cell>
        </row>
        <row r="98">
          <cell r="A98" t="str">
            <v>Norra Sverige</v>
          </cell>
          <cell r="C98">
            <v>799.7</v>
          </cell>
          <cell r="D98">
            <v>806.1</v>
          </cell>
          <cell r="E98">
            <v>821.5</v>
          </cell>
          <cell r="F98">
            <v>832.5</v>
          </cell>
          <cell r="G98">
            <v>830.2</v>
          </cell>
          <cell r="H98">
            <v>824.7</v>
          </cell>
          <cell r="I98">
            <v>829.2</v>
          </cell>
          <cell r="J98">
            <v>840.8</v>
          </cell>
          <cell r="K98">
            <v>870.7</v>
          </cell>
          <cell r="N98">
            <v>1.1978891609041113</v>
          </cell>
          <cell r="O98">
            <v>34</v>
          </cell>
          <cell r="Q98">
            <v>11.178029390508311</v>
          </cell>
          <cell r="R98">
            <v>11.405803996194102</v>
          </cell>
          <cell r="S98">
            <v>57</v>
          </cell>
          <cell r="T98">
            <v>55</v>
          </cell>
        </row>
        <row r="100">
          <cell r="A100" t="str">
            <v>Länder</v>
          </cell>
        </row>
        <row r="101">
          <cell r="A101" t="str">
            <v>European Union - 27 countries (from 2020)</v>
          </cell>
          <cell r="C101">
            <v>198467.44</v>
          </cell>
          <cell r="D101">
            <v>201062.27</v>
          </cell>
          <cell r="E101">
            <v>204310.63</v>
          </cell>
          <cell r="F101">
            <v>207295.41</v>
          </cell>
          <cell r="G101">
            <v>209899.34</v>
          </cell>
          <cell r="H101">
            <v>207101.67</v>
          </cell>
          <cell r="I101">
            <v>210397.96</v>
          </cell>
          <cell r="J101">
            <v>215052.68</v>
          </cell>
          <cell r="K101">
            <v>217533.53</v>
          </cell>
          <cell r="N101">
            <v>0.89712317046620171</v>
          </cell>
          <cell r="Q101">
            <v>14.543475934702796</v>
          </cell>
          <cell r="R101">
            <v>13.990688235087328</v>
          </cell>
        </row>
        <row r="102">
          <cell r="A102" t="str">
            <v>Belgium</v>
          </cell>
          <cell r="C102">
            <v>4617.34</v>
          </cell>
          <cell r="D102">
            <v>4675.21</v>
          </cell>
          <cell r="E102">
            <v>4748.5</v>
          </cell>
          <cell r="F102">
            <v>4818.18</v>
          </cell>
          <cell r="G102">
            <v>4895.22</v>
          </cell>
          <cell r="H102">
            <v>4875.1000000000004</v>
          </cell>
          <cell r="I102">
            <v>4957.33</v>
          </cell>
          <cell r="J102">
            <v>5052.83</v>
          </cell>
          <cell r="K102">
            <v>5092.3999999999996</v>
          </cell>
          <cell r="N102">
            <v>0.99213972837472397</v>
          </cell>
          <cell r="O102">
            <v>18</v>
          </cell>
          <cell r="Q102">
            <v>10.41934785362047</v>
          </cell>
          <cell r="R102">
            <v>10.045855490883328</v>
          </cell>
          <cell r="S102">
            <v>20</v>
          </cell>
          <cell r="T102">
            <v>20</v>
          </cell>
        </row>
        <row r="103">
          <cell r="A103" t="str">
            <v>Bulgaria</v>
          </cell>
          <cell r="C103">
            <v>3446.21</v>
          </cell>
          <cell r="D103">
            <v>3463.35</v>
          </cell>
          <cell r="E103">
            <v>3525.35</v>
          </cell>
          <cell r="F103">
            <v>3521.64</v>
          </cell>
          <cell r="G103">
            <v>3467.68</v>
          </cell>
          <cell r="H103">
            <v>3406.13</v>
          </cell>
          <cell r="I103">
            <v>3408.42</v>
          </cell>
          <cell r="J103">
            <v>3444.4</v>
          </cell>
          <cell r="K103">
            <v>3481.41</v>
          </cell>
          <cell r="N103">
            <v>9.8838855486064858E-2</v>
          </cell>
          <cell r="O103">
            <v>24</v>
          </cell>
          <cell r="Q103">
            <v>17.586109444931484</v>
          </cell>
          <cell r="R103">
            <v>16.851120659621412</v>
          </cell>
          <cell r="S103">
            <v>9</v>
          </cell>
          <cell r="T103">
            <v>9</v>
          </cell>
        </row>
        <row r="104">
          <cell r="A104" t="str">
            <v>Czechia</v>
          </cell>
          <cell r="C104">
            <v>5175.09</v>
          </cell>
          <cell r="D104">
            <v>5228.53</v>
          </cell>
          <cell r="E104">
            <v>5298.12</v>
          </cell>
          <cell r="F104">
            <v>5359.13</v>
          </cell>
          <cell r="G104">
            <v>5351.37</v>
          </cell>
          <cell r="H104">
            <v>5227.2299999999996</v>
          </cell>
          <cell r="I104">
            <v>5279.24</v>
          </cell>
          <cell r="J104">
            <v>5333.08</v>
          </cell>
          <cell r="K104">
            <v>5387.92</v>
          </cell>
          <cell r="N104">
            <v>0.17031506501842841</v>
          </cell>
          <cell r="O104">
            <v>23</v>
          </cell>
          <cell r="Q104">
            <v>26.432857380446499</v>
          </cell>
          <cell r="R104">
            <v>25.384955785399804</v>
          </cell>
          <cell r="S104">
            <v>1</v>
          </cell>
          <cell r="T104">
            <v>1</v>
          </cell>
        </row>
        <row r="105">
          <cell r="A105" t="str">
            <v>Denmark</v>
          </cell>
          <cell r="C105">
            <v>2827.15</v>
          </cell>
          <cell r="D105">
            <v>2873.41</v>
          </cell>
          <cell r="E105">
            <v>2916.64</v>
          </cell>
          <cell r="F105">
            <v>2961.81</v>
          </cell>
          <cell r="G105">
            <v>3004.19</v>
          </cell>
          <cell r="H105">
            <v>2970.85</v>
          </cell>
          <cell r="I105">
            <v>3039.23</v>
          </cell>
          <cell r="J105">
            <v>3160.32</v>
          </cell>
          <cell r="K105">
            <v>3202.37</v>
          </cell>
          <cell r="N105">
            <v>1.6099009744083332</v>
          </cell>
          <cell r="O105">
            <v>5</v>
          </cell>
          <cell r="Q105">
            <v>9.688135570652987</v>
          </cell>
          <cell r="R105">
            <v>9.6382644795463754</v>
          </cell>
          <cell r="S105">
            <v>21</v>
          </cell>
          <cell r="T105">
            <v>21</v>
          </cell>
        </row>
        <row r="106">
          <cell r="A106" t="str">
            <v>Germany</v>
          </cell>
          <cell r="C106">
            <v>43122</v>
          </cell>
          <cell r="D106">
            <v>43661</v>
          </cell>
          <cell r="E106">
            <v>44251</v>
          </cell>
          <cell r="F106">
            <v>44866</v>
          </cell>
          <cell r="G106">
            <v>45276</v>
          </cell>
          <cell r="H106">
            <v>44966</v>
          </cell>
          <cell r="I106">
            <v>45053</v>
          </cell>
          <cell r="J106">
            <v>45675</v>
          </cell>
          <cell r="K106">
            <v>46011</v>
          </cell>
          <cell r="N106">
            <v>0.40339665191466167</v>
          </cell>
          <cell r="O106">
            <v>22</v>
          </cell>
          <cell r="Q106">
            <v>17.154783991518684</v>
          </cell>
          <cell r="R106">
            <v>16.415982484948003</v>
          </cell>
          <cell r="S106">
            <v>10</v>
          </cell>
          <cell r="T106">
            <v>10</v>
          </cell>
        </row>
        <row r="107">
          <cell r="A107" t="str">
            <v>Estonia</v>
          </cell>
          <cell r="C107">
            <v>622.9</v>
          </cell>
          <cell r="D107">
            <v>624.70000000000005</v>
          </cell>
          <cell r="E107">
            <v>641.5</v>
          </cell>
          <cell r="F107">
            <v>647.36</v>
          </cell>
          <cell r="G107">
            <v>655.64</v>
          </cell>
          <cell r="H107">
            <v>637.87</v>
          </cell>
          <cell r="I107">
            <v>638.75</v>
          </cell>
          <cell r="J107">
            <v>668.08</v>
          </cell>
          <cell r="K107">
            <v>689.52</v>
          </cell>
          <cell r="N107">
            <v>1.2675624628049462</v>
          </cell>
          <cell r="O107">
            <v>11</v>
          </cell>
          <cell r="Q107">
            <v>18.539137331462388</v>
          </cell>
          <cell r="R107">
            <v>18.223865405340678</v>
          </cell>
          <cell r="S107">
            <v>6</v>
          </cell>
          <cell r="T107">
            <v>6</v>
          </cell>
        </row>
        <row r="108">
          <cell r="A108" t="str">
            <v>Ireland</v>
          </cell>
          <cell r="C108">
            <v>2053.5500000000002</v>
          </cell>
          <cell r="D108">
            <v>2131.38</v>
          </cell>
          <cell r="E108">
            <v>2197.9699999999998</v>
          </cell>
          <cell r="F108">
            <v>2264.14</v>
          </cell>
          <cell r="G108">
            <v>2335.31</v>
          </cell>
          <cell r="H108">
            <v>2277.13</v>
          </cell>
          <cell r="I108">
            <v>2426.5300000000002</v>
          </cell>
          <cell r="J108">
            <v>2594.5300000000002</v>
          </cell>
          <cell r="K108">
            <v>2684.49</v>
          </cell>
          <cell r="N108">
            <v>3.545043018345865</v>
          </cell>
          <cell r="O108">
            <v>2</v>
          </cell>
          <cell r="Q108">
            <v>10.979270418060128</v>
          </cell>
          <cell r="R108">
            <v>11.181215865686656</v>
          </cell>
          <cell r="S108">
            <v>17</v>
          </cell>
          <cell r="T108">
            <v>17</v>
          </cell>
        </row>
        <row r="109">
          <cell r="A109" t="str">
            <v>Greece</v>
          </cell>
          <cell r="C109">
            <v>4322.57</v>
          </cell>
          <cell r="D109">
            <v>4469.51</v>
          </cell>
          <cell r="E109">
            <v>4446.63</v>
          </cell>
          <cell r="F109">
            <v>4650.34</v>
          </cell>
          <cell r="G109">
            <v>4751.96</v>
          </cell>
          <cell r="H109">
            <v>4629.79</v>
          </cell>
          <cell r="I109">
            <v>4865.5600000000004</v>
          </cell>
          <cell r="J109">
            <v>4983.6400000000003</v>
          </cell>
          <cell r="K109">
            <v>5044.04</v>
          </cell>
          <cell r="N109">
            <v>1.5024292740891241</v>
          </cell>
          <cell r="O109">
            <v>7</v>
          </cell>
          <cell r="Q109">
            <v>7.5610905815705527</v>
          </cell>
          <cell r="R109">
            <v>7.9789069836505035</v>
          </cell>
          <cell r="S109">
            <v>24</v>
          </cell>
          <cell r="T109">
            <v>24</v>
          </cell>
        </row>
        <row r="110">
          <cell r="A110" t="str">
            <v>Spain</v>
          </cell>
          <cell r="C110">
            <v>18614.8</v>
          </cell>
          <cell r="D110">
            <v>19012.7</v>
          </cell>
          <cell r="E110">
            <v>19512.3</v>
          </cell>
          <cell r="F110">
            <v>19938.400000000001</v>
          </cell>
          <cell r="G110">
            <v>20467.099999999999</v>
          </cell>
          <cell r="H110">
            <v>19567</v>
          </cell>
          <cell r="I110">
            <v>20072.5</v>
          </cell>
          <cell r="J110">
            <v>20773.599999999999</v>
          </cell>
          <cell r="K110">
            <v>21399.200000000001</v>
          </cell>
          <cell r="N110">
            <v>1.1195915167348858</v>
          </cell>
          <cell r="O110">
            <v>15</v>
          </cell>
          <cell r="Q110">
            <v>10.53446751127419</v>
          </cell>
          <cell r="R110">
            <v>10.149901798436478</v>
          </cell>
          <cell r="S110">
            <v>19</v>
          </cell>
          <cell r="T110">
            <v>19</v>
          </cell>
        </row>
        <row r="111">
          <cell r="A111" t="str">
            <v>France</v>
          </cell>
          <cell r="C111">
            <v>27521.200000000001</v>
          </cell>
          <cell r="D111">
            <v>27719.7</v>
          </cell>
          <cell r="E111">
            <v>28046.799999999999</v>
          </cell>
          <cell r="F111">
            <v>28327.8</v>
          </cell>
          <cell r="G111">
            <v>28662</v>
          </cell>
          <cell r="H111">
            <v>28645.3</v>
          </cell>
          <cell r="I111">
            <v>29395.4</v>
          </cell>
          <cell r="J111">
            <v>30102.9</v>
          </cell>
          <cell r="K111">
            <v>30423.599999999999</v>
          </cell>
          <cell r="N111">
            <v>1.5023337506973462</v>
          </cell>
          <cell r="O111">
            <v>8</v>
          </cell>
          <cell r="Q111">
            <v>9.4386295443444297</v>
          </cell>
          <cell r="R111">
            <v>9.1396509970800164</v>
          </cell>
          <cell r="S111">
            <v>22</v>
          </cell>
          <cell r="T111">
            <v>22</v>
          </cell>
        </row>
        <row r="112">
          <cell r="A112" t="str">
            <v>Croatia</v>
          </cell>
          <cell r="C112">
            <v>1561.74</v>
          </cell>
          <cell r="D112">
            <v>1565.52</v>
          </cell>
          <cell r="E112">
            <v>1603.87</v>
          </cell>
          <cell r="F112">
            <v>1645.35</v>
          </cell>
          <cell r="G112">
            <v>1627.22</v>
          </cell>
          <cell r="H112">
            <v>1611.03</v>
          </cell>
          <cell r="I112">
            <v>1630.56</v>
          </cell>
          <cell r="J112">
            <v>1665.86</v>
          </cell>
          <cell r="K112">
            <v>1703.04</v>
          </cell>
          <cell r="N112">
            <v>1.1450524086022966</v>
          </cell>
          <cell r="O112">
            <v>14</v>
          </cell>
          <cell r="Q112">
            <v>17.744373840046215</v>
          </cell>
          <cell r="R112">
            <v>17.273360306388295</v>
          </cell>
          <cell r="S112">
            <v>8</v>
          </cell>
          <cell r="T112">
            <v>8</v>
          </cell>
        </row>
        <row r="113">
          <cell r="A113" t="str">
            <v>Italy</v>
          </cell>
          <cell r="C113">
            <v>24516.2</v>
          </cell>
          <cell r="D113">
            <v>24848.7</v>
          </cell>
          <cell r="E113">
            <v>25138.3</v>
          </cell>
          <cell r="F113">
            <v>25371.3</v>
          </cell>
          <cell r="G113">
            <v>25503.9</v>
          </cell>
          <cell r="H113">
            <v>24956.1</v>
          </cell>
          <cell r="I113">
            <v>25069.4</v>
          </cell>
          <cell r="J113">
            <v>25554.3</v>
          </cell>
          <cell r="K113">
            <v>26030</v>
          </cell>
          <cell r="N113">
            <v>0.51176349271166544</v>
          </cell>
          <cell r="O113">
            <v>21</v>
          </cell>
          <cell r="Q113">
            <v>15.513705746964188</v>
          </cell>
          <cell r="R113">
            <v>15.146961568111825</v>
          </cell>
          <cell r="S113">
            <v>13</v>
          </cell>
          <cell r="T113">
            <v>12</v>
          </cell>
        </row>
        <row r="114">
          <cell r="A114" t="str">
            <v>Cyprus</v>
          </cell>
          <cell r="C114">
            <v>369.12</v>
          </cell>
          <cell r="D114">
            <v>386.31</v>
          </cell>
          <cell r="E114">
            <v>407.14</v>
          </cell>
          <cell r="F114">
            <v>431.45</v>
          </cell>
          <cell r="G114">
            <v>452.13</v>
          </cell>
          <cell r="H114">
            <v>450.45</v>
          </cell>
          <cell r="I114">
            <v>463.73</v>
          </cell>
          <cell r="J114">
            <v>482.51</v>
          </cell>
          <cell r="K114">
            <v>489.42</v>
          </cell>
          <cell r="N114">
            <v>2.0010393408265372</v>
          </cell>
          <cell r="O114">
            <v>4</v>
          </cell>
          <cell r="Q114">
            <v>7.4491849689248673</v>
          </cell>
          <cell r="R114">
            <v>7.3055480715425585</v>
          </cell>
          <cell r="S114">
            <v>26</v>
          </cell>
          <cell r="T114">
            <v>26</v>
          </cell>
        </row>
        <row r="115">
          <cell r="A115" t="str">
            <v>Latvia</v>
          </cell>
          <cell r="C115">
            <v>889</v>
          </cell>
          <cell r="D115">
            <v>886.3</v>
          </cell>
          <cell r="E115">
            <v>885.99</v>
          </cell>
          <cell r="F115">
            <v>903.88</v>
          </cell>
          <cell r="G115">
            <v>922.19</v>
          </cell>
          <cell r="H115">
            <v>915.93</v>
          </cell>
          <cell r="I115">
            <v>904.31</v>
          </cell>
          <cell r="J115">
            <v>906.07</v>
          </cell>
          <cell r="K115">
            <v>907.42</v>
          </cell>
          <cell r="N115">
            <v>-0.40283314409531101</v>
          </cell>
          <cell r="O115">
            <v>26</v>
          </cell>
          <cell r="Q115">
            <v>12.510437111658119</v>
          </cell>
          <cell r="R115">
            <v>12.808061187325482</v>
          </cell>
          <cell r="S115">
            <v>16</v>
          </cell>
          <cell r="T115">
            <v>15</v>
          </cell>
        </row>
        <row r="116">
          <cell r="A116" t="str">
            <v>Lithuania</v>
          </cell>
          <cell r="C116">
            <v>1343.87</v>
          </cell>
          <cell r="D116">
            <v>1374.29</v>
          </cell>
          <cell r="E116">
            <v>1364.44</v>
          </cell>
          <cell r="F116">
            <v>1383.18</v>
          </cell>
          <cell r="G116">
            <v>1390.43</v>
          </cell>
          <cell r="H116">
            <v>1368.88</v>
          </cell>
          <cell r="I116">
            <v>1386.61</v>
          </cell>
          <cell r="J116">
            <v>1454.98</v>
          </cell>
          <cell r="K116">
            <v>1475.8</v>
          </cell>
          <cell r="N116">
            <v>1.5008301172409517</v>
          </cell>
          <cell r="O116">
            <v>9</v>
          </cell>
          <cell r="Q116">
            <v>15.872787554929049</v>
          </cell>
          <cell r="R116">
            <v>15.693686511154791</v>
          </cell>
          <cell r="S116">
            <v>11</v>
          </cell>
          <cell r="T116">
            <v>11</v>
          </cell>
        </row>
        <row r="117">
          <cell r="A117" t="str">
            <v>Luxembourg</v>
          </cell>
          <cell r="C117">
            <v>405.24</v>
          </cell>
          <cell r="D117">
            <v>417.52</v>
          </cell>
          <cell r="E117">
            <v>432.19</v>
          </cell>
          <cell r="F117">
            <v>447.72</v>
          </cell>
          <cell r="G117">
            <v>463.33</v>
          </cell>
          <cell r="H117">
            <v>471.59</v>
          </cell>
          <cell r="I117">
            <v>485.13</v>
          </cell>
          <cell r="J117">
            <v>501.44</v>
          </cell>
          <cell r="K117">
            <v>512.58000000000004</v>
          </cell>
          <cell r="N117">
            <v>2.5575904956732529</v>
          </cell>
          <cell r="O117">
            <v>3</v>
          </cell>
          <cell r="Q117">
            <v>7.2842250663673838</v>
          </cell>
          <cell r="R117">
            <v>6.6388800255264835</v>
          </cell>
          <cell r="S117">
            <v>27</v>
          </cell>
          <cell r="T117">
            <v>27</v>
          </cell>
        </row>
        <row r="118">
          <cell r="A118" t="str">
            <v>Hungary</v>
          </cell>
          <cell r="C118">
            <v>4299.17</v>
          </cell>
          <cell r="D118">
            <v>4441.58</v>
          </cell>
          <cell r="E118">
            <v>4519.53</v>
          </cell>
          <cell r="F118">
            <v>4605.93</v>
          </cell>
          <cell r="G118">
            <v>4651.67</v>
          </cell>
          <cell r="H118">
            <v>4615.8</v>
          </cell>
          <cell r="I118">
            <v>4681.18</v>
          </cell>
          <cell r="J118">
            <v>4755.84</v>
          </cell>
          <cell r="K118">
            <v>4765.29</v>
          </cell>
          <cell r="N118">
            <v>0.6051260546008308</v>
          </cell>
          <cell r="O118">
            <v>20</v>
          </cell>
          <cell r="Q118">
            <v>18.974045880296753</v>
          </cell>
          <cell r="R118">
            <v>18.437962589153546</v>
          </cell>
          <cell r="S118">
            <v>5</v>
          </cell>
          <cell r="T118">
            <v>5</v>
          </cell>
        </row>
        <row r="119">
          <cell r="A119" t="str">
            <v>Malta</v>
          </cell>
          <cell r="C119">
            <v>206.68</v>
          </cell>
          <cell r="D119">
            <v>218.62</v>
          </cell>
          <cell r="E119">
            <v>229.09</v>
          </cell>
          <cell r="F119">
            <v>244.83</v>
          </cell>
          <cell r="G119">
            <v>259.8</v>
          </cell>
          <cell r="H119">
            <v>267.54000000000002</v>
          </cell>
          <cell r="I119">
            <v>274.86</v>
          </cell>
          <cell r="J119">
            <v>288.43</v>
          </cell>
          <cell r="K119">
            <v>307.01</v>
          </cell>
          <cell r="N119">
            <v>4.2625503012349242</v>
          </cell>
          <cell r="O119">
            <v>1</v>
          </cell>
          <cell r="Q119">
            <v>8.9453425712086219</v>
          </cell>
          <cell r="R119">
            <v>8.099018826058316</v>
          </cell>
          <cell r="S119">
            <v>23</v>
          </cell>
          <cell r="T119">
            <v>23</v>
          </cell>
        </row>
        <row r="120">
          <cell r="A120" t="str">
            <v>Netherlands</v>
          </cell>
          <cell r="C120">
            <v>8775.7000000000007</v>
          </cell>
          <cell r="D120">
            <v>8908.7000000000007</v>
          </cell>
          <cell r="E120">
            <v>9115.9</v>
          </cell>
          <cell r="F120">
            <v>9361.5</v>
          </cell>
          <cell r="G120">
            <v>9572.7000000000007</v>
          </cell>
          <cell r="H120">
            <v>9524.2000000000007</v>
          </cell>
          <cell r="I120">
            <v>9690.4</v>
          </cell>
          <cell r="J120">
            <v>10069.1</v>
          </cell>
          <cell r="K120">
            <v>10185.257244517948</v>
          </cell>
          <cell r="L120">
            <v>1.0115360106184215</v>
          </cell>
          <cell r="N120">
            <v>1.5627351955362485</v>
          </cell>
          <cell r="O120">
            <v>6</v>
          </cell>
          <cell r="Q120">
            <v>7.5548173451586278</v>
          </cell>
          <cell r="R120">
            <v>7.3939080950631135</v>
          </cell>
          <cell r="S120">
            <v>25</v>
          </cell>
          <cell r="T120">
            <v>25</v>
          </cell>
        </row>
        <row r="121">
          <cell r="A121" t="str">
            <v>Austria</v>
          </cell>
          <cell r="C121">
            <v>4292</v>
          </cell>
          <cell r="D121">
            <v>4348.2</v>
          </cell>
          <cell r="E121">
            <v>4420.1000000000004</v>
          </cell>
          <cell r="F121">
            <v>4498.7</v>
          </cell>
          <cell r="G121">
            <v>4549.8999999999996</v>
          </cell>
          <cell r="H121">
            <v>4475.3</v>
          </cell>
          <cell r="I121">
            <v>4565.6000000000004</v>
          </cell>
          <cell r="J121">
            <v>4683.8</v>
          </cell>
          <cell r="K121">
            <v>4723</v>
          </cell>
          <cell r="N121">
            <v>0.93784385677346904</v>
          </cell>
          <cell r="O121">
            <v>19</v>
          </cell>
          <cell r="Q121">
            <v>14.87505219894943</v>
          </cell>
          <cell r="R121">
            <v>14.733763183739699</v>
          </cell>
          <cell r="S121">
            <v>14</v>
          </cell>
          <cell r="T121">
            <v>13</v>
          </cell>
        </row>
        <row r="122">
          <cell r="A122" t="str">
            <v>Poland</v>
          </cell>
          <cell r="C122">
            <v>15970</v>
          </cell>
          <cell r="D122">
            <v>16099.7</v>
          </cell>
          <cell r="E122">
            <v>16315</v>
          </cell>
          <cell r="F122">
            <v>16403.7</v>
          </cell>
          <cell r="G122">
            <v>16798.900000000001</v>
          </cell>
          <cell r="H122">
            <v>16831.900000000001</v>
          </cell>
          <cell r="I122">
            <v>17317.5</v>
          </cell>
          <cell r="J122">
            <v>17512</v>
          </cell>
          <cell r="K122">
            <v>17528.900000000001</v>
          </cell>
          <cell r="N122">
            <v>1.069113087432072</v>
          </cell>
          <cell r="O122">
            <v>16</v>
          </cell>
          <cell r="Q122">
            <v>20.541225913601483</v>
          </cell>
          <cell r="R122">
            <v>19.257080858839654</v>
          </cell>
          <cell r="S122">
            <v>4</v>
          </cell>
          <cell r="T122">
            <v>4</v>
          </cell>
        </row>
        <row r="123">
          <cell r="A123" t="str">
            <v>Portugal</v>
          </cell>
          <cell r="C123">
            <v>4575.82</v>
          </cell>
          <cell r="D123">
            <v>4649.8599999999997</v>
          </cell>
          <cell r="E123">
            <v>4802.6000000000004</v>
          </cell>
          <cell r="F123">
            <v>4914.0200000000004</v>
          </cell>
          <cell r="G123">
            <v>4952.8</v>
          </cell>
          <cell r="H123">
            <v>4864.72</v>
          </cell>
          <cell r="I123">
            <v>4952.93</v>
          </cell>
          <cell r="J123">
            <v>5137.8999999999996</v>
          </cell>
          <cell r="K123">
            <v>5191.78</v>
          </cell>
          <cell r="N123">
            <v>1.1850551017654993</v>
          </cell>
          <cell r="O123">
            <v>12</v>
          </cell>
          <cell r="Q123">
            <v>15.548174769827169</v>
          </cell>
          <cell r="R123">
            <v>14.336402031958585</v>
          </cell>
          <cell r="S123">
            <v>12</v>
          </cell>
          <cell r="T123">
            <v>14</v>
          </cell>
        </row>
        <row r="124">
          <cell r="A124" t="str">
            <v>Romania</v>
          </cell>
          <cell r="C124">
            <v>8525.7000000000007</v>
          </cell>
          <cell r="D124">
            <v>8429.6</v>
          </cell>
          <cell r="E124">
            <v>8631.2000000000007</v>
          </cell>
          <cell r="F124">
            <v>8638.7999999999993</v>
          </cell>
          <cell r="G124">
            <v>8649.5</v>
          </cell>
          <cell r="H124">
            <v>8472.1</v>
          </cell>
          <cell r="I124">
            <v>8535.7999999999993</v>
          </cell>
          <cell r="J124">
            <v>8599.5</v>
          </cell>
          <cell r="K124">
            <v>8471.1</v>
          </cell>
          <cell r="N124">
            <v>-0.51967363622217988</v>
          </cell>
          <cell r="O124">
            <v>27</v>
          </cell>
          <cell r="Q124">
            <v>18.340944563269552</v>
          </cell>
          <cell r="R124">
            <v>17.475434618291761</v>
          </cell>
          <cell r="S124">
            <v>7</v>
          </cell>
          <cell r="T124">
            <v>7</v>
          </cell>
        </row>
        <row r="125">
          <cell r="A125" t="str">
            <v>Slovenia</v>
          </cell>
          <cell r="C125">
            <v>944.09</v>
          </cell>
          <cell r="D125">
            <v>961.59</v>
          </cell>
          <cell r="E125">
            <v>989.53</v>
          </cell>
          <cell r="F125">
            <v>1020.88</v>
          </cell>
          <cell r="G125">
            <v>1045.71</v>
          </cell>
          <cell r="H125">
            <v>1038.44</v>
          </cell>
          <cell r="I125">
            <v>1051.92</v>
          </cell>
          <cell r="J125">
            <v>1082.44</v>
          </cell>
          <cell r="K125">
            <v>1100.19</v>
          </cell>
          <cell r="N125">
            <v>1.2777648252353231</v>
          </cell>
          <cell r="O125">
            <v>10</v>
          </cell>
          <cell r="Q125">
            <v>21.045987893393008</v>
          </cell>
          <cell r="R125">
            <v>20.731865045637633</v>
          </cell>
          <cell r="S125">
            <v>3</v>
          </cell>
          <cell r="T125">
            <v>3</v>
          </cell>
        </row>
        <row r="126">
          <cell r="A126" t="str">
            <v>Slovakia</v>
          </cell>
          <cell r="C126">
            <v>2267.1</v>
          </cell>
          <cell r="D126">
            <v>2321.0500000000002</v>
          </cell>
          <cell r="E126">
            <v>2372.2600000000002</v>
          </cell>
          <cell r="F126">
            <v>2419.9</v>
          </cell>
          <cell r="G126">
            <v>2445.19</v>
          </cell>
          <cell r="H126">
            <v>2399.0700000000002</v>
          </cell>
          <cell r="I126">
            <v>2385.12</v>
          </cell>
          <cell r="J126">
            <v>2427.3000000000002</v>
          </cell>
          <cell r="K126">
            <v>2434.06</v>
          </cell>
          <cell r="N126">
            <v>-0.1139895943717022</v>
          </cell>
          <cell r="O126">
            <v>25</v>
          </cell>
          <cell r="Q126">
            <v>21.978251178844996</v>
          </cell>
          <cell r="R126">
            <v>21.296090306101426</v>
          </cell>
          <cell r="S126">
            <v>2</v>
          </cell>
          <cell r="T126">
            <v>2</v>
          </cell>
        </row>
        <row r="127">
          <cell r="A127" t="str">
            <v>Finland</v>
          </cell>
          <cell r="C127">
            <v>2518</v>
          </cell>
          <cell r="D127">
            <v>2532</v>
          </cell>
          <cell r="E127">
            <v>2547.3000000000002</v>
          </cell>
          <cell r="F127">
            <v>2613.6</v>
          </cell>
          <cell r="G127">
            <v>2652.1</v>
          </cell>
          <cell r="H127">
            <v>2590</v>
          </cell>
          <cell r="I127">
            <v>2649.7</v>
          </cell>
          <cell r="J127">
            <v>2742.8</v>
          </cell>
          <cell r="K127">
            <v>2763.9</v>
          </cell>
          <cell r="N127">
            <v>1.0376199949851497</v>
          </cell>
          <cell r="O127">
            <v>17</v>
          </cell>
          <cell r="Q127">
            <v>12.948229704762262</v>
          </cell>
          <cell r="R127">
            <v>12.625783870497301</v>
          </cell>
          <cell r="S127">
            <v>15</v>
          </cell>
          <cell r="T127">
            <v>16</v>
          </cell>
        </row>
        <row r="128">
          <cell r="A128" t="str">
            <v>Sweden</v>
          </cell>
          <cell r="C128">
            <v>4877.7</v>
          </cell>
          <cell r="D128">
            <v>4975.1000000000004</v>
          </cell>
          <cell r="E128">
            <v>5099.8999999999996</v>
          </cell>
          <cell r="F128">
            <v>5186.1000000000004</v>
          </cell>
          <cell r="G128">
            <v>5219.3999999999996</v>
          </cell>
          <cell r="H128">
            <v>5152.7</v>
          </cell>
          <cell r="I128">
            <v>5217.8999999999996</v>
          </cell>
          <cell r="J128">
            <v>5400.1</v>
          </cell>
          <cell r="K128">
            <v>5463.2</v>
          </cell>
          <cell r="N128">
            <v>1.1478438944752156</v>
          </cell>
          <cell r="O128">
            <v>13</v>
          </cell>
          <cell r="Q128">
            <v>10.658313216078476</v>
          </cell>
          <cell r="R128">
            <v>10.516471917186717</v>
          </cell>
          <cell r="S128">
            <v>18</v>
          </cell>
          <cell r="T128">
            <v>18</v>
          </cell>
        </row>
      </sheetData>
      <sheetData sheetId="4" refreshError="1"/>
      <sheetData sheetId="5" refreshError="1">
        <row r="4">
          <cell r="A4" t="str">
            <v>European Union - 27 countries (from 2020)</v>
          </cell>
          <cell r="C4">
            <v>428162.77</v>
          </cell>
          <cell r="D4">
            <v>440223.5</v>
          </cell>
          <cell r="E4">
            <v>443143.51</v>
          </cell>
          <cell r="F4">
            <v>444090.41</v>
          </cell>
          <cell r="G4">
            <v>444771.97</v>
          </cell>
          <cell r="H4">
            <v>445550.93</v>
          </cell>
          <cell r="I4">
            <v>446406.44</v>
          </cell>
          <cell r="J4">
            <v>445991.09</v>
          </cell>
          <cell r="K4">
            <v>445876.3</v>
          </cell>
          <cell r="L4">
            <v>448638.67</v>
          </cell>
          <cell r="M4">
            <v>450901.64</v>
          </cell>
          <cell r="O4">
            <v>105.31080037622141</v>
          </cell>
          <cell r="P4">
            <v>102.42561789636402</v>
          </cell>
        </row>
        <row r="5">
          <cell r="A5" t="str">
            <v>NUTS 1-Regionen (92 Regionen)</v>
          </cell>
        </row>
        <row r="6">
          <cell r="A6" t="str">
            <v>Baden-Württemberg</v>
          </cell>
          <cell r="C6">
            <v>10359.26</v>
          </cell>
          <cell r="D6">
            <v>10480.44</v>
          </cell>
          <cell r="E6">
            <v>10798.18</v>
          </cell>
          <cell r="F6">
            <v>10915.8</v>
          </cell>
          <cell r="G6">
            <v>10987.66</v>
          </cell>
          <cell r="H6">
            <v>11046.51</v>
          </cell>
          <cell r="I6">
            <v>11084.97</v>
          </cell>
          <cell r="J6">
            <v>11101.74</v>
          </cell>
          <cell r="K6">
            <v>11113.83</v>
          </cell>
          <cell r="L6">
            <v>11202.45</v>
          </cell>
          <cell r="M6">
            <v>11309.75</v>
          </cell>
          <cell r="O6">
            <v>109.17526927599074</v>
          </cell>
          <cell r="P6">
            <v>107.91293113647899</v>
          </cell>
          <cell r="R6">
            <v>36</v>
          </cell>
          <cell r="S6">
            <v>24</v>
          </cell>
        </row>
        <row r="7">
          <cell r="A7" t="str">
            <v>Bayern</v>
          </cell>
          <cell r="C7">
            <v>12113.94</v>
          </cell>
          <cell r="D7">
            <v>12372.79</v>
          </cell>
          <cell r="E7">
            <v>12767.6</v>
          </cell>
          <cell r="F7">
            <v>12887.18</v>
          </cell>
          <cell r="G7">
            <v>12963.98</v>
          </cell>
          <cell r="H7">
            <v>13037</v>
          </cell>
          <cell r="I7">
            <v>13100.73</v>
          </cell>
          <cell r="J7">
            <v>13132.48</v>
          </cell>
          <cell r="K7">
            <v>13158.57</v>
          </cell>
          <cell r="L7">
            <v>13273.19</v>
          </cell>
          <cell r="M7">
            <v>13402.21</v>
          </cell>
          <cell r="O7">
            <v>110.63460773290934</v>
          </cell>
          <cell r="P7">
            <v>108.32003129447763</v>
          </cell>
          <cell r="R7">
            <v>34</v>
          </cell>
          <cell r="S7">
            <v>22</v>
          </cell>
        </row>
        <row r="8">
          <cell r="A8" t="str">
            <v>Berlin</v>
          </cell>
          <cell r="C8">
            <v>3298.81</v>
          </cell>
          <cell r="D8">
            <v>3274.2</v>
          </cell>
          <cell r="E8">
            <v>3494.96</v>
          </cell>
          <cell r="F8">
            <v>3547.45</v>
          </cell>
          <cell r="G8">
            <v>3594.16</v>
          </cell>
          <cell r="H8">
            <v>3629.17</v>
          </cell>
          <cell r="I8">
            <v>3657.16</v>
          </cell>
          <cell r="J8">
            <v>3666.8</v>
          </cell>
          <cell r="K8">
            <v>3670.78</v>
          </cell>
          <cell r="L8">
            <v>3716.36</v>
          </cell>
          <cell r="M8">
            <v>3768.72</v>
          </cell>
          <cell r="O8">
            <v>114.24483374307704</v>
          </cell>
          <cell r="P8">
            <v>115.10353674179952</v>
          </cell>
          <cell r="R8">
            <v>23</v>
          </cell>
          <cell r="S8">
            <v>6</v>
          </cell>
        </row>
        <row r="9">
          <cell r="A9" t="str">
            <v>Brandenburg</v>
          </cell>
          <cell r="C9">
            <v>2580.65</v>
          </cell>
          <cell r="D9">
            <v>2466.29</v>
          </cell>
          <cell r="E9">
            <v>2471.36</v>
          </cell>
          <cell r="F9">
            <v>2489.75</v>
          </cell>
          <cell r="G9">
            <v>2499.34</v>
          </cell>
          <cell r="H9">
            <v>2507.9899999999998</v>
          </cell>
          <cell r="I9">
            <v>2516.91</v>
          </cell>
          <cell r="J9">
            <v>2526.4899999999998</v>
          </cell>
          <cell r="K9">
            <v>2534.4699999999998</v>
          </cell>
          <cell r="L9">
            <v>2555.5</v>
          </cell>
          <cell r="M9">
            <v>2577.4</v>
          </cell>
          <cell r="O9">
            <v>99.874062736132373</v>
          </cell>
          <cell r="P9">
            <v>104.5051474076447</v>
          </cell>
          <cell r="R9">
            <v>64</v>
          </cell>
          <cell r="S9">
            <v>38</v>
          </cell>
        </row>
        <row r="10">
          <cell r="A10" t="str">
            <v>Bremen</v>
          </cell>
          <cell r="C10">
            <v>657.24</v>
          </cell>
          <cell r="D10">
            <v>652.21</v>
          </cell>
          <cell r="E10">
            <v>666.69</v>
          </cell>
          <cell r="F10">
            <v>675.12</v>
          </cell>
          <cell r="G10">
            <v>679.89</v>
          </cell>
          <cell r="H10">
            <v>682.01</v>
          </cell>
          <cell r="I10">
            <v>682.09</v>
          </cell>
          <cell r="J10">
            <v>680.67</v>
          </cell>
          <cell r="K10">
            <v>678.3</v>
          </cell>
          <cell r="L10">
            <v>680.66</v>
          </cell>
          <cell r="M10">
            <v>688.28</v>
          </cell>
          <cell r="O10">
            <v>104.72278011076624</v>
          </cell>
          <cell r="P10">
            <v>105.53042731635516</v>
          </cell>
          <cell r="R10">
            <v>51</v>
          </cell>
          <cell r="S10">
            <v>34</v>
          </cell>
        </row>
        <row r="11">
          <cell r="A11" t="str">
            <v>Hamburg</v>
          </cell>
          <cell r="C11">
            <v>1672.52</v>
          </cell>
          <cell r="D11">
            <v>1701.7</v>
          </cell>
          <cell r="E11">
            <v>1775.11</v>
          </cell>
          <cell r="F11">
            <v>1798.93</v>
          </cell>
          <cell r="G11">
            <v>1820.51</v>
          </cell>
          <cell r="H11">
            <v>1835.89</v>
          </cell>
          <cell r="I11">
            <v>1844.22</v>
          </cell>
          <cell r="J11">
            <v>1849.87</v>
          </cell>
          <cell r="K11">
            <v>1853.21</v>
          </cell>
          <cell r="L11">
            <v>1873.03</v>
          </cell>
          <cell r="M11">
            <v>1901.14</v>
          </cell>
          <cell r="O11">
            <v>113.66919379140458</v>
          </cell>
          <cell r="P11">
            <v>111.72004466122114</v>
          </cell>
          <cell r="R11">
            <v>24</v>
          </cell>
          <cell r="S11">
            <v>12</v>
          </cell>
        </row>
        <row r="12">
          <cell r="A12" t="str">
            <v>Hessen</v>
          </cell>
          <cell r="C12">
            <v>6012.99</v>
          </cell>
          <cell r="D12">
            <v>5969.26</v>
          </cell>
          <cell r="E12">
            <v>6135.06</v>
          </cell>
          <cell r="F12">
            <v>6194.65</v>
          </cell>
          <cell r="G12">
            <v>6228.17</v>
          </cell>
          <cell r="H12">
            <v>6254.55</v>
          </cell>
          <cell r="I12">
            <v>6276.95</v>
          </cell>
          <cell r="J12">
            <v>6290.63</v>
          </cell>
          <cell r="K12">
            <v>6294.08</v>
          </cell>
          <cell r="L12">
            <v>6343.19</v>
          </cell>
          <cell r="M12">
            <v>6406.04</v>
          </cell>
          <cell r="O12">
            <v>106.53668141806322</v>
          </cell>
          <cell r="P12">
            <v>107.31715489022089</v>
          </cell>
          <cell r="R12">
            <v>42</v>
          </cell>
          <cell r="S12">
            <v>25</v>
          </cell>
        </row>
        <row r="13">
          <cell r="A13" t="str">
            <v>Mecklenburg-Vorpommern</v>
          </cell>
          <cell r="C13">
            <v>1770.06</v>
          </cell>
          <cell r="D13">
            <v>1619.91</v>
          </cell>
          <cell r="E13">
            <v>1605.76</v>
          </cell>
          <cell r="F13">
            <v>1611.52</v>
          </cell>
          <cell r="G13">
            <v>1610.9</v>
          </cell>
          <cell r="H13">
            <v>1610.4</v>
          </cell>
          <cell r="I13">
            <v>1608.91</v>
          </cell>
          <cell r="J13">
            <v>1609.46</v>
          </cell>
          <cell r="K13">
            <v>1610.97</v>
          </cell>
          <cell r="L13">
            <v>1619.77</v>
          </cell>
          <cell r="M13">
            <v>1628.92</v>
          </cell>
          <cell r="O13">
            <v>92.026258996870169</v>
          </cell>
          <cell r="P13">
            <v>100.55620373971395</v>
          </cell>
          <cell r="R13">
            <v>78</v>
          </cell>
          <cell r="S13">
            <v>57</v>
          </cell>
        </row>
        <row r="14">
          <cell r="A14" t="str">
            <v>Niedersachsen</v>
          </cell>
          <cell r="C14">
            <v>7843.16</v>
          </cell>
          <cell r="D14">
            <v>7786.94</v>
          </cell>
          <cell r="E14">
            <v>7876.71</v>
          </cell>
          <cell r="F14">
            <v>7936.17</v>
          </cell>
          <cell r="G14">
            <v>7954.23</v>
          </cell>
          <cell r="H14">
            <v>7972.63</v>
          </cell>
          <cell r="I14">
            <v>7988.03</v>
          </cell>
          <cell r="J14">
            <v>7998.53</v>
          </cell>
          <cell r="K14">
            <v>8015.22</v>
          </cell>
          <cell r="L14">
            <v>8083.64</v>
          </cell>
          <cell r="M14">
            <v>8151.1</v>
          </cell>
          <cell r="O14">
            <v>103.92622361395152</v>
          </cell>
          <cell r="P14">
            <v>104.67654816911394</v>
          </cell>
          <cell r="R14">
            <v>52</v>
          </cell>
          <cell r="S14">
            <v>37</v>
          </cell>
        </row>
        <row r="15">
          <cell r="A15" t="str">
            <v>Nordrhein-Westfalen</v>
          </cell>
          <cell r="C15">
            <v>17856.189999999999</v>
          </cell>
          <cell r="D15">
            <v>17566.400000000001</v>
          </cell>
          <cell r="E15">
            <v>17751.89</v>
          </cell>
          <cell r="F15">
            <v>17877.88</v>
          </cell>
          <cell r="G15">
            <v>17901.12</v>
          </cell>
          <cell r="H15">
            <v>17922.439999999999</v>
          </cell>
          <cell r="I15">
            <v>17939.939999999999</v>
          </cell>
          <cell r="J15">
            <v>17936.419999999998</v>
          </cell>
          <cell r="K15">
            <v>17925.060000000001</v>
          </cell>
          <cell r="L15">
            <v>18031.86</v>
          </cell>
          <cell r="M15">
            <v>18164.75</v>
          </cell>
          <cell r="O15">
            <v>101.72802820758517</v>
          </cell>
          <cell r="P15">
            <v>103.40621869022679</v>
          </cell>
          <cell r="R15">
            <v>60</v>
          </cell>
          <cell r="S15">
            <v>47</v>
          </cell>
        </row>
        <row r="16">
          <cell r="A16" t="str">
            <v>Rheinland-Pfalz</v>
          </cell>
          <cell r="C16">
            <v>4027.89</v>
          </cell>
          <cell r="D16">
            <v>3998.87</v>
          </cell>
          <cell r="E16">
            <v>4032.21</v>
          </cell>
          <cell r="F16">
            <v>4059.44</v>
          </cell>
          <cell r="G16">
            <v>4069.87</v>
          </cell>
          <cell r="H16">
            <v>4079.27</v>
          </cell>
          <cell r="I16">
            <v>4089.38</v>
          </cell>
          <cell r="J16">
            <v>4096.1499999999996</v>
          </cell>
          <cell r="K16">
            <v>4102.43</v>
          </cell>
          <cell r="L16">
            <v>4132.82</v>
          </cell>
          <cell r="M16">
            <v>4166.7299999999996</v>
          </cell>
          <cell r="O16">
            <v>103.44696602936028</v>
          </cell>
          <cell r="P16">
            <v>104.19768584625156</v>
          </cell>
          <cell r="R16">
            <v>54</v>
          </cell>
          <cell r="S16">
            <v>40</v>
          </cell>
        </row>
        <row r="17">
          <cell r="A17" t="str">
            <v>Saarland</v>
          </cell>
          <cell r="C17">
            <v>1062.1600000000001</v>
          </cell>
          <cell r="D17">
            <v>1004.77</v>
          </cell>
          <cell r="E17">
            <v>992.32</v>
          </cell>
          <cell r="F17">
            <v>996.13</v>
          </cell>
          <cell r="G17">
            <v>995.42</v>
          </cell>
          <cell r="H17">
            <v>992.35</v>
          </cell>
          <cell r="I17">
            <v>988.7</v>
          </cell>
          <cell r="J17">
            <v>985.44</v>
          </cell>
          <cell r="K17">
            <v>983.17</v>
          </cell>
          <cell r="L17">
            <v>987.51</v>
          </cell>
          <cell r="M17">
            <v>993.54</v>
          </cell>
          <cell r="O17">
            <v>93.539579724335312</v>
          </cell>
          <cell r="P17">
            <v>98.88233127979538</v>
          </cell>
          <cell r="R17">
            <v>75</v>
          </cell>
          <cell r="S17">
            <v>66</v>
          </cell>
        </row>
        <row r="18">
          <cell r="A18" t="str">
            <v>Sachsen</v>
          </cell>
          <cell r="C18">
            <v>4402.01</v>
          </cell>
          <cell r="D18">
            <v>4077.85</v>
          </cell>
          <cell r="E18">
            <v>4070.08</v>
          </cell>
          <cell r="F18">
            <v>4083.33</v>
          </cell>
          <cell r="G18">
            <v>4081.55</v>
          </cell>
          <cell r="H18">
            <v>4079.63</v>
          </cell>
          <cell r="I18">
            <v>4074.96</v>
          </cell>
          <cell r="J18">
            <v>4064.46</v>
          </cell>
          <cell r="K18">
            <v>4049.97</v>
          </cell>
          <cell r="L18">
            <v>4064.58</v>
          </cell>
          <cell r="M18">
            <v>4087.81</v>
          </cell>
          <cell r="O18">
            <v>92.862351516693508</v>
          </cell>
          <cell r="P18">
            <v>100.24424635530977</v>
          </cell>
          <cell r="R18">
            <v>76</v>
          </cell>
          <cell r="S18">
            <v>61</v>
          </cell>
        </row>
        <row r="19">
          <cell r="A19" t="str">
            <v>Sachsen-Anhalt</v>
          </cell>
          <cell r="C19">
            <v>2614.0300000000002</v>
          </cell>
          <cell r="D19">
            <v>2308.84</v>
          </cell>
          <cell r="E19">
            <v>2240.52</v>
          </cell>
          <cell r="F19">
            <v>2240.87</v>
          </cell>
          <cell r="G19">
            <v>2229.67</v>
          </cell>
          <cell r="H19">
            <v>2215.71</v>
          </cell>
          <cell r="I19">
            <v>2201.5500000000002</v>
          </cell>
          <cell r="J19">
            <v>2187.7399999999998</v>
          </cell>
          <cell r="K19">
            <v>2174.9699999999998</v>
          </cell>
          <cell r="L19">
            <v>2177.9499999999998</v>
          </cell>
          <cell r="M19">
            <v>2183.54</v>
          </cell>
          <cell r="O19">
            <v>83.531558551355573</v>
          </cell>
          <cell r="P19">
            <v>94.573032345246958</v>
          </cell>
          <cell r="R19">
            <v>87</v>
          </cell>
          <cell r="S19">
            <v>81</v>
          </cell>
        </row>
        <row r="20">
          <cell r="A20" t="str">
            <v>Schleswig-Holstein</v>
          </cell>
          <cell r="C20">
            <v>2764.75</v>
          </cell>
          <cell r="D20">
            <v>2799.75</v>
          </cell>
          <cell r="E20">
            <v>2844.8</v>
          </cell>
          <cell r="F20">
            <v>2870.33</v>
          </cell>
          <cell r="G20">
            <v>2885.87</v>
          </cell>
          <cell r="H20">
            <v>2893.27</v>
          </cell>
          <cell r="I20">
            <v>2900.24</v>
          </cell>
          <cell r="J20">
            <v>2907.33</v>
          </cell>
          <cell r="K20">
            <v>2916.44</v>
          </cell>
          <cell r="L20">
            <v>2937.64</v>
          </cell>
          <cell r="M20">
            <v>2959.48</v>
          </cell>
          <cell r="O20">
            <v>107.04331313862012</v>
          </cell>
          <cell r="P20">
            <v>105.70515224573623</v>
          </cell>
          <cell r="R20">
            <v>40</v>
          </cell>
          <cell r="S20">
            <v>31</v>
          </cell>
        </row>
        <row r="21">
          <cell r="A21" t="str">
            <v>Thüringen</v>
          </cell>
          <cell r="C21">
            <v>2421.35</v>
          </cell>
          <cell r="D21">
            <v>2203.75</v>
          </cell>
          <cell r="E21">
            <v>2163.75</v>
          </cell>
          <cell r="F21">
            <v>2164.4299999999998</v>
          </cell>
          <cell r="G21">
            <v>2154.67</v>
          </cell>
          <cell r="H21">
            <v>2147.1799999999998</v>
          </cell>
          <cell r="I21">
            <v>2138.2600000000002</v>
          </cell>
          <cell r="J21">
            <v>2126.81</v>
          </cell>
          <cell r="K21">
            <v>2114.5500000000002</v>
          </cell>
          <cell r="L21">
            <v>2117.86</v>
          </cell>
          <cell r="M21">
            <v>2124.59</v>
          </cell>
          <cell r="O21">
            <v>87.744027092324544</v>
          </cell>
          <cell r="P21">
            <v>96.407941009642656</v>
          </cell>
          <cell r="R21">
            <v>84</v>
          </cell>
          <cell r="S21">
            <v>74</v>
          </cell>
        </row>
        <row r="23">
          <cell r="A23" t="str">
            <v>Région de Bruxelles-Capitale/Brussels Hoofdstedelijk Gewest</v>
          </cell>
          <cell r="C23">
            <v>961.89</v>
          </cell>
          <cell r="D23">
            <v>1104.3499999999999</v>
          </cell>
          <cell r="E23">
            <v>1192.67</v>
          </cell>
          <cell r="F23">
            <v>1200.1400000000001</v>
          </cell>
          <cell r="G23">
            <v>1202.28</v>
          </cell>
          <cell r="H23">
            <v>1210.3800000000001</v>
          </cell>
          <cell r="I23">
            <v>1219.33</v>
          </cell>
          <cell r="J23">
            <v>1224.8499999999999</v>
          </cell>
          <cell r="K23">
            <v>1227.49</v>
          </cell>
          <cell r="L23">
            <v>1240.92</v>
          </cell>
          <cell r="M23">
            <v>1258.78</v>
          </cell>
          <cell r="O23">
            <v>130.86527565522047</v>
          </cell>
          <cell r="P23">
            <v>113.98379137048944</v>
          </cell>
          <cell r="R23">
            <v>8</v>
          </cell>
          <cell r="S23">
            <v>7</v>
          </cell>
        </row>
        <row r="24">
          <cell r="A24" t="str">
            <v>Vlaams Gewest</v>
          </cell>
          <cell r="C24">
            <v>5946.34</v>
          </cell>
          <cell r="D24">
            <v>6279.55</v>
          </cell>
          <cell r="E24">
            <v>6472.39</v>
          </cell>
          <cell r="F24">
            <v>6508.79</v>
          </cell>
          <cell r="G24">
            <v>6542.59</v>
          </cell>
          <cell r="H24">
            <v>6577.73</v>
          </cell>
          <cell r="I24">
            <v>6617.63</v>
          </cell>
          <cell r="J24">
            <v>6651.88</v>
          </cell>
          <cell r="K24">
            <v>6687.27</v>
          </cell>
          <cell r="L24">
            <v>6748.87</v>
          </cell>
          <cell r="M24">
            <v>6813.45</v>
          </cell>
          <cell r="O24">
            <v>114.58224723106987</v>
          </cell>
          <cell r="P24">
            <v>108.50220159087831</v>
          </cell>
          <cell r="R24">
            <v>22</v>
          </cell>
          <cell r="S24">
            <v>20</v>
          </cell>
        </row>
        <row r="25">
          <cell r="A25" t="str">
            <v>Région wallonne</v>
          </cell>
          <cell r="C25">
            <v>3342.97</v>
          </cell>
          <cell r="D25">
            <v>3512.1</v>
          </cell>
          <cell r="E25">
            <v>3608.94</v>
          </cell>
          <cell r="F25">
            <v>3622.07</v>
          </cell>
          <cell r="G25">
            <v>3630.14</v>
          </cell>
          <cell r="H25">
            <v>3638.88</v>
          </cell>
          <cell r="I25">
            <v>3652.04</v>
          </cell>
          <cell r="J25">
            <v>3661.97</v>
          </cell>
          <cell r="K25">
            <v>3671.53</v>
          </cell>
          <cell r="L25">
            <v>3690.41</v>
          </cell>
          <cell r="M25">
            <v>3707.77</v>
          </cell>
          <cell r="O25">
            <v>110.91245210097608</v>
          </cell>
          <cell r="P25">
            <v>105.57131061188463</v>
          </cell>
          <cell r="R25">
            <v>32</v>
          </cell>
          <cell r="S25">
            <v>33</v>
          </cell>
        </row>
        <row r="26">
          <cell r="A26" t="str">
            <v>Severna i Yugoiztochna Bulgaria</v>
          </cell>
          <cell r="C26">
            <v>4346.57</v>
          </cell>
          <cell r="D26">
            <v>3900.39</v>
          </cell>
          <cell r="E26">
            <v>3494.72</v>
          </cell>
          <cell r="F26">
            <v>3434.47</v>
          </cell>
          <cell r="G26">
            <v>3373.87</v>
          </cell>
          <cell r="H26">
            <v>3311.86</v>
          </cell>
          <cell r="I26">
            <v>3249.17</v>
          </cell>
          <cell r="J26">
            <v>3205.49</v>
          </cell>
          <cell r="K26">
            <v>3175.76</v>
          </cell>
          <cell r="L26">
            <v>3144.22</v>
          </cell>
          <cell r="M26">
            <v>3125.91</v>
          </cell>
          <cell r="O26">
            <v>71.916706736576202</v>
          </cell>
          <cell r="P26">
            <v>80.143524109127554</v>
          </cell>
          <cell r="R26">
            <v>92</v>
          </cell>
          <cell r="S26">
            <v>92</v>
          </cell>
        </row>
        <row r="27">
          <cell r="A27" t="str">
            <v>Yugozapadna i Yuzhna tsentralna Bulgaria</v>
          </cell>
          <cell r="C27">
            <v>3823.6</v>
          </cell>
          <cell r="D27">
            <v>3633.9</v>
          </cell>
          <cell r="E27">
            <v>3489.51</v>
          </cell>
          <cell r="F27">
            <v>3459.67</v>
          </cell>
          <cell r="G27">
            <v>3429.6</v>
          </cell>
          <cell r="H27">
            <v>3398.94</v>
          </cell>
          <cell r="I27">
            <v>3367.56</v>
          </cell>
          <cell r="J27">
            <v>3345.21</v>
          </cell>
          <cell r="K27">
            <v>3331.54</v>
          </cell>
          <cell r="L27">
            <v>3320.88</v>
          </cell>
          <cell r="M27">
            <v>3320.69</v>
          </cell>
          <cell r="O27">
            <v>86.847212051469825</v>
          </cell>
          <cell r="P27">
            <v>91.380885549960098</v>
          </cell>
          <cell r="R27">
            <v>85</v>
          </cell>
          <cell r="S27">
            <v>88</v>
          </cell>
        </row>
        <row r="28">
          <cell r="A28" t="str">
            <v>Česko</v>
          </cell>
          <cell r="C28">
            <v>10272.5</v>
          </cell>
          <cell r="D28">
            <v>10517.25</v>
          </cell>
          <cell r="E28">
            <v>10507.55</v>
          </cell>
          <cell r="F28">
            <v>10513.67</v>
          </cell>
          <cell r="G28">
            <v>10520.95</v>
          </cell>
          <cell r="H28">
            <v>10534.23</v>
          </cell>
          <cell r="I28">
            <v>10550.31</v>
          </cell>
          <cell r="J28">
            <v>10502.15</v>
          </cell>
          <cell r="K28">
            <v>10500.85</v>
          </cell>
          <cell r="L28">
            <v>10759.53</v>
          </cell>
          <cell r="M28">
            <v>10878.04</v>
          </cell>
          <cell r="O28">
            <v>105.89476758335363</v>
          </cell>
          <cell r="P28">
            <v>103.43045948322992</v>
          </cell>
          <cell r="R28">
            <v>46</v>
          </cell>
          <cell r="S28">
            <v>46</v>
          </cell>
        </row>
        <row r="29">
          <cell r="A29" t="str">
            <v>Denmark</v>
          </cell>
          <cell r="C29">
            <v>5338.49</v>
          </cell>
          <cell r="D29">
            <v>5547.36</v>
          </cell>
          <cell r="E29">
            <v>5682.45</v>
          </cell>
          <cell r="F29">
            <v>5728.75</v>
          </cell>
          <cell r="G29">
            <v>5765.1</v>
          </cell>
          <cell r="H29">
            <v>5793.87</v>
          </cell>
          <cell r="I29">
            <v>5816.94</v>
          </cell>
          <cell r="J29">
            <v>5829.7</v>
          </cell>
          <cell r="K29">
            <v>5854.42</v>
          </cell>
          <cell r="L29">
            <v>5906.39</v>
          </cell>
          <cell r="M29">
            <v>5947.99</v>
          </cell>
          <cell r="O29">
            <v>111.41708610487235</v>
          </cell>
          <cell r="P29">
            <v>107.22199388537972</v>
          </cell>
          <cell r="R29">
            <v>29</v>
          </cell>
          <cell r="S29">
            <v>27</v>
          </cell>
        </row>
        <row r="30">
          <cell r="A30" t="str">
            <v>Eesti</v>
          </cell>
          <cell r="C30">
            <v>1401.3</v>
          </cell>
          <cell r="D30">
            <v>1333.3</v>
          </cell>
          <cell r="E30">
            <v>1313.3</v>
          </cell>
          <cell r="F30">
            <v>1315.9</v>
          </cell>
          <cell r="G30">
            <v>1315.6</v>
          </cell>
          <cell r="H30">
            <v>1319.13</v>
          </cell>
          <cell r="I30">
            <v>1324.82</v>
          </cell>
          <cell r="J30">
            <v>1328.89</v>
          </cell>
          <cell r="K30">
            <v>1330.07</v>
          </cell>
          <cell r="L30">
            <v>1331.8</v>
          </cell>
          <cell r="M30">
            <v>1365.88</v>
          </cell>
          <cell r="O30">
            <v>97.472347106258482</v>
          </cell>
          <cell r="P30">
            <v>102.44356108902724</v>
          </cell>
          <cell r="R30">
            <v>68</v>
          </cell>
          <cell r="S30">
            <v>49</v>
          </cell>
        </row>
        <row r="31">
          <cell r="A31" t="str">
            <v>Ireland</v>
          </cell>
          <cell r="C31">
            <v>3804.25</v>
          </cell>
          <cell r="D31">
            <v>4559.7700000000004</v>
          </cell>
          <cell r="E31">
            <v>4695.7700000000004</v>
          </cell>
          <cell r="F31">
            <v>4752.46</v>
          </cell>
          <cell r="G31">
            <v>4821.08</v>
          </cell>
          <cell r="H31">
            <v>4890.41</v>
          </cell>
          <cell r="I31">
            <v>4967.46</v>
          </cell>
          <cell r="J31">
            <v>5034.43</v>
          </cell>
          <cell r="K31">
            <v>5091.8500000000004</v>
          </cell>
          <cell r="L31">
            <v>5199.75</v>
          </cell>
          <cell r="M31">
            <v>5295.87</v>
          </cell>
          <cell r="O31">
            <v>139.20930538213841</v>
          </cell>
          <cell r="P31">
            <v>116.14335810797473</v>
          </cell>
          <cell r="R31">
            <v>3</v>
          </cell>
          <cell r="S31">
            <v>5</v>
          </cell>
        </row>
        <row r="32">
          <cell r="A32" t="str">
            <v>Attiki</v>
          </cell>
          <cell r="C32">
            <v>3883.71</v>
          </cell>
          <cell r="D32">
            <v>3997.88</v>
          </cell>
          <cell r="E32">
            <v>3802.06</v>
          </cell>
          <cell r="F32">
            <v>3777.41</v>
          </cell>
          <cell r="G32">
            <v>3765</v>
          </cell>
          <cell r="H32">
            <v>3749.34</v>
          </cell>
          <cell r="I32">
            <v>3740.56</v>
          </cell>
          <cell r="J32">
            <v>3737.81</v>
          </cell>
          <cell r="K32">
            <v>3723.36</v>
          </cell>
          <cell r="L32">
            <v>3701.94</v>
          </cell>
          <cell r="M32">
            <v>3691.07</v>
          </cell>
          <cell r="O32">
            <v>95.039794423373522</v>
          </cell>
          <cell r="P32">
            <v>92.325682611784245</v>
          </cell>
          <cell r="R32">
            <v>73</v>
          </cell>
          <cell r="S32">
            <v>85</v>
          </cell>
        </row>
        <row r="33">
          <cell r="A33" t="str">
            <v>Nisia Aigaiou, Kriti</v>
          </cell>
          <cell r="C33">
            <v>1083.06</v>
          </cell>
          <cell r="D33">
            <v>1158.94</v>
          </cell>
          <cell r="E33">
            <v>1163.6500000000001</v>
          </cell>
          <cell r="F33">
            <v>1169.01</v>
          </cell>
          <cell r="G33">
            <v>1180.1400000000001</v>
          </cell>
          <cell r="H33">
            <v>1192.79</v>
          </cell>
          <cell r="I33">
            <v>1206.8</v>
          </cell>
          <cell r="J33">
            <v>1213.6500000000001</v>
          </cell>
          <cell r="K33">
            <v>1209.42</v>
          </cell>
          <cell r="L33">
            <v>1202.46</v>
          </cell>
          <cell r="M33">
            <v>1198.94</v>
          </cell>
          <cell r="O33">
            <v>110.69931490406813</v>
          </cell>
          <cell r="P33">
            <v>103.45142975477593</v>
          </cell>
          <cell r="R33">
            <v>33</v>
          </cell>
          <cell r="S33">
            <v>45</v>
          </cell>
        </row>
        <row r="34">
          <cell r="A34" t="str">
            <v>Voreia Elláda</v>
          </cell>
          <cell r="C34">
            <v>3046.34</v>
          </cell>
          <cell r="D34">
            <v>3166.96</v>
          </cell>
          <cell r="E34">
            <v>3107.27</v>
          </cell>
          <cell r="F34">
            <v>3094.08</v>
          </cell>
          <cell r="G34">
            <v>3085.2</v>
          </cell>
          <cell r="H34">
            <v>3077.47</v>
          </cell>
          <cell r="I34">
            <v>3071.44</v>
          </cell>
          <cell r="J34">
            <v>3057.66</v>
          </cell>
          <cell r="K34">
            <v>3035.79</v>
          </cell>
          <cell r="L34">
            <v>3018.32</v>
          </cell>
          <cell r="M34">
            <v>3009.47</v>
          </cell>
          <cell r="O34">
            <v>98.789695175193827</v>
          </cell>
          <cell r="P34">
            <v>95.027092227246314</v>
          </cell>
          <cell r="R34">
            <v>67</v>
          </cell>
          <cell r="S34">
            <v>79</v>
          </cell>
        </row>
        <row r="35">
          <cell r="A35" t="str">
            <v>Kentriki Elláda</v>
          </cell>
          <cell r="C35">
            <v>2792.68</v>
          </cell>
          <cell r="D35">
            <v>2797.6</v>
          </cell>
          <cell r="E35">
            <v>2747.93</v>
          </cell>
          <cell r="F35">
            <v>2735.49</v>
          </cell>
          <cell r="G35">
            <v>2724.35</v>
          </cell>
          <cell r="H35">
            <v>2713.29</v>
          </cell>
          <cell r="I35">
            <v>2702.77</v>
          </cell>
          <cell r="J35">
            <v>2689.48</v>
          </cell>
          <cell r="K35">
            <v>2671.83</v>
          </cell>
          <cell r="L35">
            <v>2656.46</v>
          </cell>
          <cell r="M35">
            <v>2648.66</v>
          </cell>
          <cell r="O35">
            <v>94.842946560293342</v>
          </cell>
          <cell r="P35">
            <v>94.676150986559904</v>
          </cell>
          <cell r="R35">
            <v>74</v>
          </cell>
          <cell r="S35">
            <v>80</v>
          </cell>
        </row>
        <row r="36">
          <cell r="A36" t="str">
            <v>Noroeste</v>
          </cell>
          <cell r="C36">
            <v>4298.7</v>
          </cell>
          <cell r="D36">
            <v>4437.6000000000004</v>
          </cell>
          <cell r="E36">
            <v>4350.3</v>
          </cell>
          <cell r="F36">
            <v>4330</v>
          </cell>
          <cell r="G36">
            <v>4313</v>
          </cell>
          <cell r="H36">
            <v>4303.8</v>
          </cell>
          <cell r="I36">
            <v>4300.2</v>
          </cell>
          <cell r="J36">
            <v>4296.5</v>
          </cell>
          <cell r="K36">
            <v>4282.8999999999996</v>
          </cell>
          <cell r="L36">
            <v>4285.7</v>
          </cell>
          <cell r="M36">
            <v>4297.1000000000004</v>
          </cell>
          <cell r="O36">
            <v>99.962779444948495</v>
          </cell>
          <cell r="P36">
            <v>96.833874166215978</v>
          </cell>
          <cell r="R36">
            <v>63</v>
          </cell>
          <cell r="S36">
            <v>72</v>
          </cell>
        </row>
        <row r="37">
          <cell r="A37" t="str">
            <v>Noreste</v>
          </cell>
          <cell r="C37">
            <v>4108.6000000000004</v>
          </cell>
          <cell r="D37">
            <v>4479.8</v>
          </cell>
          <cell r="E37">
            <v>4444.2</v>
          </cell>
          <cell r="F37">
            <v>4446.8</v>
          </cell>
          <cell r="G37">
            <v>4454.6000000000004</v>
          </cell>
          <cell r="H37">
            <v>4469.8</v>
          </cell>
          <cell r="I37">
            <v>4500.1000000000004</v>
          </cell>
          <cell r="J37">
            <v>4525.5</v>
          </cell>
          <cell r="K37">
            <v>4515.3999999999996</v>
          </cell>
          <cell r="L37">
            <v>4533.2</v>
          </cell>
          <cell r="M37">
            <v>4567</v>
          </cell>
          <cell r="O37">
            <v>111.15708513848999</v>
          </cell>
          <cell r="P37">
            <v>101.9465154694406</v>
          </cell>
          <cell r="R37">
            <v>31</v>
          </cell>
          <cell r="S37">
            <v>50</v>
          </cell>
        </row>
        <row r="38">
          <cell r="A38" t="str">
            <v>Comunidad de Madrid</v>
          </cell>
          <cell r="C38">
            <v>5353.4</v>
          </cell>
          <cell r="D38">
            <v>6384.4</v>
          </cell>
          <cell r="E38">
            <v>6389.8</v>
          </cell>
          <cell r="F38">
            <v>6430.9</v>
          </cell>
          <cell r="G38">
            <v>6486.29</v>
          </cell>
          <cell r="H38">
            <v>6565.5</v>
          </cell>
          <cell r="I38">
            <v>6661.4</v>
          </cell>
          <cell r="J38">
            <v>6728.79</v>
          </cell>
          <cell r="K38">
            <v>6717.71</v>
          </cell>
          <cell r="L38">
            <v>6824.69</v>
          </cell>
          <cell r="M38">
            <v>6945.2</v>
          </cell>
          <cell r="O38">
            <v>129.73437441625885</v>
          </cell>
          <cell r="P38">
            <v>108.78391078253242</v>
          </cell>
          <cell r="R38">
            <v>9</v>
          </cell>
          <cell r="S38">
            <v>18</v>
          </cell>
        </row>
        <row r="39">
          <cell r="A39" t="str">
            <v>Centro (ES)</v>
          </cell>
          <cell r="C39">
            <v>5273.6</v>
          </cell>
          <cell r="D39">
            <v>5736.4</v>
          </cell>
          <cell r="E39">
            <v>5604.7</v>
          </cell>
          <cell r="F39">
            <v>5568.6</v>
          </cell>
          <cell r="G39">
            <v>5530.8</v>
          </cell>
          <cell r="H39">
            <v>5510.1</v>
          </cell>
          <cell r="I39">
            <v>5506.8</v>
          </cell>
          <cell r="J39">
            <v>5497.59</v>
          </cell>
          <cell r="K39">
            <v>5486</v>
          </cell>
          <cell r="L39">
            <v>5502.79</v>
          </cell>
          <cell r="M39">
            <v>5533.8</v>
          </cell>
          <cell r="O39">
            <v>104.9340109223301</v>
          </cell>
          <cell r="P39">
            <v>96.468168189108155</v>
          </cell>
          <cell r="R39">
            <v>48</v>
          </cell>
          <cell r="S39">
            <v>73</v>
          </cell>
        </row>
        <row r="40">
          <cell r="A40" t="str">
            <v>Este</v>
          </cell>
          <cell r="C40">
            <v>11238.6</v>
          </cell>
          <cell r="D40">
            <v>13553.79</v>
          </cell>
          <cell r="E40">
            <v>13474.69</v>
          </cell>
          <cell r="F40">
            <v>13512.1</v>
          </cell>
          <cell r="G40">
            <v>13569.59</v>
          </cell>
          <cell r="H40">
            <v>13680.99</v>
          </cell>
          <cell r="I40">
            <v>13854.19</v>
          </cell>
          <cell r="J40">
            <v>13965.09</v>
          </cell>
          <cell r="K40">
            <v>13989.51</v>
          </cell>
          <cell r="L40">
            <v>14186.29</v>
          </cell>
          <cell r="M40">
            <v>14473</v>
          </cell>
          <cell r="O40">
            <v>128.7793853326927</v>
          </cell>
          <cell r="P40">
            <v>106.78194069703014</v>
          </cell>
          <cell r="R40">
            <v>10</v>
          </cell>
          <cell r="S40">
            <v>29</v>
          </cell>
        </row>
        <row r="41">
          <cell r="A41" t="str">
            <v>Sur</v>
          </cell>
          <cell r="C41">
            <v>8614.1</v>
          </cell>
          <cell r="D41">
            <v>9917.4</v>
          </cell>
          <cell r="E41">
            <v>10021.5</v>
          </cell>
          <cell r="F41">
            <v>10031.9</v>
          </cell>
          <cell r="G41">
            <v>10035.790000000001</v>
          </cell>
          <cell r="H41">
            <v>10046</v>
          </cell>
          <cell r="I41">
            <v>10102.200000000001</v>
          </cell>
          <cell r="J41">
            <v>10150.790000000001</v>
          </cell>
          <cell r="K41">
            <v>10178.51</v>
          </cell>
          <cell r="L41">
            <v>10251.49</v>
          </cell>
          <cell r="M41">
            <v>10340.5</v>
          </cell>
          <cell r="O41">
            <v>120.04155976828687</v>
          </cell>
          <cell r="P41">
            <v>104.26623913525724</v>
          </cell>
          <cell r="R41">
            <v>13</v>
          </cell>
          <cell r="S41">
            <v>39</v>
          </cell>
        </row>
        <row r="42">
          <cell r="A42" t="str">
            <v>Canarias</v>
          </cell>
          <cell r="C42">
            <v>1667.4</v>
          </cell>
          <cell r="D42">
            <v>2053.1</v>
          </cell>
          <cell r="E42">
            <v>2099.3000000000002</v>
          </cell>
          <cell r="F42">
            <v>2106.9</v>
          </cell>
          <cell r="G42">
            <v>2120.4</v>
          </cell>
          <cell r="H42">
            <v>2139.1999999999998</v>
          </cell>
          <cell r="I42">
            <v>2163</v>
          </cell>
          <cell r="J42">
            <v>2180.4</v>
          </cell>
          <cell r="K42">
            <v>2176.9</v>
          </cell>
          <cell r="L42">
            <v>2197.3000000000002</v>
          </cell>
          <cell r="M42">
            <v>2226.1</v>
          </cell>
          <cell r="O42">
            <v>133.50725680700489</v>
          </cell>
          <cell r="P42">
            <v>108.4262822073937</v>
          </cell>
          <cell r="R42">
            <v>6</v>
          </cell>
          <cell r="S42">
            <v>21</v>
          </cell>
        </row>
        <row r="43">
          <cell r="A43" t="str">
            <v>Ile de France</v>
          </cell>
          <cell r="C43">
            <v>11065.2</v>
          </cell>
          <cell r="D43">
            <v>11815</v>
          </cell>
          <cell r="E43">
            <v>12063.5</v>
          </cell>
          <cell r="F43">
            <v>12123.2</v>
          </cell>
          <cell r="G43">
            <v>12178.3</v>
          </cell>
          <cell r="H43">
            <v>12233.7</v>
          </cell>
          <cell r="I43">
            <v>12269.8</v>
          </cell>
          <cell r="J43">
            <v>12300.2</v>
          </cell>
          <cell r="K43">
            <v>12343.2</v>
          </cell>
          <cell r="L43">
            <v>12378.1</v>
          </cell>
          <cell r="M43">
            <v>12413</v>
          </cell>
          <cell r="O43">
            <v>112.18052994975235</v>
          </cell>
          <cell r="P43">
            <v>105.06136267456623</v>
          </cell>
          <cell r="R43">
            <v>28</v>
          </cell>
          <cell r="S43">
            <v>36</v>
          </cell>
        </row>
        <row r="44">
          <cell r="A44" t="str">
            <v>Centre — Val de Loire</v>
          </cell>
          <cell r="C44">
            <v>2456.8000000000002</v>
          </cell>
          <cell r="D44">
            <v>2551.5</v>
          </cell>
          <cell r="E44">
            <v>2570.5</v>
          </cell>
          <cell r="F44">
            <v>2572.1999999999998</v>
          </cell>
          <cell r="G44">
            <v>2571.1999999999998</v>
          </cell>
          <cell r="H44">
            <v>2572.1</v>
          </cell>
          <cell r="I44">
            <v>2574.6</v>
          </cell>
          <cell r="J44">
            <v>2575.3000000000002</v>
          </cell>
          <cell r="K44">
            <v>2578.6999999999998</v>
          </cell>
          <cell r="L44">
            <v>2577.9</v>
          </cell>
          <cell r="M44">
            <v>2577.8000000000002</v>
          </cell>
          <cell r="O44">
            <v>104.92510582872028</v>
          </cell>
          <cell r="P44">
            <v>101.03076621595142</v>
          </cell>
          <cell r="R44">
            <v>49</v>
          </cell>
          <cell r="S44">
            <v>52</v>
          </cell>
        </row>
        <row r="45">
          <cell r="A45" t="str">
            <v>Bourgogne-Franche-Comté</v>
          </cell>
          <cell r="C45">
            <v>2739.3</v>
          </cell>
          <cell r="D45">
            <v>2813.9</v>
          </cell>
          <cell r="E45">
            <v>2811.2</v>
          </cell>
          <cell r="F45">
            <v>2809.6</v>
          </cell>
          <cell r="G45">
            <v>2805.9</v>
          </cell>
          <cell r="H45">
            <v>2805.7</v>
          </cell>
          <cell r="I45">
            <v>2804.2</v>
          </cell>
          <cell r="J45">
            <v>2802.2</v>
          </cell>
          <cell r="K45">
            <v>2806.1</v>
          </cell>
          <cell r="L45">
            <v>2802.8</v>
          </cell>
          <cell r="M45">
            <v>2799.5</v>
          </cell>
          <cell r="O45">
            <v>102.19764173328952</v>
          </cell>
          <cell r="P45">
            <v>99.488254735420583</v>
          </cell>
          <cell r="R45">
            <v>59</v>
          </cell>
          <cell r="S45">
            <v>65</v>
          </cell>
        </row>
        <row r="46">
          <cell r="A46" t="str">
            <v>Normandie</v>
          </cell>
          <cell r="C46">
            <v>3217.8</v>
          </cell>
          <cell r="D46">
            <v>3311.5</v>
          </cell>
          <cell r="E46">
            <v>3327.6</v>
          </cell>
          <cell r="F46">
            <v>3326.9</v>
          </cell>
          <cell r="G46">
            <v>3324.6</v>
          </cell>
          <cell r="H46">
            <v>3325.1</v>
          </cell>
          <cell r="I46">
            <v>3326</v>
          </cell>
          <cell r="J46">
            <v>3328.3</v>
          </cell>
          <cell r="K46">
            <v>3335</v>
          </cell>
          <cell r="L46">
            <v>3334</v>
          </cell>
          <cell r="M46">
            <v>3333.2</v>
          </cell>
          <cell r="O46">
            <v>103.58630119957735</v>
          </cell>
          <cell r="P46">
            <v>100.65529216367204</v>
          </cell>
          <cell r="R46">
            <v>53</v>
          </cell>
          <cell r="S46">
            <v>56</v>
          </cell>
        </row>
        <row r="47">
          <cell r="A47" t="str">
            <v>Hauts-de-France</v>
          </cell>
          <cell r="C47">
            <v>5867.4</v>
          </cell>
          <cell r="D47">
            <v>5954.3</v>
          </cell>
          <cell r="E47">
            <v>5990.5</v>
          </cell>
          <cell r="F47">
            <v>5994.1</v>
          </cell>
          <cell r="G47">
            <v>5996.1</v>
          </cell>
          <cell r="H47">
            <v>6002.4</v>
          </cell>
          <cell r="I47">
            <v>6002.6</v>
          </cell>
          <cell r="J47">
            <v>5999.3</v>
          </cell>
          <cell r="K47">
            <v>6007.9</v>
          </cell>
          <cell r="L47">
            <v>6002.3</v>
          </cell>
          <cell r="M47">
            <v>5998.4</v>
          </cell>
          <cell r="O47">
            <v>102.23267546102193</v>
          </cell>
          <cell r="P47">
            <v>100.74064121727153</v>
          </cell>
          <cell r="R47">
            <v>58</v>
          </cell>
          <cell r="S47">
            <v>55</v>
          </cell>
        </row>
        <row r="48">
          <cell r="A48" t="str">
            <v>Grand Est</v>
          </cell>
          <cell r="C48">
            <v>5410.7</v>
          </cell>
          <cell r="D48">
            <v>5533.7</v>
          </cell>
          <cell r="E48">
            <v>5540.5</v>
          </cell>
          <cell r="F48">
            <v>5542</v>
          </cell>
          <cell r="G48">
            <v>5542.7</v>
          </cell>
          <cell r="H48">
            <v>5551.3</v>
          </cell>
          <cell r="I48">
            <v>5560.6</v>
          </cell>
          <cell r="J48">
            <v>5564.5</v>
          </cell>
          <cell r="K48">
            <v>5573</v>
          </cell>
          <cell r="L48">
            <v>5574.6</v>
          </cell>
          <cell r="M48">
            <v>5576.3</v>
          </cell>
          <cell r="O48">
            <v>103.06060214020367</v>
          </cell>
          <cell r="P48">
            <v>100.76982850534002</v>
          </cell>
          <cell r="R48">
            <v>55</v>
          </cell>
          <cell r="S48">
            <v>54</v>
          </cell>
        </row>
        <row r="49">
          <cell r="A49" t="str">
            <v>Pays de la Loire</v>
          </cell>
          <cell r="C49">
            <v>3266.5</v>
          </cell>
          <cell r="D49">
            <v>3584.9</v>
          </cell>
          <cell r="E49">
            <v>3716.9</v>
          </cell>
          <cell r="F49">
            <v>3740.6</v>
          </cell>
          <cell r="G49">
            <v>3764.6</v>
          </cell>
          <cell r="H49">
            <v>3792.6</v>
          </cell>
          <cell r="I49">
            <v>3820.1</v>
          </cell>
          <cell r="J49">
            <v>3844.8</v>
          </cell>
          <cell r="K49">
            <v>3862.1</v>
          </cell>
          <cell r="L49">
            <v>3886.3</v>
          </cell>
          <cell r="M49">
            <v>3909.9</v>
          </cell>
          <cell r="O49">
            <v>119.6969233124139</v>
          </cell>
          <cell r="P49">
            <v>109.06580378811124</v>
          </cell>
          <cell r="R49">
            <v>14</v>
          </cell>
          <cell r="S49">
            <v>16</v>
          </cell>
        </row>
        <row r="50">
          <cell r="A50" t="str">
            <v>Bretagne</v>
          </cell>
          <cell r="C50">
            <v>2942</v>
          </cell>
          <cell r="D50">
            <v>3207.2</v>
          </cell>
          <cell r="E50">
            <v>3290.3</v>
          </cell>
          <cell r="F50">
            <v>3306.5</v>
          </cell>
          <cell r="G50">
            <v>3322.8</v>
          </cell>
          <cell r="H50">
            <v>3343.9</v>
          </cell>
          <cell r="I50">
            <v>3365.1</v>
          </cell>
          <cell r="J50">
            <v>3385.8</v>
          </cell>
          <cell r="K50">
            <v>3401.7</v>
          </cell>
          <cell r="L50">
            <v>3421.2</v>
          </cell>
          <cell r="M50">
            <v>3439.7</v>
          </cell>
          <cell r="O50">
            <v>116.91706322229776</v>
          </cell>
          <cell r="P50">
            <v>107.24931404340235</v>
          </cell>
          <cell r="R50">
            <v>18</v>
          </cell>
          <cell r="S50">
            <v>26</v>
          </cell>
        </row>
        <row r="51">
          <cell r="A51" t="str">
            <v>Nouvelle-Aquitaine</v>
          </cell>
          <cell r="C51">
            <v>5320.7</v>
          </cell>
          <cell r="D51">
            <v>5757.1</v>
          </cell>
          <cell r="E51">
            <v>5905.8</v>
          </cell>
          <cell r="F51">
            <v>5935.1</v>
          </cell>
          <cell r="G51">
            <v>5960.6</v>
          </cell>
          <cell r="H51">
            <v>5992.9</v>
          </cell>
          <cell r="I51">
            <v>6023.4</v>
          </cell>
          <cell r="J51">
            <v>6054.5</v>
          </cell>
          <cell r="K51">
            <v>6082.1</v>
          </cell>
          <cell r="L51">
            <v>6109.8</v>
          </cell>
          <cell r="M51">
            <v>6137.3</v>
          </cell>
          <cell r="O51">
            <v>115.34760463848744</v>
          </cell>
          <cell r="P51">
            <v>106.60401938475968</v>
          </cell>
          <cell r="R51">
            <v>21</v>
          </cell>
          <cell r="S51">
            <v>30</v>
          </cell>
        </row>
        <row r="52">
          <cell r="A52" t="str">
            <v>Occitanie</v>
          </cell>
          <cell r="C52">
            <v>4933.3</v>
          </cell>
          <cell r="D52">
            <v>5543.6</v>
          </cell>
          <cell r="E52">
            <v>5774</v>
          </cell>
          <cell r="F52">
            <v>5815.8</v>
          </cell>
          <cell r="G52">
            <v>5857.6</v>
          </cell>
          <cell r="H52">
            <v>5907.2</v>
          </cell>
          <cell r="I52">
            <v>5954.8</v>
          </cell>
          <cell r="J52">
            <v>6000.8</v>
          </cell>
          <cell r="K52">
            <v>6034.9</v>
          </cell>
          <cell r="L52">
            <v>6078.8</v>
          </cell>
          <cell r="M52">
            <v>6122.2</v>
          </cell>
          <cell r="O52">
            <v>124.099487158697</v>
          </cell>
          <cell r="P52">
            <v>110.43726098564109</v>
          </cell>
          <cell r="R52">
            <v>12</v>
          </cell>
          <cell r="S52">
            <v>13</v>
          </cell>
        </row>
        <row r="53">
          <cell r="A53" t="str">
            <v>Auvergne-Rhône-Alpes</v>
          </cell>
          <cell r="C53">
            <v>7031.7</v>
          </cell>
          <cell r="D53">
            <v>7603.2</v>
          </cell>
          <cell r="E53">
            <v>7873.7</v>
          </cell>
          <cell r="F53">
            <v>7917.7</v>
          </cell>
          <cell r="G53">
            <v>7961</v>
          </cell>
          <cell r="H53">
            <v>8015.9</v>
          </cell>
          <cell r="I53">
            <v>8062.5</v>
          </cell>
          <cell r="J53">
            <v>8100.2</v>
          </cell>
          <cell r="K53">
            <v>8131.5</v>
          </cell>
          <cell r="L53">
            <v>8171.5</v>
          </cell>
          <cell r="M53">
            <v>8211.7999999999993</v>
          </cell>
          <cell r="O53">
            <v>116.78257035994139</v>
          </cell>
          <cell r="P53">
            <v>108.00452441077439</v>
          </cell>
          <cell r="R53">
            <v>19</v>
          </cell>
          <cell r="S53">
            <v>23</v>
          </cell>
        </row>
        <row r="54">
          <cell r="A54" t="str">
            <v>Provence-Alpes-Côte d’Azur</v>
          </cell>
          <cell r="C54">
            <v>4564.5</v>
          </cell>
          <cell r="D54">
            <v>4905.7</v>
          </cell>
          <cell r="E54">
            <v>5000</v>
          </cell>
          <cell r="F54">
            <v>5017</v>
          </cell>
          <cell r="G54">
            <v>5035.3</v>
          </cell>
          <cell r="H54">
            <v>5065.2</v>
          </cell>
          <cell r="I54">
            <v>5091</v>
          </cell>
          <cell r="J54">
            <v>5115.6000000000004</v>
          </cell>
          <cell r="K54">
            <v>5138.6000000000004</v>
          </cell>
          <cell r="L54">
            <v>5160.3</v>
          </cell>
          <cell r="M54">
            <v>5184.2</v>
          </cell>
          <cell r="O54">
            <v>113.57651440464454</v>
          </cell>
          <cell r="P54">
            <v>105.67706953136147</v>
          </cell>
          <cell r="R54">
            <v>25</v>
          </cell>
          <cell r="S54">
            <v>32</v>
          </cell>
        </row>
        <row r="55">
          <cell r="A55" t="str">
            <v>Corse</v>
          </cell>
          <cell r="C55">
            <v>267</v>
          </cell>
          <cell r="D55">
            <v>312</v>
          </cell>
          <cell r="E55">
            <v>327.9</v>
          </cell>
          <cell r="F55">
            <v>332.1</v>
          </cell>
          <cell r="G55">
            <v>336.3</v>
          </cell>
          <cell r="H55">
            <v>339.4</v>
          </cell>
          <cell r="I55">
            <v>342.1</v>
          </cell>
          <cell r="J55">
            <v>345.8</v>
          </cell>
          <cell r="K55">
            <v>348.3</v>
          </cell>
          <cell r="L55">
            <v>350.9</v>
          </cell>
          <cell r="M55">
            <v>353.6</v>
          </cell>
          <cell r="O55">
            <v>132.43445692883896</v>
          </cell>
          <cell r="P55">
            <v>113.33333333333333</v>
          </cell>
          <cell r="R55">
            <v>7</v>
          </cell>
          <cell r="S55">
            <v>8</v>
          </cell>
        </row>
        <row r="56">
          <cell r="A56" t="str">
            <v>RUP FR — Régions Ultrapériphériques Françaises</v>
          </cell>
          <cell r="C56">
            <v>1663</v>
          </cell>
          <cell r="D56">
            <v>1854.7</v>
          </cell>
          <cell r="E56">
            <v>2121.4</v>
          </cell>
          <cell r="F56">
            <v>2130.6</v>
          </cell>
          <cell r="G56">
            <v>2173.1999999999998</v>
          </cell>
          <cell r="H56">
            <v>2187.1999999999998</v>
          </cell>
          <cell r="I56">
            <v>2199.6</v>
          </cell>
          <cell r="J56">
            <v>2209.9</v>
          </cell>
          <cell r="K56">
            <v>2228</v>
          </cell>
          <cell r="L56">
            <v>2229.1999999999998</v>
          </cell>
          <cell r="M56">
            <v>2230.6</v>
          </cell>
          <cell r="O56">
            <v>134.13108839446784</v>
          </cell>
          <cell r="P56">
            <v>120.2674286946676</v>
          </cell>
          <cell r="R56">
            <v>4</v>
          </cell>
          <cell r="S56">
            <v>3</v>
          </cell>
        </row>
        <row r="57">
          <cell r="A57" t="str">
            <v>Hrvatska</v>
          </cell>
          <cell r="C57">
            <v>4468.3</v>
          </cell>
          <cell r="D57">
            <v>4296.3500000000004</v>
          </cell>
          <cell r="E57">
            <v>4207.99</v>
          </cell>
          <cell r="F57">
            <v>4172.4399999999996</v>
          </cell>
          <cell r="G57">
            <v>4129.8500000000004</v>
          </cell>
          <cell r="H57">
            <v>4090.87</v>
          </cell>
          <cell r="I57">
            <v>3987.06</v>
          </cell>
          <cell r="J57">
            <v>3950.4</v>
          </cell>
          <cell r="K57">
            <v>3922.94</v>
          </cell>
          <cell r="L57">
            <v>3917.98</v>
          </cell>
          <cell r="M57">
            <v>3942.32</v>
          </cell>
          <cell r="O57">
            <v>88.228632813374219</v>
          </cell>
          <cell r="P57">
            <v>91.759749554854693</v>
          </cell>
          <cell r="R57">
            <v>82</v>
          </cell>
          <cell r="S57">
            <v>87</v>
          </cell>
        </row>
        <row r="58">
          <cell r="A58" t="str">
            <v>Nord-Ovest</v>
          </cell>
          <cell r="C58">
            <v>14912.27</v>
          </cell>
          <cell r="D58">
            <v>15833.9</v>
          </cell>
          <cell r="E58">
            <v>16041.5</v>
          </cell>
          <cell r="F58">
            <v>16023.2</v>
          </cell>
          <cell r="G58">
            <v>16011.8</v>
          </cell>
          <cell r="H58">
            <v>16001.4</v>
          </cell>
          <cell r="I58">
            <v>15993.3</v>
          </cell>
          <cell r="J58">
            <v>15943.9</v>
          </cell>
          <cell r="K58">
            <v>15865.6</v>
          </cell>
          <cell r="L58">
            <v>15845.3</v>
          </cell>
          <cell r="M58">
            <v>15877.2</v>
          </cell>
          <cell r="O58">
            <v>106.47071170251074</v>
          </cell>
          <cell r="P58">
            <v>100.27346389708158</v>
          </cell>
          <cell r="R58">
            <v>43</v>
          </cell>
          <cell r="S58">
            <v>59</v>
          </cell>
        </row>
        <row r="59">
          <cell r="A59" t="str">
            <v>Sud</v>
          </cell>
          <cell r="C59">
            <v>13949.88</v>
          </cell>
          <cell r="D59">
            <v>14108.4</v>
          </cell>
          <cell r="E59">
            <v>14003.4</v>
          </cell>
          <cell r="F59">
            <v>13950.6</v>
          </cell>
          <cell r="G59">
            <v>13894.2</v>
          </cell>
          <cell r="H59">
            <v>13827.3</v>
          </cell>
          <cell r="I59">
            <v>13749.1</v>
          </cell>
          <cell r="J59">
            <v>13623.2</v>
          </cell>
          <cell r="K59">
            <v>13525.5</v>
          </cell>
          <cell r="L59">
            <v>13488.4</v>
          </cell>
          <cell r="M59">
            <v>13439.9</v>
          </cell>
          <cell r="O59">
            <v>96.344197942921369</v>
          </cell>
          <cell r="P59">
            <v>95.261688072354062</v>
          </cell>
          <cell r="R59">
            <v>70</v>
          </cell>
          <cell r="S59">
            <v>77</v>
          </cell>
        </row>
        <row r="60">
          <cell r="A60" t="str">
            <v>Isole</v>
          </cell>
          <cell r="C60">
            <v>6622.19</v>
          </cell>
          <cell r="D60">
            <v>6706.6</v>
          </cell>
          <cell r="E60">
            <v>6661.9</v>
          </cell>
          <cell r="F60">
            <v>6630.8</v>
          </cell>
          <cell r="G60">
            <v>6593.9</v>
          </cell>
          <cell r="H60">
            <v>6552</v>
          </cell>
          <cell r="I60">
            <v>6508.8</v>
          </cell>
          <cell r="J60">
            <v>6455.3</v>
          </cell>
          <cell r="K60">
            <v>6422.2</v>
          </cell>
          <cell r="L60">
            <v>6406.5</v>
          </cell>
          <cell r="M60">
            <v>6380</v>
          </cell>
          <cell r="O60">
            <v>96.342750661035097</v>
          </cell>
          <cell r="P60">
            <v>95.130170280022668</v>
          </cell>
          <cell r="R60">
            <v>71</v>
          </cell>
          <cell r="S60">
            <v>78</v>
          </cell>
        </row>
        <row r="61">
          <cell r="A61" t="str">
            <v>Nord-Est</v>
          </cell>
          <cell r="C61">
            <v>10564.68</v>
          </cell>
          <cell r="D61">
            <v>11479.2</v>
          </cell>
          <cell r="E61">
            <v>11608.5</v>
          </cell>
          <cell r="F61">
            <v>11600.9</v>
          </cell>
          <cell r="G61">
            <v>11603.2</v>
          </cell>
          <cell r="H61">
            <v>11617.6</v>
          </cell>
          <cell r="I61">
            <v>11628.1</v>
          </cell>
          <cell r="J61">
            <v>11607.5</v>
          </cell>
          <cell r="K61">
            <v>11565.7</v>
          </cell>
          <cell r="L61">
            <v>11549.9</v>
          </cell>
          <cell r="M61">
            <v>11570</v>
          </cell>
          <cell r="O61">
            <v>109.51585850210324</v>
          </cell>
          <cell r="P61">
            <v>100.79099588821521</v>
          </cell>
          <cell r="R61">
            <v>35</v>
          </cell>
          <cell r="S61">
            <v>53</v>
          </cell>
        </row>
        <row r="62">
          <cell r="A62" t="str">
            <v>Centro (IT)</v>
          </cell>
          <cell r="C62">
            <v>10893.08</v>
          </cell>
          <cell r="D62">
            <v>11691.3</v>
          </cell>
          <cell r="E62">
            <v>11914.3</v>
          </cell>
          <cell r="F62">
            <v>11909.7</v>
          </cell>
          <cell r="G62">
            <v>11899.2</v>
          </cell>
          <cell r="H62">
            <v>11878.9</v>
          </cell>
          <cell r="I62">
            <v>11849.8</v>
          </cell>
          <cell r="J62">
            <v>11809</v>
          </cell>
          <cell r="K62">
            <v>11754.2</v>
          </cell>
          <cell r="L62">
            <v>11723.6</v>
          </cell>
          <cell r="M62">
            <v>11717.1</v>
          </cell>
          <cell r="O62">
            <v>107.56461900582757</v>
          </cell>
          <cell r="P62">
            <v>100.22067691360243</v>
          </cell>
          <cell r="R62">
            <v>38</v>
          </cell>
          <cell r="S62">
            <v>63</v>
          </cell>
        </row>
        <row r="63">
          <cell r="A63" t="str">
            <v>Kýpros</v>
          </cell>
          <cell r="C63">
            <v>694</v>
          </cell>
          <cell r="D63">
            <v>829.45</v>
          </cell>
          <cell r="E63">
            <v>845.66</v>
          </cell>
          <cell r="F63">
            <v>851.56</v>
          </cell>
          <cell r="G63">
            <v>859.52</v>
          </cell>
          <cell r="H63">
            <v>870.07</v>
          </cell>
          <cell r="I63">
            <v>881.95</v>
          </cell>
          <cell r="J63">
            <v>892</v>
          </cell>
          <cell r="K63">
            <v>900.35</v>
          </cell>
          <cell r="L63">
            <v>912.7</v>
          </cell>
          <cell r="M63">
            <v>927.11</v>
          </cell>
          <cell r="O63">
            <v>133.58933717579251</v>
          </cell>
          <cell r="P63">
            <v>111.77406715293266</v>
          </cell>
          <cell r="R63">
            <v>5</v>
          </cell>
          <cell r="S63">
            <v>11</v>
          </cell>
        </row>
        <row r="64">
          <cell r="A64" t="str">
            <v>Latvija</v>
          </cell>
          <cell r="C64">
            <v>2367.61</v>
          </cell>
          <cell r="D64">
            <v>2097.29</v>
          </cell>
          <cell r="E64">
            <v>1977.31</v>
          </cell>
          <cell r="F64">
            <v>1959.34</v>
          </cell>
          <cell r="G64">
            <v>1941.16</v>
          </cell>
          <cell r="H64">
            <v>1926.25</v>
          </cell>
          <cell r="I64">
            <v>1913.19</v>
          </cell>
          <cell r="J64">
            <v>1900.86</v>
          </cell>
          <cell r="K64">
            <v>1884.75</v>
          </cell>
          <cell r="L64">
            <v>1886.23</v>
          </cell>
          <cell r="M64">
            <v>1881.54</v>
          </cell>
          <cell r="O64">
            <v>79.470014064816411</v>
          </cell>
          <cell r="P64">
            <v>89.712915238236008</v>
          </cell>
          <cell r="R64">
            <v>91</v>
          </cell>
          <cell r="S64">
            <v>91</v>
          </cell>
        </row>
        <row r="65">
          <cell r="A65" t="str">
            <v>Lietuva</v>
          </cell>
          <cell r="C65">
            <v>3499.54</v>
          </cell>
          <cell r="D65">
            <v>3097.28</v>
          </cell>
          <cell r="E65">
            <v>2911.11</v>
          </cell>
          <cell r="F65">
            <v>2877.33</v>
          </cell>
          <cell r="G65">
            <v>2842.64</v>
          </cell>
          <cell r="H65">
            <v>2819.2</v>
          </cell>
          <cell r="I65">
            <v>2811.09</v>
          </cell>
          <cell r="J65">
            <v>2810.37</v>
          </cell>
          <cell r="K65">
            <v>2808.38</v>
          </cell>
          <cell r="L65">
            <v>2831.64</v>
          </cell>
          <cell r="M65">
            <v>2871.59</v>
          </cell>
          <cell r="O65">
            <v>82.056213102293455</v>
          </cell>
          <cell r="P65">
            <v>92.713283913627436</v>
          </cell>
          <cell r="R65">
            <v>89</v>
          </cell>
          <cell r="S65">
            <v>84</v>
          </cell>
        </row>
        <row r="66">
          <cell r="A66" t="str">
            <v>Luxembourg</v>
          </cell>
          <cell r="C66">
            <v>436.98</v>
          </cell>
          <cell r="D66">
            <v>507.54</v>
          </cell>
          <cell r="E66">
            <v>569.4</v>
          </cell>
          <cell r="F66">
            <v>584.13</v>
          </cell>
          <cell r="G66">
            <v>596.98</v>
          </cell>
          <cell r="H66">
            <v>608.80999999999995</v>
          </cell>
          <cell r="I66">
            <v>621.53</v>
          </cell>
          <cell r="J66">
            <v>631.15</v>
          </cell>
          <cell r="K66">
            <v>641.14</v>
          </cell>
          <cell r="L66">
            <v>655.28</v>
          </cell>
          <cell r="M66">
            <v>667.76</v>
          </cell>
          <cell r="O66">
            <v>152.81248569728592</v>
          </cell>
          <cell r="P66">
            <v>131.56795523505536</v>
          </cell>
          <cell r="R66">
            <v>1</v>
          </cell>
          <cell r="S66">
            <v>2</v>
          </cell>
        </row>
        <row r="67">
          <cell r="A67" t="str">
            <v>Közép-Magyarország</v>
          </cell>
          <cell r="C67">
            <v>2837.92</v>
          </cell>
          <cell r="D67">
            <v>2961.34</v>
          </cell>
          <cell r="E67">
            <v>2965.28</v>
          </cell>
          <cell r="F67">
            <v>2968.52</v>
          </cell>
          <cell r="G67">
            <v>2973.59</v>
          </cell>
          <cell r="H67">
            <v>2985.12</v>
          </cell>
          <cell r="I67">
            <v>2998.83</v>
          </cell>
          <cell r="J67">
            <v>2997.89</v>
          </cell>
          <cell r="K67">
            <v>2989.65</v>
          </cell>
          <cell r="L67">
            <v>2994.1</v>
          </cell>
          <cell r="M67">
            <v>3009.64</v>
          </cell>
          <cell r="O67">
            <v>106.05091052601905</v>
          </cell>
          <cell r="P67">
            <v>101.63101839032329</v>
          </cell>
          <cell r="R67">
            <v>44</v>
          </cell>
          <cell r="S67">
            <v>51</v>
          </cell>
        </row>
        <row r="68">
          <cell r="A68" t="str">
            <v>Dunántúl</v>
          </cell>
          <cell r="C68">
            <v>3122.99</v>
          </cell>
          <cell r="D68">
            <v>3036.21</v>
          </cell>
          <cell r="E68">
            <v>2942.1</v>
          </cell>
          <cell r="F68">
            <v>2928.75</v>
          </cell>
          <cell r="G68">
            <v>2918.32</v>
          </cell>
          <cell r="H68">
            <v>2913.47</v>
          </cell>
          <cell r="I68">
            <v>2912.73</v>
          </cell>
          <cell r="J68">
            <v>2912.17</v>
          </cell>
          <cell r="K68">
            <v>2906.44</v>
          </cell>
          <cell r="L68">
            <v>2901.36</v>
          </cell>
          <cell r="M68">
            <v>2896.15</v>
          </cell>
          <cell r="O68">
            <v>92.736448083407254</v>
          </cell>
          <cell r="P68">
            <v>95.387012097318703</v>
          </cell>
          <cell r="R68">
            <v>77</v>
          </cell>
          <cell r="S68">
            <v>76</v>
          </cell>
        </row>
        <row r="69">
          <cell r="A69" t="str">
            <v>Alföld és Észak</v>
          </cell>
          <cell r="C69">
            <v>4250.0600000000004</v>
          </cell>
          <cell r="D69">
            <v>4002.47</v>
          </cell>
          <cell r="E69">
            <v>3890.38</v>
          </cell>
          <cell r="F69">
            <v>3862.49</v>
          </cell>
          <cell r="G69">
            <v>3834.85</v>
          </cell>
          <cell r="H69">
            <v>3808.37</v>
          </cell>
          <cell r="I69">
            <v>3783.26</v>
          </cell>
          <cell r="J69">
            <v>3760.37</v>
          </cell>
          <cell r="K69">
            <v>3734.85</v>
          </cell>
          <cell r="L69">
            <v>3709.62</v>
          </cell>
          <cell r="M69">
            <v>3686.41</v>
          </cell>
          <cell r="O69">
            <v>86.737834289398251</v>
          </cell>
          <cell r="P69">
            <v>92.103376165217981</v>
          </cell>
          <cell r="R69">
            <v>86</v>
          </cell>
          <cell r="S69">
            <v>86</v>
          </cell>
        </row>
        <row r="70">
          <cell r="A70" t="str">
            <v>Malta</v>
          </cell>
          <cell r="C70">
            <v>386.2</v>
          </cell>
          <cell r="D70">
            <v>414.57</v>
          </cell>
          <cell r="E70">
            <v>444.4</v>
          </cell>
          <cell r="F70">
            <v>454.58</v>
          </cell>
          <cell r="G70">
            <v>467.39</v>
          </cell>
          <cell r="H70">
            <v>484.38</v>
          </cell>
          <cell r="I70">
            <v>504.56</v>
          </cell>
          <cell r="J70">
            <v>515.35</v>
          </cell>
          <cell r="K70">
            <v>518.16999999999996</v>
          </cell>
          <cell r="L70">
            <v>532</v>
          </cell>
          <cell r="M70">
            <v>553.58000000000004</v>
          </cell>
          <cell r="O70">
            <v>143.34023821853964</v>
          </cell>
          <cell r="P70">
            <v>133.53112863931304</v>
          </cell>
          <cell r="R70">
            <v>2</v>
          </cell>
          <cell r="S70">
            <v>1</v>
          </cell>
        </row>
        <row r="71">
          <cell r="A71" t="str">
            <v>Noord-Nederland</v>
          </cell>
          <cell r="C71">
            <v>1664</v>
          </cell>
          <cell r="D71">
            <v>1714</v>
          </cell>
          <cell r="E71">
            <v>1719</v>
          </cell>
          <cell r="F71">
            <v>1721</v>
          </cell>
          <cell r="G71">
            <v>1723</v>
          </cell>
          <cell r="H71">
            <v>1722</v>
          </cell>
          <cell r="I71">
            <v>1727</v>
          </cell>
          <cell r="J71">
            <v>1732</v>
          </cell>
          <cell r="K71">
            <v>1736</v>
          </cell>
          <cell r="L71">
            <v>1750</v>
          </cell>
          <cell r="M71">
            <v>1764</v>
          </cell>
          <cell r="O71">
            <v>106.00961538461537</v>
          </cell>
          <cell r="P71">
            <v>102.9171528588098</v>
          </cell>
          <cell r="R71">
            <v>45</v>
          </cell>
          <cell r="S71">
            <v>48</v>
          </cell>
        </row>
        <row r="72">
          <cell r="A72" t="str">
            <v>Oost-Nederland</v>
          </cell>
          <cell r="C72">
            <v>3332</v>
          </cell>
          <cell r="D72">
            <v>3524</v>
          </cell>
          <cell r="E72">
            <v>3576</v>
          </cell>
          <cell r="F72">
            <v>3593</v>
          </cell>
          <cell r="G72">
            <v>3613</v>
          </cell>
          <cell r="H72">
            <v>3635</v>
          </cell>
          <cell r="I72">
            <v>3658</v>
          </cell>
          <cell r="J72">
            <v>3682</v>
          </cell>
          <cell r="K72">
            <v>3706</v>
          </cell>
          <cell r="L72">
            <v>3740</v>
          </cell>
          <cell r="M72">
            <v>3775</v>
          </cell>
          <cell r="O72">
            <v>113.29531812725091</v>
          </cell>
          <cell r="P72">
            <v>107.12258796821794</v>
          </cell>
          <cell r="R72">
            <v>26</v>
          </cell>
          <cell r="S72">
            <v>28</v>
          </cell>
        </row>
        <row r="73">
          <cell r="A73" t="str">
            <v>West-Nederland</v>
          </cell>
          <cell r="C73">
            <v>7422</v>
          </cell>
          <cell r="D73">
            <v>7805</v>
          </cell>
          <cell r="E73">
            <v>8034</v>
          </cell>
          <cell r="F73">
            <v>8094</v>
          </cell>
          <cell r="G73">
            <v>8158</v>
          </cell>
          <cell r="H73">
            <v>8221</v>
          </cell>
          <cell r="I73">
            <v>8290</v>
          </cell>
          <cell r="J73">
            <v>8343</v>
          </cell>
          <cell r="K73">
            <v>8390</v>
          </cell>
          <cell r="L73">
            <v>8478</v>
          </cell>
          <cell r="M73">
            <v>8571</v>
          </cell>
          <cell r="O73">
            <v>115.4810024252223</v>
          </cell>
          <cell r="P73">
            <v>109.81422165278667</v>
          </cell>
          <cell r="R73">
            <v>20</v>
          </cell>
          <cell r="S73">
            <v>14</v>
          </cell>
        </row>
        <row r="74">
          <cell r="A74" t="str">
            <v>Zuid-Nederland</v>
          </cell>
          <cell r="C74">
            <v>3507</v>
          </cell>
          <cell r="D74">
            <v>3572</v>
          </cell>
          <cell r="E74">
            <v>3611</v>
          </cell>
          <cell r="F74">
            <v>3622</v>
          </cell>
          <cell r="G74">
            <v>3637</v>
          </cell>
          <cell r="H74">
            <v>3654</v>
          </cell>
          <cell r="I74">
            <v>3670</v>
          </cell>
          <cell r="J74">
            <v>3685</v>
          </cell>
          <cell r="K74">
            <v>3701</v>
          </cell>
          <cell r="L74">
            <v>3733</v>
          </cell>
          <cell r="M74">
            <v>3767</v>
          </cell>
          <cell r="O74">
            <v>107.41374394069005</v>
          </cell>
          <cell r="P74">
            <v>105.45912653975364</v>
          </cell>
          <cell r="R74">
            <v>39</v>
          </cell>
          <cell r="S74">
            <v>35</v>
          </cell>
        </row>
        <row r="75">
          <cell r="A75" t="str">
            <v>Ostösterreich</v>
          </cell>
          <cell r="C75">
            <v>3364.59</v>
          </cell>
          <cell r="D75">
            <v>3587.09</v>
          </cell>
          <cell r="E75">
            <v>3746.51</v>
          </cell>
          <cell r="F75">
            <v>3805.9</v>
          </cell>
          <cell r="G75">
            <v>3837.49</v>
          </cell>
          <cell r="H75">
            <v>3858.7</v>
          </cell>
          <cell r="I75">
            <v>3877.72</v>
          </cell>
          <cell r="J75">
            <v>3897.92</v>
          </cell>
          <cell r="K75">
            <v>3915.52</v>
          </cell>
          <cell r="L75">
            <v>3971.99</v>
          </cell>
          <cell r="M75">
            <v>4015.71</v>
          </cell>
          <cell r="O75">
            <v>119.35213502982533</v>
          </cell>
          <cell r="P75">
            <v>111.94896141440553</v>
          </cell>
          <cell r="R75">
            <v>16</v>
          </cell>
          <cell r="S75">
            <v>10</v>
          </cell>
        </row>
        <row r="76">
          <cell r="A76" t="str">
            <v>Südösterreich</v>
          </cell>
          <cell r="C76">
            <v>1742.79</v>
          </cell>
          <cell r="D76">
            <v>1762.99</v>
          </cell>
          <cell r="E76">
            <v>1783.8</v>
          </cell>
          <cell r="F76">
            <v>1796.7</v>
          </cell>
          <cell r="G76">
            <v>1798.89</v>
          </cell>
          <cell r="H76">
            <v>1802</v>
          </cell>
          <cell r="I76">
            <v>1805.51</v>
          </cell>
          <cell r="J76">
            <v>1808.71</v>
          </cell>
          <cell r="K76">
            <v>1812.51</v>
          </cell>
          <cell r="L76">
            <v>1827.19</v>
          </cell>
          <cell r="M76">
            <v>1836.41</v>
          </cell>
          <cell r="O76">
            <v>105.37184629243914</v>
          </cell>
          <cell r="P76">
            <v>104.16451596435601</v>
          </cell>
          <cell r="R76">
            <v>47</v>
          </cell>
          <cell r="S76">
            <v>41</v>
          </cell>
        </row>
        <row r="77">
          <cell r="A77" t="str">
            <v>Westösterreich</v>
          </cell>
          <cell r="C77">
            <v>2904.19</v>
          </cell>
          <cell r="D77">
            <v>3010.99</v>
          </cell>
          <cell r="E77">
            <v>3099.21</v>
          </cell>
          <cell r="F77">
            <v>3137.2</v>
          </cell>
          <cell r="G77">
            <v>3158.59</v>
          </cell>
          <cell r="H77">
            <v>3177</v>
          </cell>
          <cell r="I77">
            <v>3194.41</v>
          </cell>
          <cell r="J77">
            <v>3210.32</v>
          </cell>
          <cell r="K77">
            <v>3223.51</v>
          </cell>
          <cell r="L77">
            <v>3253.69</v>
          </cell>
          <cell r="M77">
            <v>3278.61</v>
          </cell>
          <cell r="O77">
            <v>112.89240717721636</v>
          </cell>
          <cell r="P77">
            <v>108.88810656960004</v>
          </cell>
          <cell r="R77">
            <v>27</v>
          </cell>
          <cell r="S77">
            <v>17</v>
          </cell>
        </row>
        <row r="78">
          <cell r="A78" t="str">
            <v>Makroregion południowy</v>
          </cell>
          <cell r="C78">
            <v>7991.11</v>
          </cell>
          <cell r="D78">
            <v>7875.04</v>
          </cell>
          <cell r="E78">
            <v>7854.66</v>
          </cell>
          <cell r="F78">
            <v>7847.85</v>
          </cell>
          <cell r="G78">
            <v>7847.7</v>
          </cell>
          <cell r="H78">
            <v>7846.6</v>
          </cell>
          <cell r="I78">
            <v>7844.36</v>
          </cell>
          <cell r="J78">
            <v>7653.24</v>
          </cell>
          <cell r="K78">
            <v>7613.58</v>
          </cell>
          <cell r="L78">
            <v>7761.18</v>
          </cell>
          <cell r="M78">
            <v>7729.33</v>
          </cell>
          <cell r="O78">
            <v>96.724109666867307</v>
          </cell>
          <cell r="P78">
            <v>98.149723683943193</v>
          </cell>
          <cell r="R78">
            <v>69</v>
          </cell>
          <cell r="S78">
            <v>69</v>
          </cell>
        </row>
        <row r="79">
          <cell r="A79" t="str">
            <v>Makroregion północno-zachodni</v>
          </cell>
          <cell r="C79">
            <v>6047.81</v>
          </cell>
          <cell r="D79">
            <v>6124.19</v>
          </cell>
          <cell r="E79">
            <v>6142.58</v>
          </cell>
          <cell r="F79">
            <v>6140.36</v>
          </cell>
          <cell r="G79">
            <v>6144.64</v>
          </cell>
          <cell r="H79">
            <v>6146.08</v>
          </cell>
          <cell r="I79">
            <v>6149.28</v>
          </cell>
          <cell r="J79">
            <v>6043.14</v>
          </cell>
          <cell r="K79">
            <v>6016.55</v>
          </cell>
          <cell r="L79">
            <v>6170.6</v>
          </cell>
          <cell r="M79">
            <v>6140.22</v>
          </cell>
          <cell r="O79">
            <v>101.5279911240598</v>
          </cell>
          <cell r="P79">
            <v>100.26174890067097</v>
          </cell>
          <cell r="R79">
            <v>61</v>
          </cell>
          <cell r="S79">
            <v>60</v>
          </cell>
        </row>
        <row r="80">
          <cell r="A80" t="str">
            <v>Makroregion południowo-zachodni</v>
          </cell>
          <cell r="C80">
            <v>3987.11</v>
          </cell>
          <cell r="D80">
            <v>3851.08</v>
          </cell>
          <cell r="E80">
            <v>3820.17</v>
          </cell>
          <cell r="F80">
            <v>3815.26</v>
          </cell>
          <cell r="G80">
            <v>3813.71</v>
          </cell>
          <cell r="H80">
            <v>3810.57</v>
          </cell>
          <cell r="I80">
            <v>3807.71</v>
          </cell>
          <cell r="J80">
            <v>3754.47</v>
          </cell>
          <cell r="K80">
            <v>3733.24</v>
          </cell>
          <cell r="L80">
            <v>3846.81</v>
          </cell>
          <cell r="M80">
            <v>3831.43</v>
          </cell>
          <cell r="O80">
            <v>96.095417482838442</v>
          </cell>
          <cell r="P80">
            <v>99.489753523686858</v>
          </cell>
          <cell r="R80">
            <v>72</v>
          </cell>
          <cell r="S80">
            <v>64</v>
          </cell>
        </row>
        <row r="81">
          <cell r="A81" t="str">
            <v>Makroregion północny</v>
          </cell>
          <cell r="C81">
            <v>5663.21</v>
          </cell>
          <cell r="D81">
            <v>5744.31</v>
          </cell>
          <cell r="E81">
            <v>5754.59</v>
          </cell>
          <cell r="F81">
            <v>5754.01</v>
          </cell>
          <cell r="G81">
            <v>5758.56</v>
          </cell>
          <cell r="H81">
            <v>5761.38</v>
          </cell>
          <cell r="I81">
            <v>5762.92</v>
          </cell>
          <cell r="J81">
            <v>5599.3</v>
          </cell>
          <cell r="K81">
            <v>5573.73</v>
          </cell>
          <cell r="L81">
            <v>5676.33</v>
          </cell>
          <cell r="M81">
            <v>5649.13</v>
          </cell>
          <cell r="O81">
            <v>99.751377752193548</v>
          </cell>
          <cell r="P81">
            <v>98.343055998022393</v>
          </cell>
          <cell r="R81">
            <v>66</v>
          </cell>
          <cell r="S81">
            <v>68</v>
          </cell>
        </row>
        <row r="82">
          <cell r="A82" t="str">
            <v>Makroregion centralny</v>
          </cell>
          <cell r="C82">
            <v>3935.71</v>
          </cell>
          <cell r="D82">
            <v>3802.79</v>
          </cell>
          <cell r="E82">
            <v>3728.63</v>
          </cell>
          <cell r="F82">
            <v>3713.39</v>
          </cell>
          <cell r="G82">
            <v>3700.59</v>
          </cell>
          <cell r="H82">
            <v>3685.41</v>
          </cell>
          <cell r="I82">
            <v>3669.08</v>
          </cell>
          <cell r="J82">
            <v>3552.2</v>
          </cell>
          <cell r="K82">
            <v>3517.97</v>
          </cell>
          <cell r="L82">
            <v>3565.41</v>
          </cell>
          <cell r="M82">
            <v>3537.75</v>
          </cell>
          <cell r="O82">
            <v>89.888482637186172</v>
          </cell>
          <cell r="P82">
            <v>93.030380326023788</v>
          </cell>
          <cell r="R82">
            <v>80</v>
          </cell>
          <cell r="S82">
            <v>83</v>
          </cell>
        </row>
        <row r="83">
          <cell r="A83" t="str">
            <v>Makroregion wschodni</v>
          </cell>
          <cell r="C83">
            <v>5519.61</v>
          </cell>
          <cell r="D83">
            <v>5417.13</v>
          </cell>
          <cell r="E83">
            <v>5364.89</v>
          </cell>
          <cell r="F83">
            <v>5354.91</v>
          </cell>
          <cell r="G83">
            <v>5348.96</v>
          </cell>
          <cell r="H83">
            <v>5339.21</v>
          </cell>
          <cell r="I83">
            <v>5326.44</v>
          </cell>
          <cell r="J83">
            <v>5075.47</v>
          </cell>
          <cell r="K83">
            <v>5040.05</v>
          </cell>
          <cell r="L83">
            <v>5081.08</v>
          </cell>
          <cell r="M83">
            <v>5060.57</v>
          </cell>
          <cell r="O83">
            <v>91.683470390118131</v>
          </cell>
          <cell r="P83">
            <v>93.417916867418711</v>
          </cell>
          <cell r="R83">
            <v>79</v>
          </cell>
          <cell r="S83">
            <v>82</v>
          </cell>
        </row>
        <row r="84">
          <cell r="A84" t="str">
            <v>Makroregion województwo mazowieckie</v>
          </cell>
          <cell r="C84">
            <v>5111.41</v>
          </cell>
          <cell r="D84">
            <v>5227.8500000000004</v>
          </cell>
          <cell r="E84">
            <v>5316.07</v>
          </cell>
          <cell r="F84">
            <v>5330.99</v>
          </cell>
          <cell r="G84">
            <v>5348.17</v>
          </cell>
          <cell r="H84">
            <v>5367.02</v>
          </cell>
          <cell r="I84">
            <v>5388.35</v>
          </cell>
          <cell r="J84">
            <v>5488.05</v>
          </cell>
          <cell r="K84">
            <v>5477.61</v>
          </cell>
          <cell r="L84">
            <v>5677.8</v>
          </cell>
          <cell r="M84">
            <v>5682.01</v>
          </cell>
          <cell r="O84">
            <v>111.16326023543405</v>
          </cell>
          <cell r="P84">
            <v>108.68731887869774</v>
          </cell>
          <cell r="R84">
            <v>30</v>
          </cell>
          <cell r="S84">
            <v>19</v>
          </cell>
        </row>
        <row r="85">
          <cell r="A85" t="str">
            <v>Continente</v>
          </cell>
          <cell r="C85">
            <v>9805.34</v>
          </cell>
          <cell r="D85">
            <v>10058.93</v>
          </cell>
          <cell r="E85">
            <v>9854.48</v>
          </cell>
          <cell r="F85">
            <v>9824.32</v>
          </cell>
          <cell r="G85">
            <v>9801.11</v>
          </cell>
          <cell r="H85">
            <v>9786.2900000000009</v>
          </cell>
          <cell r="I85">
            <v>9789.3799999999992</v>
          </cell>
          <cell r="J85">
            <v>9800.51</v>
          </cell>
          <cell r="K85">
            <v>9917.2099999999991</v>
          </cell>
          <cell r="L85">
            <v>9976.0300000000007</v>
          </cell>
          <cell r="M85">
            <v>10082.25</v>
          </cell>
          <cell r="O85">
            <v>102.82407341305858</v>
          </cell>
          <cell r="P85">
            <v>100.23183380339657</v>
          </cell>
          <cell r="R85">
            <v>56</v>
          </cell>
          <cell r="S85">
            <v>62</v>
          </cell>
        </row>
        <row r="86">
          <cell r="A86" t="str">
            <v>Região Autónoma dos Açores</v>
          </cell>
          <cell r="C86">
            <v>241.07</v>
          </cell>
          <cell r="D86">
            <v>246.83</v>
          </cell>
          <cell r="E86">
            <v>246.06</v>
          </cell>
          <cell r="F86">
            <v>245.53</v>
          </cell>
          <cell r="G86">
            <v>244.57</v>
          </cell>
          <cell r="H86">
            <v>243.35</v>
          </cell>
          <cell r="I86">
            <v>242.82</v>
          </cell>
          <cell r="J86">
            <v>242.5</v>
          </cell>
          <cell r="K86">
            <v>238.21</v>
          </cell>
          <cell r="L86">
            <v>239.46</v>
          </cell>
          <cell r="M86">
            <v>240.57</v>
          </cell>
          <cell r="O86">
            <v>99.792591363504386</v>
          </cell>
          <cell r="P86">
            <v>97.463841510351244</v>
          </cell>
          <cell r="R86">
            <v>65</v>
          </cell>
          <cell r="S86">
            <v>70</v>
          </cell>
        </row>
        <row r="87">
          <cell r="A87" t="str">
            <v>Região Autónoma da Madeira</v>
          </cell>
          <cell r="C87">
            <v>243.49</v>
          </cell>
          <cell r="D87">
            <v>267.33999999999997</v>
          </cell>
          <cell r="E87">
            <v>257.56</v>
          </cell>
          <cell r="F87">
            <v>255.65</v>
          </cell>
          <cell r="G87">
            <v>254.62</v>
          </cell>
          <cell r="H87">
            <v>254.16</v>
          </cell>
          <cell r="I87">
            <v>254.1</v>
          </cell>
          <cell r="J87">
            <v>254.09</v>
          </cell>
          <cell r="K87">
            <v>252.3</v>
          </cell>
          <cell r="L87">
            <v>253.38</v>
          </cell>
          <cell r="M87">
            <v>255.35</v>
          </cell>
          <cell r="O87">
            <v>104.87083658466464</v>
          </cell>
          <cell r="P87">
            <v>95.515074437046465</v>
          </cell>
          <cell r="R87">
            <v>50</v>
          </cell>
          <cell r="S87">
            <v>75</v>
          </cell>
        </row>
        <row r="88">
          <cell r="A88" t="str">
            <v>Macroregiunea Unu</v>
          </cell>
          <cell r="C88">
            <v>5486.3</v>
          </cell>
          <cell r="D88">
            <v>4950.3</v>
          </cell>
          <cell r="E88">
            <v>4928.75</v>
          </cell>
          <cell r="F88">
            <v>4911.07</v>
          </cell>
          <cell r="G88">
            <v>4894.75</v>
          </cell>
          <cell r="H88">
            <v>4879.62</v>
          </cell>
          <cell r="I88">
            <v>4869.0200000000004</v>
          </cell>
          <cell r="J88">
            <v>4855.05</v>
          </cell>
          <cell r="K88">
            <v>4821.18</v>
          </cell>
          <cell r="L88">
            <v>4806.05</v>
          </cell>
          <cell r="M88">
            <v>4822.25</v>
          </cell>
          <cell r="O88">
            <v>87.896214206295681</v>
          </cell>
          <cell r="P88">
            <v>97.413288083550484</v>
          </cell>
          <cell r="R88">
            <v>83</v>
          </cell>
          <cell r="S88">
            <v>71</v>
          </cell>
        </row>
        <row r="89">
          <cell r="A89" t="str">
            <v>Macroregiunea Doi</v>
          </cell>
          <cell r="C89">
            <v>6757.8</v>
          </cell>
          <cell r="D89">
            <v>6153.8</v>
          </cell>
          <cell r="E89">
            <v>5746.91</v>
          </cell>
          <cell r="F89">
            <v>5707.92</v>
          </cell>
          <cell r="G89">
            <v>5667.54</v>
          </cell>
          <cell r="H89">
            <v>5624.71</v>
          </cell>
          <cell r="I89">
            <v>5588.9</v>
          </cell>
          <cell r="J89">
            <v>5553.1</v>
          </cell>
          <cell r="K89">
            <v>5557.85</v>
          </cell>
          <cell r="L89">
            <v>5581.6</v>
          </cell>
          <cell r="M89">
            <v>5574.72</v>
          </cell>
          <cell r="O89">
            <v>82.493119062416767</v>
          </cell>
          <cell r="P89">
            <v>90.589879424095685</v>
          </cell>
          <cell r="R89">
            <v>88</v>
          </cell>
          <cell r="S89">
            <v>89</v>
          </cell>
        </row>
        <row r="90">
          <cell r="A90" t="str">
            <v>Macroregiunea Trei</v>
          </cell>
          <cell r="C90">
            <v>5750.2</v>
          </cell>
          <cell r="D90">
            <v>5216.8</v>
          </cell>
          <cell r="E90">
            <v>5333.86</v>
          </cell>
          <cell r="F90">
            <v>5305.94</v>
          </cell>
          <cell r="G90">
            <v>5279.93</v>
          </cell>
          <cell r="H90">
            <v>5259.1</v>
          </cell>
          <cell r="I90">
            <v>5240.83</v>
          </cell>
          <cell r="J90">
            <v>5218.22</v>
          </cell>
          <cell r="K90">
            <v>5164.2700000000004</v>
          </cell>
          <cell r="L90">
            <v>5128.03</v>
          </cell>
          <cell r="M90">
            <v>5134.17</v>
          </cell>
          <cell r="O90">
            <v>89.28680741539425</v>
          </cell>
          <cell r="P90">
            <v>98.416078822266513</v>
          </cell>
          <cell r="R90">
            <v>81</v>
          </cell>
          <cell r="S90">
            <v>67</v>
          </cell>
        </row>
        <row r="91">
          <cell r="A91" t="str">
            <v>Macroregiunea Patru</v>
          </cell>
          <cell r="C91">
            <v>4441</v>
          </cell>
          <cell r="D91">
            <v>3925.9</v>
          </cell>
          <cell r="E91">
            <v>3812.73</v>
          </cell>
          <cell r="F91">
            <v>3781.49</v>
          </cell>
          <cell r="G91">
            <v>3750.71</v>
          </cell>
          <cell r="H91">
            <v>3720.41</v>
          </cell>
          <cell r="I91">
            <v>3695.47</v>
          </cell>
          <cell r="J91">
            <v>3669.71</v>
          </cell>
          <cell r="K91">
            <v>3597.13</v>
          </cell>
          <cell r="L91">
            <v>3537.02</v>
          </cell>
          <cell r="M91">
            <v>3532.53</v>
          </cell>
          <cell r="O91">
            <v>79.543571267732489</v>
          </cell>
          <cell r="P91">
            <v>89.980131944267555</v>
          </cell>
          <cell r="R91">
            <v>90</v>
          </cell>
          <cell r="S91">
            <v>90</v>
          </cell>
        </row>
        <row r="92">
          <cell r="A92" t="str">
            <v>Slovenija</v>
          </cell>
          <cell r="C92">
            <v>1989.4</v>
          </cell>
          <cell r="D92">
            <v>2048.8200000000002</v>
          </cell>
          <cell r="E92">
            <v>2063.3000000000002</v>
          </cell>
          <cell r="F92">
            <v>2064.63</v>
          </cell>
          <cell r="G92">
            <v>2065.8200000000002</v>
          </cell>
          <cell r="H92">
            <v>2071.96</v>
          </cell>
          <cell r="I92">
            <v>2089.0100000000002</v>
          </cell>
          <cell r="J92">
            <v>2102.8000000000002</v>
          </cell>
          <cell r="K92">
            <v>2107.73</v>
          </cell>
          <cell r="L92">
            <v>2109.39</v>
          </cell>
          <cell r="M92">
            <v>2120.54</v>
          </cell>
          <cell r="O92">
            <v>106.59193726751784</v>
          </cell>
          <cell r="P92">
            <v>103.50055153698226</v>
          </cell>
          <cell r="R92">
            <v>41</v>
          </cell>
          <cell r="S92">
            <v>44</v>
          </cell>
        </row>
        <row r="93">
          <cell r="A93" t="str">
            <v>Slovensko</v>
          </cell>
          <cell r="C93">
            <v>5400.7</v>
          </cell>
          <cell r="D93">
            <v>5429.97</v>
          </cell>
          <cell r="E93">
            <v>5422.34</v>
          </cell>
          <cell r="F93">
            <v>5430.8</v>
          </cell>
          <cell r="G93">
            <v>5438.39</v>
          </cell>
          <cell r="H93">
            <v>5446.01</v>
          </cell>
          <cell r="I93">
            <v>5453.24</v>
          </cell>
          <cell r="J93">
            <v>5460.51</v>
          </cell>
          <cell r="K93">
            <v>5440.66</v>
          </cell>
          <cell r="L93">
            <v>5457.17</v>
          </cell>
          <cell r="M93">
            <v>5457.49</v>
          </cell>
          <cell r="O93">
            <v>101.05153035717591</v>
          </cell>
          <cell r="P93">
            <v>100.50681679640954</v>
          </cell>
          <cell r="R93">
            <v>62</v>
          </cell>
          <cell r="S93">
            <v>58</v>
          </cell>
        </row>
        <row r="94">
          <cell r="A94" t="str">
            <v>Manner-Suomi</v>
          </cell>
          <cell r="C94">
            <v>5150.46</v>
          </cell>
          <cell r="D94">
            <v>5335.53</v>
          </cell>
          <cell r="E94">
            <v>5451.54</v>
          </cell>
          <cell r="F94">
            <v>5466.2</v>
          </cell>
          <cell r="G94">
            <v>5478.85</v>
          </cell>
          <cell r="H94">
            <v>5486.56</v>
          </cell>
          <cell r="I94">
            <v>5491.76</v>
          </cell>
          <cell r="J94">
            <v>5500.69</v>
          </cell>
          <cell r="K94">
            <v>5511.26</v>
          </cell>
          <cell r="L94">
            <v>5526.54</v>
          </cell>
          <cell r="M94">
            <v>5546.99</v>
          </cell>
          <cell r="O94">
            <v>107.69892397960569</v>
          </cell>
          <cell r="P94">
            <v>103.96324263943788</v>
          </cell>
          <cell r="R94">
            <v>37</v>
          </cell>
          <cell r="S94">
            <v>42</v>
          </cell>
        </row>
        <row r="95">
          <cell r="A95" t="str">
            <v>Åland</v>
          </cell>
          <cell r="C95">
            <v>25.74</v>
          </cell>
          <cell r="D95">
            <v>27.87</v>
          </cell>
          <cell r="E95">
            <v>28.96</v>
          </cell>
          <cell r="F95">
            <v>29.1</v>
          </cell>
          <cell r="G95">
            <v>29.35</v>
          </cell>
          <cell r="H95">
            <v>29.64</v>
          </cell>
          <cell r="I95">
            <v>29.84</v>
          </cell>
          <cell r="J95">
            <v>30.01</v>
          </cell>
          <cell r="K95">
            <v>30.24</v>
          </cell>
          <cell r="L95">
            <v>30.36</v>
          </cell>
          <cell r="M95">
            <v>30.41</v>
          </cell>
          <cell r="O95">
            <v>118.14296814296814</v>
          </cell>
          <cell r="P95">
            <v>109.11374237531395</v>
          </cell>
          <cell r="R95">
            <v>17</v>
          </cell>
          <cell r="S95">
            <v>15</v>
          </cell>
        </row>
        <row r="96">
          <cell r="A96" t="str">
            <v>Östra Sverige</v>
          </cell>
          <cell r="C96">
            <v>3304.19</v>
          </cell>
          <cell r="D96">
            <v>3600.1</v>
          </cell>
          <cell r="E96">
            <v>3844.94</v>
          </cell>
          <cell r="F96">
            <v>3898.73</v>
          </cell>
          <cell r="G96">
            <v>3964.58</v>
          </cell>
          <cell r="H96">
            <v>4024.45</v>
          </cell>
          <cell r="I96">
            <v>4080.77</v>
          </cell>
          <cell r="J96">
            <v>4117.1099999999997</v>
          </cell>
          <cell r="K96">
            <v>4148.58</v>
          </cell>
          <cell r="L96">
            <v>4201.6099999999997</v>
          </cell>
          <cell r="M96">
            <v>4238.2299999999996</v>
          </cell>
          <cell r="O96">
            <v>128.26835018567334</v>
          </cell>
          <cell r="P96">
            <v>117.72534096275102</v>
          </cell>
          <cell r="R96">
            <v>11</v>
          </cell>
          <cell r="S96">
            <v>4</v>
          </cell>
        </row>
        <row r="97">
          <cell r="A97" t="str">
            <v>Södra Sverige</v>
          </cell>
          <cell r="C97">
            <v>3840.45</v>
          </cell>
          <cell r="D97">
            <v>4073.49</v>
          </cell>
          <cell r="E97">
            <v>4234.8100000000004</v>
          </cell>
          <cell r="F97">
            <v>4286.8999999999996</v>
          </cell>
          <cell r="G97">
            <v>4349.68</v>
          </cell>
          <cell r="H97">
            <v>4401.1000000000004</v>
          </cell>
          <cell r="I97">
            <v>4448.75</v>
          </cell>
          <cell r="J97">
            <v>4480.18</v>
          </cell>
          <cell r="K97">
            <v>4509.0200000000004</v>
          </cell>
          <cell r="L97">
            <v>4558.37</v>
          </cell>
          <cell r="M97">
            <v>4591</v>
          </cell>
          <cell r="O97">
            <v>119.54328268822665</v>
          </cell>
          <cell r="P97">
            <v>112.70433952212969</v>
          </cell>
          <cell r="R97">
            <v>15</v>
          </cell>
          <cell r="S97">
            <v>9</v>
          </cell>
        </row>
        <row r="98">
          <cell r="A98" t="str">
            <v>Norra Sverige</v>
          </cell>
          <cell r="C98">
            <v>1726.62</v>
          </cell>
          <cell r="D98">
            <v>1703.41</v>
          </cell>
          <cell r="E98">
            <v>1719.45</v>
          </cell>
          <cell r="F98">
            <v>1729.81</v>
          </cell>
          <cell r="G98">
            <v>1743.44</v>
          </cell>
          <cell r="H98">
            <v>1749.67</v>
          </cell>
          <cell r="I98">
            <v>1754.56</v>
          </cell>
          <cell r="J98">
            <v>1756.17</v>
          </cell>
          <cell r="K98">
            <v>1758.22</v>
          </cell>
          <cell r="L98">
            <v>1767.2</v>
          </cell>
          <cell r="M98">
            <v>1770.18</v>
          </cell>
          <cell r="O98">
            <v>102.52284810786394</v>
          </cell>
          <cell r="P98">
            <v>103.91978443240323</v>
          </cell>
          <cell r="R98">
            <v>57</v>
          </cell>
          <cell r="S98">
            <v>43</v>
          </cell>
        </row>
        <row r="100">
          <cell r="A100" t="str">
            <v>Länder</v>
          </cell>
        </row>
        <row r="101">
          <cell r="A101" t="str">
            <v>European Union - 27 countries (from 2020)</v>
          </cell>
          <cell r="C101">
            <v>428162.77</v>
          </cell>
          <cell r="D101">
            <v>440223.5</v>
          </cell>
          <cell r="E101">
            <v>443143.51</v>
          </cell>
          <cell r="F101">
            <v>444090.41</v>
          </cell>
          <cell r="G101">
            <v>444771.97</v>
          </cell>
          <cell r="H101">
            <v>445550.93</v>
          </cell>
          <cell r="I101">
            <v>446406.44</v>
          </cell>
          <cell r="J101">
            <v>445991.09</v>
          </cell>
          <cell r="K101">
            <v>445876.3</v>
          </cell>
          <cell r="L101">
            <v>448638.67</v>
          </cell>
          <cell r="M101">
            <v>450901.64</v>
          </cell>
          <cell r="O101">
            <v>105.31080037622141</v>
          </cell>
          <cell r="P101">
            <v>102.42561789636402</v>
          </cell>
        </row>
        <row r="102">
          <cell r="A102" t="str">
            <v>Belgium</v>
          </cell>
          <cell r="C102">
            <v>10251.200000000001</v>
          </cell>
          <cell r="D102">
            <v>10896</v>
          </cell>
          <cell r="E102">
            <v>11274</v>
          </cell>
          <cell r="F102">
            <v>11331</v>
          </cell>
          <cell r="G102">
            <v>11375</v>
          </cell>
          <cell r="H102">
            <v>11427</v>
          </cell>
          <cell r="I102">
            <v>11489</v>
          </cell>
          <cell r="J102">
            <v>11538.7</v>
          </cell>
          <cell r="K102">
            <v>11586.3</v>
          </cell>
          <cell r="L102">
            <v>11680.2</v>
          </cell>
          <cell r="M102">
            <v>11780</v>
          </cell>
          <cell r="O102">
            <v>114.91337599500547</v>
          </cell>
          <cell r="P102">
            <v>108.11306901615272</v>
          </cell>
          <cell r="R102">
            <v>7</v>
          </cell>
          <cell r="S102">
            <v>7</v>
          </cell>
        </row>
        <row r="103">
          <cell r="A103" t="str">
            <v>Bulgaria</v>
          </cell>
          <cell r="C103">
            <v>8170.17</v>
          </cell>
          <cell r="D103">
            <v>7534.29</v>
          </cell>
          <cell r="E103">
            <v>6984.23</v>
          </cell>
          <cell r="F103">
            <v>6894.14</v>
          </cell>
          <cell r="G103">
            <v>6803.47</v>
          </cell>
          <cell r="H103">
            <v>6710.8</v>
          </cell>
          <cell r="I103">
            <v>6616.73</v>
          </cell>
          <cell r="J103">
            <v>6550.7</v>
          </cell>
          <cell r="K103">
            <v>6507.3</v>
          </cell>
          <cell r="L103">
            <v>6465.1</v>
          </cell>
          <cell r="M103">
            <v>6446.6</v>
          </cell>
          <cell r="O103">
            <v>78.904110930372312</v>
          </cell>
          <cell r="P103">
            <v>85.563470479633779</v>
          </cell>
          <cell r="R103">
            <v>27</v>
          </cell>
          <cell r="S103">
            <v>27</v>
          </cell>
        </row>
        <row r="104">
          <cell r="A104" t="str">
            <v>Czechia</v>
          </cell>
          <cell r="C104">
            <v>10272.5</v>
          </cell>
          <cell r="D104">
            <v>10517.25</v>
          </cell>
          <cell r="E104">
            <v>10507.55</v>
          </cell>
          <cell r="F104">
            <v>10513.67</v>
          </cell>
          <cell r="G104">
            <v>10520.95</v>
          </cell>
          <cell r="H104">
            <v>10534.23</v>
          </cell>
          <cell r="I104">
            <v>10550.31</v>
          </cell>
          <cell r="J104">
            <v>10502.15</v>
          </cell>
          <cell r="K104">
            <v>10500.85</v>
          </cell>
          <cell r="L104">
            <v>10759.53</v>
          </cell>
          <cell r="M104">
            <v>10878.04</v>
          </cell>
          <cell r="O104">
            <v>105.89476758335363</v>
          </cell>
          <cell r="P104">
            <v>103.43045948322992</v>
          </cell>
          <cell r="R104">
            <v>14</v>
          </cell>
          <cell r="S104">
            <v>15</v>
          </cell>
        </row>
        <row r="105">
          <cell r="A105" t="str">
            <v>Denmark</v>
          </cell>
          <cell r="C105">
            <v>5338.49</v>
          </cell>
          <cell r="D105">
            <v>5547.36</v>
          </cell>
          <cell r="E105">
            <v>5682.45</v>
          </cell>
          <cell r="F105">
            <v>5728.75</v>
          </cell>
          <cell r="G105">
            <v>5765.1</v>
          </cell>
          <cell r="H105">
            <v>5793.87</v>
          </cell>
          <cell r="I105">
            <v>5816.94</v>
          </cell>
          <cell r="J105">
            <v>5829.7</v>
          </cell>
          <cell r="K105">
            <v>5854.42</v>
          </cell>
          <cell r="L105">
            <v>5906.39</v>
          </cell>
          <cell r="M105">
            <v>5947.99</v>
          </cell>
          <cell r="O105">
            <v>111.41708610487235</v>
          </cell>
          <cell r="P105">
            <v>107.22199388537972</v>
          </cell>
          <cell r="R105">
            <v>11</v>
          </cell>
          <cell r="S105">
            <v>9</v>
          </cell>
        </row>
        <row r="106">
          <cell r="A106" t="str">
            <v>Germany</v>
          </cell>
          <cell r="C106">
            <v>81457</v>
          </cell>
          <cell r="D106">
            <v>80284</v>
          </cell>
          <cell r="E106">
            <v>81687</v>
          </cell>
          <cell r="F106">
            <v>82349</v>
          </cell>
          <cell r="G106">
            <v>82657</v>
          </cell>
          <cell r="H106">
            <v>82906</v>
          </cell>
          <cell r="I106">
            <v>83093</v>
          </cell>
          <cell r="J106">
            <v>83161</v>
          </cell>
          <cell r="K106">
            <v>83196</v>
          </cell>
          <cell r="L106">
            <v>83798</v>
          </cell>
          <cell r="M106">
            <v>84514</v>
          </cell>
          <cell r="O106">
            <v>103.75290030322748</v>
          </cell>
          <cell r="P106">
            <v>105.26879577499875</v>
          </cell>
          <cell r="R106">
            <v>15</v>
          </cell>
          <cell r="S106">
            <v>11</v>
          </cell>
        </row>
        <row r="107">
          <cell r="A107" t="str">
            <v>Estonia</v>
          </cell>
          <cell r="C107">
            <v>1401.3</v>
          </cell>
          <cell r="D107">
            <v>1333.3</v>
          </cell>
          <cell r="E107">
            <v>1313.3</v>
          </cell>
          <cell r="F107">
            <v>1315.9</v>
          </cell>
          <cell r="G107">
            <v>1315.6</v>
          </cell>
          <cell r="H107">
            <v>1319.13</v>
          </cell>
          <cell r="I107">
            <v>1324.82</v>
          </cell>
          <cell r="J107">
            <v>1328.89</v>
          </cell>
          <cell r="K107">
            <v>1330.07</v>
          </cell>
          <cell r="L107">
            <v>1331.8</v>
          </cell>
          <cell r="M107">
            <v>1365.88</v>
          </cell>
          <cell r="O107">
            <v>97.472347106258482</v>
          </cell>
          <cell r="P107">
            <v>102.44356108902724</v>
          </cell>
          <cell r="R107">
            <v>21</v>
          </cell>
          <cell r="S107">
            <v>16</v>
          </cell>
        </row>
        <row r="108">
          <cell r="A108" t="str">
            <v>Ireland</v>
          </cell>
          <cell r="C108">
            <v>3804.25</v>
          </cell>
          <cell r="D108">
            <v>4559.7700000000004</v>
          </cell>
          <cell r="E108">
            <v>4695.7700000000004</v>
          </cell>
          <cell r="F108">
            <v>4752.46</v>
          </cell>
          <cell r="G108">
            <v>4821.08</v>
          </cell>
          <cell r="H108">
            <v>4890.41</v>
          </cell>
          <cell r="I108">
            <v>4967.46</v>
          </cell>
          <cell r="J108">
            <v>5034.43</v>
          </cell>
          <cell r="K108">
            <v>5091.8500000000004</v>
          </cell>
          <cell r="L108">
            <v>5199.75</v>
          </cell>
          <cell r="M108">
            <v>5295.87</v>
          </cell>
          <cell r="O108">
            <v>139.20930538213841</v>
          </cell>
          <cell r="P108">
            <v>116.14335810797473</v>
          </cell>
          <cell r="R108">
            <v>3</v>
          </cell>
          <cell r="S108">
            <v>3</v>
          </cell>
        </row>
        <row r="109">
          <cell r="A109" t="str">
            <v>Greece</v>
          </cell>
          <cell r="C109">
            <v>10805.8</v>
          </cell>
          <cell r="D109">
            <v>11121.38</v>
          </cell>
          <cell r="E109">
            <v>10820.91</v>
          </cell>
          <cell r="F109">
            <v>10775.98</v>
          </cell>
          <cell r="G109">
            <v>10754.69</v>
          </cell>
          <cell r="H109">
            <v>10732.89</v>
          </cell>
          <cell r="I109">
            <v>10721.57</v>
          </cell>
          <cell r="J109">
            <v>10698.59</v>
          </cell>
          <cell r="K109">
            <v>10640.41</v>
          </cell>
          <cell r="L109">
            <v>10579.18</v>
          </cell>
          <cell r="M109">
            <v>10548.14</v>
          </cell>
          <cell r="O109">
            <v>97.615539802698549</v>
          </cell>
          <cell r="P109">
            <v>94.845603693066877</v>
          </cell>
          <cell r="R109">
            <v>20</v>
          </cell>
          <cell r="S109">
            <v>22</v>
          </cell>
        </row>
        <row r="110">
          <cell r="A110" t="str">
            <v>Spain</v>
          </cell>
          <cell r="C110">
            <v>40554.39</v>
          </cell>
          <cell r="D110">
            <v>46562.48</v>
          </cell>
          <cell r="E110">
            <v>46384.38</v>
          </cell>
          <cell r="F110">
            <v>46427.1</v>
          </cell>
          <cell r="G110">
            <v>46510.46</v>
          </cell>
          <cell r="H110">
            <v>46715.38</v>
          </cell>
          <cell r="I110">
            <v>47087.78</v>
          </cell>
          <cell r="J110">
            <v>47344.85</v>
          </cell>
          <cell r="K110">
            <v>47346.84</v>
          </cell>
          <cell r="L110">
            <v>47781.35</v>
          </cell>
          <cell r="M110">
            <v>48382.51</v>
          </cell>
          <cell r="O110">
            <v>119.30276845490711</v>
          </cell>
          <cell r="P110">
            <v>103.90879094068872</v>
          </cell>
          <cell r="R110">
            <v>6</v>
          </cell>
          <cell r="S110">
            <v>13</v>
          </cell>
        </row>
        <row r="111">
          <cell r="A111" t="str">
            <v>France</v>
          </cell>
          <cell r="C111">
            <v>60745.8</v>
          </cell>
          <cell r="D111">
            <v>64748.2</v>
          </cell>
          <cell r="E111">
            <v>66313.899999999994</v>
          </cell>
          <cell r="F111">
            <v>66563.399999999994</v>
          </cell>
          <cell r="G111">
            <v>66830.3</v>
          </cell>
          <cell r="H111">
            <v>67134.5</v>
          </cell>
          <cell r="I111">
            <v>67396.3</v>
          </cell>
          <cell r="J111">
            <v>67627.3</v>
          </cell>
          <cell r="K111">
            <v>67871.3</v>
          </cell>
          <cell r="L111">
            <v>68077.5</v>
          </cell>
          <cell r="M111">
            <v>68287.5</v>
          </cell>
          <cell r="O111">
            <v>112.41517932103949</v>
          </cell>
          <cell r="P111">
            <v>105.46625234369451</v>
          </cell>
          <cell r="R111">
            <v>9</v>
          </cell>
          <cell r="S111">
            <v>10</v>
          </cell>
        </row>
        <row r="112">
          <cell r="A112" t="str">
            <v>Croatia</v>
          </cell>
          <cell r="C112">
            <v>4468.3</v>
          </cell>
          <cell r="D112">
            <v>4296.3500000000004</v>
          </cell>
          <cell r="E112">
            <v>4207.99</v>
          </cell>
          <cell r="F112">
            <v>4172.4399999999996</v>
          </cell>
          <cell r="G112">
            <v>4129.8500000000004</v>
          </cell>
          <cell r="H112">
            <v>4090.87</v>
          </cell>
          <cell r="I112">
            <v>3987.06</v>
          </cell>
          <cell r="J112">
            <v>3950.4</v>
          </cell>
          <cell r="K112">
            <v>3922.94</v>
          </cell>
          <cell r="L112">
            <v>3917.98</v>
          </cell>
          <cell r="M112">
            <v>3942.32</v>
          </cell>
          <cell r="O112">
            <v>88.228632813374219</v>
          </cell>
          <cell r="P112">
            <v>91.759749554854693</v>
          </cell>
          <cell r="R112">
            <v>23</v>
          </cell>
          <cell r="S112">
            <v>25</v>
          </cell>
        </row>
        <row r="113">
          <cell r="A113" t="str">
            <v>Italy</v>
          </cell>
          <cell r="C113">
            <v>56942.1</v>
          </cell>
          <cell r="D113">
            <v>59819.4</v>
          </cell>
          <cell r="E113">
            <v>60229.599999999999</v>
          </cell>
          <cell r="F113">
            <v>60115.199999999997</v>
          </cell>
          <cell r="G113">
            <v>60002.3</v>
          </cell>
          <cell r="H113">
            <v>59877.2</v>
          </cell>
          <cell r="I113">
            <v>59729.1</v>
          </cell>
          <cell r="J113">
            <v>59438.9</v>
          </cell>
          <cell r="K113">
            <v>59133.2</v>
          </cell>
          <cell r="L113">
            <v>59013.7</v>
          </cell>
          <cell r="M113">
            <v>58984.2</v>
          </cell>
          <cell r="O113">
            <v>103.58627447881268</v>
          </cell>
          <cell r="P113">
            <v>98.603797430265089</v>
          </cell>
          <cell r="R113">
            <v>16</v>
          </cell>
          <cell r="S113">
            <v>20</v>
          </cell>
        </row>
        <row r="114">
          <cell r="A114" t="str">
            <v>Cyprus</v>
          </cell>
          <cell r="C114">
            <v>694</v>
          </cell>
          <cell r="D114">
            <v>829.45</v>
          </cell>
          <cell r="E114">
            <v>845.66</v>
          </cell>
          <cell r="F114">
            <v>851.56</v>
          </cell>
          <cell r="G114">
            <v>859.52</v>
          </cell>
          <cell r="H114">
            <v>870.07</v>
          </cell>
          <cell r="I114">
            <v>881.95</v>
          </cell>
          <cell r="J114">
            <v>892</v>
          </cell>
          <cell r="K114">
            <v>900.35</v>
          </cell>
          <cell r="L114">
            <v>912.7</v>
          </cell>
          <cell r="M114">
            <v>927.11</v>
          </cell>
          <cell r="O114">
            <v>133.58933717579251</v>
          </cell>
          <cell r="P114">
            <v>111.77406715293266</v>
          </cell>
          <cell r="R114">
            <v>4</v>
          </cell>
          <cell r="S114">
            <v>5</v>
          </cell>
        </row>
        <row r="115">
          <cell r="A115" t="str">
            <v>Latvia</v>
          </cell>
          <cell r="C115">
            <v>2367.61</v>
          </cell>
          <cell r="D115">
            <v>2097.29</v>
          </cell>
          <cell r="E115">
            <v>1977.31</v>
          </cell>
          <cell r="F115">
            <v>1959.34</v>
          </cell>
          <cell r="G115">
            <v>1941.16</v>
          </cell>
          <cell r="H115">
            <v>1926.25</v>
          </cell>
          <cell r="I115">
            <v>1913.19</v>
          </cell>
          <cell r="J115">
            <v>1900.86</v>
          </cell>
          <cell r="K115">
            <v>1884.75</v>
          </cell>
          <cell r="L115">
            <v>1886.23</v>
          </cell>
          <cell r="M115">
            <v>1881.54</v>
          </cell>
          <cell r="O115">
            <v>79.470014064816411</v>
          </cell>
          <cell r="P115">
            <v>89.712915238236008</v>
          </cell>
          <cell r="R115">
            <v>26</v>
          </cell>
          <cell r="S115">
            <v>26</v>
          </cell>
        </row>
        <row r="116">
          <cell r="A116" t="str">
            <v>Lithuania</v>
          </cell>
          <cell r="C116">
            <v>3499.54</v>
          </cell>
          <cell r="D116">
            <v>3097.28</v>
          </cell>
          <cell r="E116">
            <v>2911.11</v>
          </cell>
          <cell r="F116">
            <v>2877.33</v>
          </cell>
          <cell r="G116">
            <v>2842.64</v>
          </cell>
          <cell r="H116">
            <v>2819.2</v>
          </cell>
          <cell r="I116">
            <v>2811.09</v>
          </cell>
          <cell r="J116">
            <v>2810.37</v>
          </cell>
          <cell r="K116">
            <v>2808.38</v>
          </cell>
          <cell r="L116">
            <v>2831.64</v>
          </cell>
          <cell r="M116">
            <v>2871.59</v>
          </cell>
          <cell r="O116">
            <v>82.056213102293455</v>
          </cell>
          <cell r="P116">
            <v>92.713283913627436</v>
          </cell>
          <cell r="R116">
            <v>25</v>
          </cell>
          <cell r="S116">
            <v>24</v>
          </cell>
        </row>
        <row r="117">
          <cell r="A117" t="str">
            <v>Luxembourg</v>
          </cell>
          <cell r="C117">
            <v>436.98</v>
          </cell>
          <cell r="D117">
            <v>507.54</v>
          </cell>
          <cell r="E117">
            <v>569.4</v>
          </cell>
          <cell r="F117">
            <v>584.13</v>
          </cell>
          <cell r="G117">
            <v>596.98</v>
          </cell>
          <cell r="H117">
            <v>608.80999999999995</v>
          </cell>
          <cell r="I117">
            <v>621.53</v>
          </cell>
          <cell r="J117">
            <v>631.15</v>
          </cell>
          <cell r="K117">
            <v>641.14</v>
          </cell>
          <cell r="L117">
            <v>655.28</v>
          </cell>
          <cell r="M117">
            <v>667.76</v>
          </cell>
          <cell r="O117">
            <v>152.81248569728592</v>
          </cell>
          <cell r="P117">
            <v>131.56795523505536</v>
          </cell>
          <cell r="R117">
            <v>1</v>
          </cell>
          <cell r="S117">
            <v>2</v>
          </cell>
        </row>
        <row r="118">
          <cell r="A118" t="str">
            <v>Hungary</v>
          </cell>
          <cell r="C118">
            <v>10210.969999999999</v>
          </cell>
          <cell r="D118">
            <v>10000.02</v>
          </cell>
          <cell r="E118">
            <v>9797.76</v>
          </cell>
          <cell r="F118">
            <v>9759.76</v>
          </cell>
          <cell r="G118">
            <v>9726.76</v>
          </cell>
          <cell r="H118">
            <v>9706.9599999999991</v>
          </cell>
          <cell r="I118">
            <v>9694.82</v>
          </cell>
          <cell r="J118">
            <v>9670.42</v>
          </cell>
          <cell r="K118">
            <v>9630.93</v>
          </cell>
          <cell r="L118">
            <v>9605.07</v>
          </cell>
          <cell r="M118">
            <v>9592.19</v>
          </cell>
          <cell r="O118">
            <v>93.940046831985612</v>
          </cell>
          <cell r="P118">
            <v>95.921708156583691</v>
          </cell>
          <cell r="R118">
            <v>22</v>
          </cell>
          <cell r="S118">
            <v>21</v>
          </cell>
        </row>
        <row r="119">
          <cell r="A119" t="str">
            <v>Malta</v>
          </cell>
          <cell r="C119">
            <v>386.2</v>
          </cell>
          <cell r="D119">
            <v>414.57</v>
          </cell>
          <cell r="E119">
            <v>444.4</v>
          </cell>
          <cell r="F119">
            <v>454.58</v>
          </cell>
          <cell r="G119">
            <v>467.39</v>
          </cell>
          <cell r="H119">
            <v>484.38</v>
          </cell>
          <cell r="I119">
            <v>504.56</v>
          </cell>
          <cell r="J119">
            <v>515.35</v>
          </cell>
          <cell r="K119">
            <v>518.16999999999996</v>
          </cell>
          <cell r="L119">
            <v>532</v>
          </cell>
          <cell r="M119">
            <v>553.58000000000004</v>
          </cell>
          <cell r="O119">
            <v>143.34023821853964</v>
          </cell>
          <cell r="P119">
            <v>133.53112863931304</v>
          </cell>
          <cell r="R119">
            <v>2</v>
          </cell>
          <cell r="S119">
            <v>1</v>
          </cell>
        </row>
        <row r="120">
          <cell r="A120" t="str">
            <v>Netherlands</v>
          </cell>
          <cell r="C120">
            <v>15926</v>
          </cell>
          <cell r="D120">
            <v>16615</v>
          </cell>
          <cell r="E120">
            <v>16940</v>
          </cell>
          <cell r="F120">
            <v>17030</v>
          </cell>
          <cell r="G120">
            <v>17131</v>
          </cell>
          <cell r="H120">
            <v>17232</v>
          </cell>
          <cell r="I120">
            <v>17345</v>
          </cell>
          <cell r="J120">
            <v>17442</v>
          </cell>
          <cell r="K120">
            <v>17533</v>
          </cell>
          <cell r="L120">
            <v>17701</v>
          </cell>
          <cell r="M120">
            <v>17877</v>
          </cell>
          <cell r="O120">
            <v>112.25040813763655</v>
          </cell>
          <cell r="P120">
            <v>107.59554619319891</v>
          </cell>
          <cell r="R120">
            <v>10</v>
          </cell>
          <cell r="S120">
            <v>8</v>
          </cell>
        </row>
        <row r="121">
          <cell r="A121" t="str">
            <v>Austria</v>
          </cell>
          <cell r="C121">
            <v>8011.57</v>
          </cell>
          <cell r="D121">
            <v>8361.07</v>
          </cell>
          <cell r="E121">
            <v>8629.52</v>
          </cell>
          <cell r="F121">
            <v>8739.81</v>
          </cell>
          <cell r="G121">
            <v>8795.07</v>
          </cell>
          <cell r="H121">
            <v>8837.7099999999991</v>
          </cell>
          <cell r="I121">
            <v>8877.64</v>
          </cell>
          <cell r="J121">
            <v>8916.85</v>
          </cell>
          <cell r="K121">
            <v>8951.5400000000009</v>
          </cell>
          <cell r="L121">
            <v>9052.8700000000008</v>
          </cell>
          <cell r="M121">
            <v>9130.73</v>
          </cell>
          <cell r="O121">
            <v>113.96929690435206</v>
          </cell>
          <cell r="P121">
            <v>109.20528114224615</v>
          </cell>
          <cell r="R121">
            <v>8</v>
          </cell>
          <cell r="S121">
            <v>6</v>
          </cell>
        </row>
        <row r="122">
          <cell r="A122" t="str">
            <v>Poland</v>
          </cell>
          <cell r="C122">
            <v>38255.949999999997</v>
          </cell>
          <cell r="D122">
            <v>38042.400000000001</v>
          </cell>
          <cell r="E122">
            <v>37981.589999999997</v>
          </cell>
          <cell r="F122">
            <v>37956.78</v>
          </cell>
          <cell r="G122">
            <v>37962.32</v>
          </cell>
          <cell r="H122">
            <v>37956.269999999997</v>
          </cell>
          <cell r="I122">
            <v>37948.14</v>
          </cell>
          <cell r="J122">
            <v>37165.86</v>
          </cell>
          <cell r="K122">
            <v>36972.730000000003</v>
          </cell>
          <cell r="L122">
            <v>37779.21</v>
          </cell>
          <cell r="M122">
            <v>37630.449999999997</v>
          </cell>
          <cell r="O122">
            <v>98.364960221873986</v>
          </cell>
          <cell r="P122">
            <v>98.917129308350667</v>
          </cell>
          <cell r="R122">
            <v>19</v>
          </cell>
          <cell r="S122">
            <v>19</v>
          </cell>
        </row>
        <row r="123">
          <cell r="A123" t="str">
            <v>Portugal</v>
          </cell>
          <cell r="C123">
            <v>10289.9</v>
          </cell>
          <cell r="D123">
            <v>10573.1</v>
          </cell>
          <cell r="E123">
            <v>10358.1</v>
          </cell>
          <cell r="F123">
            <v>10325.5</v>
          </cell>
          <cell r="G123">
            <v>10300.299999999999</v>
          </cell>
          <cell r="H123">
            <v>10283.799999999999</v>
          </cell>
          <cell r="I123">
            <v>10286.299999999999</v>
          </cell>
          <cell r="J123">
            <v>10297.1</v>
          </cell>
          <cell r="K123">
            <v>10407.709999999999</v>
          </cell>
          <cell r="L123">
            <v>10468.870000000001</v>
          </cell>
          <cell r="M123">
            <v>10578.17</v>
          </cell>
          <cell r="O123">
            <v>102.80148495126289</v>
          </cell>
          <cell r="P123">
            <v>100.04795187787876</v>
          </cell>
          <cell r="R123">
            <v>17</v>
          </cell>
          <cell r="S123">
            <v>18</v>
          </cell>
        </row>
        <row r="124">
          <cell r="A124" t="str">
            <v>Romania</v>
          </cell>
          <cell r="C124">
            <v>22435.21</v>
          </cell>
          <cell r="D124">
            <v>20246.8</v>
          </cell>
          <cell r="E124">
            <v>19822.25</v>
          </cell>
          <cell r="F124">
            <v>19706.419999999998</v>
          </cell>
          <cell r="G124">
            <v>19592.93</v>
          </cell>
          <cell r="H124">
            <v>19483.84</v>
          </cell>
          <cell r="I124">
            <v>19394.23</v>
          </cell>
          <cell r="J124">
            <v>19296.080000000002</v>
          </cell>
          <cell r="K124">
            <v>19140.43</v>
          </cell>
          <cell r="L124">
            <v>19052.689999999999</v>
          </cell>
          <cell r="M124">
            <v>19063.66</v>
          </cell>
          <cell r="O124">
            <v>84.972059543904436</v>
          </cell>
          <cell r="P124">
            <v>94.156409901811642</v>
          </cell>
          <cell r="R124">
            <v>24</v>
          </cell>
          <cell r="S124">
            <v>23</v>
          </cell>
        </row>
        <row r="125">
          <cell r="A125" t="str">
            <v>Slovenia</v>
          </cell>
          <cell r="C125">
            <v>1989.4</v>
          </cell>
          <cell r="D125">
            <v>2048.8200000000002</v>
          </cell>
          <cell r="E125">
            <v>2063.3000000000002</v>
          </cell>
          <cell r="F125">
            <v>2064.63</v>
          </cell>
          <cell r="G125">
            <v>2065.8200000000002</v>
          </cell>
          <cell r="H125">
            <v>2071.96</v>
          </cell>
          <cell r="I125">
            <v>2089.0100000000002</v>
          </cell>
          <cell r="J125">
            <v>2102.8000000000002</v>
          </cell>
          <cell r="K125">
            <v>2107.73</v>
          </cell>
          <cell r="L125">
            <v>2109.39</v>
          </cell>
          <cell r="M125">
            <v>2120.54</v>
          </cell>
          <cell r="O125">
            <v>106.59193726751784</v>
          </cell>
          <cell r="P125">
            <v>103.50055153698226</v>
          </cell>
          <cell r="R125">
            <v>13</v>
          </cell>
          <cell r="S125">
            <v>14</v>
          </cell>
        </row>
        <row r="126">
          <cell r="A126" t="str">
            <v>Slovakia</v>
          </cell>
          <cell r="C126">
            <v>5400.7</v>
          </cell>
          <cell r="D126">
            <v>5429.97</v>
          </cell>
          <cell r="E126">
            <v>5422.34</v>
          </cell>
          <cell r="F126">
            <v>5430.8</v>
          </cell>
          <cell r="G126">
            <v>5438.39</v>
          </cell>
          <cell r="H126">
            <v>5446.01</v>
          </cell>
          <cell r="I126">
            <v>5453.24</v>
          </cell>
          <cell r="J126">
            <v>5460.51</v>
          </cell>
          <cell r="K126">
            <v>5440.66</v>
          </cell>
          <cell r="L126">
            <v>5457.17</v>
          </cell>
          <cell r="M126">
            <v>5457.49</v>
          </cell>
          <cell r="O126">
            <v>101.05153035717591</v>
          </cell>
          <cell r="P126">
            <v>100.50681679640954</v>
          </cell>
          <cell r="R126">
            <v>18</v>
          </cell>
          <cell r="S126">
            <v>17</v>
          </cell>
        </row>
        <row r="127">
          <cell r="A127" t="str">
            <v>Finland</v>
          </cell>
          <cell r="C127">
            <v>5176.2</v>
          </cell>
          <cell r="D127">
            <v>5363.4</v>
          </cell>
          <cell r="E127">
            <v>5480.5</v>
          </cell>
          <cell r="F127">
            <v>5495.3</v>
          </cell>
          <cell r="G127">
            <v>5508.2</v>
          </cell>
          <cell r="H127">
            <v>5516.2</v>
          </cell>
          <cell r="I127">
            <v>5521.6</v>
          </cell>
          <cell r="J127">
            <v>5530.7</v>
          </cell>
          <cell r="K127">
            <v>5541.5</v>
          </cell>
          <cell r="L127">
            <v>5556.9</v>
          </cell>
          <cell r="M127">
            <v>5577.4</v>
          </cell>
          <cell r="O127">
            <v>107.75085970402998</v>
          </cell>
          <cell r="P127">
            <v>103.99000633926241</v>
          </cell>
          <cell r="R127">
            <v>12</v>
          </cell>
          <cell r="S127">
            <v>12</v>
          </cell>
        </row>
        <row r="128">
          <cell r="A128" t="str">
            <v>Sweden</v>
          </cell>
          <cell r="C128">
            <v>8871.25</v>
          </cell>
          <cell r="D128">
            <v>9377</v>
          </cell>
          <cell r="E128">
            <v>9799.19</v>
          </cell>
          <cell r="F128">
            <v>9915.44</v>
          </cell>
          <cell r="G128">
            <v>10057.700000000001</v>
          </cell>
          <cell r="H128">
            <v>10175.209999999999</v>
          </cell>
          <cell r="I128">
            <v>10284.07</v>
          </cell>
          <cell r="J128">
            <v>10353.44</v>
          </cell>
          <cell r="K128">
            <v>10415.81</v>
          </cell>
          <cell r="L128">
            <v>10527.18</v>
          </cell>
          <cell r="M128">
            <v>10599.41</v>
          </cell>
          <cell r="O128">
            <v>119.48045653092856</v>
          </cell>
          <cell r="P128">
            <v>113.03625893142797</v>
          </cell>
          <cell r="R128">
            <v>5</v>
          </cell>
          <cell r="S128">
            <v>4</v>
          </cell>
        </row>
      </sheetData>
      <sheetData sheetId="6" refreshError="1"/>
      <sheetData sheetId="7" refreshError="1">
        <row r="4">
          <cell r="A4" t="str">
            <v>European Union - 27 countries (from 2020)</v>
          </cell>
          <cell r="B4">
            <v>9826.4</v>
          </cell>
          <cell r="C4">
            <v>10315.5</v>
          </cell>
          <cell r="D4">
            <v>10695.6</v>
          </cell>
          <cell r="F4">
            <v>4.8524593402089344</v>
          </cell>
          <cell r="G4">
            <v>5.0324004533087585</v>
          </cell>
          <cell r="H4">
            <v>5.1652347768135254</v>
          </cell>
        </row>
        <row r="6">
          <cell r="A6" t="str">
            <v>Baden-Württemberg</v>
          </cell>
          <cell r="B6">
            <v>390.8</v>
          </cell>
          <cell r="C6">
            <v>434.1</v>
          </cell>
          <cell r="D6">
            <v>441</v>
          </cell>
          <cell r="F6">
            <v>6.5716015335979012</v>
          </cell>
          <cell r="G6">
            <v>7.1893476424703131</v>
          </cell>
          <cell r="H6">
            <v>7.2602153369991109</v>
          </cell>
          <cell r="J6">
            <v>13</v>
          </cell>
          <cell r="K6">
            <v>8</v>
          </cell>
          <cell r="L6">
            <v>11</v>
          </cell>
        </row>
        <row r="7">
          <cell r="A7" t="str">
            <v>Bayern</v>
          </cell>
          <cell r="B7">
            <v>443.1</v>
          </cell>
          <cell r="C7">
            <v>476.9</v>
          </cell>
          <cell r="D7">
            <v>482.6</v>
          </cell>
          <cell r="F7">
            <v>6.2430433251144768</v>
          </cell>
          <cell r="G7">
            <v>6.6181878738256152</v>
          </cell>
          <cell r="H7">
            <v>6.662249095778459</v>
          </cell>
          <cell r="J7">
            <v>17</v>
          </cell>
          <cell r="K7">
            <v>13</v>
          </cell>
          <cell r="L7">
            <v>13</v>
          </cell>
        </row>
        <row r="8">
          <cell r="A8" t="str">
            <v>Berlin</v>
          </cell>
          <cell r="B8">
            <v>196.5</v>
          </cell>
          <cell r="C8">
            <v>190.7</v>
          </cell>
          <cell r="D8">
            <v>190.9</v>
          </cell>
          <cell r="F8">
            <v>10.342649613137533</v>
          </cell>
          <cell r="G8">
            <v>10.016808488286584</v>
          </cell>
          <cell r="H8">
            <v>9.8620654026966985</v>
          </cell>
          <cell r="J8">
            <v>2</v>
          </cell>
          <cell r="K8">
            <v>3</v>
          </cell>
          <cell r="L8">
            <v>3</v>
          </cell>
        </row>
        <row r="9">
          <cell r="A9" t="str">
            <v>Brandenburg</v>
          </cell>
          <cell r="B9">
            <v>49.8</v>
          </cell>
          <cell r="C9">
            <v>49.6</v>
          </cell>
          <cell r="D9">
            <v>56.8</v>
          </cell>
          <cell r="F9">
            <v>4.0284743569001771</v>
          </cell>
          <cell r="G9">
            <v>4.0093767682483232</v>
          </cell>
          <cell r="H9">
            <v>4.5287832881518097</v>
          </cell>
          <cell r="J9">
            <v>52</v>
          </cell>
          <cell r="K9">
            <v>54</v>
          </cell>
          <cell r="L9">
            <v>52</v>
          </cell>
        </row>
        <row r="10">
          <cell r="A10" t="str">
            <v>Bremen</v>
          </cell>
          <cell r="B10">
            <v>17.600000000000001</v>
          </cell>
          <cell r="C10">
            <v>17.2</v>
          </cell>
          <cell r="D10">
            <v>18</v>
          </cell>
          <cell r="F10">
            <v>5.608667941363926</v>
          </cell>
          <cell r="G10">
            <v>5.2712228011032787</v>
          </cell>
          <cell r="H10">
            <v>5.4711246200607899</v>
          </cell>
          <cell r="J10">
            <v>25</v>
          </cell>
          <cell r="K10">
            <v>32</v>
          </cell>
          <cell r="L10">
            <v>31</v>
          </cell>
        </row>
        <row r="11">
          <cell r="A11" t="str">
            <v>Hamburg</v>
          </cell>
          <cell r="B11">
            <v>68</v>
          </cell>
          <cell r="C11">
            <v>71</v>
          </cell>
          <cell r="D11">
            <v>73.7</v>
          </cell>
          <cell r="F11">
            <v>6.9693553346315467</v>
          </cell>
          <cell r="G11">
            <v>7.124937280481686</v>
          </cell>
          <cell r="H11">
            <v>7.3078829945463566</v>
          </cell>
          <cell r="J11">
            <v>8</v>
          </cell>
          <cell r="K11">
            <v>9</v>
          </cell>
          <cell r="L11">
            <v>10</v>
          </cell>
        </row>
        <row r="12">
          <cell r="A12" t="str">
            <v>Hessen</v>
          </cell>
          <cell r="B12">
            <v>185.2</v>
          </cell>
          <cell r="C12">
            <v>196.9</v>
          </cell>
          <cell r="D12">
            <v>198.4</v>
          </cell>
          <cell r="F12">
            <v>5.8670721662548306</v>
          </cell>
          <cell r="G12">
            <v>6.0764103197136157</v>
          </cell>
          <cell r="H12">
            <v>6.0944891564784669</v>
          </cell>
          <cell r="J12">
            <v>24</v>
          </cell>
          <cell r="K12">
            <v>21</v>
          </cell>
          <cell r="L12">
            <v>20</v>
          </cell>
        </row>
        <row r="13">
          <cell r="A13" t="str">
            <v>Mecklenburg-Vorpommern</v>
          </cell>
          <cell r="B13">
            <v>18.7</v>
          </cell>
          <cell r="C13">
            <v>21.3</v>
          </cell>
          <cell r="D13">
            <v>21.7</v>
          </cell>
          <cell r="F13">
            <v>2.4479643932451891</v>
          </cell>
          <cell r="G13">
            <v>2.7554980595084091</v>
          </cell>
          <cell r="H13">
            <v>2.8552631578947367</v>
          </cell>
          <cell r="J13">
            <v>77</v>
          </cell>
          <cell r="K13">
            <v>73</v>
          </cell>
          <cell r="L13">
            <v>77</v>
          </cell>
        </row>
        <row r="14">
          <cell r="A14" t="str">
            <v>Niedersachsen</v>
          </cell>
          <cell r="B14">
            <v>147.69999999999999</v>
          </cell>
          <cell r="C14">
            <v>160.1</v>
          </cell>
          <cell r="D14">
            <v>172.6</v>
          </cell>
          <cell r="F14">
            <v>3.6256965412278763</v>
          </cell>
          <cell r="G14">
            <v>3.8951875821127926</v>
          </cell>
          <cell r="H14">
            <v>4.1831269237294295</v>
          </cell>
          <cell r="J14">
            <v>58</v>
          </cell>
          <cell r="K14">
            <v>57</v>
          </cell>
          <cell r="L14">
            <v>53</v>
          </cell>
        </row>
        <row r="15">
          <cell r="A15" t="str">
            <v>Nordrhein-Westfalen</v>
          </cell>
          <cell r="B15">
            <v>421.4</v>
          </cell>
          <cell r="C15">
            <v>466.1</v>
          </cell>
          <cell r="D15">
            <v>462.7</v>
          </cell>
          <cell r="F15">
            <v>4.7810301792602674</v>
          </cell>
          <cell r="G15">
            <v>5.212305558972524</v>
          </cell>
          <cell r="H15">
            <v>5.1180231400570753</v>
          </cell>
          <cell r="J15">
            <v>40</v>
          </cell>
          <cell r="K15">
            <v>34</v>
          </cell>
          <cell r="L15">
            <v>41</v>
          </cell>
        </row>
        <row r="16">
          <cell r="A16" t="str">
            <v>Rheinland-Pfalz</v>
          </cell>
          <cell r="B16">
            <v>95.8</v>
          </cell>
          <cell r="C16">
            <v>102.8</v>
          </cell>
          <cell r="D16">
            <v>119</v>
          </cell>
          <cell r="F16">
            <v>4.6006819382413671</v>
          </cell>
          <cell r="G16">
            <v>4.8550108623783883</v>
          </cell>
          <cell r="H16">
            <v>5.6669365207867033</v>
          </cell>
          <cell r="J16">
            <v>44</v>
          </cell>
          <cell r="K16">
            <v>44</v>
          </cell>
          <cell r="L16">
            <v>25</v>
          </cell>
        </row>
        <row r="17">
          <cell r="A17" t="str">
            <v>Saarland</v>
          </cell>
          <cell r="B17">
            <v>23.7</v>
          </cell>
          <cell r="C17">
            <v>24.7</v>
          </cell>
          <cell r="D17">
            <v>23.5</v>
          </cell>
          <cell r="F17">
            <v>5.0137507933149985</v>
          </cell>
          <cell r="G17">
            <v>5.1340677613801695</v>
          </cell>
          <cell r="H17">
            <v>4.9714406600380787</v>
          </cell>
          <cell r="J17">
            <v>35</v>
          </cell>
          <cell r="K17">
            <v>36</v>
          </cell>
          <cell r="L17">
            <v>45</v>
          </cell>
        </row>
        <row r="18">
          <cell r="A18" t="str">
            <v>Sachsen</v>
          </cell>
          <cell r="B18">
            <v>104.3</v>
          </cell>
          <cell r="C18">
            <v>114.8</v>
          </cell>
          <cell r="D18">
            <v>116.5</v>
          </cell>
          <cell r="F18">
            <v>5.3498153467377927</v>
          </cell>
          <cell r="G18">
            <v>5.8458091455341687</v>
          </cell>
          <cell r="H18">
            <v>5.9429679130745292</v>
          </cell>
          <cell r="J18">
            <v>29</v>
          </cell>
          <cell r="K18">
            <v>23</v>
          </cell>
          <cell r="L18">
            <v>21</v>
          </cell>
        </row>
        <row r="19">
          <cell r="A19" t="str">
            <v>Sachsen-Anhalt</v>
          </cell>
          <cell r="B19">
            <v>27.1</v>
          </cell>
          <cell r="C19">
            <v>24.7</v>
          </cell>
          <cell r="D19">
            <v>34.799999999999997</v>
          </cell>
          <cell r="F19">
            <v>2.696249129439857</v>
          </cell>
          <cell r="G19">
            <v>2.4727199919911902</v>
          </cell>
          <cell r="H19">
            <v>3.4852278417626432</v>
          </cell>
          <cell r="J19">
            <v>73</v>
          </cell>
          <cell r="K19">
            <v>79</v>
          </cell>
          <cell r="L19">
            <v>66</v>
          </cell>
        </row>
        <row r="20">
          <cell r="A20" t="str">
            <v>Schleswig-Holstein</v>
          </cell>
          <cell r="B20">
            <v>53.6</v>
          </cell>
          <cell r="C20">
            <v>57.5</v>
          </cell>
          <cell r="D20">
            <v>51.9</v>
          </cell>
          <cell r="F20">
            <v>3.6694735400835219</v>
          </cell>
          <cell r="G20">
            <v>3.8961918959208566</v>
          </cell>
          <cell r="H20">
            <v>3.5008431703204042</v>
          </cell>
          <cell r="J20">
            <v>57</v>
          </cell>
          <cell r="K20">
            <v>56</v>
          </cell>
          <cell r="L20">
            <v>65</v>
          </cell>
        </row>
        <row r="21">
          <cell r="A21" t="str">
            <v>Thüringen</v>
          </cell>
          <cell r="B21">
            <v>41.2</v>
          </cell>
          <cell r="C21">
            <v>49.5</v>
          </cell>
          <cell r="D21">
            <v>49.6</v>
          </cell>
          <cell r="F21">
            <v>4.0663245163837347</v>
          </cell>
          <cell r="G21">
            <v>4.8715677590788307</v>
          </cell>
          <cell r="H21">
            <v>4.9446715182932905</v>
          </cell>
          <cell r="J21">
            <v>51</v>
          </cell>
          <cell r="K21">
            <v>43</v>
          </cell>
          <cell r="L21">
            <v>47</v>
          </cell>
        </row>
        <row r="23">
          <cell r="A23" t="str">
            <v>Région de Bruxelles-Capitale/Brussels Hoofdstedelijk Gewest</v>
          </cell>
          <cell r="B23">
            <v>35</v>
          </cell>
          <cell r="C23">
            <v>36.9</v>
          </cell>
          <cell r="D23">
            <v>38.9</v>
          </cell>
          <cell r="F23">
            <v>6.887052341597796</v>
          </cell>
          <cell r="G23">
            <v>7.0085470085470085</v>
          </cell>
          <cell r="H23">
            <v>7.5887631681623091</v>
          </cell>
          <cell r="J23">
            <v>9</v>
          </cell>
          <cell r="K23">
            <v>10</v>
          </cell>
          <cell r="L23">
            <v>9</v>
          </cell>
        </row>
        <row r="24">
          <cell r="A24" t="str">
            <v>Vlaams Gewest</v>
          </cell>
          <cell r="B24">
            <v>165.5</v>
          </cell>
          <cell r="C24">
            <v>165.3</v>
          </cell>
          <cell r="D24">
            <v>172.2</v>
          </cell>
          <cell r="F24">
            <v>5.4104416620353719</v>
          </cell>
          <cell r="G24">
            <v>5.3721156971075725</v>
          </cell>
          <cell r="H24">
            <v>5.5722745364527713</v>
          </cell>
          <cell r="J24">
            <v>27</v>
          </cell>
          <cell r="K24">
            <v>31</v>
          </cell>
          <cell r="L24">
            <v>26</v>
          </cell>
        </row>
        <row r="25">
          <cell r="A25" t="str">
            <v>Région wallonne</v>
          </cell>
          <cell r="B25">
            <v>86.9</v>
          </cell>
          <cell r="C25">
            <v>73.900000000000006</v>
          </cell>
          <cell r="D25">
            <v>72</v>
          </cell>
          <cell r="F25">
            <v>6.1322419024768902</v>
          </cell>
          <cell r="G25">
            <v>5.2108306303765337</v>
          </cell>
          <cell r="H25">
            <v>4.9539011971927893</v>
          </cell>
          <cell r="J25">
            <v>20</v>
          </cell>
          <cell r="K25">
            <v>35</v>
          </cell>
          <cell r="L25">
            <v>46</v>
          </cell>
        </row>
        <row r="26">
          <cell r="A26" t="str">
            <v>Severna i Yugoiztochna Bulgaria</v>
          </cell>
          <cell r="B26">
            <v>25.7</v>
          </cell>
          <cell r="C26">
            <v>27.7</v>
          </cell>
          <cell r="D26">
            <v>29.5</v>
          </cell>
          <cell r="F26">
            <v>1.9080852327567004</v>
          </cell>
          <cell r="G26">
            <v>2.0573380867498514</v>
          </cell>
          <cell r="H26">
            <v>2.1646609920751394</v>
          </cell>
          <cell r="J26">
            <v>84</v>
          </cell>
          <cell r="K26">
            <v>83</v>
          </cell>
          <cell r="L26">
            <v>82</v>
          </cell>
        </row>
        <row r="27">
          <cell r="A27" t="str">
            <v>Yugozapadna i Yuzhna tsentralna Bulgaria</v>
          </cell>
          <cell r="B27">
            <v>115.4</v>
          </cell>
          <cell r="C27">
            <v>122.6</v>
          </cell>
          <cell r="D27">
            <v>119.8</v>
          </cell>
          <cell r="F27">
            <v>7.2670025188916885</v>
          </cell>
          <cell r="G27">
            <v>7.7712981744421912</v>
          </cell>
          <cell r="H27">
            <v>7.6672000000000002</v>
          </cell>
          <cell r="J27">
            <v>7</v>
          </cell>
          <cell r="K27">
            <v>7</v>
          </cell>
          <cell r="L27">
            <v>8</v>
          </cell>
        </row>
        <row r="28">
          <cell r="A28" t="str">
            <v>Česko</v>
          </cell>
          <cell r="B28">
            <v>277.3</v>
          </cell>
          <cell r="C28">
            <v>273.39999999999998</v>
          </cell>
          <cell r="D28">
            <v>277.60000000000002</v>
          </cell>
          <cell r="F28">
            <v>5.3786174257118473</v>
          </cell>
          <cell r="G28">
            <v>5.4224514081713604</v>
          </cell>
          <cell r="H28">
            <v>5.3684006961902924</v>
          </cell>
          <cell r="J28">
            <v>28</v>
          </cell>
          <cell r="K28">
            <v>29</v>
          </cell>
          <cell r="L28">
            <v>34</v>
          </cell>
        </row>
        <row r="29">
          <cell r="A29" t="str">
            <v>Denmark</v>
          </cell>
          <cell r="B29">
            <v>181.7</v>
          </cell>
          <cell r="C29">
            <v>192.1</v>
          </cell>
          <cell r="D29">
            <v>194.8</v>
          </cell>
          <cell r="F29">
            <v>6.1141395787065074</v>
          </cell>
          <cell r="G29">
            <v>6.4001332666999842</v>
          </cell>
          <cell r="H29">
            <v>6.3631018488273332</v>
          </cell>
          <cell r="J29">
            <v>21</v>
          </cell>
          <cell r="K29">
            <v>18</v>
          </cell>
          <cell r="L29">
            <v>15</v>
          </cell>
        </row>
        <row r="30">
          <cell r="A30" t="str">
            <v>Eesti</v>
          </cell>
          <cell r="B30">
            <v>46.2</v>
          </cell>
          <cell r="C30">
            <v>45.4</v>
          </cell>
          <cell r="D30">
            <v>46.4</v>
          </cell>
          <cell r="F30">
            <v>6.8212018307987607</v>
          </cell>
          <cell r="G30">
            <v>6.5361359055571544</v>
          </cell>
          <cell r="H30">
            <v>6.6418551388491256</v>
          </cell>
          <cell r="J30">
            <v>10</v>
          </cell>
          <cell r="K30">
            <v>15</v>
          </cell>
          <cell r="L30">
            <v>14</v>
          </cell>
        </row>
        <row r="31">
          <cell r="A31" t="str">
            <v>Ireland</v>
          </cell>
          <cell r="B31">
            <v>260.60000000000002</v>
          </cell>
          <cell r="C31">
            <v>267.3</v>
          </cell>
          <cell r="D31">
            <v>276.89999999999998</v>
          </cell>
          <cell r="F31">
            <v>10.103516457953708</v>
          </cell>
          <cell r="G31">
            <v>10.019491716020692</v>
          </cell>
          <cell r="H31">
            <v>10.116177115300307</v>
          </cell>
          <cell r="J31">
            <v>3</v>
          </cell>
          <cell r="K31">
            <v>2</v>
          </cell>
          <cell r="L31">
            <v>2</v>
          </cell>
        </row>
        <row r="32">
          <cell r="A32" t="str">
            <v>Attiki</v>
          </cell>
          <cell r="B32">
            <v>95.9</v>
          </cell>
          <cell r="C32">
            <v>98.3</v>
          </cell>
          <cell r="D32">
            <v>91.9</v>
          </cell>
          <cell r="F32">
            <v>6.099344908732431</v>
          </cell>
          <cell r="G32">
            <v>6.2932138284250954</v>
          </cell>
          <cell r="H32">
            <v>5.7955477076370059</v>
          </cell>
          <cell r="J32">
            <v>22</v>
          </cell>
          <cell r="K32">
            <v>19</v>
          </cell>
          <cell r="L32">
            <v>22</v>
          </cell>
        </row>
        <row r="33">
          <cell r="A33" t="str">
            <v>Nisia Aigaiou, Kriti</v>
          </cell>
          <cell r="B33">
            <v>5.8</v>
          </cell>
          <cell r="C33">
            <v>5.0999999999999996</v>
          </cell>
          <cell r="D33">
            <v>6.6</v>
          </cell>
          <cell r="F33">
            <v>1.2868870645662303</v>
          </cell>
          <cell r="G33">
            <v>1.1089367253750815</v>
          </cell>
          <cell r="H33">
            <v>1.400679117147708</v>
          </cell>
          <cell r="J33">
            <v>86</v>
          </cell>
          <cell r="K33">
            <v>88</v>
          </cell>
          <cell r="L33">
            <v>86</v>
          </cell>
        </row>
        <row r="34">
          <cell r="A34" t="str">
            <v>Voreia Elláda</v>
          </cell>
          <cell r="B34">
            <v>25.8</v>
          </cell>
          <cell r="C34">
            <v>25</v>
          </cell>
          <cell r="D34">
            <v>25.2</v>
          </cell>
          <cell r="F34">
            <v>2.3407729994556341</v>
          </cell>
          <cell r="G34">
            <v>2.1908684602576463</v>
          </cell>
          <cell r="H34">
            <v>2.1441334127456817</v>
          </cell>
          <cell r="J34">
            <v>80</v>
          </cell>
          <cell r="K34">
            <v>82</v>
          </cell>
          <cell r="L34">
            <v>83</v>
          </cell>
        </row>
        <row r="35">
          <cell r="A35" t="str">
            <v>Kentriki Elláda</v>
          </cell>
          <cell r="B35">
            <v>11.7</v>
          </cell>
          <cell r="C35">
            <v>13.8</v>
          </cell>
          <cell r="D35">
            <v>12.2</v>
          </cell>
          <cell r="F35">
            <v>1.1602538675128917</v>
          </cell>
          <cell r="G35">
            <v>1.3479195155303771</v>
          </cell>
          <cell r="H35">
            <v>1.1802263712876075</v>
          </cell>
          <cell r="J35">
            <v>87</v>
          </cell>
          <cell r="K35">
            <v>86</v>
          </cell>
          <cell r="L35">
            <v>88</v>
          </cell>
        </row>
        <row r="36">
          <cell r="A36" t="str">
            <v>Noroeste</v>
          </cell>
          <cell r="B36">
            <v>59.2</v>
          </cell>
          <cell r="C36">
            <v>60.5</v>
          </cell>
          <cell r="D36">
            <v>62</v>
          </cell>
          <cell r="F36">
            <v>3.4105311671851601</v>
          </cell>
          <cell r="G36">
            <v>3.4097954122752636</v>
          </cell>
          <cell r="H36">
            <v>3.4080914687774846</v>
          </cell>
          <cell r="J36">
            <v>61</v>
          </cell>
          <cell r="K36">
            <v>65</v>
          </cell>
          <cell r="L36">
            <v>68</v>
          </cell>
        </row>
        <row r="37">
          <cell r="A37" t="str">
            <v>Noreste</v>
          </cell>
          <cell r="B37">
            <v>86.7</v>
          </cell>
          <cell r="C37">
            <v>80.099999999999994</v>
          </cell>
          <cell r="D37">
            <v>84.4</v>
          </cell>
          <cell r="F37">
            <v>4.3194499800717416</v>
          </cell>
          <cell r="G37">
            <v>3.905221588415972</v>
          </cell>
          <cell r="H37">
            <v>4.0873650055692767</v>
          </cell>
          <cell r="J37">
            <v>47</v>
          </cell>
          <cell r="K37">
            <v>55</v>
          </cell>
          <cell r="L37">
            <v>55</v>
          </cell>
        </row>
        <row r="38">
          <cell r="A38" t="str">
            <v>Comunidad de Madrid</v>
          </cell>
          <cell r="B38">
            <v>282.5</v>
          </cell>
          <cell r="C38">
            <v>271.60000000000002</v>
          </cell>
          <cell r="D38">
            <v>304.3</v>
          </cell>
          <cell r="F38">
            <v>8.7812004600416529</v>
          </cell>
          <cell r="G38">
            <v>8.1649831649831661</v>
          </cell>
          <cell r="H38">
            <v>8.8541666666666679</v>
          </cell>
          <cell r="J38">
            <v>5</v>
          </cell>
          <cell r="K38">
            <v>6</v>
          </cell>
          <cell r="L38">
            <v>5</v>
          </cell>
        </row>
        <row r="39">
          <cell r="A39" t="str">
            <v>Centro (ES)</v>
          </cell>
          <cell r="B39">
            <v>55.1</v>
          </cell>
          <cell r="C39">
            <v>70.900000000000006</v>
          </cell>
          <cell r="D39">
            <v>71.5</v>
          </cell>
          <cell r="F39">
            <v>2.4063236963926977</v>
          </cell>
          <cell r="G39">
            <v>3.0565614761165723</v>
          </cell>
          <cell r="H39">
            <v>3.0555555555555554</v>
          </cell>
          <cell r="J39">
            <v>78</v>
          </cell>
          <cell r="K39">
            <v>70</v>
          </cell>
          <cell r="L39">
            <v>73</v>
          </cell>
        </row>
        <row r="40">
          <cell r="A40" t="str">
            <v>Este</v>
          </cell>
          <cell r="B40">
            <v>287.3</v>
          </cell>
          <cell r="C40">
            <v>302.5</v>
          </cell>
          <cell r="D40">
            <v>352.5</v>
          </cell>
          <cell r="F40">
            <v>4.5028524857375718</v>
          </cell>
          <cell r="G40">
            <v>4.5688652600099688</v>
          </cell>
          <cell r="H40">
            <v>5.2057181675872055</v>
          </cell>
          <cell r="J40">
            <v>46</v>
          </cell>
          <cell r="K40">
            <v>49</v>
          </cell>
          <cell r="L40">
            <v>40</v>
          </cell>
        </row>
        <row r="41">
          <cell r="A41" t="str">
            <v>Sur</v>
          </cell>
          <cell r="B41">
            <v>113.5</v>
          </cell>
          <cell r="C41">
            <v>119.8</v>
          </cell>
          <cell r="D41">
            <v>131.1</v>
          </cell>
          <cell r="F41">
            <v>2.8524754963558685</v>
          </cell>
          <cell r="G41">
            <v>2.9191744438217309</v>
          </cell>
          <cell r="H41">
            <v>3.1237341847554152</v>
          </cell>
          <cell r="J41">
            <v>69</v>
          </cell>
          <cell r="K41">
            <v>71</v>
          </cell>
          <cell r="L41">
            <v>71</v>
          </cell>
        </row>
        <row r="42">
          <cell r="A42" t="str">
            <v>Canarias</v>
          </cell>
          <cell r="B42">
            <v>19.3</v>
          </cell>
          <cell r="C42">
            <v>19.3</v>
          </cell>
          <cell r="D42">
            <v>20.9</v>
          </cell>
          <cell r="F42">
            <v>2.0876149269875608</v>
          </cell>
          <cell r="G42">
            <v>1.9954507857733665</v>
          </cell>
          <cell r="H42">
            <v>2.0800159235668789</v>
          </cell>
          <cell r="J42">
            <v>82</v>
          </cell>
          <cell r="K42">
            <v>84</v>
          </cell>
          <cell r="L42">
            <v>84</v>
          </cell>
        </row>
        <row r="43">
          <cell r="A43" t="str">
            <v>Ile de France</v>
          </cell>
          <cell r="B43">
            <v>419.6</v>
          </cell>
          <cell r="C43">
            <v>469.1</v>
          </cell>
          <cell r="D43">
            <v>498.2</v>
          </cell>
          <cell r="F43">
            <v>7.3771932909033371</v>
          </cell>
          <cell r="G43">
            <v>8.220306311989626</v>
          </cell>
          <cell r="H43">
            <v>8.6663071650981962</v>
          </cell>
          <cell r="J43">
            <v>6</v>
          </cell>
          <cell r="K43">
            <v>5</v>
          </cell>
          <cell r="L43">
            <v>6</v>
          </cell>
        </row>
        <row r="44">
          <cell r="A44" t="str">
            <v>Centre — Val de Loire</v>
          </cell>
          <cell r="B44">
            <v>36.6</v>
          </cell>
          <cell r="C44">
            <v>39.5</v>
          </cell>
          <cell r="D44">
            <v>40.5</v>
          </cell>
          <cell r="F44">
            <v>3.4747935061236119</v>
          </cell>
          <cell r="G44">
            <v>3.6046723854718015</v>
          </cell>
          <cell r="H44">
            <v>3.6668175645088277</v>
          </cell>
          <cell r="J44">
            <v>60</v>
          </cell>
          <cell r="K44">
            <v>63</v>
          </cell>
          <cell r="L44">
            <v>62</v>
          </cell>
        </row>
        <row r="45">
          <cell r="A45" t="str">
            <v>Bourgogne-Franche-Comté</v>
          </cell>
          <cell r="B45">
            <v>46</v>
          </cell>
          <cell r="C45">
            <v>44.1</v>
          </cell>
          <cell r="D45">
            <v>40.4</v>
          </cell>
          <cell r="F45">
            <v>3.956648890418029</v>
          </cell>
          <cell r="G45">
            <v>3.8161993769470408</v>
          </cell>
          <cell r="H45">
            <v>3.5051188617039735</v>
          </cell>
          <cell r="J45">
            <v>54</v>
          </cell>
          <cell r="K45">
            <v>60</v>
          </cell>
          <cell r="L45">
            <v>64</v>
          </cell>
        </row>
        <row r="46">
          <cell r="A46" t="str">
            <v>Normandie</v>
          </cell>
          <cell r="B46">
            <v>37.1</v>
          </cell>
          <cell r="C46">
            <v>34.200000000000003</v>
          </cell>
          <cell r="D46">
            <v>34.700000000000003</v>
          </cell>
          <cell r="F46">
            <v>2.7277406073082862</v>
          </cell>
          <cell r="G46">
            <v>2.504943968358603</v>
          </cell>
          <cell r="H46">
            <v>2.5709416907460918</v>
          </cell>
          <cell r="J46">
            <v>72</v>
          </cell>
          <cell r="K46">
            <v>78</v>
          </cell>
          <cell r="L46">
            <v>78</v>
          </cell>
        </row>
        <row r="47">
          <cell r="A47" t="str">
            <v>Hauts-de-France</v>
          </cell>
          <cell r="B47">
            <v>64.400000000000006</v>
          </cell>
          <cell r="C47">
            <v>61.4</v>
          </cell>
          <cell r="D47">
            <v>74.599999999999994</v>
          </cell>
          <cell r="F47">
            <v>2.7291604865025221</v>
          </cell>
          <cell r="G47">
            <v>2.603018483974902</v>
          </cell>
          <cell r="H47">
            <v>3.1065211959690178</v>
          </cell>
          <cell r="J47">
            <v>71</v>
          </cell>
          <cell r="K47">
            <v>76</v>
          </cell>
          <cell r="L47">
            <v>72</v>
          </cell>
        </row>
        <row r="48">
          <cell r="A48" t="str">
            <v>Grand Est</v>
          </cell>
          <cell r="B48">
            <v>57.7</v>
          </cell>
          <cell r="C48">
            <v>60.4</v>
          </cell>
          <cell r="D48">
            <v>69.099999999999994</v>
          </cell>
          <cell r="F48">
            <v>2.4928713384602097</v>
          </cell>
          <cell r="G48">
            <v>2.5904957968776805</v>
          </cell>
          <cell r="H48">
            <v>2.9640114957319943</v>
          </cell>
          <cell r="J48">
            <v>75</v>
          </cell>
          <cell r="K48">
            <v>77</v>
          </cell>
          <cell r="L48">
            <v>76</v>
          </cell>
        </row>
        <row r="49">
          <cell r="A49" t="str">
            <v>Pays de la Loire</v>
          </cell>
          <cell r="B49">
            <v>54</v>
          </cell>
          <cell r="C49">
            <v>61.2</v>
          </cell>
          <cell r="D49">
            <v>66.400000000000006</v>
          </cell>
          <cell r="F49">
            <v>3.2832735453274151</v>
          </cell>
          <cell r="G49">
            <v>3.6183043632493792</v>
          </cell>
          <cell r="H49">
            <v>3.8875878220140518</v>
          </cell>
          <cell r="J49">
            <v>64</v>
          </cell>
          <cell r="K49">
            <v>62</v>
          </cell>
          <cell r="L49">
            <v>58</v>
          </cell>
        </row>
        <row r="50">
          <cell r="A50" t="str">
            <v>Bretagne</v>
          </cell>
          <cell r="B50">
            <v>58.1</v>
          </cell>
          <cell r="C50">
            <v>55.3</v>
          </cell>
          <cell r="D50">
            <v>61.8</v>
          </cell>
          <cell r="F50">
            <v>4.1417165668662683</v>
          </cell>
          <cell r="G50">
            <v>3.8251366120218573</v>
          </cell>
          <cell r="H50">
            <v>4.0927152317880795</v>
          </cell>
          <cell r="J50">
            <v>49</v>
          </cell>
          <cell r="K50">
            <v>59</v>
          </cell>
          <cell r="L50">
            <v>54</v>
          </cell>
        </row>
        <row r="51">
          <cell r="A51" t="str">
            <v>Nouvelle-Aquitaine</v>
          </cell>
          <cell r="B51">
            <v>76.599999999999994</v>
          </cell>
          <cell r="C51">
            <v>79.8</v>
          </cell>
          <cell r="D51">
            <v>66.599999999999994</v>
          </cell>
          <cell r="F51">
            <v>3.0377538071065988</v>
          </cell>
          <cell r="G51">
            <v>3.1084449984418825</v>
          </cell>
          <cell r="H51">
            <v>2.5401426446470117</v>
          </cell>
          <cell r="J51">
            <v>68</v>
          </cell>
          <cell r="K51">
            <v>69</v>
          </cell>
          <cell r="L51">
            <v>79</v>
          </cell>
        </row>
        <row r="52">
          <cell r="A52" t="str">
            <v>Occitanie</v>
          </cell>
          <cell r="B52">
            <v>122.3</v>
          </cell>
          <cell r="C52">
            <v>122.3</v>
          </cell>
          <cell r="D52">
            <v>132.9</v>
          </cell>
          <cell r="F52">
            <v>4.9023930733154284</v>
          </cell>
          <cell r="G52">
            <v>4.9530212214482425</v>
          </cell>
          <cell r="H52">
            <v>5.2224143351147436</v>
          </cell>
          <cell r="J52">
            <v>38</v>
          </cell>
          <cell r="K52">
            <v>39</v>
          </cell>
          <cell r="L52">
            <v>39</v>
          </cell>
        </row>
        <row r="53">
          <cell r="A53" t="str">
            <v>Auvergne-Rhône-Alpes</v>
          </cell>
          <cell r="B53">
            <v>183.8</v>
          </cell>
          <cell r="C53">
            <v>196.8</v>
          </cell>
          <cell r="D53">
            <v>175.9</v>
          </cell>
          <cell r="F53">
            <v>5.167130527677041</v>
          </cell>
          <cell r="G53">
            <v>5.4918375889493509</v>
          </cell>
          <cell r="H53">
            <v>4.860995965290444</v>
          </cell>
          <cell r="J53">
            <v>34</v>
          </cell>
          <cell r="K53">
            <v>28</v>
          </cell>
          <cell r="L53">
            <v>49</v>
          </cell>
        </row>
        <row r="54">
          <cell r="A54" t="str">
            <v>Provence-Alpes-Côte d’Azur</v>
          </cell>
          <cell r="B54">
            <v>79.8</v>
          </cell>
          <cell r="C54">
            <v>85.3</v>
          </cell>
          <cell r="D54">
            <v>77.3</v>
          </cell>
          <cell r="F54">
            <v>3.9341352790376649</v>
          </cell>
          <cell r="G54">
            <v>4.2108900626943768</v>
          </cell>
          <cell r="H54">
            <v>3.7604592333138744</v>
          </cell>
          <cell r="J54">
            <v>55</v>
          </cell>
          <cell r="K54">
            <v>52</v>
          </cell>
          <cell r="L54">
            <v>59</v>
          </cell>
        </row>
        <row r="55">
          <cell r="A55" t="str">
            <v>Corse</v>
          </cell>
          <cell r="B55" t="str">
            <v>:</v>
          </cell>
          <cell r="C55" t="str">
            <v>:</v>
          </cell>
          <cell r="D55" t="str">
            <v>:</v>
          </cell>
        </row>
        <row r="56">
          <cell r="A56" t="str">
            <v>RUP FR — Régions Ultrapériphériques Françaises</v>
          </cell>
          <cell r="B56">
            <v>9.5</v>
          </cell>
          <cell r="C56">
            <v>9.6</v>
          </cell>
          <cell r="D56">
            <v>9.4</v>
          </cell>
          <cell r="F56">
            <v>1.6258771179188773</v>
          </cell>
          <cell r="G56">
            <v>1.5938900879960152</v>
          </cell>
          <cell r="H56">
            <v>1.5071348404681737</v>
          </cell>
          <cell r="J56">
            <v>85</v>
          </cell>
          <cell r="K56">
            <v>85</v>
          </cell>
          <cell r="L56">
            <v>85</v>
          </cell>
        </row>
        <row r="57">
          <cell r="A57" t="str">
            <v>Hrvatska</v>
          </cell>
          <cell r="B57">
            <v>67</v>
          </cell>
          <cell r="C57">
            <v>76.599999999999994</v>
          </cell>
          <cell r="D57">
            <v>88.3</v>
          </cell>
          <cell r="F57">
            <v>4.1788810578182494</v>
          </cell>
          <cell r="G57">
            <v>4.7357032457496135</v>
          </cell>
          <cell r="H57">
            <v>5.2515760675627448</v>
          </cell>
          <cell r="J57">
            <v>48</v>
          </cell>
          <cell r="K57">
            <v>46</v>
          </cell>
          <cell r="L57">
            <v>38</v>
          </cell>
        </row>
        <row r="58">
          <cell r="A58" t="str">
            <v>Nord-Ovest</v>
          </cell>
          <cell r="B58">
            <v>331.9</v>
          </cell>
          <cell r="C58">
            <v>377.8</v>
          </cell>
          <cell r="D58">
            <v>373</v>
          </cell>
          <cell r="F58">
            <v>4.8389683476942364</v>
          </cell>
          <cell r="G58">
            <v>5.4220066304051437</v>
          </cell>
          <cell r="H58">
            <v>5.2812663712178063</v>
          </cell>
          <cell r="J58">
            <v>39</v>
          </cell>
          <cell r="K58">
            <v>30</v>
          </cell>
          <cell r="L58">
            <v>37</v>
          </cell>
        </row>
        <row r="59">
          <cell r="A59" t="str">
            <v>Sud</v>
          </cell>
          <cell r="B59">
            <v>110.9</v>
          </cell>
          <cell r="C59">
            <v>121</v>
          </cell>
          <cell r="D59">
            <v>132.4</v>
          </cell>
          <cell r="F59">
            <v>2.638591482274566</v>
          </cell>
          <cell r="G59">
            <v>2.806122448979592</v>
          </cell>
          <cell r="H59">
            <v>3.0257324374971435</v>
          </cell>
          <cell r="J59">
            <v>74</v>
          </cell>
          <cell r="K59">
            <v>72</v>
          </cell>
          <cell r="L59">
            <v>74</v>
          </cell>
        </row>
        <row r="60">
          <cell r="A60" t="str">
            <v>Isole</v>
          </cell>
          <cell r="B60">
            <v>44.9</v>
          </cell>
          <cell r="C60">
            <v>53</v>
          </cell>
          <cell r="D60">
            <v>47.2</v>
          </cell>
          <cell r="F60">
            <v>2.3641533277169331</v>
          </cell>
          <cell r="G60">
            <v>2.6719096592054852</v>
          </cell>
          <cell r="H60">
            <v>2.2874866724823106</v>
          </cell>
          <cell r="J60">
            <v>79</v>
          </cell>
          <cell r="K60">
            <v>74</v>
          </cell>
          <cell r="L60">
            <v>81</v>
          </cell>
        </row>
        <row r="61">
          <cell r="A61" t="str">
            <v>Nord-Est</v>
          </cell>
          <cell r="B61">
            <v>170.6</v>
          </cell>
          <cell r="C61">
            <v>171.5</v>
          </cell>
          <cell r="D61">
            <v>180.8</v>
          </cell>
          <cell r="F61">
            <v>3.3100504462553353</v>
          </cell>
          <cell r="G61">
            <v>3.2651740156880669</v>
          </cell>
          <cell r="H61">
            <v>3.4232050893668582</v>
          </cell>
          <cell r="J61">
            <v>63</v>
          </cell>
          <cell r="K61">
            <v>68</v>
          </cell>
          <cell r="L61">
            <v>67</v>
          </cell>
        </row>
        <row r="62">
          <cell r="A62" t="str">
            <v>Centro (IT)</v>
          </cell>
          <cell r="B62">
            <v>271.60000000000002</v>
          </cell>
          <cell r="C62">
            <v>282.39999999999998</v>
          </cell>
          <cell r="D62">
            <v>288.2</v>
          </cell>
          <cell r="F62">
            <v>5.528528100637125</v>
          </cell>
          <cell r="G62">
            <v>5.663858804653028</v>
          </cell>
          <cell r="H62">
            <v>5.6685417568152312</v>
          </cell>
          <cell r="J62">
            <v>26</v>
          </cell>
          <cell r="K62">
            <v>25</v>
          </cell>
          <cell r="L62">
            <v>24</v>
          </cell>
        </row>
        <row r="63">
          <cell r="A63" t="str">
            <v>Kýpros</v>
          </cell>
          <cell r="B63">
            <v>21.8</v>
          </cell>
          <cell r="C63">
            <v>29.3</v>
          </cell>
          <cell r="D63">
            <v>26.5</v>
          </cell>
          <cell r="F63">
            <v>4.6992886397930587</v>
          </cell>
          <cell r="G63">
            <v>6.1335566254971736</v>
          </cell>
          <cell r="H63">
            <v>5.463917525773196</v>
          </cell>
          <cell r="J63">
            <v>41</v>
          </cell>
          <cell r="K63">
            <v>20</v>
          </cell>
          <cell r="L63">
            <v>32</v>
          </cell>
        </row>
        <row r="64">
          <cell r="A64" t="str">
            <v>Latvija</v>
          </cell>
          <cell r="B64">
            <v>46.9</v>
          </cell>
          <cell r="C64">
            <v>46.3</v>
          </cell>
          <cell r="D64">
            <v>48.7</v>
          </cell>
          <cell r="F64">
            <v>5.2922590837282772</v>
          </cell>
          <cell r="G64">
            <v>5.2363718615697801</v>
          </cell>
          <cell r="H64">
            <v>5.5504900843400966</v>
          </cell>
          <cell r="J64">
            <v>32</v>
          </cell>
          <cell r="K64">
            <v>33</v>
          </cell>
          <cell r="L64">
            <v>27</v>
          </cell>
        </row>
        <row r="65">
          <cell r="A65" t="str">
            <v>Lietuva</v>
          </cell>
          <cell r="B65">
            <v>65.8</v>
          </cell>
          <cell r="C65">
            <v>70.900000000000006</v>
          </cell>
          <cell r="D65">
            <v>80.3</v>
          </cell>
          <cell r="F65">
            <v>4.6478773751501024</v>
          </cell>
          <cell r="G65">
            <v>4.9390456287008018</v>
          </cell>
          <cell r="H65">
            <v>5.5154887011470564</v>
          </cell>
          <cell r="J65">
            <v>43</v>
          </cell>
          <cell r="K65">
            <v>41</v>
          </cell>
          <cell r="L65">
            <v>29</v>
          </cell>
        </row>
        <row r="66">
          <cell r="A66" t="str">
            <v>Luxembourg</v>
          </cell>
          <cell r="B66">
            <v>18.600000000000001</v>
          </cell>
          <cell r="C66">
            <v>18.899999999999999</v>
          </cell>
          <cell r="D66">
            <v>17.7</v>
          </cell>
          <cell r="F66">
            <v>5.9730250481695579</v>
          </cell>
          <cell r="G66">
            <v>5.8860168171909057</v>
          </cell>
          <cell r="H66">
            <v>5.4764851485148514</v>
          </cell>
          <cell r="J66">
            <v>23</v>
          </cell>
          <cell r="K66">
            <v>22</v>
          </cell>
          <cell r="L66">
            <v>30</v>
          </cell>
        </row>
        <row r="67">
          <cell r="A67" t="str">
            <v>Közép-Magyarország</v>
          </cell>
          <cell r="B67">
            <v>176.2</v>
          </cell>
          <cell r="C67">
            <v>167.7</v>
          </cell>
          <cell r="D67">
            <v>177.9</v>
          </cell>
          <cell r="F67">
            <v>11.315907777278273</v>
          </cell>
          <cell r="G67">
            <v>10.629397223806807</v>
          </cell>
          <cell r="H67">
            <v>11.083421593670177</v>
          </cell>
          <cell r="J67">
            <v>1</v>
          </cell>
          <cell r="K67">
            <v>1</v>
          </cell>
          <cell r="L67">
            <v>1</v>
          </cell>
        </row>
        <row r="68">
          <cell r="A68" t="str">
            <v>Dunántúl</v>
          </cell>
          <cell r="B68">
            <v>57.8</v>
          </cell>
          <cell r="C68">
            <v>59.6</v>
          </cell>
          <cell r="D68">
            <v>66.8</v>
          </cell>
          <cell r="F68">
            <v>4.1165159176696813</v>
          </cell>
          <cell r="G68">
            <v>4.2260511947812525</v>
          </cell>
          <cell r="H68">
            <v>4.7748391708363114</v>
          </cell>
          <cell r="J68">
            <v>50</v>
          </cell>
          <cell r="K68">
            <v>51</v>
          </cell>
          <cell r="L68">
            <v>50</v>
          </cell>
        </row>
        <row r="69">
          <cell r="A69" t="str">
            <v>Alföld és Észak</v>
          </cell>
          <cell r="B69">
            <v>65.8</v>
          </cell>
          <cell r="C69">
            <v>65.5</v>
          </cell>
          <cell r="D69">
            <v>69.2</v>
          </cell>
          <cell r="F69">
            <v>3.8513315774070822</v>
          </cell>
          <cell r="G69">
            <v>3.8317538317538311</v>
          </cell>
          <cell r="H69">
            <v>4.0821142048135917</v>
          </cell>
          <cell r="J69">
            <v>56</v>
          </cell>
          <cell r="K69">
            <v>58</v>
          </cell>
          <cell r="L69">
            <v>56</v>
          </cell>
        </row>
        <row r="70">
          <cell r="A70" t="str">
            <v>Malta</v>
          </cell>
          <cell r="B70">
            <v>17.5</v>
          </cell>
          <cell r="C70">
            <v>19.5</v>
          </cell>
          <cell r="D70">
            <v>19.7</v>
          </cell>
          <cell r="F70">
            <v>6.1771973173314505</v>
          </cell>
          <cell r="G70">
            <v>6.4505458154151496</v>
          </cell>
          <cell r="H70">
            <v>6.1813617822403515</v>
          </cell>
          <cell r="J70">
            <v>19</v>
          </cell>
          <cell r="K70">
            <v>16</v>
          </cell>
          <cell r="L70">
            <v>19</v>
          </cell>
        </row>
        <row r="71">
          <cell r="A71" t="str">
            <v>Noord-Nederland</v>
          </cell>
          <cell r="B71">
            <v>30.3</v>
          </cell>
          <cell r="C71">
            <v>34.299999999999997</v>
          </cell>
          <cell r="D71">
            <v>32.799999999999997</v>
          </cell>
          <cell r="F71">
            <v>3.3223684210526314</v>
          </cell>
          <cell r="G71">
            <v>3.6985119689454384</v>
          </cell>
          <cell r="H71">
            <v>3.5261234143195006</v>
          </cell>
          <cell r="J71">
            <v>62</v>
          </cell>
          <cell r="K71">
            <v>61</v>
          </cell>
          <cell r="L71">
            <v>63</v>
          </cell>
        </row>
        <row r="72">
          <cell r="A72" t="str">
            <v>Oost-Nederland</v>
          </cell>
          <cell r="B72">
            <v>99.5</v>
          </cell>
          <cell r="C72">
            <v>103.7</v>
          </cell>
          <cell r="D72">
            <v>104.5</v>
          </cell>
          <cell r="F72">
            <v>4.9060697204279871</v>
          </cell>
          <cell r="G72">
            <v>5.0140218547529258</v>
          </cell>
          <cell r="H72">
            <v>5.0395447530864201</v>
          </cell>
          <cell r="J72">
            <v>37</v>
          </cell>
          <cell r="K72">
            <v>37</v>
          </cell>
          <cell r="L72">
            <v>43</v>
          </cell>
        </row>
        <row r="73">
          <cell r="A73" t="str">
            <v>West-Nederland</v>
          </cell>
          <cell r="B73">
            <v>302.8</v>
          </cell>
          <cell r="C73">
            <v>308</v>
          </cell>
          <cell r="D73">
            <v>297.2</v>
          </cell>
          <cell r="F73">
            <v>6.5751758881264664</v>
          </cell>
          <cell r="G73">
            <v>6.5446973077495159</v>
          </cell>
          <cell r="H73">
            <v>6.2577643021076783</v>
          </cell>
          <cell r="J73">
            <v>12</v>
          </cell>
          <cell r="K73">
            <v>14</v>
          </cell>
          <cell r="L73">
            <v>17</v>
          </cell>
        </row>
        <row r="74">
          <cell r="A74" t="str">
            <v>Zuid-Nederland</v>
          </cell>
          <cell r="B74">
            <v>99.4</v>
          </cell>
          <cell r="C74">
            <v>96.6</v>
          </cell>
          <cell r="D74">
            <v>102.1</v>
          </cell>
          <cell r="F74">
            <v>4.9632995456134221</v>
          </cell>
          <cell r="G74">
            <v>4.7462290571414529</v>
          </cell>
          <cell r="H74">
            <v>4.9938860357055512</v>
          </cell>
          <cell r="J74">
            <v>36</v>
          </cell>
          <cell r="K74">
            <v>45</v>
          </cell>
          <cell r="L74">
            <v>44</v>
          </cell>
        </row>
        <row r="75">
          <cell r="A75" t="str">
            <v>Ostösterreich</v>
          </cell>
          <cell r="B75">
            <v>118.2</v>
          </cell>
          <cell r="C75">
            <v>122.2</v>
          </cell>
          <cell r="D75">
            <v>121.7</v>
          </cell>
          <cell r="F75">
            <v>6.2862309205977764</v>
          </cell>
          <cell r="G75">
            <v>6.4258295209549354</v>
          </cell>
          <cell r="H75">
            <v>6.3607379919510789</v>
          </cell>
          <cell r="J75">
            <v>16</v>
          </cell>
          <cell r="K75">
            <v>17</v>
          </cell>
          <cell r="L75">
            <v>16</v>
          </cell>
        </row>
        <row r="76">
          <cell r="A76" t="str">
            <v>Südösterreich</v>
          </cell>
          <cell r="B76">
            <v>46.9</v>
          </cell>
          <cell r="C76">
            <v>44</v>
          </cell>
          <cell r="D76">
            <v>46.8</v>
          </cell>
          <cell r="F76">
            <v>5.3216838760921368</v>
          </cell>
          <cell r="G76">
            <v>4.9532815490262303</v>
          </cell>
          <cell r="H76">
            <v>5.2905267917702909</v>
          </cell>
          <cell r="J76">
            <v>30</v>
          </cell>
          <cell r="K76">
            <v>38</v>
          </cell>
          <cell r="L76">
            <v>36</v>
          </cell>
        </row>
        <row r="77">
          <cell r="A77" t="str">
            <v>Westösterreich</v>
          </cell>
          <cell r="B77">
            <v>58.3</v>
          </cell>
          <cell r="C77">
            <v>60</v>
          </cell>
          <cell r="D77">
            <v>62.2</v>
          </cell>
          <cell r="F77">
            <v>3.4926911095135389</v>
          </cell>
          <cell r="G77">
            <v>3.5676061362825542</v>
          </cell>
          <cell r="H77">
            <v>3.7054688430835223</v>
          </cell>
          <cell r="J77">
            <v>59</v>
          </cell>
          <cell r="K77">
            <v>64</v>
          </cell>
          <cell r="L77">
            <v>61</v>
          </cell>
        </row>
        <row r="78">
          <cell r="A78" t="str">
            <v>Makroregion południowy</v>
          </cell>
          <cell r="B78">
            <v>137.9</v>
          </cell>
          <cell r="C78">
            <v>170.3</v>
          </cell>
          <cell r="D78">
            <v>189.1</v>
          </cell>
          <cell r="F78">
            <v>4.0048790404553776</v>
          </cell>
          <cell r="G78">
            <v>4.9011425446801171</v>
          </cell>
          <cell r="H78">
            <v>5.4517672836302831</v>
          </cell>
          <cell r="J78">
            <v>53</v>
          </cell>
          <cell r="K78">
            <v>42</v>
          </cell>
          <cell r="L78">
            <v>33</v>
          </cell>
        </row>
        <row r="79">
          <cell r="A79" t="str">
            <v>Makroregion północno-zachodni</v>
          </cell>
          <cell r="B79">
            <v>64.3</v>
          </cell>
          <cell r="C79">
            <v>74.8</v>
          </cell>
          <cell r="D79">
            <v>83.9</v>
          </cell>
          <cell r="F79">
            <v>2.2589938167509835</v>
          </cell>
          <cell r="G79">
            <v>2.6315789473684208</v>
          </cell>
          <cell r="H79">
            <v>2.9745444231723752</v>
          </cell>
          <cell r="J79">
            <v>81</v>
          </cell>
          <cell r="K79">
            <v>75</v>
          </cell>
          <cell r="L79">
            <v>75</v>
          </cell>
        </row>
        <row r="80">
          <cell r="A80" t="str">
            <v>Makroregion południowo-zachodni</v>
          </cell>
          <cell r="B80">
            <v>81</v>
          </cell>
          <cell r="C80">
            <v>83.1</v>
          </cell>
          <cell r="D80">
            <v>90.4</v>
          </cell>
          <cell r="F80">
            <v>4.5874157557909045</v>
          </cell>
          <cell r="G80">
            <v>4.6591163938102715</v>
          </cell>
          <cell r="H80">
            <v>5.0743755262419308</v>
          </cell>
          <cell r="J80">
            <v>45</v>
          </cell>
          <cell r="K80">
            <v>47</v>
          </cell>
          <cell r="L80">
            <v>42</v>
          </cell>
        </row>
        <row r="81">
          <cell r="A81" t="str">
            <v>Makroregion północny</v>
          </cell>
          <cell r="B81">
            <v>81.400000000000006</v>
          </cell>
          <cell r="C81">
            <v>114</v>
          </cell>
          <cell r="D81">
            <v>121.8</v>
          </cell>
          <cell r="F81">
            <v>3.1437067933418299</v>
          </cell>
          <cell r="G81">
            <v>4.4052863436123344</v>
          </cell>
          <cell r="H81">
            <v>4.7127103888566451</v>
          </cell>
          <cell r="J81">
            <v>67</v>
          </cell>
          <cell r="K81">
            <v>50</v>
          </cell>
          <cell r="L81">
            <v>51</v>
          </cell>
        </row>
        <row r="82">
          <cell r="A82" t="str">
            <v>Makroregion centralny</v>
          </cell>
          <cell r="B82">
            <v>52.5</v>
          </cell>
          <cell r="C82">
            <v>54.2</v>
          </cell>
          <cell r="D82">
            <v>51.4</v>
          </cell>
          <cell r="F82">
            <v>3.2208588957055215</v>
          </cell>
          <cell r="G82">
            <v>3.4011044176706835</v>
          </cell>
          <cell r="H82">
            <v>3.2955055459383216</v>
          </cell>
          <cell r="J82">
            <v>66</v>
          </cell>
          <cell r="K82">
            <v>66</v>
          </cell>
          <cell r="L82">
            <v>69</v>
          </cell>
        </row>
        <row r="83">
          <cell r="A83" t="str">
            <v>Makroregion wschodni</v>
          </cell>
          <cell r="B83">
            <v>46</v>
          </cell>
          <cell r="C83">
            <v>53.7</v>
          </cell>
          <cell r="D83">
            <v>52</v>
          </cell>
          <cell r="F83">
            <v>2.0803183791606372</v>
          </cell>
          <cell r="G83">
            <v>2.4175032638544995</v>
          </cell>
          <cell r="H83">
            <v>2.3622404942533959</v>
          </cell>
          <cell r="J83">
            <v>83</v>
          </cell>
          <cell r="K83">
            <v>81</v>
          </cell>
          <cell r="L83">
            <v>80</v>
          </cell>
        </row>
        <row r="84">
          <cell r="A84" t="str">
            <v>Makroregion województwo mazowieckie</v>
          </cell>
          <cell r="B84">
            <v>170.4</v>
          </cell>
          <cell r="C84">
            <v>193.8</v>
          </cell>
          <cell r="D84">
            <v>213.3</v>
          </cell>
          <cell r="F84">
            <v>6.2342223685654705</v>
          </cell>
          <cell r="G84">
            <v>7.0085346448719816</v>
          </cell>
          <cell r="H84">
            <v>7.6884259092383669</v>
          </cell>
          <cell r="J84">
            <v>18</v>
          </cell>
          <cell r="K84">
            <v>11</v>
          </cell>
          <cell r="L84">
            <v>7</v>
          </cell>
        </row>
        <row r="85">
          <cell r="A85" t="str">
            <v>Continente</v>
          </cell>
          <cell r="B85">
            <v>218.2</v>
          </cell>
          <cell r="C85">
            <v>218.9</v>
          </cell>
          <cell r="D85">
            <v>238.4</v>
          </cell>
          <cell r="F85">
            <v>4.6627916915975716</v>
          </cell>
          <cell r="G85">
            <v>4.5774868781497666</v>
          </cell>
          <cell r="H85">
            <v>4.9253145466190116</v>
          </cell>
          <cell r="J85">
            <v>42</v>
          </cell>
          <cell r="K85">
            <v>48</v>
          </cell>
          <cell r="L85">
            <v>48</v>
          </cell>
        </row>
        <row r="86">
          <cell r="A86" t="str">
            <v>Macroregiunea Unu</v>
          </cell>
          <cell r="B86">
            <v>49.6</v>
          </cell>
          <cell r="C86">
            <v>48.3</v>
          </cell>
          <cell r="D86">
            <v>64.5</v>
          </cell>
          <cell r="F86">
            <v>2.4616606283190232</v>
          </cell>
          <cell r="G86">
            <v>2.46957766642806</v>
          </cell>
          <cell r="H86">
            <v>3.2087955823093379</v>
          </cell>
          <cell r="J86">
            <v>76</v>
          </cell>
          <cell r="K86">
            <v>80</v>
          </cell>
          <cell r="L86">
            <v>70</v>
          </cell>
        </row>
        <row r="87">
          <cell r="A87" t="str">
            <v>Macroregiunea Doi</v>
          </cell>
          <cell r="B87">
            <v>23.7</v>
          </cell>
          <cell r="C87">
            <v>25.1</v>
          </cell>
          <cell r="D87">
            <v>25.4</v>
          </cell>
          <cell r="F87">
            <v>1.113460183227625</v>
          </cell>
          <cell r="G87">
            <v>1.1813988515485268</v>
          </cell>
          <cell r="H87">
            <v>1.196307460437076</v>
          </cell>
          <cell r="J87">
            <v>88</v>
          </cell>
          <cell r="K87">
            <v>87</v>
          </cell>
          <cell r="L87">
            <v>87</v>
          </cell>
        </row>
        <row r="88">
          <cell r="A88" t="str">
            <v>Macroregiunea Trei</v>
          </cell>
          <cell r="B88">
            <v>150.19999999999999</v>
          </cell>
          <cell r="C88">
            <v>127.5</v>
          </cell>
          <cell r="D88">
            <v>124.1</v>
          </cell>
          <cell r="F88">
            <v>6.6173231121684717</v>
          </cell>
          <cell r="G88">
            <v>5.6664148260077329</v>
          </cell>
          <cell r="H88">
            <v>5.3443004177253348</v>
          </cell>
          <cell r="J88">
            <v>11</v>
          </cell>
          <cell r="K88">
            <v>24</v>
          </cell>
          <cell r="L88">
            <v>35</v>
          </cell>
        </row>
        <row r="89">
          <cell r="A89" t="str">
            <v>Macroregiunea Patru</v>
          </cell>
          <cell r="B89">
            <v>39.1</v>
          </cell>
          <cell r="C89">
            <v>45.3</v>
          </cell>
          <cell r="D89">
            <v>51.7</v>
          </cell>
          <cell r="F89">
            <v>2.8218822170900699</v>
          </cell>
          <cell r="G89">
            <v>3.3338239623196939</v>
          </cell>
          <cell r="H89">
            <v>3.7143472950643006</v>
          </cell>
          <cell r="J89">
            <v>70</v>
          </cell>
          <cell r="K89">
            <v>67</v>
          </cell>
          <cell r="L89">
            <v>60</v>
          </cell>
        </row>
        <row r="90">
          <cell r="A90" t="str">
            <v>Slovenija</v>
          </cell>
          <cell r="B90">
            <v>63.5</v>
          </cell>
          <cell r="C90">
            <v>55</v>
          </cell>
          <cell r="D90">
            <v>62.3</v>
          </cell>
          <cell r="F90">
            <v>6.4512851772833484</v>
          </cell>
          <cell r="G90">
            <v>5.56792873051225</v>
          </cell>
          <cell r="H90">
            <v>6.2543921293042857</v>
          </cell>
          <cell r="J90">
            <v>15</v>
          </cell>
          <cell r="K90">
            <v>27</v>
          </cell>
          <cell r="L90">
            <v>18</v>
          </cell>
        </row>
        <row r="91">
          <cell r="A91" t="str">
            <v>Slovensko</v>
          </cell>
          <cell r="B91">
            <v>135.4</v>
          </cell>
          <cell r="C91">
            <v>129.1</v>
          </cell>
          <cell r="D91">
            <v>151.69999999999999</v>
          </cell>
          <cell r="F91">
            <v>5.2056901191849292</v>
          </cell>
          <cell r="G91">
            <v>4.9507228592246042</v>
          </cell>
          <cell r="H91">
            <v>5.7947209595477283</v>
          </cell>
          <cell r="J91">
            <v>33</v>
          </cell>
          <cell r="K91">
            <v>40</v>
          </cell>
          <cell r="L91">
            <v>23</v>
          </cell>
        </row>
        <row r="92">
          <cell r="A92" t="str">
            <v>Manner-Suomi</v>
          </cell>
          <cell r="B92">
            <v>169.8</v>
          </cell>
          <cell r="C92">
            <v>175.8</v>
          </cell>
          <cell r="D92">
            <v>174.9</v>
          </cell>
          <cell r="F92">
            <v>6.5197358316694825</v>
          </cell>
          <cell r="G92">
            <v>6.7263544536271809</v>
          </cell>
          <cell r="H92">
            <v>6.7604653859533848</v>
          </cell>
          <cell r="J92">
            <v>14</v>
          </cell>
          <cell r="K92">
            <v>12</v>
          </cell>
          <cell r="L92">
            <v>12</v>
          </cell>
        </row>
        <row r="93">
          <cell r="A93" t="str">
            <v>Åland</v>
          </cell>
          <cell r="B93" t="str">
            <v>:</v>
          </cell>
          <cell r="C93" t="str">
            <v>:</v>
          </cell>
          <cell r="D93" t="str">
            <v>:</v>
          </cell>
        </row>
        <row r="94">
          <cell r="A94" t="str">
            <v>Östra Sverige</v>
          </cell>
          <cell r="B94">
            <v>202.7</v>
          </cell>
          <cell r="C94">
            <v>200.8</v>
          </cell>
          <cell r="D94">
            <v>198.6</v>
          </cell>
          <cell r="F94">
            <v>9.5352337943362482</v>
          </cell>
          <cell r="G94">
            <v>9.3213257821929272</v>
          </cell>
          <cell r="H94">
            <v>9.2367796846658301</v>
          </cell>
          <cell r="J94">
            <v>4</v>
          </cell>
          <cell r="K94">
            <v>4</v>
          </cell>
          <cell r="L94">
            <v>4</v>
          </cell>
        </row>
        <row r="95">
          <cell r="A95" t="str">
            <v>Södra Sverige</v>
          </cell>
          <cell r="B95">
            <v>118.8</v>
          </cell>
          <cell r="C95">
            <v>127.4</v>
          </cell>
          <cell r="D95">
            <v>123.7</v>
          </cell>
          <cell r="F95">
            <v>5.3040450040182154</v>
          </cell>
          <cell r="G95">
            <v>5.6014773126978543</v>
          </cell>
          <cell r="H95">
            <v>5.5260218896582538</v>
          </cell>
          <cell r="J95">
            <v>31</v>
          </cell>
          <cell r="K95">
            <v>26</v>
          </cell>
          <cell r="L95">
            <v>28</v>
          </cell>
        </row>
        <row r="96">
          <cell r="A96" t="str">
            <v>Norra Sverige</v>
          </cell>
          <cell r="B96">
            <v>26.9</v>
          </cell>
          <cell r="C96">
            <v>34.799999999999997</v>
          </cell>
          <cell r="D96">
            <v>34.4</v>
          </cell>
          <cell r="F96">
            <v>3.2292917166866748</v>
          </cell>
          <cell r="G96">
            <v>4.135963869740908</v>
          </cell>
          <cell r="H96">
            <v>4.0337711069418383</v>
          </cell>
          <cell r="J96">
            <v>65</v>
          </cell>
          <cell r="K96">
            <v>53</v>
          </cell>
          <cell r="L96">
            <v>57</v>
          </cell>
        </row>
        <row r="100">
          <cell r="A100" t="str">
            <v>Länder</v>
          </cell>
        </row>
        <row r="101">
          <cell r="A101" t="str">
            <v>European Union - 27 countries (from 2020)</v>
          </cell>
          <cell r="B101">
            <v>9826.4</v>
          </cell>
          <cell r="C101">
            <v>10315.5</v>
          </cell>
          <cell r="D101">
            <v>10695.6</v>
          </cell>
          <cell r="F101">
            <v>4.8524593402089344</v>
          </cell>
          <cell r="G101">
            <v>5.0324004533087585</v>
          </cell>
          <cell r="H101">
            <v>5.1652347768135254</v>
          </cell>
        </row>
        <row r="102">
          <cell r="A102" t="str">
            <v>Belgium</v>
          </cell>
          <cell r="B102">
            <v>287.39999999999998</v>
          </cell>
          <cell r="C102">
            <v>276.10000000000002</v>
          </cell>
          <cell r="D102">
            <v>283.10000000000002</v>
          </cell>
          <cell r="F102">
            <v>5.7662212591790052</v>
          </cell>
          <cell r="G102">
            <v>5.4981380807296336</v>
          </cell>
          <cell r="H102">
            <v>5.5989557581630836</v>
          </cell>
          <cell r="J102">
            <v>10</v>
          </cell>
          <cell r="K102">
            <v>13</v>
          </cell>
          <cell r="L102">
            <v>11</v>
          </cell>
        </row>
        <row r="103">
          <cell r="A103" t="str">
            <v>Bulgaria</v>
          </cell>
          <cell r="B103">
            <v>141.19999999999999</v>
          </cell>
          <cell r="C103">
            <v>150.30000000000001</v>
          </cell>
          <cell r="D103">
            <v>149.30000000000001</v>
          </cell>
          <cell r="F103">
            <v>4.811066816586596</v>
          </cell>
          <cell r="G103">
            <v>5.1402188782489739</v>
          </cell>
          <cell r="H103">
            <v>5.103575579407944</v>
          </cell>
          <cell r="J103">
            <v>17</v>
          </cell>
          <cell r="K103">
            <v>16</v>
          </cell>
          <cell r="L103">
            <v>20</v>
          </cell>
        </row>
        <row r="104">
          <cell r="A104" t="str">
            <v>Czechia</v>
          </cell>
          <cell r="B104">
            <v>277.3</v>
          </cell>
          <cell r="C104">
            <v>273.39999999999998</v>
          </cell>
          <cell r="D104">
            <v>277.60000000000002</v>
          </cell>
          <cell r="F104">
            <v>5.3786174257118473</v>
          </cell>
          <cell r="G104">
            <v>5.4224514081713604</v>
          </cell>
          <cell r="H104">
            <v>5.3684006961902924</v>
          </cell>
          <cell r="J104">
            <v>13</v>
          </cell>
          <cell r="K104">
            <v>14</v>
          </cell>
          <cell r="L104">
            <v>17</v>
          </cell>
        </row>
        <row r="105">
          <cell r="A105" t="str">
            <v>Denmark</v>
          </cell>
          <cell r="B105">
            <v>181.7</v>
          </cell>
          <cell r="C105">
            <v>192.1</v>
          </cell>
          <cell r="D105">
            <v>194.8</v>
          </cell>
          <cell r="F105">
            <v>6.1141395787065074</v>
          </cell>
          <cell r="G105">
            <v>6.4001332666999842</v>
          </cell>
          <cell r="H105">
            <v>6.3631018488273332</v>
          </cell>
          <cell r="J105">
            <v>8</v>
          </cell>
          <cell r="K105">
            <v>6</v>
          </cell>
          <cell r="L105">
            <v>6</v>
          </cell>
        </row>
        <row r="106">
          <cell r="A106" t="str">
            <v>Germany</v>
          </cell>
          <cell r="B106">
            <v>2284.4</v>
          </cell>
          <cell r="C106">
            <v>2458.1</v>
          </cell>
          <cell r="D106">
            <v>2513.5</v>
          </cell>
          <cell r="F106">
            <v>5.4053926150278624</v>
          </cell>
          <cell r="G106">
            <v>5.7396303249367211</v>
          </cell>
          <cell r="H106">
            <v>5.8392787033014519</v>
          </cell>
          <cell r="J106">
            <v>12</v>
          </cell>
          <cell r="K106">
            <v>10</v>
          </cell>
          <cell r="L106">
            <v>9</v>
          </cell>
        </row>
        <row r="107">
          <cell r="A107" t="str">
            <v>Estonia</v>
          </cell>
          <cell r="B107">
            <v>46.2</v>
          </cell>
          <cell r="C107">
            <v>45.4</v>
          </cell>
          <cell r="D107">
            <v>46.4</v>
          </cell>
          <cell r="F107">
            <v>6.8212018307987607</v>
          </cell>
          <cell r="G107">
            <v>6.5361359055571544</v>
          </cell>
          <cell r="H107">
            <v>6.6418551388491256</v>
          </cell>
          <cell r="J107">
            <v>2</v>
          </cell>
          <cell r="K107">
            <v>4</v>
          </cell>
          <cell r="L107">
            <v>5</v>
          </cell>
        </row>
        <row r="108">
          <cell r="A108" t="str">
            <v>Ireland</v>
          </cell>
          <cell r="B108">
            <v>260.60000000000002</v>
          </cell>
          <cell r="C108">
            <v>267.3</v>
          </cell>
          <cell r="D108">
            <v>276.89999999999998</v>
          </cell>
          <cell r="F108">
            <v>10.103516457953708</v>
          </cell>
          <cell r="G108">
            <v>10.019491716020692</v>
          </cell>
          <cell r="H108">
            <v>10.116177115300307</v>
          </cell>
          <cell r="J108">
            <v>1</v>
          </cell>
          <cell r="K108">
            <v>1</v>
          </cell>
          <cell r="L108">
            <v>1</v>
          </cell>
        </row>
        <row r="109">
          <cell r="A109" t="str">
            <v>Greece</v>
          </cell>
          <cell r="B109">
            <v>139.19999999999999</v>
          </cell>
          <cell r="C109">
            <v>142.19999999999999</v>
          </cell>
          <cell r="D109">
            <v>136</v>
          </cell>
          <cell r="F109">
            <v>3.3674432106829228</v>
          </cell>
          <cell r="G109">
            <v>3.3963886500429918</v>
          </cell>
          <cell r="H109">
            <v>3.188072856841464</v>
          </cell>
          <cell r="J109">
            <v>26</v>
          </cell>
          <cell r="K109">
            <v>26</v>
          </cell>
          <cell r="L109">
            <v>27</v>
          </cell>
        </row>
        <row r="110">
          <cell r="A110" t="str">
            <v>Spain</v>
          </cell>
          <cell r="B110">
            <v>903.6</v>
          </cell>
          <cell r="C110">
            <v>924.7</v>
          </cell>
          <cell r="D110">
            <v>1026.8</v>
          </cell>
          <cell r="F110">
            <v>4.4005707690284748</v>
          </cell>
          <cell r="G110">
            <v>4.3693357400039687</v>
          </cell>
          <cell r="H110">
            <v>4.7462327817324583</v>
          </cell>
          <cell r="J110">
            <v>22</v>
          </cell>
          <cell r="K110">
            <v>23</v>
          </cell>
          <cell r="L110">
            <v>22</v>
          </cell>
        </row>
        <row r="111">
          <cell r="A111" t="str">
            <v>France</v>
          </cell>
          <cell r="B111">
            <v>1246.4000000000001</v>
          </cell>
          <cell r="C111">
            <v>1320.8</v>
          </cell>
          <cell r="D111">
            <v>1349.9</v>
          </cell>
          <cell r="F111">
            <v>4.4039912937784438</v>
          </cell>
          <cell r="G111">
            <v>4.6280366234394217</v>
          </cell>
          <cell r="H111">
            <v>4.6688825325894845</v>
          </cell>
          <cell r="J111">
            <v>21</v>
          </cell>
          <cell r="K111">
            <v>21</v>
          </cell>
          <cell r="L111">
            <v>23</v>
          </cell>
        </row>
        <row r="112">
          <cell r="A112" t="str">
            <v>Croatia</v>
          </cell>
          <cell r="B112">
            <v>67</v>
          </cell>
          <cell r="C112">
            <v>76.599999999999994</v>
          </cell>
          <cell r="D112">
            <v>88.3</v>
          </cell>
          <cell r="F112">
            <v>4.1788810578182494</v>
          </cell>
          <cell r="G112">
            <v>4.7357032457496135</v>
          </cell>
          <cell r="H112">
            <v>5.2515760675627448</v>
          </cell>
          <cell r="J112">
            <v>23</v>
          </cell>
          <cell r="K112">
            <v>20</v>
          </cell>
          <cell r="L112">
            <v>18</v>
          </cell>
        </row>
        <row r="113">
          <cell r="A113" t="str">
            <v>Italy</v>
          </cell>
          <cell r="B113">
            <v>929.9</v>
          </cell>
          <cell r="C113">
            <v>1005.6</v>
          </cell>
          <cell r="D113">
            <v>1021.6</v>
          </cell>
          <cell r="F113">
            <v>4.0381801048302695</v>
          </cell>
          <cell r="G113">
            <v>4.278802990396521</v>
          </cell>
          <cell r="H113">
            <v>4.2802616087850947</v>
          </cell>
          <cell r="J113">
            <v>24</v>
          </cell>
          <cell r="K113">
            <v>25</v>
          </cell>
          <cell r="L113">
            <v>25</v>
          </cell>
        </row>
        <row r="114">
          <cell r="A114" t="str">
            <v>Cyprus</v>
          </cell>
          <cell r="B114">
            <v>21.8</v>
          </cell>
          <cell r="C114">
            <v>29.3</v>
          </cell>
          <cell r="D114">
            <v>26.5</v>
          </cell>
          <cell r="F114">
            <v>4.6992886397930587</v>
          </cell>
          <cell r="G114">
            <v>6.1335566254971736</v>
          </cell>
          <cell r="H114">
            <v>5.463917525773196</v>
          </cell>
          <cell r="J114">
            <v>18</v>
          </cell>
          <cell r="K114">
            <v>8</v>
          </cell>
          <cell r="L114">
            <v>16</v>
          </cell>
        </row>
        <row r="115">
          <cell r="A115" t="str">
            <v>Latvia</v>
          </cell>
          <cell r="B115">
            <v>46.9</v>
          </cell>
          <cell r="C115">
            <v>46.3</v>
          </cell>
          <cell r="D115">
            <v>48.7</v>
          </cell>
          <cell r="F115">
            <v>5.2922590837282772</v>
          </cell>
          <cell r="G115">
            <v>5.2363718615697801</v>
          </cell>
          <cell r="H115">
            <v>5.5504900843400966</v>
          </cell>
          <cell r="J115">
            <v>14</v>
          </cell>
          <cell r="K115">
            <v>15</v>
          </cell>
          <cell r="L115">
            <v>12</v>
          </cell>
        </row>
        <row r="116">
          <cell r="A116" t="str">
            <v>Lithuania</v>
          </cell>
          <cell r="B116">
            <v>65.8</v>
          </cell>
          <cell r="C116">
            <v>70.900000000000006</v>
          </cell>
          <cell r="D116">
            <v>80.3</v>
          </cell>
          <cell r="F116">
            <v>4.6478773751501024</v>
          </cell>
          <cell r="G116">
            <v>4.9390456287008018</v>
          </cell>
          <cell r="H116">
            <v>5.5154887011470564</v>
          </cell>
          <cell r="J116">
            <v>19</v>
          </cell>
          <cell r="K116">
            <v>19</v>
          </cell>
          <cell r="L116">
            <v>13</v>
          </cell>
        </row>
        <row r="117">
          <cell r="A117" t="str">
            <v>Luxembourg</v>
          </cell>
          <cell r="B117">
            <v>18.600000000000001</v>
          </cell>
          <cell r="C117">
            <v>18.899999999999999</v>
          </cell>
          <cell r="D117">
            <v>17.7</v>
          </cell>
          <cell r="F117">
            <v>5.9730250481695579</v>
          </cell>
          <cell r="G117">
            <v>5.8860168171909057</v>
          </cell>
          <cell r="H117">
            <v>5.4764851485148514</v>
          </cell>
          <cell r="J117">
            <v>9</v>
          </cell>
          <cell r="K117">
            <v>9</v>
          </cell>
          <cell r="L117">
            <v>15</v>
          </cell>
        </row>
        <row r="118">
          <cell r="A118" t="str">
            <v>Hungary</v>
          </cell>
          <cell r="B118">
            <v>299.8</v>
          </cell>
          <cell r="C118">
            <v>292.7</v>
          </cell>
          <cell r="D118">
            <v>313.89999999999998</v>
          </cell>
          <cell r="F118">
            <v>6.4201126410690197</v>
          </cell>
          <cell r="G118">
            <v>6.2309739222990945</v>
          </cell>
          <cell r="H118">
            <v>6.679718255910454</v>
          </cell>
          <cell r="J118">
            <v>6</v>
          </cell>
          <cell r="K118">
            <v>7</v>
          </cell>
          <cell r="L118">
            <v>4</v>
          </cell>
        </row>
        <row r="119">
          <cell r="A119" t="str">
            <v>Malta</v>
          </cell>
          <cell r="B119">
            <v>17.5</v>
          </cell>
          <cell r="C119">
            <v>19.5</v>
          </cell>
          <cell r="D119">
            <v>19.7</v>
          </cell>
          <cell r="F119">
            <v>6.1771973173314505</v>
          </cell>
          <cell r="G119">
            <v>6.4505458154151496</v>
          </cell>
          <cell r="H119">
            <v>6.1813617822403515</v>
          </cell>
          <cell r="J119">
            <v>7</v>
          </cell>
          <cell r="K119">
            <v>5</v>
          </cell>
          <cell r="L119">
            <v>8</v>
          </cell>
        </row>
        <row r="120">
          <cell r="A120" t="str">
            <v>Netherlands</v>
          </cell>
          <cell r="B120">
            <v>532</v>
          </cell>
          <cell r="C120">
            <v>542.6</v>
          </cell>
          <cell r="D120">
            <v>536.6</v>
          </cell>
          <cell r="F120">
            <v>5.5718475073313778</v>
          </cell>
          <cell r="G120">
            <v>5.5725582828386573</v>
          </cell>
          <cell r="H120">
            <v>5.476851473830326</v>
          </cell>
          <cell r="J120">
            <v>11</v>
          </cell>
          <cell r="K120">
            <v>11</v>
          </cell>
          <cell r="L120">
            <v>14</v>
          </cell>
        </row>
        <row r="121">
          <cell r="A121" t="str">
            <v>Austria</v>
          </cell>
          <cell r="B121">
            <v>223.4</v>
          </cell>
          <cell r="C121">
            <v>226.1</v>
          </cell>
          <cell r="D121">
            <v>230.6</v>
          </cell>
          <cell r="F121">
            <v>5.0418650838430121</v>
          </cell>
          <cell r="G121">
            <v>5.056129522787244</v>
          </cell>
          <cell r="H121">
            <v>5.1513459175695298</v>
          </cell>
          <cell r="J121">
            <v>16</v>
          </cell>
          <cell r="K121">
            <v>17</v>
          </cell>
          <cell r="L121">
            <v>19</v>
          </cell>
        </row>
        <row r="122">
          <cell r="A122" t="str">
            <v>Poland</v>
          </cell>
          <cell r="B122">
            <v>633.5</v>
          </cell>
          <cell r="C122">
            <v>743.7</v>
          </cell>
          <cell r="D122">
            <v>801.9</v>
          </cell>
          <cell r="F122">
            <v>3.6790113419244688</v>
          </cell>
          <cell r="G122">
            <v>4.3066855835770337</v>
          </cell>
          <cell r="H122">
            <v>4.6647857828451755</v>
          </cell>
          <cell r="J122">
            <v>25</v>
          </cell>
          <cell r="K122">
            <v>24</v>
          </cell>
          <cell r="L122">
            <v>24</v>
          </cell>
        </row>
        <row r="123">
          <cell r="A123" t="str">
            <v>Portugal</v>
          </cell>
          <cell r="B123">
            <v>222.1</v>
          </cell>
          <cell r="C123">
            <v>223.2</v>
          </cell>
          <cell r="D123">
            <v>243.5</v>
          </cell>
          <cell r="F123">
            <v>4.5245273794002605</v>
          </cell>
          <cell r="G123">
            <v>4.4491398728247651</v>
          </cell>
          <cell r="H123">
            <v>4.7901011134280216</v>
          </cell>
          <cell r="J123">
            <v>20</v>
          </cell>
          <cell r="K123">
            <v>22</v>
          </cell>
          <cell r="L123">
            <v>21</v>
          </cell>
        </row>
        <row r="124">
          <cell r="A124" t="str">
            <v>Romania</v>
          </cell>
          <cell r="B124">
            <v>262.5</v>
          </cell>
          <cell r="C124">
            <v>246.2</v>
          </cell>
          <cell r="D124">
            <v>265.7</v>
          </cell>
          <cell r="F124">
            <v>3.3658592878482865</v>
          </cell>
          <cell r="G124">
            <v>3.201851924102324</v>
          </cell>
          <cell r="H124">
            <v>3.3858779452805425</v>
          </cell>
          <cell r="J124">
            <v>27</v>
          </cell>
          <cell r="K124">
            <v>27</v>
          </cell>
          <cell r="L124">
            <v>26</v>
          </cell>
        </row>
        <row r="125">
          <cell r="A125" t="str">
            <v>Slovenia</v>
          </cell>
          <cell r="B125">
            <v>63.5</v>
          </cell>
          <cell r="C125">
            <v>55</v>
          </cell>
          <cell r="D125">
            <v>62.3</v>
          </cell>
          <cell r="F125">
            <v>6.4512851772833484</v>
          </cell>
          <cell r="G125">
            <v>5.56792873051225</v>
          </cell>
          <cell r="H125">
            <v>6.2543921293042857</v>
          </cell>
          <cell r="J125">
            <v>5</v>
          </cell>
          <cell r="K125">
            <v>12</v>
          </cell>
          <cell r="L125">
            <v>7</v>
          </cell>
        </row>
        <row r="126">
          <cell r="A126" t="str">
            <v>Slovakia</v>
          </cell>
          <cell r="B126">
            <v>135.4</v>
          </cell>
          <cell r="C126">
            <v>129.1</v>
          </cell>
          <cell r="D126">
            <v>151.69999999999999</v>
          </cell>
          <cell r="F126">
            <v>5.2056901191849292</v>
          </cell>
          <cell r="G126">
            <v>4.9507228592246042</v>
          </cell>
          <cell r="H126">
            <v>5.7947209595477283</v>
          </cell>
          <cell r="J126">
            <v>15</v>
          </cell>
          <cell r="K126">
            <v>18</v>
          </cell>
          <cell r="L126">
            <v>10</v>
          </cell>
        </row>
        <row r="127">
          <cell r="A127" t="str">
            <v>Finland</v>
          </cell>
          <cell r="B127">
            <v>170.5</v>
          </cell>
          <cell r="C127">
            <v>176.2</v>
          </cell>
          <cell r="D127">
            <v>175.7</v>
          </cell>
          <cell r="F127">
            <v>6.5096212583995117</v>
          </cell>
          <cell r="G127">
            <v>6.7054838832439012</v>
          </cell>
          <cell r="H127">
            <v>6.7517196326326703</v>
          </cell>
          <cell r="J127">
            <v>4</v>
          </cell>
          <cell r="K127">
            <v>3</v>
          </cell>
          <cell r="L127">
            <v>3</v>
          </cell>
        </row>
        <row r="128">
          <cell r="A128" t="str">
            <v>Sweden</v>
          </cell>
          <cell r="B128">
            <v>348.4</v>
          </cell>
          <cell r="C128">
            <v>363.1</v>
          </cell>
          <cell r="D128">
            <v>356.7</v>
          </cell>
          <cell r="F128">
            <v>6.7018043319355209</v>
          </cell>
          <cell r="G128">
            <v>6.8898123375268021</v>
          </cell>
          <cell r="H128">
            <v>6.8055635052372496</v>
          </cell>
          <cell r="J128">
            <v>3</v>
          </cell>
          <cell r="K128">
            <v>2</v>
          </cell>
          <cell r="L128">
            <v>2</v>
          </cell>
        </row>
      </sheetData>
      <sheetData sheetId="8" refreshError="1">
        <row r="4">
          <cell r="A4" t="str">
            <v>European Union - 27 countries (from 2020)</v>
          </cell>
          <cell r="B4">
            <v>119852.9</v>
          </cell>
          <cell r="C4">
            <v>123010.6</v>
          </cell>
          <cell r="D4">
            <v>126189</v>
          </cell>
          <cell r="F4">
            <v>59.185594323061075</v>
          </cell>
          <cell r="G4">
            <v>60.010527769064261</v>
          </cell>
          <cell r="H4">
            <v>60.940556046535207</v>
          </cell>
        </row>
        <row r="6">
          <cell r="A6" t="str">
            <v>Baden-Württemberg</v>
          </cell>
          <cell r="B6">
            <v>3579.2</v>
          </cell>
          <cell r="C6">
            <v>3663</v>
          </cell>
          <cell r="D6">
            <v>3806.1</v>
          </cell>
          <cell r="F6">
            <v>60.186991323064497</v>
          </cell>
          <cell r="G6">
            <v>60.664778655537333</v>
          </cell>
          <cell r="H6">
            <v>62.660103388100495</v>
          </cell>
          <cell r="J6">
            <v>48</v>
          </cell>
          <cell r="K6">
            <v>45</v>
          </cell>
          <cell r="L6">
            <v>41</v>
          </cell>
        </row>
        <row r="7">
          <cell r="A7" t="str">
            <v>Bayern</v>
          </cell>
          <cell r="B7">
            <v>4179.8999999999996</v>
          </cell>
          <cell r="C7">
            <v>4301.6000000000004</v>
          </cell>
          <cell r="D7">
            <v>4436.6000000000004</v>
          </cell>
          <cell r="F7">
            <v>58.892567805565335</v>
          </cell>
          <cell r="G7">
            <v>59.695527276259739</v>
          </cell>
          <cell r="H7">
            <v>61.246859383196671</v>
          </cell>
          <cell r="J7">
            <v>51</v>
          </cell>
          <cell r="K7">
            <v>48</v>
          </cell>
          <cell r="L7">
            <v>48</v>
          </cell>
        </row>
        <row r="8">
          <cell r="A8" t="str">
            <v>Berlin</v>
          </cell>
          <cell r="B8">
            <v>1520.7</v>
          </cell>
          <cell r="C8">
            <v>1477.8</v>
          </cell>
          <cell r="D8">
            <v>1497</v>
          </cell>
          <cell r="F8">
            <v>80.041054792357485</v>
          </cell>
          <cell r="G8">
            <v>77.62369996848409</v>
          </cell>
          <cell r="H8">
            <v>77.336364106008162</v>
          </cell>
          <cell r="J8">
            <v>4</v>
          </cell>
          <cell r="K8">
            <v>5</v>
          </cell>
          <cell r="L8">
            <v>5</v>
          </cell>
        </row>
        <row r="9">
          <cell r="A9" t="str">
            <v>Brandenburg</v>
          </cell>
          <cell r="B9">
            <v>760.3</v>
          </cell>
          <cell r="C9">
            <v>783</v>
          </cell>
          <cell r="D9">
            <v>820.8</v>
          </cell>
          <cell r="F9">
            <v>61.502993043196888</v>
          </cell>
          <cell r="G9">
            <v>63.293185676178169</v>
          </cell>
          <cell r="H9">
            <v>65.44410779779939</v>
          </cell>
          <cell r="J9">
            <v>40</v>
          </cell>
          <cell r="K9">
            <v>31</v>
          </cell>
          <cell r="L9">
            <v>29</v>
          </cell>
        </row>
        <row r="10">
          <cell r="A10" t="str">
            <v>Bremen</v>
          </cell>
          <cell r="B10">
            <v>185.1</v>
          </cell>
          <cell r="C10">
            <v>193</v>
          </cell>
          <cell r="D10">
            <v>194.7</v>
          </cell>
          <cell r="F10">
            <v>58.986615678776289</v>
          </cell>
          <cell r="G10">
            <v>59.148023291449583</v>
          </cell>
          <cell r="H10">
            <v>59.179331306990882</v>
          </cell>
          <cell r="J10">
            <v>50</v>
          </cell>
          <cell r="K10">
            <v>52</v>
          </cell>
          <cell r="L10">
            <v>57</v>
          </cell>
        </row>
        <row r="11">
          <cell r="A11" t="str">
            <v>Hamburg</v>
          </cell>
          <cell r="B11">
            <v>672.4</v>
          </cell>
          <cell r="C11">
            <v>693.4</v>
          </cell>
          <cell r="D11">
            <v>733.7</v>
          </cell>
          <cell r="F11">
            <v>68.914625397150758</v>
          </cell>
          <cell r="G11">
            <v>69.583542398394385</v>
          </cell>
          <cell r="H11">
            <v>72.751611303916704</v>
          </cell>
          <cell r="J11">
            <v>19</v>
          </cell>
          <cell r="K11">
            <v>18</v>
          </cell>
          <cell r="L11">
            <v>13</v>
          </cell>
        </row>
        <row r="12">
          <cell r="A12" t="str">
            <v>Hessen</v>
          </cell>
          <cell r="B12">
            <v>1910.9</v>
          </cell>
          <cell r="C12">
            <v>2049.1</v>
          </cell>
          <cell r="D12">
            <v>2066.8000000000002</v>
          </cell>
          <cell r="F12">
            <v>60.536653361211435</v>
          </cell>
          <cell r="G12">
            <v>63.23602024441427</v>
          </cell>
          <cell r="H12">
            <v>63.488357805492413</v>
          </cell>
          <cell r="J12">
            <v>46</v>
          </cell>
          <cell r="K12">
            <v>34</v>
          </cell>
          <cell r="L12">
            <v>39</v>
          </cell>
        </row>
        <row r="13">
          <cell r="A13" t="str">
            <v>Mecklenburg-Vorpommern</v>
          </cell>
          <cell r="B13">
            <v>445.7</v>
          </cell>
          <cell r="C13">
            <v>451.9</v>
          </cell>
          <cell r="D13">
            <v>458.8</v>
          </cell>
          <cell r="F13">
            <v>58.34533315879041</v>
          </cell>
          <cell r="G13">
            <v>58.460543337645532</v>
          </cell>
          <cell r="H13">
            <v>60.368421052631582</v>
          </cell>
          <cell r="J13">
            <v>53</v>
          </cell>
          <cell r="K13">
            <v>56</v>
          </cell>
          <cell r="L13">
            <v>52</v>
          </cell>
        </row>
        <row r="14">
          <cell r="A14" t="str">
            <v>Niedersachsen</v>
          </cell>
          <cell r="B14">
            <v>2306.8000000000002</v>
          </cell>
          <cell r="C14">
            <v>2355</v>
          </cell>
          <cell r="D14">
            <v>2459.9</v>
          </cell>
          <cell r="F14">
            <v>56.626653901858269</v>
          </cell>
          <cell r="G14">
            <v>57.296481923020778</v>
          </cell>
          <cell r="H14">
            <v>59.618041249606158</v>
          </cell>
          <cell r="J14">
            <v>61</v>
          </cell>
          <cell r="K14">
            <v>60</v>
          </cell>
          <cell r="L14">
            <v>55</v>
          </cell>
        </row>
        <row r="15">
          <cell r="A15" t="str">
            <v>Nordrhein-Westfalen</v>
          </cell>
          <cell r="B15">
            <v>5170.2</v>
          </cell>
          <cell r="C15">
            <v>5422.2</v>
          </cell>
          <cell r="D15">
            <v>5570.8</v>
          </cell>
          <cell r="F15">
            <v>58.658951667801219</v>
          </cell>
          <cell r="G15">
            <v>60.635406998199571</v>
          </cell>
          <cell r="H15">
            <v>61.619803995310043</v>
          </cell>
          <cell r="J15">
            <v>52</v>
          </cell>
          <cell r="K15">
            <v>47</v>
          </cell>
          <cell r="L15">
            <v>46</v>
          </cell>
        </row>
        <row r="16">
          <cell r="A16" t="str">
            <v>Rheinland-Pfalz</v>
          </cell>
          <cell r="B16">
            <v>1171.8</v>
          </cell>
          <cell r="C16">
            <v>1244.9000000000001</v>
          </cell>
          <cell r="D16">
            <v>1241.5</v>
          </cell>
          <cell r="F16">
            <v>56.274312058781149</v>
          </cell>
          <cell r="G16">
            <v>58.793803721545288</v>
          </cell>
          <cell r="H16">
            <v>59.121862945854566</v>
          </cell>
          <cell r="J16">
            <v>62</v>
          </cell>
          <cell r="K16">
            <v>53</v>
          </cell>
          <cell r="L16">
            <v>58</v>
          </cell>
        </row>
        <row r="17">
          <cell r="A17" t="str">
            <v>Saarland</v>
          </cell>
          <cell r="B17">
            <v>263.7</v>
          </cell>
          <cell r="C17">
            <v>273.7</v>
          </cell>
          <cell r="D17">
            <v>277.10000000000002</v>
          </cell>
          <cell r="F17">
            <v>55.785910725618784</v>
          </cell>
          <cell r="G17">
            <v>56.890459363957589</v>
          </cell>
          <cell r="H17">
            <v>58.62068965517242</v>
          </cell>
          <cell r="J17">
            <v>63</v>
          </cell>
          <cell r="K17">
            <v>61</v>
          </cell>
          <cell r="L17">
            <v>61</v>
          </cell>
        </row>
        <row r="18">
          <cell r="A18" t="str">
            <v>Sachsen</v>
          </cell>
          <cell r="B18">
            <v>1177.2</v>
          </cell>
          <cell r="C18">
            <v>1217.5</v>
          </cell>
          <cell r="D18">
            <v>1244.5999999999999</v>
          </cell>
          <cell r="F18">
            <v>60.381616741895783</v>
          </cell>
          <cell r="G18">
            <v>61.997148385782666</v>
          </cell>
          <cell r="H18">
            <v>63.490282099678616</v>
          </cell>
          <cell r="J18">
            <v>47</v>
          </cell>
          <cell r="K18">
            <v>41</v>
          </cell>
          <cell r="L18">
            <v>38</v>
          </cell>
        </row>
        <row r="19">
          <cell r="A19" t="str">
            <v>Sachsen-Anhalt</v>
          </cell>
          <cell r="B19">
            <v>575.9</v>
          </cell>
          <cell r="C19">
            <v>578.79999999999995</v>
          </cell>
          <cell r="D19">
            <v>578.70000000000005</v>
          </cell>
          <cell r="F19">
            <v>57.297781315292006</v>
          </cell>
          <cell r="G19">
            <v>57.943738111923118</v>
          </cell>
          <cell r="H19">
            <v>57.956935403104659</v>
          </cell>
          <cell r="J19">
            <v>56</v>
          </cell>
          <cell r="K19">
            <v>58</v>
          </cell>
          <cell r="L19">
            <v>62</v>
          </cell>
        </row>
        <row r="20">
          <cell r="A20" t="str">
            <v>Schleswig-Holstein</v>
          </cell>
          <cell r="B20">
            <v>791.4</v>
          </cell>
          <cell r="C20">
            <v>835.4</v>
          </cell>
          <cell r="D20">
            <v>894.2</v>
          </cell>
          <cell r="F20">
            <v>54.179502978024232</v>
          </cell>
          <cell r="G20">
            <v>56.606586258300581</v>
          </cell>
          <cell r="H20">
            <v>60.317032040472171</v>
          </cell>
          <cell r="J20">
            <v>66</v>
          </cell>
          <cell r="K20">
            <v>63</v>
          </cell>
          <cell r="L20">
            <v>54</v>
          </cell>
        </row>
        <row r="21">
          <cell r="A21" t="str">
            <v>Thüringen</v>
          </cell>
          <cell r="B21">
            <v>575.70000000000005</v>
          </cell>
          <cell r="C21">
            <v>587.29999999999995</v>
          </cell>
          <cell r="D21">
            <v>605.29999999999995</v>
          </cell>
          <cell r="F21">
            <v>56.819976312672729</v>
          </cell>
          <cell r="G21">
            <v>57.799429190040343</v>
          </cell>
          <cell r="H21">
            <v>60.342936895623552</v>
          </cell>
          <cell r="J21">
            <v>59</v>
          </cell>
          <cell r="K21">
            <v>59</v>
          </cell>
          <cell r="L21">
            <v>53</v>
          </cell>
        </row>
        <row r="23">
          <cell r="A23" t="str">
            <v>Région de Bruxelles-Capitale/Brussels Hoofdstedelijk Gewest</v>
          </cell>
          <cell r="B23">
            <v>444</v>
          </cell>
          <cell r="C23">
            <v>453.8</v>
          </cell>
          <cell r="D23">
            <v>459.5</v>
          </cell>
          <cell r="F23">
            <v>87.367178276269186</v>
          </cell>
          <cell r="G23">
            <v>86.191832858499524</v>
          </cell>
          <cell r="H23">
            <v>89.641045649629334</v>
          </cell>
          <cell r="J23">
            <v>1</v>
          </cell>
          <cell r="K23">
            <v>1</v>
          </cell>
          <cell r="L23">
            <v>1</v>
          </cell>
        </row>
        <row r="24">
          <cell r="A24" t="str">
            <v>Vlaams Gewest</v>
          </cell>
          <cell r="B24">
            <v>2180.4</v>
          </cell>
          <cell r="C24">
            <v>2127.6999999999998</v>
          </cell>
          <cell r="D24">
            <v>2148.4</v>
          </cell>
          <cell r="F24">
            <v>71.28052567916572</v>
          </cell>
          <cell r="G24">
            <v>69.148521286967821</v>
          </cell>
          <cell r="H24">
            <v>69.520758502410771</v>
          </cell>
          <cell r="J24">
            <v>13</v>
          </cell>
          <cell r="K24">
            <v>20</v>
          </cell>
          <cell r="L24">
            <v>20</v>
          </cell>
        </row>
        <row r="25">
          <cell r="A25" t="str">
            <v>Région wallonne</v>
          </cell>
          <cell r="B25">
            <v>1055.5999999999999</v>
          </cell>
          <cell r="C25">
            <v>1049.3</v>
          </cell>
          <cell r="D25">
            <v>1059.2</v>
          </cell>
          <cell r="F25">
            <v>74.490155952296945</v>
          </cell>
          <cell r="G25">
            <v>73.988153998025666</v>
          </cell>
          <cell r="H25">
            <v>72.877390945369484</v>
          </cell>
          <cell r="J25">
            <v>8</v>
          </cell>
          <cell r="K25">
            <v>9</v>
          </cell>
          <cell r="L25">
            <v>12</v>
          </cell>
        </row>
        <row r="26">
          <cell r="A26" t="str">
            <v>Severna i Yugoiztochna Bulgaria</v>
          </cell>
          <cell r="B26">
            <v>539.79999999999995</v>
          </cell>
          <cell r="C26">
            <v>558.4</v>
          </cell>
          <cell r="D26">
            <v>659.2</v>
          </cell>
          <cell r="F26">
            <v>40.077214344049295</v>
          </cell>
          <cell r="G26">
            <v>41.473559120617942</v>
          </cell>
          <cell r="H26">
            <v>48.371000880540073</v>
          </cell>
          <cell r="J26">
            <v>86</v>
          </cell>
          <cell r="K26">
            <v>85</v>
          </cell>
          <cell r="L26">
            <v>79</v>
          </cell>
        </row>
        <row r="27">
          <cell r="A27" t="str">
            <v>Yugozapadna i Yuzhna tsentralna Bulgaria</v>
          </cell>
          <cell r="B27">
            <v>838.8</v>
          </cell>
          <cell r="C27">
            <v>833.3</v>
          </cell>
          <cell r="D27">
            <v>870.1</v>
          </cell>
          <cell r="F27">
            <v>52.821158690176318</v>
          </cell>
          <cell r="G27">
            <v>52.820740365111561</v>
          </cell>
          <cell r="H27">
            <v>55.686400000000006</v>
          </cell>
          <cell r="J27">
            <v>68</v>
          </cell>
          <cell r="K27">
            <v>69</v>
          </cell>
          <cell r="L27">
            <v>67</v>
          </cell>
        </row>
        <row r="28">
          <cell r="A28" t="str">
            <v>Česko</v>
          </cell>
          <cell r="B28">
            <v>2492.9</v>
          </cell>
          <cell r="C28">
            <v>2480.8000000000002</v>
          </cell>
          <cell r="D28">
            <v>2604</v>
          </cell>
          <cell r="F28">
            <v>48.353246954767634</v>
          </cell>
          <cell r="G28">
            <v>49.202697342324484</v>
          </cell>
          <cell r="H28">
            <v>50.357764455617868</v>
          </cell>
          <cell r="J28">
            <v>77</v>
          </cell>
          <cell r="K28">
            <v>76</v>
          </cell>
          <cell r="L28">
            <v>77</v>
          </cell>
        </row>
        <row r="29">
          <cell r="A29" t="str">
            <v>Denmark</v>
          </cell>
          <cell r="B29">
            <v>1923.8</v>
          </cell>
          <cell r="C29">
            <v>1950.9</v>
          </cell>
          <cell r="D29">
            <v>2009</v>
          </cell>
          <cell r="F29">
            <v>64.735177333602522</v>
          </cell>
          <cell r="G29">
            <v>64.997501249375318</v>
          </cell>
          <cell r="H29">
            <v>65.623570915267521</v>
          </cell>
          <cell r="J29">
            <v>27</v>
          </cell>
          <cell r="K29">
            <v>28</v>
          </cell>
          <cell r="L29">
            <v>27</v>
          </cell>
        </row>
        <row r="30">
          <cell r="A30" t="str">
            <v>Eesti</v>
          </cell>
          <cell r="B30">
            <v>437.4</v>
          </cell>
          <cell r="C30">
            <v>442.7</v>
          </cell>
          <cell r="D30">
            <v>447.2</v>
          </cell>
          <cell r="F30">
            <v>64.579949800679174</v>
          </cell>
          <cell r="G30">
            <v>63.73452346674344</v>
          </cell>
          <cell r="H30">
            <v>64.013741769252789</v>
          </cell>
          <cell r="J30">
            <v>29</v>
          </cell>
          <cell r="K30">
            <v>29</v>
          </cell>
          <cell r="L30">
            <v>35</v>
          </cell>
        </row>
        <row r="31">
          <cell r="A31" t="str">
            <v>Ireland</v>
          </cell>
          <cell r="B31">
            <v>1824.7</v>
          </cell>
          <cell r="C31">
            <v>1891.8</v>
          </cell>
          <cell r="D31">
            <v>1996.3</v>
          </cell>
          <cell r="F31">
            <v>70.744000310161667</v>
          </cell>
          <cell r="G31">
            <v>70.912362246045419</v>
          </cell>
          <cell r="H31">
            <v>72.932193482390772</v>
          </cell>
          <cell r="J31">
            <v>15</v>
          </cell>
          <cell r="K31">
            <v>14</v>
          </cell>
          <cell r="L31">
            <v>10</v>
          </cell>
        </row>
        <row r="32">
          <cell r="A32" t="str">
            <v>Attiki</v>
          </cell>
          <cell r="B32">
            <v>1169.2</v>
          </cell>
          <cell r="C32">
            <v>1116.0999999999999</v>
          </cell>
          <cell r="D32">
            <v>1126.7</v>
          </cell>
          <cell r="F32">
            <v>74.362399033263387</v>
          </cell>
          <cell r="G32">
            <v>71.453265044814344</v>
          </cell>
          <cell r="H32">
            <v>71.053793277416915</v>
          </cell>
          <cell r="J32">
            <v>9</v>
          </cell>
          <cell r="K32">
            <v>11</v>
          </cell>
          <cell r="L32">
            <v>18</v>
          </cell>
        </row>
        <row r="33">
          <cell r="A33" t="str">
            <v>Nisia Aigaiou, Kriti</v>
          </cell>
          <cell r="B33">
            <v>220.2</v>
          </cell>
          <cell r="C33">
            <v>205.2</v>
          </cell>
          <cell r="D33">
            <v>204.8</v>
          </cell>
          <cell r="F33">
            <v>48.857333037497227</v>
          </cell>
          <cell r="G33">
            <v>44.618395303326807</v>
          </cell>
          <cell r="H33">
            <v>43.463497453310701</v>
          </cell>
          <cell r="J33">
            <v>75</v>
          </cell>
          <cell r="K33">
            <v>83</v>
          </cell>
          <cell r="L33">
            <v>85</v>
          </cell>
        </row>
        <row r="34">
          <cell r="A34" t="str">
            <v>Voreia Elláda</v>
          </cell>
          <cell r="B34">
            <v>603.6</v>
          </cell>
          <cell r="C34">
            <v>634</v>
          </cell>
          <cell r="D34">
            <v>670.8</v>
          </cell>
          <cell r="F34">
            <v>54.763200870985308</v>
          </cell>
          <cell r="G34">
            <v>55.560424152133912</v>
          </cell>
          <cell r="H34">
            <v>57.074789415468388</v>
          </cell>
          <cell r="J34">
            <v>65</v>
          </cell>
          <cell r="K34">
            <v>65</v>
          </cell>
          <cell r="L34">
            <v>63</v>
          </cell>
        </row>
        <row r="35">
          <cell r="A35" t="str">
            <v>Kentriki Elláda</v>
          </cell>
          <cell r="B35">
            <v>469.4</v>
          </cell>
          <cell r="C35">
            <v>470.4</v>
          </cell>
          <cell r="D35">
            <v>465</v>
          </cell>
          <cell r="F35">
            <v>46.548988496628319</v>
          </cell>
          <cell r="G35">
            <v>45.946473920687637</v>
          </cell>
          <cell r="H35">
            <v>44.984037922027667</v>
          </cell>
          <cell r="J35">
            <v>81</v>
          </cell>
          <cell r="K35">
            <v>80</v>
          </cell>
          <cell r="L35">
            <v>83</v>
          </cell>
        </row>
        <row r="36">
          <cell r="A36" t="str">
            <v>Noroeste</v>
          </cell>
          <cell r="B36">
            <v>1214.9000000000001</v>
          </cell>
          <cell r="C36">
            <v>1231.3</v>
          </cell>
          <cell r="D36">
            <v>1240.5999999999999</v>
          </cell>
          <cell r="F36">
            <v>69.990782348196802</v>
          </cell>
          <cell r="G36">
            <v>69.396381671645159</v>
          </cell>
          <cell r="H36">
            <v>68.194810905892695</v>
          </cell>
          <cell r="J36">
            <v>16</v>
          </cell>
          <cell r="K36">
            <v>19</v>
          </cell>
          <cell r="L36">
            <v>22</v>
          </cell>
        </row>
        <row r="37">
          <cell r="A37" t="str">
            <v>Noreste</v>
          </cell>
          <cell r="B37">
            <v>1497.4</v>
          </cell>
          <cell r="C37">
            <v>1517.6</v>
          </cell>
          <cell r="D37">
            <v>1539.4</v>
          </cell>
          <cell r="F37">
            <v>74.601434834595466</v>
          </cell>
          <cell r="G37">
            <v>73.989566574033446</v>
          </cell>
          <cell r="H37">
            <v>74.550825705845327</v>
          </cell>
          <cell r="J37">
            <v>7</v>
          </cell>
          <cell r="K37">
            <v>8</v>
          </cell>
          <cell r="L37">
            <v>7</v>
          </cell>
        </row>
        <row r="38">
          <cell r="A38" t="str">
            <v>Comunidad de Madrid</v>
          </cell>
          <cell r="B38">
            <v>2409.6</v>
          </cell>
          <cell r="C38">
            <v>2469.6999999999998</v>
          </cell>
          <cell r="D38">
            <v>2534.4</v>
          </cell>
          <cell r="F38">
            <v>74.899754437226079</v>
          </cell>
          <cell r="G38">
            <v>74.245430495430483</v>
          </cell>
          <cell r="H38">
            <v>73.743016759776538</v>
          </cell>
          <cell r="J38">
            <v>6</v>
          </cell>
          <cell r="K38">
            <v>7</v>
          </cell>
          <cell r="L38">
            <v>8</v>
          </cell>
        </row>
        <row r="39">
          <cell r="A39" t="str">
            <v>Centro (ES)</v>
          </cell>
          <cell r="B39">
            <v>1327</v>
          </cell>
          <cell r="C39">
            <v>1376.3</v>
          </cell>
          <cell r="D39">
            <v>1414.4</v>
          </cell>
          <cell r="F39">
            <v>57.952659620927584</v>
          </cell>
          <cell r="G39">
            <v>59.333505776858075</v>
          </cell>
          <cell r="H39">
            <v>60.444444444444443</v>
          </cell>
          <cell r="J39">
            <v>55</v>
          </cell>
          <cell r="K39">
            <v>50</v>
          </cell>
          <cell r="L39">
            <v>51</v>
          </cell>
        </row>
        <row r="40">
          <cell r="A40" t="str">
            <v>Este</v>
          </cell>
          <cell r="B40">
            <v>3978.8</v>
          </cell>
          <cell r="C40">
            <v>4175.5</v>
          </cell>
          <cell r="D40">
            <v>4374.3999999999996</v>
          </cell>
          <cell r="F40">
            <v>62.35972666290516</v>
          </cell>
          <cell r="G40">
            <v>63.065444274947509</v>
          </cell>
          <cell r="H40">
            <v>64.601116460406999</v>
          </cell>
          <cell r="J40">
            <v>36</v>
          </cell>
          <cell r="K40">
            <v>36</v>
          </cell>
          <cell r="L40">
            <v>31</v>
          </cell>
        </row>
        <row r="41">
          <cell r="A41" t="str">
            <v>Sur</v>
          </cell>
          <cell r="B41">
            <v>2460.4</v>
          </cell>
          <cell r="C41">
            <v>2547.1999999999998</v>
          </cell>
          <cell r="D41">
            <v>2574.4</v>
          </cell>
          <cell r="F41">
            <v>61.834631817039465</v>
          </cell>
          <cell r="G41">
            <v>62.06778917614951</v>
          </cell>
          <cell r="H41">
            <v>61.340513235959882</v>
          </cell>
          <cell r="J41">
            <v>37</v>
          </cell>
          <cell r="K41">
            <v>40</v>
          </cell>
          <cell r="L41">
            <v>47</v>
          </cell>
        </row>
        <row r="42">
          <cell r="A42" t="str">
            <v>Canarias</v>
          </cell>
          <cell r="B42">
            <v>597.20000000000005</v>
          </cell>
          <cell r="C42">
            <v>573.70000000000005</v>
          </cell>
          <cell r="D42">
            <v>589.4</v>
          </cell>
          <cell r="F42">
            <v>64.597079502433758</v>
          </cell>
          <cell r="G42">
            <v>59.315550041356488</v>
          </cell>
          <cell r="H42">
            <v>58.658439490445858</v>
          </cell>
          <cell r="J42">
            <v>28</v>
          </cell>
          <cell r="K42">
            <v>51</v>
          </cell>
          <cell r="L42">
            <v>60</v>
          </cell>
        </row>
        <row r="43">
          <cell r="A43" t="str">
            <v>Ile de France</v>
          </cell>
          <cell r="B43">
            <v>4761.1000000000004</v>
          </cell>
          <cell r="C43">
            <v>4874.3</v>
          </cell>
          <cell r="D43">
            <v>4869.3</v>
          </cell>
          <cell r="F43">
            <v>83.707233025071204</v>
          </cell>
          <cell r="G43">
            <v>85.415133354361615</v>
          </cell>
          <cell r="H43">
            <v>84.702628420338527</v>
          </cell>
          <cell r="J43">
            <v>2</v>
          </cell>
          <cell r="K43">
            <v>2</v>
          </cell>
          <cell r="L43">
            <v>3</v>
          </cell>
        </row>
        <row r="44">
          <cell r="A44" t="str">
            <v>Centre — Val de Loire</v>
          </cell>
          <cell r="B44">
            <v>650.5</v>
          </cell>
          <cell r="C44">
            <v>694.3</v>
          </cell>
          <cell r="D44">
            <v>716.2</v>
          </cell>
          <cell r="F44">
            <v>61.758283489983867</v>
          </cell>
          <cell r="G44">
            <v>63.360102208432188</v>
          </cell>
          <cell r="H44">
            <v>64.843820733363515</v>
          </cell>
          <cell r="J44">
            <v>38</v>
          </cell>
          <cell r="K44">
            <v>30</v>
          </cell>
          <cell r="L44">
            <v>30</v>
          </cell>
        </row>
        <row r="45">
          <cell r="A45" t="str">
            <v>Bourgogne-Franche-Comté</v>
          </cell>
          <cell r="B45">
            <v>707.2</v>
          </cell>
          <cell r="C45">
            <v>731</v>
          </cell>
          <cell r="D45">
            <v>711.7</v>
          </cell>
          <cell r="F45">
            <v>60.829175984861529</v>
          </cell>
          <cell r="G45">
            <v>63.257182416060928</v>
          </cell>
          <cell r="H45">
            <v>61.747353808780161</v>
          </cell>
          <cell r="J45">
            <v>43</v>
          </cell>
          <cell r="K45">
            <v>33</v>
          </cell>
          <cell r="L45">
            <v>44</v>
          </cell>
        </row>
        <row r="46">
          <cell r="A46" t="str">
            <v>Normandie</v>
          </cell>
          <cell r="B46">
            <v>825.1</v>
          </cell>
          <cell r="C46">
            <v>835.7</v>
          </cell>
          <cell r="D46">
            <v>837.2</v>
          </cell>
          <cell r="F46">
            <v>60.664657010513935</v>
          </cell>
          <cell r="G46">
            <v>61.209990478283174</v>
          </cell>
          <cell r="H46">
            <v>62.028598947914347</v>
          </cell>
          <cell r="J46">
            <v>45</v>
          </cell>
          <cell r="K46">
            <v>44</v>
          </cell>
          <cell r="L46">
            <v>43</v>
          </cell>
        </row>
        <row r="47">
          <cell r="A47" t="str">
            <v>Hauts-de-France</v>
          </cell>
          <cell r="B47">
            <v>1454.7</v>
          </cell>
          <cell r="C47">
            <v>1492.4</v>
          </cell>
          <cell r="D47">
            <v>1551.1</v>
          </cell>
          <cell r="F47">
            <v>61.647667076323266</v>
          </cell>
          <cell r="G47">
            <v>63.269459046973033</v>
          </cell>
          <cell r="H47">
            <v>64.591488298492536</v>
          </cell>
          <cell r="J47">
            <v>39</v>
          </cell>
          <cell r="K47">
            <v>32</v>
          </cell>
          <cell r="L47">
            <v>32</v>
          </cell>
        </row>
        <row r="48">
          <cell r="A48" t="str">
            <v>Grand Est</v>
          </cell>
          <cell r="B48">
            <v>1346.2</v>
          </cell>
          <cell r="C48">
            <v>1447.6</v>
          </cell>
          <cell r="D48">
            <v>1504.4</v>
          </cell>
          <cell r="F48">
            <v>58.161237362827279</v>
          </cell>
          <cell r="G48">
            <v>62.086121118545201</v>
          </cell>
          <cell r="H48">
            <v>64.530519452665885</v>
          </cell>
          <cell r="J48">
            <v>54</v>
          </cell>
          <cell r="K48">
            <v>39</v>
          </cell>
          <cell r="L48">
            <v>33</v>
          </cell>
        </row>
        <row r="49">
          <cell r="A49" t="str">
            <v>Pays de la Loire</v>
          </cell>
          <cell r="B49">
            <v>1036.0999999999999</v>
          </cell>
          <cell r="C49">
            <v>1041.3</v>
          </cell>
          <cell r="D49">
            <v>1088.2</v>
          </cell>
          <cell r="F49">
            <v>62.996291116921007</v>
          </cell>
          <cell r="G49">
            <v>61.564384533522521</v>
          </cell>
          <cell r="H49">
            <v>63.711943793911004</v>
          </cell>
          <cell r="J49">
            <v>35</v>
          </cell>
          <cell r="K49">
            <v>42</v>
          </cell>
          <cell r="L49">
            <v>36</v>
          </cell>
        </row>
        <row r="50">
          <cell r="A50" t="str">
            <v>Bretagne</v>
          </cell>
          <cell r="B50">
            <v>959.4</v>
          </cell>
          <cell r="C50">
            <v>973</v>
          </cell>
          <cell r="D50">
            <v>995.1</v>
          </cell>
          <cell r="F50">
            <v>68.39178785286569</v>
          </cell>
          <cell r="G50">
            <v>67.303036591270654</v>
          </cell>
          <cell r="H50">
            <v>65.900662251655632</v>
          </cell>
          <cell r="J50">
            <v>20</v>
          </cell>
          <cell r="K50">
            <v>24</v>
          </cell>
          <cell r="L50">
            <v>26</v>
          </cell>
        </row>
        <row r="51">
          <cell r="A51" t="str">
            <v>Nouvelle-Aquitaine</v>
          </cell>
          <cell r="B51">
            <v>1698.1</v>
          </cell>
          <cell r="C51">
            <v>1718.2</v>
          </cell>
          <cell r="D51">
            <v>1757</v>
          </cell>
          <cell r="F51">
            <v>67.342163705583758</v>
          </cell>
          <cell r="G51">
            <v>66.92894982860706</v>
          </cell>
          <cell r="H51">
            <v>67.012471871543539</v>
          </cell>
          <cell r="J51">
            <v>22</v>
          </cell>
          <cell r="K51">
            <v>26</v>
          </cell>
          <cell r="L51">
            <v>25</v>
          </cell>
        </row>
        <row r="52">
          <cell r="A52" t="str">
            <v>Occitanie</v>
          </cell>
          <cell r="B52">
            <v>1783</v>
          </cell>
          <cell r="C52">
            <v>1838.2</v>
          </cell>
          <cell r="D52">
            <v>1936.5</v>
          </cell>
          <cell r="F52">
            <v>71.471519621597793</v>
          </cell>
          <cell r="G52">
            <v>74.44516442572494</v>
          </cell>
          <cell r="H52">
            <v>76.09635334800376</v>
          </cell>
          <cell r="J52">
            <v>12</v>
          </cell>
          <cell r="K52">
            <v>6</v>
          </cell>
          <cell r="L52">
            <v>6</v>
          </cell>
        </row>
        <row r="53">
          <cell r="A53" t="str">
            <v>Auvergne-Rhône-Alpes</v>
          </cell>
          <cell r="B53">
            <v>2518</v>
          </cell>
          <cell r="C53">
            <v>2555.6999999999998</v>
          </cell>
          <cell r="D53">
            <v>2599.8000000000002</v>
          </cell>
          <cell r="F53">
            <v>70.788001461865008</v>
          </cell>
          <cell r="G53">
            <v>71.318543323566345</v>
          </cell>
          <cell r="H53">
            <v>71.845465096998851</v>
          </cell>
          <cell r="J53">
            <v>14</v>
          </cell>
          <cell r="K53">
            <v>13</v>
          </cell>
          <cell r="L53">
            <v>15</v>
          </cell>
        </row>
        <row r="54">
          <cell r="A54" t="str">
            <v>Provence-Alpes-Côte d’Azur</v>
          </cell>
          <cell r="B54">
            <v>1472.3</v>
          </cell>
          <cell r="C54">
            <v>1495.3</v>
          </cell>
          <cell r="D54">
            <v>1499.4</v>
          </cell>
          <cell r="F54">
            <v>72.584302898836512</v>
          </cell>
          <cell r="G54">
            <v>73.816458508170015</v>
          </cell>
          <cell r="H54">
            <v>72.942206654991253</v>
          </cell>
          <cell r="J54">
            <v>10</v>
          </cell>
          <cell r="K54">
            <v>10</v>
          </cell>
          <cell r="L54">
            <v>9</v>
          </cell>
        </row>
        <row r="55">
          <cell r="A55" t="str">
            <v>Corse</v>
          </cell>
          <cell r="B55">
            <v>83</v>
          </cell>
          <cell r="C55">
            <v>81.7</v>
          </cell>
          <cell r="D55">
            <v>83.3</v>
          </cell>
          <cell r="F55">
            <v>63.895304080061585</v>
          </cell>
          <cell r="G55">
            <v>58.232359230220951</v>
          </cell>
          <cell r="H55">
            <v>58.661971830985912</v>
          </cell>
          <cell r="J55">
            <v>31</v>
          </cell>
          <cell r="K55">
            <v>57</v>
          </cell>
          <cell r="L55">
            <v>59</v>
          </cell>
        </row>
        <row r="56">
          <cell r="A56" t="str">
            <v>RUP FR — Régions Ultrapériphériques Françaises</v>
          </cell>
          <cell r="B56">
            <v>334.1</v>
          </cell>
          <cell r="C56">
            <v>341.5</v>
          </cell>
          <cell r="D56">
            <v>350.8</v>
          </cell>
          <cell r="F56">
            <v>57.179531062810206</v>
          </cell>
          <cell r="G56">
            <v>56.699319276108248</v>
          </cell>
          <cell r="H56">
            <v>56.244989578322915</v>
          </cell>
          <cell r="J56">
            <v>57</v>
          </cell>
          <cell r="K56">
            <v>62</v>
          </cell>
          <cell r="L56">
            <v>65</v>
          </cell>
        </row>
        <row r="57">
          <cell r="A57" t="str">
            <v>Hrvatska</v>
          </cell>
          <cell r="B57">
            <v>789.6</v>
          </cell>
          <cell r="C57">
            <v>844.7</v>
          </cell>
          <cell r="D57">
            <v>900.3</v>
          </cell>
          <cell r="F57">
            <v>49.248425123183438</v>
          </cell>
          <cell r="G57">
            <v>52.222565687789803</v>
          </cell>
          <cell r="H57">
            <v>53.544665159985719</v>
          </cell>
          <cell r="J57">
            <v>73</v>
          </cell>
          <cell r="K57">
            <v>72</v>
          </cell>
          <cell r="L57">
            <v>72</v>
          </cell>
        </row>
        <row r="58">
          <cell r="A58" t="str">
            <v>Nord-Ovest</v>
          </cell>
          <cell r="B58">
            <v>3203.8</v>
          </cell>
          <cell r="C58">
            <v>3350.8</v>
          </cell>
          <cell r="D58">
            <v>3392</v>
          </cell>
          <cell r="F58">
            <v>46.710113866655007</v>
          </cell>
          <cell r="G58">
            <v>48.089094275176173</v>
          </cell>
          <cell r="H58">
            <v>48.026958528608041</v>
          </cell>
          <cell r="J58">
            <v>80</v>
          </cell>
          <cell r="K58">
            <v>79</v>
          </cell>
          <cell r="L58">
            <v>80</v>
          </cell>
        </row>
        <row r="59">
          <cell r="A59" t="str">
            <v>Sud</v>
          </cell>
          <cell r="B59">
            <v>1949.2</v>
          </cell>
          <cell r="C59">
            <v>2084.4</v>
          </cell>
          <cell r="D59">
            <v>2124.6999999999998</v>
          </cell>
          <cell r="F59">
            <v>46.376397811087323</v>
          </cell>
          <cell r="G59">
            <v>48.339517625231913</v>
          </cell>
          <cell r="H59">
            <v>48.555692673339728</v>
          </cell>
          <cell r="J59">
            <v>82</v>
          </cell>
          <cell r="K59">
            <v>78</v>
          </cell>
          <cell r="L59">
            <v>78</v>
          </cell>
        </row>
        <row r="60">
          <cell r="A60" t="str">
            <v>Isole</v>
          </cell>
          <cell r="B60">
            <v>839.9</v>
          </cell>
          <cell r="C60">
            <v>909.6</v>
          </cell>
          <cell r="D60">
            <v>947.1</v>
          </cell>
          <cell r="F60">
            <v>44.223883740522325</v>
          </cell>
          <cell r="G60">
            <v>45.856019358741683</v>
          </cell>
          <cell r="H60">
            <v>45.899970921779584</v>
          </cell>
          <cell r="J60">
            <v>83</v>
          </cell>
          <cell r="K60">
            <v>81</v>
          </cell>
          <cell r="L60">
            <v>82</v>
          </cell>
        </row>
        <row r="61">
          <cell r="A61" t="str">
            <v>Nord-Est</v>
          </cell>
          <cell r="B61">
            <v>2271.5</v>
          </cell>
          <cell r="C61">
            <v>2380.3000000000002</v>
          </cell>
          <cell r="D61">
            <v>2476.1999999999998</v>
          </cell>
          <cell r="F61">
            <v>44.072564998059761</v>
          </cell>
          <cell r="G61">
            <v>45.318330667885164</v>
          </cell>
          <cell r="H61">
            <v>46.883520145410472</v>
          </cell>
          <cell r="J61">
            <v>84</v>
          </cell>
          <cell r="K61">
            <v>82</v>
          </cell>
          <cell r="L61">
            <v>81</v>
          </cell>
        </row>
        <row r="62">
          <cell r="A62" t="str">
            <v>Centro (IT)</v>
          </cell>
          <cell r="B62">
            <v>2417.4</v>
          </cell>
          <cell r="C62">
            <v>2512.3000000000002</v>
          </cell>
          <cell r="D62">
            <v>2564.4</v>
          </cell>
          <cell r="F62">
            <v>49.207156960530874</v>
          </cell>
          <cell r="G62">
            <v>50.387083834737268</v>
          </cell>
          <cell r="H62">
            <v>50.438613744541918</v>
          </cell>
          <cell r="J62">
            <v>74</v>
          </cell>
          <cell r="K62">
            <v>75</v>
          </cell>
          <cell r="L62">
            <v>76</v>
          </cell>
        </row>
        <row r="63">
          <cell r="A63" t="str">
            <v>Kýpros</v>
          </cell>
          <cell r="B63">
            <v>310.10000000000002</v>
          </cell>
          <cell r="C63">
            <v>330</v>
          </cell>
          <cell r="D63">
            <v>335.9</v>
          </cell>
          <cell r="F63">
            <v>66.846303082560908</v>
          </cell>
          <cell r="G63">
            <v>69.081013188193424</v>
          </cell>
          <cell r="H63">
            <v>69.257731958762875</v>
          </cell>
          <cell r="J63">
            <v>24</v>
          </cell>
          <cell r="K63">
            <v>21</v>
          </cell>
          <cell r="L63">
            <v>21</v>
          </cell>
        </row>
        <row r="64">
          <cell r="A64" t="str">
            <v>Latvija</v>
          </cell>
          <cell r="B64">
            <v>538.79999999999995</v>
          </cell>
          <cell r="C64">
            <v>526.5</v>
          </cell>
          <cell r="D64">
            <v>532.9</v>
          </cell>
          <cell r="F64">
            <v>60.798916723087324</v>
          </cell>
          <cell r="G64">
            <v>59.545351730377739</v>
          </cell>
          <cell r="H64">
            <v>60.73626624116708</v>
          </cell>
          <cell r="J64">
            <v>44</v>
          </cell>
          <cell r="K64">
            <v>49</v>
          </cell>
          <cell r="L64">
            <v>50</v>
          </cell>
        </row>
        <row r="65">
          <cell r="A65" t="str">
            <v>Lietuva</v>
          </cell>
          <cell r="B65">
            <v>935.7</v>
          </cell>
          <cell r="C65">
            <v>961.7</v>
          </cell>
          <cell r="D65">
            <v>984.9</v>
          </cell>
          <cell r="F65">
            <v>66.094511549057003</v>
          </cell>
          <cell r="G65">
            <v>66.994078718216656</v>
          </cell>
          <cell r="H65">
            <v>67.648876983309293</v>
          </cell>
          <cell r="J65">
            <v>26</v>
          </cell>
          <cell r="K65">
            <v>25</v>
          </cell>
          <cell r="L65">
            <v>24</v>
          </cell>
        </row>
        <row r="66">
          <cell r="A66" t="str">
            <v>Luxembourg</v>
          </cell>
          <cell r="B66">
            <v>255</v>
          </cell>
          <cell r="C66">
            <v>260.39999999999998</v>
          </cell>
          <cell r="D66">
            <v>275.3</v>
          </cell>
          <cell r="F66">
            <v>81.888246628131029</v>
          </cell>
          <cell r="G66">
            <v>81.096231703519138</v>
          </cell>
          <cell r="H66">
            <v>85.179455445544562</v>
          </cell>
          <cell r="J66">
            <v>3</v>
          </cell>
          <cell r="K66">
            <v>3</v>
          </cell>
          <cell r="L66">
            <v>2</v>
          </cell>
        </row>
        <row r="67">
          <cell r="A67" t="str">
            <v>Közép-Magyarország</v>
          </cell>
          <cell r="B67">
            <v>1055</v>
          </cell>
          <cell r="C67">
            <v>1074.9000000000001</v>
          </cell>
          <cell r="D67">
            <v>1130.5999999999999</v>
          </cell>
          <cell r="F67">
            <v>67.754158371331329</v>
          </cell>
          <cell r="G67">
            <v>68.13082335044686</v>
          </cell>
          <cell r="H67">
            <v>70.437978942121987</v>
          </cell>
          <cell r="J67">
            <v>21</v>
          </cell>
          <cell r="K67">
            <v>22</v>
          </cell>
          <cell r="L67">
            <v>19</v>
          </cell>
        </row>
        <row r="68">
          <cell r="A68" t="str">
            <v>Dunántúl</v>
          </cell>
          <cell r="B68">
            <v>567</v>
          </cell>
          <cell r="C68">
            <v>575.20000000000005</v>
          </cell>
          <cell r="D68">
            <v>596.1</v>
          </cell>
          <cell r="F68">
            <v>40.381739192365217</v>
          </cell>
          <cell r="G68">
            <v>40.785648443593566</v>
          </cell>
          <cell r="H68">
            <v>42.609006433166549</v>
          </cell>
          <cell r="J68">
            <v>85</v>
          </cell>
          <cell r="K68">
            <v>86</v>
          </cell>
          <cell r="L68">
            <v>86</v>
          </cell>
        </row>
        <row r="69">
          <cell r="A69" t="str">
            <v>Alföld és Észak</v>
          </cell>
          <cell r="B69">
            <v>672.9</v>
          </cell>
          <cell r="C69">
            <v>678.9</v>
          </cell>
          <cell r="D69">
            <v>695.8</v>
          </cell>
          <cell r="F69">
            <v>39.385425812115891</v>
          </cell>
          <cell r="G69">
            <v>39.715689715689713</v>
          </cell>
          <cell r="H69">
            <v>41.045304388862668</v>
          </cell>
          <cell r="J69">
            <v>87</v>
          </cell>
          <cell r="K69">
            <v>87</v>
          </cell>
          <cell r="L69">
            <v>87</v>
          </cell>
        </row>
        <row r="70">
          <cell r="A70" t="str">
            <v>Malta</v>
          </cell>
          <cell r="B70">
            <v>150.19999999999999</v>
          </cell>
          <cell r="C70">
            <v>159.6</v>
          </cell>
          <cell r="D70">
            <v>173.3</v>
          </cell>
          <cell r="F70">
            <v>53.018002117896209</v>
          </cell>
          <cell r="G70">
            <v>52.795236520013233</v>
          </cell>
          <cell r="H70">
            <v>54.377157201129592</v>
          </cell>
          <cell r="J70">
            <v>67</v>
          </cell>
          <cell r="K70">
            <v>70</v>
          </cell>
          <cell r="L70">
            <v>71</v>
          </cell>
        </row>
        <row r="71">
          <cell r="A71" t="str">
            <v>Noord-Nederland</v>
          </cell>
          <cell r="B71">
            <v>557.6</v>
          </cell>
          <cell r="C71">
            <v>577.5</v>
          </cell>
          <cell r="D71">
            <v>590.20000000000005</v>
          </cell>
          <cell r="F71">
            <v>61.140350877192986</v>
          </cell>
          <cell r="G71">
            <v>62.270864783265047</v>
          </cell>
          <cell r="H71">
            <v>63.44872070522468</v>
          </cell>
          <cell r="J71">
            <v>42</v>
          </cell>
          <cell r="K71">
            <v>38</v>
          </cell>
          <cell r="L71">
            <v>40</v>
          </cell>
        </row>
        <row r="72">
          <cell r="A72" t="str">
            <v>Oost-Nederland</v>
          </cell>
          <cell r="B72">
            <v>1297.2</v>
          </cell>
          <cell r="C72">
            <v>1304.5999999999999</v>
          </cell>
          <cell r="D72">
            <v>1331.2</v>
          </cell>
          <cell r="F72">
            <v>63.961343129037033</v>
          </cell>
          <cell r="G72">
            <v>63.079005898849239</v>
          </cell>
          <cell r="H72">
            <v>64.197530864197532</v>
          </cell>
          <cell r="J72">
            <v>30</v>
          </cell>
          <cell r="K72">
            <v>35</v>
          </cell>
          <cell r="L72">
            <v>34</v>
          </cell>
        </row>
        <row r="73">
          <cell r="A73" t="str">
            <v>West-Nederland</v>
          </cell>
          <cell r="B73">
            <v>3314.8</v>
          </cell>
          <cell r="C73">
            <v>3330.8</v>
          </cell>
          <cell r="D73">
            <v>3403.5</v>
          </cell>
          <cell r="F73">
            <v>71.979501433162511</v>
          </cell>
          <cell r="G73">
            <v>70.776226599519774</v>
          </cell>
          <cell r="H73">
            <v>71.663192470469326</v>
          </cell>
          <cell r="J73">
            <v>11</v>
          </cell>
          <cell r="K73">
            <v>15</v>
          </cell>
          <cell r="L73">
            <v>17</v>
          </cell>
        </row>
        <row r="74">
          <cell r="A74" t="str">
            <v>Zuid-Nederland</v>
          </cell>
          <cell r="B74">
            <v>1273.2</v>
          </cell>
          <cell r="C74">
            <v>1278.7</v>
          </cell>
          <cell r="D74">
            <v>1298.3</v>
          </cell>
          <cell r="F74">
            <v>63.574174863933685</v>
          </cell>
          <cell r="G74">
            <v>62.826118999656074</v>
          </cell>
          <cell r="H74">
            <v>63.502078747860111</v>
          </cell>
          <cell r="J74">
            <v>33</v>
          </cell>
          <cell r="K74">
            <v>37</v>
          </cell>
          <cell r="L74">
            <v>37</v>
          </cell>
        </row>
        <row r="75">
          <cell r="A75" t="str">
            <v>Ostösterreich</v>
          </cell>
          <cell r="B75">
            <v>1305.5999999999999</v>
          </cell>
          <cell r="C75">
            <v>1357.4</v>
          </cell>
          <cell r="D75">
            <v>1394.8</v>
          </cell>
          <cell r="F75">
            <v>69.435728341222145</v>
          </cell>
          <cell r="G75">
            <v>71.378240521638531</v>
          </cell>
          <cell r="H75">
            <v>72.900224742591334</v>
          </cell>
          <cell r="J75">
            <v>18</v>
          </cell>
          <cell r="K75">
            <v>12</v>
          </cell>
          <cell r="L75">
            <v>11</v>
          </cell>
        </row>
        <row r="76">
          <cell r="A76" t="str">
            <v>Südösterreich</v>
          </cell>
          <cell r="B76">
            <v>524.6</v>
          </cell>
          <cell r="C76">
            <v>538.70000000000005</v>
          </cell>
          <cell r="D76">
            <v>545.5</v>
          </cell>
          <cell r="F76">
            <v>59.525700669465564</v>
          </cell>
          <cell r="G76">
            <v>60.643926601373423</v>
          </cell>
          <cell r="H76">
            <v>61.666289848519106</v>
          </cell>
          <cell r="J76">
            <v>49</v>
          </cell>
          <cell r="K76">
            <v>46</v>
          </cell>
          <cell r="L76">
            <v>45</v>
          </cell>
        </row>
        <row r="77">
          <cell r="A77" t="str">
            <v>Westösterreich</v>
          </cell>
          <cell r="B77">
            <v>953.4</v>
          </cell>
          <cell r="C77">
            <v>983.9</v>
          </cell>
          <cell r="D77">
            <v>994.8</v>
          </cell>
          <cell r="F77">
            <v>57.117181883537015</v>
          </cell>
          <cell r="G77">
            <v>58.502794624806754</v>
          </cell>
          <cell r="H77">
            <v>59.263672107708807</v>
          </cell>
          <cell r="J77">
            <v>58</v>
          </cell>
          <cell r="K77">
            <v>55</v>
          </cell>
          <cell r="L77">
            <v>56</v>
          </cell>
        </row>
        <row r="78">
          <cell r="A78" t="str">
            <v>Makroregion południowy</v>
          </cell>
          <cell r="B78">
            <v>1955.5</v>
          </cell>
          <cell r="C78">
            <v>2128.9</v>
          </cell>
          <cell r="D78">
            <v>2161.8000000000002</v>
          </cell>
          <cell r="F78">
            <v>56.791450062440099</v>
          </cell>
          <cell r="G78">
            <v>61.26859872794774</v>
          </cell>
          <cell r="H78">
            <v>62.324857291126115</v>
          </cell>
          <cell r="J78">
            <v>60</v>
          </cell>
          <cell r="K78">
            <v>43</v>
          </cell>
          <cell r="L78">
            <v>42</v>
          </cell>
        </row>
        <row r="79">
          <cell r="A79" t="str">
            <v>Makroregion północno-zachodni</v>
          </cell>
          <cell r="B79">
            <v>1375.3</v>
          </cell>
          <cell r="C79">
            <v>1491.2</v>
          </cell>
          <cell r="D79">
            <v>1499.7</v>
          </cell>
          <cell r="F79">
            <v>48.317172568858908</v>
          </cell>
          <cell r="G79">
            <v>52.462707571066701</v>
          </cell>
          <cell r="H79">
            <v>53.169538396085947</v>
          </cell>
          <cell r="J79">
            <v>78</v>
          </cell>
          <cell r="K79">
            <v>71</v>
          </cell>
          <cell r="L79">
            <v>73</v>
          </cell>
        </row>
        <row r="80">
          <cell r="A80" t="str">
            <v>Makroregion południowo-zachodni</v>
          </cell>
          <cell r="B80">
            <v>975.3</v>
          </cell>
          <cell r="C80">
            <v>1045.5999999999999</v>
          </cell>
          <cell r="D80">
            <v>1089.3</v>
          </cell>
          <cell r="F80">
            <v>55.235883785467522</v>
          </cell>
          <cell r="G80">
            <v>58.623009643417802</v>
          </cell>
          <cell r="H80">
            <v>61.145102441762553</v>
          </cell>
          <cell r="J80">
            <v>64</v>
          </cell>
          <cell r="K80">
            <v>54</v>
          </cell>
          <cell r="L80">
            <v>49</v>
          </cell>
        </row>
        <row r="81">
          <cell r="A81" t="str">
            <v>Makroregion północny</v>
          </cell>
          <cell r="B81">
            <v>1337.8</v>
          </cell>
          <cell r="C81">
            <v>1425.6</v>
          </cell>
          <cell r="D81">
            <v>1434.5</v>
          </cell>
          <cell r="F81">
            <v>51.666473564283777</v>
          </cell>
          <cell r="G81">
            <v>55.089265012752143</v>
          </cell>
          <cell r="H81">
            <v>55.503965950860902</v>
          </cell>
          <cell r="J81">
            <v>69</v>
          </cell>
          <cell r="K81">
            <v>66</v>
          </cell>
          <cell r="L81">
            <v>68</v>
          </cell>
        </row>
        <row r="82">
          <cell r="A82" t="str">
            <v>Makroregion centralny</v>
          </cell>
          <cell r="B82">
            <v>790.2</v>
          </cell>
          <cell r="C82">
            <v>822</v>
          </cell>
          <cell r="D82">
            <v>849.4</v>
          </cell>
          <cell r="F82">
            <v>48.478527607361968</v>
          </cell>
          <cell r="G82">
            <v>51.581325301204814</v>
          </cell>
          <cell r="H82">
            <v>54.459190870039109</v>
          </cell>
          <cell r="J82">
            <v>76</v>
          </cell>
          <cell r="K82">
            <v>73</v>
          </cell>
          <cell r="L82">
            <v>70</v>
          </cell>
        </row>
        <row r="83">
          <cell r="A83" t="str">
            <v>Makroregion wschodni</v>
          </cell>
          <cell r="B83">
            <v>1116.4000000000001</v>
          </cell>
          <cell r="C83">
            <v>1184.3</v>
          </cell>
          <cell r="D83">
            <v>1208.7</v>
          </cell>
          <cell r="F83">
            <v>50.488422575976855</v>
          </cell>
          <cell r="G83">
            <v>53.315625984783679</v>
          </cell>
          <cell r="H83">
            <v>54.908463180847676</v>
          </cell>
          <cell r="J83">
            <v>71</v>
          </cell>
          <cell r="K83">
            <v>68</v>
          </cell>
          <cell r="L83">
            <v>69</v>
          </cell>
        </row>
        <row r="84">
          <cell r="A84" t="str">
            <v>Makroregion województwo mazowieckie</v>
          </cell>
          <cell r="B84">
            <v>1819.6</v>
          </cell>
          <cell r="C84">
            <v>1932</v>
          </cell>
          <cell r="D84">
            <v>1991.4</v>
          </cell>
          <cell r="F84">
            <v>66.571543555409207</v>
          </cell>
          <cell r="G84">
            <v>69.868363951974544</v>
          </cell>
          <cell r="H84">
            <v>71.780268896658612</v>
          </cell>
          <cell r="J84">
            <v>25</v>
          </cell>
          <cell r="K84">
            <v>17</v>
          </cell>
          <cell r="L84">
            <v>16</v>
          </cell>
        </row>
        <row r="85">
          <cell r="A85" t="str">
            <v>Continente</v>
          </cell>
          <cell r="B85">
            <v>2321.6</v>
          </cell>
          <cell r="C85">
            <v>2352.3000000000002</v>
          </cell>
          <cell r="D85">
            <v>2495.8000000000002</v>
          </cell>
          <cell r="F85">
            <v>49.611077869903404</v>
          </cell>
          <cell r="G85">
            <v>49.189686539386464</v>
          </cell>
          <cell r="H85">
            <v>51.562919653740465</v>
          </cell>
          <cell r="J85">
            <v>72</v>
          </cell>
          <cell r="K85">
            <v>77</v>
          </cell>
          <cell r="L85">
            <v>74</v>
          </cell>
        </row>
        <row r="86">
          <cell r="A86" t="str">
            <v>Região Autónoma dos Açores</v>
          </cell>
          <cell r="B86">
            <v>36</v>
          </cell>
          <cell r="C86">
            <v>39.4</v>
          </cell>
          <cell r="D86">
            <v>40.1</v>
          </cell>
          <cell r="F86">
            <v>32.258064516129032</v>
          </cell>
          <cell r="G86">
            <v>34.713656387665196</v>
          </cell>
          <cell r="H86">
            <v>34.069668649107903</v>
          </cell>
          <cell r="J86">
            <v>91</v>
          </cell>
          <cell r="K86">
            <v>89</v>
          </cell>
          <cell r="L86">
            <v>90</v>
          </cell>
        </row>
        <row r="87">
          <cell r="A87" t="str">
            <v>Região Autónoma da Madeira</v>
          </cell>
          <cell r="B87">
            <v>45.8</v>
          </cell>
          <cell r="C87">
            <v>44.2</v>
          </cell>
          <cell r="D87">
            <v>46.8</v>
          </cell>
          <cell r="F87">
            <v>38.945578231292515</v>
          </cell>
          <cell r="G87">
            <v>36.528925619834709</v>
          </cell>
          <cell r="H87">
            <v>37.320574162679421</v>
          </cell>
          <cell r="J87">
            <v>88</v>
          </cell>
          <cell r="K87">
            <v>88</v>
          </cell>
          <cell r="L87">
            <v>88</v>
          </cell>
        </row>
        <row r="88">
          <cell r="A88" t="str">
            <v>Macroregiunea Unu</v>
          </cell>
          <cell r="B88">
            <v>685.7</v>
          </cell>
          <cell r="C88">
            <v>640.20000000000005</v>
          </cell>
          <cell r="D88">
            <v>672.9</v>
          </cell>
          <cell r="F88">
            <v>34.031465581418438</v>
          </cell>
          <cell r="G88">
            <v>32.733408323959509</v>
          </cell>
          <cell r="H88">
            <v>33.475946470324857</v>
          </cell>
          <cell r="J88">
            <v>90</v>
          </cell>
          <cell r="K88">
            <v>91</v>
          </cell>
          <cell r="L88">
            <v>91</v>
          </cell>
        </row>
        <row r="89">
          <cell r="A89" t="str">
            <v>Macroregiunea Doi</v>
          </cell>
          <cell r="B89">
            <v>591.29999999999995</v>
          </cell>
          <cell r="C89">
            <v>583.70000000000005</v>
          </cell>
          <cell r="D89">
            <v>595.1</v>
          </cell>
          <cell r="F89">
            <v>27.780126849894287</v>
          </cell>
          <cell r="G89">
            <v>27.473406758919328</v>
          </cell>
          <cell r="H89">
            <v>28.028447626224569</v>
          </cell>
          <cell r="J89">
            <v>92</v>
          </cell>
          <cell r="K89">
            <v>92</v>
          </cell>
          <cell r="L89">
            <v>92</v>
          </cell>
        </row>
        <row r="90">
          <cell r="A90" t="str">
            <v>Macroregiunea Trei</v>
          </cell>
          <cell r="B90">
            <v>1074.0999999999999</v>
          </cell>
          <cell r="C90">
            <v>993.3</v>
          </cell>
          <cell r="D90">
            <v>1014.2</v>
          </cell>
          <cell r="F90">
            <v>47.321349898669482</v>
          </cell>
          <cell r="G90">
            <v>44.144704679792007</v>
          </cell>
          <cell r="H90">
            <v>43.675982946470867</v>
          </cell>
          <cell r="J90">
            <v>79</v>
          </cell>
          <cell r="K90">
            <v>84</v>
          </cell>
          <cell r="L90">
            <v>84</v>
          </cell>
        </row>
        <row r="91">
          <cell r="A91" t="str">
            <v>Macroregiunea Patru</v>
          </cell>
          <cell r="B91">
            <v>473.1</v>
          </cell>
          <cell r="C91">
            <v>453.9</v>
          </cell>
          <cell r="D91">
            <v>479.1</v>
          </cell>
          <cell r="F91">
            <v>34.14405311778291</v>
          </cell>
          <cell r="G91">
            <v>33.404474536355607</v>
          </cell>
          <cell r="H91">
            <v>34.420576190818302</v>
          </cell>
          <cell r="J91">
            <v>89</v>
          </cell>
          <cell r="K91">
            <v>90</v>
          </cell>
          <cell r="L91">
            <v>89</v>
          </cell>
        </row>
        <row r="92">
          <cell r="A92" t="str">
            <v>Slovenija</v>
          </cell>
          <cell r="B92">
            <v>624.6</v>
          </cell>
          <cell r="C92">
            <v>542.9</v>
          </cell>
          <cell r="D92">
            <v>556.9</v>
          </cell>
          <cell r="F92">
            <v>63.456263334349295</v>
          </cell>
          <cell r="G92">
            <v>54.960518323547284</v>
          </cell>
          <cell r="H92">
            <v>55.908041361309103</v>
          </cell>
          <cell r="J92">
            <v>34</v>
          </cell>
          <cell r="K92">
            <v>67</v>
          </cell>
          <cell r="L92">
            <v>66</v>
          </cell>
        </row>
        <row r="93">
          <cell r="A93" t="str">
            <v>Slovensko</v>
          </cell>
          <cell r="B93">
            <v>1343.6</v>
          </cell>
          <cell r="C93">
            <v>1327.4</v>
          </cell>
          <cell r="D93">
            <v>1348.9</v>
          </cell>
          <cell r="F93">
            <v>51.657054978854291</v>
          </cell>
          <cell r="G93">
            <v>50.903094681136643</v>
          </cell>
          <cell r="H93">
            <v>51.526032315978455</v>
          </cell>
          <cell r="J93">
            <v>70</v>
          </cell>
          <cell r="K93">
            <v>74</v>
          </cell>
          <cell r="L93">
            <v>75</v>
          </cell>
        </row>
        <row r="94">
          <cell r="A94" t="str">
            <v>Manner-Suomi</v>
          </cell>
          <cell r="B94">
            <v>1753.3</v>
          </cell>
          <cell r="C94">
            <v>1775.9</v>
          </cell>
          <cell r="D94">
            <v>1759.1</v>
          </cell>
          <cell r="F94">
            <v>67.320688066349248</v>
          </cell>
          <cell r="G94">
            <v>67.94842363024182</v>
          </cell>
          <cell r="H94">
            <v>67.995052375246416</v>
          </cell>
          <cell r="J94">
            <v>23</v>
          </cell>
          <cell r="K94">
            <v>23</v>
          </cell>
          <cell r="L94">
            <v>23</v>
          </cell>
        </row>
        <row r="95">
          <cell r="A95" t="str">
            <v>Åland</v>
          </cell>
          <cell r="B95">
            <v>9.1</v>
          </cell>
          <cell r="C95">
            <v>7.8</v>
          </cell>
          <cell r="D95">
            <v>8.6</v>
          </cell>
          <cell r="F95">
            <v>61.486486486486477</v>
          </cell>
          <cell r="G95">
            <v>55.714285714285715</v>
          </cell>
          <cell r="H95">
            <v>56.578947368421048</v>
          </cell>
          <cell r="J95">
            <v>41</v>
          </cell>
          <cell r="K95">
            <v>64</v>
          </cell>
          <cell r="L95">
            <v>64</v>
          </cell>
        </row>
        <row r="96">
          <cell r="A96" t="str">
            <v>Östra Sverige</v>
          </cell>
          <cell r="B96">
            <v>1645.8</v>
          </cell>
          <cell r="C96">
            <v>1688.6</v>
          </cell>
          <cell r="D96">
            <v>1701.9</v>
          </cell>
          <cell r="F96">
            <v>77.420265311882574</v>
          </cell>
          <cell r="G96">
            <v>78.386407947265809</v>
          </cell>
          <cell r="H96">
            <v>79.154457932189203</v>
          </cell>
          <cell r="J96">
            <v>5</v>
          </cell>
          <cell r="K96">
            <v>4</v>
          </cell>
          <cell r="L96">
            <v>4</v>
          </cell>
        </row>
        <row r="97">
          <cell r="A97" t="str">
            <v>Södra Sverige</v>
          </cell>
          <cell r="B97">
            <v>1564.1</v>
          </cell>
          <cell r="C97">
            <v>1602.4</v>
          </cell>
          <cell r="D97">
            <v>1614.3</v>
          </cell>
          <cell r="F97">
            <v>69.832127868559681</v>
          </cell>
          <cell r="G97">
            <v>70.453746042912414</v>
          </cell>
          <cell r="H97">
            <v>72.115255751619387</v>
          </cell>
          <cell r="J97">
            <v>17</v>
          </cell>
          <cell r="K97">
            <v>16</v>
          </cell>
          <cell r="L97">
            <v>14</v>
          </cell>
        </row>
        <row r="98">
          <cell r="A98" t="str">
            <v>Norra Sverige</v>
          </cell>
          <cell r="B98">
            <v>531.29999999999995</v>
          </cell>
          <cell r="C98">
            <v>554.70000000000005</v>
          </cell>
          <cell r="D98">
            <v>558.79999999999995</v>
          </cell>
          <cell r="F98">
            <v>63.78151260504201</v>
          </cell>
          <cell r="G98">
            <v>65.925837889232241</v>
          </cell>
          <cell r="H98">
            <v>65.525328330206378</v>
          </cell>
          <cell r="J98">
            <v>32</v>
          </cell>
          <cell r="K98">
            <v>27</v>
          </cell>
          <cell r="L98">
            <v>28</v>
          </cell>
        </row>
        <row r="100">
          <cell r="A100" t="str">
            <v>Länder</v>
          </cell>
        </row>
        <row r="101">
          <cell r="A101" t="str">
            <v>European Union - 27 countries (from 2020)</v>
          </cell>
          <cell r="B101">
            <v>119852.9</v>
          </cell>
          <cell r="C101">
            <v>123010.6</v>
          </cell>
          <cell r="D101">
            <v>126189</v>
          </cell>
          <cell r="F101">
            <v>59.185594323061075</v>
          </cell>
          <cell r="G101">
            <v>60.010527769064261</v>
          </cell>
          <cell r="H101">
            <v>60.940556046535207</v>
          </cell>
          <cell r="J101">
            <v>18</v>
          </cell>
          <cell r="K101">
            <v>15</v>
          </cell>
          <cell r="L101">
            <v>15</v>
          </cell>
        </row>
        <row r="102">
          <cell r="A102" t="str">
            <v>Belgium</v>
          </cell>
          <cell r="B102">
            <v>3680</v>
          </cell>
          <cell r="C102">
            <v>3630.8</v>
          </cell>
          <cell r="D102">
            <v>3667.1</v>
          </cell>
          <cell r="F102">
            <v>73.833313269932987</v>
          </cell>
          <cell r="G102">
            <v>72.302208415476827</v>
          </cell>
          <cell r="H102">
            <v>72.525364396891007</v>
          </cell>
          <cell r="J102">
            <v>2</v>
          </cell>
          <cell r="K102">
            <v>3</v>
          </cell>
          <cell r="L102">
            <v>4</v>
          </cell>
        </row>
        <row r="103">
          <cell r="A103" t="str">
            <v>Bulgaria</v>
          </cell>
          <cell r="B103">
            <v>1378.7</v>
          </cell>
          <cell r="C103">
            <v>1391.6</v>
          </cell>
          <cell r="D103">
            <v>1529.3</v>
          </cell>
          <cell r="F103">
            <v>46.976046884050568</v>
          </cell>
          <cell r="G103">
            <v>47.592339261285908</v>
          </cell>
          <cell r="H103">
            <v>52.276611745402334</v>
          </cell>
          <cell r="J103">
            <v>26</v>
          </cell>
          <cell r="K103">
            <v>27</v>
          </cell>
          <cell r="L103">
            <v>22</v>
          </cell>
        </row>
        <row r="104">
          <cell r="A104" t="str">
            <v>Czechia</v>
          </cell>
          <cell r="B104">
            <v>2492.9</v>
          </cell>
          <cell r="C104">
            <v>2480.8000000000002</v>
          </cell>
          <cell r="D104">
            <v>2604</v>
          </cell>
          <cell r="F104">
            <v>48.353246954767634</v>
          </cell>
          <cell r="G104">
            <v>49.202697342324484</v>
          </cell>
          <cell r="H104">
            <v>50.357764455617868</v>
          </cell>
          <cell r="J104">
            <v>25</v>
          </cell>
          <cell r="K104">
            <v>24</v>
          </cell>
          <cell r="L104">
            <v>26</v>
          </cell>
        </row>
        <row r="105">
          <cell r="A105" t="str">
            <v>Denmark</v>
          </cell>
          <cell r="B105">
            <v>1923.8</v>
          </cell>
          <cell r="C105">
            <v>1950.9</v>
          </cell>
          <cell r="D105">
            <v>2009</v>
          </cell>
          <cell r="F105">
            <v>64.735177333602522</v>
          </cell>
          <cell r="G105">
            <v>64.997501249375318</v>
          </cell>
          <cell r="H105">
            <v>65.623570915267521</v>
          </cell>
          <cell r="J105">
            <v>11</v>
          </cell>
          <cell r="K105">
            <v>11</v>
          </cell>
          <cell r="L105">
            <v>11</v>
          </cell>
        </row>
        <row r="106">
          <cell r="A106" t="str">
            <v>Germany</v>
          </cell>
          <cell r="B106">
            <v>25286.799999999999</v>
          </cell>
          <cell r="C106">
            <v>26127.5</v>
          </cell>
          <cell r="D106">
            <v>26886.6</v>
          </cell>
          <cell r="F106">
            <v>59.83412798883144</v>
          </cell>
          <cell r="G106">
            <v>61.007359877459898</v>
          </cell>
          <cell r="H106">
            <v>62.462045269220134</v>
          </cell>
          <cell r="J106">
            <v>16</v>
          </cell>
          <cell r="K106">
            <v>14</v>
          </cell>
          <cell r="L106">
            <v>14</v>
          </cell>
        </row>
        <row r="107">
          <cell r="A107" t="str">
            <v>Estonia</v>
          </cell>
          <cell r="B107">
            <v>437.4</v>
          </cell>
          <cell r="C107">
            <v>442.7</v>
          </cell>
          <cell r="D107">
            <v>447.2</v>
          </cell>
          <cell r="F107">
            <v>64.579949800679174</v>
          </cell>
          <cell r="G107">
            <v>63.73452346674344</v>
          </cell>
          <cell r="H107">
            <v>64.013741769252789</v>
          </cell>
          <cell r="J107">
            <v>12</v>
          </cell>
          <cell r="K107">
            <v>13</v>
          </cell>
          <cell r="L107">
            <v>13</v>
          </cell>
        </row>
        <row r="108">
          <cell r="A108" t="str">
            <v>Ireland</v>
          </cell>
          <cell r="B108">
            <v>1824.7</v>
          </cell>
          <cell r="C108">
            <v>1891.8</v>
          </cell>
          <cell r="D108">
            <v>1996.3</v>
          </cell>
          <cell r="F108">
            <v>70.744000310161667</v>
          </cell>
          <cell r="G108">
            <v>70.912362246045419</v>
          </cell>
          <cell r="H108">
            <v>72.932193482390772</v>
          </cell>
          <cell r="J108">
            <v>4</v>
          </cell>
          <cell r="K108">
            <v>4</v>
          </cell>
          <cell r="L108">
            <v>3</v>
          </cell>
        </row>
        <row r="109">
          <cell r="A109" t="str">
            <v>Greece</v>
          </cell>
          <cell r="B109">
            <v>2462.4</v>
          </cell>
          <cell r="C109">
            <v>2425.6</v>
          </cell>
          <cell r="D109">
            <v>2467.3000000000002</v>
          </cell>
          <cell r="F109">
            <v>59.568909209666884</v>
          </cell>
          <cell r="G109">
            <v>57.934460685965405</v>
          </cell>
          <cell r="H109">
            <v>57.83773646827165</v>
          </cell>
          <cell r="J109">
            <v>17</v>
          </cell>
          <cell r="K109">
            <v>18</v>
          </cell>
          <cell r="L109">
            <v>18</v>
          </cell>
        </row>
        <row r="110">
          <cell r="A110" t="str">
            <v>Spain</v>
          </cell>
          <cell r="B110">
            <v>13485.3</v>
          </cell>
          <cell r="C110">
            <v>13891.3</v>
          </cell>
          <cell r="D110">
            <v>14267</v>
          </cell>
          <cell r="F110">
            <v>65.673989587848254</v>
          </cell>
          <cell r="G110">
            <v>65.638318984662192</v>
          </cell>
          <cell r="H110">
            <v>65.947120273643336</v>
          </cell>
          <cell r="J110">
            <v>10</v>
          </cell>
          <cell r="K110">
            <v>10</v>
          </cell>
          <cell r="L110">
            <v>10</v>
          </cell>
        </row>
        <row r="111">
          <cell r="A111" t="str">
            <v>France</v>
          </cell>
          <cell r="B111">
            <v>19628.7</v>
          </cell>
          <cell r="C111">
            <v>20120</v>
          </cell>
          <cell r="D111">
            <v>20500</v>
          </cell>
          <cell r="F111">
            <v>69.355442801820402</v>
          </cell>
          <cell r="G111">
            <v>70.499770490309785</v>
          </cell>
          <cell r="H111">
            <v>70.903097946577105</v>
          </cell>
          <cell r="J111">
            <v>5</v>
          </cell>
          <cell r="K111">
            <v>5</v>
          </cell>
          <cell r="L111">
            <v>5</v>
          </cell>
        </row>
        <row r="112">
          <cell r="A112" t="str">
            <v>Croatia</v>
          </cell>
          <cell r="B112">
            <v>789.6</v>
          </cell>
          <cell r="C112">
            <v>844.7</v>
          </cell>
          <cell r="D112">
            <v>900.3</v>
          </cell>
          <cell r="F112">
            <v>49.248425123183438</v>
          </cell>
          <cell r="G112">
            <v>52.222565687789803</v>
          </cell>
          <cell r="H112">
            <v>53.544665159985719</v>
          </cell>
          <cell r="J112">
            <v>22</v>
          </cell>
          <cell r="K112">
            <v>21</v>
          </cell>
          <cell r="L112">
            <v>21</v>
          </cell>
        </row>
        <row r="113">
          <cell r="A113" t="str">
            <v>Italy</v>
          </cell>
          <cell r="B113">
            <v>10681.8</v>
          </cell>
          <cell r="C113">
            <v>11237.5</v>
          </cell>
          <cell r="D113">
            <v>11504.3</v>
          </cell>
          <cell r="F113">
            <v>46.386742922654015</v>
          </cell>
          <cell r="G113">
            <v>47.815283019670744</v>
          </cell>
          <cell r="H113">
            <v>48.20028741772353</v>
          </cell>
          <cell r="J113">
            <v>27</v>
          </cell>
          <cell r="K113">
            <v>26</v>
          </cell>
          <cell r="L113">
            <v>27</v>
          </cell>
        </row>
        <row r="114">
          <cell r="A114" t="str">
            <v>Cyprus</v>
          </cell>
          <cell r="B114">
            <v>310.10000000000002</v>
          </cell>
          <cell r="C114">
            <v>330</v>
          </cell>
          <cell r="D114">
            <v>335.9</v>
          </cell>
          <cell r="F114">
            <v>66.846303082560908</v>
          </cell>
          <cell r="G114">
            <v>69.081013188193424</v>
          </cell>
          <cell r="H114">
            <v>69.257731958762875</v>
          </cell>
          <cell r="J114">
            <v>8</v>
          </cell>
          <cell r="K114">
            <v>6</v>
          </cell>
          <cell r="L114">
            <v>6</v>
          </cell>
        </row>
        <row r="115">
          <cell r="A115" t="str">
            <v>Latvia</v>
          </cell>
          <cell r="B115">
            <v>538.79999999999995</v>
          </cell>
          <cell r="C115">
            <v>526.5</v>
          </cell>
          <cell r="D115">
            <v>532.9</v>
          </cell>
          <cell r="F115">
            <v>60.798916723087324</v>
          </cell>
          <cell r="G115">
            <v>59.545351730377739</v>
          </cell>
          <cell r="H115">
            <v>60.73626624116708</v>
          </cell>
          <cell r="J115">
            <v>15</v>
          </cell>
          <cell r="K115">
            <v>16</v>
          </cell>
          <cell r="L115">
            <v>16</v>
          </cell>
        </row>
        <row r="116">
          <cell r="A116" t="str">
            <v>Lithuania</v>
          </cell>
          <cell r="B116">
            <v>935.7</v>
          </cell>
          <cell r="C116">
            <v>961.7</v>
          </cell>
          <cell r="D116">
            <v>984.9</v>
          </cell>
          <cell r="F116">
            <v>66.094511549057003</v>
          </cell>
          <cell r="G116">
            <v>66.994078718216656</v>
          </cell>
          <cell r="H116">
            <v>67.648876983309293</v>
          </cell>
          <cell r="J116">
            <v>9</v>
          </cell>
          <cell r="K116">
            <v>8</v>
          </cell>
          <cell r="L116">
            <v>8</v>
          </cell>
        </row>
        <row r="117">
          <cell r="A117" t="str">
            <v>Luxembourg</v>
          </cell>
          <cell r="B117">
            <v>255</v>
          </cell>
          <cell r="C117">
            <v>260.39999999999998</v>
          </cell>
          <cell r="D117">
            <v>275.3</v>
          </cell>
          <cell r="F117">
            <v>81.888246628131029</v>
          </cell>
          <cell r="G117">
            <v>81.096231703519138</v>
          </cell>
          <cell r="H117">
            <v>85.179455445544562</v>
          </cell>
          <cell r="J117">
            <v>1</v>
          </cell>
          <cell r="K117">
            <v>1</v>
          </cell>
          <cell r="L117">
            <v>1</v>
          </cell>
        </row>
        <row r="118">
          <cell r="A118" t="str">
            <v>Hungary</v>
          </cell>
          <cell r="B118">
            <v>2294.9</v>
          </cell>
          <cell r="C118">
            <v>2329</v>
          </cell>
          <cell r="D118">
            <v>2422.5</v>
          </cell>
          <cell r="F118">
            <v>49.144484656401914</v>
          </cell>
          <cell r="G118">
            <v>49.579563597658328</v>
          </cell>
          <cell r="H118">
            <v>51.550230885451022</v>
          </cell>
          <cell r="J118">
            <v>23</v>
          </cell>
          <cell r="K118">
            <v>23</v>
          </cell>
          <cell r="L118">
            <v>23</v>
          </cell>
        </row>
        <row r="119">
          <cell r="A119" t="str">
            <v>Malta</v>
          </cell>
          <cell r="B119">
            <v>150.19999999999999</v>
          </cell>
          <cell r="C119">
            <v>159.6</v>
          </cell>
          <cell r="D119">
            <v>173.3</v>
          </cell>
          <cell r="F119">
            <v>53.018002117896209</v>
          </cell>
          <cell r="G119">
            <v>52.795236520013233</v>
          </cell>
          <cell r="H119">
            <v>54.377157201129592</v>
          </cell>
          <cell r="J119">
            <v>20</v>
          </cell>
          <cell r="K119">
            <v>20</v>
          </cell>
          <cell r="L119">
            <v>20</v>
          </cell>
        </row>
        <row r="120">
          <cell r="A120" t="str">
            <v>Netherlands</v>
          </cell>
          <cell r="B120">
            <v>6442.8</v>
          </cell>
          <cell r="C120">
            <v>6491.6</v>
          </cell>
          <cell r="D120">
            <v>6623.3</v>
          </cell>
          <cell r="F120">
            <v>67.478005865102645</v>
          </cell>
          <cell r="G120">
            <v>66.669405360994148</v>
          </cell>
          <cell r="H120">
            <v>67.601249285539311</v>
          </cell>
          <cell r="J120">
            <v>6</v>
          </cell>
          <cell r="K120">
            <v>9</v>
          </cell>
          <cell r="L120">
            <v>9</v>
          </cell>
        </row>
        <row r="121">
          <cell r="A121" t="str">
            <v>Austria</v>
          </cell>
          <cell r="B121">
            <v>2783.6</v>
          </cell>
          <cell r="C121">
            <v>2880</v>
          </cell>
          <cell r="D121">
            <v>2935.2</v>
          </cell>
          <cell r="F121">
            <v>62.822451420704603</v>
          </cell>
          <cell r="G121">
            <v>64.403595867435925</v>
          </cell>
          <cell r="H121">
            <v>65.569082988942256</v>
          </cell>
          <cell r="J121">
            <v>14</v>
          </cell>
          <cell r="K121">
            <v>12</v>
          </cell>
          <cell r="L121">
            <v>12</v>
          </cell>
        </row>
        <row r="122">
          <cell r="A122" t="str">
            <v>Poland</v>
          </cell>
          <cell r="B122">
            <v>9370.1</v>
          </cell>
          <cell r="C122">
            <v>10029.6</v>
          </cell>
          <cell r="D122">
            <v>10234.700000000001</v>
          </cell>
          <cell r="F122">
            <v>54.416265469560322</v>
          </cell>
          <cell r="G122">
            <v>58.08031965717926</v>
          </cell>
          <cell r="H122">
            <v>59.536953549925833</v>
          </cell>
          <cell r="J122">
            <v>19</v>
          </cell>
          <cell r="K122">
            <v>17</v>
          </cell>
          <cell r="L122">
            <v>17</v>
          </cell>
        </row>
        <row r="123">
          <cell r="A123" t="str">
            <v>Portugal</v>
          </cell>
          <cell r="B123">
            <v>2403.4</v>
          </cell>
          <cell r="C123">
            <v>2435.9</v>
          </cell>
          <cell r="D123">
            <v>2582.6999999999998</v>
          </cell>
          <cell r="F123">
            <v>48.961049543676658</v>
          </cell>
          <cell r="G123">
            <v>48.555823549345192</v>
          </cell>
          <cell r="H123">
            <v>50.80654679938624</v>
          </cell>
          <cell r="J123">
            <v>24</v>
          </cell>
          <cell r="K123">
            <v>25</v>
          </cell>
          <cell r="L123">
            <v>25</v>
          </cell>
        </row>
        <row r="124">
          <cell r="A124" t="str">
            <v>Romania</v>
          </cell>
          <cell r="B124">
            <v>2824.2</v>
          </cell>
          <cell r="C124">
            <v>2671.2</v>
          </cell>
          <cell r="D124">
            <v>2761.3</v>
          </cell>
          <cell r="F124">
            <v>36.212799240918592</v>
          </cell>
          <cell r="G124">
            <v>34.739183020561036</v>
          </cell>
          <cell r="H124">
            <v>35.187899022593761</v>
          </cell>
          <cell r="J124">
            <v>28</v>
          </cell>
          <cell r="K124">
            <v>28</v>
          </cell>
          <cell r="L124">
            <v>28</v>
          </cell>
        </row>
        <row r="125">
          <cell r="A125" t="str">
            <v>Slovenia</v>
          </cell>
          <cell r="B125">
            <v>624.6</v>
          </cell>
          <cell r="C125">
            <v>542.9</v>
          </cell>
          <cell r="D125">
            <v>556.9</v>
          </cell>
          <cell r="F125">
            <v>63.456263334349295</v>
          </cell>
          <cell r="G125">
            <v>54.960518323547284</v>
          </cell>
          <cell r="H125">
            <v>55.908041361309103</v>
          </cell>
          <cell r="J125">
            <v>13</v>
          </cell>
          <cell r="K125">
            <v>19</v>
          </cell>
          <cell r="L125">
            <v>19</v>
          </cell>
        </row>
        <row r="126">
          <cell r="A126" t="str">
            <v>Slovakia</v>
          </cell>
          <cell r="B126">
            <v>1343.6</v>
          </cell>
          <cell r="C126">
            <v>1327.4</v>
          </cell>
          <cell r="D126">
            <v>1348.9</v>
          </cell>
          <cell r="F126">
            <v>51.657054978854291</v>
          </cell>
          <cell r="G126">
            <v>50.903094681136643</v>
          </cell>
          <cell r="H126">
            <v>51.526032315978455</v>
          </cell>
          <cell r="J126">
            <v>21</v>
          </cell>
          <cell r="K126">
            <v>22</v>
          </cell>
          <cell r="L126">
            <v>24</v>
          </cell>
        </row>
        <row r="127">
          <cell r="A127" t="str">
            <v>Finland</v>
          </cell>
          <cell r="B127">
            <v>1762.5</v>
          </cell>
          <cell r="C127">
            <v>1783.7</v>
          </cell>
          <cell r="D127">
            <v>1767.7</v>
          </cell>
          <cell r="F127">
            <v>67.291539401343925</v>
          </cell>
          <cell r="G127">
            <v>67.880656087072353</v>
          </cell>
          <cell r="H127">
            <v>67.928371056373209</v>
          </cell>
          <cell r="J127">
            <v>7</v>
          </cell>
          <cell r="K127">
            <v>7</v>
          </cell>
          <cell r="L127">
            <v>7</v>
          </cell>
        </row>
        <row r="128">
          <cell r="A128" t="str">
            <v>Sweden</v>
          </cell>
          <cell r="B128">
            <v>3741.1</v>
          </cell>
          <cell r="C128">
            <v>3845.8</v>
          </cell>
          <cell r="D128">
            <v>3874.9</v>
          </cell>
          <cell r="F128">
            <v>71.963605586119328</v>
          </cell>
          <cell r="G128">
            <v>72.973947363427641</v>
          </cell>
          <cell r="H128">
            <v>73.93013183752123</v>
          </cell>
          <cell r="J128">
            <v>3</v>
          </cell>
          <cell r="K128">
            <v>2</v>
          </cell>
          <cell r="L128">
            <v>2</v>
          </cell>
        </row>
      </sheetData>
      <sheetData sheetId="9" refreshError="1"/>
      <sheetData sheetId="10" refreshError="1">
        <row r="4">
          <cell r="A4" t="str">
            <v>European Union - 27 countries (from 2020)</v>
          </cell>
          <cell r="B4">
            <v>37.833996774711409</v>
          </cell>
          <cell r="C4">
            <v>38.253371329002817</v>
          </cell>
          <cell r="D4">
            <v>39.446531147630637</v>
          </cell>
          <cell r="E4">
            <v>40.295906412453363</v>
          </cell>
          <cell r="F4">
            <v>41.482010804734443</v>
          </cell>
          <cell r="G4">
            <v>42.790941975478539</v>
          </cell>
          <cell r="H4">
            <v>44.129854151138012</v>
          </cell>
          <cell r="I4">
            <v>46.755832582660545</v>
          </cell>
          <cell r="J4">
            <v>49.306124399347787</v>
          </cell>
          <cell r="L4">
            <v>100</v>
          </cell>
          <cell r="M4">
            <v>100</v>
          </cell>
        </row>
        <row r="6">
          <cell r="A6" t="str">
            <v>Baden-Württemberg</v>
          </cell>
          <cell r="B6">
            <v>50.437632188603878</v>
          </cell>
          <cell r="C6">
            <v>51.206857317481173</v>
          </cell>
          <cell r="D6">
            <v>53.020581627446113</v>
          </cell>
          <cell r="E6">
            <v>54.345279525518563</v>
          </cell>
          <cell r="F6">
            <v>55.361793668415189</v>
          </cell>
          <cell r="G6">
            <v>57.422839327869831</v>
          </cell>
          <cell r="H6">
            <v>59.33793216377466</v>
          </cell>
          <cell r="I6">
            <v>62.042791635839748</v>
          </cell>
          <cell r="J6" t="e">
            <v>#VALUE!</v>
          </cell>
          <cell r="L6">
            <v>133.45976386973172</v>
          </cell>
          <cell r="M6">
            <v>132.69529855158305</v>
          </cell>
          <cell r="O6">
            <v>9</v>
          </cell>
          <cell r="P6">
            <v>9</v>
          </cell>
        </row>
        <row r="7">
          <cell r="A7" t="str">
            <v>Bayern</v>
          </cell>
          <cell r="B7">
            <v>49.944611410207344</v>
          </cell>
          <cell r="C7">
            <v>51.487632400336096</v>
          </cell>
          <cell r="D7">
            <v>53.390556204897173</v>
          </cell>
          <cell r="E7">
            <v>53.886377765980683</v>
          </cell>
          <cell r="F7">
            <v>55.751097974769991</v>
          </cell>
          <cell r="G7">
            <v>57.161983209407474</v>
          </cell>
          <cell r="H7">
            <v>59.471955210973277</v>
          </cell>
          <cell r="I7">
            <v>63.104255145102236</v>
          </cell>
          <cell r="J7" t="e">
            <v>#VALUE!</v>
          </cell>
          <cell r="L7">
            <v>134.39825334698332</v>
          </cell>
          <cell r="M7">
            <v>134.96552549575284</v>
          </cell>
          <cell r="O7">
            <v>7</v>
          </cell>
          <cell r="P7">
            <v>7</v>
          </cell>
        </row>
        <row r="8">
          <cell r="A8" t="str">
            <v>Berlin</v>
          </cell>
          <cell r="B8">
            <v>43.676559454541398</v>
          </cell>
          <cell r="C8">
            <v>45.413052904663168</v>
          </cell>
          <cell r="D8">
            <v>46.838351745618304</v>
          </cell>
          <cell r="E8">
            <v>48.547484891443268</v>
          </cell>
          <cell r="F8">
            <v>50.456953773164251</v>
          </cell>
          <cell r="G8">
            <v>52.325444682436213</v>
          </cell>
          <cell r="H8">
            <v>54.020892282646614</v>
          </cell>
          <cell r="I8">
            <v>56.317001641369778</v>
          </cell>
          <cell r="J8" t="e">
            <v>#VALUE!</v>
          </cell>
          <cell r="L8">
            <v>121.63574714513472</v>
          </cell>
          <cell r="M8">
            <v>120.44914726265617</v>
          </cell>
          <cell r="O8">
            <v>16</v>
          </cell>
          <cell r="P8">
            <v>16</v>
          </cell>
        </row>
        <row r="9">
          <cell r="A9" t="str">
            <v>Brandenburg</v>
          </cell>
          <cell r="B9">
            <v>37.645619446848094</v>
          </cell>
          <cell r="C9">
            <v>38.707843967424722</v>
          </cell>
          <cell r="D9">
            <v>40.146415076667495</v>
          </cell>
          <cell r="E9">
            <v>41.442534413325895</v>
          </cell>
          <cell r="F9">
            <v>42.672400208380068</v>
          </cell>
          <cell r="G9">
            <v>44.181191041851406</v>
          </cell>
          <cell r="H9">
            <v>45.983982721229253</v>
          </cell>
          <cell r="I9">
            <v>51.244504393304105</v>
          </cell>
          <cell r="J9" t="e">
            <v>#VALUE!</v>
          </cell>
          <cell r="L9">
            <v>102.86965212281794</v>
          </cell>
          <cell r="M9">
            <v>109.60023929144657</v>
          </cell>
          <cell r="O9">
            <v>45</v>
          </cell>
          <cell r="P9">
            <v>28</v>
          </cell>
        </row>
        <row r="10">
          <cell r="A10" t="str">
            <v>Bremen</v>
          </cell>
          <cell r="B10">
            <v>49.291365717214511</v>
          </cell>
          <cell r="C10">
            <v>50.275648607948476</v>
          </cell>
          <cell r="D10">
            <v>51.400557187425257</v>
          </cell>
          <cell r="E10">
            <v>51.848024523742431</v>
          </cell>
          <cell r="F10">
            <v>51.816425596005367</v>
          </cell>
          <cell r="G10">
            <v>52.251645418877395</v>
          </cell>
          <cell r="H10">
            <v>55.901808020752632</v>
          </cell>
          <cell r="I10">
            <v>57.942914990759867</v>
          </cell>
          <cell r="J10" t="e">
            <v>#VALUE!</v>
          </cell>
          <cell r="L10">
            <v>124.91300347014864</v>
          </cell>
          <cell r="M10">
            <v>123.92660292878213</v>
          </cell>
          <cell r="O10">
            <v>12</v>
          </cell>
          <cell r="P10">
            <v>14</v>
          </cell>
        </row>
        <row r="11">
          <cell r="A11" t="str">
            <v>Hamburg</v>
          </cell>
          <cell r="B11">
            <v>57.586713111854472</v>
          </cell>
          <cell r="C11">
            <v>57.539463184518688</v>
          </cell>
          <cell r="D11">
            <v>59.956016161607153</v>
          </cell>
          <cell r="E11">
            <v>60.977623146636247</v>
          </cell>
          <cell r="F11">
            <v>63.863266458193735</v>
          </cell>
          <cell r="G11">
            <v>63.411297995553809</v>
          </cell>
          <cell r="H11">
            <v>68.888610778701761</v>
          </cell>
          <cell r="I11">
            <v>73.771302997171162</v>
          </cell>
          <cell r="J11" t="e">
            <v>#VALUE!</v>
          </cell>
          <cell r="L11">
            <v>153.9541242559651</v>
          </cell>
          <cell r="M11">
            <v>157.7798938062956</v>
          </cell>
          <cell r="O11">
            <v>5</v>
          </cell>
          <cell r="P11">
            <v>4</v>
          </cell>
        </row>
        <row r="12">
          <cell r="A12" t="str">
            <v>Hessen</v>
          </cell>
          <cell r="B12">
            <v>51.525981573358308</v>
          </cell>
          <cell r="C12">
            <v>52.846983414831087</v>
          </cell>
          <cell r="D12">
            <v>53.931832658867037</v>
          </cell>
          <cell r="E12">
            <v>54.603402286060366</v>
          </cell>
          <cell r="F12">
            <v>56.498828878010073</v>
          </cell>
          <cell r="G12">
            <v>57.579513377089299</v>
          </cell>
          <cell r="H12">
            <v>59.863886571790303</v>
          </cell>
          <cell r="I12">
            <v>61.61396491787054</v>
          </cell>
          <cell r="J12" t="e">
            <v>#VALUE!</v>
          </cell>
          <cell r="L12">
            <v>136.20079591600157</v>
          </cell>
          <cell r="M12">
            <v>131.77813657567111</v>
          </cell>
          <cell r="O12">
            <v>6</v>
          </cell>
          <cell r="P12">
            <v>11</v>
          </cell>
        </row>
        <row r="13">
          <cell r="A13" t="str">
            <v>Mecklenburg-Vorpommern</v>
          </cell>
          <cell r="B13">
            <v>34.199352351466636</v>
          </cell>
          <cell r="C13">
            <v>35.21092382751754</v>
          </cell>
          <cell r="D13">
            <v>37.464753768271308</v>
          </cell>
          <cell r="E13">
            <v>37.618359982218735</v>
          </cell>
          <cell r="F13">
            <v>40.156410579611602</v>
          </cell>
          <cell r="G13">
            <v>40.944932307059254</v>
          </cell>
          <cell r="H13">
            <v>42.701327620044857</v>
          </cell>
          <cell r="I13">
            <v>47.621996595399814</v>
          </cell>
          <cell r="J13" t="e">
            <v>#VALUE!</v>
          </cell>
          <cell r="L13">
            <v>96.804397377545769</v>
          </cell>
          <cell r="M13">
            <v>101.85252612325525</v>
          </cell>
          <cell r="O13">
            <v>52</v>
          </cell>
          <cell r="P13">
            <v>43</v>
          </cell>
        </row>
        <row r="14">
          <cell r="A14" t="str">
            <v>Niedersachsen</v>
          </cell>
          <cell r="B14">
            <v>44.022976166869825</v>
          </cell>
          <cell r="C14">
            <v>46.619963482707199</v>
          </cell>
          <cell r="D14">
            <v>47.559189188850318</v>
          </cell>
          <cell r="E14">
            <v>48.863339761229881</v>
          </cell>
          <cell r="F14">
            <v>50.660328572639564</v>
          </cell>
          <cell r="G14">
            <v>51.223395629545166</v>
          </cell>
          <cell r="H14">
            <v>52.277129531802558</v>
          </cell>
          <cell r="I14">
            <v>55.455238814140401</v>
          </cell>
          <cell r="J14" t="e">
            <v>#VALUE!</v>
          </cell>
          <cell r="L14">
            <v>122.12601942347881</v>
          </cell>
          <cell r="M14">
            <v>118.60603426556465</v>
          </cell>
          <cell r="O14">
            <v>15</v>
          </cell>
          <cell r="P14">
            <v>22</v>
          </cell>
        </row>
        <row r="15">
          <cell r="A15" t="str">
            <v>Nordrhein-Westfalen</v>
          </cell>
          <cell r="B15">
            <v>46.7135549172176</v>
          </cell>
          <cell r="C15">
            <v>47.494582684167675</v>
          </cell>
          <cell r="D15">
            <v>48.936872857293352</v>
          </cell>
          <cell r="E15">
            <v>50.261377104245263</v>
          </cell>
          <cell r="F15">
            <v>50.954473507497866</v>
          </cell>
          <cell r="G15">
            <v>52.110577668670075</v>
          </cell>
          <cell r="H15">
            <v>53.813153817667491</v>
          </cell>
          <cell r="I15">
            <v>56.300287746495684</v>
          </cell>
          <cell r="J15" t="e">
            <v>#VALUE!</v>
          </cell>
          <cell r="L15">
            <v>122.8351097716852</v>
          </cell>
          <cell r="M15">
            <v>120.41340007572599</v>
          </cell>
          <cell r="O15">
            <v>13</v>
          </cell>
          <cell r="P15">
            <v>17</v>
          </cell>
        </row>
        <row r="16">
          <cell r="A16" t="str">
            <v>Rheinland-Pfalz</v>
          </cell>
          <cell r="B16">
            <v>45.167162298767053</v>
          </cell>
          <cell r="C16">
            <v>46.043719842831379</v>
          </cell>
          <cell r="D16">
            <v>47.196934224991509</v>
          </cell>
          <cell r="E16">
            <v>47.932937729241232</v>
          </cell>
          <cell r="F16">
            <v>49.360240595022766</v>
          </cell>
          <cell r="G16">
            <v>50.672118192408192</v>
          </cell>
          <cell r="H16">
            <v>56.219753352478733</v>
          </cell>
          <cell r="I16">
            <v>58.294428074024282</v>
          </cell>
          <cell r="J16" t="e">
            <v>#VALUE!</v>
          </cell>
          <cell r="L16">
            <v>118.99191875575414</v>
          </cell>
          <cell r="M16">
            <v>124.67840877598411</v>
          </cell>
          <cell r="O16">
            <v>18</v>
          </cell>
          <cell r="P16">
            <v>12</v>
          </cell>
        </row>
        <row r="17">
          <cell r="A17" t="str">
            <v>Saarland</v>
          </cell>
          <cell r="B17">
            <v>44.024897543278165</v>
          </cell>
          <cell r="C17">
            <v>44.061518227958501</v>
          </cell>
          <cell r="D17">
            <v>45.334506136355735</v>
          </cell>
          <cell r="E17">
            <v>46.140528082457422</v>
          </cell>
          <cell r="F17">
            <v>46.302125170380286</v>
          </cell>
          <cell r="G17">
            <v>47.128110519738428</v>
          </cell>
          <cell r="H17">
            <v>49.094750594551563</v>
          </cell>
          <cell r="I17">
            <v>51.751538713076343</v>
          </cell>
          <cell r="J17" t="e">
            <v>#VALUE!</v>
          </cell>
          <cell r="L17">
            <v>111.61977028629411</v>
          </cell>
          <cell r="M17">
            <v>110.68466938661352</v>
          </cell>
          <cell r="O17">
            <v>27</v>
          </cell>
          <cell r="P17">
            <v>27</v>
          </cell>
        </row>
        <row r="18">
          <cell r="A18" t="str">
            <v>Sachsen</v>
          </cell>
          <cell r="B18">
            <v>35.892448989920403</v>
          </cell>
          <cell r="C18">
            <v>36.970637965959703</v>
          </cell>
          <cell r="D18">
            <v>38.150877032163223</v>
          </cell>
          <cell r="E18">
            <v>39.405190067813813</v>
          </cell>
          <cell r="F18">
            <v>40.811822594837146</v>
          </cell>
          <cell r="G18">
            <v>42.156751807478678</v>
          </cell>
          <cell r="H18">
            <v>43.626212580586611</v>
          </cell>
          <cell r="I18">
            <v>47.443635362621514</v>
          </cell>
          <cell r="J18" t="e">
            <v>#VALUE!</v>
          </cell>
          <cell r="L18">
            <v>98.384388324249684</v>
          </cell>
          <cell r="M18">
            <v>101.47105236281482</v>
          </cell>
          <cell r="O18">
            <v>50</v>
          </cell>
          <cell r="P18">
            <v>44</v>
          </cell>
        </row>
        <row r="19">
          <cell r="A19" t="str">
            <v>Sachsen-Anhalt</v>
          </cell>
          <cell r="B19">
            <v>36.03149002892745</v>
          </cell>
          <cell r="C19">
            <v>37.257355094578209</v>
          </cell>
          <cell r="D19">
            <v>38.529875966365566</v>
          </cell>
          <cell r="E19">
            <v>39.552435105683401</v>
          </cell>
          <cell r="F19">
            <v>41.135370966542212</v>
          </cell>
          <cell r="G19">
            <v>42.37369044762881</v>
          </cell>
          <cell r="H19">
            <v>43.976357431364264</v>
          </cell>
          <cell r="I19">
            <v>49.671387709236313</v>
          </cell>
          <cell r="J19" t="e">
            <v>#VALUE!</v>
          </cell>
          <cell r="L19">
            <v>99.164361053219068</v>
          </cell>
          <cell r="M19">
            <v>106.23570358076995</v>
          </cell>
          <cell r="O19">
            <v>49</v>
          </cell>
          <cell r="P19">
            <v>37</v>
          </cell>
        </row>
        <row r="20">
          <cell r="A20" t="str">
            <v>Schleswig-Holstein</v>
          </cell>
          <cell r="B20">
            <v>41.435671627111077</v>
          </cell>
          <cell r="C20">
            <v>42.093464879276091</v>
          </cell>
          <cell r="D20">
            <v>44.100281476647559</v>
          </cell>
          <cell r="E20">
            <v>44.897003332591851</v>
          </cell>
          <cell r="F20">
            <v>46.477599658661468</v>
          </cell>
          <cell r="G20">
            <v>47.905126618117649</v>
          </cell>
          <cell r="H20">
            <v>49.153879996529639</v>
          </cell>
          <cell r="I20">
            <v>52.98233371547385</v>
          </cell>
          <cell r="J20" t="e">
            <v>#VALUE!</v>
          </cell>
          <cell r="L20">
            <v>112.04278374412087</v>
          </cell>
          <cell r="M20">
            <v>113.31705754956958</v>
          </cell>
          <cell r="O20">
            <v>26</v>
          </cell>
          <cell r="P20">
            <v>25</v>
          </cell>
        </row>
        <row r="21">
          <cell r="A21" t="str">
            <v>Thüringen</v>
          </cell>
          <cell r="B21">
            <v>34.440936895901686</v>
          </cell>
          <cell r="C21">
            <v>35.660761310378874</v>
          </cell>
          <cell r="D21">
            <v>37.036295311705153</v>
          </cell>
          <cell r="E21">
            <v>38.155933393486563</v>
          </cell>
          <cell r="F21">
            <v>39.52828722778105</v>
          </cell>
          <cell r="G21">
            <v>41.060432412230433</v>
          </cell>
          <cell r="H21">
            <v>42.564664158404426</v>
          </cell>
          <cell r="I21">
            <v>46.287446694812232</v>
          </cell>
          <cell r="J21" t="e">
            <v>#VALUE!</v>
          </cell>
          <cell r="L21">
            <v>95.290190762087136</v>
          </cell>
          <cell r="M21">
            <v>98.998230034680176</v>
          </cell>
          <cell r="O21">
            <v>53</v>
          </cell>
          <cell r="P21">
            <v>48</v>
          </cell>
        </row>
        <row r="22">
          <cell r="L22" t="str">
            <v/>
          </cell>
          <cell r="M22" t="str">
            <v/>
          </cell>
          <cell r="O22" t="str">
            <v/>
          </cell>
          <cell r="P22" t="str">
            <v/>
          </cell>
        </row>
        <row r="23">
          <cell r="A23" t="str">
            <v>Région de Bruxelles-Capitale/Brussels Hoofdstedelijk Gewest</v>
          </cell>
          <cell r="B23">
            <v>66.940384955467692</v>
          </cell>
          <cell r="C23">
            <v>67.146982266814518</v>
          </cell>
          <cell r="D23">
            <v>67.996798684824768</v>
          </cell>
          <cell r="E23">
            <v>68.819080280822675</v>
          </cell>
          <cell r="F23">
            <v>70.445042698025219</v>
          </cell>
          <cell r="G23">
            <v>74.995071324125689</v>
          </cell>
          <cell r="H23">
            <v>75.457580839759387</v>
          </cell>
          <cell r="I23">
            <v>77.980020945564547</v>
          </cell>
          <cell r="J23" t="e">
            <v>#VALUE!</v>
          </cell>
          <cell r="L23">
            <v>169.82070379766924</v>
          </cell>
          <cell r="M23">
            <v>166.78137600844164</v>
          </cell>
          <cell r="O23">
            <v>4</v>
          </cell>
          <cell r="P23">
            <v>3</v>
          </cell>
        </row>
        <row r="24">
          <cell r="A24" t="str">
            <v>Vlaams Gewest</v>
          </cell>
          <cell r="B24">
            <v>50.767059171749757</v>
          </cell>
          <cell r="C24">
            <v>51.438966329031722</v>
          </cell>
          <cell r="D24">
            <v>52.024315971039726</v>
          </cell>
          <cell r="E24">
            <v>52.656312985738985</v>
          </cell>
          <cell r="F24">
            <v>53.790454667424044</v>
          </cell>
          <cell r="G24">
            <v>56.508467136608594</v>
          </cell>
          <cell r="H24">
            <v>57.335816676590468</v>
          </cell>
          <cell r="I24">
            <v>61.636770011922088</v>
          </cell>
          <cell r="J24" t="e">
            <v>#VALUE!</v>
          </cell>
          <cell r="L24">
            <v>129.67176282902085</v>
          </cell>
          <cell r="M24">
            <v>131.82691144030693</v>
          </cell>
          <cell r="O24">
            <v>11</v>
          </cell>
          <cell r="P24">
            <v>10</v>
          </cell>
        </row>
        <row r="25">
          <cell r="A25" t="str">
            <v>Région wallonne</v>
          </cell>
          <cell r="B25">
            <v>44.571262049026387</v>
          </cell>
          <cell r="C25">
            <v>44.930912461573485</v>
          </cell>
          <cell r="D25">
            <v>45.556943265126776</v>
          </cell>
          <cell r="E25">
            <v>47.020760335584576</v>
          </cell>
          <cell r="F25">
            <v>48.598074104766845</v>
          </cell>
          <cell r="G25">
            <v>52.805866276368327</v>
          </cell>
          <cell r="H25">
            <v>51.45002493187517</v>
          </cell>
          <cell r="I25">
            <v>54.733623893658226</v>
          </cell>
          <cell r="J25" t="e">
            <v>#VALUE!</v>
          </cell>
          <cell r="L25">
            <v>117.15457655495385</v>
          </cell>
          <cell r="M25">
            <v>117.06266549075688</v>
          </cell>
          <cell r="O25">
            <v>20</v>
          </cell>
          <cell r="P25">
            <v>23</v>
          </cell>
        </row>
        <row r="26">
          <cell r="A26" t="str">
            <v>Severna i Yugoiztochna Bulgaria</v>
          </cell>
          <cell r="B26">
            <v>13.926404476294886</v>
          </cell>
          <cell r="C26">
            <v>14.769999305889012</v>
          </cell>
          <cell r="D26">
            <v>15.310317946318344</v>
          </cell>
          <cell r="E26">
            <v>15.96329416488609</v>
          </cell>
          <cell r="F26">
            <v>15.980199833251742</v>
          </cell>
          <cell r="G26">
            <v>16.351604933070906</v>
          </cell>
          <cell r="H26">
            <v>18.976832355906343</v>
          </cell>
          <cell r="I26">
            <v>20.656547967821194</v>
          </cell>
          <cell r="J26" t="e">
            <v>#VALUE!</v>
          </cell>
          <cell r="L26">
            <v>38.523204452345119</v>
          </cell>
          <cell r="M26">
            <v>44.179617444095513</v>
          </cell>
          <cell r="O26">
            <v>92</v>
          </cell>
          <cell r="P26">
            <v>91</v>
          </cell>
        </row>
        <row r="27">
          <cell r="A27" t="str">
            <v>Yugozapadna i Yuzhna tsentralna Bulgaria</v>
          </cell>
          <cell r="B27">
            <v>19.092134426131103</v>
          </cell>
          <cell r="C27">
            <v>19.646007418308262</v>
          </cell>
          <cell r="D27">
            <v>20.166879514904345</v>
          </cell>
          <cell r="E27">
            <v>21.224647814220539</v>
          </cell>
          <cell r="F27">
            <v>23.597582226469026</v>
          </cell>
          <cell r="G27">
            <v>24.527840881934655</v>
          </cell>
          <cell r="H27">
            <v>26.663027395516085</v>
          </cell>
          <cell r="I27">
            <v>30.864905679857625</v>
          </cell>
          <cell r="J27" t="e">
            <v>#VALUE!</v>
          </cell>
          <cell r="L27">
            <v>56.886302685634938</v>
          </cell>
          <cell r="M27">
            <v>66.01295276966988</v>
          </cell>
          <cell r="O27">
            <v>83</v>
          </cell>
          <cell r="P27">
            <v>76</v>
          </cell>
        </row>
        <row r="28">
          <cell r="A28" t="str">
            <v>Česko</v>
          </cell>
          <cell r="B28">
            <v>28.550606198283859</v>
          </cell>
          <cell r="C28">
            <v>28.854007481264482</v>
          </cell>
          <cell r="D28">
            <v>30.435634974272865</v>
          </cell>
          <cell r="E28">
            <v>31.398766897048716</v>
          </cell>
          <cell r="F28">
            <v>33.175042953413303</v>
          </cell>
          <cell r="G28">
            <v>35.040805070320033</v>
          </cell>
          <cell r="H28">
            <v>35.24117778573887</v>
          </cell>
          <cell r="I28">
            <v>36.453090971397572</v>
          </cell>
          <cell r="J28">
            <v>39.24249756720549</v>
          </cell>
          <cell r="L28">
            <v>79.974529464292402</v>
          </cell>
          <cell r="M28">
            <v>77.964799165861166</v>
          </cell>
          <cell r="O28">
            <v>64</v>
          </cell>
          <cell r="P28">
            <v>65</v>
          </cell>
        </row>
        <row r="29">
          <cell r="A29" t="str">
            <v>Denmark</v>
          </cell>
          <cell r="B29">
            <v>50.237988865862128</v>
          </cell>
          <cell r="C29">
            <v>50.821687883120504</v>
          </cell>
          <cell r="D29">
            <v>53.445030499269876</v>
          </cell>
          <cell r="E29">
            <v>54.978361064930496</v>
          </cell>
          <cell r="F29">
            <v>55.573382496008279</v>
          </cell>
          <cell r="G29">
            <v>58.625332656741932</v>
          </cell>
          <cell r="H29">
            <v>61.698721456643952</v>
          </cell>
          <cell r="I29">
            <v>65.431191625161901</v>
          </cell>
          <cell r="J29">
            <v>64.383210117920214</v>
          </cell>
          <cell r="L29">
            <v>133.96983757032712</v>
          </cell>
          <cell r="M29">
            <v>139.9423088220808</v>
          </cell>
          <cell r="O29">
            <v>8</v>
          </cell>
          <cell r="P29">
            <v>6</v>
          </cell>
        </row>
        <row r="30">
          <cell r="A30" t="str">
            <v>Eesti</v>
          </cell>
          <cell r="B30">
            <v>24.365597191053951</v>
          </cell>
          <cell r="C30">
            <v>25.196627410213029</v>
          </cell>
          <cell r="D30">
            <v>26.215726169708404</v>
          </cell>
          <cell r="E30">
            <v>28.6706091973582</v>
          </cell>
          <cell r="F30">
            <v>30.023889899293039</v>
          </cell>
          <cell r="G30">
            <v>31.497225737288144</v>
          </cell>
          <cell r="H30">
            <v>34.457696147443841</v>
          </cell>
          <cell r="I30">
            <v>35.969359263305201</v>
          </cell>
          <cell r="J30">
            <v>35.780199554236461</v>
          </cell>
          <cell r="L30">
            <v>72.378096714314381</v>
          </cell>
          <cell r="M30">
            <v>76.930208011405369</v>
          </cell>
          <cell r="O30">
            <v>68</v>
          </cell>
          <cell r="P30">
            <v>67</v>
          </cell>
        </row>
        <row r="31">
          <cell r="A31" t="str">
            <v>Ireland</v>
          </cell>
          <cell r="B31">
            <v>70.073058615367273</v>
          </cell>
          <cell r="C31">
            <v>66.480391264430068</v>
          </cell>
          <cell r="D31">
            <v>70.264946388631998</v>
          </cell>
          <cell r="E31">
            <v>72.693931568956415</v>
          </cell>
          <cell r="F31">
            <v>73.202812939613068</v>
          </cell>
          <cell r="G31">
            <v>85.356566155974193</v>
          </cell>
          <cell r="H31">
            <v>96.228316725426453</v>
          </cell>
          <cell r="I31">
            <v>103.17708581336332</v>
          </cell>
          <cell r="J31" t="e">
            <v>#VALUE!</v>
          </cell>
          <cell r="L31">
            <v>176.46881508274967</v>
          </cell>
          <cell r="M31">
            <v>220.67211749668783</v>
          </cell>
          <cell r="O31">
            <v>1</v>
          </cell>
          <cell r="P31">
            <v>1</v>
          </cell>
        </row>
        <row r="32">
          <cell r="A32" t="str">
            <v>Attiki</v>
          </cell>
          <cell r="B32">
            <v>30.074322584512633</v>
          </cell>
          <cell r="C32">
            <v>28.970385650113069</v>
          </cell>
          <cell r="D32">
            <v>30.284969432976609</v>
          </cell>
          <cell r="E32">
            <v>29.098095476543627</v>
          </cell>
          <cell r="F32">
            <v>29.427097943244643</v>
          </cell>
          <cell r="G32">
            <v>30.863028088876014</v>
          </cell>
          <cell r="H32">
            <v>30.472752725887613</v>
          </cell>
          <cell r="I32">
            <v>32.446795881201957</v>
          </cell>
          <cell r="J32" t="e">
            <v>#VALUE!</v>
          </cell>
          <cell r="L32">
            <v>70.939420178459756</v>
          </cell>
          <cell r="M32">
            <v>69.396253021136218</v>
          </cell>
          <cell r="O32">
            <v>69</v>
          </cell>
          <cell r="P32">
            <v>72</v>
          </cell>
        </row>
        <row r="33">
          <cell r="A33" t="str">
            <v>Nisia Aigaiou, Kriti</v>
          </cell>
          <cell r="B33">
            <v>18.926755690663793</v>
          </cell>
          <cell r="C33">
            <v>17.523124645582087</v>
          </cell>
          <cell r="D33">
            <v>18.141596830648655</v>
          </cell>
          <cell r="E33">
            <v>17.664989986859506</v>
          </cell>
          <cell r="F33">
            <v>18.162262160458244</v>
          </cell>
          <cell r="G33">
            <v>17.62838124618586</v>
          </cell>
          <cell r="H33">
            <v>18.233891746837703</v>
          </cell>
          <cell r="I33">
            <v>20.138678218411872</v>
          </cell>
          <cell r="J33" t="e">
            <v>#VALUE!</v>
          </cell>
          <cell r="L33">
            <v>43.783466153442447</v>
          </cell>
          <cell r="M33">
            <v>43.072012850607059</v>
          </cell>
          <cell r="O33">
            <v>91</v>
          </cell>
          <cell r="P33">
            <v>92</v>
          </cell>
        </row>
        <row r="34">
          <cell r="A34" t="str">
            <v>Voreia Elláda</v>
          </cell>
          <cell r="B34">
            <v>20.080217626625572</v>
          </cell>
          <cell r="C34">
            <v>19.230199567102527</v>
          </cell>
          <cell r="D34">
            <v>19.590758091463975</v>
          </cell>
          <cell r="E34">
            <v>19.194167211861334</v>
          </cell>
          <cell r="F34">
            <v>19.762448009766626</v>
          </cell>
          <cell r="G34">
            <v>20.291345354752998</v>
          </cell>
          <cell r="H34">
            <v>20.092065656411645</v>
          </cell>
          <cell r="I34">
            <v>22.053614417116354</v>
          </cell>
          <cell r="J34" t="e">
            <v>#VALUE!</v>
          </cell>
          <cell r="L34">
            <v>47.641007816118425</v>
          </cell>
          <cell r="M34">
            <v>47.167622088917653</v>
          </cell>
          <cell r="O34">
            <v>88</v>
          </cell>
          <cell r="P34">
            <v>89</v>
          </cell>
        </row>
        <row r="35">
          <cell r="A35" t="str">
            <v>Kentriki Elláda</v>
          </cell>
          <cell r="B35">
            <v>19.374218433949093</v>
          </cell>
          <cell r="C35">
            <v>18.664652628102395</v>
          </cell>
          <cell r="D35">
            <v>19.080997951295643</v>
          </cell>
          <cell r="E35">
            <v>18.673812093264694</v>
          </cell>
          <cell r="F35">
            <v>19.50577098726551</v>
          </cell>
          <cell r="G35">
            <v>19.833903971143901</v>
          </cell>
          <cell r="H35">
            <v>19.903604141267841</v>
          </cell>
          <cell r="I35">
            <v>21.971559095197126</v>
          </cell>
          <cell r="J35" t="e">
            <v>#VALUE!</v>
          </cell>
          <cell r="L35">
            <v>47.022240746919792</v>
          </cell>
          <cell r="M35">
            <v>46.992124579009861</v>
          </cell>
          <cell r="O35">
            <v>89</v>
          </cell>
          <cell r="P35">
            <v>90</v>
          </cell>
        </row>
        <row r="36">
          <cell r="A36" t="str">
            <v>Noroeste</v>
          </cell>
          <cell r="B36">
            <v>35.205147153609985</v>
          </cell>
          <cell r="C36">
            <v>35.398790743224993</v>
          </cell>
          <cell r="D36">
            <v>36.552951030631021</v>
          </cell>
          <cell r="E36">
            <v>36.641058512975725</v>
          </cell>
          <cell r="F36">
            <v>37.410219208292517</v>
          </cell>
          <cell r="G36">
            <v>37.552224107427435</v>
          </cell>
          <cell r="H36">
            <v>39.537733756001195</v>
          </cell>
          <cell r="I36">
            <v>43.105319343880403</v>
          </cell>
          <cell r="J36">
            <v>46.509102663567894</v>
          </cell>
          <cell r="L36">
            <v>90.184199084251716</v>
          </cell>
          <cell r="M36">
            <v>92.192389618287024</v>
          </cell>
          <cell r="O36">
            <v>54</v>
          </cell>
          <cell r="P36">
            <v>54</v>
          </cell>
        </row>
        <row r="37">
          <cell r="A37" t="str">
            <v>Noreste</v>
          </cell>
          <cell r="B37">
            <v>41.762943300052527</v>
          </cell>
          <cell r="C37">
            <v>41.974781403168414</v>
          </cell>
          <cell r="D37">
            <v>43.021933188591788</v>
          </cell>
          <cell r="E37">
            <v>43.111679508978753</v>
          </cell>
          <cell r="F37">
            <v>44.26702538087423</v>
          </cell>
          <cell r="G37">
            <v>44.046643857479332</v>
          </cell>
          <cell r="H37">
            <v>46.103570466473343</v>
          </cell>
          <cell r="I37">
            <v>50.532062403349137</v>
          </cell>
          <cell r="J37">
            <v>53.849218855138552</v>
          </cell>
          <cell r="L37">
            <v>106.71378875351417</v>
          </cell>
          <cell r="M37">
            <v>108.0764893107454</v>
          </cell>
          <cell r="O37">
            <v>40</v>
          </cell>
          <cell r="P37">
            <v>31</v>
          </cell>
        </row>
        <row r="38">
          <cell r="A38" t="str">
            <v>Comunidad de Madrid</v>
          </cell>
          <cell r="B38">
            <v>41.761352244277049</v>
          </cell>
          <cell r="C38">
            <v>42.507266388770759</v>
          </cell>
          <cell r="D38">
            <v>43.563631112712628</v>
          </cell>
          <cell r="E38">
            <v>43.263991969361221</v>
          </cell>
          <cell r="F38">
            <v>44.282963386696231</v>
          </cell>
          <cell r="G38">
            <v>43.633662734387762</v>
          </cell>
          <cell r="H38">
            <v>45.450636079016604</v>
          </cell>
          <cell r="I38">
            <v>48.600554473307298</v>
          </cell>
          <cell r="J38">
            <v>52.595079113964815</v>
          </cell>
          <cell r="L38">
            <v>106.75221024155874</v>
          </cell>
          <cell r="M38">
            <v>103.94543694069705</v>
          </cell>
          <cell r="O38">
            <v>39</v>
          </cell>
          <cell r="P38">
            <v>40</v>
          </cell>
        </row>
        <row r="39">
          <cell r="A39" t="str">
            <v>Centro (ES)</v>
          </cell>
          <cell r="B39">
            <v>34.919131563532972</v>
          </cell>
          <cell r="C39">
            <v>35.268786373202765</v>
          </cell>
          <cell r="D39">
            <v>35.875257351484272</v>
          </cell>
          <cell r="E39">
            <v>36.240092642610428</v>
          </cell>
          <cell r="F39">
            <v>36.726456430939862</v>
          </cell>
          <cell r="G39">
            <v>36.672618519649241</v>
          </cell>
          <cell r="H39">
            <v>38.715977723496778</v>
          </cell>
          <cell r="I39">
            <v>41.933772233130952</v>
          </cell>
          <cell r="J39">
            <v>45.349628655585349</v>
          </cell>
          <cell r="L39">
            <v>88.535863422387862</v>
          </cell>
          <cell r="M39">
            <v>89.686719103965089</v>
          </cell>
          <cell r="O39">
            <v>57</v>
          </cell>
          <cell r="P39">
            <v>57</v>
          </cell>
        </row>
        <row r="40">
          <cell r="A40" t="str">
            <v>Este</v>
          </cell>
          <cell r="B40">
            <v>38.42811039375804</v>
          </cell>
          <cell r="C40">
            <v>38.746841877413026</v>
          </cell>
          <cell r="D40">
            <v>39.567713756910166</v>
          </cell>
          <cell r="E40">
            <v>39.346025868341293</v>
          </cell>
          <cell r="F40">
            <v>40.161926044491096</v>
          </cell>
          <cell r="G40">
            <v>39.653582542373982</v>
          </cell>
          <cell r="H40">
            <v>41.643329431699911</v>
          </cell>
          <cell r="I40">
            <v>44.61026887450862</v>
          </cell>
          <cell r="J40">
            <v>48.447619833863534</v>
          </cell>
          <cell r="L40">
            <v>96.817693417859388</v>
          </cell>
          <cell r="M40">
            <v>95.411131425456404</v>
          </cell>
          <cell r="O40">
            <v>51</v>
          </cell>
          <cell r="P40">
            <v>52</v>
          </cell>
        </row>
        <row r="41">
          <cell r="A41" t="str">
            <v>Sur</v>
          </cell>
          <cell r="B41">
            <v>32.687445771490573</v>
          </cell>
          <cell r="C41">
            <v>32.505548627495138</v>
          </cell>
          <cell r="D41">
            <v>33.926909708687234</v>
          </cell>
          <cell r="E41">
            <v>33.634656989977167</v>
          </cell>
          <cell r="F41">
            <v>34.07999531433034</v>
          </cell>
          <cell r="G41">
            <v>33.725626564928291</v>
          </cell>
          <cell r="H41">
            <v>35.668921759022268</v>
          </cell>
          <cell r="I41">
            <v>38.406762467533717</v>
          </cell>
          <cell r="J41">
            <v>41.58612397749534</v>
          </cell>
          <cell r="L41">
            <v>82.156083210992051</v>
          </cell>
          <cell r="M41">
            <v>82.14325431941279</v>
          </cell>
          <cell r="O41">
            <v>60</v>
          </cell>
          <cell r="P41">
            <v>61</v>
          </cell>
        </row>
        <row r="42">
          <cell r="A42" t="str">
            <v>Canarias</v>
          </cell>
          <cell r="B42">
            <v>32.779321760471582</v>
          </cell>
          <cell r="C42">
            <v>32.582055869146636</v>
          </cell>
          <cell r="D42">
            <v>33.657770234574734</v>
          </cell>
          <cell r="E42">
            <v>33.247317207283075</v>
          </cell>
          <cell r="F42">
            <v>33.608889246661171</v>
          </cell>
          <cell r="G42">
            <v>32.403997551504204</v>
          </cell>
          <cell r="H42">
            <v>33.791145376830642</v>
          </cell>
          <cell r="I42">
            <v>36.587990414725539</v>
          </cell>
          <cell r="J42">
            <v>40.404164743568344</v>
          </cell>
          <cell r="L42">
            <v>81.020395575484756</v>
          </cell>
          <cell r="M42">
            <v>78.253318128900645</v>
          </cell>
          <cell r="O42">
            <v>63</v>
          </cell>
          <cell r="P42">
            <v>64</v>
          </cell>
        </row>
        <row r="43">
          <cell r="A43" t="str">
            <v>Ile de France</v>
          </cell>
          <cell r="B43">
            <v>63.784478258446391</v>
          </cell>
          <cell r="C43">
            <v>64.565424715690341</v>
          </cell>
          <cell r="D43">
            <v>66.293002915143973</v>
          </cell>
          <cell r="E43">
            <v>67.227553758691883</v>
          </cell>
          <cell r="F43">
            <v>70.472726340545876</v>
          </cell>
          <cell r="G43">
            <v>71.192897583436732</v>
          </cell>
          <cell r="H43">
            <v>69.757321581641463</v>
          </cell>
          <cell r="I43">
            <v>69.902808296966427</v>
          </cell>
          <cell r="J43">
            <v>77.024578298402176</v>
          </cell>
          <cell r="L43">
            <v>169.88744029858515</v>
          </cell>
          <cell r="M43">
            <v>149.50607108403833</v>
          </cell>
          <cell r="O43">
            <v>3</v>
          </cell>
          <cell r="P43">
            <v>5</v>
          </cell>
        </row>
        <row r="44">
          <cell r="A44" t="str">
            <v>Centre — Val de Loire</v>
          </cell>
          <cell r="B44">
            <v>41.844357903237871</v>
          </cell>
          <cell r="C44">
            <v>41.799810228112364</v>
          </cell>
          <cell r="D44">
            <v>43.066169934677049</v>
          </cell>
          <cell r="E44">
            <v>43.913281136160222</v>
          </cell>
          <cell r="F44">
            <v>45.906743903085001</v>
          </cell>
          <cell r="G44">
            <v>47.988046412458388</v>
          </cell>
          <cell r="H44">
            <v>47.66379397906762</v>
          </cell>
          <cell r="I44">
            <v>46.751537556287303</v>
          </cell>
          <cell r="J44">
            <v>51.776276334091598</v>
          </cell>
          <cell r="L44">
            <v>110.66663117942575</v>
          </cell>
          <cell r="M44">
            <v>99.990813923876459</v>
          </cell>
          <cell r="O44">
            <v>29</v>
          </cell>
          <cell r="P44">
            <v>47</v>
          </cell>
        </row>
        <row r="45">
          <cell r="A45" t="str">
            <v>Bourgogne-Franche-Comté</v>
          </cell>
          <cell r="B45">
            <v>40.736192227628763</v>
          </cell>
          <cell r="C45">
            <v>40.597794750660995</v>
          </cell>
          <cell r="D45">
            <v>41.935774028176581</v>
          </cell>
          <cell r="E45">
            <v>42.65584722751364</v>
          </cell>
          <cell r="F45">
            <v>44.741875136574855</v>
          </cell>
          <cell r="G45">
            <v>47.199922427422109</v>
          </cell>
          <cell r="H45">
            <v>47.301676697489874</v>
          </cell>
          <cell r="I45">
            <v>48.975169766944418</v>
          </cell>
          <cell r="J45">
            <v>51.229967600919139</v>
          </cell>
          <cell r="L45">
            <v>107.85850123607884</v>
          </cell>
          <cell r="M45">
            <v>104.74665311618665</v>
          </cell>
          <cell r="O45">
            <v>35</v>
          </cell>
          <cell r="P45">
            <v>39</v>
          </cell>
        </row>
        <row r="46">
          <cell r="A46" t="str">
            <v>Normandie</v>
          </cell>
          <cell r="B46">
            <v>43.105879073429712</v>
          </cell>
          <cell r="C46">
            <v>42.791462713778955</v>
          </cell>
          <cell r="D46">
            <v>43.370337647127009</v>
          </cell>
          <cell r="E46">
            <v>43.787575559644139</v>
          </cell>
          <cell r="F46">
            <v>45.130049499844787</v>
          </cell>
          <cell r="G46">
            <v>46.944097394846899</v>
          </cell>
          <cell r="H46">
            <v>47.789045632278956</v>
          </cell>
          <cell r="I46">
            <v>50.577554591230637</v>
          </cell>
          <cell r="J46">
            <v>54.04712195206902</v>
          </cell>
          <cell r="L46">
            <v>108.79426677815238</v>
          </cell>
          <cell r="M46">
            <v>108.17378666461256</v>
          </cell>
          <cell r="O46">
            <v>32</v>
          </cell>
          <cell r="P46">
            <v>30</v>
          </cell>
        </row>
        <row r="47">
          <cell r="A47" t="str">
            <v>Hauts-de-France</v>
          </cell>
          <cell r="B47">
            <v>43.076204866287092</v>
          </cell>
          <cell r="C47">
            <v>42.902749923750903</v>
          </cell>
          <cell r="D47">
            <v>44.490812047811218</v>
          </cell>
          <cell r="E47">
            <v>45.189003295335084</v>
          </cell>
          <cell r="F47">
            <v>46.885647155438662</v>
          </cell>
          <cell r="G47">
            <v>48.913467173471872</v>
          </cell>
          <cell r="H47">
            <v>49.0350095418923</v>
          </cell>
          <cell r="I47">
            <v>50.181885137227653</v>
          </cell>
          <cell r="J47">
            <v>52.371566759991289</v>
          </cell>
          <cell r="L47">
            <v>113.02645712171572</v>
          </cell>
          <cell r="M47">
            <v>107.32754046997263</v>
          </cell>
          <cell r="O47">
            <v>25</v>
          </cell>
          <cell r="P47">
            <v>33</v>
          </cell>
        </row>
        <row r="48">
          <cell r="A48" t="str">
            <v>Grand Est</v>
          </cell>
          <cell r="B48">
            <v>42.921430175251842</v>
          </cell>
          <cell r="C48">
            <v>42.873494828902878</v>
          </cell>
          <cell r="D48">
            <v>44.147164511705547</v>
          </cell>
          <cell r="E48">
            <v>45.249968490508337</v>
          </cell>
          <cell r="F48">
            <v>47.190145788889176</v>
          </cell>
          <cell r="G48">
            <v>49.100872042534547</v>
          </cell>
          <cell r="H48">
            <v>48.58043933309861</v>
          </cell>
          <cell r="I48">
            <v>50.368007028355748</v>
          </cell>
          <cell r="J48">
            <v>53.071639176918239</v>
          </cell>
          <cell r="L48">
            <v>113.76050696053348</v>
          </cell>
          <cell r="M48">
            <v>107.72561249831061</v>
          </cell>
          <cell r="O48">
            <v>24</v>
          </cell>
          <cell r="P48">
            <v>32</v>
          </cell>
        </row>
        <row r="49">
          <cell r="A49" t="str">
            <v>Pays de la Loire</v>
          </cell>
          <cell r="B49">
            <v>41.331579547161056</v>
          </cell>
          <cell r="C49">
            <v>41.407952763429996</v>
          </cell>
          <cell r="D49">
            <v>42.265210527280054</v>
          </cell>
          <cell r="E49">
            <v>42.851642090474598</v>
          </cell>
          <cell r="F49">
            <v>44.946689681004152</v>
          </cell>
          <cell r="G49">
            <v>47.681509907373922</v>
          </cell>
          <cell r="H49">
            <v>46.541481747752812</v>
          </cell>
          <cell r="I49">
            <v>48.278317463347946</v>
          </cell>
          <cell r="J49">
            <v>51.82633230839506</v>
          </cell>
          <cell r="L49">
            <v>108.35224428386263</v>
          </cell>
          <cell r="M49">
            <v>103.25624589829681</v>
          </cell>
          <cell r="O49">
            <v>34</v>
          </cell>
          <cell r="P49">
            <v>42</v>
          </cell>
        </row>
        <row r="50">
          <cell r="A50" t="str">
            <v>Bretagne</v>
          </cell>
          <cell r="B50">
            <v>40.391874957306889</v>
          </cell>
          <cell r="C50">
            <v>40.853402601755292</v>
          </cell>
          <cell r="D50">
            <v>42.193563599793187</v>
          </cell>
          <cell r="E50">
            <v>42.507175929209133</v>
          </cell>
          <cell r="F50">
            <v>44.651520320496971</v>
          </cell>
          <cell r="G50">
            <v>46.976959330885762</v>
          </cell>
          <cell r="H50">
            <v>45.162987452203673</v>
          </cell>
          <cell r="I50">
            <v>44.814264471591656</v>
          </cell>
          <cell r="J50">
            <v>47.898392276633544</v>
          </cell>
          <cell r="L50">
            <v>107.64068436962266</v>
          </cell>
          <cell r="M50">
            <v>95.847431210563187</v>
          </cell>
          <cell r="O50">
            <v>37</v>
          </cell>
          <cell r="P50">
            <v>51</v>
          </cell>
        </row>
        <row r="51">
          <cell r="A51" t="str">
            <v>Nouvelle-Aquitaine</v>
          </cell>
          <cell r="B51">
            <v>40.759999637763691</v>
          </cell>
          <cell r="C51">
            <v>40.956562371674487</v>
          </cell>
          <cell r="D51">
            <v>41.949168458280575</v>
          </cell>
          <cell r="E51">
            <v>42.687925542228143</v>
          </cell>
          <cell r="F51">
            <v>44.540172230623334</v>
          </cell>
          <cell r="G51">
            <v>46.335333761797735</v>
          </cell>
          <cell r="H51">
            <v>45.264452854465425</v>
          </cell>
          <cell r="I51">
            <v>46.283568593440769</v>
          </cell>
          <cell r="J51">
            <v>49.826223654929869</v>
          </cell>
          <cell r="L51">
            <v>107.37225936390686</v>
          </cell>
          <cell r="M51">
            <v>98.989935665491885</v>
          </cell>
          <cell r="O51">
            <v>38</v>
          </cell>
          <cell r="P51">
            <v>49</v>
          </cell>
        </row>
        <row r="52">
          <cell r="A52" t="str">
            <v>Occitanie</v>
          </cell>
          <cell r="B52">
            <v>41.948049677705356</v>
          </cell>
          <cell r="C52">
            <v>42.136463083995352</v>
          </cell>
          <cell r="D52">
            <v>43.029421205755519</v>
          </cell>
          <cell r="E52">
            <v>43.84076445106529</v>
          </cell>
          <cell r="F52">
            <v>45.719588391635668</v>
          </cell>
          <cell r="G52">
            <v>47.014405198878883</v>
          </cell>
          <cell r="H52">
            <v>45.750565634913457</v>
          </cell>
          <cell r="I52">
            <v>44.588833689893868</v>
          </cell>
          <cell r="J52">
            <v>49.214586271871902</v>
          </cell>
          <cell r="L52">
            <v>110.21545847150105</v>
          </cell>
          <cell r="M52">
            <v>95.365286482845534</v>
          </cell>
          <cell r="O52">
            <v>30</v>
          </cell>
          <cell r="P52">
            <v>53</v>
          </cell>
        </row>
        <row r="53">
          <cell r="A53" t="str">
            <v>Auvergne-Rhône-Alpes</v>
          </cell>
          <cell r="B53">
            <v>44.596454955689353</v>
          </cell>
          <cell r="C53">
            <v>45.156509872341211</v>
          </cell>
          <cell r="D53">
            <v>46.358124553136122</v>
          </cell>
          <cell r="E53">
            <v>47.468177772200029</v>
          </cell>
          <cell r="F53">
            <v>49.38961115472825</v>
          </cell>
          <cell r="G53">
            <v>51.916840242427284</v>
          </cell>
          <cell r="H53">
            <v>49.704878585815173</v>
          </cell>
          <cell r="I53">
            <v>49.885624636536733</v>
          </cell>
          <cell r="J53">
            <v>54.43390095757028</v>
          </cell>
          <cell r="L53">
            <v>119.06272188013433</v>
          </cell>
          <cell r="M53">
            <v>106.69390722182727</v>
          </cell>
          <cell r="O53">
            <v>17</v>
          </cell>
          <cell r="P53">
            <v>36</v>
          </cell>
        </row>
        <row r="54">
          <cell r="A54" t="str">
            <v>Provence-Alpes-Côte d’Azur</v>
          </cell>
          <cell r="B54">
            <v>44.763367544845664</v>
          </cell>
          <cell r="C54">
            <v>44.880676376786212</v>
          </cell>
          <cell r="D54">
            <v>46.070034013153375</v>
          </cell>
          <cell r="E54">
            <v>46.68031933642601</v>
          </cell>
          <cell r="F54">
            <v>48.271959959089735</v>
          </cell>
          <cell r="G54">
            <v>49.896038631796003</v>
          </cell>
          <cell r="H54">
            <v>52.370079406448333</v>
          </cell>
          <cell r="I54">
            <v>56.742386049991694</v>
          </cell>
          <cell r="J54">
            <v>52.466196733538716</v>
          </cell>
          <cell r="L54">
            <v>116.36841855694308</v>
          </cell>
          <cell r="M54">
            <v>121.35894692854785</v>
          </cell>
          <cell r="O54">
            <v>22</v>
          </cell>
          <cell r="P54">
            <v>15</v>
          </cell>
        </row>
        <row r="55">
          <cell r="A55" t="str">
            <v>Corse</v>
          </cell>
          <cell r="B55">
            <v>40.226161420459789</v>
          </cell>
          <cell r="C55">
            <v>40.327238377627197</v>
          </cell>
          <cell r="D55">
            <v>41.660593769155469</v>
          </cell>
          <cell r="E55">
            <v>42.185029966288866</v>
          </cell>
          <cell r="F55">
            <v>43.043923621154939</v>
          </cell>
          <cell r="G55">
            <v>43.251441600585203</v>
          </cell>
          <cell r="H55">
            <v>43.571791879843225</v>
          </cell>
          <cell r="I55">
            <v>45.717287763706622</v>
          </cell>
          <cell r="J55">
            <v>46.608537081617207</v>
          </cell>
          <cell r="L55">
            <v>103.76527749286983</v>
          </cell>
          <cell r="M55">
            <v>97.778790876800542</v>
          </cell>
          <cell r="O55">
            <v>44</v>
          </cell>
          <cell r="P55">
            <v>50</v>
          </cell>
        </row>
        <row r="56">
          <cell r="A56" t="str">
            <v>RUP FR — Régions Ultrapériphériques Françaises</v>
          </cell>
          <cell r="B56">
            <v>37.590834589478412</v>
          </cell>
          <cell r="C56">
            <v>38.169225325680493</v>
          </cell>
          <cell r="D56">
            <v>39.242722579411307</v>
          </cell>
          <cell r="E56">
            <v>40.69847605357117</v>
          </cell>
          <cell r="F56">
            <v>44.125001913572063</v>
          </cell>
          <cell r="G56">
            <v>45.924980229813229</v>
          </cell>
          <cell r="H56">
            <v>40.405014977148383</v>
          </cell>
          <cell r="I56">
            <v>36.648280797047825</v>
          </cell>
          <cell r="J56">
            <v>38.358242953586483</v>
          </cell>
          <cell r="L56">
            <v>106.37141512083106</v>
          </cell>
          <cell r="M56">
            <v>78.38226542593722</v>
          </cell>
          <cell r="O56">
            <v>41</v>
          </cell>
          <cell r="P56">
            <v>63</v>
          </cell>
        </row>
        <row r="57">
          <cell r="A57" t="str">
            <v>Hrvatska</v>
          </cell>
          <cell r="B57">
            <v>24.855600973952516</v>
          </cell>
          <cell r="C57">
            <v>25.634989748816277</v>
          </cell>
          <cell r="D57">
            <v>26.470153799335453</v>
          </cell>
          <cell r="E57">
            <v>27.038441362123812</v>
          </cell>
          <cell r="F57">
            <v>26.149460980260809</v>
          </cell>
          <cell r="G57">
            <v>24.82157938840556</v>
          </cell>
          <cell r="H57">
            <v>28.442374289232514</v>
          </cell>
          <cell r="I57">
            <v>31.005444532592858</v>
          </cell>
          <cell r="J57">
            <v>33.969225955067785</v>
          </cell>
          <cell r="L57">
            <v>63.038074753300791</v>
          </cell>
          <cell r="M57">
            <v>66.313533135738155</v>
          </cell>
          <cell r="O57">
            <v>76</v>
          </cell>
          <cell r="P57">
            <v>75</v>
          </cell>
        </row>
        <row r="58">
          <cell r="A58" t="str">
            <v>Nord-Ovest</v>
          </cell>
          <cell r="B58">
            <v>42.89534228792278</v>
          </cell>
          <cell r="C58">
            <v>44.218725827119016</v>
          </cell>
          <cell r="D58">
            <v>45.049728176245303</v>
          </cell>
          <cell r="E58">
            <v>45.354690317414608</v>
          </cell>
          <cell r="F58">
            <v>46.278161173129725</v>
          </cell>
          <cell r="G58">
            <v>49.112331437231958</v>
          </cell>
          <cell r="H58">
            <v>51.159807629412462</v>
          </cell>
          <cell r="I58">
            <v>54.198361778710407</v>
          </cell>
          <cell r="J58" t="e">
            <v>#VALUE!</v>
          </cell>
          <cell r="L58">
            <v>111.56200067294687</v>
          </cell>
          <cell r="M58">
            <v>115.91786261722979</v>
          </cell>
          <cell r="O58">
            <v>28</v>
          </cell>
          <cell r="P58">
            <v>24</v>
          </cell>
        </row>
        <row r="59">
          <cell r="A59" t="str">
            <v>Sud</v>
          </cell>
          <cell r="B59">
            <v>31.029343154377628</v>
          </cell>
          <cell r="C59">
            <v>31.53109041624986</v>
          </cell>
          <cell r="D59">
            <v>31.976868319067986</v>
          </cell>
          <cell r="E59">
            <v>32.841478868568331</v>
          </cell>
          <cell r="F59">
            <v>33.736464102219529</v>
          </cell>
          <cell r="G59">
            <v>35.441012680381</v>
          </cell>
          <cell r="H59">
            <v>36.796005566011189</v>
          </cell>
          <cell r="I59">
            <v>38.530506614765834</v>
          </cell>
          <cell r="J59" t="e">
            <v>#VALUE!</v>
          </cell>
          <cell r="L59">
            <v>81.327938177888669</v>
          </cell>
          <cell r="M59">
            <v>82.40791466315352</v>
          </cell>
          <cell r="O59">
            <v>62</v>
          </cell>
          <cell r="P59">
            <v>60</v>
          </cell>
        </row>
        <row r="60">
          <cell r="A60" t="str">
            <v>Isole</v>
          </cell>
          <cell r="B60">
            <v>32.065237969288148</v>
          </cell>
          <cell r="C60">
            <v>32.349418107077049</v>
          </cell>
          <cell r="D60">
            <v>33.107321205818465</v>
          </cell>
          <cell r="E60">
            <v>33.624437764377781</v>
          </cell>
          <cell r="F60">
            <v>33.945683914423007</v>
          </cell>
          <cell r="G60">
            <v>35.465176424122816</v>
          </cell>
          <cell r="H60">
            <v>37.750814259458885</v>
          </cell>
          <cell r="I60">
            <v>40.490909288536919</v>
          </cell>
          <cell r="J60" t="e">
            <v>#VALUE!</v>
          </cell>
          <cell r="L60">
            <v>81.832300932115615</v>
          </cell>
          <cell r="M60">
            <v>86.600766261518828</v>
          </cell>
          <cell r="O60">
            <v>61</v>
          </cell>
          <cell r="P60">
            <v>58</v>
          </cell>
        </row>
        <row r="61">
          <cell r="A61" t="str">
            <v>Nord-Est</v>
          </cell>
          <cell r="B61">
            <v>40.029475809130979</v>
          </cell>
          <cell r="C61">
            <v>41.378583591673348</v>
          </cell>
          <cell r="D61">
            <v>42.175374506974784</v>
          </cell>
          <cell r="E61">
            <v>42.175396180122007</v>
          </cell>
          <cell r="F61">
            <v>43.333007835985221</v>
          </cell>
          <cell r="G61">
            <v>45.862890930029465</v>
          </cell>
          <cell r="H61">
            <v>47.358655212212611</v>
          </cell>
          <cell r="I61">
            <v>50.161906028354615</v>
          </cell>
          <cell r="J61" t="e">
            <v>#VALUE!</v>
          </cell>
          <cell r="L61">
            <v>104.46216804668379</v>
          </cell>
          <cell r="M61">
            <v>107.28480973934622</v>
          </cell>
          <cell r="O61">
            <v>43</v>
          </cell>
          <cell r="P61">
            <v>34</v>
          </cell>
        </row>
        <row r="62">
          <cell r="A62" t="str">
            <v>Centro (IT)</v>
          </cell>
          <cell r="B62">
            <v>39.101847066545538</v>
          </cell>
          <cell r="C62">
            <v>40.227591196460438</v>
          </cell>
          <cell r="D62">
            <v>40.790045600675761</v>
          </cell>
          <cell r="E62">
            <v>41.037883367169243</v>
          </cell>
          <cell r="F62">
            <v>42.215592243964402</v>
          </cell>
          <cell r="G62">
            <v>44.029201409226566</v>
          </cell>
          <cell r="H62">
            <v>45.515706838763442</v>
          </cell>
          <cell r="I62">
            <v>49.089364862126203</v>
          </cell>
          <cell r="J62" t="e">
            <v>#VALUE!</v>
          </cell>
          <cell r="L62">
            <v>101.76843268925198</v>
          </cell>
          <cell r="M62">
            <v>104.99089022816599</v>
          </cell>
          <cell r="O62">
            <v>46</v>
          </cell>
          <cell r="P62">
            <v>38</v>
          </cell>
        </row>
        <row r="63">
          <cell r="A63" t="str">
            <v>Kýpros</v>
          </cell>
          <cell r="B63">
            <v>28.89291161083284</v>
          </cell>
          <cell r="C63">
            <v>29.864145155730036</v>
          </cell>
          <cell r="D63">
            <v>30.582763721586272</v>
          </cell>
          <cell r="E63">
            <v>30.976816688904854</v>
          </cell>
          <cell r="F63">
            <v>31.574136664576098</v>
          </cell>
          <cell r="G63">
            <v>31.785400877542877</v>
          </cell>
          <cell r="H63">
            <v>33.240100845321074</v>
          </cell>
          <cell r="I63">
            <v>36.17340034468787</v>
          </cell>
          <cell r="J63">
            <v>38.225682481078906</v>
          </cell>
          <cell r="L63">
            <v>76.115251049914065</v>
          </cell>
          <cell r="M63">
            <v>77.366605076994858</v>
          </cell>
          <cell r="O63">
            <v>66</v>
          </cell>
          <cell r="P63">
            <v>66</v>
          </cell>
        </row>
        <row r="64">
          <cell r="A64" t="str">
            <v>Latvija</v>
          </cell>
          <cell r="B64">
            <v>20.264005280815404</v>
          </cell>
          <cell r="C64">
            <v>20.800161549355582</v>
          </cell>
          <cell r="D64">
            <v>22.034755888524128</v>
          </cell>
          <cell r="E64">
            <v>22.662937401819935</v>
          </cell>
          <cell r="F64">
            <v>22.853567094499091</v>
          </cell>
          <cell r="G64">
            <v>24.126698119917496</v>
          </cell>
          <cell r="H64">
            <v>26.826709964808153</v>
          </cell>
          <cell r="I64">
            <v>27.838977607031616</v>
          </cell>
          <cell r="J64">
            <v>29.926733431852309</v>
          </cell>
          <cell r="L64">
            <v>55.092717665197554</v>
          </cell>
          <cell r="M64">
            <v>59.541186776675502</v>
          </cell>
          <cell r="O64">
            <v>85</v>
          </cell>
          <cell r="P64">
            <v>82</v>
          </cell>
        </row>
        <row r="65">
          <cell r="A65" t="str">
            <v>Lietuva</v>
          </cell>
          <cell r="B65">
            <v>23.722088293323413</v>
          </cell>
          <cell r="C65">
            <v>23.335637325384486</v>
          </cell>
          <cell r="D65">
            <v>25.629408034516533</v>
          </cell>
          <cell r="E65">
            <v>26.773453293440195</v>
          </cell>
          <cell r="F65">
            <v>28.285747194194592</v>
          </cell>
          <cell r="G65">
            <v>29.961039191536205</v>
          </cell>
          <cell r="H65">
            <v>32.332498568281444</v>
          </cell>
          <cell r="I65">
            <v>33.492551808298664</v>
          </cell>
          <cell r="J65" t="e">
            <v>#VALUE!</v>
          </cell>
          <cell r="L65">
            <v>68.187984732327081</v>
          </cell>
          <cell r="M65">
            <v>71.632885050408476</v>
          </cell>
          <cell r="O65">
            <v>71</v>
          </cell>
          <cell r="P65">
            <v>71</v>
          </cell>
        </row>
        <row r="66">
          <cell r="A66" t="str">
            <v>Luxembourg</v>
          </cell>
          <cell r="B66">
            <v>71.742956860108393</v>
          </cell>
          <cell r="C66">
            <v>72.318841494393965</v>
          </cell>
          <cell r="D66">
            <v>72.262929612644768</v>
          </cell>
          <cell r="E66">
            <v>71.575640240312751</v>
          </cell>
          <cell r="F66">
            <v>70.748944903740536</v>
          </cell>
          <cell r="G66">
            <v>74.046770064749282</v>
          </cell>
          <cell r="H66">
            <v>77.711369545704201</v>
          </cell>
          <cell r="I66">
            <v>81.069890841691745</v>
          </cell>
          <cell r="J66">
            <v>81.02065548309433</v>
          </cell>
          <cell r="L66">
            <v>170.55331583797232</v>
          </cell>
          <cell r="M66">
            <v>173.3898988930776</v>
          </cell>
          <cell r="O66">
            <v>2</v>
          </cell>
          <cell r="P66">
            <v>2</v>
          </cell>
        </row>
        <row r="67">
          <cell r="A67" t="str">
            <v>Közép-Magyarország</v>
          </cell>
          <cell r="B67">
            <v>27.275553146547036</v>
          </cell>
          <cell r="C67">
            <v>26.206809189003863</v>
          </cell>
          <cell r="D67">
            <v>26.707186830631901</v>
          </cell>
          <cell r="E67">
            <v>28.830881271282887</v>
          </cell>
          <cell r="F67">
            <v>30.544601654215089</v>
          </cell>
          <cell r="G67">
            <v>30.950347173545904</v>
          </cell>
          <cell r="H67">
            <v>32.865418092795849</v>
          </cell>
          <cell r="I67">
            <v>35.658608503277556</v>
          </cell>
          <cell r="J67" t="e">
            <v>#VALUE!</v>
          </cell>
          <cell r="L67">
            <v>73.633367962791624</v>
          </cell>
          <cell r="M67">
            <v>76.265583422637178</v>
          </cell>
          <cell r="O67">
            <v>67</v>
          </cell>
          <cell r="P67">
            <v>69</v>
          </cell>
        </row>
        <row r="68">
          <cell r="A68" t="str">
            <v>Dunántúl</v>
          </cell>
          <cell r="B68">
            <v>25.320583073762833</v>
          </cell>
          <cell r="C68">
            <v>24.690588874946812</v>
          </cell>
          <cell r="D68">
            <v>25.311986376066681</v>
          </cell>
          <cell r="E68">
            <v>26.116676472213776</v>
          </cell>
          <cell r="F68">
            <v>27.046494235118892</v>
          </cell>
          <cell r="G68">
            <v>27.906522416600914</v>
          </cell>
          <cell r="H68">
            <v>28.560140489390427</v>
          </cell>
          <cell r="I68">
            <v>31.271875675510081</v>
          </cell>
          <cell r="J68" t="e">
            <v>#VALUE!</v>
          </cell>
          <cell r="L68">
            <v>65.200538041497282</v>
          </cell>
          <cell r="M68">
            <v>66.883368230528077</v>
          </cell>
          <cell r="O68">
            <v>73</v>
          </cell>
          <cell r="P68">
            <v>73</v>
          </cell>
        </row>
        <row r="69">
          <cell r="A69" t="str">
            <v>Alföld és Észak</v>
          </cell>
          <cell r="B69">
            <v>22.366236017234613</v>
          </cell>
          <cell r="C69">
            <v>21.628639270696944</v>
          </cell>
          <cell r="D69">
            <v>22.740171583783308</v>
          </cell>
          <cell r="E69">
            <v>24.01973270109189</v>
          </cell>
          <cell r="F69">
            <v>25.209074857960768</v>
          </cell>
          <cell r="G69">
            <v>26.100159349879583</v>
          </cell>
          <cell r="H69">
            <v>27.67157983659791</v>
          </cell>
          <cell r="I69">
            <v>29.77556662024363</v>
          </cell>
          <cell r="J69" t="e">
            <v>#VALUE!</v>
          </cell>
          <cell r="L69">
            <v>60.771101421832711</v>
          </cell>
          <cell r="M69">
            <v>63.683106418012827</v>
          </cell>
          <cell r="O69">
            <v>81</v>
          </cell>
          <cell r="P69">
            <v>80</v>
          </cell>
        </row>
        <row r="70">
          <cell r="A70" t="str">
            <v>Malta</v>
          </cell>
          <cell r="B70">
            <v>31.798068540352041</v>
          </cell>
          <cell r="C70">
            <v>30.906575303218411</v>
          </cell>
          <cell r="D70">
            <v>33.691522950262957</v>
          </cell>
          <cell r="E70">
            <v>33.472985677623718</v>
          </cell>
          <cell r="F70">
            <v>32.601842101187799</v>
          </cell>
          <cell r="G70">
            <v>33.570343484599782</v>
          </cell>
          <cell r="H70">
            <v>37.104918220765384</v>
          </cell>
          <cell r="I70">
            <v>37.814116312525591</v>
          </cell>
          <cell r="J70">
            <v>39.914684769396601</v>
          </cell>
          <cell r="L70">
            <v>78.592723613742635</v>
          </cell>
          <cell r="M70">
            <v>80.875720148225966</v>
          </cell>
          <cell r="O70">
            <v>65</v>
          </cell>
          <cell r="P70">
            <v>62</v>
          </cell>
        </row>
        <row r="71">
          <cell r="A71" t="str">
            <v>Noord-Nederland</v>
          </cell>
          <cell r="B71">
            <v>47.053966561025327</v>
          </cell>
          <cell r="C71">
            <v>44.692741115501121</v>
          </cell>
          <cell r="D71">
            <v>45.723921193378139</v>
          </cell>
          <cell r="E71">
            <v>46.173818931978822</v>
          </cell>
          <cell r="F71">
            <v>45.286998075022971</v>
          </cell>
          <cell r="G71">
            <v>46.037582728535568</v>
          </cell>
          <cell r="H71">
            <v>49.182213493025003</v>
          </cell>
          <cell r="I71">
            <v>56.246409731589338</v>
          </cell>
          <cell r="J71" t="e">
            <v>#VALUE!</v>
          </cell>
          <cell r="L71">
            <v>109.17262012248996</v>
          </cell>
          <cell r="M71">
            <v>120.29816736158043</v>
          </cell>
          <cell r="O71">
            <v>31</v>
          </cell>
          <cell r="P71">
            <v>18</v>
          </cell>
        </row>
        <row r="72">
          <cell r="A72" t="str">
            <v>Oost-Nederland</v>
          </cell>
          <cell r="B72">
            <v>43.302055823439154</v>
          </cell>
          <cell r="C72">
            <v>43.133345081187748</v>
          </cell>
          <cell r="D72">
            <v>44.166757874080005</v>
          </cell>
          <cell r="E72">
            <v>44.958963855556661</v>
          </cell>
          <cell r="F72">
            <v>45.043654347118206</v>
          </cell>
          <cell r="G72">
            <v>47.091910913412889</v>
          </cell>
          <cell r="H72">
            <v>49.023829038275558</v>
          </cell>
          <cell r="I72">
            <v>52.324840753273037</v>
          </cell>
          <cell r="J72" t="e">
            <v>#VALUE!</v>
          </cell>
          <cell r="L72">
            <v>108.58599540689879</v>
          </cell>
          <cell r="M72">
            <v>111.9108309338026</v>
          </cell>
          <cell r="O72">
            <v>33</v>
          </cell>
          <cell r="P72">
            <v>26</v>
          </cell>
        </row>
        <row r="73">
          <cell r="A73" t="str">
            <v>West-Nederland</v>
          </cell>
          <cell r="B73">
            <v>52.644588899824768</v>
          </cell>
          <cell r="C73">
            <v>52.18608994540196</v>
          </cell>
          <cell r="D73">
            <v>53.388565248607236</v>
          </cell>
          <cell r="E73">
            <v>54.125455276616236</v>
          </cell>
          <cell r="F73">
            <v>54.047205959100161</v>
          </cell>
          <cell r="G73">
            <v>55.709504768499855</v>
          </cell>
          <cell r="H73">
            <v>58.301914402461939</v>
          </cell>
          <cell r="I73">
            <v>62.212474671854395</v>
          </cell>
          <cell r="J73" t="e">
            <v>#VALUE!</v>
          </cell>
          <cell r="L73">
            <v>130.290708937696</v>
          </cell>
          <cell r="M73">
            <v>133.05821163994406</v>
          </cell>
          <cell r="O73">
            <v>10</v>
          </cell>
          <cell r="P73">
            <v>8</v>
          </cell>
        </row>
        <row r="74">
          <cell r="A74" t="str">
            <v>Zuid-Nederland</v>
          </cell>
          <cell r="B74">
            <v>46.277317766183529</v>
          </cell>
          <cell r="C74">
            <v>46.474990701197775</v>
          </cell>
          <cell r="D74">
            <v>47.834347867589905</v>
          </cell>
          <cell r="E74">
            <v>48.663680948431946</v>
          </cell>
          <cell r="F74">
            <v>48.508907575144519</v>
          </cell>
          <cell r="G74">
            <v>51.019991938819217</v>
          </cell>
          <cell r="H74">
            <v>53.73919858519853</v>
          </cell>
          <cell r="I74">
            <v>55.825681216366277</v>
          </cell>
          <cell r="J74" t="e">
            <v>#VALUE!</v>
          </cell>
          <cell r="L74">
            <v>116.9396242710782</v>
          </cell>
          <cell r="M74">
            <v>119.39832558359637</v>
          </cell>
          <cell r="O74">
            <v>21</v>
          </cell>
          <cell r="P74">
            <v>21</v>
          </cell>
        </row>
        <row r="75">
          <cell r="A75" t="str">
            <v>Ostösterreich</v>
          </cell>
          <cell r="B75">
            <v>46.135119130073413</v>
          </cell>
          <cell r="C75">
            <v>47.03173400387373</v>
          </cell>
          <cell r="D75">
            <v>47.162377833753155</v>
          </cell>
          <cell r="E75">
            <v>48.010173941581883</v>
          </cell>
          <cell r="F75">
            <v>48.259069185617598</v>
          </cell>
          <cell r="G75">
            <v>50.481365346082185</v>
          </cell>
          <cell r="H75">
            <v>52.245647153328648</v>
          </cell>
          <cell r="I75">
            <v>55.892080277632267</v>
          </cell>
          <cell r="J75" t="e">
            <v>#VALUE!</v>
          </cell>
          <cell r="L75">
            <v>116.33734298171889</v>
          </cell>
          <cell r="M75">
            <v>119.54033794354871</v>
          </cell>
          <cell r="O75">
            <v>23</v>
          </cell>
          <cell r="P75">
            <v>20</v>
          </cell>
        </row>
        <row r="76">
          <cell r="A76" t="str">
            <v>Südösterreich</v>
          </cell>
          <cell r="B76">
            <v>40.525150905432596</v>
          </cell>
          <cell r="C76">
            <v>40.804027222339158</v>
          </cell>
          <cell r="D76">
            <v>41.874378040305771</v>
          </cell>
          <cell r="E76">
            <v>42.542629563790506</v>
          </cell>
          <cell r="F76">
            <v>43.4113342801109</v>
          </cell>
          <cell r="G76">
            <v>45.208703322552189</v>
          </cell>
          <cell r="H76">
            <v>46.107126933259025</v>
          </cell>
          <cell r="I76">
            <v>50.78064493996569</v>
          </cell>
          <cell r="J76" t="e">
            <v>#VALUE!</v>
          </cell>
          <cell r="L76">
            <v>104.65098831505115</v>
          </cell>
          <cell r="M76">
            <v>108.60815033116906</v>
          </cell>
          <cell r="O76">
            <v>42</v>
          </cell>
          <cell r="P76">
            <v>29</v>
          </cell>
        </row>
        <row r="77">
          <cell r="A77" t="str">
            <v>Westösterreich</v>
          </cell>
          <cell r="B77">
            <v>45.772837832603898</v>
          </cell>
          <cell r="C77">
            <v>45.951562440816637</v>
          </cell>
          <cell r="D77">
            <v>46.858988616297857</v>
          </cell>
          <cell r="E77">
            <v>48.229511700755481</v>
          </cell>
          <cell r="F77">
            <v>48.723203292900592</v>
          </cell>
          <cell r="G77">
            <v>51.458429403494677</v>
          </cell>
          <cell r="H77">
            <v>52.747222649047323</v>
          </cell>
          <cell r="I77">
            <v>58.10166803187132</v>
          </cell>
          <cell r="J77" t="e">
            <v>#VALUE!</v>
          </cell>
          <cell r="L77">
            <v>117.45622342719146</v>
          </cell>
          <cell r="M77">
            <v>124.2661392654109</v>
          </cell>
          <cell r="O77">
            <v>19</v>
          </cell>
          <cell r="P77">
            <v>13</v>
          </cell>
        </row>
        <row r="78">
          <cell r="A78" t="str">
            <v>Makroregion południowy</v>
          </cell>
          <cell r="B78">
            <v>22.716740363103291</v>
          </cell>
          <cell r="C78">
            <v>22.729589511333298</v>
          </cell>
          <cell r="D78">
            <v>24.044072977276077</v>
          </cell>
          <cell r="E78">
            <v>25.901652333656642</v>
          </cell>
          <cell r="F78">
            <v>26.456476512559952</v>
          </cell>
          <cell r="G78">
            <v>26.178022933326719</v>
          </cell>
          <cell r="H78">
            <v>27.083336261465377</v>
          </cell>
          <cell r="I78">
            <v>29.788340518117536</v>
          </cell>
          <cell r="J78" t="e">
            <v>#VALUE!</v>
          </cell>
          <cell r="L78">
            <v>63.77819203870515</v>
          </cell>
          <cell r="M78">
            <v>63.710426855203892</v>
          </cell>
          <cell r="O78">
            <v>75</v>
          </cell>
          <cell r="P78">
            <v>79</v>
          </cell>
        </row>
        <row r="79">
          <cell r="A79" t="str">
            <v>Makroregion północno-zachodni</v>
          </cell>
          <cell r="B79">
            <v>21.922727269396244</v>
          </cell>
          <cell r="C79">
            <v>21.8401749256338</v>
          </cell>
          <cell r="D79">
            <v>22.733457037664664</v>
          </cell>
          <cell r="E79">
            <v>24.06421723564311</v>
          </cell>
          <cell r="F79">
            <v>25.081354807247646</v>
          </cell>
          <cell r="G79">
            <v>25.424764127101891</v>
          </cell>
          <cell r="H79">
            <v>25.796339653035698</v>
          </cell>
          <cell r="I79">
            <v>27.79687515230939</v>
          </cell>
          <cell r="J79" t="e">
            <v>#VALUE!</v>
          </cell>
          <cell r="L79">
            <v>60.463208799861377</v>
          </cell>
          <cell r="M79">
            <v>59.451139284423505</v>
          </cell>
          <cell r="O79">
            <v>82</v>
          </cell>
          <cell r="P79">
            <v>83</v>
          </cell>
        </row>
        <row r="80">
          <cell r="A80" t="str">
            <v>Makroregion południowo-zachodni</v>
          </cell>
          <cell r="B80">
            <v>24.212462881162782</v>
          </cell>
          <cell r="C80">
            <v>23.75199511633771</v>
          </cell>
          <cell r="D80">
            <v>25.108962107234966</v>
          </cell>
          <cell r="E80">
            <v>26.655419175395867</v>
          </cell>
          <cell r="F80">
            <v>26.073126883029214</v>
          </cell>
          <cell r="G80">
            <v>26.944111924499165</v>
          </cell>
          <cell r="H80">
            <v>28.536212827718753</v>
          </cell>
          <cell r="I80">
            <v>31.105224206707021</v>
          </cell>
          <cell r="J80" t="e">
            <v>#VALUE!</v>
          </cell>
          <cell r="L80">
            <v>62.854057402765598</v>
          </cell>
          <cell r="M80">
            <v>66.526938968984226</v>
          </cell>
          <cell r="O80">
            <v>77</v>
          </cell>
          <cell r="P80">
            <v>74</v>
          </cell>
        </row>
        <row r="81">
          <cell r="A81" t="str">
            <v>Makroregion północny</v>
          </cell>
          <cell r="B81">
            <v>19.363276286662668</v>
          </cell>
          <cell r="C81">
            <v>19.79214081977749</v>
          </cell>
          <cell r="D81">
            <v>20.589515304212981</v>
          </cell>
          <cell r="E81">
            <v>21.916742013515286</v>
          </cell>
          <cell r="F81">
            <v>22.261585803113729</v>
          </cell>
          <cell r="G81">
            <v>22.439037549869475</v>
          </cell>
          <cell r="H81">
            <v>23.694679304642023</v>
          </cell>
          <cell r="I81">
            <v>25.898869767258692</v>
          </cell>
          <cell r="J81" t="e">
            <v>#VALUE!</v>
          </cell>
          <cell r="L81">
            <v>53.665638119386827</v>
          </cell>
          <cell r="M81">
            <v>55.3917411725512</v>
          </cell>
          <cell r="O81">
            <v>86</v>
          </cell>
          <cell r="P81">
            <v>86</v>
          </cell>
        </row>
        <row r="82">
          <cell r="A82" t="str">
            <v>Makroregion centralny</v>
          </cell>
          <cell r="B82">
            <v>19.311408763308094</v>
          </cell>
          <cell r="C82">
            <v>19.362998339682331</v>
          </cell>
          <cell r="D82">
            <v>20.133654147943883</v>
          </cell>
          <cell r="E82">
            <v>21.173244946208751</v>
          </cell>
          <cell r="F82">
            <v>23.402069159875055</v>
          </cell>
          <cell r="G82">
            <v>23.851637526453189</v>
          </cell>
          <cell r="H82">
            <v>24.684204456004366</v>
          </cell>
          <cell r="I82">
            <v>26.161942774296204</v>
          </cell>
          <cell r="J82" t="e">
            <v>#VALUE!</v>
          </cell>
          <cell r="L82">
            <v>56.414982557220007</v>
          </cell>
          <cell r="M82">
            <v>55.954393985058438</v>
          </cell>
          <cell r="O82">
            <v>84</v>
          </cell>
          <cell r="P82">
            <v>85</v>
          </cell>
        </row>
        <row r="83">
          <cell r="A83" t="str">
            <v>Makroregion wschodni</v>
          </cell>
          <cell r="B83">
            <v>17.279760601501643</v>
          </cell>
          <cell r="C83">
            <v>17.202656984269858</v>
          </cell>
          <cell r="D83">
            <v>18.047582665508997</v>
          </cell>
          <cell r="E83">
            <v>19.180184729810865</v>
          </cell>
          <cell r="F83">
            <v>20.529102873604216</v>
          </cell>
          <cell r="G83">
            <v>20.7506511770085</v>
          </cell>
          <cell r="H83">
            <v>21.236776296328738</v>
          </cell>
          <cell r="I83">
            <v>22.779630795886565</v>
          </cell>
          <cell r="J83" t="e">
            <v>#VALUE!</v>
          </cell>
          <cell r="L83">
            <v>49.489170065162753</v>
          </cell>
          <cell r="M83">
            <v>48.720404573298978</v>
          </cell>
          <cell r="O83">
            <v>87</v>
          </cell>
          <cell r="P83">
            <v>87</v>
          </cell>
        </row>
        <row r="84">
          <cell r="A84" t="str">
            <v>Makroregion województwo mazowieckie</v>
          </cell>
          <cell r="B84">
            <v>31.09876431046305</v>
          </cell>
          <cell r="C84">
            <v>32.057930037428839</v>
          </cell>
          <cell r="D84">
            <v>33.747873605751288</v>
          </cell>
          <cell r="E84">
            <v>36.271985618364155</v>
          </cell>
          <cell r="F84">
            <v>36.779926567961525</v>
          </cell>
          <cell r="G84">
            <v>37.47895572094496</v>
          </cell>
          <cell r="H84">
            <v>37.969201100600415</v>
          </cell>
          <cell r="I84">
            <v>42.290303799924466</v>
          </cell>
          <cell r="J84" t="e">
            <v>#VALUE!</v>
          </cell>
          <cell r="L84">
            <v>88.664763000745722</v>
          </cell>
          <cell r="M84">
            <v>90.449258336184286</v>
          </cell>
          <cell r="O84">
            <v>56</v>
          </cell>
          <cell r="P84">
            <v>56</v>
          </cell>
        </row>
        <row r="85">
          <cell r="A85" t="str">
            <v>Continente</v>
          </cell>
          <cell r="B85">
            <v>25.769838414477302</v>
          </cell>
          <cell r="C85">
            <v>25.934712343119042</v>
          </cell>
          <cell r="D85">
            <v>26.042142119946835</v>
          </cell>
          <cell r="E85">
            <v>26.34189381941583</v>
          </cell>
          <cell r="F85">
            <v>27.057173982140082</v>
          </cell>
          <cell r="G85">
            <v>27.636516597053781</v>
          </cell>
          <cell r="H85">
            <v>28.530727865714894</v>
          </cell>
          <cell r="I85">
            <v>30.561433894344752</v>
          </cell>
          <cell r="J85" t="e">
            <v>#VALUE!</v>
          </cell>
          <cell r="L85">
            <v>65.226283531684487</v>
          </cell>
          <cell r="M85">
            <v>65.363896237575489</v>
          </cell>
          <cell r="O85">
            <v>72</v>
          </cell>
          <cell r="P85">
            <v>77</v>
          </cell>
        </row>
        <row r="86">
          <cell r="A86" t="str">
            <v>Região Autónoma dos Açores</v>
          </cell>
          <cell r="B86">
            <v>23.482418595153057</v>
          </cell>
          <cell r="C86">
            <v>23.719312595459623</v>
          </cell>
          <cell r="D86">
            <v>23.809327315092652</v>
          </cell>
          <cell r="E86">
            <v>24.524728240651246</v>
          </cell>
          <cell r="F86">
            <v>25.257931780281119</v>
          </cell>
          <cell r="G86">
            <v>25.239162341783512</v>
          </cell>
          <cell r="H86">
            <v>24.333533946245137</v>
          </cell>
          <cell r="I86">
            <v>26.89204277866174</v>
          </cell>
          <cell r="J86" t="e">
            <v>#VALUE!</v>
          </cell>
          <cell r="L86">
            <v>60.888879999516242</v>
          </cell>
          <cell r="M86">
            <v>57.515910407795168</v>
          </cell>
          <cell r="O86">
            <v>80</v>
          </cell>
          <cell r="P86">
            <v>84</v>
          </cell>
        </row>
        <row r="87">
          <cell r="A87" t="str">
            <v>Região Autónoma da Madeira</v>
          </cell>
          <cell r="B87">
            <v>24.70918940281733</v>
          </cell>
          <cell r="C87">
            <v>25.097303730659476</v>
          </cell>
          <cell r="D87">
            <v>25.439772658691808</v>
          </cell>
          <cell r="E87">
            <v>25.719091981296021</v>
          </cell>
          <cell r="F87">
            <v>26.816670191948848</v>
          </cell>
          <cell r="G87">
            <v>25.944693252319528</v>
          </cell>
          <cell r="H87">
            <v>28.85951145076287</v>
          </cell>
          <cell r="I87">
            <v>33.518725020103929</v>
          </cell>
          <cell r="J87" t="e">
            <v>#VALUE!</v>
          </cell>
          <cell r="L87">
            <v>64.646505007149258</v>
          </cell>
          <cell r="M87">
            <v>71.688863546265651</v>
          </cell>
          <cell r="O87">
            <v>74</v>
          </cell>
          <cell r="P87">
            <v>70</v>
          </cell>
        </row>
        <row r="88">
          <cell r="A88" t="str">
            <v>Macroregiunea Unu</v>
          </cell>
          <cell r="B88">
            <v>18.556597058894486</v>
          </cell>
          <cell r="C88">
            <v>19.762599629913616</v>
          </cell>
          <cell r="D88">
            <v>22.20759391821116</v>
          </cell>
          <cell r="E88">
            <v>24.26325137510625</v>
          </cell>
          <cell r="F88">
            <v>25.947881387863951</v>
          </cell>
          <cell r="G88">
            <v>27.308625261192798</v>
          </cell>
          <cell r="H88">
            <v>27.230590872873172</v>
          </cell>
          <cell r="I88">
            <v>29.353148995068405</v>
          </cell>
          <cell r="J88" t="e">
            <v>#VALUE!</v>
          </cell>
          <cell r="L88">
            <v>62.552130151083361</v>
          </cell>
          <cell r="M88">
            <v>62.779652021326761</v>
          </cell>
          <cell r="O88">
            <v>78</v>
          </cell>
          <cell r="P88">
            <v>81</v>
          </cell>
        </row>
        <row r="89">
          <cell r="A89" t="str">
            <v>Macroregiunea Doi</v>
          </cell>
          <cell r="B89">
            <v>14.376786987158496</v>
          </cell>
          <cell r="C89">
            <v>15.312432543753577</v>
          </cell>
          <cell r="D89">
            <v>17.129582818972946</v>
          </cell>
          <cell r="E89">
            <v>18.411103773181768</v>
          </cell>
          <cell r="F89">
            <v>19.423609374473045</v>
          </cell>
          <cell r="G89">
            <v>20.295874284380545</v>
          </cell>
          <cell r="H89">
            <v>21.096655015183973</v>
          </cell>
          <cell r="I89">
            <v>22.359596166879374</v>
          </cell>
          <cell r="J89" t="e">
            <v>#VALUE!</v>
          </cell>
          <cell r="L89">
            <v>46.824175100634662</v>
          </cell>
          <cell r="M89">
            <v>47.822046858751598</v>
          </cell>
          <cell r="O89">
            <v>90</v>
          </cell>
          <cell r="P89">
            <v>88</v>
          </cell>
        </row>
        <row r="90">
          <cell r="A90" t="str">
            <v>Macroregiunea Trei</v>
          </cell>
          <cell r="B90">
            <v>28.905675186799925</v>
          </cell>
          <cell r="C90">
            <v>29.939671424786511</v>
          </cell>
          <cell r="D90">
            <v>32.426829062756319</v>
          </cell>
          <cell r="E90">
            <v>34.382674735740963</v>
          </cell>
          <cell r="F90">
            <v>37.183862160878384</v>
          </cell>
          <cell r="G90">
            <v>39.207371199255171</v>
          </cell>
          <cell r="H90">
            <v>41.731519697552883</v>
          </cell>
          <cell r="I90">
            <v>47.285531007661362</v>
          </cell>
          <cell r="J90" t="e">
            <v>#VALUE!</v>
          </cell>
          <cell r="L90">
            <v>89.638523879451142</v>
          </cell>
          <cell r="M90">
            <v>101.13290341705358</v>
          </cell>
          <cell r="O90">
            <v>55</v>
          </cell>
          <cell r="P90">
            <v>45</v>
          </cell>
        </row>
        <row r="91">
          <cell r="A91" t="str">
            <v>Macroregiunea Patru</v>
          </cell>
          <cell r="B91">
            <v>18.597085030128657</v>
          </cell>
          <cell r="C91">
            <v>20.239359190835717</v>
          </cell>
          <cell r="D91">
            <v>21.390180655842542</v>
          </cell>
          <cell r="E91">
            <v>23.280627532796014</v>
          </cell>
          <cell r="F91">
            <v>25.262226353093272</v>
          </cell>
          <cell r="G91">
            <v>25.950692811952589</v>
          </cell>
          <cell r="H91">
            <v>27.425906762540862</v>
          </cell>
          <cell r="I91">
            <v>30.216297855353698</v>
          </cell>
          <cell r="J91" t="e">
            <v>#VALUE!</v>
          </cell>
          <cell r="L91">
            <v>60.899232855438221</v>
          </cell>
          <cell r="M91">
            <v>64.625729425165773</v>
          </cell>
          <cell r="O91">
            <v>79</v>
          </cell>
          <cell r="P91">
            <v>78</v>
          </cell>
        </row>
        <row r="92">
          <cell r="A92" t="str">
            <v>Slovenija</v>
          </cell>
          <cell r="B92">
            <v>29.186842378845238</v>
          </cell>
          <cell r="C92">
            <v>30.31229990903207</v>
          </cell>
          <cell r="D92">
            <v>32.004740480942829</v>
          </cell>
          <cell r="E92">
            <v>33.187929370564476</v>
          </cell>
          <cell r="F92">
            <v>34.364744490486899</v>
          </cell>
          <cell r="G92">
            <v>35.238708726399537</v>
          </cell>
          <cell r="H92">
            <v>36.8311290911969</v>
          </cell>
          <cell r="I92">
            <v>38.799162223761336</v>
          </cell>
          <cell r="J92">
            <v>42.497309473220348</v>
          </cell>
          <cell r="L92">
            <v>82.842523358498255</v>
          </cell>
          <cell r="M92">
            <v>82.982507380587307</v>
          </cell>
          <cell r="O92">
            <v>59</v>
          </cell>
          <cell r="P92">
            <v>59</v>
          </cell>
        </row>
        <row r="93">
          <cell r="A93" t="str">
            <v>Slovensko</v>
          </cell>
          <cell r="B93">
            <v>29.565505373942997</v>
          </cell>
          <cell r="C93">
            <v>27.900400925853475</v>
          </cell>
          <cell r="D93">
            <v>27.794946494113688</v>
          </cell>
          <cell r="E93">
            <v>28.22342093003008</v>
          </cell>
          <cell r="F93">
            <v>29.136714244416794</v>
          </cell>
          <cell r="G93">
            <v>32.664321050801973</v>
          </cell>
          <cell r="H93">
            <v>35.331505509980744</v>
          </cell>
          <cell r="I93">
            <v>35.818129898150204</v>
          </cell>
          <cell r="J93" t="e">
            <v>#VALUE!</v>
          </cell>
          <cell r="L93">
            <v>70.239396979982828</v>
          </cell>
          <cell r="M93">
            <v>76.606763091699065</v>
          </cell>
          <cell r="O93">
            <v>70</v>
          </cell>
          <cell r="P93">
            <v>68</v>
          </cell>
        </row>
        <row r="94">
          <cell r="A94" t="str">
            <v>Manner-Suomi</v>
          </cell>
          <cell r="B94">
            <v>41.258508540761262</v>
          </cell>
          <cell r="C94">
            <v>41.945417366088165</v>
          </cell>
          <cell r="D94">
            <v>43.978423127405222</v>
          </cell>
          <cell r="E94">
            <v>44.233689703797424</v>
          </cell>
          <cell r="F94">
            <v>44.722581324609941</v>
          </cell>
          <cell r="G94">
            <v>46.189567949768467</v>
          </cell>
          <cell r="H94">
            <v>48.174559319206843</v>
          </cell>
          <cell r="I94">
            <v>49.97915068510197</v>
          </cell>
          <cell r="J94" t="e">
            <v>#VALUE!</v>
          </cell>
          <cell r="L94">
            <v>107.81198996145491</v>
          </cell>
          <cell r="M94">
            <v>106.89393798462012</v>
          </cell>
          <cell r="O94">
            <v>36</v>
          </cell>
          <cell r="P94">
            <v>35</v>
          </cell>
        </row>
        <row r="95">
          <cell r="A95" t="str">
            <v>Åland</v>
          </cell>
          <cell r="B95">
            <v>36.927843718535421</v>
          </cell>
          <cell r="C95">
            <v>35.447848832425102</v>
          </cell>
          <cell r="D95">
            <v>36.618720390403432</v>
          </cell>
          <cell r="E95">
            <v>35.847006731249039</v>
          </cell>
          <cell r="F95">
            <v>36.646618095278576</v>
          </cell>
          <cell r="G95">
            <v>33.593985315344561</v>
          </cell>
          <cell r="H95">
            <v>40.549372291900788</v>
          </cell>
          <cell r="I95">
            <v>43.065186538367044</v>
          </cell>
          <cell r="J95" t="e">
            <v>#VALUE!</v>
          </cell>
          <cell r="L95">
            <v>88.34339846200514</v>
          </cell>
          <cell r="M95">
            <v>92.106554753850787</v>
          </cell>
          <cell r="O95">
            <v>58</v>
          </cell>
          <cell r="P95">
            <v>55</v>
          </cell>
        </row>
        <row r="96">
          <cell r="A96" t="str">
            <v>Östra Sverige</v>
          </cell>
          <cell r="B96">
            <v>49.183717891546166</v>
          </cell>
          <cell r="C96">
            <v>48.042882869816403</v>
          </cell>
          <cell r="D96">
            <v>47.997529500495887</v>
          </cell>
          <cell r="E96">
            <v>48.963022287576557</v>
          </cell>
          <cell r="F96">
            <v>50.929161551574673</v>
          </cell>
          <cell r="G96">
            <v>53.077577500625559</v>
          </cell>
          <cell r="H96">
            <v>56.009388281501892</v>
          </cell>
          <cell r="I96">
            <v>56.110079347393771</v>
          </cell>
          <cell r="J96" t="e">
            <v>#VALUE!</v>
          </cell>
          <cell r="L96">
            <v>122.77409065657446</v>
          </cell>
          <cell r="M96">
            <v>120.00658794428625</v>
          </cell>
          <cell r="O96">
            <v>14</v>
          </cell>
          <cell r="P96">
            <v>19</v>
          </cell>
        </row>
        <row r="97">
          <cell r="A97" t="str">
            <v>Södra Sverige</v>
          </cell>
          <cell r="B97">
            <v>40.457923112286629</v>
          </cell>
          <cell r="C97">
            <v>39.766561230150778</v>
          </cell>
          <cell r="D97">
            <v>40.251995562564694</v>
          </cell>
          <cell r="E97">
            <v>40.512874132999499</v>
          </cell>
          <cell r="F97">
            <v>42.189920481228107</v>
          </cell>
          <cell r="G97">
            <v>43.278930480660605</v>
          </cell>
          <cell r="H97">
            <v>46.209441385629141</v>
          </cell>
          <cell r="I97">
            <v>46.961351554270912</v>
          </cell>
          <cell r="J97" t="e">
            <v>#VALUE!</v>
          </cell>
          <cell r="L97">
            <v>101.70654619378496</v>
          </cell>
          <cell r="M97">
            <v>100.43955793375517</v>
          </cell>
          <cell r="O97">
            <v>47</v>
          </cell>
          <cell r="P97">
            <v>46</v>
          </cell>
        </row>
        <row r="98">
          <cell r="A98" t="str">
            <v>Norra Sverige</v>
          </cell>
          <cell r="B98">
            <v>37.64040094251412</v>
          </cell>
          <cell r="C98">
            <v>37.296566138267025</v>
          </cell>
          <cell r="D98">
            <v>38.448132326354468</v>
          </cell>
          <cell r="E98">
            <v>39.07056656184109</v>
          </cell>
          <cell r="F98">
            <v>41.238297841285593</v>
          </cell>
          <cell r="G98">
            <v>41.565916760404946</v>
          </cell>
          <cell r="H98">
            <v>46.171623551583501</v>
          </cell>
          <cell r="I98">
            <v>48.508780366953751</v>
          </cell>
          <cell r="J98" t="e">
            <v>#VALUE!</v>
          </cell>
          <cell r="L98">
            <v>99.412485174366154</v>
          </cell>
          <cell r="M98">
            <v>103.74915318039548</v>
          </cell>
          <cell r="O98">
            <v>48</v>
          </cell>
          <cell r="P98">
            <v>41</v>
          </cell>
        </row>
        <row r="100">
          <cell r="A100" t="str">
            <v>Länder</v>
          </cell>
          <cell r="L100" t="str">
            <v/>
          </cell>
          <cell r="M100" t="str">
            <v/>
          </cell>
          <cell r="O100" t="str">
            <v/>
          </cell>
          <cell r="P100" t="str">
            <v/>
          </cell>
        </row>
        <row r="101">
          <cell r="A101" t="str">
            <v>European Union - 27 countries (from 2020)</v>
          </cell>
          <cell r="B101">
            <v>37.833996774711409</v>
          </cell>
          <cell r="C101">
            <v>38.253371329002817</v>
          </cell>
          <cell r="D101">
            <v>39.446531147630637</v>
          </cell>
          <cell r="E101">
            <v>40.295906412453363</v>
          </cell>
          <cell r="F101">
            <v>41.482010804734443</v>
          </cell>
          <cell r="G101">
            <v>42.790941975478539</v>
          </cell>
          <cell r="H101">
            <v>44.129854151138012</v>
          </cell>
          <cell r="I101">
            <v>46.755832582660545</v>
          </cell>
          <cell r="J101">
            <v>49.306124399347787</v>
          </cell>
          <cell r="L101">
            <v>100</v>
          </cell>
          <cell r="M101">
            <v>100</v>
          </cell>
          <cell r="P101" t="str">
            <v/>
          </cell>
        </row>
        <row r="102">
          <cell r="A102" t="str">
            <v>Belgium</v>
          </cell>
          <cell r="B102">
            <v>51.485789012395493</v>
          </cell>
          <cell r="C102">
            <v>51.980456929965605</v>
          </cell>
          <cell r="D102">
            <v>52.597728035419003</v>
          </cell>
          <cell r="E102">
            <v>53.472454234683894</v>
          </cell>
          <cell r="F102">
            <v>54.797744948970092</v>
          </cell>
          <cell r="G102">
            <v>58.154416388477642</v>
          </cell>
          <cell r="H102">
            <v>58.312948049429934</v>
          </cell>
          <cell r="I102">
            <v>62.098180891874506</v>
          </cell>
          <cell r="J102" t="e">
            <v>#VALUE!</v>
          </cell>
          <cell r="L102">
            <v>132.10002091488749</v>
          </cell>
          <cell r="M102">
            <v>132.8137634638201</v>
          </cell>
          <cell r="O102">
            <v>4</v>
          </cell>
          <cell r="P102">
            <v>4</v>
          </cell>
        </row>
        <row r="103">
          <cell r="A103" t="str">
            <v>Bulgaria</v>
          </cell>
          <cell r="B103">
            <v>16.745212270770114</v>
          </cell>
          <cell r="C103">
            <v>17.454581364736381</v>
          </cell>
          <cell r="D103">
            <v>18.003028475571899</v>
          </cell>
          <cell r="E103">
            <v>18.898663640811922</v>
          </cell>
          <cell r="F103">
            <v>20.199538431342834</v>
          </cell>
          <cell r="G103">
            <v>20.901498345600533</v>
          </cell>
          <cell r="H103">
            <v>23.274242905599369</v>
          </cell>
          <cell r="I103">
            <v>26.029688247018498</v>
          </cell>
          <cell r="J103">
            <v>39.24249756720549</v>
          </cell>
          <cell r="L103">
            <v>48.694694494022485</v>
          </cell>
          <cell r="M103">
            <v>55.671531890700706</v>
          </cell>
          <cell r="O103">
            <v>27</v>
          </cell>
          <cell r="P103">
            <v>26</v>
          </cell>
        </row>
        <row r="104">
          <cell r="A104" t="str">
            <v>Czechia</v>
          </cell>
          <cell r="B104">
            <v>28.550606198283859</v>
          </cell>
          <cell r="C104">
            <v>28.854007481264482</v>
          </cell>
          <cell r="D104">
            <v>30.435634974272865</v>
          </cell>
          <cell r="E104">
            <v>31.398766897048716</v>
          </cell>
          <cell r="F104">
            <v>33.175042953413303</v>
          </cell>
          <cell r="G104">
            <v>35.040805070320033</v>
          </cell>
          <cell r="H104">
            <v>35.24117778573887</v>
          </cell>
          <cell r="I104">
            <v>36.453090971397572</v>
          </cell>
          <cell r="J104">
            <v>64.383210117920214</v>
          </cell>
          <cell r="L104">
            <v>79.974529464292402</v>
          </cell>
          <cell r="M104">
            <v>77.964799165861166</v>
          </cell>
          <cell r="O104">
            <v>14</v>
          </cell>
          <cell r="P104">
            <v>15</v>
          </cell>
        </row>
        <row r="105">
          <cell r="A105" t="str">
            <v>Denmark</v>
          </cell>
          <cell r="B105">
            <v>50.237988865862128</v>
          </cell>
          <cell r="C105">
            <v>50.821687883120504</v>
          </cell>
          <cell r="D105">
            <v>53.445030499269876</v>
          </cell>
          <cell r="E105">
            <v>54.978361064930496</v>
          </cell>
          <cell r="F105">
            <v>55.573382496008279</v>
          </cell>
          <cell r="G105">
            <v>58.625332656741932</v>
          </cell>
          <cell r="H105">
            <v>61.698721456643952</v>
          </cell>
          <cell r="I105">
            <v>65.431191625161901</v>
          </cell>
          <cell r="J105" t="e">
            <v>#VALUE!</v>
          </cell>
          <cell r="L105">
            <v>133.96983757032712</v>
          </cell>
          <cell r="M105">
            <v>139.9423088220808</v>
          </cell>
          <cell r="O105">
            <v>3</v>
          </cell>
          <cell r="P105">
            <v>3</v>
          </cell>
        </row>
        <row r="106">
          <cell r="A106" t="str">
            <v>Germany</v>
          </cell>
          <cell r="B106">
            <v>46.288078812626189</v>
          </cell>
          <cell r="C106">
            <v>47.484827354398412</v>
          </cell>
          <cell r="D106">
            <v>49.017809864113445</v>
          </cell>
          <cell r="E106">
            <v>50.090570140309367</v>
          </cell>
          <cell r="F106">
            <v>51.518561296185766</v>
          </cell>
          <cell r="G106">
            <v>52.779321158942551</v>
          </cell>
          <cell r="H106">
            <v>54.88938629289369</v>
          </cell>
          <cell r="I106">
            <v>58.00304501526437</v>
          </cell>
          <cell r="J106">
            <v>35.780199554236461</v>
          </cell>
          <cell r="L106">
            <v>124.19494691010935</v>
          </cell>
          <cell r="M106">
            <v>124.05520725723289</v>
          </cell>
          <cell r="O106">
            <v>6</v>
          </cell>
          <cell r="P106">
            <v>6</v>
          </cell>
        </row>
        <row r="107">
          <cell r="A107" t="str">
            <v>Estonia</v>
          </cell>
          <cell r="B107">
            <v>24.365597191053951</v>
          </cell>
          <cell r="C107">
            <v>25.196627410213029</v>
          </cell>
          <cell r="D107">
            <v>26.215726169708404</v>
          </cell>
          <cell r="E107">
            <v>28.6706091973582</v>
          </cell>
          <cell r="F107">
            <v>30.023889899293039</v>
          </cell>
          <cell r="G107">
            <v>31.497225737288144</v>
          </cell>
          <cell r="H107">
            <v>34.457696147443841</v>
          </cell>
          <cell r="I107">
            <v>35.969359263305201</v>
          </cell>
          <cell r="J107" t="e">
            <v>#VALUE!</v>
          </cell>
          <cell r="L107">
            <v>72.378096714314381</v>
          </cell>
          <cell r="M107">
            <v>76.930208011405369</v>
          </cell>
          <cell r="O107">
            <v>17</v>
          </cell>
          <cell r="P107">
            <v>17</v>
          </cell>
        </row>
        <row r="108">
          <cell r="A108" t="str">
            <v>Ireland</v>
          </cell>
          <cell r="B108">
            <v>70.073058615367273</v>
          </cell>
          <cell r="C108">
            <v>66.480391264430068</v>
          </cell>
          <cell r="D108">
            <v>70.264946388631998</v>
          </cell>
          <cell r="E108">
            <v>72.693931568956415</v>
          </cell>
          <cell r="F108">
            <v>73.202812939613068</v>
          </cell>
          <cell r="G108">
            <v>85.356566155974193</v>
          </cell>
          <cell r="H108">
            <v>96.228316725426453</v>
          </cell>
          <cell r="I108">
            <v>103.17708581336332</v>
          </cell>
          <cell r="J108" t="e">
            <v>#VALUE!</v>
          </cell>
          <cell r="L108">
            <v>176.46881508274967</v>
          </cell>
          <cell r="M108">
            <v>220.67211749668783</v>
          </cell>
          <cell r="O108">
            <v>1</v>
          </cell>
          <cell r="P108">
            <v>1</v>
          </cell>
        </row>
        <row r="109">
          <cell r="A109" t="str">
            <v>Greece</v>
          </cell>
          <cell r="B109">
            <v>23.462555985542181</v>
          </cell>
          <cell r="C109">
            <v>22.477442029954297</v>
          </cell>
          <cell r="D109">
            <v>23.199573796441957</v>
          </cell>
          <cell r="E109">
            <v>22.536619563455144</v>
          </cell>
          <cell r="F109">
            <v>23.15795726762703</v>
          </cell>
          <cell r="G109">
            <v>23.81183131368358</v>
          </cell>
          <cell r="H109">
            <v>23.757787658541751</v>
          </cell>
          <cell r="I109">
            <v>25.770700874838557</v>
          </cell>
          <cell r="J109">
            <v>47.637406409514647</v>
          </cell>
          <cell r="L109">
            <v>55.826506040502636</v>
          </cell>
          <cell r="M109">
            <v>55.117617313899892</v>
          </cell>
          <cell r="O109">
            <v>25</v>
          </cell>
          <cell r="P109">
            <v>27</v>
          </cell>
        </row>
        <row r="110">
          <cell r="A110" t="str">
            <v>Spain</v>
          </cell>
          <cell r="B110">
            <v>37.379442671720959</v>
          </cell>
          <cell r="C110">
            <v>37.626125306053183</v>
          </cell>
          <cell r="D110">
            <v>38.66095581564003</v>
          </cell>
          <cell r="E110">
            <v>38.53194191947285</v>
          </cell>
          <cell r="F110">
            <v>39.290296951529371</v>
          </cell>
          <cell r="G110">
            <v>38.909776084833481</v>
          </cell>
          <cell r="H110">
            <v>40.843744440502583</v>
          </cell>
          <cell r="I110">
            <v>44.013080673274196</v>
          </cell>
          <cell r="J110">
            <v>57.109521022554347</v>
          </cell>
          <cell r="L110">
            <v>94.716471524193977</v>
          </cell>
          <cell r="M110">
            <v>94.133882859347267</v>
          </cell>
          <cell r="O110">
            <v>12</v>
          </cell>
          <cell r="P110">
            <v>12</v>
          </cell>
        </row>
        <row r="111">
          <cell r="A111" t="str">
            <v>France</v>
          </cell>
          <cell r="B111">
            <v>47.277068252748165</v>
          </cell>
          <cell r="C111">
            <v>47.566161834264925</v>
          </cell>
          <cell r="D111">
            <v>48.844454443764455</v>
          </cell>
          <cell r="E111">
            <v>49.717142033321593</v>
          </cell>
          <cell r="F111">
            <v>51.962025821245405</v>
          </cell>
          <cell r="G111">
            <v>53.631233929944145</v>
          </cell>
          <cell r="H111">
            <v>52.645004491145954</v>
          </cell>
          <cell r="I111">
            <v>53.373393804183436</v>
          </cell>
          <cell r="J111">
            <v>33.969225955067785</v>
          </cell>
          <cell r="L111">
            <v>125.26399953426281</v>
          </cell>
          <cell r="M111">
            <v>114.15344536924582</v>
          </cell>
          <cell r="O111">
            <v>5</v>
          </cell>
          <cell r="P111">
            <v>8</v>
          </cell>
        </row>
        <row r="112">
          <cell r="A112" t="str">
            <v>Croatia</v>
          </cell>
          <cell r="B112">
            <v>24.855600973952516</v>
          </cell>
          <cell r="C112">
            <v>25.634989748816277</v>
          </cell>
          <cell r="D112">
            <v>26.470153799335453</v>
          </cell>
          <cell r="E112">
            <v>27.038441362123812</v>
          </cell>
          <cell r="F112">
            <v>26.149460980260809</v>
          </cell>
          <cell r="G112">
            <v>24.82157938840556</v>
          </cell>
          <cell r="H112">
            <v>28.442374289232514</v>
          </cell>
          <cell r="I112">
            <v>31.005444532592858</v>
          </cell>
          <cell r="J112" t="e">
            <v>#VALUE!</v>
          </cell>
          <cell r="L112">
            <v>63.038074753300791</v>
          </cell>
          <cell r="M112">
            <v>66.313533135738155</v>
          </cell>
          <cell r="O112">
            <v>24</v>
          </cell>
          <cell r="P112">
            <v>22</v>
          </cell>
        </row>
        <row r="113">
          <cell r="A113" t="str">
            <v>Italy</v>
          </cell>
          <cell r="B113">
            <v>38.267550010089586</v>
          </cell>
          <cell r="C113">
            <v>39.305384825108234</v>
          </cell>
          <cell r="D113">
            <v>40.007740156111971</v>
          </cell>
          <cell r="E113">
            <v>40.419605463282608</v>
          </cell>
          <cell r="F113">
            <v>41.384463576809644</v>
          </cell>
          <cell r="G113">
            <v>43.579785020121761</v>
          </cell>
          <cell r="H113">
            <v>45.351150826782529</v>
          </cell>
          <cell r="I113">
            <v>48.120157409886666</v>
          </cell>
          <cell r="J113">
            <v>38.225682481078906</v>
          </cell>
          <cell r="L113">
            <v>99.764844504804799</v>
          </cell>
          <cell r="M113">
            <v>102.91797782621902</v>
          </cell>
          <cell r="O113">
            <v>11</v>
          </cell>
          <cell r="P113">
            <v>11</v>
          </cell>
        </row>
        <row r="114">
          <cell r="A114" t="str">
            <v>Cyprus</v>
          </cell>
          <cell r="B114">
            <v>28.89291161083284</v>
          </cell>
          <cell r="C114">
            <v>29.864145155730036</v>
          </cell>
          <cell r="D114">
            <v>30.582763721586272</v>
          </cell>
          <cell r="E114">
            <v>30.976816688904854</v>
          </cell>
          <cell r="F114">
            <v>31.574136664576098</v>
          </cell>
          <cell r="G114">
            <v>31.785400877542877</v>
          </cell>
          <cell r="H114">
            <v>33.240100845321074</v>
          </cell>
          <cell r="I114">
            <v>36.17340034468787</v>
          </cell>
          <cell r="J114">
            <v>29.971772653631483</v>
          </cell>
          <cell r="L114">
            <v>76.115251049914065</v>
          </cell>
          <cell r="M114">
            <v>77.366605076994858</v>
          </cell>
          <cell r="O114">
            <v>16</v>
          </cell>
          <cell r="P114">
            <v>16</v>
          </cell>
        </row>
        <row r="115">
          <cell r="A115" t="str">
            <v>Latvia</v>
          </cell>
          <cell r="B115">
            <v>20.295336462705425</v>
          </cell>
          <cell r="C115">
            <v>20.829737417060656</v>
          </cell>
          <cell r="D115">
            <v>22.066130239453788</v>
          </cell>
          <cell r="E115">
            <v>22.695059791912147</v>
          </cell>
          <cell r="F115">
            <v>22.885901517639166</v>
          </cell>
          <cell r="G115">
            <v>24.16232771077599</v>
          </cell>
          <cell r="H115">
            <v>26.862997585063109</v>
          </cell>
          <cell r="I115">
            <v>27.875127956013326</v>
          </cell>
          <cell r="J115" t="e">
            <v>#VALUE!</v>
          </cell>
          <cell r="L115">
            <v>55.17066572632767</v>
          </cell>
          <cell r="M115">
            <v>59.618504080175114</v>
          </cell>
          <cell r="O115">
            <v>26</v>
          </cell>
          <cell r="P115">
            <v>25</v>
          </cell>
        </row>
        <row r="116">
          <cell r="A116" t="str">
            <v>Lithuania</v>
          </cell>
          <cell r="B116">
            <v>23.722088293323413</v>
          </cell>
          <cell r="C116">
            <v>23.335637325384486</v>
          </cell>
          <cell r="D116">
            <v>25.629408034516533</v>
          </cell>
          <cell r="E116">
            <v>26.773453293440195</v>
          </cell>
          <cell r="F116">
            <v>28.285747194194592</v>
          </cell>
          <cell r="G116">
            <v>29.961039191536205</v>
          </cell>
          <cell r="H116">
            <v>32.332498568281444</v>
          </cell>
          <cell r="I116">
            <v>33.492551808298664</v>
          </cell>
          <cell r="J116">
            <v>81.02065548309433</v>
          </cell>
          <cell r="L116">
            <v>68.187984732327081</v>
          </cell>
          <cell r="M116">
            <v>71.632885050408476</v>
          </cell>
          <cell r="O116">
            <v>19</v>
          </cell>
          <cell r="P116">
            <v>19</v>
          </cell>
        </row>
        <row r="117">
          <cell r="A117" t="str">
            <v>Luxembourg</v>
          </cell>
          <cell r="B117">
            <v>71.742956860108393</v>
          </cell>
          <cell r="C117">
            <v>72.318841494393965</v>
          </cell>
          <cell r="D117">
            <v>72.262929612644768</v>
          </cell>
          <cell r="E117">
            <v>71.575640240312751</v>
          </cell>
          <cell r="F117">
            <v>70.748944903740536</v>
          </cell>
          <cell r="G117">
            <v>74.046770064749282</v>
          </cell>
          <cell r="H117">
            <v>77.711369545704201</v>
          </cell>
          <cell r="I117">
            <v>81.069890841691745</v>
          </cell>
          <cell r="J117" t="e">
            <v>#VALUE!</v>
          </cell>
          <cell r="L117">
            <v>170.55331583797232</v>
          </cell>
          <cell r="M117">
            <v>173.3898988930776</v>
          </cell>
          <cell r="O117">
            <v>2</v>
          </cell>
          <cell r="P117">
            <v>2</v>
          </cell>
        </row>
        <row r="118">
          <cell r="A118" t="str">
            <v>Hungary</v>
          </cell>
          <cell r="B118">
            <v>25.279073144090258</v>
          </cell>
          <cell r="C118">
            <v>24.429295597141682</v>
          </cell>
          <cell r="D118">
            <v>25.163721931301783</v>
          </cell>
          <cell r="E118">
            <v>26.660499707054768</v>
          </cell>
          <cell r="F118">
            <v>28.055989735885408</v>
          </cell>
          <cell r="G118">
            <v>28.726870172899968</v>
          </cell>
          <cell r="H118">
            <v>30.205252135134817</v>
          </cell>
          <cell r="I118">
            <v>32.814425862897998</v>
          </cell>
          <cell r="J118">
            <v>39.914684769396601</v>
          </cell>
          <cell r="L118">
            <v>67.634112213006105</v>
          </cell>
          <cell r="M118">
            <v>70.182529216830304</v>
          </cell>
          <cell r="O118">
            <v>20</v>
          </cell>
          <cell r="P118">
            <v>20</v>
          </cell>
        </row>
        <row r="119">
          <cell r="A119" t="str">
            <v>Malta</v>
          </cell>
          <cell r="B119">
            <v>31.798068540352041</v>
          </cell>
          <cell r="C119">
            <v>30.906575303218411</v>
          </cell>
          <cell r="D119">
            <v>33.691522950262957</v>
          </cell>
          <cell r="E119">
            <v>33.472985677623718</v>
          </cell>
          <cell r="F119">
            <v>32.601842101187799</v>
          </cell>
          <cell r="G119">
            <v>33.570343484599782</v>
          </cell>
          <cell r="H119">
            <v>37.104918220765384</v>
          </cell>
          <cell r="I119">
            <v>37.814116312525591</v>
          </cell>
          <cell r="J119" t="e">
            <v>#VALUE!</v>
          </cell>
          <cell r="L119">
            <v>78.592723613742635</v>
          </cell>
          <cell r="M119">
            <v>80.875720148225966</v>
          </cell>
          <cell r="O119">
            <v>15</v>
          </cell>
          <cell r="P119">
            <v>14</v>
          </cell>
        </row>
        <row r="120">
          <cell r="A120" t="str">
            <v>Netherlands</v>
          </cell>
          <cell r="B120">
            <v>49.167467222116287</v>
          </cell>
          <cell r="C120">
            <v>48.64955434668429</v>
          </cell>
          <cell r="D120">
            <v>49.848139008313737</v>
          </cell>
          <cell r="E120">
            <v>50.596242227688798</v>
          </cell>
          <cell r="F120">
            <v>50.434390312419154</v>
          </cell>
          <cell r="G120">
            <v>52.22394314316179</v>
          </cell>
          <cell r="H120">
            <v>54.879087496658215</v>
          </cell>
          <cell r="I120">
            <v>58.933748929245269</v>
          </cell>
          <cell r="J120" t="e">
            <v>#VALUE!</v>
          </cell>
          <cell r="L120">
            <v>121.58135378206632</v>
          </cell>
          <cell r="M120">
            <v>126.04576942364388</v>
          </cell>
          <cell r="O120">
            <v>7</v>
          </cell>
          <cell r="P120">
            <v>5</v>
          </cell>
        </row>
        <row r="121">
          <cell r="A121" t="str">
            <v>Austria</v>
          </cell>
          <cell r="B121">
            <v>44.8610186777004</v>
          </cell>
          <cell r="C121">
            <v>45.358321209527887</v>
          </cell>
          <cell r="D121">
            <v>45.972245445558535</v>
          </cell>
          <cell r="E121">
            <v>46.985240388607494</v>
          </cell>
          <cell r="F121">
            <v>47.455363877731628</v>
          </cell>
          <cell r="G121">
            <v>49.77486896922457</v>
          </cell>
          <cell r="H121">
            <v>51.178318892540581</v>
          </cell>
          <cell r="I121">
            <v>55.683533104626456</v>
          </cell>
          <cell r="J121" t="e">
            <v>#VALUE!</v>
          </cell>
          <cell r="L121">
            <v>114.39986383764077</v>
          </cell>
          <cell r="M121">
            <v>119.09430338168497</v>
          </cell>
          <cell r="O121">
            <v>8</v>
          </cell>
          <cell r="P121">
            <v>7</v>
          </cell>
        </row>
        <row r="122">
          <cell r="A122" t="str">
            <v>Poland</v>
          </cell>
          <cell r="B122">
            <v>22.526651036791879</v>
          </cell>
          <cell r="C122">
            <v>22.64830119406713</v>
          </cell>
          <cell r="D122">
            <v>23.769009638889568</v>
          </cell>
          <cell r="E122">
            <v>25.359253205925508</v>
          </cell>
          <cell r="F122">
            <v>26.205569760319634</v>
          </cell>
          <cell r="G122">
            <v>26.494490254329119</v>
          </cell>
          <cell r="H122">
            <v>27.314612879765097</v>
          </cell>
          <cell r="I122">
            <v>29.814512350095708</v>
          </cell>
          <cell r="J122" t="e">
            <v>#VALUE!</v>
          </cell>
          <cell r="L122">
            <v>63.173335264954723</v>
          </cell>
          <cell r="M122">
            <v>63.766402399927436</v>
          </cell>
          <cell r="O122">
            <v>23</v>
          </cell>
          <cell r="P122">
            <v>24</v>
          </cell>
        </row>
        <row r="123">
          <cell r="A123" t="str">
            <v>Portugal</v>
          </cell>
          <cell r="B123">
            <v>25.698324386287691</v>
          </cell>
          <cell r="C123">
            <v>25.868317076572485</v>
          </cell>
          <cell r="D123">
            <v>25.982153909796349</v>
          </cell>
          <cell r="E123">
            <v>26.293057265435738</v>
          </cell>
          <cell r="F123">
            <v>27.018566262440821</v>
          </cell>
          <cell r="G123">
            <v>27.551743734401825</v>
          </cell>
          <cell r="H123">
            <v>28.450656512082592</v>
          </cell>
          <cell r="I123">
            <v>30.560757616107903</v>
          </cell>
          <cell r="J123" t="e">
            <v>#VALUE!</v>
          </cell>
          <cell r="L123">
            <v>65.13321253789637</v>
          </cell>
          <cell r="M123">
            <v>65.362449833566643</v>
          </cell>
          <cell r="O123">
            <v>22</v>
          </cell>
          <cell r="P123">
            <v>23</v>
          </cell>
        </row>
        <row r="124">
          <cell r="A124" t="str">
            <v>Romania</v>
          </cell>
          <cell r="B124">
            <v>20.238080216482086</v>
          </cell>
          <cell r="C124">
            <v>21.455230253498534</v>
          </cell>
          <cell r="D124">
            <v>23.51992386759806</v>
          </cell>
          <cell r="E124">
            <v>25.307440494927842</v>
          </cell>
          <cell r="F124">
            <v>27.171832879175778</v>
          </cell>
          <cell r="G124">
            <v>28.439298455148958</v>
          </cell>
          <cell r="H124">
            <v>29.567965595733266</v>
          </cell>
          <cell r="I124">
            <v>32.522481279978805</v>
          </cell>
          <cell r="J124">
            <v>42.497309473220348</v>
          </cell>
          <cell r="L124">
            <v>65.50268984567785</v>
          </cell>
          <cell r="M124">
            <v>69.558126726717305</v>
          </cell>
          <cell r="O124">
            <v>21</v>
          </cell>
          <cell r="P124">
            <v>21</v>
          </cell>
        </row>
        <row r="125">
          <cell r="A125" t="str">
            <v>Slovenia</v>
          </cell>
          <cell r="B125">
            <v>29.186842378845238</v>
          </cell>
          <cell r="C125">
            <v>30.31229990903207</v>
          </cell>
          <cell r="D125">
            <v>32.004740480942829</v>
          </cell>
          <cell r="E125">
            <v>33.187929370564476</v>
          </cell>
          <cell r="F125">
            <v>34.364744490486899</v>
          </cell>
          <cell r="G125">
            <v>35.238708726399537</v>
          </cell>
          <cell r="H125">
            <v>36.8311290911969</v>
          </cell>
          <cell r="I125">
            <v>38.799162223761336</v>
          </cell>
          <cell r="J125" t="e">
            <v>#VALUE!</v>
          </cell>
          <cell r="L125">
            <v>82.842523358498255</v>
          </cell>
          <cell r="M125">
            <v>82.982507380587307</v>
          </cell>
          <cell r="O125">
            <v>13</v>
          </cell>
          <cell r="P125">
            <v>13</v>
          </cell>
        </row>
        <row r="126">
          <cell r="A126" t="str">
            <v>Slovakia</v>
          </cell>
          <cell r="B126">
            <v>29.565505373942997</v>
          </cell>
          <cell r="C126">
            <v>27.900400925853475</v>
          </cell>
          <cell r="D126">
            <v>27.794946494113688</v>
          </cell>
          <cell r="E126">
            <v>28.22342093003008</v>
          </cell>
          <cell r="F126">
            <v>29.136714244416794</v>
          </cell>
          <cell r="G126">
            <v>32.664321050801973</v>
          </cell>
          <cell r="H126">
            <v>35.331505509980744</v>
          </cell>
          <cell r="I126">
            <v>35.818129898150204</v>
          </cell>
          <cell r="J126" t="e">
            <v>#VALUE!</v>
          </cell>
          <cell r="L126">
            <v>70.239396979982828</v>
          </cell>
          <cell r="M126">
            <v>76.606763091699065</v>
          </cell>
          <cell r="O126">
            <v>18</v>
          </cell>
          <cell r="P126">
            <v>18</v>
          </cell>
        </row>
        <row r="127">
          <cell r="A127" t="str">
            <v>Finland</v>
          </cell>
          <cell r="B127">
            <v>41.205957183516901</v>
          </cell>
          <cell r="C127">
            <v>41.875019692792435</v>
          </cell>
          <cell r="D127">
            <v>43.903242765194321</v>
          </cell>
          <cell r="E127">
            <v>44.150972025792839</v>
          </cell>
          <cell r="F127">
            <v>44.638395320079901</v>
          </cell>
          <cell r="G127">
            <v>46.069619695560661</v>
          </cell>
          <cell r="H127">
            <v>48.078121631655847</v>
          </cell>
          <cell r="I127">
            <v>49.904657355070768</v>
          </cell>
          <cell r="J127" t="e">
            <v>#VALUE!</v>
          </cell>
          <cell r="L127">
            <v>107.60904414736136</v>
          </cell>
          <cell r="M127">
            <v>106.73461384062269</v>
          </cell>
          <cell r="O127">
            <v>10</v>
          </cell>
          <cell r="P127">
            <v>10</v>
          </cell>
        </row>
        <row r="128">
          <cell r="A128" t="str">
            <v>Sweden</v>
          </cell>
          <cell r="B128">
            <v>43.529788799922983</v>
          </cell>
          <cell r="C128">
            <v>42.733540430095601</v>
          </cell>
          <cell r="D128">
            <v>43.1190628914269</v>
          </cell>
          <cell r="E128">
            <v>43.733715800765339</v>
          </cell>
          <cell r="F128">
            <v>45.633136399156093</v>
          </cell>
          <cell r="G128">
            <v>47.020246179493618</v>
          </cell>
          <cell r="H128">
            <v>50.236767754688778</v>
          </cell>
          <cell r="I128">
            <v>51.005916122222104</v>
          </cell>
          <cell r="L128">
            <v>110.0070500775914</v>
          </cell>
          <cell r="M128">
            <v>109.08995371229409</v>
          </cell>
          <cell r="O128">
            <v>9</v>
          </cell>
          <cell r="P128">
            <v>9</v>
          </cell>
        </row>
      </sheetData>
      <sheetData sheetId="11" refreshError="1">
        <row r="4">
          <cell r="A4" t="str">
            <v>European Union - 27 countries (from 2020)</v>
          </cell>
          <cell r="B4">
            <v>9.9</v>
          </cell>
          <cell r="C4">
            <v>9</v>
          </cell>
          <cell r="D4">
            <v>8</v>
          </cell>
          <cell r="E4">
            <v>7.1</v>
          </cell>
          <cell r="F4">
            <v>6.6</v>
          </cell>
          <cell r="G4">
            <v>6.9</v>
          </cell>
          <cell r="H4">
            <v>6.9</v>
          </cell>
          <cell r="I4">
            <v>6</v>
          </cell>
          <cell r="J4">
            <v>5.8</v>
          </cell>
          <cell r="L4">
            <v>100</v>
          </cell>
          <cell r="M4">
            <v>100</v>
          </cell>
        </row>
        <row r="5">
          <cell r="A5" t="str">
            <v>NUTS 1-Regionen (92 Regionen)</v>
          </cell>
        </row>
        <row r="6">
          <cell r="A6" t="str">
            <v>Baden-Württemberg</v>
          </cell>
          <cell r="B6">
            <v>3.1</v>
          </cell>
          <cell r="C6">
            <v>3</v>
          </cell>
          <cell r="D6">
            <v>2.8</v>
          </cell>
          <cell r="E6">
            <v>2.4</v>
          </cell>
          <cell r="F6">
            <v>2.2999999999999998</v>
          </cell>
          <cell r="G6">
            <v>3.1</v>
          </cell>
          <cell r="H6">
            <v>3.2</v>
          </cell>
          <cell r="I6">
            <v>2.6</v>
          </cell>
          <cell r="J6">
            <v>2.6</v>
          </cell>
          <cell r="L6">
            <v>34.848484848484844</v>
          </cell>
          <cell r="M6">
            <v>44.827586206896555</v>
          </cell>
          <cell r="O6">
            <v>4</v>
          </cell>
          <cell r="P6">
            <v>9</v>
          </cell>
        </row>
        <row r="7">
          <cell r="A7" t="str">
            <v>Bayern</v>
          </cell>
          <cell r="B7">
            <v>2.9</v>
          </cell>
          <cell r="C7">
            <v>2.5</v>
          </cell>
          <cell r="D7">
            <v>2.2999999999999998</v>
          </cell>
          <cell r="E7">
            <v>2.1</v>
          </cell>
          <cell r="F7">
            <v>2</v>
          </cell>
          <cell r="G7">
            <v>2.6</v>
          </cell>
          <cell r="H7">
            <v>2.7</v>
          </cell>
          <cell r="I7">
            <v>2.2000000000000002</v>
          </cell>
          <cell r="J7">
            <v>2.1</v>
          </cell>
          <cell r="L7">
            <v>30.303030303030305</v>
          </cell>
          <cell r="M7">
            <v>36.206896551724135</v>
          </cell>
          <cell r="O7">
            <v>2</v>
          </cell>
          <cell r="P7">
            <v>1</v>
          </cell>
        </row>
        <row r="8">
          <cell r="A8" t="str">
            <v>Berlin</v>
          </cell>
          <cell r="B8">
            <v>9.5</v>
          </cell>
          <cell r="C8">
            <v>7.8</v>
          </cell>
          <cell r="D8">
            <v>6.9</v>
          </cell>
          <cell r="E8">
            <v>6.1</v>
          </cell>
          <cell r="F8">
            <v>5.2</v>
          </cell>
          <cell r="G8">
            <v>6.1</v>
          </cell>
          <cell r="H8">
            <v>5.9</v>
          </cell>
          <cell r="I8">
            <v>4.5999999999999996</v>
          </cell>
          <cell r="J8">
            <v>5</v>
          </cell>
          <cell r="L8">
            <v>78.787878787878796</v>
          </cell>
          <cell r="M8">
            <v>86.206896551724142</v>
          </cell>
          <cell r="O8">
            <v>44</v>
          </cell>
          <cell r="P8">
            <v>43</v>
          </cell>
        </row>
        <row r="9">
          <cell r="A9" t="str">
            <v>Brandenburg</v>
          </cell>
          <cell r="B9">
            <v>5.8</v>
          </cell>
          <cell r="C9">
            <v>4.5999999999999996</v>
          </cell>
          <cell r="D9">
            <v>4.5</v>
          </cell>
          <cell r="E9">
            <v>4</v>
          </cell>
          <cell r="F9">
            <v>3.3</v>
          </cell>
          <cell r="G9">
            <v>4</v>
          </cell>
          <cell r="H9">
            <v>3</v>
          </cell>
          <cell r="I9">
            <v>3.2</v>
          </cell>
          <cell r="J9">
            <v>3.1</v>
          </cell>
          <cell r="L9">
            <v>50</v>
          </cell>
          <cell r="M9">
            <v>53.448275862068975</v>
          </cell>
          <cell r="O9">
            <v>22</v>
          </cell>
          <cell r="P9">
            <v>20</v>
          </cell>
        </row>
        <row r="10">
          <cell r="A10" t="str">
            <v>Bremen</v>
          </cell>
          <cell r="B10">
            <v>5.6</v>
          </cell>
          <cell r="C10">
            <v>5.4</v>
          </cell>
          <cell r="D10">
            <v>4.2</v>
          </cell>
          <cell r="E10">
            <v>4.2</v>
          </cell>
          <cell r="F10">
            <v>4.9000000000000004</v>
          </cell>
          <cell r="G10" t="str">
            <v>:</v>
          </cell>
          <cell r="H10">
            <v>6.6</v>
          </cell>
          <cell r="I10">
            <v>5.4</v>
          </cell>
          <cell r="J10">
            <v>4.3</v>
          </cell>
          <cell r="L10">
            <v>74.242424242424249</v>
          </cell>
          <cell r="M10">
            <v>74.137931034482762</v>
          </cell>
          <cell r="O10">
            <v>43</v>
          </cell>
          <cell r="P10">
            <v>37</v>
          </cell>
        </row>
        <row r="11">
          <cell r="A11" t="str">
            <v>Hamburg</v>
          </cell>
          <cell r="B11">
            <v>4.3</v>
          </cell>
          <cell r="C11">
            <v>4.0999999999999996</v>
          </cell>
          <cell r="D11">
            <v>4.0999999999999996</v>
          </cell>
          <cell r="E11">
            <v>4</v>
          </cell>
          <cell r="F11">
            <v>3.5</v>
          </cell>
          <cell r="G11">
            <v>4.9000000000000004</v>
          </cell>
          <cell r="H11">
            <v>4.5</v>
          </cell>
          <cell r="I11">
            <v>4</v>
          </cell>
          <cell r="J11">
            <v>4.0999999999999996</v>
          </cell>
          <cell r="L11">
            <v>53.030303030303031</v>
          </cell>
          <cell r="M11">
            <v>70.689655172413794</v>
          </cell>
          <cell r="O11">
            <v>26</v>
          </cell>
          <cell r="P11">
            <v>35</v>
          </cell>
        </row>
        <row r="12">
          <cell r="A12" t="str">
            <v>Hessen</v>
          </cell>
          <cell r="B12">
            <v>4</v>
          </cell>
          <cell r="C12">
            <v>3.9</v>
          </cell>
          <cell r="D12">
            <v>3.1</v>
          </cell>
          <cell r="E12">
            <v>3.1</v>
          </cell>
          <cell r="F12">
            <v>3</v>
          </cell>
          <cell r="G12">
            <v>4</v>
          </cell>
          <cell r="H12">
            <v>3.8</v>
          </cell>
          <cell r="I12">
            <v>3.4</v>
          </cell>
          <cell r="J12">
            <v>2.8</v>
          </cell>
          <cell r="L12">
            <v>45.45454545454546</v>
          </cell>
          <cell r="M12">
            <v>48.275862068965516</v>
          </cell>
          <cell r="O12">
            <v>16</v>
          </cell>
          <cell r="P12">
            <v>12</v>
          </cell>
        </row>
        <row r="13">
          <cell r="A13" t="str">
            <v>Mecklenburg-Vorpommern</v>
          </cell>
          <cell r="B13">
            <v>7.8</v>
          </cell>
          <cell r="C13">
            <v>6.3</v>
          </cell>
          <cell r="D13">
            <v>5.0999999999999996</v>
          </cell>
          <cell r="E13">
            <v>4.8</v>
          </cell>
          <cell r="F13">
            <v>3.9</v>
          </cell>
          <cell r="G13">
            <v>4.5</v>
          </cell>
          <cell r="H13">
            <v>3.8</v>
          </cell>
          <cell r="I13">
            <v>3.9</v>
          </cell>
          <cell r="J13">
            <v>4.4000000000000004</v>
          </cell>
          <cell r="L13">
            <v>59.090909090909093</v>
          </cell>
          <cell r="M13">
            <v>75.862068965517253</v>
          </cell>
          <cell r="O13">
            <v>34</v>
          </cell>
          <cell r="P13">
            <v>38</v>
          </cell>
        </row>
        <row r="14">
          <cell r="A14" t="str">
            <v>Niedersachsen</v>
          </cell>
          <cell r="B14">
            <v>4.2</v>
          </cell>
          <cell r="C14">
            <v>4</v>
          </cell>
          <cell r="D14">
            <v>3.7</v>
          </cell>
          <cell r="E14">
            <v>3.2</v>
          </cell>
          <cell r="F14">
            <v>3.1</v>
          </cell>
          <cell r="G14">
            <v>3.6</v>
          </cell>
          <cell r="H14">
            <v>3.3</v>
          </cell>
          <cell r="I14">
            <v>2.8</v>
          </cell>
          <cell r="J14">
            <v>2.7</v>
          </cell>
          <cell r="L14">
            <v>46.969696969696969</v>
          </cell>
          <cell r="M14">
            <v>46.551724137931039</v>
          </cell>
          <cell r="O14">
            <v>18</v>
          </cell>
          <cell r="P14">
            <v>10</v>
          </cell>
        </row>
        <row r="15">
          <cell r="A15" t="str">
            <v>Nordrhein-Westfalen</v>
          </cell>
          <cell r="B15">
            <v>5.2</v>
          </cell>
          <cell r="C15">
            <v>4.4000000000000004</v>
          </cell>
          <cell r="D15">
            <v>4.0999999999999996</v>
          </cell>
          <cell r="E15">
            <v>3.8</v>
          </cell>
          <cell r="F15">
            <v>3.6</v>
          </cell>
          <cell r="G15">
            <v>4.4000000000000004</v>
          </cell>
          <cell r="H15">
            <v>4.0999999999999996</v>
          </cell>
          <cell r="I15">
            <v>3.5</v>
          </cell>
          <cell r="J15">
            <v>3.3</v>
          </cell>
          <cell r="L15">
            <v>54.545454545454554</v>
          </cell>
          <cell r="M15">
            <v>56.896551724137936</v>
          </cell>
          <cell r="O15">
            <v>27</v>
          </cell>
          <cell r="P15">
            <v>26</v>
          </cell>
        </row>
        <row r="16">
          <cell r="A16" t="str">
            <v>Rheinland-Pfalz</v>
          </cell>
          <cell r="B16">
            <v>3.6</v>
          </cell>
          <cell r="C16">
            <v>3.6</v>
          </cell>
          <cell r="D16">
            <v>3.2</v>
          </cell>
          <cell r="E16">
            <v>3</v>
          </cell>
          <cell r="F16">
            <v>2.6</v>
          </cell>
          <cell r="G16">
            <v>3.4</v>
          </cell>
          <cell r="H16">
            <v>3.6</v>
          </cell>
          <cell r="I16">
            <v>3</v>
          </cell>
          <cell r="J16">
            <v>3</v>
          </cell>
          <cell r="L16">
            <v>39.393939393939398</v>
          </cell>
          <cell r="M16">
            <v>51.724137931034484</v>
          </cell>
          <cell r="O16">
            <v>10</v>
          </cell>
          <cell r="P16">
            <v>19</v>
          </cell>
        </row>
        <row r="17">
          <cell r="A17" t="str">
            <v>Saarland</v>
          </cell>
          <cell r="B17">
            <v>5.7</v>
          </cell>
          <cell r="C17">
            <v>4.8</v>
          </cell>
          <cell r="D17">
            <v>4.3</v>
          </cell>
          <cell r="E17">
            <v>3.5</v>
          </cell>
          <cell r="F17">
            <v>3.7</v>
          </cell>
          <cell r="G17" t="str">
            <v>:</v>
          </cell>
          <cell r="H17">
            <v>3.3</v>
          </cell>
          <cell r="I17">
            <v>3.7</v>
          </cell>
          <cell r="J17">
            <v>3.3</v>
          </cell>
          <cell r="L17">
            <v>56.060606060606069</v>
          </cell>
          <cell r="M17">
            <v>56.896551724137936</v>
          </cell>
          <cell r="O17">
            <v>29</v>
          </cell>
          <cell r="P17">
            <v>26</v>
          </cell>
        </row>
        <row r="18">
          <cell r="A18" t="str">
            <v>Sachsen</v>
          </cell>
          <cell r="B18">
            <v>6.3</v>
          </cell>
          <cell r="C18">
            <v>5.0999999999999996</v>
          </cell>
          <cell r="D18">
            <v>4.4000000000000004</v>
          </cell>
          <cell r="E18">
            <v>4</v>
          </cell>
          <cell r="F18">
            <v>3.9</v>
          </cell>
          <cell r="G18">
            <v>3.8</v>
          </cell>
          <cell r="H18">
            <v>3.3</v>
          </cell>
          <cell r="I18">
            <v>3.2</v>
          </cell>
          <cell r="J18">
            <v>3.4</v>
          </cell>
          <cell r="L18">
            <v>59.090909090909093</v>
          </cell>
          <cell r="M18">
            <v>58.620689655172406</v>
          </cell>
          <cell r="O18">
            <v>34</v>
          </cell>
          <cell r="P18">
            <v>29</v>
          </cell>
        </row>
        <row r="19">
          <cell r="A19" t="str">
            <v>Sachsen-Anhalt</v>
          </cell>
          <cell r="B19">
            <v>8</v>
          </cell>
          <cell r="C19">
            <v>7.4</v>
          </cell>
          <cell r="D19">
            <v>7</v>
          </cell>
          <cell r="E19">
            <v>5.3</v>
          </cell>
          <cell r="F19">
            <v>4.5999999999999996</v>
          </cell>
          <cell r="G19">
            <v>4.8</v>
          </cell>
          <cell r="H19">
            <v>4.0999999999999996</v>
          </cell>
          <cell r="I19">
            <v>3.8</v>
          </cell>
          <cell r="J19">
            <v>3.6</v>
          </cell>
          <cell r="L19">
            <v>69.696969696969688</v>
          </cell>
          <cell r="M19">
            <v>62.068965517241381</v>
          </cell>
          <cell r="O19">
            <v>40</v>
          </cell>
          <cell r="P19">
            <v>31</v>
          </cell>
        </row>
        <row r="20">
          <cell r="A20" t="str">
            <v>Schleswig-Holstein</v>
          </cell>
          <cell r="B20">
            <v>4.0999999999999996</v>
          </cell>
          <cell r="C20">
            <v>3.9</v>
          </cell>
          <cell r="D20">
            <v>3.5</v>
          </cell>
          <cell r="E20">
            <v>2.9</v>
          </cell>
          <cell r="F20">
            <v>2.7</v>
          </cell>
          <cell r="G20">
            <v>3.4</v>
          </cell>
          <cell r="H20">
            <v>3.2</v>
          </cell>
          <cell r="I20">
            <v>2.9</v>
          </cell>
          <cell r="J20">
            <v>3</v>
          </cell>
          <cell r="L20">
            <v>40.909090909090914</v>
          </cell>
          <cell r="M20">
            <v>51.724137931034484</v>
          </cell>
          <cell r="O20">
            <v>12</v>
          </cell>
          <cell r="P20">
            <v>19</v>
          </cell>
        </row>
        <row r="21">
          <cell r="A21" t="str">
            <v>Thüringen</v>
          </cell>
          <cell r="B21">
            <v>5.9</v>
          </cell>
          <cell r="C21">
            <v>5.0999999999999996</v>
          </cell>
          <cell r="D21">
            <v>4.4000000000000004</v>
          </cell>
          <cell r="E21">
            <v>4.0999999999999996</v>
          </cell>
          <cell r="F21">
            <v>3.7</v>
          </cell>
          <cell r="G21">
            <v>4.0999999999999996</v>
          </cell>
          <cell r="H21">
            <v>3.5</v>
          </cell>
          <cell r="I21">
            <v>3</v>
          </cell>
          <cell r="J21">
            <v>3</v>
          </cell>
          <cell r="L21">
            <v>56.060606060606069</v>
          </cell>
          <cell r="M21">
            <v>51.724137931034484</v>
          </cell>
          <cell r="O21">
            <v>29</v>
          </cell>
          <cell r="P21">
            <v>19</v>
          </cell>
        </row>
        <row r="22">
          <cell r="L22" t="str">
            <v/>
          </cell>
          <cell r="M22" t="str">
            <v/>
          </cell>
        </row>
        <row r="23">
          <cell r="A23" t="str">
            <v>Région de Bruxelles-Capitale/Brussels Hoofdstedelijk Gewest</v>
          </cell>
          <cell r="B23">
            <v>17.3</v>
          </cell>
          <cell r="C23">
            <v>16.8</v>
          </cell>
          <cell r="D23">
            <v>14.9</v>
          </cell>
          <cell r="E23">
            <v>13.1</v>
          </cell>
          <cell r="F23">
            <v>12.5</v>
          </cell>
          <cell r="G23">
            <v>12.2</v>
          </cell>
          <cell r="H23">
            <v>12.3</v>
          </cell>
          <cell r="I23">
            <v>11.3</v>
          </cell>
          <cell r="J23">
            <v>10.4</v>
          </cell>
          <cell r="L23">
            <v>189.39393939393941</v>
          </cell>
          <cell r="M23">
            <v>179.31034482758622</v>
          </cell>
          <cell r="O23">
            <v>81</v>
          </cell>
          <cell r="P23">
            <v>83</v>
          </cell>
        </row>
        <row r="24">
          <cell r="A24" t="str">
            <v>Vlaams Gewest</v>
          </cell>
          <cell r="B24">
            <v>5</v>
          </cell>
          <cell r="C24">
            <v>4.7</v>
          </cell>
          <cell r="D24">
            <v>4.2</v>
          </cell>
          <cell r="E24">
            <v>3.2</v>
          </cell>
          <cell r="F24">
            <v>3</v>
          </cell>
          <cell r="G24">
            <v>3.3</v>
          </cell>
          <cell r="H24">
            <v>3.6</v>
          </cell>
          <cell r="I24">
            <v>2.9</v>
          </cell>
          <cell r="J24">
            <v>3</v>
          </cell>
          <cell r="L24">
            <v>45.45454545454546</v>
          </cell>
          <cell r="M24">
            <v>51.724137931034484</v>
          </cell>
          <cell r="O24">
            <v>16</v>
          </cell>
          <cell r="P24">
            <v>19</v>
          </cell>
        </row>
        <row r="25">
          <cell r="A25" t="str">
            <v>Région wallonne</v>
          </cell>
          <cell r="B25">
            <v>11.7</v>
          </cell>
          <cell r="C25">
            <v>10.4</v>
          </cell>
          <cell r="D25">
            <v>9.6</v>
          </cell>
          <cell r="E25">
            <v>8.4</v>
          </cell>
          <cell r="F25">
            <v>7.1</v>
          </cell>
          <cell r="G25">
            <v>7.2</v>
          </cell>
          <cell r="H25">
            <v>8.6</v>
          </cell>
          <cell r="I25">
            <v>8</v>
          </cell>
          <cell r="J25">
            <v>7.9</v>
          </cell>
          <cell r="L25">
            <v>107.57575757575756</v>
          </cell>
          <cell r="M25">
            <v>136.20689655172416</v>
          </cell>
          <cell r="O25">
            <v>64</v>
          </cell>
          <cell r="P25">
            <v>75</v>
          </cell>
        </row>
        <row r="26">
          <cell r="A26" t="str">
            <v>Severna i Yugoiztochna Bulgaria</v>
          </cell>
          <cell r="B26">
            <v>10.6</v>
          </cell>
          <cell r="C26">
            <v>9.1999999999999993</v>
          </cell>
          <cell r="D26">
            <v>8.4</v>
          </cell>
          <cell r="E26">
            <v>7.3</v>
          </cell>
          <cell r="F26">
            <v>6</v>
          </cell>
          <cell r="G26">
            <v>6.8</v>
          </cell>
          <cell r="H26">
            <v>6.9</v>
          </cell>
          <cell r="I26">
            <v>5.4</v>
          </cell>
          <cell r="J26">
            <v>5.4</v>
          </cell>
          <cell r="L26">
            <v>90.909090909090921</v>
          </cell>
          <cell r="M26">
            <v>93.103448275862078</v>
          </cell>
          <cell r="O26">
            <v>49</v>
          </cell>
          <cell r="P26">
            <v>47</v>
          </cell>
        </row>
        <row r="27">
          <cell r="A27" t="str">
            <v>Yugozapadna i Yuzhna tsentralna Bulgaria</v>
          </cell>
          <cell r="B27">
            <v>7.6</v>
          </cell>
          <cell r="C27">
            <v>6</v>
          </cell>
          <cell r="D27">
            <v>4</v>
          </cell>
          <cell r="E27">
            <v>3.2</v>
          </cell>
          <cell r="F27">
            <v>2.5</v>
          </cell>
          <cell r="G27">
            <v>3.4</v>
          </cell>
          <cell r="H27">
            <v>3.6</v>
          </cell>
          <cell r="I27">
            <v>3</v>
          </cell>
          <cell r="J27">
            <v>3.3</v>
          </cell>
          <cell r="L27">
            <v>37.878787878787875</v>
          </cell>
          <cell r="M27">
            <v>56.896551724137936</v>
          </cell>
          <cell r="O27">
            <v>6</v>
          </cell>
          <cell r="P27">
            <v>26</v>
          </cell>
        </row>
        <row r="28">
          <cell r="A28" t="str">
            <v>Česko</v>
          </cell>
          <cell r="B28">
            <v>5</v>
          </cell>
          <cell r="C28">
            <v>3.9</v>
          </cell>
          <cell r="D28">
            <v>2.8</v>
          </cell>
          <cell r="E28">
            <v>2.2000000000000002</v>
          </cell>
          <cell r="F28">
            <v>2</v>
          </cell>
          <cell r="G28">
            <v>2.5</v>
          </cell>
          <cell r="H28">
            <v>2.8</v>
          </cell>
          <cell r="I28">
            <v>2.2000000000000002</v>
          </cell>
          <cell r="J28">
            <v>2.5</v>
          </cell>
          <cell r="L28">
            <v>30.303030303030305</v>
          </cell>
          <cell r="M28">
            <v>43.103448275862071</v>
          </cell>
          <cell r="O28">
            <v>2</v>
          </cell>
          <cell r="P28">
            <v>5</v>
          </cell>
        </row>
        <row r="29">
          <cell r="A29" t="str">
            <v>Denmark</v>
          </cell>
          <cell r="B29">
            <v>6</v>
          </cell>
          <cell r="C29">
            <v>5.6</v>
          </cell>
          <cell r="D29">
            <v>5.3</v>
          </cell>
          <cell r="E29">
            <v>4.8</v>
          </cell>
          <cell r="F29">
            <v>4.7</v>
          </cell>
          <cell r="G29">
            <v>5.2</v>
          </cell>
          <cell r="H29">
            <v>4.7</v>
          </cell>
          <cell r="I29">
            <v>4.0999999999999996</v>
          </cell>
          <cell r="J29">
            <v>4.7</v>
          </cell>
          <cell r="L29">
            <v>71.212121212121218</v>
          </cell>
          <cell r="M29">
            <v>81.034482758620697</v>
          </cell>
          <cell r="O29">
            <v>42</v>
          </cell>
          <cell r="P29">
            <v>41</v>
          </cell>
        </row>
        <row r="30">
          <cell r="A30" t="str">
            <v>Eesti</v>
          </cell>
          <cell r="B30">
            <v>6.3</v>
          </cell>
          <cell r="C30">
            <v>6.9</v>
          </cell>
          <cell r="D30">
            <v>5.8</v>
          </cell>
          <cell r="E30">
            <v>5.2</v>
          </cell>
          <cell r="F30">
            <v>4.4000000000000004</v>
          </cell>
          <cell r="G30">
            <v>6.8</v>
          </cell>
          <cell r="H30">
            <v>6.1</v>
          </cell>
          <cell r="I30">
            <v>5.5</v>
          </cell>
          <cell r="J30">
            <v>6.2</v>
          </cell>
          <cell r="L30">
            <v>66.666666666666671</v>
          </cell>
          <cell r="M30">
            <v>106.89655172413795</v>
          </cell>
          <cell r="O30">
            <v>37</v>
          </cell>
          <cell r="P30">
            <v>60</v>
          </cell>
        </row>
        <row r="31">
          <cell r="A31" t="str">
            <v>Ireland</v>
          </cell>
          <cell r="B31">
            <v>9.6</v>
          </cell>
          <cell r="C31">
            <v>8.1</v>
          </cell>
          <cell r="D31">
            <v>6.4</v>
          </cell>
          <cell r="E31">
            <v>5.4</v>
          </cell>
          <cell r="F31">
            <v>4.5999999999999996</v>
          </cell>
          <cell r="G31">
            <v>5.3</v>
          </cell>
          <cell r="H31">
            <v>5.7</v>
          </cell>
          <cell r="I31">
            <v>4.0999999999999996</v>
          </cell>
          <cell r="J31">
            <v>3.9</v>
          </cell>
          <cell r="L31">
            <v>69.696969696969688</v>
          </cell>
          <cell r="M31">
            <v>67.241379310344826</v>
          </cell>
          <cell r="O31">
            <v>40</v>
          </cell>
          <cell r="P31">
            <v>33</v>
          </cell>
        </row>
        <row r="32">
          <cell r="A32" t="str">
            <v>Attiki</v>
          </cell>
          <cell r="B32">
            <v>25.1</v>
          </cell>
          <cell r="C32">
            <v>22.9</v>
          </cell>
          <cell r="D32">
            <v>21.3</v>
          </cell>
          <cell r="E32">
            <v>19.7</v>
          </cell>
          <cell r="F32">
            <v>16.899999999999999</v>
          </cell>
          <cell r="G32">
            <v>14</v>
          </cell>
          <cell r="H32">
            <v>11.8</v>
          </cell>
          <cell r="I32">
            <v>9.8000000000000007</v>
          </cell>
          <cell r="J32">
            <v>9.3000000000000007</v>
          </cell>
          <cell r="L32">
            <v>256.06060606060606</v>
          </cell>
          <cell r="M32">
            <v>160.34482758620692</v>
          </cell>
          <cell r="O32">
            <v>84</v>
          </cell>
          <cell r="P32">
            <v>78</v>
          </cell>
        </row>
        <row r="33">
          <cell r="A33" t="str">
            <v>Nisia Aigaiou, Kriti</v>
          </cell>
          <cell r="B33">
            <v>20.399999999999999</v>
          </cell>
          <cell r="C33">
            <v>20.3</v>
          </cell>
          <cell r="D33">
            <v>18</v>
          </cell>
          <cell r="E33">
            <v>15.9</v>
          </cell>
          <cell r="F33">
            <v>13.1</v>
          </cell>
          <cell r="G33">
            <v>17</v>
          </cell>
          <cell r="H33">
            <v>16.7</v>
          </cell>
          <cell r="I33">
            <v>11.5</v>
          </cell>
          <cell r="J33">
            <v>9.6</v>
          </cell>
          <cell r="L33">
            <v>198.4848484848485</v>
          </cell>
          <cell r="M33">
            <v>165.51724137931035</v>
          </cell>
          <cell r="O33">
            <v>82</v>
          </cell>
          <cell r="P33">
            <v>79</v>
          </cell>
        </row>
        <row r="34">
          <cell r="A34" t="str">
            <v>Voreia Elláda</v>
          </cell>
          <cell r="B34">
            <v>25.7</v>
          </cell>
          <cell r="C34">
            <v>24.7</v>
          </cell>
          <cell r="D34">
            <v>23</v>
          </cell>
          <cell r="E34">
            <v>20.3</v>
          </cell>
          <cell r="F34">
            <v>19.100000000000001</v>
          </cell>
          <cell r="G34">
            <v>18.3</v>
          </cell>
          <cell r="H34">
            <v>16.8</v>
          </cell>
          <cell r="I34">
            <v>14.7</v>
          </cell>
          <cell r="J34">
            <v>13.7</v>
          </cell>
          <cell r="L34">
            <v>289.39393939393943</v>
          </cell>
          <cell r="M34">
            <v>236.20689655172416</v>
          </cell>
          <cell r="O34">
            <v>88</v>
          </cell>
          <cell r="P34">
            <v>86</v>
          </cell>
        </row>
        <row r="35">
          <cell r="A35" t="str">
            <v>Kentriki Elláda</v>
          </cell>
          <cell r="B35">
            <v>25.7</v>
          </cell>
          <cell r="C35">
            <v>24.5</v>
          </cell>
          <cell r="D35">
            <v>21.3</v>
          </cell>
          <cell r="E35">
            <v>19</v>
          </cell>
          <cell r="F35">
            <v>18</v>
          </cell>
          <cell r="G35">
            <v>17.399999999999999</v>
          </cell>
          <cell r="H35">
            <v>15.9</v>
          </cell>
          <cell r="I35">
            <v>13.8</v>
          </cell>
          <cell r="J35">
            <v>11</v>
          </cell>
          <cell r="L35">
            <v>272.72727272727275</v>
          </cell>
          <cell r="M35">
            <v>189.65517241379311</v>
          </cell>
          <cell r="O35">
            <v>86</v>
          </cell>
          <cell r="P35">
            <v>84</v>
          </cell>
        </row>
        <row r="36">
          <cell r="A36" t="str">
            <v>Noroeste</v>
          </cell>
          <cell r="B36">
            <v>18.899999999999999</v>
          </cell>
          <cell r="C36">
            <v>16.899999999999999</v>
          </cell>
          <cell r="D36">
            <v>14.8</v>
          </cell>
          <cell r="E36">
            <v>12.9</v>
          </cell>
          <cell r="F36">
            <v>12.1</v>
          </cell>
          <cell r="G36">
            <v>12.5</v>
          </cell>
          <cell r="H36">
            <v>11.6</v>
          </cell>
          <cell r="I36">
            <v>11</v>
          </cell>
          <cell r="J36">
            <v>9.9</v>
          </cell>
          <cell r="L36">
            <v>183.33333333333334</v>
          </cell>
          <cell r="M36">
            <v>170.68965517241381</v>
          </cell>
          <cell r="O36">
            <v>80</v>
          </cell>
          <cell r="P36">
            <v>81</v>
          </cell>
        </row>
        <row r="37">
          <cell r="A37" t="str">
            <v>Noreste</v>
          </cell>
          <cell r="B37">
            <v>14.9</v>
          </cell>
          <cell r="C37">
            <v>13</v>
          </cell>
          <cell r="D37">
            <v>11.1</v>
          </cell>
          <cell r="E37">
            <v>10</v>
          </cell>
          <cell r="F37">
            <v>9.1</v>
          </cell>
          <cell r="G37">
            <v>10.199999999999999</v>
          </cell>
          <cell r="H37">
            <v>10.199999999999999</v>
          </cell>
          <cell r="I37">
            <v>9.1</v>
          </cell>
          <cell r="J37">
            <v>8.1999999999999993</v>
          </cell>
          <cell r="L37">
            <v>137.87878787878788</v>
          </cell>
          <cell r="M37">
            <v>141.37931034482759</v>
          </cell>
          <cell r="O37">
            <v>76</v>
          </cell>
          <cell r="P37">
            <v>76</v>
          </cell>
        </row>
        <row r="38">
          <cell r="A38" t="str">
            <v>Comunidad de Madrid</v>
          </cell>
          <cell r="B38">
            <v>16.7</v>
          </cell>
          <cell r="C38">
            <v>15.4</v>
          </cell>
          <cell r="D38">
            <v>13</v>
          </cell>
          <cell r="E38">
            <v>11.9</v>
          </cell>
          <cell r="F38">
            <v>10.4</v>
          </cell>
          <cell r="G38">
            <v>12.2</v>
          </cell>
          <cell r="H38">
            <v>11.3</v>
          </cell>
          <cell r="I38">
            <v>10.9</v>
          </cell>
          <cell r="J38">
            <v>9.6999999999999993</v>
          </cell>
          <cell r="L38">
            <v>157.57575757575759</v>
          </cell>
          <cell r="M38">
            <v>167.24137931034483</v>
          </cell>
          <cell r="O38">
            <v>78</v>
          </cell>
          <cell r="P38">
            <v>80</v>
          </cell>
        </row>
        <row r="39">
          <cell r="A39" t="str">
            <v>Centro (ES)</v>
          </cell>
          <cell r="B39">
            <v>22.9</v>
          </cell>
          <cell r="C39">
            <v>20.6</v>
          </cell>
          <cell r="D39">
            <v>18.600000000000001</v>
          </cell>
          <cell r="E39">
            <v>16.3</v>
          </cell>
          <cell r="F39">
            <v>14.9</v>
          </cell>
          <cell r="G39">
            <v>15.8</v>
          </cell>
          <cell r="H39">
            <v>14.6</v>
          </cell>
          <cell r="I39">
            <v>12.8</v>
          </cell>
          <cell r="J39">
            <v>12.3</v>
          </cell>
          <cell r="L39">
            <v>225.75757575757578</v>
          </cell>
          <cell r="M39">
            <v>212.06896551724142</v>
          </cell>
          <cell r="O39">
            <v>83</v>
          </cell>
          <cell r="P39">
            <v>85</v>
          </cell>
        </row>
        <row r="40">
          <cell r="A40" t="str">
            <v>Este</v>
          </cell>
          <cell r="B40">
            <v>19.399999999999999</v>
          </cell>
          <cell r="C40">
            <v>16.899999999999999</v>
          </cell>
          <cell r="D40">
            <v>14.6</v>
          </cell>
          <cell r="E40">
            <v>12.5</v>
          </cell>
          <cell r="F40">
            <v>11.8</v>
          </cell>
          <cell r="G40">
            <v>13.8</v>
          </cell>
          <cell r="H40">
            <v>13.1</v>
          </cell>
          <cell r="I40">
            <v>10.8</v>
          </cell>
          <cell r="J40">
            <v>10.3</v>
          </cell>
          <cell r="L40">
            <v>178.78787878787881</v>
          </cell>
          <cell r="M40">
            <v>177.58620689655174</v>
          </cell>
          <cell r="O40">
            <v>79</v>
          </cell>
          <cell r="P40">
            <v>82</v>
          </cell>
        </row>
        <row r="41">
          <cell r="A41" t="str">
            <v>Sur</v>
          </cell>
          <cell r="B41">
            <v>30.1</v>
          </cell>
          <cell r="C41">
            <v>27.1</v>
          </cell>
          <cell r="D41">
            <v>24</v>
          </cell>
          <cell r="E41">
            <v>21.7</v>
          </cell>
          <cell r="F41">
            <v>19.899999999999999</v>
          </cell>
          <cell r="G41">
            <v>21</v>
          </cell>
          <cell r="H41">
            <v>20.6</v>
          </cell>
          <cell r="I41">
            <v>18.100000000000001</v>
          </cell>
          <cell r="J41">
            <v>17.100000000000001</v>
          </cell>
          <cell r="L41">
            <v>301.5151515151515</v>
          </cell>
          <cell r="M41">
            <v>294.82758620689657</v>
          </cell>
          <cell r="O41">
            <v>89</v>
          </cell>
          <cell r="P41">
            <v>91</v>
          </cell>
        </row>
        <row r="42">
          <cell r="A42" t="str">
            <v>Canarias</v>
          </cell>
          <cell r="B42">
            <v>28.9</v>
          </cell>
          <cell r="C42">
            <v>25.9</v>
          </cell>
          <cell r="D42">
            <v>23.2</v>
          </cell>
          <cell r="E42">
            <v>19.899999999999999</v>
          </cell>
          <cell r="F42">
            <v>20.2</v>
          </cell>
          <cell r="G42">
            <v>22.4</v>
          </cell>
          <cell r="H42">
            <v>23</v>
          </cell>
          <cell r="I42">
            <v>17.5</v>
          </cell>
          <cell r="J42">
            <v>15.9</v>
          </cell>
          <cell r="L42">
            <v>306.06060606060606</v>
          </cell>
          <cell r="M42">
            <v>274.13793103448279</v>
          </cell>
          <cell r="O42">
            <v>90</v>
          </cell>
          <cell r="P42">
            <v>89</v>
          </cell>
        </row>
        <row r="43">
          <cell r="A43" t="str">
            <v>Ile de France</v>
          </cell>
          <cell r="B43">
            <v>9.4</v>
          </cell>
          <cell r="C43">
            <v>9.1</v>
          </cell>
          <cell r="D43">
            <v>8.5</v>
          </cell>
          <cell r="E43">
            <v>8.6999999999999993</v>
          </cell>
          <cell r="F43">
            <v>7.8</v>
          </cell>
          <cell r="G43">
            <v>8.1</v>
          </cell>
          <cell r="H43">
            <v>7.7</v>
          </cell>
          <cell r="I43">
            <v>7.3</v>
          </cell>
          <cell r="J43">
            <v>7.4</v>
          </cell>
          <cell r="L43">
            <v>118.18181818181819</v>
          </cell>
          <cell r="M43">
            <v>127.58620689655173</v>
          </cell>
          <cell r="O43">
            <v>69</v>
          </cell>
          <cell r="P43">
            <v>74</v>
          </cell>
        </row>
        <row r="44">
          <cell r="A44" t="str">
            <v>Centre — Val de Loire</v>
          </cell>
          <cell r="B44">
            <v>10.4</v>
          </cell>
          <cell r="C44">
            <v>9.8000000000000007</v>
          </cell>
          <cell r="D44">
            <v>8.3000000000000007</v>
          </cell>
          <cell r="E44">
            <v>8.1999999999999993</v>
          </cell>
          <cell r="F44">
            <v>7.9</v>
          </cell>
          <cell r="G44">
            <v>8.5</v>
          </cell>
          <cell r="H44">
            <v>6.7</v>
          </cell>
          <cell r="I44">
            <v>6</v>
          </cell>
          <cell r="J44">
            <v>5.2</v>
          </cell>
          <cell r="L44">
            <v>119.6969696969697</v>
          </cell>
          <cell r="M44">
            <v>89.65517241379311</v>
          </cell>
          <cell r="O44">
            <v>70</v>
          </cell>
          <cell r="P44">
            <v>45</v>
          </cell>
        </row>
        <row r="45">
          <cell r="A45" t="str">
            <v>Bourgogne-Franche-Comté</v>
          </cell>
          <cell r="B45">
            <v>8.5</v>
          </cell>
          <cell r="C45">
            <v>8.5</v>
          </cell>
          <cell r="D45">
            <v>8.8000000000000007</v>
          </cell>
          <cell r="E45">
            <v>7.6</v>
          </cell>
          <cell r="F45">
            <v>7.6</v>
          </cell>
          <cell r="G45">
            <v>6.4</v>
          </cell>
          <cell r="H45">
            <v>6.7</v>
          </cell>
          <cell r="I45">
            <v>5.9</v>
          </cell>
          <cell r="J45">
            <v>6.1</v>
          </cell>
          <cell r="L45">
            <v>115.15151515151516</v>
          </cell>
          <cell r="M45">
            <v>105.17241379310344</v>
          </cell>
          <cell r="O45">
            <v>67</v>
          </cell>
          <cell r="P45">
            <v>58</v>
          </cell>
        </row>
        <row r="46">
          <cell r="A46" t="str">
            <v>Normandie</v>
          </cell>
          <cell r="B46">
            <v>9.1999999999999993</v>
          </cell>
          <cell r="C46">
            <v>10</v>
          </cell>
          <cell r="D46">
            <v>9.4</v>
          </cell>
          <cell r="E46">
            <v>8.4</v>
          </cell>
          <cell r="F46">
            <v>8.6</v>
          </cell>
          <cell r="G46">
            <v>7</v>
          </cell>
          <cell r="H46">
            <v>6.7</v>
          </cell>
          <cell r="I46">
            <v>6.4</v>
          </cell>
          <cell r="J46">
            <v>5.9</v>
          </cell>
          <cell r="L46">
            <v>130.30303030303031</v>
          </cell>
          <cell r="M46">
            <v>101.72413793103449</v>
          </cell>
          <cell r="O46">
            <v>75</v>
          </cell>
          <cell r="P46">
            <v>55</v>
          </cell>
        </row>
        <row r="47">
          <cell r="A47" t="str">
            <v>Hauts-de-France</v>
          </cell>
          <cell r="B47">
            <v>12.5</v>
          </cell>
          <cell r="C47">
            <v>12.3</v>
          </cell>
          <cell r="D47">
            <v>11.6</v>
          </cell>
          <cell r="E47">
            <v>10.7</v>
          </cell>
          <cell r="F47">
            <v>9.9</v>
          </cell>
          <cell r="G47">
            <v>8.5</v>
          </cell>
          <cell r="H47">
            <v>8.6</v>
          </cell>
          <cell r="I47">
            <v>8.4</v>
          </cell>
          <cell r="J47">
            <v>9</v>
          </cell>
          <cell r="L47">
            <v>150.00000000000003</v>
          </cell>
          <cell r="M47">
            <v>155.17241379310346</v>
          </cell>
          <cell r="O47">
            <v>77</v>
          </cell>
          <cell r="P47">
            <v>77</v>
          </cell>
        </row>
        <row r="48">
          <cell r="A48" t="str">
            <v>Grand Est</v>
          </cell>
          <cell r="B48">
            <v>10.9</v>
          </cell>
          <cell r="C48">
            <v>10.9</v>
          </cell>
          <cell r="D48">
            <v>9.6999999999999993</v>
          </cell>
          <cell r="E48">
            <v>8.6999999999999993</v>
          </cell>
          <cell r="F48">
            <v>7.7</v>
          </cell>
          <cell r="G48">
            <v>8.6</v>
          </cell>
          <cell r="H48">
            <v>7.8</v>
          </cell>
          <cell r="I48">
            <v>6.6</v>
          </cell>
          <cell r="J48">
            <v>6.3</v>
          </cell>
          <cell r="L48">
            <v>116.66666666666667</v>
          </cell>
          <cell r="M48">
            <v>108.62068965517241</v>
          </cell>
          <cell r="O48">
            <v>68</v>
          </cell>
          <cell r="P48">
            <v>61</v>
          </cell>
        </row>
        <row r="49">
          <cell r="A49" t="str">
            <v>Pays de la Loire</v>
          </cell>
          <cell r="B49">
            <v>8.6</v>
          </cell>
          <cell r="C49">
            <v>8.4</v>
          </cell>
          <cell r="D49">
            <v>6.8</v>
          </cell>
          <cell r="E49">
            <v>7.5</v>
          </cell>
          <cell r="F49">
            <v>7.3</v>
          </cell>
          <cell r="G49">
            <v>6.6</v>
          </cell>
          <cell r="H49">
            <v>5.5</v>
          </cell>
          <cell r="I49">
            <v>5.6</v>
          </cell>
          <cell r="J49">
            <v>5.6</v>
          </cell>
          <cell r="L49">
            <v>110.60606060606062</v>
          </cell>
          <cell r="M49">
            <v>96.551724137931032</v>
          </cell>
          <cell r="O49">
            <v>65</v>
          </cell>
          <cell r="P49">
            <v>48</v>
          </cell>
        </row>
        <row r="50">
          <cell r="A50" t="str">
            <v>Bretagne</v>
          </cell>
          <cell r="B50">
            <v>7.4</v>
          </cell>
          <cell r="C50">
            <v>8.4</v>
          </cell>
          <cell r="D50">
            <v>7.1</v>
          </cell>
          <cell r="E50">
            <v>6.6</v>
          </cell>
          <cell r="F50">
            <v>6.7</v>
          </cell>
          <cell r="G50">
            <v>6.4</v>
          </cell>
          <cell r="H50">
            <v>5.4</v>
          </cell>
          <cell r="I50">
            <v>5.3</v>
          </cell>
          <cell r="J50">
            <v>5.0999999999999996</v>
          </cell>
          <cell r="L50">
            <v>101.51515151515152</v>
          </cell>
          <cell r="M50">
            <v>87.931034482758619</v>
          </cell>
          <cell r="O50">
            <v>61</v>
          </cell>
          <cell r="P50">
            <v>44</v>
          </cell>
        </row>
        <row r="51">
          <cell r="A51" t="str">
            <v>Nouvelle-Aquitaine</v>
          </cell>
          <cell r="B51">
            <v>9.3000000000000007</v>
          </cell>
          <cell r="C51">
            <v>8.9</v>
          </cell>
          <cell r="D51">
            <v>8.9</v>
          </cell>
          <cell r="E51">
            <v>8.5</v>
          </cell>
          <cell r="F51">
            <v>8.3000000000000007</v>
          </cell>
          <cell r="G51">
            <v>7.4</v>
          </cell>
          <cell r="H51">
            <v>7.3</v>
          </cell>
          <cell r="I51">
            <v>6.7</v>
          </cell>
          <cell r="J51">
            <v>6.8</v>
          </cell>
          <cell r="L51">
            <v>125.75757575757578</v>
          </cell>
          <cell r="M51">
            <v>117.24137931034481</v>
          </cell>
          <cell r="O51">
            <v>72</v>
          </cell>
          <cell r="P51">
            <v>70</v>
          </cell>
        </row>
        <row r="52">
          <cell r="A52" t="str">
            <v>Occitanie</v>
          </cell>
          <cell r="B52">
            <v>10.199999999999999</v>
          </cell>
          <cell r="C52">
            <v>9.8000000000000007</v>
          </cell>
          <cell r="D52">
            <v>9.3000000000000007</v>
          </cell>
          <cell r="E52">
            <v>9.1999999999999993</v>
          </cell>
          <cell r="F52">
            <v>8.1999999999999993</v>
          </cell>
          <cell r="G52">
            <v>6.9</v>
          </cell>
          <cell r="H52">
            <v>8.1</v>
          </cell>
          <cell r="I52">
            <v>7.2</v>
          </cell>
          <cell r="J52">
            <v>7.3</v>
          </cell>
          <cell r="L52">
            <v>124.24242424242425</v>
          </cell>
          <cell r="M52">
            <v>125.86206896551724</v>
          </cell>
          <cell r="O52">
            <v>71</v>
          </cell>
          <cell r="P52">
            <v>73</v>
          </cell>
        </row>
        <row r="53">
          <cell r="A53" t="str">
            <v>Auvergne-Rhône-Alpes</v>
          </cell>
          <cell r="B53">
            <v>8.6999999999999993</v>
          </cell>
          <cell r="C53">
            <v>7.5</v>
          </cell>
          <cell r="D53">
            <v>7.2</v>
          </cell>
          <cell r="E53">
            <v>7</v>
          </cell>
          <cell r="F53">
            <v>6.6</v>
          </cell>
          <cell r="G53">
            <v>6.9</v>
          </cell>
          <cell r="H53">
            <v>6.8</v>
          </cell>
          <cell r="I53">
            <v>6.3</v>
          </cell>
          <cell r="J53">
            <v>6.1</v>
          </cell>
          <cell r="L53">
            <v>100</v>
          </cell>
          <cell r="M53">
            <v>105.17241379310344</v>
          </cell>
          <cell r="O53">
            <v>60</v>
          </cell>
          <cell r="P53">
            <v>58</v>
          </cell>
        </row>
        <row r="54">
          <cell r="A54" t="str">
            <v>Provence-Alpes-Côte d’Azur</v>
          </cell>
          <cell r="B54">
            <v>10.7</v>
          </cell>
          <cell r="C54">
            <v>10.3</v>
          </cell>
          <cell r="D54">
            <v>10.1</v>
          </cell>
          <cell r="E54">
            <v>9.1</v>
          </cell>
          <cell r="F54">
            <v>8.6</v>
          </cell>
          <cell r="G54">
            <v>7.8</v>
          </cell>
          <cell r="H54">
            <v>7.9</v>
          </cell>
          <cell r="I54">
            <v>6.5</v>
          </cell>
          <cell r="J54">
            <v>6.7</v>
          </cell>
          <cell r="L54">
            <v>130.30303030303031</v>
          </cell>
          <cell r="M54">
            <v>115.51724137931035</v>
          </cell>
          <cell r="O54">
            <v>75</v>
          </cell>
          <cell r="P54">
            <v>68</v>
          </cell>
        </row>
        <row r="55">
          <cell r="A55" t="str">
            <v>Corse</v>
          </cell>
          <cell r="B55">
            <v>9.1999999999999993</v>
          </cell>
          <cell r="C55">
            <v>8.6</v>
          </cell>
          <cell r="D55">
            <v>8.9</v>
          </cell>
          <cell r="E55">
            <v>5</v>
          </cell>
          <cell r="F55">
            <v>6.4</v>
          </cell>
          <cell r="G55">
            <v>8.1999999999999993</v>
          </cell>
          <cell r="H55">
            <v>9.1999999999999993</v>
          </cell>
          <cell r="I55">
            <v>6</v>
          </cell>
          <cell r="J55">
            <v>5.7</v>
          </cell>
          <cell r="L55">
            <v>96.969696969696983</v>
          </cell>
          <cell r="M55">
            <v>98.275862068965523</v>
          </cell>
          <cell r="O55">
            <v>59</v>
          </cell>
          <cell r="P55">
            <v>51</v>
          </cell>
        </row>
        <row r="56">
          <cell r="A56" t="str">
            <v>RUP FR — Régions Ultrapériphériques Françaises</v>
          </cell>
          <cell r="B56">
            <v>21.9</v>
          </cell>
          <cell r="C56">
            <v>21.9</v>
          </cell>
          <cell r="D56">
            <v>21.8</v>
          </cell>
          <cell r="E56">
            <v>22.6</v>
          </cell>
          <cell r="F56">
            <v>20.3</v>
          </cell>
          <cell r="G56">
            <v>17</v>
          </cell>
          <cell r="H56">
            <v>15.9</v>
          </cell>
          <cell r="I56">
            <v>16</v>
          </cell>
          <cell r="J56">
            <v>16.3</v>
          </cell>
          <cell r="L56">
            <v>307.57575757575762</v>
          </cell>
          <cell r="M56">
            <v>281.03448275862075</v>
          </cell>
          <cell r="O56">
            <v>91</v>
          </cell>
          <cell r="P56">
            <v>90</v>
          </cell>
        </row>
        <row r="57">
          <cell r="A57" t="str">
            <v>Hrvatska</v>
          </cell>
          <cell r="B57">
            <v>15.5</v>
          </cell>
          <cell r="C57">
            <v>12.4</v>
          </cell>
          <cell r="D57">
            <v>10.6</v>
          </cell>
          <cell r="E57">
            <v>8.1</v>
          </cell>
          <cell r="F57">
            <v>6.3</v>
          </cell>
          <cell r="G57">
            <v>6.9</v>
          </cell>
          <cell r="H57">
            <v>7.1</v>
          </cell>
          <cell r="I57">
            <v>6.5</v>
          </cell>
          <cell r="J57">
            <v>5.8</v>
          </cell>
          <cell r="L57">
            <v>95.454545454545453</v>
          </cell>
          <cell r="M57">
            <v>100</v>
          </cell>
          <cell r="O57">
            <v>53</v>
          </cell>
          <cell r="P57">
            <v>53</v>
          </cell>
        </row>
        <row r="58">
          <cell r="A58" t="str">
            <v>Nord-Ovest</v>
          </cell>
          <cell r="B58">
            <v>8.4</v>
          </cell>
          <cell r="C58">
            <v>8</v>
          </cell>
          <cell r="D58">
            <v>7.3</v>
          </cell>
          <cell r="E58">
            <v>6.8</v>
          </cell>
          <cell r="F58">
            <v>6.4</v>
          </cell>
          <cell r="G58">
            <v>5.9</v>
          </cell>
          <cell r="H58">
            <v>6.4</v>
          </cell>
          <cell r="I58">
            <v>5.3</v>
          </cell>
          <cell r="J58">
            <v>4.5999999999999996</v>
          </cell>
          <cell r="L58">
            <v>96.969696969696983</v>
          </cell>
          <cell r="M58">
            <v>79.310344827586192</v>
          </cell>
          <cell r="O58">
            <v>59</v>
          </cell>
          <cell r="P58">
            <v>40</v>
          </cell>
        </row>
        <row r="59">
          <cell r="A59" t="str">
            <v>Sud</v>
          </cell>
          <cell r="B59">
            <v>18.600000000000001</v>
          </cell>
          <cell r="C59">
            <v>18.8</v>
          </cell>
          <cell r="D59">
            <v>18.7</v>
          </cell>
          <cell r="E59">
            <v>17.5</v>
          </cell>
          <cell r="F59">
            <v>17</v>
          </cell>
          <cell r="G59">
            <v>15.6</v>
          </cell>
          <cell r="H59">
            <v>15.8</v>
          </cell>
          <cell r="I59">
            <v>13.8</v>
          </cell>
          <cell r="J59">
            <v>13.9</v>
          </cell>
          <cell r="L59">
            <v>257.57575757575756</v>
          </cell>
          <cell r="M59">
            <v>239.65517241379311</v>
          </cell>
          <cell r="O59">
            <v>85</v>
          </cell>
          <cell r="P59">
            <v>87</v>
          </cell>
        </row>
        <row r="60">
          <cell r="A60" t="str">
            <v>Isole</v>
          </cell>
          <cell r="B60">
            <v>19.899999999999999</v>
          </cell>
          <cell r="C60">
            <v>20.5</v>
          </cell>
          <cell r="D60">
            <v>20.2</v>
          </cell>
          <cell r="E60">
            <v>19.600000000000001</v>
          </cell>
          <cell r="F60">
            <v>18.3</v>
          </cell>
          <cell r="G60">
            <v>16.600000000000001</v>
          </cell>
          <cell r="H60">
            <v>17.100000000000001</v>
          </cell>
          <cell r="I60">
            <v>15.1</v>
          </cell>
          <cell r="J60">
            <v>14.1</v>
          </cell>
          <cell r="L60">
            <v>277.27272727272731</v>
          </cell>
          <cell r="M60">
            <v>243.10344827586206</v>
          </cell>
          <cell r="O60">
            <v>87</v>
          </cell>
          <cell r="P60">
            <v>88</v>
          </cell>
        </row>
        <row r="61">
          <cell r="A61" t="str">
            <v>Nord-Est</v>
          </cell>
          <cell r="B61">
            <v>7.2</v>
          </cell>
          <cell r="C61">
            <v>6.7</v>
          </cell>
          <cell r="D61">
            <v>6.2</v>
          </cell>
          <cell r="E61">
            <v>5.9</v>
          </cell>
          <cell r="F61">
            <v>5.3</v>
          </cell>
          <cell r="G61">
            <v>5.5</v>
          </cell>
          <cell r="H61">
            <v>5.2</v>
          </cell>
          <cell r="I61">
            <v>4.4000000000000004</v>
          </cell>
          <cell r="J61">
            <v>4.3</v>
          </cell>
          <cell r="L61">
            <v>80.303030303030312</v>
          </cell>
          <cell r="M61">
            <v>74.137931034482762</v>
          </cell>
          <cell r="O61">
            <v>46</v>
          </cell>
          <cell r="P61">
            <v>37</v>
          </cell>
        </row>
        <row r="62">
          <cell r="A62" t="str">
            <v>Centro (IT)</v>
          </cell>
          <cell r="B62">
            <v>10.6</v>
          </cell>
          <cell r="C62">
            <v>10.4</v>
          </cell>
          <cell r="D62">
            <v>9.9</v>
          </cell>
          <cell r="E62">
            <v>9.3000000000000007</v>
          </cell>
          <cell r="F62">
            <v>8.6</v>
          </cell>
          <cell r="G62">
            <v>8.1</v>
          </cell>
          <cell r="H62">
            <v>8.5</v>
          </cell>
          <cell r="I62">
            <v>6.9</v>
          </cell>
          <cell r="J62">
            <v>6.2</v>
          </cell>
          <cell r="L62">
            <v>130.30303030303031</v>
          </cell>
          <cell r="M62">
            <v>106.89655172413795</v>
          </cell>
          <cell r="O62">
            <v>75</v>
          </cell>
          <cell r="P62">
            <v>60</v>
          </cell>
        </row>
        <row r="63">
          <cell r="A63" t="str">
            <v>Kýpros</v>
          </cell>
          <cell r="B63">
            <v>14.9</v>
          </cell>
          <cell r="C63">
            <v>12.9</v>
          </cell>
          <cell r="D63">
            <v>11.1</v>
          </cell>
          <cell r="E63">
            <v>8.4</v>
          </cell>
          <cell r="F63">
            <v>7.1</v>
          </cell>
          <cell r="G63">
            <v>7.7</v>
          </cell>
          <cell r="H63">
            <v>7.2</v>
          </cell>
          <cell r="I63">
            <v>6.2</v>
          </cell>
          <cell r="J63">
            <v>5.8</v>
          </cell>
          <cell r="L63">
            <v>107.57575757575756</v>
          </cell>
          <cell r="M63">
            <v>100</v>
          </cell>
          <cell r="O63">
            <v>64</v>
          </cell>
          <cell r="P63">
            <v>53</v>
          </cell>
        </row>
        <row r="64">
          <cell r="A64" t="str">
            <v>Latvija</v>
          </cell>
          <cell r="B64">
            <v>9.9</v>
          </cell>
          <cell r="C64">
            <v>9.8000000000000007</v>
          </cell>
          <cell r="D64">
            <v>8.8000000000000007</v>
          </cell>
          <cell r="E64">
            <v>7.5</v>
          </cell>
          <cell r="F64">
            <v>6.4</v>
          </cell>
          <cell r="G64">
            <v>8.3000000000000007</v>
          </cell>
          <cell r="H64">
            <v>7.7</v>
          </cell>
          <cell r="I64">
            <v>6.9</v>
          </cell>
          <cell r="J64">
            <v>6.7</v>
          </cell>
          <cell r="L64">
            <v>96.969696969696983</v>
          </cell>
          <cell r="M64">
            <v>115.51724137931035</v>
          </cell>
          <cell r="O64">
            <v>59</v>
          </cell>
          <cell r="P64">
            <v>68</v>
          </cell>
        </row>
        <row r="65">
          <cell r="A65" t="str">
            <v>Lietuva</v>
          </cell>
          <cell r="B65">
            <v>9.1999999999999993</v>
          </cell>
          <cell r="C65">
            <v>8</v>
          </cell>
          <cell r="D65">
            <v>7.2</v>
          </cell>
          <cell r="E65">
            <v>6.3</v>
          </cell>
          <cell r="F65">
            <v>6.4</v>
          </cell>
          <cell r="G65">
            <v>8.6999999999999993</v>
          </cell>
          <cell r="H65">
            <v>7.3</v>
          </cell>
          <cell r="I65">
            <v>6.1</v>
          </cell>
          <cell r="J65">
            <v>7</v>
          </cell>
          <cell r="L65">
            <v>96.969696969696983</v>
          </cell>
          <cell r="M65">
            <v>120.68965517241379</v>
          </cell>
          <cell r="O65">
            <v>59</v>
          </cell>
          <cell r="P65">
            <v>72</v>
          </cell>
        </row>
        <row r="66">
          <cell r="A66" t="str">
            <v>Luxembourg</v>
          </cell>
          <cell r="B66">
            <v>6.3</v>
          </cell>
          <cell r="C66">
            <v>5.9</v>
          </cell>
          <cell r="D66">
            <v>5.3</v>
          </cell>
          <cell r="E66">
            <v>5.3</v>
          </cell>
          <cell r="F66">
            <v>5.3</v>
          </cell>
          <cell r="G66">
            <v>6.5</v>
          </cell>
          <cell r="H66">
            <v>4.8</v>
          </cell>
          <cell r="I66">
            <v>4.0999999999999996</v>
          </cell>
          <cell r="J66">
            <v>4.5999999999999996</v>
          </cell>
          <cell r="L66">
            <v>80.303030303030312</v>
          </cell>
          <cell r="M66">
            <v>79.310344827586192</v>
          </cell>
          <cell r="O66">
            <v>46</v>
          </cell>
          <cell r="P66">
            <v>40</v>
          </cell>
        </row>
        <row r="67">
          <cell r="A67" t="str">
            <v>Közép-Magyarország</v>
          </cell>
          <cell r="B67">
            <v>5.3</v>
          </cell>
          <cell r="C67">
            <v>3.8</v>
          </cell>
          <cell r="D67">
            <v>2.7</v>
          </cell>
          <cell r="E67">
            <v>2.6</v>
          </cell>
          <cell r="F67">
            <v>2.2999999999999998</v>
          </cell>
          <cell r="G67">
            <v>3.2</v>
          </cell>
          <cell r="H67">
            <v>2.8</v>
          </cell>
          <cell r="I67">
            <v>2.1</v>
          </cell>
          <cell r="J67">
            <v>2.6</v>
          </cell>
          <cell r="L67">
            <v>34.848484848484844</v>
          </cell>
          <cell r="M67">
            <v>44.827586206896555</v>
          </cell>
          <cell r="O67">
            <v>4</v>
          </cell>
          <cell r="P67">
            <v>9</v>
          </cell>
        </row>
        <row r="68">
          <cell r="A68" t="str">
            <v>Dunántúl</v>
          </cell>
          <cell r="B68">
            <v>5.0999999999999996</v>
          </cell>
          <cell r="C68">
            <v>3.7</v>
          </cell>
          <cell r="D68">
            <v>3.3</v>
          </cell>
          <cell r="E68">
            <v>2.9</v>
          </cell>
          <cell r="F68">
            <v>2.6</v>
          </cell>
          <cell r="G68">
            <v>3.3</v>
          </cell>
          <cell r="H68">
            <v>2.8</v>
          </cell>
          <cell r="I68">
            <v>2.7</v>
          </cell>
          <cell r="J68">
            <v>3.3</v>
          </cell>
          <cell r="L68">
            <v>39.393939393939398</v>
          </cell>
          <cell r="M68">
            <v>56.896551724137936</v>
          </cell>
          <cell r="O68">
            <v>10</v>
          </cell>
          <cell r="P68">
            <v>26</v>
          </cell>
        </row>
        <row r="69">
          <cell r="A69" t="str">
            <v>Alföld és Észak</v>
          </cell>
          <cell r="B69">
            <v>9</v>
          </cell>
          <cell r="C69">
            <v>7</v>
          </cell>
          <cell r="D69">
            <v>5.7</v>
          </cell>
          <cell r="E69">
            <v>4.9000000000000004</v>
          </cell>
          <cell r="F69">
            <v>4.5999999999999996</v>
          </cell>
          <cell r="G69">
            <v>5.7</v>
          </cell>
          <cell r="H69">
            <v>5.7</v>
          </cell>
          <cell r="I69">
            <v>5.3</v>
          </cell>
          <cell r="J69">
            <v>5.7</v>
          </cell>
          <cell r="L69">
            <v>69.696969696969688</v>
          </cell>
          <cell r="M69">
            <v>98.275862068965523</v>
          </cell>
          <cell r="O69">
            <v>40</v>
          </cell>
          <cell r="P69">
            <v>51</v>
          </cell>
        </row>
        <row r="70">
          <cell r="A70" t="str">
            <v>Malta</v>
          </cell>
          <cell r="B70">
            <v>4.9000000000000004</v>
          </cell>
          <cell r="C70">
            <v>4.3</v>
          </cell>
          <cell r="D70">
            <v>3.6</v>
          </cell>
          <cell r="E70">
            <v>3.6</v>
          </cell>
          <cell r="F70">
            <v>3.8</v>
          </cell>
          <cell r="G70">
            <v>4.7</v>
          </cell>
          <cell r="H70">
            <v>3.5</v>
          </cell>
          <cell r="I70">
            <v>3.2</v>
          </cell>
          <cell r="J70">
            <v>3.2</v>
          </cell>
          <cell r="L70">
            <v>57.575757575757578</v>
          </cell>
          <cell r="M70">
            <v>55.172413793103445</v>
          </cell>
          <cell r="O70">
            <v>32</v>
          </cell>
          <cell r="P70">
            <v>22</v>
          </cell>
        </row>
        <row r="71">
          <cell r="A71" t="str">
            <v>Noord-Nederland</v>
          </cell>
          <cell r="B71">
            <v>7.7</v>
          </cell>
          <cell r="C71">
            <v>6.5</v>
          </cell>
          <cell r="D71">
            <v>5.3</v>
          </cell>
          <cell r="E71">
            <v>4.0999999999999996</v>
          </cell>
          <cell r="F71">
            <v>3.4</v>
          </cell>
          <cell r="G71">
            <v>3.7</v>
          </cell>
          <cell r="H71">
            <v>3.8</v>
          </cell>
          <cell r="I71">
            <v>3.1</v>
          </cell>
          <cell r="J71">
            <v>3.2</v>
          </cell>
          <cell r="L71">
            <v>51.515151515151516</v>
          </cell>
          <cell r="M71">
            <v>55.172413793103445</v>
          </cell>
          <cell r="O71">
            <v>24</v>
          </cell>
          <cell r="P71">
            <v>22</v>
          </cell>
        </row>
        <row r="72">
          <cell r="A72" t="str">
            <v>Oost-Nederland</v>
          </cell>
          <cell r="B72">
            <v>6</v>
          </cell>
          <cell r="C72">
            <v>5.5</v>
          </cell>
          <cell r="D72">
            <v>4.2</v>
          </cell>
          <cell r="E72">
            <v>3.1</v>
          </cell>
          <cell r="F72">
            <v>2.7</v>
          </cell>
          <cell r="G72">
            <v>3</v>
          </cell>
          <cell r="H72">
            <v>3.3</v>
          </cell>
          <cell r="I72">
            <v>2.8</v>
          </cell>
          <cell r="J72">
            <v>2.8</v>
          </cell>
          <cell r="L72">
            <v>40.909090909090914</v>
          </cell>
          <cell r="M72">
            <v>48.275862068965516</v>
          </cell>
          <cell r="O72">
            <v>12</v>
          </cell>
          <cell r="P72">
            <v>12</v>
          </cell>
        </row>
        <row r="73">
          <cell r="A73" t="str">
            <v>West-Nederland</v>
          </cell>
          <cell r="B73">
            <v>6.5</v>
          </cell>
          <cell r="C73">
            <v>5.5</v>
          </cell>
          <cell r="D73">
            <v>4.4000000000000004</v>
          </cell>
          <cell r="E73">
            <v>3.6</v>
          </cell>
          <cell r="F73">
            <v>3.1</v>
          </cell>
          <cell r="G73">
            <v>3.5</v>
          </cell>
          <cell r="H73">
            <v>3.9</v>
          </cell>
          <cell r="I73">
            <v>3.1</v>
          </cell>
          <cell r="J73">
            <v>3</v>
          </cell>
          <cell r="L73">
            <v>46.969696969696969</v>
          </cell>
          <cell r="M73">
            <v>51.724137931034484</v>
          </cell>
          <cell r="O73">
            <v>18</v>
          </cell>
          <cell r="P73">
            <v>19</v>
          </cell>
        </row>
        <row r="74">
          <cell r="A74" t="str">
            <v>Zuid-Nederland</v>
          </cell>
          <cell r="B74">
            <v>5.8</v>
          </cell>
          <cell r="C74">
            <v>4.8</v>
          </cell>
          <cell r="D74">
            <v>3.9</v>
          </cell>
          <cell r="E74">
            <v>3.1</v>
          </cell>
          <cell r="F74">
            <v>2.8</v>
          </cell>
          <cell r="G74">
            <v>3</v>
          </cell>
          <cell r="H74">
            <v>2.8</v>
          </cell>
          <cell r="I74">
            <v>2.7</v>
          </cell>
          <cell r="J74">
            <v>2.6</v>
          </cell>
          <cell r="L74">
            <v>42.424242424242422</v>
          </cell>
          <cell r="M74">
            <v>44.827586206896555</v>
          </cell>
          <cell r="O74">
            <v>13</v>
          </cell>
          <cell r="P74">
            <v>9</v>
          </cell>
        </row>
        <row r="75">
          <cell r="A75" t="str">
            <v>Ostösterreich</v>
          </cell>
          <cell r="B75">
            <v>7.6</v>
          </cell>
          <cell r="C75">
            <v>8</v>
          </cell>
          <cell r="D75">
            <v>7.3</v>
          </cell>
          <cell r="E75">
            <v>6.6</v>
          </cell>
          <cell r="F75">
            <v>6.4</v>
          </cell>
          <cell r="G75">
            <v>7.3</v>
          </cell>
          <cell r="H75">
            <v>8.3000000000000007</v>
          </cell>
          <cell r="I75">
            <v>6.4</v>
          </cell>
          <cell r="J75">
            <v>6.7</v>
          </cell>
          <cell r="L75">
            <v>96.969696969696983</v>
          </cell>
          <cell r="M75">
            <v>115.51724137931035</v>
          </cell>
          <cell r="O75">
            <v>59</v>
          </cell>
          <cell r="P75">
            <v>68</v>
          </cell>
        </row>
        <row r="76">
          <cell r="A76" t="str">
            <v>Südösterreich</v>
          </cell>
          <cell r="B76">
            <v>5</v>
          </cell>
          <cell r="C76">
            <v>5</v>
          </cell>
          <cell r="D76">
            <v>4.4000000000000004</v>
          </cell>
          <cell r="E76">
            <v>4</v>
          </cell>
          <cell r="F76">
            <v>3.3</v>
          </cell>
          <cell r="G76">
            <v>4.4000000000000004</v>
          </cell>
          <cell r="H76">
            <v>4.5</v>
          </cell>
          <cell r="I76">
            <v>3.6</v>
          </cell>
          <cell r="J76">
            <v>4.0999999999999996</v>
          </cell>
          <cell r="L76">
            <v>50</v>
          </cell>
          <cell r="M76">
            <v>70.689655172413794</v>
          </cell>
          <cell r="O76">
            <v>22</v>
          </cell>
          <cell r="P76">
            <v>35</v>
          </cell>
        </row>
        <row r="77">
          <cell r="A77" t="str">
            <v>Westösterreich</v>
          </cell>
          <cell r="B77">
            <v>3.5</v>
          </cell>
          <cell r="C77">
            <v>3.7</v>
          </cell>
          <cell r="D77">
            <v>3.4</v>
          </cell>
          <cell r="E77">
            <v>2.7</v>
          </cell>
          <cell r="F77">
            <v>2.5</v>
          </cell>
          <cell r="G77">
            <v>3.4</v>
          </cell>
          <cell r="H77">
            <v>4</v>
          </cell>
          <cell r="I77">
            <v>2.8</v>
          </cell>
          <cell r="J77">
            <v>3</v>
          </cell>
          <cell r="L77">
            <v>37.878787878787875</v>
          </cell>
          <cell r="M77">
            <v>51.724137931034484</v>
          </cell>
          <cell r="O77">
            <v>6</v>
          </cell>
          <cell r="P77">
            <v>19</v>
          </cell>
        </row>
        <row r="78">
          <cell r="A78" t="str">
            <v>Makroregion południowy</v>
          </cell>
          <cell r="B78">
            <v>7.1</v>
          </cell>
          <cell r="C78">
            <v>5.2</v>
          </cell>
          <cell r="D78">
            <v>4</v>
          </cell>
          <cell r="E78">
            <v>3.2</v>
          </cell>
          <cell r="F78">
            <v>2.6</v>
          </cell>
          <cell r="G78">
            <v>2.7</v>
          </cell>
          <cell r="H78">
            <v>3</v>
          </cell>
          <cell r="I78">
            <v>2.2000000000000002</v>
          </cell>
          <cell r="J78">
            <v>2.4</v>
          </cell>
          <cell r="L78">
            <v>39.393939393939398</v>
          </cell>
          <cell r="M78">
            <v>41.379310344827587</v>
          </cell>
          <cell r="O78">
            <v>10</v>
          </cell>
          <cell r="P78">
            <v>4</v>
          </cell>
        </row>
        <row r="79">
          <cell r="A79" t="str">
            <v>Makroregion północno-zachodni</v>
          </cell>
          <cell r="B79">
            <v>6.2</v>
          </cell>
          <cell r="C79">
            <v>5.2</v>
          </cell>
          <cell r="D79">
            <v>3.6</v>
          </cell>
          <cell r="E79">
            <v>2.7</v>
          </cell>
          <cell r="F79">
            <v>2.6</v>
          </cell>
          <cell r="G79">
            <v>2.2000000000000002</v>
          </cell>
          <cell r="H79">
            <v>2.5</v>
          </cell>
          <cell r="I79">
            <v>1.9</v>
          </cell>
          <cell r="J79">
            <v>2.4</v>
          </cell>
          <cell r="L79">
            <v>39.393939393939398</v>
          </cell>
          <cell r="M79">
            <v>41.379310344827587</v>
          </cell>
          <cell r="O79">
            <v>10</v>
          </cell>
          <cell r="P79">
            <v>4</v>
          </cell>
        </row>
        <row r="80">
          <cell r="A80" t="str">
            <v>Makroregion południowo-zachodni</v>
          </cell>
          <cell r="B80">
            <v>6.8</v>
          </cell>
          <cell r="C80">
            <v>5.3</v>
          </cell>
          <cell r="D80">
            <v>4.5</v>
          </cell>
          <cell r="E80">
            <v>3.2</v>
          </cell>
          <cell r="F80">
            <v>3.2</v>
          </cell>
          <cell r="G80">
            <v>3.2</v>
          </cell>
          <cell r="H80">
            <v>3.8</v>
          </cell>
          <cell r="I80">
            <v>3.3</v>
          </cell>
          <cell r="J80">
            <v>2.9</v>
          </cell>
          <cell r="L80">
            <v>48.484848484848492</v>
          </cell>
          <cell r="M80">
            <v>50</v>
          </cell>
          <cell r="O80">
            <v>20</v>
          </cell>
          <cell r="P80">
            <v>13</v>
          </cell>
        </row>
        <row r="81">
          <cell r="A81" t="str">
            <v>Makroregion północny</v>
          </cell>
          <cell r="B81">
            <v>7.6</v>
          </cell>
          <cell r="C81">
            <v>6.9</v>
          </cell>
          <cell r="D81">
            <v>5.3</v>
          </cell>
          <cell r="E81">
            <v>3.9</v>
          </cell>
          <cell r="F81">
            <v>3.2</v>
          </cell>
          <cell r="G81">
            <v>3.1</v>
          </cell>
          <cell r="H81">
            <v>3.4</v>
          </cell>
          <cell r="I81">
            <v>2.9</v>
          </cell>
          <cell r="J81">
            <v>2.6</v>
          </cell>
          <cell r="L81">
            <v>48.484848484848492</v>
          </cell>
          <cell r="M81">
            <v>44.827586206896555</v>
          </cell>
          <cell r="O81">
            <v>20</v>
          </cell>
          <cell r="P81">
            <v>9</v>
          </cell>
        </row>
        <row r="82">
          <cell r="A82" t="str">
            <v>Makroregion centralny</v>
          </cell>
          <cell r="B82">
            <v>8.4</v>
          </cell>
          <cell r="C82">
            <v>6.6</v>
          </cell>
          <cell r="D82">
            <v>5.4</v>
          </cell>
          <cell r="E82">
            <v>4.8</v>
          </cell>
          <cell r="F82">
            <v>3.8</v>
          </cell>
          <cell r="G82">
            <v>3.5</v>
          </cell>
          <cell r="H82">
            <v>4.4000000000000004</v>
          </cell>
          <cell r="I82">
            <v>3.6</v>
          </cell>
          <cell r="J82">
            <v>3.9</v>
          </cell>
          <cell r="L82">
            <v>57.575757575757578</v>
          </cell>
          <cell r="M82">
            <v>67.241379310344826</v>
          </cell>
          <cell r="O82">
            <v>32</v>
          </cell>
          <cell r="P82">
            <v>33</v>
          </cell>
        </row>
        <row r="83">
          <cell r="A83" t="str">
            <v>Makroregion wschodni</v>
          </cell>
          <cell r="B83">
            <v>9.6999999999999993</v>
          </cell>
          <cell r="C83">
            <v>8.3000000000000007</v>
          </cell>
          <cell r="D83">
            <v>7.1</v>
          </cell>
          <cell r="E83">
            <v>5.7</v>
          </cell>
          <cell r="F83">
            <v>4.7</v>
          </cell>
          <cell r="G83">
            <v>4.5</v>
          </cell>
          <cell r="H83">
            <v>4.5999999999999996</v>
          </cell>
          <cell r="I83">
            <v>4.2</v>
          </cell>
          <cell r="J83">
            <v>3.6</v>
          </cell>
          <cell r="L83">
            <v>71.212121212121218</v>
          </cell>
          <cell r="M83">
            <v>62.068965517241381</v>
          </cell>
          <cell r="O83">
            <v>42</v>
          </cell>
          <cell r="P83">
            <v>31</v>
          </cell>
        </row>
        <row r="84">
          <cell r="A84" t="str">
            <v>Makroregion województwo mazowieckie</v>
          </cell>
          <cell r="B84">
            <v>6.4</v>
          </cell>
          <cell r="C84">
            <v>5.5</v>
          </cell>
          <cell r="D84">
            <v>4.8</v>
          </cell>
          <cell r="E84">
            <v>3.8</v>
          </cell>
          <cell r="F84">
            <v>2.9</v>
          </cell>
          <cell r="G84">
            <v>3.4</v>
          </cell>
          <cell r="H84">
            <v>2.8</v>
          </cell>
          <cell r="I84">
            <v>2.6</v>
          </cell>
          <cell r="J84">
            <v>2.2999999999999998</v>
          </cell>
          <cell r="L84">
            <v>43.939393939393938</v>
          </cell>
          <cell r="M84">
            <v>39.655172413793096</v>
          </cell>
          <cell r="O84">
            <v>14</v>
          </cell>
          <cell r="P84">
            <v>2</v>
          </cell>
        </row>
        <row r="85">
          <cell r="A85" t="str">
            <v>Continente</v>
          </cell>
          <cell r="B85">
            <v>12.5</v>
          </cell>
          <cell r="C85">
            <v>11.2</v>
          </cell>
          <cell r="D85">
            <v>8.9</v>
          </cell>
          <cell r="E85">
            <v>6.9</v>
          </cell>
          <cell r="F85">
            <v>6.4</v>
          </cell>
          <cell r="G85">
            <v>6.9</v>
          </cell>
          <cell r="H85">
            <v>6.6</v>
          </cell>
          <cell r="I85">
            <v>6</v>
          </cell>
          <cell r="J85">
            <v>6.4</v>
          </cell>
          <cell r="L85">
            <v>96.969696969696983</v>
          </cell>
          <cell r="M85">
            <v>110.34482758620689</v>
          </cell>
          <cell r="O85">
            <v>59</v>
          </cell>
          <cell r="P85">
            <v>63</v>
          </cell>
        </row>
        <row r="86">
          <cell r="A86" t="str">
            <v>Região Autónoma dos Açores</v>
          </cell>
          <cell r="B86">
            <v>12.2</v>
          </cell>
          <cell r="C86">
            <v>10.7</v>
          </cell>
          <cell r="D86">
            <v>8.4</v>
          </cell>
          <cell r="E86">
            <v>8</v>
          </cell>
          <cell r="F86">
            <v>7.5</v>
          </cell>
          <cell r="G86">
            <v>5.9</v>
          </cell>
          <cell r="H86">
            <v>6.9</v>
          </cell>
          <cell r="I86">
            <v>6</v>
          </cell>
          <cell r="J86">
            <v>6.4</v>
          </cell>
          <cell r="L86">
            <v>113.63636363636364</v>
          </cell>
          <cell r="M86">
            <v>110.34482758620689</v>
          </cell>
          <cell r="O86">
            <v>66</v>
          </cell>
          <cell r="P86">
            <v>63</v>
          </cell>
        </row>
        <row r="87">
          <cell r="A87" t="str">
            <v>Região Autónoma da Madeira</v>
          </cell>
          <cell r="B87">
            <v>14.5</v>
          </cell>
          <cell r="C87">
            <v>12.9</v>
          </cell>
          <cell r="D87">
            <v>10.6</v>
          </cell>
          <cell r="E87">
            <v>8.6999999999999993</v>
          </cell>
          <cell r="F87">
            <v>7</v>
          </cell>
          <cell r="G87">
            <v>7.7</v>
          </cell>
          <cell r="H87">
            <v>7.9</v>
          </cell>
          <cell r="I87">
            <v>6.7</v>
          </cell>
          <cell r="J87">
            <v>5.9</v>
          </cell>
          <cell r="L87">
            <v>106.06060606060606</v>
          </cell>
          <cell r="M87">
            <v>101.72413793103449</v>
          </cell>
          <cell r="O87">
            <v>62</v>
          </cell>
          <cell r="P87">
            <v>55</v>
          </cell>
        </row>
        <row r="88">
          <cell r="A88" t="str">
            <v>Macroregiunea Unu</v>
          </cell>
          <cell r="B88">
            <v>5.6</v>
          </cell>
          <cell r="C88">
            <v>4.4000000000000004</v>
          </cell>
          <cell r="D88">
            <v>3.5</v>
          </cell>
          <cell r="E88">
            <v>3.2</v>
          </cell>
          <cell r="F88">
            <v>3.8</v>
          </cell>
          <cell r="G88">
            <v>5.0999999999999996</v>
          </cell>
          <cell r="H88">
            <v>3.7</v>
          </cell>
          <cell r="I88">
            <v>3.8</v>
          </cell>
          <cell r="J88">
            <v>3.4</v>
          </cell>
          <cell r="L88">
            <v>57.575757575757578</v>
          </cell>
          <cell r="M88">
            <v>58.620689655172406</v>
          </cell>
          <cell r="O88">
            <v>32</v>
          </cell>
          <cell r="P88">
            <v>29</v>
          </cell>
        </row>
        <row r="89">
          <cell r="A89" t="str">
            <v>Macroregiunea Doi</v>
          </cell>
          <cell r="B89">
            <v>5.7</v>
          </cell>
          <cell r="C89">
            <v>4.7</v>
          </cell>
          <cell r="D89">
            <v>4.2</v>
          </cell>
          <cell r="E89">
            <v>3.6</v>
          </cell>
          <cell r="F89">
            <v>3.5</v>
          </cell>
          <cell r="G89">
            <v>4.5999999999999996</v>
          </cell>
          <cell r="H89">
            <v>6.1</v>
          </cell>
          <cell r="I89">
            <v>6.4</v>
          </cell>
          <cell r="J89">
            <v>6.8</v>
          </cell>
          <cell r="L89">
            <v>53.030303030303031</v>
          </cell>
          <cell r="M89">
            <v>117.24137931034481</v>
          </cell>
          <cell r="O89">
            <v>26</v>
          </cell>
          <cell r="P89">
            <v>70</v>
          </cell>
        </row>
        <row r="90">
          <cell r="A90" t="str">
            <v>Macroregiunea Trei</v>
          </cell>
          <cell r="B90">
            <v>7.8</v>
          </cell>
          <cell r="C90">
            <v>6.7</v>
          </cell>
          <cell r="D90">
            <v>5.5</v>
          </cell>
          <cell r="E90">
            <v>4.4000000000000004</v>
          </cell>
          <cell r="F90">
            <v>3.4</v>
          </cell>
          <cell r="G90">
            <v>5</v>
          </cell>
          <cell r="H90">
            <v>5.3</v>
          </cell>
          <cell r="I90">
            <v>4.9000000000000004</v>
          </cell>
          <cell r="J90">
            <v>4.9000000000000004</v>
          </cell>
          <cell r="L90">
            <v>51.515151515151516</v>
          </cell>
          <cell r="M90">
            <v>84.482758620689665</v>
          </cell>
          <cell r="O90">
            <v>24</v>
          </cell>
          <cell r="P90">
            <v>42</v>
          </cell>
        </row>
        <row r="91">
          <cell r="A91" t="str">
            <v>Macroregiunea Patru</v>
          </cell>
          <cell r="B91">
            <v>7.9</v>
          </cell>
          <cell r="C91">
            <v>7.6</v>
          </cell>
          <cell r="D91">
            <v>6.2</v>
          </cell>
          <cell r="E91">
            <v>5</v>
          </cell>
          <cell r="F91">
            <v>4.2</v>
          </cell>
          <cell r="G91">
            <v>4.5999999999999996</v>
          </cell>
          <cell r="H91">
            <v>6.2</v>
          </cell>
          <cell r="I91">
            <v>6.1</v>
          </cell>
          <cell r="J91">
            <v>6</v>
          </cell>
          <cell r="L91">
            <v>63.636363636363647</v>
          </cell>
          <cell r="M91">
            <v>103.44827586206897</v>
          </cell>
          <cell r="O91">
            <v>35</v>
          </cell>
          <cell r="P91">
            <v>56</v>
          </cell>
        </row>
        <row r="92">
          <cell r="A92" t="str">
            <v>Slovenija</v>
          </cell>
          <cell r="B92">
            <v>9</v>
          </cell>
          <cell r="C92">
            <v>8.1</v>
          </cell>
          <cell r="D92">
            <v>6.6</v>
          </cell>
          <cell r="E92">
            <v>5.0999999999999996</v>
          </cell>
          <cell r="F92">
            <v>4.4000000000000004</v>
          </cell>
          <cell r="G92">
            <v>4.9000000000000004</v>
          </cell>
          <cell r="H92">
            <v>4.5999999999999996</v>
          </cell>
          <cell r="I92">
            <v>3.9</v>
          </cell>
          <cell r="J92">
            <v>3.4</v>
          </cell>
          <cell r="L92">
            <v>66.666666666666671</v>
          </cell>
          <cell r="M92">
            <v>58.620689655172406</v>
          </cell>
          <cell r="O92">
            <v>37</v>
          </cell>
          <cell r="P92">
            <v>29</v>
          </cell>
        </row>
        <row r="93">
          <cell r="A93" t="str">
            <v>Slovensko</v>
          </cell>
          <cell r="B93">
            <v>11.3</v>
          </cell>
          <cell r="C93">
            <v>9.5</v>
          </cell>
          <cell r="D93">
            <v>7.9</v>
          </cell>
          <cell r="E93">
            <v>6.4</v>
          </cell>
          <cell r="F93">
            <v>5.6</v>
          </cell>
          <cell r="G93">
            <v>6.6</v>
          </cell>
          <cell r="H93">
            <v>6.7</v>
          </cell>
          <cell r="I93">
            <v>6</v>
          </cell>
          <cell r="J93">
            <v>5.7</v>
          </cell>
          <cell r="L93">
            <v>84.848484848484844</v>
          </cell>
          <cell r="M93">
            <v>98.275862068965523</v>
          </cell>
          <cell r="O93">
            <v>48</v>
          </cell>
          <cell r="P93">
            <v>51</v>
          </cell>
        </row>
        <row r="94">
          <cell r="A94" t="str">
            <v>Manner-Suomi</v>
          </cell>
          <cell r="B94">
            <v>8.8000000000000007</v>
          </cell>
          <cell r="C94">
            <v>8.1999999999999993</v>
          </cell>
          <cell r="D94">
            <v>8.1</v>
          </cell>
          <cell r="E94">
            <v>6.9</v>
          </cell>
          <cell r="F94">
            <v>6.1</v>
          </cell>
          <cell r="G94">
            <v>7.2</v>
          </cell>
          <cell r="H94">
            <v>7.1</v>
          </cell>
          <cell r="I94">
            <v>6.4</v>
          </cell>
          <cell r="J94">
            <v>6.6</v>
          </cell>
          <cell r="L94">
            <v>92.424242424242422</v>
          </cell>
          <cell r="M94">
            <v>113.79310344827587</v>
          </cell>
          <cell r="O94">
            <v>51</v>
          </cell>
          <cell r="P94">
            <v>65</v>
          </cell>
        </row>
        <row r="95">
          <cell r="A95" t="str">
            <v>Åland</v>
          </cell>
          <cell r="B95" t="str">
            <v>:</v>
          </cell>
          <cell r="C95" t="str">
            <v>:</v>
          </cell>
          <cell r="D95" t="str">
            <v>:</v>
          </cell>
          <cell r="E95" t="str">
            <v>:</v>
          </cell>
          <cell r="F95" t="str">
            <v>:</v>
          </cell>
          <cell r="G95" t="str">
            <v>:</v>
          </cell>
          <cell r="H95" t="str">
            <v>:</v>
          </cell>
          <cell r="I95" t="str">
            <v>:</v>
          </cell>
          <cell r="L95" t="str">
            <v/>
          </cell>
          <cell r="M95" t="str">
            <v/>
          </cell>
        </row>
        <row r="96">
          <cell r="A96" t="str">
            <v>Östra Sverige</v>
          </cell>
          <cell r="B96">
            <v>6.7</v>
          </cell>
          <cell r="C96">
            <v>6.2</v>
          </cell>
          <cell r="D96">
            <v>6.1</v>
          </cell>
          <cell r="E96">
            <v>5.5</v>
          </cell>
          <cell r="F96">
            <v>5.6</v>
          </cell>
          <cell r="G96">
            <v>7.4</v>
          </cell>
          <cell r="H96">
            <v>7.8</v>
          </cell>
          <cell r="I96">
            <v>6.8</v>
          </cell>
          <cell r="J96">
            <v>6.6</v>
          </cell>
          <cell r="L96">
            <v>84.848484848484844</v>
          </cell>
          <cell r="M96">
            <v>113.79310344827587</v>
          </cell>
          <cell r="O96">
            <v>48</v>
          </cell>
          <cell r="P96">
            <v>65</v>
          </cell>
        </row>
        <row r="97">
          <cell r="A97" t="str">
            <v>Södra Sverige</v>
          </cell>
          <cell r="B97">
            <v>6.7</v>
          </cell>
          <cell r="C97">
            <v>6.3</v>
          </cell>
          <cell r="D97">
            <v>6</v>
          </cell>
          <cell r="E97">
            <v>6</v>
          </cell>
          <cell r="F97">
            <v>6.2</v>
          </cell>
          <cell r="G97">
            <v>7.8</v>
          </cell>
          <cell r="H97">
            <v>8.3000000000000007</v>
          </cell>
          <cell r="I97">
            <v>6.2</v>
          </cell>
          <cell r="J97">
            <v>6.9</v>
          </cell>
          <cell r="L97">
            <v>93.939393939393938</v>
          </cell>
          <cell r="M97">
            <v>118.96551724137932</v>
          </cell>
          <cell r="O97">
            <v>52</v>
          </cell>
          <cell r="P97">
            <v>71</v>
          </cell>
        </row>
        <row r="98">
          <cell r="A98" t="str">
            <v>Norra Sverige</v>
          </cell>
          <cell r="B98">
            <v>6.7</v>
          </cell>
          <cell r="C98">
            <v>6.1</v>
          </cell>
          <cell r="D98">
            <v>5.8</v>
          </cell>
          <cell r="E98">
            <v>5.2</v>
          </cell>
          <cell r="F98">
            <v>6.1</v>
          </cell>
          <cell r="G98">
            <v>6.6</v>
          </cell>
          <cell r="H98">
            <v>6.9</v>
          </cell>
          <cell r="I98">
            <v>5.5</v>
          </cell>
          <cell r="J98">
            <v>5.4</v>
          </cell>
          <cell r="L98">
            <v>92.424242424242422</v>
          </cell>
          <cell r="M98">
            <v>93.103448275862078</v>
          </cell>
          <cell r="O98">
            <v>51</v>
          </cell>
          <cell r="P98">
            <v>47</v>
          </cell>
        </row>
        <row r="99">
          <cell r="M99" t="str">
            <v/>
          </cell>
        </row>
        <row r="100">
          <cell r="A100" t="str">
            <v>Länder</v>
          </cell>
          <cell r="L100" t="str">
            <v/>
          </cell>
          <cell r="M100" t="str">
            <v/>
          </cell>
          <cell r="O100" t="str">
            <v/>
          </cell>
          <cell r="P100" t="str">
            <v/>
          </cell>
        </row>
        <row r="101">
          <cell r="A101" t="str">
            <v>European Union - 27 countries (from 2020)</v>
          </cell>
          <cell r="B101">
            <v>9.9</v>
          </cell>
          <cell r="C101">
            <v>9</v>
          </cell>
          <cell r="D101">
            <v>8</v>
          </cell>
          <cell r="E101">
            <v>7.1</v>
          </cell>
          <cell r="F101">
            <v>6.6</v>
          </cell>
          <cell r="G101">
            <v>6.9</v>
          </cell>
          <cell r="H101">
            <v>6.9</v>
          </cell>
          <cell r="I101">
            <v>6</v>
          </cell>
          <cell r="J101">
            <v>5.8</v>
          </cell>
          <cell r="L101">
            <v>100</v>
          </cell>
          <cell r="M101">
            <v>100</v>
          </cell>
          <cell r="P101" t="str">
            <v/>
          </cell>
        </row>
        <row r="102">
          <cell r="A102" t="str">
            <v>Belgium</v>
          </cell>
          <cell r="B102">
            <v>8.4</v>
          </cell>
          <cell r="C102">
            <v>7.7</v>
          </cell>
          <cell r="D102">
            <v>7</v>
          </cell>
          <cell r="E102">
            <v>5.8</v>
          </cell>
          <cell r="F102">
            <v>5.2</v>
          </cell>
          <cell r="G102">
            <v>5.4</v>
          </cell>
          <cell r="H102">
            <v>6</v>
          </cell>
          <cell r="I102">
            <v>5.3</v>
          </cell>
          <cell r="J102">
            <v>5.3</v>
          </cell>
          <cell r="L102">
            <v>78.787878787878796</v>
          </cell>
          <cell r="M102">
            <v>91.379310344827587</v>
          </cell>
          <cell r="O102">
            <v>14</v>
          </cell>
          <cell r="P102">
            <v>14</v>
          </cell>
        </row>
        <row r="103">
          <cell r="A103" t="str">
            <v>Bulgaria</v>
          </cell>
          <cell r="B103">
            <v>9.1</v>
          </cell>
          <cell r="C103">
            <v>7.6</v>
          </cell>
          <cell r="D103">
            <v>6.1</v>
          </cell>
          <cell r="E103">
            <v>5.0999999999999996</v>
          </cell>
          <cell r="F103">
            <v>4.0999999999999996</v>
          </cell>
          <cell r="G103">
            <v>5</v>
          </cell>
          <cell r="H103">
            <v>5.0999999999999996</v>
          </cell>
          <cell r="I103">
            <v>4.0999999999999996</v>
          </cell>
          <cell r="J103">
            <v>4.3</v>
          </cell>
          <cell r="L103">
            <v>62.121212121212125</v>
          </cell>
          <cell r="M103">
            <v>74.137931034482762</v>
          </cell>
          <cell r="O103">
            <v>8</v>
          </cell>
          <cell r="P103">
            <v>9</v>
          </cell>
        </row>
        <row r="104">
          <cell r="A104" t="str">
            <v>Czechia</v>
          </cell>
          <cell r="B104">
            <v>5</v>
          </cell>
          <cell r="C104">
            <v>3.9</v>
          </cell>
          <cell r="D104">
            <v>2.8</v>
          </cell>
          <cell r="E104">
            <v>2.2000000000000002</v>
          </cell>
          <cell r="F104">
            <v>2</v>
          </cell>
          <cell r="G104">
            <v>2.5</v>
          </cell>
          <cell r="H104">
            <v>2.8</v>
          </cell>
          <cell r="I104">
            <v>2.2000000000000002</v>
          </cell>
          <cell r="J104">
            <v>2.5</v>
          </cell>
          <cell r="L104">
            <v>30.303030303030305</v>
          </cell>
          <cell r="M104">
            <v>43.103448275862071</v>
          </cell>
          <cell r="O104">
            <v>1</v>
          </cell>
          <cell r="P104">
            <v>1</v>
          </cell>
        </row>
        <row r="105">
          <cell r="A105" t="str">
            <v>Denmark</v>
          </cell>
          <cell r="B105">
            <v>6</v>
          </cell>
          <cell r="C105">
            <v>5.6</v>
          </cell>
          <cell r="D105">
            <v>5.3</v>
          </cell>
          <cell r="E105">
            <v>4.8</v>
          </cell>
          <cell r="F105">
            <v>4.7</v>
          </cell>
          <cell r="G105">
            <v>5.2</v>
          </cell>
          <cell r="H105">
            <v>4.7</v>
          </cell>
          <cell r="I105">
            <v>4.0999999999999996</v>
          </cell>
          <cell r="J105">
            <v>4.7</v>
          </cell>
          <cell r="L105">
            <v>71.212121212121218</v>
          </cell>
          <cell r="M105">
            <v>81.034482758620697</v>
          </cell>
          <cell r="O105">
            <v>13</v>
          </cell>
          <cell r="P105">
            <v>11</v>
          </cell>
        </row>
        <row r="106">
          <cell r="A106" t="str">
            <v>Germany</v>
          </cell>
          <cell r="B106">
            <v>4.5999999999999996</v>
          </cell>
          <cell r="C106">
            <v>4.0999999999999996</v>
          </cell>
          <cell r="D106">
            <v>3.7</v>
          </cell>
          <cell r="E106">
            <v>3.3</v>
          </cell>
          <cell r="F106">
            <v>3.1</v>
          </cell>
          <cell r="G106">
            <v>3.8</v>
          </cell>
          <cell r="H106">
            <v>3.6</v>
          </cell>
          <cell r="I106">
            <v>3.1</v>
          </cell>
          <cell r="J106">
            <v>3</v>
          </cell>
          <cell r="L106">
            <v>46.969696969696969</v>
          </cell>
          <cell r="M106">
            <v>51.724137931034484</v>
          </cell>
          <cell r="O106">
            <v>3</v>
          </cell>
          <cell r="P106">
            <v>4</v>
          </cell>
        </row>
        <row r="107">
          <cell r="A107" t="str">
            <v>Estonia</v>
          </cell>
          <cell r="B107">
            <v>6.3</v>
          </cell>
          <cell r="C107">
            <v>6.9</v>
          </cell>
          <cell r="D107">
            <v>5.8</v>
          </cell>
          <cell r="E107">
            <v>5.2</v>
          </cell>
          <cell r="F107">
            <v>4.4000000000000004</v>
          </cell>
          <cell r="G107">
            <v>6.8</v>
          </cell>
          <cell r="H107">
            <v>6.1</v>
          </cell>
          <cell r="I107">
            <v>5.5</v>
          </cell>
          <cell r="J107">
            <v>6.2</v>
          </cell>
          <cell r="L107">
            <v>66.666666666666671</v>
          </cell>
          <cell r="M107">
            <v>106.89655172413795</v>
          </cell>
          <cell r="O107">
            <v>11</v>
          </cell>
          <cell r="P107">
            <v>18</v>
          </cell>
        </row>
        <row r="108">
          <cell r="A108" t="str">
            <v>Ireland</v>
          </cell>
          <cell r="B108">
            <v>9.6</v>
          </cell>
          <cell r="C108">
            <v>8.1</v>
          </cell>
          <cell r="D108">
            <v>6.4</v>
          </cell>
          <cell r="E108">
            <v>5.4</v>
          </cell>
          <cell r="F108">
            <v>4.5999999999999996</v>
          </cell>
          <cell r="G108">
            <v>5.3</v>
          </cell>
          <cell r="H108">
            <v>5.7</v>
          </cell>
          <cell r="I108">
            <v>4.0999999999999996</v>
          </cell>
          <cell r="J108">
            <v>3.9</v>
          </cell>
          <cell r="L108">
            <v>69.696969696969688</v>
          </cell>
          <cell r="M108">
            <v>67.241379310344826</v>
          </cell>
          <cell r="O108">
            <v>12</v>
          </cell>
          <cell r="P108">
            <v>7</v>
          </cell>
        </row>
        <row r="109">
          <cell r="A109" t="str">
            <v>Greece</v>
          </cell>
          <cell r="B109">
            <v>24.9</v>
          </cell>
          <cell r="C109">
            <v>23.5</v>
          </cell>
          <cell r="D109">
            <v>21.4</v>
          </cell>
          <cell r="E109">
            <v>19.3</v>
          </cell>
          <cell r="F109">
            <v>17.3</v>
          </cell>
          <cell r="G109">
            <v>16.399999999999999</v>
          </cell>
          <cell r="H109">
            <v>14.7</v>
          </cell>
          <cell r="I109">
            <v>12.3</v>
          </cell>
          <cell r="J109">
            <v>11</v>
          </cell>
          <cell r="L109">
            <v>262.12121212121218</v>
          </cell>
          <cell r="M109">
            <v>189.65517241379311</v>
          </cell>
          <cell r="O109">
            <v>27</v>
          </cell>
          <cell r="P109">
            <v>26</v>
          </cell>
        </row>
        <row r="110">
          <cell r="A110" t="str">
            <v>Spain</v>
          </cell>
          <cell r="B110">
            <v>21.7</v>
          </cell>
          <cell r="C110">
            <v>19.3</v>
          </cell>
          <cell r="D110">
            <v>16.899999999999999</v>
          </cell>
          <cell r="E110">
            <v>14.9</v>
          </cell>
          <cell r="F110">
            <v>13.8</v>
          </cell>
          <cell r="G110">
            <v>15.2</v>
          </cell>
          <cell r="H110">
            <v>14.6</v>
          </cell>
          <cell r="I110">
            <v>12.7</v>
          </cell>
          <cell r="J110">
            <v>11.9</v>
          </cell>
          <cell r="L110">
            <v>209.09090909090912</v>
          </cell>
          <cell r="M110">
            <v>205.17241379310346</v>
          </cell>
          <cell r="O110">
            <v>26</v>
          </cell>
          <cell r="P110">
            <v>27</v>
          </cell>
        </row>
        <row r="111">
          <cell r="A111" t="str">
            <v>France</v>
          </cell>
          <cell r="B111">
            <v>10</v>
          </cell>
          <cell r="C111">
            <v>9.8000000000000007</v>
          </cell>
          <cell r="D111">
            <v>9.1999999999999993</v>
          </cell>
          <cell r="E111">
            <v>8.8000000000000007</v>
          </cell>
          <cell r="F111">
            <v>8.1999999999999993</v>
          </cell>
          <cell r="G111">
            <v>7.8</v>
          </cell>
          <cell r="H111">
            <v>7.5</v>
          </cell>
          <cell r="I111">
            <v>6.9</v>
          </cell>
          <cell r="J111">
            <v>7</v>
          </cell>
          <cell r="L111">
            <v>124.24242424242425</v>
          </cell>
          <cell r="M111">
            <v>120.68965517241379</v>
          </cell>
          <cell r="O111">
            <v>24</v>
          </cell>
          <cell r="P111">
            <v>24</v>
          </cell>
        </row>
        <row r="112">
          <cell r="A112" t="str">
            <v>Croatia</v>
          </cell>
          <cell r="B112">
            <v>15.5</v>
          </cell>
          <cell r="C112">
            <v>12.4</v>
          </cell>
          <cell r="D112">
            <v>10.6</v>
          </cell>
          <cell r="E112">
            <v>8.1</v>
          </cell>
          <cell r="F112">
            <v>6.3</v>
          </cell>
          <cell r="G112">
            <v>6.9</v>
          </cell>
          <cell r="H112">
            <v>7.1</v>
          </cell>
          <cell r="I112">
            <v>6.5</v>
          </cell>
          <cell r="J112">
            <v>5.8</v>
          </cell>
          <cell r="L112">
            <v>95.454545454545453</v>
          </cell>
          <cell r="M112">
            <v>100</v>
          </cell>
          <cell r="O112">
            <v>19</v>
          </cell>
          <cell r="P112">
            <v>17</v>
          </cell>
        </row>
        <row r="113">
          <cell r="A113" t="str">
            <v>Italy</v>
          </cell>
          <cell r="B113">
            <v>11.7</v>
          </cell>
          <cell r="C113">
            <v>11.5</v>
          </cell>
          <cell r="D113">
            <v>11.1</v>
          </cell>
          <cell r="E113">
            <v>10.4</v>
          </cell>
          <cell r="F113">
            <v>9.8000000000000007</v>
          </cell>
          <cell r="G113">
            <v>9.1</v>
          </cell>
          <cell r="H113">
            <v>9.4</v>
          </cell>
          <cell r="I113">
            <v>8</v>
          </cell>
          <cell r="J113">
            <v>7.6</v>
          </cell>
          <cell r="L113">
            <v>148.4848484848485</v>
          </cell>
          <cell r="M113">
            <v>131.0344827586207</v>
          </cell>
          <cell r="O113">
            <v>25</v>
          </cell>
          <cell r="P113">
            <v>25</v>
          </cell>
        </row>
        <row r="114">
          <cell r="A114" t="str">
            <v>Cyprus</v>
          </cell>
          <cell r="B114">
            <v>14.9</v>
          </cell>
          <cell r="C114">
            <v>12.9</v>
          </cell>
          <cell r="D114">
            <v>11.1</v>
          </cell>
          <cell r="E114">
            <v>8.4</v>
          </cell>
          <cell r="F114">
            <v>7.1</v>
          </cell>
          <cell r="G114">
            <v>7.7</v>
          </cell>
          <cell r="H114">
            <v>7.2</v>
          </cell>
          <cell r="I114">
            <v>6.2</v>
          </cell>
          <cell r="J114">
            <v>5.8</v>
          </cell>
          <cell r="L114">
            <v>107.57575757575756</v>
          </cell>
          <cell r="M114">
            <v>100</v>
          </cell>
          <cell r="O114">
            <v>23</v>
          </cell>
          <cell r="P114">
            <v>17</v>
          </cell>
        </row>
        <row r="115">
          <cell r="A115" t="str">
            <v>Latvia</v>
          </cell>
          <cell r="B115">
            <v>9.9</v>
          </cell>
          <cell r="C115">
            <v>9.8000000000000007</v>
          </cell>
          <cell r="D115">
            <v>8.8000000000000007</v>
          </cell>
          <cell r="E115">
            <v>7.5</v>
          </cell>
          <cell r="F115">
            <v>6.4</v>
          </cell>
          <cell r="G115">
            <v>8.3000000000000007</v>
          </cell>
          <cell r="H115">
            <v>7.7</v>
          </cell>
          <cell r="I115">
            <v>6.9</v>
          </cell>
          <cell r="J115">
            <v>6.7</v>
          </cell>
          <cell r="L115">
            <v>96.969696969696983</v>
          </cell>
          <cell r="M115">
            <v>115.51724137931035</v>
          </cell>
          <cell r="O115">
            <v>22</v>
          </cell>
          <cell r="P115">
            <v>22</v>
          </cell>
        </row>
        <row r="116">
          <cell r="A116" t="str">
            <v>Lithuania</v>
          </cell>
          <cell r="B116">
            <v>9.1999999999999993</v>
          </cell>
          <cell r="C116">
            <v>8</v>
          </cell>
          <cell r="D116">
            <v>7.2</v>
          </cell>
          <cell r="E116">
            <v>6.3</v>
          </cell>
          <cell r="F116">
            <v>6.4</v>
          </cell>
          <cell r="G116">
            <v>8.6999999999999993</v>
          </cell>
          <cell r="H116">
            <v>7.3</v>
          </cell>
          <cell r="I116">
            <v>6.1</v>
          </cell>
          <cell r="J116">
            <v>7</v>
          </cell>
          <cell r="L116">
            <v>96.969696969696983</v>
          </cell>
          <cell r="M116">
            <v>120.68965517241379</v>
          </cell>
          <cell r="O116">
            <v>22</v>
          </cell>
          <cell r="P116">
            <v>24</v>
          </cell>
        </row>
        <row r="117">
          <cell r="A117" t="str">
            <v>Luxembourg</v>
          </cell>
          <cell r="B117">
            <v>6.3</v>
          </cell>
          <cell r="C117">
            <v>5.9</v>
          </cell>
          <cell r="D117">
            <v>5.3</v>
          </cell>
          <cell r="E117">
            <v>5.3</v>
          </cell>
          <cell r="F117">
            <v>5.3</v>
          </cell>
          <cell r="G117">
            <v>6.5</v>
          </cell>
          <cell r="H117">
            <v>4.8</v>
          </cell>
          <cell r="I117">
            <v>4.0999999999999996</v>
          </cell>
          <cell r="J117">
            <v>4.5999999999999996</v>
          </cell>
          <cell r="L117">
            <v>80.303030303030312</v>
          </cell>
          <cell r="M117">
            <v>79.310344827586192</v>
          </cell>
          <cell r="O117">
            <v>15</v>
          </cell>
          <cell r="P117">
            <v>10</v>
          </cell>
        </row>
        <row r="118">
          <cell r="A118" t="str">
            <v>Hungary</v>
          </cell>
          <cell r="B118">
            <v>6.7</v>
          </cell>
          <cell r="C118">
            <v>5</v>
          </cell>
          <cell r="D118">
            <v>4</v>
          </cell>
          <cell r="E118">
            <v>3.6</v>
          </cell>
          <cell r="F118">
            <v>3.3</v>
          </cell>
          <cell r="G118">
            <v>4.2</v>
          </cell>
          <cell r="H118">
            <v>3.9</v>
          </cell>
          <cell r="I118">
            <v>3.5</v>
          </cell>
          <cell r="J118">
            <v>4</v>
          </cell>
          <cell r="L118">
            <v>50</v>
          </cell>
          <cell r="M118">
            <v>68.965517241379317</v>
          </cell>
          <cell r="O118">
            <v>5</v>
          </cell>
          <cell r="P118">
            <v>8</v>
          </cell>
        </row>
        <row r="119">
          <cell r="A119" t="str">
            <v>Malta</v>
          </cell>
          <cell r="B119">
            <v>4.9000000000000004</v>
          </cell>
          <cell r="C119">
            <v>4.3</v>
          </cell>
          <cell r="D119">
            <v>3.6</v>
          </cell>
          <cell r="E119">
            <v>3.6</v>
          </cell>
          <cell r="F119">
            <v>3.8</v>
          </cell>
          <cell r="G119">
            <v>4.7</v>
          </cell>
          <cell r="H119">
            <v>3.5</v>
          </cell>
          <cell r="I119">
            <v>3.2</v>
          </cell>
          <cell r="J119">
            <v>3.2</v>
          </cell>
          <cell r="L119">
            <v>57.575757575757578</v>
          </cell>
          <cell r="M119">
            <v>55.172413793103445</v>
          </cell>
          <cell r="O119">
            <v>7</v>
          </cell>
          <cell r="P119">
            <v>5</v>
          </cell>
        </row>
        <row r="120">
          <cell r="A120" t="str">
            <v>Netherlands</v>
          </cell>
          <cell r="B120">
            <v>6.4</v>
          </cell>
          <cell r="C120">
            <v>5.5</v>
          </cell>
          <cell r="D120">
            <v>4.4000000000000004</v>
          </cell>
          <cell r="E120">
            <v>3.4</v>
          </cell>
          <cell r="F120">
            <v>3</v>
          </cell>
          <cell r="G120">
            <v>3.3</v>
          </cell>
          <cell r="H120">
            <v>3.5</v>
          </cell>
          <cell r="I120">
            <v>2.9</v>
          </cell>
          <cell r="J120">
            <v>2.9</v>
          </cell>
          <cell r="L120">
            <v>45.45454545454546</v>
          </cell>
          <cell r="M120">
            <v>50</v>
          </cell>
          <cell r="O120">
            <v>2</v>
          </cell>
          <cell r="P120">
            <v>3</v>
          </cell>
        </row>
        <row r="121">
          <cell r="A121" t="str">
            <v>Austria</v>
          </cell>
          <cell r="B121">
            <v>5.6</v>
          </cell>
          <cell r="C121">
            <v>5.8</v>
          </cell>
          <cell r="D121">
            <v>5.3</v>
          </cell>
          <cell r="E121">
            <v>4.7</v>
          </cell>
          <cell r="F121">
            <v>4.3</v>
          </cell>
          <cell r="G121">
            <v>5.3</v>
          </cell>
          <cell r="H121">
            <v>6</v>
          </cell>
          <cell r="I121">
            <v>4.5</v>
          </cell>
          <cell r="J121">
            <v>4.8</v>
          </cell>
          <cell r="L121">
            <v>65.151515151515156</v>
          </cell>
          <cell r="M121">
            <v>82.758620689655174</v>
          </cell>
          <cell r="O121">
            <v>9</v>
          </cell>
          <cell r="P121">
            <v>12</v>
          </cell>
        </row>
        <row r="122">
          <cell r="A122" t="str">
            <v>Poland</v>
          </cell>
          <cell r="B122">
            <v>7.4</v>
          </cell>
          <cell r="C122">
            <v>6.1</v>
          </cell>
          <cell r="D122">
            <v>4.8</v>
          </cell>
          <cell r="E122">
            <v>3.8</v>
          </cell>
          <cell r="F122">
            <v>3.2</v>
          </cell>
          <cell r="G122">
            <v>3.1</v>
          </cell>
          <cell r="H122">
            <v>3.4</v>
          </cell>
          <cell r="I122">
            <v>2.8</v>
          </cell>
          <cell r="J122">
            <v>2.8</v>
          </cell>
          <cell r="L122">
            <v>48.484848484848492</v>
          </cell>
          <cell r="M122">
            <v>48.275862068965516</v>
          </cell>
          <cell r="O122">
            <v>4</v>
          </cell>
          <cell r="P122">
            <v>2</v>
          </cell>
        </row>
        <row r="123">
          <cell r="A123" t="str">
            <v>Portugal</v>
          </cell>
          <cell r="B123">
            <v>12.5</v>
          </cell>
          <cell r="C123">
            <v>11.2</v>
          </cell>
          <cell r="D123">
            <v>8.9</v>
          </cell>
          <cell r="E123">
            <v>6.9</v>
          </cell>
          <cell r="F123">
            <v>6.4</v>
          </cell>
          <cell r="G123">
            <v>6.9</v>
          </cell>
          <cell r="H123">
            <v>6.7</v>
          </cell>
          <cell r="I123">
            <v>6.1</v>
          </cell>
          <cell r="J123">
            <v>6.4</v>
          </cell>
          <cell r="L123">
            <v>96.969696969696983</v>
          </cell>
          <cell r="M123">
            <v>110.34482758620689</v>
          </cell>
          <cell r="O123">
            <v>22</v>
          </cell>
          <cell r="P123">
            <v>19</v>
          </cell>
        </row>
        <row r="124">
          <cell r="A124" t="str">
            <v>Romania</v>
          </cell>
          <cell r="B124">
            <v>6.7</v>
          </cell>
          <cell r="C124">
            <v>5.7</v>
          </cell>
          <cell r="D124">
            <v>4.8</v>
          </cell>
          <cell r="E124">
            <v>4</v>
          </cell>
          <cell r="F124">
            <v>3.7</v>
          </cell>
          <cell r="G124">
            <v>4.8</v>
          </cell>
          <cell r="H124">
            <v>5.3</v>
          </cell>
          <cell r="I124">
            <v>5.2</v>
          </cell>
          <cell r="J124">
            <v>5.2</v>
          </cell>
          <cell r="L124">
            <v>56.060606060606069</v>
          </cell>
          <cell r="M124">
            <v>89.65517241379311</v>
          </cell>
          <cell r="O124">
            <v>6</v>
          </cell>
          <cell r="P124">
            <v>13</v>
          </cell>
        </row>
        <row r="125">
          <cell r="A125" t="str">
            <v>Slovenia</v>
          </cell>
          <cell r="B125">
            <v>9</v>
          </cell>
          <cell r="C125">
            <v>8.1</v>
          </cell>
          <cell r="D125">
            <v>6.6</v>
          </cell>
          <cell r="E125">
            <v>5.0999999999999996</v>
          </cell>
          <cell r="F125">
            <v>4.4000000000000004</v>
          </cell>
          <cell r="G125">
            <v>4.9000000000000004</v>
          </cell>
          <cell r="H125">
            <v>4.5999999999999996</v>
          </cell>
          <cell r="I125">
            <v>3.9</v>
          </cell>
          <cell r="J125">
            <v>3.4</v>
          </cell>
          <cell r="L125">
            <v>66.666666666666671</v>
          </cell>
          <cell r="M125">
            <v>58.620689655172406</v>
          </cell>
          <cell r="O125">
            <v>11</v>
          </cell>
          <cell r="P125">
            <v>6</v>
          </cell>
        </row>
        <row r="126">
          <cell r="A126" t="str">
            <v>Slovakia</v>
          </cell>
          <cell r="B126">
            <v>11.3</v>
          </cell>
          <cell r="C126">
            <v>9.5</v>
          </cell>
          <cell r="D126">
            <v>7.9</v>
          </cell>
          <cell r="E126">
            <v>6.4</v>
          </cell>
          <cell r="F126">
            <v>5.6</v>
          </cell>
          <cell r="G126">
            <v>6.6</v>
          </cell>
          <cell r="H126">
            <v>6.7</v>
          </cell>
          <cell r="I126">
            <v>6</v>
          </cell>
          <cell r="J126">
            <v>5.7</v>
          </cell>
          <cell r="L126">
            <v>84.848484848484844</v>
          </cell>
          <cell r="M126">
            <v>98.275862068965523</v>
          </cell>
          <cell r="O126">
            <v>16</v>
          </cell>
          <cell r="P126">
            <v>15</v>
          </cell>
        </row>
        <row r="127">
          <cell r="A127" t="str">
            <v>Finland</v>
          </cell>
          <cell r="B127">
            <v>8.8000000000000007</v>
          </cell>
          <cell r="C127">
            <v>8.1999999999999993</v>
          </cell>
          <cell r="D127">
            <v>8.1</v>
          </cell>
          <cell r="E127">
            <v>6.8</v>
          </cell>
          <cell r="F127">
            <v>6.1</v>
          </cell>
          <cell r="G127">
            <v>7.1</v>
          </cell>
          <cell r="H127">
            <v>7.1</v>
          </cell>
          <cell r="I127">
            <v>6.3</v>
          </cell>
          <cell r="J127">
            <v>6.6</v>
          </cell>
          <cell r="L127">
            <v>92.424242424242422</v>
          </cell>
          <cell r="M127">
            <v>113.79310344827587</v>
          </cell>
          <cell r="O127">
            <v>18</v>
          </cell>
          <cell r="P127">
            <v>21</v>
          </cell>
        </row>
        <row r="128">
          <cell r="A128" t="str">
            <v>Sweden</v>
          </cell>
          <cell r="B128">
            <v>6.7</v>
          </cell>
          <cell r="C128">
            <v>6.3</v>
          </cell>
          <cell r="D128">
            <v>6</v>
          </cell>
          <cell r="E128">
            <v>5.6</v>
          </cell>
          <cell r="F128">
            <v>6</v>
          </cell>
          <cell r="G128">
            <v>7.4</v>
          </cell>
          <cell r="H128">
            <v>7.9</v>
          </cell>
          <cell r="I128">
            <v>6.3</v>
          </cell>
          <cell r="J128">
            <v>6.5</v>
          </cell>
          <cell r="L128">
            <v>90.909090909090921</v>
          </cell>
          <cell r="M128">
            <v>112.06896551724139</v>
          </cell>
          <cell r="O128">
            <v>17</v>
          </cell>
          <cell r="P128">
            <v>20</v>
          </cell>
        </row>
      </sheetData>
      <sheetData sheetId="12" refreshError="1">
        <row r="4">
          <cell r="A4" t="str">
            <v>European Union - 27 countries (from 2020)</v>
          </cell>
          <cell r="B4">
            <v>75068.899999999994</v>
          </cell>
          <cell r="C4">
            <v>75068.899999999994</v>
          </cell>
          <cell r="D4">
            <v>75068.899999999994</v>
          </cell>
          <cell r="F4">
            <v>202503.5</v>
          </cell>
          <cell r="G4">
            <v>204981.7</v>
          </cell>
          <cell r="H4">
            <v>207069</v>
          </cell>
          <cell r="J4">
            <v>37.070421005069043</v>
          </cell>
          <cell r="K4">
            <v>36.622244815024949</v>
          </cell>
          <cell r="L4">
            <v>36.253084720552081</v>
          </cell>
        </row>
        <row r="5">
          <cell r="A5" t="str">
            <v>NUTS 1-Regionen (92 Regionen)</v>
          </cell>
        </row>
        <row r="6">
          <cell r="A6" t="str">
            <v>Baden-Württemberg</v>
          </cell>
          <cell r="B6">
            <v>2051.4</v>
          </cell>
          <cell r="C6">
            <v>2051.4</v>
          </cell>
          <cell r="D6">
            <v>2051.4</v>
          </cell>
          <cell r="F6">
            <v>5946.8</v>
          </cell>
          <cell r="G6">
            <v>6038.1</v>
          </cell>
          <cell r="H6">
            <v>6074.2</v>
          </cell>
          <cell r="J6">
            <v>34.495863321450194</v>
          </cell>
          <cell r="K6">
            <v>33.974263427237048</v>
          </cell>
          <cell r="L6">
            <v>33.772348622040766</v>
          </cell>
          <cell r="N6">
            <v>52</v>
          </cell>
        </row>
        <row r="7">
          <cell r="A7" t="str">
            <v>Bayern</v>
          </cell>
          <cell r="B7">
            <v>2398.3000000000002</v>
          </cell>
          <cell r="C7">
            <v>2398.3000000000002</v>
          </cell>
          <cell r="D7">
            <v>2398.3000000000002</v>
          </cell>
          <cell r="F7">
            <v>7097.5</v>
          </cell>
          <cell r="G7">
            <v>7205.9</v>
          </cell>
          <cell r="H7">
            <v>7243.8</v>
          </cell>
          <cell r="J7">
            <v>33.790771398379718</v>
          </cell>
          <cell r="K7">
            <v>33.282449104206279</v>
          </cell>
          <cell r="L7">
            <v>33.108313316215252</v>
          </cell>
          <cell r="N7">
            <v>55</v>
          </cell>
        </row>
        <row r="8">
          <cell r="A8" t="str">
            <v>Berlin</v>
          </cell>
          <cell r="B8">
            <v>948.9</v>
          </cell>
          <cell r="C8">
            <v>948.9</v>
          </cell>
          <cell r="D8">
            <v>948.9</v>
          </cell>
          <cell r="F8">
            <v>1899.9</v>
          </cell>
          <cell r="G8">
            <v>1903.8</v>
          </cell>
          <cell r="H8">
            <v>1935.7</v>
          </cell>
          <cell r="J8">
            <v>49.944733933364908</v>
          </cell>
          <cell r="K8">
            <v>49.842420422313268</v>
          </cell>
          <cell r="L8">
            <v>49.021025985431628</v>
          </cell>
          <cell r="N8">
            <v>10</v>
          </cell>
        </row>
        <row r="9">
          <cell r="A9" t="str">
            <v>Brandenburg</v>
          </cell>
          <cell r="B9">
            <v>380</v>
          </cell>
          <cell r="C9">
            <v>380</v>
          </cell>
          <cell r="D9">
            <v>380</v>
          </cell>
          <cell r="F9">
            <v>1236.2</v>
          </cell>
          <cell r="G9">
            <v>1237.0999999999999</v>
          </cell>
          <cell r="H9">
            <v>1254.2</v>
          </cell>
          <cell r="J9">
            <v>30.739362562692119</v>
          </cell>
          <cell r="K9">
            <v>30.716999434160542</v>
          </cell>
          <cell r="L9">
            <v>30.298198054536758</v>
          </cell>
          <cell r="N9">
            <v>67</v>
          </cell>
        </row>
        <row r="10">
          <cell r="A10" t="str">
            <v>Bremen</v>
          </cell>
          <cell r="B10">
            <v>101.4</v>
          </cell>
          <cell r="C10">
            <v>101.4</v>
          </cell>
          <cell r="D10">
            <v>101.4</v>
          </cell>
          <cell r="F10">
            <v>313.8</v>
          </cell>
          <cell r="G10">
            <v>326.3</v>
          </cell>
          <cell r="H10">
            <v>329</v>
          </cell>
          <cell r="J10">
            <v>32.313575525812624</v>
          </cell>
          <cell r="K10">
            <v>31.075697211155379</v>
          </cell>
          <cell r="L10">
            <v>30.820668693009118</v>
          </cell>
          <cell r="N10">
            <v>65</v>
          </cell>
        </row>
        <row r="11">
          <cell r="A11" t="str">
            <v>Hamburg</v>
          </cell>
          <cell r="B11">
            <v>388.3</v>
          </cell>
          <cell r="C11">
            <v>388.3</v>
          </cell>
          <cell r="D11">
            <v>388.3</v>
          </cell>
          <cell r="F11">
            <v>975.7</v>
          </cell>
          <cell r="G11">
            <v>996.5</v>
          </cell>
          <cell r="H11">
            <v>1008.5</v>
          </cell>
          <cell r="J11">
            <v>39.797068771138669</v>
          </cell>
          <cell r="K11">
            <v>38.966382338183642</v>
          </cell>
          <cell r="L11">
            <v>38.502726822012889</v>
          </cell>
          <cell r="N11">
            <v>38</v>
          </cell>
        </row>
        <row r="12">
          <cell r="A12" t="str">
            <v>Hessen</v>
          </cell>
          <cell r="B12">
            <v>1054.2</v>
          </cell>
          <cell r="C12">
            <v>1054.2</v>
          </cell>
          <cell r="D12">
            <v>1054.2</v>
          </cell>
          <cell r="F12">
            <v>3156.6</v>
          </cell>
          <cell r="G12">
            <v>3240.4</v>
          </cell>
          <cell r="H12">
            <v>3255.4</v>
          </cell>
          <cell r="J12">
            <v>33.396692643984039</v>
          </cell>
          <cell r="K12">
            <v>32.533020614738923</v>
          </cell>
          <cell r="L12">
            <v>32.383117282054435</v>
          </cell>
          <cell r="N12">
            <v>60</v>
          </cell>
        </row>
        <row r="13">
          <cell r="A13" t="str">
            <v>Mecklenburg-Vorpommern</v>
          </cell>
          <cell r="B13">
            <v>201.6</v>
          </cell>
          <cell r="C13">
            <v>201.6</v>
          </cell>
          <cell r="D13">
            <v>201.6</v>
          </cell>
          <cell r="F13">
            <v>763.9</v>
          </cell>
          <cell r="G13">
            <v>773</v>
          </cell>
          <cell r="H13">
            <v>760</v>
          </cell>
          <cell r="J13">
            <v>26.390888859798402</v>
          </cell>
          <cell r="K13">
            <v>26.080206985769728</v>
          </cell>
          <cell r="L13">
            <v>26.526315789473681</v>
          </cell>
          <cell r="N13">
            <v>78</v>
          </cell>
        </row>
        <row r="14">
          <cell r="A14" t="str">
            <v>Niedersachsen</v>
          </cell>
          <cell r="B14">
            <v>1216.7</v>
          </cell>
          <cell r="C14">
            <v>1216.7</v>
          </cell>
          <cell r="D14">
            <v>1216.7</v>
          </cell>
          <cell r="F14">
            <v>4073.7</v>
          </cell>
          <cell r="G14">
            <v>4110.2</v>
          </cell>
          <cell r="H14">
            <v>4126.1000000000004</v>
          </cell>
          <cell r="J14">
            <v>29.867196897169652</v>
          </cell>
          <cell r="K14">
            <v>29.601965841078297</v>
          </cell>
          <cell r="L14">
            <v>29.487894137320957</v>
          </cell>
          <cell r="N14">
            <v>69</v>
          </cell>
        </row>
        <row r="15">
          <cell r="A15" t="str">
            <v>Nordrhein-Westfalen</v>
          </cell>
          <cell r="B15">
            <v>2674.2</v>
          </cell>
          <cell r="C15">
            <v>2674.2</v>
          </cell>
          <cell r="D15">
            <v>2674.2</v>
          </cell>
          <cell r="F15">
            <v>8814</v>
          </cell>
          <cell r="G15">
            <v>8942.2999999999993</v>
          </cell>
          <cell r="H15">
            <v>9040.6</v>
          </cell>
          <cell r="J15">
            <v>30.340367597004764</v>
          </cell>
          <cell r="K15">
            <v>29.90505798284558</v>
          </cell>
          <cell r="L15">
            <v>29.579895139703115</v>
          </cell>
          <cell r="N15">
            <v>68</v>
          </cell>
        </row>
        <row r="16">
          <cell r="A16" t="str">
            <v>Rheinland-Pfalz</v>
          </cell>
          <cell r="B16">
            <v>615.79999999999995</v>
          </cell>
          <cell r="C16">
            <v>615.79999999999995</v>
          </cell>
          <cell r="D16">
            <v>615.79999999999995</v>
          </cell>
          <cell r="F16">
            <v>2082.3000000000002</v>
          </cell>
          <cell r="G16">
            <v>2117.4</v>
          </cell>
          <cell r="H16">
            <v>2099.9</v>
          </cell>
          <cell r="J16">
            <v>29.573068241847949</v>
          </cell>
          <cell r="K16">
            <v>29.082837442146026</v>
          </cell>
          <cell r="L16">
            <v>29.325205962188672</v>
          </cell>
          <cell r="N16">
            <v>70</v>
          </cell>
        </row>
        <row r="17">
          <cell r="A17" t="str">
            <v>Saarland</v>
          </cell>
          <cell r="B17">
            <v>130.19999999999999</v>
          </cell>
          <cell r="C17">
            <v>130.19999999999999</v>
          </cell>
          <cell r="D17">
            <v>130.19999999999999</v>
          </cell>
          <cell r="F17">
            <v>472.7</v>
          </cell>
          <cell r="G17">
            <v>481.1</v>
          </cell>
          <cell r="H17">
            <v>472.7</v>
          </cell>
          <cell r="J17">
            <v>27.543896763274802</v>
          </cell>
          <cell r="K17">
            <v>27.06298066929952</v>
          </cell>
          <cell r="L17">
            <v>27.543896763274802</v>
          </cell>
          <cell r="N17">
            <v>75</v>
          </cell>
        </row>
        <row r="18">
          <cell r="A18" t="str">
            <v>Sachsen</v>
          </cell>
          <cell r="B18">
            <v>617.1</v>
          </cell>
          <cell r="C18">
            <v>617.1</v>
          </cell>
          <cell r="D18">
            <v>617.1</v>
          </cell>
          <cell r="F18">
            <v>1949.6</v>
          </cell>
          <cell r="G18">
            <v>1963.8</v>
          </cell>
          <cell r="H18">
            <v>1960.3</v>
          </cell>
          <cell r="J18">
            <v>31.652646696758314</v>
          </cell>
          <cell r="K18">
            <v>31.423770241368775</v>
          </cell>
          <cell r="L18">
            <v>31.479875529255729</v>
          </cell>
          <cell r="N18">
            <v>64</v>
          </cell>
        </row>
        <row r="19">
          <cell r="A19" t="str">
            <v>Sachsen-Anhalt</v>
          </cell>
          <cell r="B19">
            <v>254.2</v>
          </cell>
          <cell r="C19">
            <v>254.2</v>
          </cell>
          <cell r="D19">
            <v>254.2</v>
          </cell>
          <cell r="F19">
            <v>1005.1</v>
          </cell>
          <cell r="G19">
            <v>998.9</v>
          </cell>
          <cell r="H19">
            <v>998.5</v>
          </cell>
          <cell r="J19">
            <v>25.291015819321462</v>
          </cell>
          <cell r="K19">
            <v>25.447992792071279</v>
          </cell>
          <cell r="L19">
            <v>25.458187280921379</v>
          </cell>
          <cell r="N19">
            <v>81</v>
          </cell>
        </row>
        <row r="20">
          <cell r="A20" t="str">
            <v>Schleswig-Holstein</v>
          </cell>
          <cell r="B20">
            <v>390</v>
          </cell>
          <cell r="C20">
            <v>390</v>
          </cell>
          <cell r="D20">
            <v>390</v>
          </cell>
          <cell r="F20">
            <v>1460.7</v>
          </cell>
          <cell r="G20">
            <v>1475.8</v>
          </cell>
          <cell r="H20">
            <v>1482.5</v>
          </cell>
          <cell r="J20">
            <v>26.699527623742043</v>
          </cell>
          <cell r="K20">
            <v>26.426345033202331</v>
          </cell>
          <cell r="L20">
            <v>26.306913996627319</v>
          </cell>
          <cell r="N20">
            <v>80</v>
          </cell>
        </row>
        <row r="21">
          <cell r="A21" t="str">
            <v>Thüringen</v>
          </cell>
          <cell r="B21">
            <v>293.39999999999998</v>
          </cell>
          <cell r="C21">
            <v>293.39999999999998</v>
          </cell>
          <cell r="D21">
            <v>293.39999999999998</v>
          </cell>
          <cell r="F21">
            <v>1013.2</v>
          </cell>
          <cell r="G21">
            <v>1016.1</v>
          </cell>
          <cell r="H21">
            <v>1003.1</v>
          </cell>
          <cell r="J21">
            <v>28.957757599684165</v>
          </cell>
          <cell r="K21">
            <v>28.875110717449065</v>
          </cell>
          <cell r="L21">
            <v>29.249327086033293</v>
          </cell>
          <cell r="N21">
            <v>71</v>
          </cell>
        </row>
        <row r="23">
          <cell r="A23" t="str">
            <v>Région de Bruxelles-Capitale/Brussels Hoofdstedelijk Gewest</v>
          </cell>
          <cell r="B23">
            <v>317.5</v>
          </cell>
          <cell r="C23">
            <v>317.5</v>
          </cell>
          <cell r="D23">
            <v>317.5</v>
          </cell>
          <cell r="F23">
            <v>508.2</v>
          </cell>
          <cell r="G23">
            <v>526.5</v>
          </cell>
          <cell r="H23">
            <v>512.6</v>
          </cell>
          <cell r="J23">
            <v>62.4754033844943</v>
          </cell>
          <cell r="K23">
            <v>60.30389363722697</v>
          </cell>
          <cell r="L23">
            <v>61.939133827545845</v>
          </cell>
          <cell r="N23">
            <v>1</v>
          </cell>
        </row>
        <row r="24">
          <cell r="A24" t="str">
            <v>Vlaams Gewest</v>
          </cell>
          <cell r="B24">
            <v>1547.3</v>
          </cell>
          <cell r="C24">
            <v>1547.3</v>
          </cell>
          <cell r="D24">
            <v>1547.3</v>
          </cell>
          <cell r="F24">
            <v>3058.9</v>
          </cell>
          <cell r="G24">
            <v>3077</v>
          </cell>
          <cell r="H24">
            <v>3090.3</v>
          </cell>
          <cell r="J24">
            <v>50.583543103730101</v>
          </cell>
          <cell r="K24">
            <v>50.285992850178744</v>
          </cell>
          <cell r="L24">
            <v>50.069572533410991</v>
          </cell>
          <cell r="N24">
            <v>8</v>
          </cell>
        </row>
        <row r="25">
          <cell r="A25" t="str">
            <v>Région wallonne</v>
          </cell>
          <cell r="B25">
            <v>696.4</v>
          </cell>
          <cell r="C25">
            <v>696.4</v>
          </cell>
          <cell r="D25">
            <v>696.4</v>
          </cell>
          <cell r="F25">
            <v>1417.1</v>
          </cell>
          <cell r="G25">
            <v>1418.2</v>
          </cell>
          <cell r="H25">
            <v>1453.4</v>
          </cell>
          <cell r="J25">
            <v>49.142615200056454</v>
          </cell>
          <cell r="K25">
            <v>49.104498660273585</v>
          </cell>
          <cell r="L25">
            <v>47.915233246181366</v>
          </cell>
          <cell r="N25">
            <v>13</v>
          </cell>
        </row>
        <row r="26">
          <cell r="A26" t="str">
            <v>Severna i Yugoiztochna Bulgaria</v>
          </cell>
          <cell r="B26">
            <v>368.9</v>
          </cell>
          <cell r="C26">
            <v>368.9</v>
          </cell>
          <cell r="D26">
            <v>368.9</v>
          </cell>
          <cell r="F26">
            <v>1346.9</v>
          </cell>
          <cell r="G26">
            <v>1346.4</v>
          </cell>
          <cell r="H26">
            <v>1362.8</v>
          </cell>
          <cell r="J26">
            <v>27.388818769025164</v>
          </cell>
          <cell r="K26">
            <v>27.398989898989896</v>
          </cell>
          <cell r="L26">
            <v>27.069269151746404</v>
          </cell>
          <cell r="N26">
            <v>76</v>
          </cell>
        </row>
        <row r="27">
          <cell r="A27" t="str">
            <v>Yugozapadna i Yuzhna tsentralna Bulgaria</v>
          </cell>
          <cell r="B27">
            <v>612.70000000000005</v>
          </cell>
          <cell r="C27">
            <v>612.70000000000005</v>
          </cell>
          <cell r="D27">
            <v>612.70000000000005</v>
          </cell>
          <cell r="F27">
            <v>1588</v>
          </cell>
          <cell r="G27">
            <v>1577.6</v>
          </cell>
          <cell r="H27">
            <v>1562.5</v>
          </cell>
          <cell r="J27">
            <v>38.583123425692698</v>
          </cell>
          <cell r="K27">
            <v>38.837474645030426</v>
          </cell>
          <cell r="L27">
            <v>39.212800000000001</v>
          </cell>
          <cell r="N27">
            <v>32</v>
          </cell>
        </row>
        <row r="28">
          <cell r="A28" t="str">
            <v>Česko</v>
          </cell>
          <cell r="B28">
            <v>1394.6</v>
          </cell>
          <cell r="C28">
            <v>1394.6</v>
          </cell>
          <cell r="D28">
            <v>1394.6</v>
          </cell>
          <cell r="F28">
            <v>5155.6000000000004</v>
          </cell>
          <cell r="G28">
            <v>5042</v>
          </cell>
          <cell r="H28">
            <v>5171</v>
          </cell>
          <cell r="J28">
            <v>27.050197843122035</v>
          </cell>
          <cell r="K28">
            <v>27.659658865529551</v>
          </cell>
          <cell r="L28">
            <v>26.969638367820536</v>
          </cell>
          <cell r="N28">
            <v>77</v>
          </cell>
        </row>
        <row r="29">
          <cell r="A29" t="str">
            <v>Denmark</v>
          </cell>
          <cell r="B29">
            <v>1183.9000000000001</v>
          </cell>
          <cell r="C29">
            <v>1183.9000000000001</v>
          </cell>
          <cell r="D29">
            <v>1183.9000000000001</v>
          </cell>
          <cell r="F29">
            <v>2971.8</v>
          </cell>
          <cell r="G29">
            <v>3001.5</v>
          </cell>
          <cell r="H29">
            <v>3061.4</v>
          </cell>
          <cell r="J29">
            <v>39.837808735446536</v>
          </cell>
          <cell r="K29">
            <v>39.443611527569551</v>
          </cell>
          <cell r="L29">
            <v>38.671849480629774</v>
          </cell>
          <cell r="N29">
            <v>36</v>
          </cell>
        </row>
        <row r="30">
          <cell r="A30" t="str">
            <v>Eesti</v>
          </cell>
          <cell r="B30">
            <v>289.5</v>
          </cell>
          <cell r="C30">
            <v>289.5</v>
          </cell>
          <cell r="D30">
            <v>289.5</v>
          </cell>
          <cell r="F30">
            <v>677.3</v>
          </cell>
          <cell r="G30">
            <v>694.6</v>
          </cell>
          <cell r="H30">
            <v>698.6</v>
          </cell>
          <cell r="J30">
            <v>42.743245238446775</v>
          </cell>
          <cell r="K30">
            <v>41.678663979268642</v>
          </cell>
          <cell r="L30">
            <v>41.440022902948755</v>
          </cell>
          <cell r="N30">
            <v>29</v>
          </cell>
        </row>
        <row r="31">
          <cell r="A31" t="str">
            <v>Ireland</v>
          </cell>
          <cell r="B31">
            <v>1366.8</v>
          </cell>
          <cell r="C31">
            <v>1366.8</v>
          </cell>
          <cell r="D31">
            <v>1366.8</v>
          </cell>
          <cell r="F31">
            <v>2579.3000000000002</v>
          </cell>
          <cell r="G31">
            <v>2667.8</v>
          </cell>
          <cell r="H31">
            <v>2737.2</v>
          </cell>
          <cell r="J31">
            <v>52.991121622145542</v>
          </cell>
          <cell r="K31">
            <v>51.233225879001424</v>
          </cell>
          <cell r="L31">
            <v>49.934239368697945</v>
          </cell>
          <cell r="N31">
            <v>9</v>
          </cell>
        </row>
        <row r="32">
          <cell r="A32" t="str">
            <v>Attiki</v>
          </cell>
          <cell r="B32">
            <v>800.5</v>
          </cell>
          <cell r="C32">
            <v>800.5</v>
          </cell>
          <cell r="D32">
            <v>800.5</v>
          </cell>
          <cell r="F32">
            <v>1572.3</v>
          </cell>
          <cell r="G32">
            <v>1562</v>
          </cell>
          <cell r="H32">
            <v>1585.7</v>
          </cell>
          <cell r="J32">
            <v>50.912675698021999</v>
          </cell>
          <cell r="K32">
            <v>51.248399487836103</v>
          </cell>
          <cell r="L32">
            <v>50.482436778709719</v>
          </cell>
          <cell r="N32">
            <v>6</v>
          </cell>
        </row>
        <row r="33">
          <cell r="A33" t="str">
            <v>Nisia Aigaiou, Kriti</v>
          </cell>
          <cell r="B33">
            <v>136.19999999999999</v>
          </cell>
          <cell r="C33">
            <v>136.19999999999999</v>
          </cell>
          <cell r="D33">
            <v>136.19999999999999</v>
          </cell>
          <cell r="F33">
            <v>450.7</v>
          </cell>
          <cell r="G33">
            <v>459.9</v>
          </cell>
          <cell r="H33">
            <v>471.2</v>
          </cell>
          <cell r="J33">
            <v>30.219658309296648</v>
          </cell>
          <cell r="K33">
            <v>29.615133724722764</v>
          </cell>
          <cell r="L33">
            <v>28.904923599320881</v>
          </cell>
          <cell r="N33">
            <v>72</v>
          </cell>
        </row>
        <row r="34">
          <cell r="A34" t="str">
            <v>Voreia Elláda</v>
          </cell>
          <cell r="B34">
            <v>388.3</v>
          </cell>
          <cell r="C34">
            <v>388.3</v>
          </cell>
          <cell r="D34">
            <v>388.3</v>
          </cell>
          <cell r="F34">
            <v>1102.2</v>
          </cell>
          <cell r="G34">
            <v>1141.0999999999999</v>
          </cell>
          <cell r="H34">
            <v>1175.3</v>
          </cell>
          <cell r="J34">
            <v>35.229540918163671</v>
          </cell>
          <cell r="K34">
            <v>34.02856892472176</v>
          </cell>
          <cell r="L34">
            <v>33.038373181315414</v>
          </cell>
          <cell r="N34">
            <v>56</v>
          </cell>
        </row>
        <row r="35">
          <cell r="A35" t="str">
            <v>Kentriki Elláda</v>
          </cell>
          <cell r="B35">
            <v>297.3</v>
          </cell>
          <cell r="C35">
            <v>297.3</v>
          </cell>
          <cell r="D35">
            <v>297.3</v>
          </cell>
          <cell r="F35">
            <v>1008.4</v>
          </cell>
          <cell r="G35">
            <v>1023.8</v>
          </cell>
          <cell r="H35">
            <v>1033.7</v>
          </cell>
          <cell r="J35">
            <v>29.482348274494253</v>
          </cell>
          <cell r="K35">
            <v>29.038874780230518</v>
          </cell>
          <cell r="L35">
            <v>28.760762310148014</v>
          </cell>
          <cell r="N35">
            <v>73</v>
          </cell>
        </row>
        <row r="36">
          <cell r="A36" t="str">
            <v>Noroeste</v>
          </cell>
          <cell r="B36">
            <v>837.5</v>
          </cell>
          <cell r="C36">
            <v>837.5</v>
          </cell>
          <cell r="D36">
            <v>837.5</v>
          </cell>
          <cell r="F36">
            <v>1735.8</v>
          </cell>
          <cell r="G36">
            <v>1774.3</v>
          </cell>
          <cell r="H36">
            <v>1819.2</v>
          </cell>
          <cell r="J36">
            <v>48.248646157391406</v>
          </cell>
          <cell r="K36">
            <v>47.201713351744353</v>
          </cell>
          <cell r="L36">
            <v>46.036719437115217</v>
          </cell>
          <cell r="N36">
            <v>16</v>
          </cell>
        </row>
        <row r="37">
          <cell r="A37" t="str">
            <v>Noreste</v>
          </cell>
          <cell r="B37">
            <v>1092.2</v>
          </cell>
          <cell r="C37">
            <v>1092.2</v>
          </cell>
          <cell r="D37">
            <v>1092.2</v>
          </cell>
          <cell r="F37">
            <v>2007.2</v>
          </cell>
          <cell r="G37">
            <v>2051.1</v>
          </cell>
          <cell r="H37">
            <v>2064.9</v>
          </cell>
          <cell r="J37">
            <v>54.414109206855322</v>
          </cell>
          <cell r="K37">
            <v>53.24947589098533</v>
          </cell>
          <cell r="L37">
            <v>52.893602595767355</v>
          </cell>
          <cell r="N37">
            <v>3</v>
          </cell>
        </row>
        <row r="38">
          <cell r="A38" t="str">
            <v>Comunidad de Madrid</v>
          </cell>
          <cell r="B38">
            <v>1723.3</v>
          </cell>
          <cell r="C38">
            <v>1723.3</v>
          </cell>
          <cell r="D38">
            <v>1723.3</v>
          </cell>
          <cell r="F38">
            <v>3217.1</v>
          </cell>
          <cell r="G38">
            <v>3326.4</v>
          </cell>
          <cell r="H38">
            <v>3436.8</v>
          </cell>
          <cell r="J38">
            <v>53.566877001025773</v>
          </cell>
          <cell r="K38">
            <v>51.806758056758049</v>
          </cell>
          <cell r="L38">
            <v>50.142574487895708</v>
          </cell>
          <cell r="N38">
            <v>7</v>
          </cell>
        </row>
        <row r="39">
          <cell r="A39" t="str">
            <v>Centro (ES)</v>
          </cell>
          <cell r="B39">
            <v>916.9</v>
          </cell>
          <cell r="C39">
            <v>916.9</v>
          </cell>
          <cell r="D39">
            <v>916.9</v>
          </cell>
          <cell r="F39">
            <v>2289.8000000000002</v>
          </cell>
          <cell r="G39">
            <v>2319.6</v>
          </cell>
          <cell r="H39">
            <v>2340</v>
          </cell>
          <cell r="J39">
            <v>40.042798497685382</v>
          </cell>
          <cell r="K39">
            <v>39.528366959820659</v>
          </cell>
          <cell r="L39">
            <v>39.183760683760681</v>
          </cell>
          <cell r="N39">
            <v>33</v>
          </cell>
        </row>
        <row r="40">
          <cell r="A40" t="str">
            <v>Este</v>
          </cell>
          <cell r="B40">
            <v>2871.9</v>
          </cell>
          <cell r="C40">
            <v>2871.9</v>
          </cell>
          <cell r="D40">
            <v>2871.9</v>
          </cell>
          <cell r="F40">
            <v>6380.4</v>
          </cell>
          <cell r="G40">
            <v>6620.9</v>
          </cell>
          <cell r="H40">
            <v>6771.4</v>
          </cell>
          <cell r="J40">
            <v>45.011284558961826</v>
          </cell>
          <cell r="K40">
            <v>43.376278149496294</v>
          </cell>
          <cell r="L40">
            <v>42.412204270904105</v>
          </cell>
          <cell r="N40">
            <v>24</v>
          </cell>
        </row>
        <row r="41">
          <cell r="A41" t="str">
            <v>Sur</v>
          </cell>
          <cell r="B41">
            <v>1612.6</v>
          </cell>
          <cell r="C41">
            <v>1612.6</v>
          </cell>
          <cell r="D41">
            <v>1612.6</v>
          </cell>
          <cell r="F41">
            <v>3979</v>
          </cell>
          <cell r="G41">
            <v>4103.8999999999996</v>
          </cell>
          <cell r="H41">
            <v>4196.8999999999996</v>
          </cell>
          <cell r="J41">
            <v>40.527770796682582</v>
          </cell>
          <cell r="K41">
            <v>39.294329783864129</v>
          </cell>
          <cell r="L41">
            <v>38.423598370225641</v>
          </cell>
          <cell r="N41">
            <v>40</v>
          </cell>
        </row>
        <row r="42">
          <cell r="A42" t="str">
            <v>Canarias</v>
          </cell>
          <cell r="B42">
            <v>389.6</v>
          </cell>
          <cell r="C42">
            <v>389.6</v>
          </cell>
          <cell r="D42">
            <v>389.6</v>
          </cell>
          <cell r="F42">
            <v>924.5</v>
          </cell>
          <cell r="G42">
            <v>967.2</v>
          </cell>
          <cell r="H42">
            <v>1004.8</v>
          </cell>
          <cell r="J42">
            <v>42.141698215251488</v>
          </cell>
          <cell r="K42">
            <v>40.281224152191896</v>
          </cell>
          <cell r="L42">
            <v>38.77388535031848</v>
          </cell>
          <cell r="N42">
            <v>34</v>
          </cell>
        </row>
        <row r="43">
          <cell r="A43" t="str">
            <v>Ile de France</v>
          </cell>
          <cell r="B43">
            <v>3318.3</v>
          </cell>
          <cell r="C43">
            <v>3318.3</v>
          </cell>
          <cell r="D43">
            <v>3318.3</v>
          </cell>
          <cell r="F43">
            <v>5687.8</v>
          </cell>
          <cell r="G43">
            <v>5706.6</v>
          </cell>
          <cell r="H43">
            <v>5748.7</v>
          </cell>
          <cell r="J43">
            <v>58.340658954252966</v>
          </cell>
          <cell r="K43">
            <v>58.148459678267272</v>
          </cell>
          <cell r="L43">
            <v>57.722615547863001</v>
          </cell>
          <cell r="N43">
            <v>2</v>
          </cell>
        </row>
        <row r="44">
          <cell r="A44" t="str">
            <v>Centre — Val de Loire</v>
          </cell>
          <cell r="B44">
            <v>398.4</v>
          </cell>
          <cell r="C44">
            <v>398.4</v>
          </cell>
          <cell r="D44">
            <v>398.4</v>
          </cell>
          <cell r="F44">
            <v>1053.3</v>
          </cell>
          <cell r="G44">
            <v>1095.8</v>
          </cell>
          <cell r="H44">
            <v>1104.5</v>
          </cell>
          <cell r="J44">
            <v>37.823981771575049</v>
          </cell>
          <cell r="K44">
            <v>36.356999452454822</v>
          </cell>
          <cell r="L44">
            <v>36.07062019013128</v>
          </cell>
          <cell r="N44">
            <v>46</v>
          </cell>
        </row>
        <row r="45">
          <cell r="A45" t="str">
            <v>Bourgogne-Franche-Comté</v>
          </cell>
          <cell r="B45">
            <v>459.8</v>
          </cell>
          <cell r="C45">
            <v>459.8</v>
          </cell>
          <cell r="D45">
            <v>459.8</v>
          </cell>
          <cell r="F45">
            <v>1162.5999999999999</v>
          </cell>
          <cell r="G45">
            <v>1155.5999999999999</v>
          </cell>
          <cell r="H45">
            <v>1152.5999999999999</v>
          </cell>
          <cell r="J45">
            <v>39.549286082917604</v>
          </cell>
          <cell r="K45">
            <v>39.788854274835586</v>
          </cell>
          <cell r="L45">
            <v>39.892417143848697</v>
          </cell>
          <cell r="N45">
            <v>31</v>
          </cell>
        </row>
        <row r="46">
          <cell r="A46" t="str">
            <v>Normandie</v>
          </cell>
          <cell r="B46">
            <v>522.9</v>
          </cell>
          <cell r="C46">
            <v>522.9</v>
          </cell>
          <cell r="D46">
            <v>522.9</v>
          </cell>
          <cell r="F46">
            <v>1360.1</v>
          </cell>
          <cell r="G46">
            <v>1365.3</v>
          </cell>
          <cell r="H46">
            <v>1349.7</v>
          </cell>
          <cell r="J46">
            <v>38.445702521873393</v>
          </cell>
          <cell r="K46">
            <v>38.299274884640738</v>
          </cell>
          <cell r="L46">
            <v>38.74194265392309</v>
          </cell>
          <cell r="N46">
            <v>35</v>
          </cell>
        </row>
        <row r="47">
          <cell r="A47" t="str">
            <v>Hauts-de-France</v>
          </cell>
          <cell r="B47">
            <v>909.5</v>
          </cell>
          <cell r="C47">
            <v>909.5</v>
          </cell>
          <cell r="D47">
            <v>909.5</v>
          </cell>
          <cell r="F47">
            <v>2359.6999999999998</v>
          </cell>
          <cell r="G47">
            <v>2358.8000000000002</v>
          </cell>
          <cell r="H47">
            <v>2401.4</v>
          </cell>
          <cell r="J47">
            <v>38.543035131584524</v>
          </cell>
          <cell r="K47">
            <v>38.557741224351361</v>
          </cell>
          <cell r="L47">
            <v>37.873740318147746</v>
          </cell>
          <cell r="N47">
            <v>43</v>
          </cell>
        </row>
        <row r="48">
          <cell r="A48" t="str">
            <v>Grand Est</v>
          </cell>
          <cell r="B48">
            <v>889.7</v>
          </cell>
          <cell r="C48">
            <v>889.7</v>
          </cell>
          <cell r="D48">
            <v>889.7</v>
          </cell>
          <cell r="F48">
            <v>2314.6</v>
          </cell>
          <cell r="G48">
            <v>2331.6</v>
          </cell>
          <cell r="H48">
            <v>2331.3000000000002</v>
          </cell>
          <cell r="J48">
            <v>38.438607102739134</v>
          </cell>
          <cell r="K48">
            <v>38.158346200034316</v>
          </cell>
          <cell r="L48">
            <v>38.163256552138293</v>
          </cell>
          <cell r="N48">
            <v>42</v>
          </cell>
        </row>
        <row r="49">
          <cell r="A49" t="str">
            <v>Pays de la Loire</v>
          </cell>
          <cell r="B49">
            <v>714.1</v>
          </cell>
          <cell r="C49">
            <v>714.1</v>
          </cell>
          <cell r="D49">
            <v>714.1</v>
          </cell>
          <cell r="F49">
            <v>1644.7</v>
          </cell>
          <cell r="G49">
            <v>1691.4</v>
          </cell>
          <cell r="H49">
            <v>1708</v>
          </cell>
          <cell r="J49">
            <v>43.41825256885754</v>
          </cell>
          <cell r="K49">
            <v>42.21946316660754</v>
          </cell>
          <cell r="L49">
            <v>41.80913348946136</v>
          </cell>
          <cell r="N49">
            <v>28</v>
          </cell>
        </row>
        <row r="50">
          <cell r="A50" t="str">
            <v>Bretagne</v>
          </cell>
          <cell r="B50">
            <v>634.9</v>
          </cell>
          <cell r="C50">
            <v>634.9</v>
          </cell>
          <cell r="D50">
            <v>634.9</v>
          </cell>
          <cell r="F50">
            <v>1402.8</v>
          </cell>
          <cell r="G50">
            <v>1445.7</v>
          </cell>
          <cell r="H50">
            <v>1510</v>
          </cell>
          <cell r="J50">
            <v>45.259481037924154</v>
          </cell>
          <cell r="K50">
            <v>43.916441862073732</v>
          </cell>
          <cell r="L50">
            <v>42.046357615894038</v>
          </cell>
          <cell r="N50">
            <v>25</v>
          </cell>
        </row>
        <row r="51">
          <cell r="A51" t="str">
            <v>Nouvelle-Aquitaine</v>
          </cell>
          <cell r="B51">
            <v>1080.8</v>
          </cell>
          <cell r="C51">
            <v>1080.8</v>
          </cell>
          <cell r="D51">
            <v>1080.8</v>
          </cell>
          <cell r="F51">
            <v>2521.6</v>
          </cell>
          <cell r="G51">
            <v>2567.1999999999998</v>
          </cell>
          <cell r="H51">
            <v>2621.9</v>
          </cell>
          <cell r="J51">
            <v>42.861675126903556</v>
          </cell>
          <cell r="K51">
            <v>42.10034278591462</v>
          </cell>
          <cell r="L51">
            <v>41.222014569586939</v>
          </cell>
          <cell r="N51">
            <v>30</v>
          </cell>
        </row>
        <row r="52">
          <cell r="A52" t="str">
            <v>Occitanie</v>
          </cell>
          <cell r="B52">
            <v>1110.8</v>
          </cell>
          <cell r="C52">
            <v>1110.8</v>
          </cell>
          <cell r="D52">
            <v>1110.8</v>
          </cell>
          <cell r="F52">
            <v>2494.6999999999998</v>
          </cell>
          <cell r="G52">
            <v>2469.1999999999998</v>
          </cell>
          <cell r="H52">
            <v>2544.8000000000002</v>
          </cell>
          <cell r="J52">
            <v>44.526395959433998</v>
          </cell>
          <cell r="K52">
            <v>44.986230358010694</v>
          </cell>
          <cell r="L52">
            <v>43.649795661741585</v>
          </cell>
          <cell r="N52">
            <v>21</v>
          </cell>
        </row>
        <row r="53">
          <cell r="A53" t="str">
            <v>Auvergne-Rhône-Alpes</v>
          </cell>
          <cell r="B53">
            <v>1704.9</v>
          </cell>
          <cell r="C53">
            <v>1704.9</v>
          </cell>
          <cell r="D53">
            <v>1704.9</v>
          </cell>
          <cell r="F53">
            <v>3557.1</v>
          </cell>
          <cell r="G53">
            <v>3583.5</v>
          </cell>
          <cell r="H53">
            <v>3618.6</v>
          </cell>
          <cell r="J53">
            <v>47.92949312642321</v>
          </cell>
          <cell r="K53">
            <v>47.57639179573043</v>
          </cell>
          <cell r="L53">
            <v>47.114906317360308</v>
          </cell>
          <cell r="N53">
            <v>15</v>
          </cell>
        </row>
        <row r="54">
          <cell r="A54" t="str">
            <v>Provence-Alpes-Côte d’Azur</v>
          </cell>
          <cell r="B54">
            <v>923.4</v>
          </cell>
          <cell r="C54">
            <v>923.4</v>
          </cell>
          <cell r="D54">
            <v>923.4</v>
          </cell>
          <cell r="F54">
            <v>2028.4</v>
          </cell>
          <cell r="G54">
            <v>2025.7</v>
          </cell>
          <cell r="H54">
            <v>2055.6</v>
          </cell>
          <cell r="J54">
            <v>45.523565371721553</v>
          </cell>
          <cell r="K54">
            <v>45.584242484079574</v>
          </cell>
          <cell r="L54">
            <v>44.921190893169879</v>
          </cell>
          <cell r="N54">
            <v>19</v>
          </cell>
        </row>
        <row r="55">
          <cell r="A55" t="str">
            <v>Corse</v>
          </cell>
          <cell r="B55">
            <v>46.3</v>
          </cell>
          <cell r="C55">
            <v>46.3</v>
          </cell>
          <cell r="D55">
            <v>46.3</v>
          </cell>
          <cell r="F55">
            <v>129.9</v>
          </cell>
          <cell r="G55">
            <v>140.30000000000001</v>
          </cell>
          <cell r="H55">
            <v>142</v>
          </cell>
          <cell r="J55">
            <v>35.642802155504235</v>
          </cell>
          <cell r="K55">
            <v>33.000712758374902</v>
          </cell>
          <cell r="L55">
            <v>32.605633802816897</v>
          </cell>
          <cell r="N55">
            <v>59</v>
          </cell>
        </row>
        <row r="56">
          <cell r="A56" t="str">
            <v>RUP FR — Régions Ultrapériphériques Françaises</v>
          </cell>
          <cell r="B56">
            <v>205.4</v>
          </cell>
          <cell r="C56">
            <v>205.4</v>
          </cell>
          <cell r="D56">
            <v>205.4</v>
          </cell>
          <cell r="F56">
            <v>584.29999999999995</v>
          </cell>
          <cell r="G56">
            <v>602.29999999999995</v>
          </cell>
          <cell r="H56">
            <v>623.70000000000005</v>
          </cell>
          <cell r="J56">
            <v>35.153174739003937</v>
          </cell>
          <cell r="K56">
            <v>34.102606674414751</v>
          </cell>
          <cell r="L56">
            <v>32.932499599166263</v>
          </cell>
          <cell r="N56">
            <v>57</v>
          </cell>
        </row>
        <row r="57">
          <cell r="A57" t="str">
            <v>Hrvatska</v>
          </cell>
          <cell r="B57">
            <v>479.6</v>
          </cell>
          <cell r="C57">
            <v>479.6</v>
          </cell>
          <cell r="D57">
            <v>479.6</v>
          </cell>
          <cell r="F57">
            <v>1603.3</v>
          </cell>
          <cell r="G57">
            <v>1617.5</v>
          </cell>
          <cell r="H57">
            <v>1681.4</v>
          </cell>
          <cell r="J57">
            <v>29.913303810890042</v>
          </cell>
          <cell r="K57">
            <v>29.650695517774345</v>
          </cell>
          <cell r="L57">
            <v>28.523849173307958</v>
          </cell>
          <cell r="N57">
            <v>74</v>
          </cell>
        </row>
        <row r="58">
          <cell r="A58" t="str">
            <v>Nord-Ovest</v>
          </cell>
          <cell r="B58">
            <v>1638.6</v>
          </cell>
          <cell r="C58">
            <v>1638.6</v>
          </cell>
          <cell r="D58">
            <v>1638.6</v>
          </cell>
          <cell r="F58">
            <v>6858.9</v>
          </cell>
          <cell r="G58">
            <v>6967.9</v>
          </cell>
          <cell r="H58">
            <v>7062.7</v>
          </cell>
          <cell r="J58">
            <v>23.890128154660367</v>
          </cell>
          <cell r="K58">
            <v>23.516410970306691</v>
          </cell>
          <cell r="L58">
            <v>23.200758916561654</v>
          </cell>
          <cell r="N58">
            <v>86</v>
          </cell>
        </row>
        <row r="59">
          <cell r="A59" t="str">
            <v>Sud</v>
          </cell>
          <cell r="B59">
            <v>977.9</v>
          </cell>
          <cell r="C59">
            <v>977.9</v>
          </cell>
          <cell r="D59">
            <v>977.9</v>
          </cell>
          <cell r="F59">
            <v>4203</v>
          </cell>
          <cell r="G59">
            <v>4312</v>
          </cell>
          <cell r="H59">
            <v>4375.8</v>
          </cell>
          <cell r="J59">
            <v>23.266714251724956</v>
          </cell>
          <cell r="K59">
            <v>22.678571428571427</v>
          </cell>
          <cell r="L59">
            <v>22.347913524384111</v>
          </cell>
          <cell r="N59">
            <v>88</v>
          </cell>
        </row>
        <row r="60">
          <cell r="A60" t="str">
            <v>Isole</v>
          </cell>
          <cell r="B60">
            <v>427.3</v>
          </cell>
          <cell r="C60">
            <v>427.3</v>
          </cell>
          <cell r="D60">
            <v>427.3</v>
          </cell>
          <cell r="F60">
            <v>1899.2</v>
          </cell>
          <cell r="G60">
            <v>1983.6</v>
          </cell>
          <cell r="H60">
            <v>2063.4</v>
          </cell>
          <cell r="J60">
            <v>22.498946925021063</v>
          </cell>
          <cell r="K60">
            <v>21.541641459971768</v>
          </cell>
          <cell r="L60">
            <v>20.708539304061258</v>
          </cell>
          <cell r="N60">
            <v>90</v>
          </cell>
        </row>
        <row r="61">
          <cell r="A61" t="str">
            <v>Nord-Est</v>
          </cell>
          <cell r="B61">
            <v>1203.5999999999999</v>
          </cell>
          <cell r="C61">
            <v>1203.5999999999999</v>
          </cell>
          <cell r="D61">
            <v>1203.5999999999999</v>
          </cell>
          <cell r="F61">
            <v>5154</v>
          </cell>
          <cell r="G61">
            <v>5252.4</v>
          </cell>
          <cell r="H61">
            <v>5281.6</v>
          </cell>
          <cell r="J61">
            <v>23.352735739231665</v>
          </cell>
          <cell r="K61">
            <v>22.915238748000913</v>
          </cell>
          <cell r="L61">
            <v>22.788548924568307</v>
          </cell>
          <cell r="N61">
            <v>87</v>
          </cell>
        </row>
        <row r="62">
          <cell r="A62" t="str">
            <v>Centro (IT)</v>
          </cell>
          <cell r="B62">
            <v>1347.8</v>
          </cell>
          <cell r="C62">
            <v>1347.8</v>
          </cell>
          <cell r="D62">
            <v>1347.8</v>
          </cell>
          <cell r="F62">
            <v>4912.7</v>
          </cell>
          <cell r="G62">
            <v>4986</v>
          </cell>
          <cell r="H62">
            <v>5084.2</v>
          </cell>
          <cell r="J62">
            <v>27.435015368331062</v>
          </cell>
          <cell r="K62">
            <v>27.031688728439629</v>
          </cell>
          <cell r="L62">
            <v>26.509578694779908</v>
          </cell>
          <cell r="N62">
            <v>79</v>
          </cell>
        </row>
        <row r="63">
          <cell r="A63" t="str">
            <v>Kýpros</v>
          </cell>
          <cell r="B63">
            <v>231.7</v>
          </cell>
          <cell r="C63">
            <v>231.7</v>
          </cell>
          <cell r="D63">
            <v>231.7</v>
          </cell>
          <cell r="F63">
            <v>463.9</v>
          </cell>
          <cell r="G63">
            <v>477.7</v>
          </cell>
          <cell r="H63">
            <v>485</v>
          </cell>
          <cell r="J63">
            <v>49.946109075231732</v>
          </cell>
          <cell r="K63">
            <v>48.503244714255807</v>
          </cell>
          <cell r="L63">
            <v>47.773195876288661</v>
          </cell>
          <cell r="N63">
            <v>14</v>
          </cell>
        </row>
        <row r="64">
          <cell r="A64" t="str">
            <v>Latvija</v>
          </cell>
          <cell r="B64">
            <v>368.2</v>
          </cell>
          <cell r="C64">
            <v>368.2</v>
          </cell>
          <cell r="D64">
            <v>368.2</v>
          </cell>
          <cell r="F64">
            <v>886.2</v>
          </cell>
          <cell r="G64">
            <v>884.2</v>
          </cell>
          <cell r="H64">
            <v>877.4</v>
          </cell>
          <cell r="J64">
            <v>41.548183254344387</v>
          </cell>
          <cell r="K64">
            <v>41.642162406695313</v>
          </cell>
          <cell r="L64">
            <v>41.964896284476865</v>
          </cell>
          <cell r="N64">
            <v>27</v>
          </cell>
        </row>
        <row r="65">
          <cell r="A65" t="str">
            <v>Lietuva</v>
          </cell>
          <cell r="B65">
            <v>708.2</v>
          </cell>
          <cell r="C65">
            <v>708.2</v>
          </cell>
          <cell r="D65">
            <v>708.2</v>
          </cell>
          <cell r="F65">
            <v>1415.7</v>
          </cell>
          <cell r="G65">
            <v>1435.5</v>
          </cell>
          <cell r="H65">
            <v>1455.9</v>
          </cell>
          <cell r="J65">
            <v>50.024722751995476</v>
          </cell>
          <cell r="K65">
            <v>49.334726576105894</v>
          </cell>
          <cell r="L65">
            <v>48.643450786455112</v>
          </cell>
          <cell r="N65">
            <v>11</v>
          </cell>
        </row>
        <row r="66">
          <cell r="A66" t="str">
            <v>Luxembourg</v>
          </cell>
          <cell r="B66">
            <v>170.9</v>
          </cell>
          <cell r="C66">
            <v>170.9</v>
          </cell>
          <cell r="D66">
            <v>170.9</v>
          </cell>
          <cell r="F66">
            <v>311.39999999999998</v>
          </cell>
          <cell r="G66">
            <v>321.10000000000002</v>
          </cell>
          <cell r="H66">
            <v>323.2</v>
          </cell>
          <cell r="J66">
            <v>54.881181759794487</v>
          </cell>
          <cell r="K66">
            <v>53.223294923699783</v>
          </cell>
          <cell r="L66">
            <v>52.87747524752475</v>
          </cell>
          <cell r="N66">
            <v>4</v>
          </cell>
        </row>
        <row r="67">
          <cell r="A67" t="str">
            <v>Közép-Magyarország</v>
          </cell>
          <cell r="B67">
            <v>736.6</v>
          </cell>
          <cell r="C67">
            <v>736.6</v>
          </cell>
          <cell r="D67">
            <v>736.6</v>
          </cell>
          <cell r="F67">
            <v>1557.1</v>
          </cell>
          <cell r="G67">
            <v>1577.7</v>
          </cell>
          <cell r="H67">
            <v>1605.1</v>
          </cell>
          <cell r="J67">
            <v>47.305889152912464</v>
          </cell>
          <cell r="K67">
            <v>46.688217024782915</v>
          </cell>
          <cell r="L67">
            <v>45.891221730733292</v>
          </cell>
          <cell r="N67">
            <v>18</v>
          </cell>
        </row>
        <row r="68">
          <cell r="A68" t="str">
            <v>Dunántúl</v>
          </cell>
          <cell r="B68">
            <v>335.4</v>
          </cell>
          <cell r="C68">
            <v>335.4</v>
          </cell>
          <cell r="D68">
            <v>335.4</v>
          </cell>
          <cell r="F68">
            <v>1404.1</v>
          </cell>
          <cell r="G68">
            <v>1410.3</v>
          </cell>
          <cell r="H68">
            <v>1399</v>
          </cell>
          <cell r="J68">
            <v>23.887187522256252</v>
          </cell>
          <cell r="K68">
            <v>23.782174005530738</v>
          </cell>
          <cell r="L68">
            <v>23.974267333809863</v>
          </cell>
          <cell r="N68">
            <v>82</v>
          </cell>
        </row>
        <row r="69">
          <cell r="A69" t="str">
            <v>Alföld és Észak</v>
          </cell>
          <cell r="B69">
            <v>403.9</v>
          </cell>
          <cell r="C69">
            <v>403.9</v>
          </cell>
          <cell r="D69">
            <v>403.9</v>
          </cell>
          <cell r="F69">
            <v>1708.5</v>
          </cell>
          <cell r="G69">
            <v>1709.4</v>
          </cell>
          <cell r="H69">
            <v>1695.2</v>
          </cell>
          <cell r="J69">
            <v>23.640620427275387</v>
          </cell>
          <cell r="K69">
            <v>23.628173628173627</v>
          </cell>
          <cell r="L69">
            <v>23.826097215667765</v>
          </cell>
          <cell r="N69">
            <v>84</v>
          </cell>
        </row>
        <row r="70">
          <cell r="A70" t="str">
            <v>Malta</v>
          </cell>
          <cell r="B70">
            <v>97</v>
          </cell>
          <cell r="C70">
            <v>97</v>
          </cell>
          <cell r="D70">
            <v>97</v>
          </cell>
          <cell r="F70">
            <v>283.3</v>
          </cell>
          <cell r="G70">
            <v>302.3</v>
          </cell>
          <cell r="H70">
            <v>318.7</v>
          </cell>
          <cell r="J70">
            <v>34.239322273208614</v>
          </cell>
          <cell r="K70">
            <v>32.087330466424078</v>
          </cell>
          <cell r="L70">
            <v>30.436146846564167</v>
          </cell>
          <cell r="N70">
            <v>66</v>
          </cell>
        </row>
        <row r="71">
          <cell r="A71" t="str">
            <v>Noord-Nederland</v>
          </cell>
          <cell r="B71">
            <v>321.89999999999998</v>
          </cell>
          <cell r="C71">
            <v>321.89999999999998</v>
          </cell>
          <cell r="D71">
            <v>321.89999999999998</v>
          </cell>
          <cell r="F71">
            <v>912</v>
          </cell>
          <cell r="G71">
            <v>927.4</v>
          </cell>
          <cell r="H71">
            <v>930.2</v>
          </cell>
          <cell r="J71">
            <v>35.296052631578945</v>
          </cell>
          <cell r="K71">
            <v>34.70994177269786</v>
          </cell>
          <cell r="L71">
            <v>34.605461191141686</v>
          </cell>
          <cell r="N71">
            <v>51</v>
          </cell>
        </row>
        <row r="72">
          <cell r="A72" t="str">
            <v>Oost-Nederland</v>
          </cell>
          <cell r="B72">
            <v>765.1</v>
          </cell>
          <cell r="C72">
            <v>765.1</v>
          </cell>
          <cell r="D72">
            <v>765.1</v>
          </cell>
          <cell r="F72">
            <v>2028.1</v>
          </cell>
          <cell r="G72">
            <v>2068.1999999999998</v>
          </cell>
          <cell r="H72">
            <v>2073.6</v>
          </cell>
          <cell r="J72">
            <v>37.724964252255809</v>
          </cell>
          <cell r="K72">
            <v>36.99352093607969</v>
          </cell>
          <cell r="L72">
            <v>36.89718364197531</v>
          </cell>
          <cell r="N72">
            <v>45</v>
          </cell>
        </row>
        <row r="73">
          <cell r="A73" t="str">
            <v>West-Nederland</v>
          </cell>
          <cell r="B73">
            <v>2113.6</v>
          </cell>
          <cell r="C73">
            <v>2113.6</v>
          </cell>
          <cell r="D73">
            <v>2113.6</v>
          </cell>
          <cell r="F73">
            <v>4605.2</v>
          </cell>
          <cell r="G73">
            <v>4706.1000000000004</v>
          </cell>
          <cell r="H73">
            <v>4749.3</v>
          </cell>
          <cell r="J73">
            <v>45.895943715799532</v>
          </cell>
          <cell r="K73">
            <v>44.911922823569405</v>
          </cell>
          <cell r="L73">
            <v>44.503400501126478</v>
          </cell>
          <cell r="N73">
            <v>20</v>
          </cell>
        </row>
        <row r="74">
          <cell r="A74" t="str">
            <v>Zuid-Nederland</v>
          </cell>
          <cell r="B74">
            <v>783</v>
          </cell>
          <cell r="C74">
            <v>783</v>
          </cell>
          <cell r="D74">
            <v>783</v>
          </cell>
          <cell r="F74">
            <v>2002.7</v>
          </cell>
          <cell r="G74">
            <v>2035.3</v>
          </cell>
          <cell r="H74">
            <v>2044.5</v>
          </cell>
          <cell r="J74">
            <v>39.09721875468118</v>
          </cell>
          <cell r="K74">
            <v>38.470987078072028</v>
          </cell>
          <cell r="L74">
            <v>38.297872340425535</v>
          </cell>
          <cell r="N74">
            <v>41</v>
          </cell>
        </row>
        <row r="75">
          <cell r="A75" t="str">
            <v>Ostösterreich</v>
          </cell>
          <cell r="B75">
            <v>804.2</v>
          </cell>
          <cell r="C75">
            <v>804.2</v>
          </cell>
          <cell r="D75">
            <v>804.2</v>
          </cell>
          <cell r="F75">
            <v>1880.3</v>
          </cell>
          <cell r="G75">
            <v>1901.7</v>
          </cell>
          <cell r="H75">
            <v>1913.3</v>
          </cell>
          <cell r="J75">
            <v>42.769770781258316</v>
          </cell>
          <cell r="K75">
            <v>42.288478729557767</v>
          </cell>
          <cell r="L75">
            <v>42.032091151413795</v>
          </cell>
          <cell r="N75">
            <v>26</v>
          </cell>
        </row>
        <row r="76">
          <cell r="A76" t="str">
            <v>Südösterreich</v>
          </cell>
          <cell r="B76">
            <v>309.8</v>
          </cell>
          <cell r="C76">
            <v>309.8</v>
          </cell>
          <cell r="D76">
            <v>309.8</v>
          </cell>
          <cell r="F76">
            <v>881.3</v>
          </cell>
          <cell r="G76">
            <v>888.3</v>
          </cell>
          <cell r="H76">
            <v>884.6</v>
          </cell>
          <cell r="J76">
            <v>35.152615454442305</v>
          </cell>
          <cell r="K76">
            <v>34.875605088371046</v>
          </cell>
          <cell r="L76">
            <v>35.021478634411032</v>
          </cell>
          <cell r="N76">
            <v>49</v>
          </cell>
        </row>
        <row r="77">
          <cell r="A77" t="str">
            <v>Westösterreich</v>
          </cell>
          <cell r="B77">
            <v>556</v>
          </cell>
          <cell r="C77">
            <v>556</v>
          </cell>
          <cell r="D77">
            <v>556</v>
          </cell>
          <cell r="F77">
            <v>1669.2</v>
          </cell>
          <cell r="G77">
            <v>1681.8</v>
          </cell>
          <cell r="H77">
            <v>1678.6</v>
          </cell>
          <cell r="J77">
            <v>33.309369757967886</v>
          </cell>
          <cell r="K77">
            <v>33.059816862885008</v>
          </cell>
          <cell r="L77">
            <v>33.122840462290007</v>
          </cell>
          <cell r="N77">
            <v>54</v>
          </cell>
        </row>
        <row r="78">
          <cell r="A78" t="str">
            <v>Makroregion południowy</v>
          </cell>
          <cell r="B78">
            <v>1335.4</v>
          </cell>
          <cell r="C78">
            <v>1335.4</v>
          </cell>
          <cell r="D78">
            <v>1335.4</v>
          </cell>
          <cell r="F78">
            <v>3443.3</v>
          </cell>
          <cell r="G78">
            <v>3474.7</v>
          </cell>
          <cell r="H78">
            <v>3468.6</v>
          </cell>
          <cell r="J78">
            <v>38.782563238753518</v>
          </cell>
          <cell r="K78">
            <v>38.432094857109973</v>
          </cell>
          <cell r="L78">
            <v>38.499682869169121</v>
          </cell>
          <cell r="N78">
            <v>39</v>
          </cell>
        </row>
        <row r="79">
          <cell r="A79" t="str">
            <v>Makroregion północno-zachodni</v>
          </cell>
          <cell r="B79">
            <v>937.4</v>
          </cell>
          <cell r="C79">
            <v>937.4</v>
          </cell>
          <cell r="D79">
            <v>937.4</v>
          </cell>
          <cell r="F79">
            <v>2846.4</v>
          </cell>
          <cell r="G79">
            <v>2842.4</v>
          </cell>
          <cell r="H79">
            <v>2820.6</v>
          </cell>
          <cell r="J79">
            <v>32.932827431141085</v>
          </cell>
          <cell r="K79">
            <v>32.979172530256115</v>
          </cell>
          <cell r="L79">
            <v>33.234063674395522</v>
          </cell>
          <cell r="N79">
            <v>53</v>
          </cell>
        </row>
        <row r="80">
          <cell r="A80" t="str">
            <v>Makroregion południowo-zachodni</v>
          </cell>
          <cell r="B80">
            <v>661.8</v>
          </cell>
          <cell r="C80">
            <v>661.8</v>
          </cell>
          <cell r="D80">
            <v>661.8</v>
          </cell>
          <cell r="F80">
            <v>1765.7</v>
          </cell>
          <cell r="G80">
            <v>1783.6</v>
          </cell>
          <cell r="H80">
            <v>1781.5</v>
          </cell>
          <cell r="J80">
            <v>37.4808857676842</v>
          </cell>
          <cell r="K80">
            <v>37.104732002691186</v>
          </cell>
          <cell r="L80">
            <v>37.148470390120679</v>
          </cell>
          <cell r="N80">
            <v>44</v>
          </cell>
        </row>
        <row r="81">
          <cell r="A81" t="str">
            <v>Makroregion północny</v>
          </cell>
          <cell r="B81">
            <v>929.4</v>
          </cell>
          <cell r="C81">
            <v>929.4</v>
          </cell>
          <cell r="D81">
            <v>929.4</v>
          </cell>
          <cell r="F81">
            <v>2589.3000000000002</v>
          </cell>
          <cell r="G81">
            <v>2587.8000000000002</v>
          </cell>
          <cell r="H81">
            <v>2584.5</v>
          </cell>
          <cell r="J81">
            <v>35.893870930367278</v>
          </cell>
          <cell r="K81">
            <v>35.914676559239503</v>
          </cell>
          <cell r="L81">
            <v>35.960533952408589</v>
          </cell>
          <cell r="N81">
            <v>47</v>
          </cell>
        </row>
        <row r="82">
          <cell r="A82" t="str">
            <v>Makroregion centralny</v>
          </cell>
          <cell r="B82">
            <v>544.5</v>
          </cell>
          <cell r="C82">
            <v>544.5</v>
          </cell>
          <cell r="D82">
            <v>544.5</v>
          </cell>
          <cell r="F82">
            <v>1630</v>
          </cell>
          <cell r="G82">
            <v>1593.6</v>
          </cell>
          <cell r="H82">
            <v>1559.7</v>
          </cell>
          <cell r="J82">
            <v>33.404907975460127</v>
          </cell>
          <cell r="K82">
            <v>34.167921686746986</v>
          </cell>
          <cell r="L82">
            <v>34.91055972302366</v>
          </cell>
          <cell r="N82">
            <v>50</v>
          </cell>
        </row>
        <row r="83">
          <cell r="A83" t="str">
            <v>Makroregion wschodni</v>
          </cell>
          <cell r="B83">
            <v>777.2</v>
          </cell>
          <cell r="C83">
            <v>777.2</v>
          </cell>
          <cell r="D83">
            <v>777.2</v>
          </cell>
          <cell r="F83">
            <v>2211.1999999999998</v>
          </cell>
          <cell r="G83">
            <v>2221.3000000000002</v>
          </cell>
          <cell r="H83">
            <v>2201.3000000000002</v>
          </cell>
          <cell r="J83">
            <v>35.148335745296677</v>
          </cell>
          <cell r="K83">
            <v>34.988520235897894</v>
          </cell>
          <cell r="L83">
            <v>35.30640984872575</v>
          </cell>
          <cell r="N83">
            <v>48</v>
          </cell>
        </row>
        <row r="84">
          <cell r="A84" t="str">
            <v>Makroregion województwo mazowieckie</v>
          </cell>
          <cell r="B84">
            <v>1337.6</v>
          </cell>
          <cell r="C84">
            <v>1337.6</v>
          </cell>
          <cell r="D84">
            <v>1337.6</v>
          </cell>
          <cell r="F84">
            <v>2733.3</v>
          </cell>
          <cell r="G84">
            <v>2765.2</v>
          </cell>
          <cell r="H84">
            <v>2774.3</v>
          </cell>
          <cell r="J84">
            <v>48.937182160758056</v>
          </cell>
          <cell r="K84">
            <v>48.37263127441053</v>
          </cell>
          <cell r="L84">
            <v>48.213963882781236</v>
          </cell>
          <cell r="N84">
            <v>12</v>
          </cell>
        </row>
        <row r="85">
          <cell r="A85" t="str">
            <v>Continente</v>
          </cell>
          <cell r="B85">
            <v>1541.2</v>
          </cell>
          <cell r="C85">
            <v>1541.2</v>
          </cell>
          <cell r="D85">
            <v>1541.2</v>
          </cell>
          <cell r="F85">
            <v>4679.6000000000004</v>
          </cell>
          <cell r="G85">
            <v>4782.1000000000004</v>
          </cell>
          <cell r="H85">
            <v>4840.3</v>
          </cell>
          <cell r="J85">
            <v>32.934438840926575</v>
          </cell>
          <cell r="K85">
            <v>32.228518851550575</v>
          </cell>
          <cell r="L85">
            <v>31.841001590810485</v>
          </cell>
          <cell r="N85">
            <v>62</v>
          </cell>
        </row>
        <row r="86">
          <cell r="A86" t="str">
            <v>Região Autónoma dos Açores</v>
          </cell>
          <cell r="B86">
            <v>22.8</v>
          </cell>
          <cell r="C86">
            <v>22.8</v>
          </cell>
          <cell r="D86">
            <v>22.8</v>
          </cell>
          <cell r="F86">
            <v>111.6</v>
          </cell>
          <cell r="G86">
            <v>113.5</v>
          </cell>
          <cell r="H86">
            <v>117.7</v>
          </cell>
          <cell r="J86">
            <v>20.43010752688172</v>
          </cell>
          <cell r="K86">
            <v>20.088105726872246</v>
          </cell>
          <cell r="L86">
            <v>19.371282922684792</v>
          </cell>
          <cell r="N86">
            <v>91</v>
          </cell>
        </row>
        <row r="87">
          <cell r="A87" t="str">
            <v>Região Autónoma da Madeira</v>
          </cell>
          <cell r="B87">
            <v>29.9</v>
          </cell>
          <cell r="C87">
            <v>29.9</v>
          </cell>
          <cell r="D87">
            <v>29.9</v>
          </cell>
          <cell r="F87">
            <v>117.6</v>
          </cell>
          <cell r="G87">
            <v>121</v>
          </cell>
          <cell r="H87">
            <v>125.4</v>
          </cell>
          <cell r="J87">
            <v>25.42517006802721</v>
          </cell>
          <cell r="K87">
            <v>24.710743801652889</v>
          </cell>
          <cell r="L87">
            <v>23.843700159489632</v>
          </cell>
          <cell r="N87">
            <v>83</v>
          </cell>
        </row>
        <row r="88">
          <cell r="A88" t="str">
            <v>Macroregiunea Unu</v>
          </cell>
          <cell r="B88">
            <v>447.4</v>
          </cell>
          <cell r="C88">
            <v>447.4</v>
          </cell>
          <cell r="D88">
            <v>447.4</v>
          </cell>
          <cell r="F88">
            <v>2014.9</v>
          </cell>
          <cell r="G88">
            <v>1955.8</v>
          </cell>
          <cell r="H88">
            <v>2010.1</v>
          </cell>
          <cell r="J88">
            <v>22.204575909474414</v>
          </cell>
          <cell r="K88">
            <v>22.87554964720319</v>
          </cell>
          <cell r="L88">
            <v>22.25759912442167</v>
          </cell>
          <cell r="N88">
            <v>89</v>
          </cell>
        </row>
        <row r="89">
          <cell r="A89" t="str">
            <v>Macroregiunea Doi</v>
          </cell>
          <cell r="B89">
            <v>369.6</v>
          </cell>
          <cell r="C89">
            <v>369.6</v>
          </cell>
          <cell r="D89">
            <v>369.6</v>
          </cell>
          <cell r="F89">
            <v>2128.5</v>
          </cell>
          <cell r="G89">
            <v>2124.6</v>
          </cell>
          <cell r="H89">
            <v>2123.1999999999998</v>
          </cell>
          <cell r="J89">
            <v>17.364341085271317</v>
          </cell>
          <cell r="K89">
            <v>17.396215758260382</v>
          </cell>
          <cell r="L89">
            <v>17.407686510926908</v>
          </cell>
          <cell r="N89">
            <v>92</v>
          </cell>
        </row>
        <row r="90">
          <cell r="A90" t="str">
            <v>Macroregiunea Trei</v>
          </cell>
          <cell r="B90">
            <v>741.6</v>
          </cell>
          <cell r="C90">
            <v>741.6</v>
          </cell>
          <cell r="D90">
            <v>741.6</v>
          </cell>
          <cell r="F90">
            <v>2269.8000000000002</v>
          </cell>
          <cell r="G90">
            <v>2250.1</v>
          </cell>
          <cell r="H90">
            <v>2322.1</v>
          </cell>
          <cell r="J90">
            <v>32.672482157018237</v>
          </cell>
          <cell r="K90">
            <v>32.95853517621439</v>
          </cell>
          <cell r="L90">
            <v>31.936609103828435</v>
          </cell>
          <cell r="N90">
            <v>61</v>
          </cell>
        </row>
        <row r="91">
          <cell r="A91" t="str">
            <v>Macroregiunea Patru</v>
          </cell>
          <cell r="B91">
            <v>323</v>
          </cell>
          <cell r="C91">
            <v>323</v>
          </cell>
          <cell r="D91">
            <v>323</v>
          </cell>
          <cell r="F91">
            <v>1385.6</v>
          </cell>
          <cell r="G91">
            <v>1358.8</v>
          </cell>
          <cell r="H91">
            <v>1391.9</v>
          </cell>
          <cell r="J91">
            <v>23.311200923787531</v>
          </cell>
          <cell r="K91">
            <v>23.770974389166913</v>
          </cell>
          <cell r="L91">
            <v>23.205690063941372</v>
          </cell>
          <cell r="N91">
            <v>85</v>
          </cell>
        </row>
        <row r="92">
          <cell r="A92" t="str">
            <v>Slovenija</v>
          </cell>
          <cell r="B92">
            <v>422.5</v>
          </cell>
          <cell r="C92">
            <v>422.5</v>
          </cell>
          <cell r="D92">
            <v>422.5</v>
          </cell>
          <cell r="F92">
            <v>984.3</v>
          </cell>
          <cell r="G92">
            <v>987.8</v>
          </cell>
          <cell r="H92">
            <v>996.1</v>
          </cell>
          <cell r="J92">
            <v>42.923905313420704</v>
          </cell>
          <cell r="K92">
            <v>42.771816157116824</v>
          </cell>
          <cell r="L92">
            <v>42.415420138540306</v>
          </cell>
          <cell r="N92">
            <v>23</v>
          </cell>
        </row>
        <row r="93">
          <cell r="A93" t="str">
            <v>Slovensko</v>
          </cell>
          <cell r="B93">
            <v>829.8</v>
          </cell>
          <cell r="C93">
            <v>829.8</v>
          </cell>
          <cell r="D93">
            <v>829.8</v>
          </cell>
          <cell r="F93">
            <v>2601</v>
          </cell>
          <cell r="G93">
            <v>2607.6999999999998</v>
          </cell>
          <cell r="H93">
            <v>2617.9</v>
          </cell>
          <cell r="J93">
            <v>31.903114186851212</v>
          </cell>
          <cell r="K93">
            <v>31.821145070368523</v>
          </cell>
          <cell r="L93">
            <v>31.697161847282167</v>
          </cell>
          <cell r="N93">
            <v>63</v>
          </cell>
        </row>
        <row r="94">
          <cell r="A94" t="str">
            <v>Manner-Suomi</v>
          </cell>
          <cell r="B94">
            <v>1104.5999999999999</v>
          </cell>
          <cell r="C94">
            <v>1104.5999999999999</v>
          </cell>
          <cell r="D94">
            <v>1104.5999999999999</v>
          </cell>
          <cell r="F94">
            <v>2604.4</v>
          </cell>
          <cell r="G94">
            <v>2613.6</v>
          </cell>
          <cell r="H94">
            <v>2587.1</v>
          </cell>
          <cell r="J94">
            <v>42.412839809553063</v>
          </cell>
          <cell r="K94">
            <v>42.263544536271809</v>
          </cell>
          <cell r="L94">
            <v>42.696455490703876</v>
          </cell>
          <cell r="N94">
            <v>22</v>
          </cell>
        </row>
        <row r="95">
          <cell r="A95" t="str">
            <v>Åland</v>
          </cell>
          <cell r="B95">
            <v>5</v>
          </cell>
          <cell r="C95">
            <v>5</v>
          </cell>
          <cell r="D95">
            <v>5</v>
          </cell>
          <cell r="F95">
            <v>14.8</v>
          </cell>
          <cell r="G95">
            <v>14</v>
          </cell>
          <cell r="H95">
            <v>15.2</v>
          </cell>
          <cell r="J95">
            <v>33.783783783783782</v>
          </cell>
          <cell r="K95">
            <v>35.714285714285715</v>
          </cell>
          <cell r="L95">
            <v>32.894736842105267</v>
          </cell>
          <cell r="N95">
            <v>58</v>
          </cell>
        </row>
        <row r="96">
          <cell r="A96" t="str">
            <v>Östra Sverige</v>
          </cell>
          <cell r="B96">
            <v>1092.2</v>
          </cell>
          <cell r="C96">
            <v>1092.2</v>
          </cell>
          <cell r="D96">
            <v>1092.2</v>
          </cell>
          <cell r="F96">
            <v>2125.8000000000002</v>
          </cell>
          <cell r="G96">
            <v>2154.1999999999998</v>
          </cell>
          <cell r="H96">
            <v>2150.1</v>
          </cell>
          <cell r="J96">
            <v>51.378304638253837</v>
          </cell>
          <cell r="K96">
            <v>50.700956271469686</v>
          </cell>
          <cell r="L96">
            <v>50.797637319194457</v>
          </cell>
          <cell r="N96">
            <v>5</v>
          </cell>
        </row>
        <row r="97">
          <cell r="A97" t="str">
            <v>Södra Sverige</v>
          </cell>
          <cell r="B97">
            <v>1027.7</v>
          </cell>
          <cell r="C97">
            <v>1027.7</v>
          </cell>
          <cell r="D97">
            <v>1027.7</v>
          </cell>
          <cell r="F97">
            <v>2239.8000000000002</v>
          </cell>
          <cell r="G97">
            <v>2274.4</v>
          </cell>
          <cell r="H97">
            <v>2238.5</v>
          </cell>
          <cell r="J97">
            <v>45.883561032235022</v>
          </cell>
          <cell r="K97">
            <v>45.185543440028141</v>
          </cell>
          <cell r="L97">
            <v>45.910207728389544</v>
          </cell>
          <cell r="N97">
            <v>17</v>
          </cell>
        </row>
        <row r="98">
          <cell r="A98" t="str">
            <v>Norra Sverige</v>
          </cell>
          <cell r="B98">
            <v>329</v>
          </cell>
          <cell r="C98">
            <v>329</v>
          </cell>
          <cell r="D98">
            <v>329</v>
          </cell>
          <cell r="F98">
            <v>833</v>
          </cell>
          <cell r="G98">
            <v>841.4</v>
          </cell>
          <cell r="H98">
            <v>852.8</v>
          </cell>
          <cell r="J98">
            <v>39.495798319327733</v>
          </cell>
          <cell r="K98">
            <v>39.101497504159731</v>
          </cell>
          <cell r="L98">
            <v>38.57879924953096</v>
          </cell>
          <cell r="N98">
            <v>37</v>
          </cell>
        </row>
        <row r="100">
          <cell r="A100" t="str">
            <v>Länder</v>
          </cell>
        </row>
        <row r="101">
          <cell r="A101" t="str">
            <v>European Union - 27 countries (from 2020)</v>
          </cell>
          <cell r="B101">
            <v>75068.899999999994</v>
          </cell>
          <cell r="C101">
            <v>75068.899999999994</v>
          </cell>
          <cell r="D101">
            <v>75068.899999999994</v>
          </cell>
          <cell r="F101">
            <v>202503.5</v>
          </cell>
          <cell r="G101">
            <v>204981.7</v>
          </cell>
          <cell r="H101">
            <v>207069</v>
          </cell>
          <cell r="J101">
            <v>37.070421005069043</v>
          </cell>
          <cell r="K101">
            <v>36.622244815024949</v>
          </cell>
          <cell r="L101">
            <v>36.253084720552081</v>
          </cell>
          <cell r="N101">
            <v>18</v>
          </cell>
        </row>
        <row r="102">
          <cell r="A102" t="str">
            <v>Belgium</v>
          </cell>
          <cell r="B102">
            <v>2561.1999999999998</v>
          </cell>
          <cell r="C102">
            <v>2561.1999999999998</v>
          </cell>
          <cell r="D102">
            <v>2561.1999999999998</v>
          </cell>
          <cell r="F102">
            <v>4984.2</v>
          </cell>
          <cell r="G102">
            <v>5021.7</v>
          </cell>
          <cell r="H102">
            <v>5056.3</v>
          </cell>
          <cell r="J102">
            <v>51.386380963845745</v>
          </cell>
          <cell r="K102">
            <v>51.002648505486192</v>
          </cell>
          <cell r="L102">
            <v>50.653640013448566</v>
          </cell>
          <cell r="N102">
            <v>2</v>
          </cell>
        </row>
        <row r="103">
          <cell r="A103" t="str">
            <v>Bulgaria</v>
          </cell>
          <cell r="B103">
            <v>981.6</v>
          </cell>
          <cell r="C103">
            <v>981.6</v>
          </cell>
          <cell r="D103">
            <v>981.6</v>
          </cell>
          <cell r="F103">
            <v>2934.9</v>
          </cell>
          <cell r="G103">
            <v>2924</v>
          </cell>
          <cell r="H103">
            <v>2925.4</v>
          </cell>
          <cell r="J103">
            <v>33.4457732801799</v>
          </cell>
          <cell r="K103">
            <v>33.57045143638851</v>
          </cell>
          <cell r="L103">
            <v>33.554385725029057</v>
          </cell>
          <cell r="N103">
            <v>19</v>
          </cell>
        </row>
        <row r="104">
          <cell r="A104" t="str">
            <v>Czechia</v>
          </cell>
          <cell r="B104">
            <v>1394.6</v>
          </cell>
          <cell r="C104">
            <v>1394.6</v>
          </cell>
          <cell r="D104">
            <v>1394.6</v>
          </cell>
          <cell r="F104">
            <v>5155.6000000000004</v>
          </cell>
          <cell r="G104">
            <v>5042</v>
          </cell>
          <cell r="H104">
            <v>5171</v>
          </cell>
          <cell r="J104">
            <v>27.050197843122035</v>
          </cell>
          <cell r="K104">
            <v>27.659658865529551</v>
          </cell>
          <cell r="L104">
            <v>26.969638367820536</v>
          </cell>
          <cell r="N104">
            <v>26</v>
          </cell>
        </row>
        <row r="105">
          <cell r="A105" t="str">
            <v>Denmark</v>
          </cell>
          <cell r="B105">
            <v>1183.9000000000001</v>
          </cell>
          <cell r="C105">
            <v>1183.9000000000001</v>
          </cell>
          <cell r="D105">
            <v>1183.9000000000001</v>
          </cell>
          <cell r="F105">
            <v>2971.8</v>
          </cell>
          <cell r="G105">
            <v>3001.5</v>
          </cell>
          <cell r="H105">
            <v>3061.4</v>
          </cell>
          <cell r="J105">
            <v>39.837808735446536</v>
          </cell>
          <cell r="K105">
            <v>39.443611527569551</v>
          </cell>
          <cell r="L105">
            <v>38.671849480629774</v>
          </cell>
          <cell r="N105">
            <v>14</v>
          </cell>
        </row>
        <row r="106">
          <cell r="A106" t="str">
            <v>Germany</v>
          </cell>
          <cell r="B106">
            <v>13715.9</v>
          </cell>
          <cell r="C106">
            <v>13715.9</v>
          </cell>
          <cell r="D106">
            <v>13715.9</v>
          </cell>
          <cell r="F106">
            <v>42261.5</v>
          </cell>
          <cell r="G106">
            <v>42826.8</v>
          </cell>
          <cell r="H106">
            <v>43044.7</v>
          </cell>
          <cell r="J106">
            <v>32.454834778699286</v>
          </cell>
          <cell r="K106">
            <v>32.026441387168781</v>
          </cell>
          <cell r="L106">
            <v>31.864317790575846</v>
          </cell>
          <cell r="N106">
            <v>20</v>
          </cell>
        </row>
        <row r="107">
          <cell r="A107" t="str">
            <v>Estonia</v>
          </cell>
          <cell r="B107">
            <v>289.5</v>
          </cell>
          <cell r="C107">
            <v>289.5</v>
          </cell>
          <cell r="D107">
            <v>289.5</v>
          </cell>
          <cell r="F107">
            <v>677.3</v>
          </cell>
          <cell r="G107">
            <v>694.6</v>
          </cell>
          <cell r="H107">
            <v>698.6</v>
          </cell>
          <cell r="J107">
            <v>42.743245238446775</v>
          </cell>
          <cell r="K107">
            <v>41.678663979268642</v>
          </cell>
          <cell r="L107">
            <v>41.440022902948755</v>
          </cell>
          <cell r="N107">
            <v>12</v>
          </cell>
        </row>
        <row r="108">
          <cell r="A108" t="str">
            <v>Ireland</v>
          </cell>
          <cell r="B108">
            <v>1366.8</v>
          </cell>
          <cell r="C108">
            <v>1366.8</v>
          </cell>
          <cell r="D108">
            <v>1366.8</v>
          </cell>
          <cell r="F108">
            <v>2579.3000000000002</v>
          </cell>
          <cell r="G108">
            <v>2667.8</v>
          </cell>
          <cell r="H108">
            <v>2737.2</v>
          </cell>
          <cell r="J108">
            <v>52.991121622145542</v>
          </cell>
          <cell r="K108">
            <v>51.233225879001424</v>
          </cell>
          <cell r="L108">
            <v>49.934239368697945</v>
          </cell>
          <cell r="N108">
            <v>3</v>
          </cell>
        </row>
        <row r="109">
          <cell r="A109" t="str">
            <v>Greece</v>
          </cell>
          <cell r="B109">
            <v>1622.4</v>
          </cell>
          <cell r="C109">
            <v>1622.4</v>
          </cell>
          <cell r="D109">
            <v>1622.4</v>
          </cell>
          <cell r="F109">
            <v>4133.7</v>
          </cell>
          <cell r="G109">
            <v>4186.8</v>
          </cell>
          <cell r="H109">
            <v>4265.8999999999996</v>
          </cell>
          <cell r="J109">
            <v>39.248131214166484</v>
          </cell>
          <cell r="K109">
            <v>38.750358268844941</v>
          </cell>
          <cell r="L109">
            <v>38.03183384514405</v>
          </cell>
          <cell r="N109">
            <v>15</v>
          </cell>
        </row>
        <row r="110">
          <cell r="A110" t="str">
            <v>Spain</v>
          </cell>
          <cell r="B110">
            <v>9443.9</v>
          </cell>
          <cell r="C110">
            <v>9443.9</v>
          </cell>
          <cell r="D110">
            <v>9443.9</v>
          </cell>
          <cell r="F110">
            <v>20533.7</v>
          </cell>
          <cell r="G110">
            <v>21163.4</v>
          </cell>
          <cell r="H110">
            <v>21634</v>
          </cell>
          <cell r="J110">
            <v>45.992198191266063</v>
          </cell>
          <cell r="K110">
            <v>44.623737206687011</v>
          </cell>
          <cell r="L110">
            <v>43.653046131089951</v>
          </cell>
          <cell r="N110">
            <v>8</v>
          </cell>
        </row>
        <row r="111">
          <cell r="A111" t="str">
            <v>France</v>
          </cell>
          <cell r="B111">
            <v>12919.1</v>
          </cell>
          <cell r="C111">
            <v>12919.1</v>
          </cell>
          <cell r="D111">
            <v>12919.1</v>
          </cell>
          <cell r="F111">
            <v>28301.599999999999</v>
          </cell>
          <cell r="G111">
            <v>28539.1</v>
          </cell>
          <cell r="H111">
            <v>28912.7</v>
          </cell>
          <cell r="J111">
            <v>45.647949232552229</v>
          </cell>
          <cell r="K111">
            <v>45.26807082213525</v>
          </cell>
          <cell r="L111">
            <v>44.683132325932895</v>
          </cell>
          <cell r="N111">
            <v>7</v>
          </cell>
        </row>
        <row r="112">
          <cell r="A112" t="str">
            <v>Croatia</v>
          </cell>
          <cell r="B112">
            <v>479.6</v>
          </cell>
          <cell r="C112">
            <v>479.6</v>
          </cell>
          <cell r="D112">
            <v>479.6</v>
          </cell>
          <cell r="F112">
            <v>1603.3</v>
          </cell>
          <cell r="G112">
            <v>1617.5</v>
          </cell>
          <cell r="H112">
            <v>1681.4</v>
          </cell>
          <cell r="J112">
            <v>29.913303810890042</v>
          </cell>
          <cell r="K112">
            <v>29.650695517774345</v>
          </cell>
          <cell r="L112">
            <v>28.523849173307958</v>
          </cell>
          <cell r="N112">
            <v>25</v>
          </cell>
        </row>
        <row r="113">
          <cell r="A113" t="str">
            <v>Italy</v>
          </cell>
          <cell r="B113">
            <v>5595.1</v>
          </cell>
          <cell r="C113">
            <v>5595.1</v>
          </cell>
          <cell r="D113">
            <v>5595.1</v>
          </cell>
          <cell r="F113">
            <v>23027.7</v>
          </cell>
          <cell r="G113">
            <v>23501.9</v>
          </cell>
          <cell r="H113">
            <v>23867.7</v>
          </cell>
          <cell r="J113">
            <v>24.297259387607102</v>
          </cell>
          <cell r="K113">
            <v>23.807011348018669</v>
          </cell>
          <cell r="L113">
            <v>23.442141471528469</v>
          </cell>
          <cell r="N113">
            <v>28</v>
          </cell>
        </row>
        <row r="114">
          <cell r="A114" t="str">
            <v>Cyprus</v>
          </cell>
          <cell r="B114">
            <v>231.7</v>
          </cell>
          <cell r="C114">
            <v>231.7</v>
          </cell>
          <cell r="D114">
            <v>231.7</v>
          </cell>
          <cell r="F114">
            <v>463.9</v>
          </cell>
          <cell r="G114">
            <v>477.7</v>
          </cell>
          <cell r="H114">
            <v>485</v>
          </cell>
          <cell r="J114">
            <v>49.946109075231732</v>
          </cell>
          <cell r="K114">
            <v>48.503244714255807</v>
          </cell>
          <cell r="L114">
            <v>47.773195876288661</v>
          </cell>
          <cell r="N114">
            <v>5</v>
          </cell>
        </row>
        <row r="115">
          <cell r="A115" t="str">
            <v>Latvia</v>
          </cell>
          <cell r="B115">
            <v>368.2</v>
          </cell>
          <cell r="C115">
            <v>368.2</v>
          </cell>
          <cell r="D115">
            <v>368.2</v>
          </cell>
          <cell r="F115">
            <v>886.2</v>
          </cell>
          <cell r="G115">
            <v>884.2</v>
          </cell>
          <cell r="H115">
            <v>877.4</v>
          </cell>
          <cell r="J115">
            <v>41.548183254344387</v>
          </cell>
          <cell r="K115">
            <v>41.642162406695313</v>
          </cell>
          <cell r="L115">
            <v>41.964896284476865</v>
          </cell>
          <cell r="N115">
            <v>11</v>
          </cell>
        </row>
        <row r="116">
          <cell r="A116" t="str">
            <v>Lithuania</v>
          </cell>
          <cell r="B116">
            <v>708.2</v>
          </cell>
          <cell r="C116">
            <v>708.2</v>
          </cell>
          <cell r="D116">
            <v>708.2</v>
          </cell>
          <cell r="F116">
            <v>1415.7</v>
          </cell>
          <cell r="G116">
            <v>1435.5</v>
          </cell>
          <cell r="H116">
            <v>1455.9</v>
          </cell>
          <cell r="J116">
            <v>50.024722751995476</v>
          </cell>
          <cell r="K116">
            <v>49.334726576105894</v>
          </cell>
          <cell r="L116">
            <v>48.643450786455112</v>
          </cell>
          <cell r="N116">
            <v>4</v>
          </cell>
        </row>
        <row r="117">
          <cell r="A117" t="str">
            <v>Luxembourg</v>
          </cell>
          <cell r="B117">
            <v>170.9</v>
          </cell>
          <cell r="C117">
            <v>170.9</v>
          </cell>
          <cell r="D117">
            <v>170.9</v>
          </cell>
          <cell r="F117">
            <v>311.39999999999998</v>
          </cell>
          <cell r="G117">
            <v>321.10000000000002</v>
          </cell>
          <cell r="H117">
            <v>323.2</v>
          </cell>
          <cell r="J117">
            <v>54.881181759794487</v>
          </cell>
          <cell r="K117">
            <v>53.223294923699783</v>
          </cell>
          <cell r="L117">
            <v>52.87747524752475</v>
          </cell>
          <cell r="N117">
            <v>1</v>
          </cell>
        </row>
        <row r="118">
          <cell r="A118" t="str">
            <v>Hungary</v>
          </cell>
          <cell r="B118">
            <v>1475.9</v>
          </cell>
          <cell r="C118">
            <v>1475.9</v>
          </cell>
          <cell r="D118">
            <v>1475.9</v>
          </cell>
          <cell r="F118">
            <v>4669.7</v>
          </cell>
          <cell r="G118">
            <v>4697.5</v>
          </cell>
          <cell r="H118">
            <v>4699.3</v>
          </cell>
          <cell r="J118">
            <v>31.605884746343449</v>
          </cell>
          <cell r="K118">
            <v>31.418839808408727</v>
          </cell>
          <cell r="L118">
            <v>31.406805268869832</v>
          </cell>
          <cell r="N118">
            <v>22</v>
          </cell>
        </row>
        <row r="119">
          <cell r="A119" t="str">
            <v>Malta</v>
          </cell>
          <cell r="B119">
            <v>97</v>
          </cell>
          <cell r="C119">
            <v>97</v>
          </cell>
          <cell r="D119">
            <v>97</v>
          </cell>
          <cell r="F119">
            <v>283.3</v>
          </cell>
          <cell r="G119">
            <v>302.3</v>
          </cell>
          <cell r="H119">
            <v>318.7</v>
          </cell>
          <cell r="J119">
            <v>34.239322273208614</v>
          </cell>
          <cell r="K119">
            <v>32.087330466424078</v>
          </cell>
          <cell r="L119">
            <v>30.436146846564167</v>
          </cell>
          <cell r="N119">
            <v>24</v>
          </cell>
        </row>
        <row r="120">
          <cell r="A120" t="str">
            <v>Netherlands</v>
          </cell>
          <cell r="B120">
            <v>3983.7</v>
          </cell>
          <cell r="C120">
            <v>3983.7</v>
          </cell>
          <cell r="D120">
            <v>3983.7</v>
          </cell>
          <cell r="F120">
            <v>9548</v>
          </cell>
          <cell r="G120">
            <v>9737</v>
          </cell>
          <cell r="H120">
            <v>9797.6</v>
          </cell>
          <cell r="J120">
            <v>41.722873900293258</v>
          </cell>
          <cell r="K120">
            <v>40.913012221423436</v>
          </cell>
          <cell r="L120">
            <v>40.659957540622187</v>
          </cell>
          <cell r="N120">
            <v>13</v>
          </cell>
        </row>
        <row r="121">
          <cell r="A121" t="str">
            <v>Austria</v>
          </cell>
          <cell r="B121">
            <v>1670</v>
          </cell>
          <cell r="C121">
            <v>1670</v>
          </cell>
          <cell r="D121">
            <v>1670</v>
          </cell>
          <cell r="F121">
            <v>4430.8999999999996</v>
          </cell>
          <cell r="G121">
            <v>4471.8</v>
          </cell>
          <cell r="H121">
            <v>4476.5</v>
          </cell>
          <cell r="J121">
            <v>37.689859847886439</v>
          </cell>
          <cell r="K121">
            <v>37.345140659242361</v>
          </cell>
          <cell r="L121">
            <v>37.305930972858256</v>
          </cell>
          <cell r="N121">
            <v>17</v>
          </cell>
        </row>
        <row r="122">
          <cell r="A122" t="str">
            <v>Poland</v>
          </cell>
          <cell r="B122">
            <v>6523.3</v>
          </cell>
          <cell r="C122">
            <v>6523.3</v>
          </cell>
          <cell r="D122">
            <v>6523.3</v>
          </cell>
          <cell r="F122">
            <v>17219.3</v>
          </cell>
          <cell r="G122">
            <v>17268.5</v>
          </cell>
          <cell r="H122">
            <v>17190.5</v>
          </cell>
          <cell r="J122">
            <v>37.883653807065329</v>
          </cell>
          <cell r="K122">
            <v>37.775718794336512</v>
          </cell>
          <cell r="L122">
            <v>37.947121956894797</v>
          </cell>
          <cell r="N122">
            <v>16</v>
          </cell>
        </row>
        <row r="123">
          <cell r="A123" t="str">
            <v>Portugal</v>
          </cell>
          <cell r="B123">
            <v>1593.9</v>
          </cell>
          <cell r="C123">
            <v>1593.9</v>
          </cell>
          <cell r="D123">
            <v>1593.9</v>
          </cell>
          <cell r="F123">
            <v>4908.8</v>
          </cell>
          <cell r="G123">
            <v>5016.7</v>
          </cell>
          <cell r="H123">
            <v>5083.3999999999996</v>
          </cell>
          <cell r="J123">
            <v>32.470257496740544</v>
          </cell>
          <cell r="K123">
            <v>31.771881914405885</v>
          </cell>
          <cell r="L123">
            <v>31.354998622968882</v>
          </cell>
          <cell r="N123">
            <v>23</v>
          </cell>
        </row>
        <row r="124">
          <cell r="A124" t="str">
            <v>Romania</v>
          </cell>
          <cell r="B124">
            <v>1881.6</v>
          </cell>
          <cell r="C124">
            <v>1881.6</v>
          </cell>
          <cell r="D124">
            <v>1881.6</v>
          </cell>
          <cell r="F124">
            <v>7798.9</v>
          </cell>
          <cell r="G124">
            <v>7689.3</v>
          </cell>
          <cell r="H124">
            <v>7847.3</v>
          </cell>
          <cell r="J124">
            <v>24.126479375296515</v>
          </cell>
          <cell r="K124">
            <v>24.470367913854314</v>
          </cell>
          <cell r="L124">
            <v>23.977673849604319</v>
          </cell>
          <cell r="N124">
            <v>27</v>
          </cell>
        </row>
        <row r="125">
          <cell r="A125" t="str">
            <v>Slovenia</v>
          </cell>
          <cell r="B125">
            <v>422.5</v>
          </cell>
          <cell r="C125">
            <v>422.5</v>
          </cell>
          <cell r="D125">
            <v>422.5</v>
          </cell>
          <cell r="F125">
            <v>984.3</v>
          </cell>
          <cell r="G125">
            <v>987.8</v>
          </cell>
          <cell r="H125">
            <v>996.1</v>
          </cell>
          <cell r="J125">
            <v>42.923905313420704</v>
          </cell>
          <cell r="K125">
            <v>42.771816157116824</v>
          </cell>
          <cell r="L125">
            <v>42.415420138540306</v>
          </cell>
          <cell r="N125">
            <v>10</v>
          </cell>
        </row>
        <row r="126">
          <cell r="A126" t="str">
            <v>Slovakia</v>
          </cell>
          <cell r="B126">
            <v>829.8</v>
          </cell>
          <cell r="C126">
            <v>829.8</v>
          </cell>
          <cell r="D126">
            <v>829.8</v>
          </cell>
          <cell r="F126">
            <v>2601</v>
          </cell>
          <cell r="G126">
            <v>2607.6999999999998</v>
          </cell>
          <cell r="H126">
            <v>2617.9</v>
          </cell>
          <cell r="J126">
            <v>31.903114186851212</v>
          </cell>
          <cell r="K126">
            <v>31.821145070368523</v>
          </cell>
          <cell r="L126">
            <v>31.697161847282167</v>
          </cell>
          <cell r="N126">
            <v>21</v>
          </cell>
        </row>
        <row r="127">
          <cell r="A127" t="str">
            <v>Finland</v>
          </cell>
          <cell r="B127">
            <v>1109.5999999999999</v>
          </cell>
          <cell r="C127">
            <v>1109.5999999999999</v>
          </cell>
          <cell r="D127">
            <v>1109.5999999999999</v>
          </cell>
          <cell r="F127">
            <v>2619.1999999999998</v>
          </cell>
          <cell r="G127">
            <v>2627.7</v>
          </cell>
          <cell r="H127">
            <v>2602.3000000000002</v>
          </cell>
          <cell r="J127">
            <v>42.36408063530849</v>
          </cell>
          <cell r="K127">
            <v>42.227042660882141</v>
          </cell>
          <cell r="L127">
            <v>42.63920378127041</v>
          </cell>
          <cell r="N127">
            <v>9</v>
          </cell>
        </row>
        <row r="128">
          <cell r="A128" t="str">
            <v>Sweden</v>
          </cell>
          <cell r="B128">
            <v>2448.9</v>
          </cell>
          <cell r="C128">
            <v>2448.9</v>
          </cell>
          <cell r="D128">
            <v>2448.9</v>
          </cell>
          <cell r="F128">
            <v>5198.6000000000004</v>
          </cell>
          <cell r="G128">
            <v>5270.1</v>
          </cell>
          <cell r="H128">
            <v>5241.3</v>
          </cell>
          <cell r="J128">
            <v>47.106913399761474</v>
          </cell>
          <cell r="K128">
            <v>46.467808959981781</v>
          </cell>
          <cell r="L128">
            <v>46.723141205426131</v>
          </cell>
          <cell r="N128">
            <v>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el"/>
      <sheetName val="Impressum"/>
      <sheetName val="Vorwort"/>
      <sheetName val="InfoRev2024"/>
      <sheetName val="Definitionen"/>
      <sheetName val="Datenangebot"/>
      <sheetName val="Schaubild"/>
      <sheetName val="WZ08"/>
      <sheetName val="Anschriften"/>
      <sheetName val="Inhalt"/>
      <sheetName val="1.1"/>
      <sheetName val="1.2"/>
      <sheetName val="1.3"/>
      <sheetName val="1.4"/>
      <sheetName val="2.1"/>
      <sheetName val="2.2"/>
      <sheetName val="2.3"/>
      <sheetName val="2.4"/>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t="str">
            <v>08</v>
          </cell>
          <cell r="D7" t="str">
            <v>BW</v>
          </cell>
          <cell r="E7" t="str">
            <v>1</v>
          </cell>
          <cell r="F7"/>
          <cell r="G7"/>
          <cell r="H7" t="str">
            <v>Baden-Württemberg</v>
          </cell>
        </row>
        <row r="8">
          <cell r="D8" t="str">
            <v>BW</v>
          </cell>
          <cell r="F8" t="str">
            <v>2</v>
          </cell>
          <cell r="H8" t="str">
            <v>Stuttgart, Regierungsbezirk</v>
          </cell>
        </row>
        <row r="9">
          <cell r="D9" t="str">
            <v>BW</v>
          </cell>
          <cell r="G9" t="str">
            <v>3</v>
          </cell>
          <cell r="H9" t="str">
            <v>Stuttgart, Landeshauptstadt, Stadtkreis</v>
          </cell>
        </row>
        <row r="10">
          <cell r="D10" t="str">
            <v>BW</v>
          </cell>
          <cell r="G10" t="str">
            <v>3</v>
          </cell>
          <cell r="H10" t="str">
            <v>Böblingen, Landkreis</v>
          </cell>
        </row>
        <row r="11">
          <cell r="D11" t="str">
            <v>BW</v>
          </cell>
          <cell r="G11" t="str">
            <v>3</v>
          </cell>
          <cell r="H11" t="str">
            <v>Esslingen, Landkreis</v>
          </cell>
        </row>
        <row r="12">
          <cell r="D12" t="str">
            <v>BW</v>
          </cell>
          <cell r="G12" t="str">
            <v>3</v>
          </cell>
          <cell r="H12" t="str">
            <v>Göppingen, Landkreis</v>
          </cell>
        </row>
        <row r="13">
          <cell r="D13" t="str">
            <v>BW</v>
          </cell>
          <cell r="G13" t="str">
            <v>3</v>
          </cell>
          <cell r="H13" t="str">
            <v>Ludwigsburg, Landkreis</v>
          </cell>
        </row>
        <row r="14">
          <cell r="D14" t="str">
            <v>BW</v>
          </cell>
          <cell r="G14" t="str">
            <v>3</v>
          </cell>
          <cell r="H14" t="str">
            <v>Rems-Murr-Kreis</v>
          </cell>
        </row>
        <row r="15">
          <cell r="D15" t="str">
            <v>BW</v>
          </cell>
          <cell r="G15" t="str">
            <v>3</v>
          </cell>
          <cell r="H15" t="str">
            <v>Heilbronn, Stadtkreis</v>
          </cell>
        </row>
        <row r="16">
          <cell r="D16" t="str">
            <v>BW</v>
          </cell>
          <cell r="G16" t="str">
            <v>3</v>
          </cell>
          <cell r="H16" t="str">
            <v>Heilbronn, Landkreis</v>
          </cell>
        </row>
        <row r="17">
          <cell r="D17" t="str">
            <v>BW</v>
          </cell>
          <cell r="G17" t="str">
            <v>3</v>
          </cell>
          <cell r="H17" t="str">
            <v>Hohenlohekreis</v>
          </cell>
        </row>
        <row r="18">
          <cell r="D18" t="str">
            <v>BW</v>
          </cell>
          <cell r="G18" t="str">
            <v>3</v>
          </cell>
          <cell r="H18" t="str">
            <v>Schwäbisch Hall, Landkreis</v>
          </cell>
        </row>
        <row r="19">
          <cell r="D19" t="str">
            <v>BW</v>
          </cell>
          <cell r="G19" t="str">
            <v>3</v>
          </cell>
          <cell r="H19" t="str">
            <v>Main-Tauber-Kreis</v>
          </cell>
        </row>
        <row r="20">
          <cell r="D20" t="str">
            <v>BW</v>
          </cell>
          <cell r="G20" t="str">
            <v>3</v>
          </cell>
          <cell r="H20" t="str">
            <v>Heidenheim, Landkreis</v>
          </cell>
        </row>
        <row r="21">
          <cell r="D21" t="str">
            <v>BW</v>
          </cell>
          <cell r="G21" t="str">
            <v>3</v>
          </cell>
          <cell r="H21" t="str">
            <v>Ostalbkreis</v>
          </cell>
        </row>
        <row r="22">
          <cell r="D22" t="str">
            <v>BW</v>
          </cell>
          <cell r="F22" t="str">
            <v>2</v>
          </cell>
          <cell r="H22" t="str">
            <v>Karlsruhe, Regierungsbezirk</v>
          </cell>
        </row>
        <row r="23">
          <cell r="D23" t="str">
            <v>BW</v>
          </cell>
          <cell r="G23" t="str">
            <v>3</v>
          </cell>
          <cell r="H23" t="str">
            <v>Baden-Baden, Stadtkreis</v>
          </cell>
        </row>
        <row r="24">
          <cell r="D24" t="str">
            <v>BW</v>
          </cell>
          <cell r="G24" t="str">
            <v>3</v>
          </cell>
          <cell r="H24" t="str">
            <v>Karlsruhe, Stadtkreis</v>
          </cell>
        </row>
        <row r="25">
          <cell r="D25" t="str">
            <v>BW</v>
          </cell>
          <cell r="G25" t="str">
            <v>3</v>
          </cell>
          <cell r="H25" t="str">
            <v>Karlsruhe, Landkreis</v>
          </cell>
        </row>
        <row r="26">
          <cell r="D26" t="str">
            <v>BW</v>
          </cell>
          <cell r="G26" t="str">
            <v>3</v>
          </cell>
          <cell r="H26" t="str">
            <v>Rastatt, Landkreis</v>
          </cell>
        </row>
        <row r="27">
          <cell r="D27" t="str">
            <v>BW</v>
          </cell>
          <cell r="G27" t="str">
            <v>3</v>
          </cell>
          <cell r="H27" t="str">
            <v>Heidelberg, Stadtkreis</v>
          </cell>
        </row>
        <row r="28">
          <cell r="D28" t="str">
            <v>BW</v>
          </cell>
          <cell r="G28" t="str">
            <v>3</v>
          </cell>
          <cell r="H28" t="str">
            <v>Mannheim, Universitätsstadt, Stadtkreis</v>
          </cell>
        </row>
        <row r="29">
          <cell r="D29" t="str">
            <v>BW</v>
          </cell>
          <cell r="G29" t="str">
            <v>3</v>
          </cell>
          <cell r="H29" t="str">
            <v>Neckar-Odenwald-Kreis</v>
          </cell>
        </row>
        <row r="30">
          <cell r="D30" t="str">
            <v>BW</v>
          </cell>
          <cell r="G30" t="str">
            <v>3</v>
          </cell>
          <cell r="H30" t="str">
            <v>Rhein-Neckar-Kreis</v>
          </cell>
        </row>
        <row r="31">
          <cell r="D31" t="str">
            <v>BW</v>
          </cell>
          <cell r="G31" t="str">
            <v>3</v>
          </cell>
          <cell r="H31" t="str">
            <v>Pforzheim, Stadtkreis</v>
          </cell>
        </row>
        <row r="32">
          <cell r="D32" t="str">
            <v>BW</v>
          </cell>
          <cell r="G32" t="str">
            <v>3</v>
          </cell>
          <cell r="H32" t="str">
            <v>Calw, Landkreis</v>
          </cell>
        </row>
        <row r="33">
          <cell r="D33" t="str">
            <v>BW</v>
          </cell>
          <cell r="G33" t="str">
            <v>3</v>
          </cell>
          <cell r="H33" t="str">
            <v>Enzkreis</v>
          </cell>
        </row>
        <row r="34">
          <cell r="D34" t="str">
            <v>BW</v>
          </cell>
          <cell r="G34" t="str">
            <v>3</v>
          </cell>
          <cell r="H34" t="str">
            <v>Freudenstadt, Landkreis</v>
          </cell>
        </row>
        <row r="35">
          <cell r="D35" t="str">
            <v>BW</v>
          </cell>
          <cell r="F35" t="str">
            <v>2</v>
          </cell>
          <cell r="H35" t="str">
            <v>Freiburg, Regierungsbezirk</v>
          </cell>
        </row>
        <row r="36">
          <cell r="D36" t="str">
            <v>BW</v>
          </cell>
          <cell r="G36" t="str">
            <v>3</v>
          </cell>
          <cell r="H36" t="str">
            <v>Freiburg im Breisgau, Stadtkreis</v>
          </cell>
        </row>
        <row r="37">
          <cell r="D37" t="str">
            <v>BW</v>
          </cell>
          <cell r="G37" t="str">
            <v>3</v>
          </cell>
          <cell r="H37" t="str">
            <v>Breisgau-Hochschwarzwald, Landkreis</v>
          </cell>
        </row>
        <row r="38">
          <cell r="D38" t="str">
            <v>BW</v>
          </cell>
          <cell r="G38" t="str">
            <v>3</v>
          </cell>
          <cell r="H38" t="str">
            <v>Emmendingen, Landkreis</v>
          </cell>
        </row>
        <row r="39">
          <cell r="D39" t="str">
            <v>BW</v>
          </cell>
          <cell r="G39" t="str">
            <v>3</v>
          </cell>
          <cell r="H39" t="str">
            <v>Ortenaukreis</v>
          </cell>
        </row>
        <row r="40">
          <cell r="D40" t="str">
            <v>BW</v>
          </cell>
          <cell r="G40" t="str">
            <v>3</v>
          </cell>
          <cell r="H40" t="str">
            <v>Rottweil, Landkreis</v>
          </cell>
        </row>
        <row r="41">
          <cell r="D41" t="str">
            <v>BW</v>
          </cell>
          <cell r="G41" t="str">
            <v>3</v>
          </cell>
          <cell r="H41" t="str">
            <v>Schwarzwald-Baar-Kreis</v>
          </cell>
        </row>
        <row r="42">
          <cell r="D42" t="str">
            <v>BW</v>
          </cell>
          <cell r="G42" t="str">
            <v>3</v>
          </cell>
          <cell r="H42" t="str">
            <v>Tuttlingen, Landkreis</v>
          </cell>
        </row>
        <row r="43">
          <cell r="D43" t="str">
            <v>BW</v>
          </cell>
          <cell r="G43" t="str">
            <v>3</v>
          </cell>
          <cell r="H43" t="str">
            <v>Konstanz, Landkreis</v>
          </cell>
        </row>
        <row r="44">
          <cell r="D44" t="str">
            <v>BW</v>
          </cell>
          <cell r="G44" t="str">
            <v>3</v>
          </cell>
          <cell r="H44" t="str">
            <v>Lörrach, Landkreis</v>
          </cell>
        </row>
        <row r="45">
          <cell r="D45" t="str">
            <v>BW</v>
          </cell>
          <cell r="G45" t="str">
            <v>3</v>
          </cell>
          <cell r="H45" t="str">
            <v>Waldshut, Landkreis</v>
          </cell>
        </row>
        <row r="46">
          <cell r="D46" t="str">
            <v>BW</v>
          </cell>
          <cell r="F46" t="str">
            <v>2</v>
          </cell>
          <cell r="H46" t="str">
            <v>Tübingen, Regierungsbezirk</v>
          </cell>
        </row>
        <row r="47">
          <cell r="D47" t="str">
            <v>BW</v>
          </cell>
          <cell r="G47" t="str">
            <v>3</v>
          </cell>
          <cell r="H47" t="str">
            <v>Reutlingen, Landkreis</v>
          </cell>
        </row>
        <row r="48">
          <cell r="D48" t="str">
            <v>BW</v>
          </cell>
          <cell r="G48" t="str">
            <v>3</v>
          </cell>
          <cell r="H48" t="str">
            <v>Tübingen, Landkreis</v>
          </cell>
        </row>
        <row r="49">
          <cell r="D49" t="str">
            <v>BW</v>
          </cell>
          <cell r="G49" t="str">
            <v>3</v>
          </cell>
          <cell r="H49" t="str">
            <v>Zollernalbkreis</v>
          </cell>
        </row>
        <row r="50">
          <cell r="D50" t="str">
            <v>BW</v>
          </cell>
          <cell r="G50" t="str">
            <v>3</v>
          </cell>
          <cell r="H50" t="str">
            <v>Ulm, Universitätsstadt, Stadtkreis</v>
          </cell>
        </row>
        <row r="51">
          <cell r="D51" t="str">
            <v>BW</v>
          </cell>
          <cell r="G51" t="str">
            <v>3</v>
          </cell>
          <cell r="H51" t="str">
            <v>Alb-Donau-Kreis</v>
          </cell>
        </row>
        <row r="52">
          <cell r="D52" t="str">
            <v>BW</v>
          </cell>
          <cell r="G52" t="str">
            <v>3</v>
          </cell>
          <cell r="H52" t="str">
            <v>Biberach, Landkreis</v>
          </cell>
        </row>
        <row r="53">
          <cell r="D53" t="str">
            <v>BW</v>
          </cell>
          <cell r="G53" t="str">
            <v>3</v>
          </cell>
          <cell r="H53" t="str">
            <v>Bodenseekreis</v>
          </cell>
        </row>
        <row r="54">
          <cell r="D54" t="str">
            <v>BW</v>
          </cell>
          <cell r="G54" t="str">
            <v>3</v>
          </cell>
          <cell r="H54" t="str">
            <v>Ravensburg, Landkreis</v>
          </cell>
        </row>
        <row r="55">
          <cell r="D55" t="str">
            <v>BW</v>
          </cell>
          <cell r="G55" t="str">
            <v>3</v>
          </cell>
          <cell r="H55" t="str">
            <v>Sigmaringen, Landkreis</v>
          </cell>
        </row>
        <row r="56">
          <cell r="D56" t="str">
            <v>BY</v>
          </cell>
          <cell r="E56" t="str">
            <v>1</v>
          </cell>
          <cell r="F56"/>
          <cell r="G56"/>
          <cell r="H56" t="str">
            <v>Bayern</v>
          </cell>
        </row>
        <row r="57">
          <cell r="D57" t="str">
            <v>BY</v>
          </cell>
          <cell r="F57" t="str">
            <v>2</v>
          </cell>
          <cell r="H57" t="str">
            <v>Oberbayern, Regierungsbezirk</v>
          </cell>
        </row>
        <row r="58">
          <cell r="D58" t="str">
            <v>BY</v>
          </cell>
          <cell r="G58" t="str">
            <v>3</v>
          </cell>
          <cell r="H58" t="str">
            <v>Ingolstadt, Kreisfreie Stadt</v>
          </cell>
        </row>
        <row r="59">
          <cell r="D59" t="str">
            <v>BY</v>
          </cell>
          <cell r="G59" t="str">
            <v>3</v>
          </cell>
          <cell r="H59" t="str">
            <v>München, Landeshauptstadt, Kreisfreie Stadt</v>
          </cell>
        </row>
        <row r="60">
          <cell r="D60" t="str">
            <v>BY</v>
          </cell>
          <cell r="G60" t="str">
            <v>3</v>
          </cell>
          <cell r="H60" t="str">
            <v>Rosenheim, Kreisfreie Stadt</v>
          </cell>
        </row>
        <row r="61">
          <cell r="D61" t="str">
            <v>BY</v>
          </cell>
          <cell r="G61" t="str">
            <v>3</v>
          </cell>
          <cell r="H61" t="str">
            <v>Altötting, Landkreis</v>
          </cell>
        </row>
        <row r="62">
          <cell r="D62" t="str">
            <v>BY</v>
          </cell>
          <cell r="G62" t="str">
            <v>3</v>
          </cell>
          <cell r="H62" t="str">
            <v>Berchtesgadener Land, Landkreis</v>
          </cell>
        </row>
        <row r="63">
          <cell r="D63" t="str">
            <v>BY</v>
          </cell>
          <cell r="G63" t="str">
            <v>3</v>
          </cell>
          <cell r="H63" t="str">
            <v>Bad Tölz-Wolfratshausen, Landkreis</v>
          </cell>
        </row>
        <row r="64">
          <cell r="D64" t="str">
            <v>BY</v>
          </cell>
          <cell r="G64" t="str">
            <v>3</v>
          </cell>
          <cell r="H64" t="str">
            <v>Dachau, Landkreis</v>
          </cell>
        </row>
        <row r="65">
          <cell r="D65" t="str">
            <v>BY</v>
          </cell>
          <cell r="G65" t="str">
            <v>3</v>
          </cell>
          <cell r="H65" t="str">
            <v>Ebersberg, Landkreis</v>
          </cell>
        </row>
        <row r="66">
          <cell r="D66" t="str">
            <v>BY</v>
          </cell>
          <cell r="G66" t="str">
            <v>3</v>
          </cell>
          <cell r="H66" t="str">
            <v>Eichstätt, Landkreis</v>
          </cell>
        </row>
        <row r="67">
          <cell r="D67" t="str">
            <v>BY</v>
          </cell>
          <cell r="G67" t="str">
            <v>3</v>
          </cell>
          <cell r="H67" t="str">
            <v>Erding, Landkreis</v>
          </cell>
        </row>
        <row r="68">
          <cell r="D68" t="str">
            <v>BY</v>
          </cell>
          <cell r="G68" t="str">
            <v>3</v>
          </cell>
          <cell r="H68" t="str">
            <v>Freising, Landkreis</v>
          </cell>
        </row>
        <row r="69">
          <cell r="D69" t="str">
            <v>BY</v>
          </cell>
          <cell r="G69" t="str">
            <v>3</v>
          </cell>
          <cell r="H69" t="str">
            <v>Fürstenfeldbruck, Landkreis</v>
          </cell>
        </row>
        <row r="70">
          <cell r="D70" t="str">
            <v>BY</v>
          </cell>
          <cell r="G70" t="str">
            <v>3</v>
          </cell>
          <cell r="H70" t="str">
            <v>Garmisch-Partenkirchen, Landkreis</v>
          </cell>
        </row>
        <row r="71">
          <cell r="D71" t="str">
            <v>BY</v>
          </cell>
          <cell r="G71" t="str">
            <v>3</v>
          </cell>
          <cell r="H71" t="str">
            <v>Landsberg am Lech, Landkreis</v>
          </cell>
        </row>
        <row r="72">
          <cell r="D72" t="str">
            <v>BY</v>
          </cell>
          <cell r="G72" t="str">
            <v>3</v>
          </cell>
          <cell r="H72" t="str">
            <v>Miesbach, Landkreis</v>
          </cell>
        </row>
        <row r="73">
          <cell r="D73" t="str">
            <v>BY</v>
          </cell>
          <cell r="G73" t="str">
            <v>3</v>
          </cell>
          <cell r="H73" t="str">
            <v>Mühldorf a.Inn, Landkreis</v>
          </cell>
        </row>
        <row r="74">
          <cell r="D74" t="str">
            <v>BY</v>
          </cell>
          <cell r="G74" t="str">
            <v>3</v>
          </cell>
          <cell r="H74" t="str">
            <v>München, Landkreis</v>
          </cell>
        </row>
        <row r="75">
          <cell r="D75" t="str">
            <v>BY</v>
          </cell>
          <cell r="G75" t="str">
            <v>3</v>
          </cell>
          <cell r="H75" t="str">
            <v>Neuburg-Schrobenhausen, Landkreis</v>
          </cell>
        </row>
        <row r="76">
          <cell r="D76" t="str">
            <v>BY</v>
          </cell>
          <cell r="G76" t="str">
            <v>3</v>
          </cell>
          <cell r="H76" t="str">
            <v>Pfaffenhofen a.d.Ilm, Landkreis</v>
          </cell>
        </row>
        <row r="77">
          <cell r="D77" t="str">
            <v>BY</v>
          </cell>
          <cell r="G77" t="str">
            <v>3</v>
          </cell>
          <cell r="H77" t="str">
            <v>Rosenheim, Landkreis</v>
          </cell>
        </row>
        <row r="78">
          <cell r="D78" t="str">
            <v>BY</v>
          </cell>
          <cell r="G78" t="str">
            <v>3</v>
          </cell>
          <cell r="H78" t="str">
            <v>Starnberg, Landkreis</v>
          </cell>
        </row>
        <row r="79">
          <cell r="D79" t="str">
            <v>BY</v>
          </cell>
          <cell r="G79" t="str">
            <v>3</v>
          </cell>
          <cell r="H79" t="str">
            <v>Traunstein, Landkreis</v>
          </cell>
        </row>
        <row r="80">
          <cell r="D80" t="str">
            <v>BY</v>
          </cell>
          <cell r="G80" t="str">
            <v>3</v>
          </cell>
          <cell r="H80" t="str">
            <v>Weilheim-Schongau, Landkreis</v>
          </cell>
        </row>
        <row r="81">
          <cell r="D81" t="str">
            <v>BY</v>
          </cell>
          <cell r="F81" t="str">
            <v>2</v>
          </cell>
          <cell r="H81" t="str">
            <v>Niederbayern, Regierungsbezirk</v>
          </cell>
        </row>
        <row r="82">
          <cell r="D82" t="str">
            <v>BY</v>
          </cell>
          <cell r="G82" t="str">
            <v>3</v>
          </cell>
          <cell r="H82" t="str">
            <v>Landshut, Kreisfreie Stadt</v>
          </cell>
        </row>
        <row r="83">
          <cell r="D83" t="str">
            <v>BY</v>
          </cell>
          <cell r="G83" t="str">
            <v>3</v>
          </cell>
          <cell r="H83" t="str">
            <v>Passau, Kreisfreie Stadt</v>
          </cell>
        </row>
        <row r="84">
          <cell r="D84" t="str">
            <v>BY</v>
          </cell>
          <cell r="G84" t="str">
            <v>3</v>
          </cell>
          <cell r="H84" t="str">
            <v>Straubing, Kreisfreie Stadt</v>
          </cell>
        </row>
        <row r="85">
          <cell r="D85" t="str">
            <v>BY</v>
          </cell>
          <cell r="G85" t="str">
            <v>3</v>
          </cell>
          <cell r="H85" t="str">
            <v>Deggendorf, Landkreis</v>
          </cell>
        </row>
        <row r="86">
          <cell r="D86" t="str">
            <v>BY</v>
          </cell>
          <cell r="G86" t="str">
            <v>3</v>
          </cell>
          <cell r="H86" t="str">
            <v>Freyung-Grafenau, Landkreis</v>
          </cell>
        </row>
        <row r="87">
          <cell r="D87" t="str">
            <v>BY</v>
          </cell>
          <cell r="G87" t="str">
            <v>3</v>
          </cell>
          <cell r="H87" t="str">
            <v>Kelheim, Landkreis</v>
          </cell>
        </row>
        <row r="88">
          <cell r="D88" t="str">
            <v>BY</v>
          </cell>
          <cell r="G88" t="str">
            <v>3</v>
          </cell>
          <cell r="H88" t="str">
            <v>Landshut, Landkreis</v>
          </cell>
        </row>
        <row r="89">
          <cell r="D89" t="str">
            <v>BY</v>
          </cell>
          <cell r="G89" t="str">
            <v>3</v>
          </cell>
          <cell r="H89" t="str">
            <v>Passau, Landkreis</v>
          </cell>
        </row>
        <row r="90">
          <cell r="D90" t="str">
            <v>BY</v>
          </cell>
          <cell r="G90" t="str">
            <v>3</v>
          </cell>
          <cell r="H90" t="str">
            <v>Regen, Landkreis</v>
          </cell>
        </row>
        <row r="91">
          <cell r="D91" t="str">
            <v>BY</v>
          </cell>
          <cell r="G91" t="str">
            <v>3</v>
          </cell>
          <cell r="H91" t="str">
            <v>Rottal-Inn, Landkreis</v>
          </cell>
        </row>
        <row r="92">
          <cell r="D92" t="str">
            <v>BY</v>
          </cell>
          <cell r="G92" t="str">
            <v>3</v>
          </cell>
          <cell r="H92" t="str">
            <v>Straubing-Bogen, Landkreis</v>
          </cell>
        </row>
        <row r="93">
          <cell r="D93" t="str">
            <v>BY</v>
          </cell>
          <cell r="G93" t="str">
            <v>3</v>
          </cell>
          <cell r="H93" t="str">
            <v>Dingolfing-Landau, Landkreis</v>
          </cell>
        </row>
        <row r="94">
          <cell r="D94" t="str">
            <v>BY</v>
          </cell>
          <cell r="F94" t="str">
            <v>2</v>
          </cell>
          <cell r="H94" t="str">
            <v>Oberpfalz, Regierungsbezirk</v>
          </cell>
        </row>
        <row r="95">
          <cell r="D95" t="str">
            <v>BY</v>
          </cell>
          <cell r="G95" t="str">
            <v>3</v>
          </cell>
          <cell r="H95" t="str">
            <v>Amberg, Kreisfreie Stadt</v>
          </cell>
        </row>
        <row r="96">
          <cell r="D96" t="str">
            <v>BY</v>
          </cell>
          <cell r="G96" t="str">
            <v>3</v>
          </cell>
          <cell r="H96" t="str">
            <v>Regensburg, Kreisfreie Stadt</v>
          </cell>
        </row>
        <row r="97">
          <cell r="D97" t="str">
            <v>BY</v>
          </cell>
          <cell r="G97" t="str">
            <v>3</v>
          </cell>
          <cell r="H97" t="str">
            <v>Weiden i.d.OPf., Kreisfreie Stadt</v>
          </cell>
        </row>
        <row r="98">
          <cell r="D98" t="str">
            <v>BY</v>
          </cell>
          <cell r="G98" t="str">
            <v>3</v>
          </cell>
          <cell r="H98" t="str">
            <v>Amberg-Sulzbach, Landkreis</v>
          </cell>
        </row>
        <row r="99">
          <cell r="D99" t="str">
            <v>BY</v>
          </cell>
          <cell r="G99" t="str">
            <v>3</v>
          </cell>
          <cell r="H99" t="str">
            <v>Cham, Landkreis</v>
          </cell>
        </row>
        <row r="100">
          <cell r="D100" t="str">
            <v>BY</v>
          </cell>
          <cell r="G100" t="str">
            <v>3</v>
          </cell>
          <cell r="H100" t="str">
            <v>Neumarkt i.d.OPf., Landkreis</v>
          </cell>
        </row>
        <row r="101">
          <cell r="D101" t="str">
            <v>BY</v>
          </cell>
          <cell r="G101" t="str">
            <v>3</v>
          </cell>
          <cell r="H101" t="str">
            <v>Neustadt a.d.Waldnaab, Landkreis</v>
          </cell>
        </row>
        <row r="102">
          <cell r="D102" t="str">
            <v>BY</v>
          </cell>
          <cell r="G102" t="str">
            <v>3</v>
          </cell>
          <cell r="H102" t="str">
            <v>Regensburg, Landkreis</v>
          </cell>
        </row>
        <row r="103">
          <cell r="D103" t="str">
            <v>BY</v>
          </cell>
          <cell r="G103" t="str">
            <v>3</v>
          </cell>
          <cell r="H103" t="str">
            <v>Schwandorf, Landkreis</v>
          </cell>
        </row>
        <row r="104">
          <cell r="D104" t="str">
            <v>BY</v>
          </cell>
          <cell r="G104" t="str">
            <v>3</v>
          </cell>
          <cell r="H104" t="str">
            <v>Tirschenreuth, Landkreis</v>
          </cell>
        </row>
        <row r="105">
          <cell r="D105" t="str">
            <v>BY</v>
          </cell>
          <cell r="F105" t="str">
            <v>2</v>
          </cell>
          <cell r="H105" t="str">
            <v>Oberfranken, Regierungsbezirk</v>
          </cell>
        </row>
        <row r="106">
          <cell r="D106" t="str">
            <v>BY</v>
          </cell>
          <cell r="G106" t="str">
            <v>3</v>
          </cell>
          <cell r="H106" t="str">
            <v>Bamberg, Kreisfreie Stadt</v>
          </cell>
        </row>
        <row r="107">
          <cell r="D107" t="str">
            <v>BY</v>
          </cell>
          <cell r="G107" t="str">
            <v>3</v>
          </cell>
          <cell r="H107" t="str">
            <v>Bayreuth, Kreisfreie Stadt</v>
          </cell>
        </row>
        <row r="108">
          <cell r="D108" t="str">
            <v>BY</v>
          </cell>
          <cell r="G108" t="str">
            <v>3</v>
          </cell>
          <cell r="H108" t="str">
            <v>Coburg, Kreisfreie Stadt</v>
          </cell>
        </row>
        <row r="109">
          <cell r="D109" t="str">
            <v>BY</v>
          </cell>
          <cell r="G109" t="str">
            <v>3</v>
          </cell>
          <cell r="H109" t="str">
            <v>Hof, Kreisfreie Stadt</v>
          </cell>
        </row>
        <row r="110">
          <cell r="D110" t="str">
            <v>BY</v>
          </cell>
          <cell r="G110" t="str">
            <v>3</v>
          </cell>
          <cell r="H110" t="str">
            <v>Bamberg, Landkreis</v>
          </cell>
        </row>
        <row r="111">
          <cell r="D111" t="str">
            <v>BY</v>
          </cell>
          <cell r="G111" t="str">
            <v>3</v>
          </cell>
          <cell r="H111" t="str">
            <v>Bayreuth, Landkreis</v>
          </cell>
        </row>
        <row r="112">
          <cell r="D112" t="str">
            <v>BY</v>
          </cell>
          <cell r="G112" t="str">
            <v>3</v>
          </cell>
          <cell r="H112" t="str">
            <v>Coburg, Landkreis</v>
          </cell>
        </row>
        <row r="113">
          <cell r="D113" t="str">
            <v>BY</v>
          </cell>
          <cell r="G113" t="str">
            <v>3</v>
          </cell>
          <cell r="H113" t="str">
            <v>Forchheim, Landkreis</v>
          </cell>
        </row>
        <row r="114">
          <cell r="D114" t="str">
            <v>BY</v>
          </cell>
          <cell r="G114" t="str">
            <v>3</v>
          </cell>
          <cell r="H114" t="str">
            <v>Hof, Landkreis</v>
          </cell>
        </row>
        <row r="115">
          <cell r="D115" t="str">
            <v>BY</v>
          </cell>
          <cell r="G115" t="str">
            <v>3</v>
          </cell>
          <cell r="H115" t="str">
            <v>Kronach, Landkreis</v>
          </cell>
        </row>
        <row r="116">
          <cell r="D116" t="str">
            <v>BY</v>
          </cell>
          <cell r="G116" t="str">
            <v>3</v>
          </cell>
          <cell r="H116" t="str">
            <v>Kulmbach, Landkreis</v>
          </cell>
        </row>
        <row r="117">
          <cell r="D117" t="str">
            <v>BY</v>
          </cell>
          <cell r="G117" t="str">
            <v>3</v>
          </cell>
          <cell r="H117" t="str">
            <v>Lichtenfels, Landkreis</v>
          </cell>
        </row>
        <row r="118">
          <cell r="D118" t="str">
            <v>BY</v>
          </cell>
          <cell r="G118" t="str">
            <v>3</v>
          </cell>
          <cell r="H118" t="str">
            <v>Wunsiedel i.Fichtelgebirge, Landkreis</v>
          </cell>
        </row>
        <row r="119">
          <cell r="D119" t="str">
            <v>BY</v>
          </cell>
          <cell r="F119" t="str">
            <v>2</v>
          </cell>
          <cell r="H119" t="str">
            <v>Mittelfranken, Regierungsbezirk</v>
          </cell>
        </row>
        <row r="120">
          <cell r="D120" t="str">
            <v>BY</v>
          </cell>
          <cell r="G120" t="str">
            <v>3</v>
          </cell>
          <cell r="H120" t="str">
            <v>Ansbach, Kreisfreie Stadt</v>
          </cell>
        </row>
        <row r="121">
          <cell r="D121" t="str">
            <v>BY</v>
          </cell>
          <cell r="G121" t="str">
            <v>3</v>
          </cell>
          <cell r="H121" t="str">
            <v>Erlangen, Kreisfreie Stadt</v>
          </cell>
        </row>
        <row r="122">
          <cell r="D122" t="str">
            <v>BY</v>
          </cell>
          <cell r="G122" t="str">
            <v>3</v>
          </cell>
          <cell r="H122" t="str">
            <v>Fürth, Kreisfreie Stadt</v>
          </cell>
        </row>
        <row r="123">
          <cell r="D123" t="str">
            <v>BY</v>
          </cell>
          <cell r="G123" t="str">
            <v>3</v>
          </cell>
          <cell r="H123" t="str">
            <v>Nürnberg, Kreisfreie Stadt</v>
          </cell>
        </row>
        <row r="124">
          <cell r="D124" t="str">
            <v>BY</v>
          </cell>
          <cell r="G124" t="str">
            <v>3</v>
          </cell>
          <cell r="H124" t="str">
            <v>Schwabach, Kreisfreie Stadt</v>
          </cell>
        </row>
        <row r="125">
          <cell r="D125" t="str">
            <v>BY</v>
          </cell>
          <cell r="G125" t="str">
            <v>3</v>
          </cell>
          <cell r="H125" t="str">
            <v>Ansbach, Landkreis</v>
          </cell>
        </row>
        <row r="126">
          <cell r="D126" t="str">
            <v>BY</v>
          </cell>
          <cell r="G126" t="str">
            <v>3</v>
          </cell>
          <cell r="H126" t="str">
            <v>Erlangen-Höchstadt, Landkreis</v>
          </cell>
        </row>
        <row r="127">
          <cell r="D127" t="str">
            <v>BY</v>
          </cell>
          <cell r="G127" t="str">
            <v>3</v>
          </cell>
          <cell r="H127" t="str">
            <v>Fürth, Landkreis</v>
          </cell>
        </row>
        <row r="128">
          <cell r="D128" t="str">
            <v>BY</v>
          </cell>
          <cell r="G128" t="str">
            <v>3</v>
          </cell>
          <cell r="H128" t="str">
            <v>Nürnberger Land, Landkreis</v>
          </cell>
        </row>
        <row r="129">
          <cell r="D129" t="str">
            <v>BY</v>
          </cell>
          <cell r="G129" t="str">
            <v>3</v>
          </cell>
          <cell r="H129" t="str">
            <v>Neustadt a.d.Aisch-Bad Windsheim, Landkreis</v>
          </cell>
        </row>
        <row r="130">
          <cell r="D130" t="str">
            <v>BY</v>
          </cell>
          <cell r="G130" t="str">
            <v>3</v>
          </cell>
          <cell r="H130" t="str">
            <v>Roth, Landkreis</v>
          </cell>
        </row>
        <row r="131">
          <cell r="D131" t="str">
            <v>BY</v>
          </cell>
          <cell r="G131" t="str">
            <v>3</v>
          </cell>
          <cell r="H131" t="str">
            <v>Weißenburg-Gunzenhausen, Landkreis</v>
          </cell>
        </row>
        <row r="132">
          <cell r="D132" t="str">
            <v>BY</v>
          </cell>
          <cell r="F132" t="str">
            <v>2</v>
          </cell>
          <cell r="H132" t="str">
            <v>Unterfranken, Regierungsbezirk</v>
          </cell>
        </row>
        <row r="133">
          <cell r="D133" t="str">
            <v>BY</v>
          </cell>
          <cell r="G133" t="str">
            <v>3</v>
          </cell>
          <cell r="H133" t="str">
            <v>Aschaffenburg, Kreisfreie Stadt</v>
          </cell>
        </row>
        <row r="134">
          <cell r="D134" t="str">
            <v>BY</v>
          </cell>
          <cell r="G134" t="str">
            <v>3</v>
          </cell>
          <cell r="H134" t="str">
            <v>Schweinfurt, Kreisfreie Stadt</v>
          </cell>
        </row>
        <row r="135">
          <cell r="D135" t="str">
            <v>BY</v>
          </cell>
          <cell r="G135" t="str">
            <v>3</v>
          </cell>
          <cell r="H135" t="str">
            <v>Würzburg, Kreisfreie Stadt</v>
          </cell>
        </row>
        <row r="136">
          <cell r="D136" t="str">
            <v>BY</v>
          </cell>
          <cell r="G136" t="str">
            <v>3</v>
          </cell>
          <cell r="H136" t="str">
            <v>Aschaffenburg, Landkreis</v>
          </cell>
        </row>
        <row r="137">
          <cell r="D137" t="str">
            <v>BY</v>
          </cell>
          <cell r="G137" t="str">
            <v>3</v>
          </cell>
          <cell r="H137" t="str">
            <v>Bad Kissingen, Landkreis</v>
          </cell>
        </row>
        <row r="138">
          <cell r="D138" t="str">
            <v>BY</v>
          </cell>
          <cell r="G138" t="str">
            <v>3</v>
          </cell>
          <cell r="H138" t="str">
            <v>Rhön-Grabfeld, Landkreis</v>
          </cell>
        </row>
        <row r="139">
          <cell r="D139" t="str">
            <v>BY</v>
          </cell>
          <cell r="G139" t="str">
            <v>3</v>
          </cell>
          <cell r="H139" t="str">
            <v>Haßberge, Landkreis</v>
          </cell>
        </row>
        <row r="140">
          <cell r="D140" t="str">
            <v>BY</v>
          </cell>
          <cell r="G140" t="str">
            <v>3</v>
          </cell>
          <cell r="H140" t="str">
            <v>Kitzingen, Landkreis</v>
          </cell>
        </row>
        <row r="141">
          <cell r="D141" t="str">
            <v>BY</v>
          </cell>
          <cell r="G141" t="str">
            <v>3</v>
          </cell>
          <cell r="H141" t="str">
            <v>Miltenberg, Landkreis</v>
          </cell>
        </row>
        <row r="142">
          <cell r="D142" t="str">
            <v>BY</v>
          </cell>
          <cell r="G142" t="str">
            <v>3</v>
          </cell>
          <cell r="H142" t="str">
            <v>Main-Spessart, Landkreis</v>
          </cell>
        </row>
        <row r="143">
          <cell r="D143" t="str">
            <v>BY</v>
          </cell>
          <cell r="G143" t="str">
            <v>3</v>
          </cell>
          <cell r="H143" t="str">
            <v>Schweinfurt, Landkreis</v>
          </cell>
        </row>
        <row r="144">
          <cell r="D144" t="str">
            <v>BY</v>
          </cell>
          <cell r="G144" t="str">
            <v>3</v>
          </cell>
          <cell r="H144" t="str">
            <v>Würzburg, Landkreis</v>
          </cell>
        </row>
        <row r="145">
          <cell r="D145" t="str">
            <v>BY</v>
          </cell>
          <cell r="F145" t="str">
            <v>2</v>
          </cell>
          <cell r="H145" t="str">
            <v>Schwaben, Regierungsbezirk</v>
          </cell>
        </row>
        <row r="146">
          <cell r="D146" t="str">
            <v>BY</v>
          </cell>
          <cell r="G146" t="str">
            <v>3</v>
          </cell>
          <cell r="H146" t="str">
            <v>Augsburg, Kreisfreie Stadt</v>
          </cell>
        </row>
        <row r="147">
          <cell r="D147" t="str">
            <v>BY</v>
          </cell>
          <cell r="G147" t="str">
            <v>3</v>
          </cell>
          <cell r="H147" t="str">
            <v>Kaufbeuren, Kreisfreie Stadt</v>
          </cell>
        </row>
        <row r="148">
          <cell r="D148" t="str">
            <v>BY</v>
          </cell>
          <cell r="G148" t="str">
            <v>3</v>
          </cell>
          <cell r="H148" t="str">
            <v>Kempten (Allgäu), Kreisfreie Stadt</v>
          </cell>
        </row>
        <row r="149">
          <cell r="D149" t="str">
            <v>BY</v>
          </cell>
          <cell r="G149" t="str">
            <v>3</v>
          </cell>
          <cell r="H149" t="str">
            <v>Memmingen, Kreisfreie Stadt</v>
          </cell>
        </row>
        <row r="150">
          <cell r="D150" t="str">
            <v>BY</v>
          </cell>
          <cell r="G150" t="str">
            <v>3</v>
          </cell>
          <cell r="H150" t="str">
            <v>Aichach-Friedberg, Landkreis</v>
          </cell>
        </row>
        <row r="151">
          <cell r="D151" t="str">
            <v>BY</v>
          </cell>
          <cell r="G151" t="str">
            <v>3</v>
          </cell>
          <cell r="H151" t="str">
            <v>Augsburg, Landkreis</v>
          </cell>
        </row>
        <row r="152">
          <cell r="D152" t="str">
            <v>BY</v>
          </cell>
          <cell r="G152" t="str">
            <v>3</v>
          </cell>
          <cell r="H152" t="str">
            <v>Dillingen a.d.Donau, Landkreis</v>
          </cell>
        </row>
        <row r="153">
          <cell r="D153" t="str">
            <v>BY</v>
          </cell>
          <cell r="G153" t="str">
            <v>3</v>
          </cell>
          <cell r="H153" t="str">
            <v>Günzburg, Landkreis</v>
          </cell>
        </row>
        <row r="154">
          <cell r="D154" t="str">
            <v>BY</v>
          </cell>
          <cell r="G154" t="str">
            <v>3</v>
          </cell>
          <cell r="H154" t="str">
            <v>Neu-Ulm, Landkreis</v>
          </cell>
        </row>
        <row r="155">
          <cell r="D155" t="str">
            <v>BY</v>
          </cell>
          <cell r="G155" t="str">
            <v>3</v>
          </cell>
          <cell r="H155" t="str">
            <v>Lindau (Bodensee), Landkreis</v>
          </cell>
        </row>
        <row r="156">
          <cell r="D156" t="str">
            <v>BY</v>
          </cell>
          <cell r="G156" t="str">
            <v>3</v>
          </cell>
          <cell r="H156" t="str">
            <v>Ostallgäu, Landkreis</v>
          </cell>
        </row>
        <row r="157">
          <cell r="D157" t="str">
            <v>BY</v>
          </cell>
          <cell r="G157" t="str">
            <v>3</v>
          </cell>
          <cell r="H157" t="str">
            <v>Unterallgäu, Landkreis</v>
          </cell>
        </row>
        <row r="158">
          <cell r="D158" t="str">
            <v>BY</v>
          </cell>
          <cell r="G158" t="str">
            <v>3</v>
          </cell>
          <cell r="H158" t="str">
            <v>Donau-Ries, Landkreis</v>
          </cell>
        </row>
        <row r="159">
          <cell r="D159" t="str">
            <v>BY</v>
          </cell>
          <cell r="G159" t="str">
            <v>3</v>
          </cell>
          <cell r="H159" t="str">
            <v>Oberallgäu, Landkreis</v>
          </cell>
        </row>
        <row r="160">
          <cell r="D160" t="str">
            <v>BE</v>
          </cell>
          <cell r="E160" t="str">
            <v>1</v>
          </cell>
          <cell r="F160" t="str">
            <v>2</v>
          </cell>
          <cell r="G160" t="str">
            <v>3</v>
          </cell>
          <cell r="H160" t="str">
            <v>Berlin</v>
          </cell>
        </row>
        <row r="161">
          <cell r="D161" t="str">
            <v>BB</v>
          </cell>
          <cell r="E161" t="str">
            <v>1</v>
          </cell>
          <cell r="F161" t="str">
            <v>2</v>
          </cell>
          <cell r="G161"/>
          <cell r="H161" t="str">
            <v>Brandenburg</v>
          </cell>
        </row>
        <row r="162">
          <cell r="D162" t="str">
            <v>BB</v>
          </cell>
          <cell r="G162" t="str">
            <v>3</v>
          </cell>
          <cell r="H162" t="str">
            <v>Brandenburg an der Havel, Kreisfreie Stadt</v>
          </cell>
        </row>
        <row r="163">
          <cell r="D163" t="str">
            <v>BB</v>
          </cell>
          <cell r="G163" t="str">
            <v>3</v>
          </cell>
          <cell r="H163" t="str">
            <v>Cottbus, Kreisfreie Stadt</v>
          </cell>
        </row>
        <row r="164">
          <cell r="D164" t="str">
            <v>BB</v>
          </cell>
          <cell r="G164" t="str">
            <v>3</v>
          </cell>
          <cell r="H164" t="str">
            <v>Frankfurt (Oder), Kreisfreie Stadt</v>
          </cell>
        </row>
        <row r="165">
          <cell r="D165" t="str">
            <v>BB</v>
          </cell>
          <cell r="G165" t="str">
            <v>3</v>
          </cell>
          <cell r="H165" t="str">
            <v>Potsdam, Kreisfreie Stadt</v>
          </cell>
        </row>
        <row r="166">
          <cell r="D166" t="str">
            <v>BB</v>
          </cell>
          <cell r="G166" t="str">
            <v>3</v>
          </cell>
          <cell r="H166" t="str">
            <v>Barnim, Landkreis</v>
          </cell>
        </row>
        <row r="167">
          <cell r="D167" t="str">
            <v>BB</v>
          </cell>
          <cell r="G167" t="str">
            <v>3</v>
          </cell>
          <cell r="H167" t="str">
            <v>Dahme-Spreewald, Landkreis</v>
          </cell>
        </row>
        <row r="168">
          <cell r="D168" t="str">
            <v>BB</v>
          </cell>
          <cell r="G168" t="str">
            <v>3</v>
          </cell>
          <cell r="H168" t="str">
            <v>Elbe-Elster, Landkreis</v>
          </cell>
        </row>
        <row r="169">
          <cell r="D169" t="str">
            <v>BB</v>
          </cell>
          <cell r="G169" t="str">
            <v>3</v>
          </cell>
          <cell r="H169" t="str">
            <v>Havelland, Landkreis</v>
          </cell>
        </row>
        <row r="170">
          <cell r="D170" t="str">
            <v>BB</v>
          </cell>
          <cell r="G170" t="str">
            <v>3</v>
          </cell>
          <cell r="H170" t="str">
            <v>Märkisch-Oderland, Landkreis</v>
          </cell>
        </row>
        <row r="171">
          <cell r="D171" t="str">
            <v>BB</v>
          </cell>
          <cell r="E171"/>
          <cell r="F171"/>
          <cell r="G171" t="str">
            <v>3</v>
          </cell>
          <cell r="H171" t="str">
            <v>Oberhavel, Landkreis</v>
          </cell>
        </row>
        <row r="172">
          <cell r="D172" t="str">
            <v>BB</v>
          </cell>
          <cell r="G172" t="str">
            <v>3</v>
          </cell>
          <cell r="H172" t="str">
            <v>Oberspreewald-Lausitz, Landkreis</v>
          </cell>
        </row>
        <row r="173">
          <cell r="D173" t="str">
            <v>BB</v>
          </cell>
          <cell r="G173" t="str">
            <v>3</v>
          </cell>
          <cell r="H173" t="str">
            <v>Oder-Spree, Landkreis</v>
          </cell>
        </row>
        <row r="174">
          <cell r="D174" t="str">
            <v>BB</v>
          </cell>
          <cell r="G174" t="str">
            <v>3</v>
          </cell>
          <cell r="H174" t="str">
            <v>Ostprignitz-Ruppin, Landkreis</v>
          </cell>
        </row>
        <row r="175">
          <cell r="D175" t="str">
            <v>BB</v>
          </cell>
          <cell r="G175" t="str">
            <v>3</v>
          </cell>
          <cell r="H175" t="str">
            <v>Potsdam-Mittelmark, Landkreis</v>
          </cell>
        </row>
        <row r="176">
          <cell r="D176" t="str">
            <v>BB</v>
          </cell>
          <cell r="G176" t="str">
            <v>3</v>
          </cell>
          <cell r="H176" t="str">
            <v>Prignitz, Landkreis</v>
          </cell>
        </row>
        <row r="177">
          <cell r="D177" t="str">
            <v>BB</v>
          </cell>
          <cell r="G177" t="str">
            <v>3</v>
          </cell>
          <cell r="H177" t="str">
            <v>Spree-Neiße, Landkreis</v>
          </cell>
        </row>
        <row r="178">
          <cell r="D178" t="str">
            <v>BB</v>
          </cell>
          <cell r="G178" t="str">
            <v>3</v>
          </cell>
          <cell r="H178" t="str">
            <v>Teltow-Fläming, Landkreis</v>
          </cell>
        </row>
        <row r="179">
          <cell r="D179" t="str">
            <v>BB</v>
          </cell>
          <cell r="G179" t="str">
            <v>3</v>
          </cell>
          <cell r="H179" t="str">
            <v>Uckermark, Landkreis</v>
          </cell>
        </row>
        <row r="180">
          <cell r="D180" t="str">
            <v>HB</v>
          </cell>
          <cell r="E180" t="str">
            <v>1</v>
          </cell>
          <cell r="F180" t="str">
            <v>2</v>
          </cell>
          <cell r="H180" t="str">
            <v>Bremen</v>
          </cell>
        </row>
        <row r="181">
          <cell r="D181" t="str">
            <v>HB</v>
          </cell>
          <cell r="G181" t="str">
            <v>3</v>
          </cell>
          <cell r="H181" t="str">
            <v>Bremen, Kreisfreie Stadt</v>
          </cell>
        </row>
        <row r="182">
          <cell r="D182" t="str">
            <v>HB</v>
          </cell>
          <cell r="G182" t="str">
            <v>3</v>
          </cell>
          <cell r="H182" t="str">
            <v>Bremerhaven, Kreisfreie Stadt</v>
          </cell>
        </row>
        <row r="183">
          <cell r="D183" t="str">
            <v>HH</v>
          </cell>
          <cell r="E183" t="str">
            <v>1</v>
          </cell>
          <cell r="F183" t="str">
            <v>2</v>
          </cell>
          <cell r="G183" t="str">
            <v>3</v>
          </cell>
          <cell r="H183" t="str">
            <v>Hamburg</v>
          </cell>
        </row>
        <row r="184">
          <cell r="D184" t="str">
            <v>HE</v>
          </cell>
          <cell r="E184" t="str">
            <v>1</v>
          </cell>
          <cell r="F184"/>
          <cell r="G184"/>
          <cell r="H184" t="str">
            <v>Hessen</v>
          </cell>
        </row>
        <row r="185">
          <cell r="D185" t="str">
            <v>HE</v>
          </cell>
          <cell r="E185"/>
          <cell r="F185" t="str">
            <v>2</v>
          </cell>
          <cell r="G185"/>
          <cell r="H185" t="str">
            <v>Darmstadt, Regierungsbezirk</v>
          </cell>
        </row>
        <row r="186">
          <cell r="D186" t="str">
            <v>HE</v>
          </cell>
          <cell r="G186" t="str">
            <v>3</v>
          </cell>
          <cell r="H186" t="str">
            <v>Darmstadt, Wissenschaftsstadt, Kreisfreie Stadt</v>
          </cell>
        </row>
        <row r="187">
          <cell r="D187" t="str">
            <v>HE</v>
          </cell>
          <cell r="G187" t="str">
            <v>3</v>
          </cell>
          <cell r="H187" t="str">
            <v>Frankfurt am Main, Kreisfreie Stadt</v>
          </cell>
        </row>
        <row r="188">
          <cell r="D188" t="str">
            <v>HE</v>
          </cell>
          <cell r="G188" t="str">
            <v>3</v>
          </cell>
          <cell r="H188" t="str">
            <v>Offenbach am Main, Kreisfreie Stadt</v>
          </cell>
        </row>
        <row r="189">
          <cell r="D189" t="str">
            <v>HE</v>
          </cell>
          <cell r="G189" t="str">
            <v>3</v>
          </cell>
          <cell r="H189" t="str">
            <v>Wiesbaden, Landeshauptstadt, Kreisfreie Stadt</v>
          </cell>
        </row>
        <row r="190">
          <cell r="D190" t="str">
            <v>HE</v>
          </cell>
          <cell r="G190" t="str">
            <v>3</v>
          </cell>
          <cell r="H190" t="str">
            <v>Bergstraße, Landkreis</v>
          </cell>
        </row>
        <row r="191">
          <cell r="D191" t="str">
            <v>HE</v>
          </cell>
          <cell r="G191" t="str">
            <v>3</v>
          </cell>
          <cell r="H191" t="str">
            <v>Darmstadt-Dieburg, Landkreis</v>
          </cell>
        </row>
        <row r="192">
          <cell r="D192" t="str">
            <v>HE</v>
          </cell>
          <cell r="G192" t="str">
            <v>3</v>
          </cell>
          <cell r="H192" t="str">
            <v>Groß-Gerau, Landkreis</v>
          </cell>
        </row>
        <row r="193">
          <cell r="D193" t="str">
            <v>HE</v>
          </cell>
          <cell r="G193" t="str">
            <v>3</v>
          </cell>
          <cell r="H193" t="str">
            <v>Hochtaunuskreis</v>
          </cell>
        </row>
        <row r="194">
          <cell r="D194" t="str">
            <v>HE</v>
          </cell>
          <cell r="G194" t="str">
            <v>3</v>
          </cell>
          <cell r="H194" t="str">
            <v>Main-Kinzig-Kreis</v>
          </cell>
        </row>
        <row r="195">
          <cell r="D195" t="str">
            <v>HE</v>
          </cell>
          <cell r="G195" t="str">
            <v>3</v>
          </cell>
          <cell r="H195" t="str">
            <v>Main-Taunus-Kreis</v>
          </cell>
        </row>
        <row r="196">
          <cell r="D196" t="str">
            <v>HE</v>
          </cell>
          <cell r="G196" t="str">
            <v>3</v>
          </cell>
          <cell r="H196" t="str">
            <v>Odenwaldkreis</v>
          </cell>
        </row>
        <row r="197">
          <cell r="D197" t="str">
            <v>HE</v>
          </cell>
          <cell r="G197" t="str">
            <v>3</v>
          </cell>
          <cell r="H197" t="str">
            <v>Offenbach, Landkreis</v>
          </cell>
        </row>
        <row r="198">
          <cell r="D198" t="str">
            <v>HE</v>
          </cell>
          <cell r="G198" t="str">
            <v>3</v>
          </cell>
          <cell r="H198" t="str">
            <v>Rheingau-Taunus-Kreis</v>
          </cell>
        </row>
        <row r="199">
          <cell r="D199" t="str">
            <v>HE</v>
          </cell>
          <cell r="G199" t="str">
            <v>3</v>
          </cell>
          <cell r="H199" t="str">
            <v>Wetteraukreis</v>
          </cell>
        </row>
        <row r="200">
          <cell r="D200" t="str">
            <v>HE</v>
          </cell>
          <cell r="F200" t="str">
            <v>2</v>
          </cell>
          <cell r="H200" t="str">
            <v>Gießen, Regierungsbezirk</v>
          </cell>
        </row>
        <row r="201">
          <cell r="D201" t="str">
            <v>HE</v>
          </cell>
          <cell r="G201" t="str">
            <v>3</v>
          </cell>
          <cell r="H201" t="str">
            <v>Gießen, Landkreis</v>
          </cell>
        </row>
        <row r="202">
          <cell r="D202" t="str">
            <v>HE</v>
          </cell>
          <cell r="G202" t="str">
            <v>3</v>
          </cell>
          <cell r="H202" t="str">
            <v>Lahn-Dill-Kreis</v>
          </cell>
        </row>
        <row r="203">
          <cell r="D203" t="str">
            <v>HE</v>
          </cell>
          <cell r="G203" t="str">
            <v>3</v>
          </cell>
          <cell r="H203" t="str">
            <v>Limburg-Weilburg, Landkreis</v>
          </cell>
        </row>
        <row r="204">
          <cell r="D204" t="str">
            <v>HE</v>
          </cell>
          <cell r="G204" t="str">
            <v>3</v>
          </cell>
          <cell r="H204" t="str">
            <v>Marburg-Biedenkopf, Landkreis</v>
          </cell>
        </row>
        <row r="205">
          <cell r="D205" t="str">
            <v>HE</v>
          </cell>
          <cell r="G205" t="str">
            <v>3</v>
          </cell>
          <cell r="H205" t="str">
            <v>Vogelsbergkreis</v>
          </cell>
        </row>
        <row r="206">
          <cell r="D206" t="str">
            <v>HE</v>
          </cell>
          <cell r="F206" t="str">
            <v>2</v>
          </cell>
          <cell r="H206" t="str">
            <v>Kassel, Regierungsbezirk</v>
          </cell>
        </row>
        <row r="207">
          <cell r="D207" t="str">
            <v>HE</v>
          </cell>
          <cell r="G207" t="str">
            <v>3</v>
          </cell>
          <cell r="H207" t="str">
            <v>Kassel, documenta-Stadt, Kreisfreie Stadt</v>
          </cell>
        </row>
        <row r="208">
          <cell r="D208" t="str">
            <v>HE</v>
          </cell>
          <cell r="G208" t="str">
            <v>3</v>
          </cell>
          <cell r="H208" t="str">
            <v>Fulda, Landkreis</v>
          </cell>
        </row>
        <row r="209">
          <cell r="D209" t="str">
            <v>HE</v>
          </cell>
          <cell r="G209" t="str">
            <v>3</v>
          </cell>
          <cell r="H209" t="str">
            <v>Hersfeld-Rotenburg, Landkreis</v>
          </cell>
        </row>
        <row r="210">
          <cell r="D210" t="str">
            <v>HE</v>
          </cell>
          <cell r="G210" t="str">
            <v>3</v>
          </cell>
          <cell r="H210" t="str">
            <v>Kassel, Landkreis</v>
          </cell>
        </row>
        <row r="211">
          <cell r="D211" t="str">
            <v>HE</v>
          </cell>
          <cell r="G211" t="str">
            <v>3</v>
          </cell>
          <cell r="H211" t="str">
            <v>Schwalm-Eder-Kreis</v>
          </cell>
        </row>
        <row r="212">
          <cell r="D212" t="str">
            <v>HE</v>
          </cell>
          <cell r="G212" t="str">
            <v>3</v>
          </cell>
          <cell r="H212" t="str">
            <v>Waldeck-Frankenberg, Landkreis</v>
          </cell>
        </row>
        <row r="213">
          <cell r="D213" t="str">
            <v>HE</v>
          </cell>
          <cell r="G213" t="str">
            <v>3</v>
          </cell>
          <cell r="H213" t="str">
            <v>Werra-Meißner-Kreis</v>
          </cell>
        </row>
        <row r="214">
          <cell r="D214" t="str">
            <v>MV</v>
          </cell>
          <cell r="E214" t="str">
            <v>1</v>
          </cell>
          <cell r="F214" t="str">
            <v>2</v>
          </cell>
          <cell r="H214" t="str">
            <v>Mecklenburg-Vorpommern</v>
          </cell>
        </row>
        <row r="215">
          <cell r="D215" t="str">
            <v>MV</v>
          </cell>
          <cell r="E215"/>
          <cell r="F215"/>
          <cell r="G215" t="str">
            <v>3</v>
          </cell>
          <cell r="H215" t="str">
            <v>Rostock, Hansestadt, Kreisfreie Stadt</v>
          </cell>
        </row>
        <row r="216">
          <cell r="D216" t="str">
            <v>MV</v>
          </cell>
          <cell r="G216" t="str">
            <v>3</v>
          </cell>
          <cell r="H216" t="str">
            <v>Schwerin, Landeshauptstadt, Kreisfreie Stadt</v>
          </cell>
        </row>
        <row r="217">
          <cell r="D217" t="str">
            <v>MV</v>
          </cell>
          <cell r="G217" t="str">
            <v>3</v>
          </cell>
          <cell r="H217" t="str">
            <v>Mecklenburgische Seenplatte, Landkreis</v>
          </cell>
        </row>
        <row r="218">
          <cell r="D218" t="str">
            <v>MV</v>
          </cell>
          <cell r="G218" t="str">
            <v>3</v>
          </cell>
          <cell r="H218" t="str">
            <v>Landkreis Rostock</v>
          </cell>
        </row>
        <row r="219">
          <cell r="D219" t="str">
            <v>MV</v>
          </cell>
          <cell r="G219" t="str">
            <v>3</v>
          </cell>
          <cell r="H219" t="str">
            <v>Vorpommern-Rügen, Landkreis</v>
          </cell>
        </row>
        <row r="220">
          <cell r="D220" t="str">
            <v>MV</v>
          </cell>
          <cell r="G220" t="str">
            <v>3</v>
          </cell>
          <cell r="H220" t="str">
            <v>Nordwestmecklenburg, Landkreis</v>
          </cell>
        </row>
        <row r="221">
          <cell r="D221" t="str">
            <v>MV</v>
          </cell>
          <cell r="G221" t="str">
            <v>3</v>
          </cell>
          <cell r="H221" t="str">
            <v>Vorpommern-Greifswald, Landkreis</v>
          </cell>
        </row>
        <row r="222">
          <cell r="D222" t="str">
            <v>MV</v>
          </cell>
          <cell r="G222" t="str">
            <v>3</v>
          </cell>
          <cell r="H222" t="str">
            <v>Ludwigslust-Parchim, Landkreis</v>
          </cell>
        </row>
        <row r="223">
          <cell r="D223" t="str">
            <v>NI</v>
          </cell>
          <cell r="E223" t="str">
            <v>1</v>
          </cell>
          <cell r="H223" t="str">
            <v>Niedersachsen</v>
          </cell>
        </row>
        <row r="224">
          <cell r="D224" t="str">
            <v>NI</v>
          </cell>
          <cell r="F224" t="str">
            <v>2</v>
          </cell>
          <cell r="H224" t="str">
            <v>Statistische Region Braunschweig</v>
          </cell>
        </row>
        <row r="225">
          <cell r="D225" t="str">
            <v>NI</v>
          </cell>
          <cell r="G225" t="str">
            <v>3</v>
          </cell>
          <cell r="H225" t="str">
            <v>Braunschweig, Kreisfreie Stadt</v>
          </cell>
        </row>
        <row r="226">
          <cell r="D226" t="str">
            <v>NI</v>
          </cell>
          <cell r="G226" t="str">
            <v>3</v>
          </cell>
          <cell r="H226" t="str">
            <v>Salzgitter, Kreisfreie Stadt</v>
          </cell>
        </row>
        <row r="227">
          <cell r="D227" t="str">
            <v>NI</v>
          </cell>
          <cell r="G227" t="str">
            <v>3</v>
          </cell>
          <cell r="H227" t="str">
            <v>Wolfsburg, Kreisfreie Stadt</v>
          </cell>
        </row>
        <row r="228">
          <cell r="D228" t="str">
            <v>NI</v>
          </cell>
          <cell r="G228" t="str">
            <v>3</v>
          </cell>
          <cell r="H228" t="str">
            <v>Gifhorn, Landkreis</v>
          </cell>
        </row>
        <row r="229">
          <cell r="D229" t="str">
            <v>NI</v>
          </cell>
          <cell r="G229" t="str">
            <v>3</v>
          </cell>
          <cell r="H229" t="str">
            <v>Goslar, Landkreis</v>
          </cell>
        </row>
        <row r="230">
          <cell r="D230" t="str">
            <v>NI</v>
          </cell>
          <cell r="G230" t="str">
            <v>3</v>
          </cell>
          <cell r="H230" t="str">
            <v>Helmstedt, Landkreis</v>
          </cell>
        </row>
        <row r="231">
          <cell r="D231" t="str">
            <v>NI</v>
          </cell>
          <cell r="G231" t="str">
            <v>3</v>
          </cell>
          <cell r="H231" t="str">
            <v>Northeim, Landkreis</v>
          </cell>
        </row>
        <row r="232">
          <cell r="D232" t="str">
            <v>NI</v>
          </cell>
          <cell r="E232"/>
          <cell r="F232"/>
          <cell r="G232" t="str">
            <v>3</v>
          </cell>
          <cell r="H232" t="str">
            <v>Peine, Landkreis</v>
          </cell>
        </row>
        <row r="233">
          <cell r="D233" t="str">
            <v>NI</v>
          </cell>
          <cell r="G233" t="str">
            <v>3</v>
          </cell>
          <cell r="H233" t="str">
            <v>Wolfenbüttel, Landkreis</v>
          </cell>
        </row>
        <row r="234">
          <cell r="D234" t="str">
            <v>NI</v>
          </cell>
          <cell r="G234" t="str">
            <v>3</v>
          </cell>
          <cell r="H234" t="str">
            <v>Göttingen, Landkreis</v>
          </cell>
        </row>
        <row r="235">
          <cell r="D235" t="str">
            <v>NI</v>
          </cell>
          <cell r="F235" t="str">
            <v>2</v>
          </cell>
          <cell r="H235" t="str">
            <v>Statistische Region Hannover</v>
          </cell>
        </row>
        <row r="236">
          <cell r="D236" t="str">
            <v>NI</v>
          </cell>
          <cell r="G236" t="str">
            <v>3</v>
          </cell>
          <cell r="H236" t="str">
            <v>Diepholz, Landkreis</v>
          </cell>
        </row>
        <row r="237">
          <cell r="D237" t="str">
            <v>NI</v>
          </cell>
          <cell r="G237" t="str">
            <v>3</v>
          </cell>
          <cell r="H237" t="str">
            <v>Hameln-Pyrmont, Landkreis</v>
          </cell>
        </row>
        <row r="238">
          <cell r="D238" t="str">
            <v>NI</v>
          </cell>
          <cell r="G238" t="str">
            <v>3</v>
          </cell>
          <cell r="H238" t="str">
            <v>Hildesheim, Landkreis</v>
          </cell>
        </row>
        <row r="239">
          <cell r="D239" t="str">
            <v>NI</v>
          </cell>
          <cell r="G239" t="str">
            <v>3</v>
          </cell>
          <cell r="H239" t="str">
            <v>Holzminden, Landkreis</v>
          </cell>
        </row>
        <row r="240">
          <cell r="D240" t="str">
            <v>NI</v>
          </cell>
          <cell r="G240" t="str">
            <v>3</v>
          </cell>
          <cell r="H240" t="str">
            <v>Nienburg (Weser), Landkreis</v>
          </cell>
        </row>
        <row r="241">
          <cell r="D241" t="str">
            <v>NI</v>
          </cell>
          <cell r="G241" t="str">
            <v>3</v>
          </cell>
          <cell r="H241" t="str">
            <v>Schaumburg, Landkreis</v>
          </cell>
        </row>
        <row r="242">
          <cell r="D242" t="str">
            <v>NI</v>
          </cell>
          <cell r="G242" t="str">
            <v>3</v>
          </cell>
          <cell r="H242" t="str">
            <v>Region Hannover, Landkreis</v>
          </cell>
        </row>
        <row r="243">
          <cell r="D243" t="str">
            <v>NI</v>
          </cell>
          <cell r="F243" t="str">
            <v>2</v>
          </cell>
          <cell r="H243" t="str">
            <v>Statistische Region Lüneburg</v>
          </cell>
        </row>
        <row r="244">
          <cell r="D244" t="str">
            <v>NI</v>
          </cell>
          <cell r="G244" t="str">
            <v>3</v>
          </cell>
          <cell r="H244" t="str">
            <v>Celle, Landkreis</v>
          </cell>
        </row>
        <row r="245">
          <cell r="D245" t="str">
            <v>NI</v>
          </cell>
          <cell r="G245" t="str">
            <v>3</v>
          </cell>
          <cell r="H245" t="str">
            <v>Cuxhaven, Landkreis</v>
          </cell>
        </row>
        <row r="246">
          <cell r="D246" t="str">
            <v>NI</v>
          </cell>
          <cell r="G246" t="str">
            <v>3</v>
          </cell>
          <cell r="H246" t="str">
            <v>Harburg, Landkreis</v>
          </cell>
        </row>
        <row r="247">
          <cell r="D247" t="str">
            <v>NI</v>
          </cell>
          <cell r="G247" t="str">
            <v>3</v>
          </cell>
          <cell r="H247" t="str">
            <v>Lüchow-Dannenberg, Landkreis</v>
          </cell>
        </row>
        <row r="248">
          <cell r="D248" t="str">
            <v>NI</v>
          </cell>
          <cell r="G248" t="str">
            <v>3</v>
          </cell>
          <cell r="H248" t="str">
            <v>Lüneburg, Landkreis</v>
          </cell>
        </row>
        <row r="249">
          <cell r="D249" t="str">
            <v>NI</v>
          </cell>
          <cell r="G249" t="str">
            <v>3</v>
          </cell>
          <cell r="H249" t="str">
            <v>Osterholz, Landkreis</v>
          </cell>
        </row>
        <row r="250">
          <cell r="D250" t="str">
            <v>NI</v>
          </cell>
          <cell r="G250" t="str">
            <v>3</v>
          </cell>
          <cell r="H250" t="str">
            <v>Rotenburg (Wümme), Landkreis</v>
          </cell>
        </row>
        <row r="251">
          <cell r="D251" t="str">
            <v>NI</v>
          </cell>
          <cell r="G251" t="str">
            <v>3</v>
          </cell>
          <cell r="H251" t="str">
            <v>Heidekreis, Landkreis</v>
          </cell>
        </row>
        <row r="252">
          <cell r="D252" t="str">
            <v>NI</v>
          </cell>
          <cell r="G252" t="str">
            <v>3</v>
          </cell>
          <cell r="H252" t="str">
            <v>Stade, Landkreis</v>
          </cell>
        </row>
        <row r="253">
          <cell r="D253" t="str">
            <v>NI</v>
          </cell>
          <cell r="G253" t="str">
            <v>3</v>
          </cell>
          <cell r="H253" t="str">
            <v>Uelzen, Landkreis</v>
          </cell>
        </row>
        <row r="254">
          <cell r="D254" t="str">
            <v>NI</v>
          </cell>
          <cell r="G254" t="str">
            <v>3</v>
          </cell>
          <cell r="H254" t="str">
            <v>Verden, Landkreis</v>
          </cell>
        </row>
        <row r="255">
          <cell r="D255" t="str">
            <v>NI</v>
          </cell>
          <cell r="F255" t="str">
            <v>2</v>
          </cell>
          <cell r="H255" t="str">
            <v>Statistische Region Weser-Ems</v>
          </cell>
        </row>
        <row r="256">
          <cell r="D256" t="str">
            <v>NI</v>
          </cell>
          <cell r="G256" t="str">
            <v>3</v>
          </cell>
          <cell r="H256" t="str">
            <v>Delmenhorst, Kreisfreie Stadt</v>
          </cell>
        </row>
        <row r="257">
          <cell r="D257" t="str">
            <v>NI</v>
          </cell>
          <cell r="G257" t="str">
            <v>3</v>
          </cell>
          <cell r="H257" t="str">
            <v>Emden, Kreisfreie Stadt</v>
          </cell>
        </row>
        <row r="258">
          <cell r="D258" t="str">
            <v>NI</v>
          </cell>
          <cell r="G258" t="str">
            <v>3</v>
          </cell>
          <cell r="H258" t="str">
            <v>Oldenburg (Oldb), Kreisfreie Stadt</v>
          </cell>
        </row>
        <row r="259">
          <cell r="D259" t="str">
            <v>NI</v>
          </cell>
          <cell r="G259" t="str">
            <v>3</v>
          </cell>
          <cell r="H259" t="str">
            <v>Osnabrück, Kreisfreie Stadt</v>
          </cell>
        </row>
        <row r="260">
          <cell r="D260" t="str">
            <v>NI</v>
          </cell>
          <cell r="G260" t="str">
            <v>3</v>
          </cell>
          <cell r="H260" t="str">
            <v>Wilhelmshaven, Kreisfreie Stadt</v>
          </cell>
        </row>
        <row r="261">
          <cell r="D261" t="str">
            <v>NI</v>
          </cell>
          <cell r="G261" t="str">
            <v>3</v>
          </cell>
          <cell r="H261" t="str">
            <v>Ammerland, Landkreis</v>
          </cell>
        </row>
        <row r="262">
          <cell r="D262" t="str">
            <v>NI</v>
          </cell>
          <cell r="G262" t="str">
            <v>3</v>
          </cell>
          <cell r="H262" t="str">
            <v>Aurich, Landkreis</v>
          </cell>
        </row>
        <row r="263">
          <cell r="D263" t="str">
            <v>NI</v>
          </cell>
          <cell r="G263" t="str">
            <v>3</v>
          </cell>
          <cell r="H263" t="str">
            <v>Cloppenburg, Landkreis</v>
          </cell>
        </row>
        <row r="264">
          <cell r="D264" t="str">
            <v>NI</v>
          </cell>
          <cell r="G264" t="str">
            <v>3</v>
          </cell>
          <cell r="H264" t="str">
            <v>Emsland, Landkreis</v>
          </cell>
        </row>
        <row r="265">
          <cell r="D265" t="str">
            <v>NI</v>
          </cell>
          <cell r="G265" t="str">
            <v>3</v>
          </cell>
          <cell r="H265" t="str">
            <v>Friesland, Landkreis</v>
          </cell>
        </row>
        <row r="266">
          <cell r="D266" t="str">
            <v>NI</v>
          </cell>
          <cell r="G266" t="str">
            <v>3</v>
          </cell>
          <cell r="H266" t="str">
            <v>Grafschaft Bentheim, Landkreis</v>
          </cell>
        </row>
        <row r="267">
          <cell r="D267" t="str">
            <v>NI</v>
          </cell>
          <cell r="G267" t="str">
            <v>3</v>
          </cell>
          <cell r="H267" t="str">
            <v>Leer, Landkreis</v>
          </cell>
        </row>
        <row r="268">
          <cell r="D268" t="str">
            <v>NI</v>
          </cell>
          <cell r="G268" t="str">
            <v>3</v>
          </cell>
          <cell r="H268" t="str">
            <v>Oldenburg, Landkreis</v>
          </cell>
        </row>
        <row r="269">
          <cell r="D269" t="str">
            <v>NI</v>
          </cell>
          <cell r="G269" t="str">
            <v>3</v>
          </cell>
          <cell r="H269" t="str">
            <v>Osnabrück, Landkreis</v>
          </cell>
        </row>
        <row r="270">
          <cell r="D270" t="str">
            <v>NI</v>
          </cell>
          <cell r="G270" t="str">
            <v>3</v>
          </cell>
          <cell r="H270" t="str">
            <v>Vechta, Landkreis</v>
          </cell>
        </row>
        <row r="271">
          <cell r="D271" t="str">
            <v>NI</v>
          </cell>
          <cell r="G271" t="str">
            <v>3</v>
          </cell>
          <cell r="H271" t="str">
            <v>Wesermarsch, Landkreis</v>
          </cell>
        </row>
        <row r="272">
          <cell r="D272" t="str">
            <v>NI</v>
          </cell>
          <cell r="G272" t="str">
            <v>3</v>
          </cell>
          <cell r="H272" t="str">
            <v>Wittmund, Landkreis</v>
          </cell>
        </row>
        <row r="273">
          <cell r="D273" t="str">
            <v>NW</v>
          </cell>
          <cell r="E273" t="str">
            <v>1</v>
          </cell>
          <cell r="H273" t="str">
            <v>Nordrhein-Westfalen</v>
          </cell>
        </row>
        <row r="274">
          <cell r="D274" t="str">
            <v>NW</v>
          </cell>
          <cell r="F274" t="str">
            <v>2</v>
          </cell>
          <cell r="H274" t="str">
            <v>Düsseldorf, Regierungsbezirk</v>
          </cell>
        </row>
        <row r="275">
          <cell r="D275" t="str">
            <v>NW</v>
          </cell>
          <cell r="G275" t="str">
            <v>3</v>
          </cell>
          <cell r="H275" t="str">
            <v>Düsseldorf, Kreisfreie Stadt</v>
          </cell>
        </row>
        <row r="276">
          <cell r="D276" t="str">
            <v>NW</v>
          </cell>
          <cell r="G276" t="str">
            <v>3</v>
          </cell>
          <cell r="H276" t="str">
            <v>Duisburg, Kreisfreie Stadt</v>
          </cell>
        </row>
        <row r="277">
          <cell r="D277" t="str">
            <v>NW</v>
          </cell>
          <cell r="G277" t="str">
            <v>3</v>
          </cell>
          <cell r="H277" t="str">
            <v>Essen, Kreisfreie Stadt</v>
          </cell>
        </row>
        <row r="278">
          <cell r="D278" t="str">
            <v>NW</v>
          </cell>
          <cell r="G278" t="str">
            <v>3</v>
          </cell>
          <cell r="H278" t="str">
            <v>Krefeld, Kreisfreie Stadt</v>
          </cell>
        </row>
        <row r="279">
          <cell r="D279" t="str">
            <v>NW</v>
          </cell>
          <cell r="G279" t="str">
            <v>3</v>
          </cell>
          <cell r="H279" t="str">
            <v>Mönchengladbach, Kreisfreie Stadt</v>
          </cell>
        </row>
        <row r="280">
          <cell r="D280" t="str">
            <v>NW</v>
          </cell>
          <cell r="G280" t="str">
            <v>3</v>
          </cell>
          <cell r="H280" t="str">
            <v>Mülheim an der Ruhr, Kreisfreie Stadt</v>
          </cell>
        </row>
        <row r="281">
          <cell r="D281" t="str">
            <v>NW</v>
          </cell>
          <cell r="G281" t="str">
            <v>3</v>
          </cell>
          <cell r="H281" t="str">
            <v>Oberhausen, Kreisfreie Stadt</v>
          </cell>
        </row>
        <row r="282">
          <cell r="D282" t="str">
            <v>NW</v>
          </cell>
          <cell r="G282" t="str">
            <v>3</v>
          </cell>
          <cell r="H282" t="str">
            <v>Remscheid, Kreisfreie Stadt</v>
          </cell>
        </row>
        <row r="283">
          <cell r="D283" t="str">
            <v>NW</v>
          </cell>
          <cell r="G283" t="str">
            <v>3</v>
          </cell>
          <cell r="H283" t="str">
            <v>Solingen, Kreisfreie Stadt</v>
          </cell>
        </row>
        <row r="284">
          <cell r="D284" t="str">
            <v>NW</v>
          </cell>
          <cell r="E284"/>
          <cell r="F284"/>
          <cell r="G284" t="str">
            <v>3</v>
          </cell>
          <cell r="H284" t="str">
            <v>Wuppertal, Kreisfreie Stadt</v>
          </cell>
        </row>
        <row r="285">
          <cell r="D285" t="str">
            <v>NW</v>
          </cell>
          <cell r="G285" t="str">
            <v>3</v>
          </cell>
          <cell r="H285" t="str">
            <v>Kleve, Kreis</v>
          </cell>
        </row>
        <row r="286">
          <cell r="D286" t="str">
            <v>NW</v>
          </cell>
          <cell r="G286" t="str">
            <v>3</v>
          </cell>
          <cell r="H286" t="str">
            <v>Mettmann, Kreis</v>
          </cell>
        </row>
        <row r="287">
          <cell r="D287" t="str">
            <v>NW</v>
          </cell>
          <cell r="G287" t="str">
            <v>3</v>
          </cell>
          <cell r="H287" t="str">
            <v>Rhein-Kreis Neuss, Kreis</v>
          </cell>
        </row>
        <row r="288">
          <cell r="D288" t="str">
            <v>NW</v>
          </cell>
          <cell r="G288" t="str">
            <v>3</v>
          </cell>
          <cell r="H288" t="str">
            <v>Viersen, Kreis</v>
          </cell>
        </row>
        <row r="289">
          <cell r="D289" t="str">
            <v>NW</v>
          </cell>
          <cell r="G289" t="str">
            <v>3</v>
          </cell>
          <cell r="H289" t="str">
            <v>Wesel, Kreis</v>
          </cell>
        </row>
        <row r="290">
          <cell r="D290" t="str">
            <v>NW</v>
          </cell>
          <cell r="F290" t="str">
            <v>2</v>
          </cell>
          <cell r="H290" t="str">
            <v>Köln, Regierungsbezirk</v>
          </cell>
        </row>
        <row r="291">
          <cell r="D291" t="str">
            <v>NW</v>
          </cell>
          <cell r="G291" t="str">
            <v>3</v>
          </cell>
          <cell r="H291" t="str">
            <v>Bonn, Kreisfreie Stadt</v>
          </cell>
        </row>
        <row r="292">
          <cell r="D292" t="str">
            <v>NW</v>
          </cell>
          <cell r="G292" t="str">
            <v>3</v>
          </cell>
          <cell r="H292" t="str">
            <v>Köln, Kreisfreie Stadt</v>
          </cell>
        </row>
        <row r="293">
          <cell r="D293" t="str">
            <v>NW</v>
          </cell>
          <cell r="G293" t="str">
            <v>3</v>
          </cell>
          <cell r="H293" t="str">
            <v>Leverkusen, Kreisfreie Stadt</v>
          </cell>
        </row>
        <row r="294">
          <cell r="D294" t="str">
            <v>NW</v>
          </cell>
          <cell r="G294" t="str">
            <v>3</v>
          </cell>
          <cell r="H294" t="str">
            <v>Düren, Kreis</v>
          </cell>
        </row>
        <row r="295">
          <cell r="D295" t="str">
            <v>NW</v>
          </cell>
          <cell r="G295" t="str">
            <v>3</v>
          </cell>
          <cell r="H295" t="str">
            <v>Rhein-Erft-Kreis</v>
          </cell>
        </row>
        <row r="296">
          <cell r="D296" t="str">
            <v>NW</v>
          </cell>
          <cell r="G296" t="str">
            <v>3</v>
          </cell>
          <cell r="H296" t="str">
            <v>Euskirchen, Kreis</v>
          </cell>
        </row>
        <row r="297">
          <cell r="D297" t="str">
            <v>NW</v>
          </cell>
          <cell r="G297" t="str">
            <v>3</v>
          </cell>
          <cell r="H297" t="str">
            <v>Heinsberg, Kreis</v>
          </cell>
        </row>
        <row r="298">
          <cell r="D298" t="str">
            <v>NW</v>
          </cell>
          <cell r="G298" t="str">
            <v>3</v>
          </cell>
          <cell r="H298" t="str">
            <v>Oberbergischer Kreis</v>
          </cell>
        </row>
        <row r="299">
          <cell r="D299" t="str">
            <v>NW</v>
          </cell>
          <cell r="G299" t="str">
            <v>3</v>
          </cell>
          <cell r="H299" t="str">
            <v>Rheinisch-Bergischer Kreis</v>
          </cell>
        </row>
        <row r="300">
          <cell r="D300" t="str">
            <v>NW</v>
          </cell>
          <cell r="G300" t="str">
            <v>3</v>
          </cell>
          <cell r="H300" t="str">
            <v>Rhein-Sieg-Kreis</v>
          </cell>
        </row>
        <row r="301">
          <cell r="D301" t="str">
            <v>NW</v>
          </cell>
          <cell r="G301" t="str">
            <v>3</v>
          </cell>
          <cell r="H301" t="str">
            <v>Städteregion Aachen, Kreis</v>
          </cell>
        </row>
        <row r="302">
          <cell r="D302" t="str">
            <v>NW</v>
          </cell>
          <cell r="F302" t="str">
            <v>2</v>
          </cell>
          <cell r="H302" t="str">
            <v>Münster, Regierungsbezirk</v>
          </cell>
        </row>
        <row r="303">
          <cell r="D303" t="str">
            <v>NW</v>
          </cell>
          <cell r="G303" t="str">
            <v>3</v>
          </cell>
          <cell r="H303" t="str">
            <v>Bottrop, Kreisfreie Stadt</v>
          </cell>
        </row>
        <row r="304">
          <cell r="D304" t="str">
            <v>NW</v>
          </cell>
          <cell r="G304" t="str">
            <v>3</v>
          </cell>
          <cell r="H304" t="str">
            <v>Gelsenkirchen, Kreisfreie Stadt</v>
          </cell>
        </row>
        <row r="305">
          <cell r="D305" t="str">
            <v>NW</v>
          </cell>
          <cell r="G305" t="str">
            <v>3</v>
          </cell>
          <cell r="H305" t="str">
            <v>Münster, Kreisfreie Stadt</v>
          </cell>
        </row>
        <row r="306">
          <cell r="D306" t="str">
            <v>NW</v>
          </cell>
          <cell r="G306" t="str">
            <v>3</v>
          </cell>
          <cell r="H306" t="str">
            <v>Borken, Kreis</v>
          </cell>
        </row>
        <row r="307">
          <cell r="D307" t="str">
            <v>NW</v>
          </cell>
          <cell r="G307" t="str">
            <v>3</v>
          </cell>
          <cell r="H307" t="str">
            <v>Coesfeld, Kreis</v>
          </cell>
        </row>
        <row r="308">
          <cell r="D308" t="str">
            <v>NW</v>
          </cell>
          <cell r="G308" t="str">
            <v>3</v>
          </cell>
          <cell r="H308" t="str">
            <v>Recklinghausen, Kreis</v>
          </cell>
        </row>
        <row r="309">
          <cell r="D309" t="str">
            <v>NW</v>
          </cell>
          <cell r="G309" t="str">
            <v>3</v>
          </cell>
          <cell r="H309" t="str">
            <v>Steinfurt, Kreis</v>
          </cell>
        </row>
        <row r="310">
          <cell r="D310" t="str">
            <v>NW</v>
          </cell>
          <cell r="G310" t="str">
            <v>3</v>
          </cell>
          <cell r="H310" t="str">
            <v>Warendorf, Kreis</v>
          </cell>
        </row>
        <row r="311">
          <cell r="D311" t="str">
            <v>NW</v>
          </cell>
          <cell r="F311" t="str">
            <v>2</v>
          </cell>
          <cell r="H311" t="str">
            <v>Detmold, Regierungsbezirk</v>
          </cell>
        </row>
        <row r="312">
          <cell r="D312" t="str">
            <v>NW</v>
          </cell>
          <cell r="G312" t="str">
            <v>3</v>
          </cell>
          <cell r="H312" t="str">
            <v>Bielefeld, Kreisfreie Stadt</v>
          </cell>
        </row>
        <row r="313">
          <cell r="D313" t="str">
            <v>NW</v>
          </cell>
          <cell r="G313" t="str">
            <v>3</v>
          </cell>
          <cell r="H313" t="str">
            <v>Gütersloh, Kreis</v>
          </cell>
        </row>
        <row r="314">
          <cell r="D314" t="str">
            <v>NW</v>
          </cell>
          <cell r="G314" t="str">
            <v>3</v>
          </cell>
          <cell r="H314" t="str">
            <v>Herford, Kreis</v>
          </cell>
        </row>
        <row r="315">
          <cell r="D315" t="str">
            <v>NW</v>
          </cell>
          <cell r="G315" t="str">
            <v>3</v>
          </cell>
          <cell r="H315" t="str">
            <v>Höxter, Kreis</v>
          </cell>
        </row>
        <row r="316">
          <cell r="D316" t="str">
            <v>NW</v>
          </cell>
          <cell r="G316" t="str">
            <v>3</v>
          </cell>
          <cell r="H316" t="str">
            <v>Lippe, Kreis</v>
          </cell>
        </row>
        <row r="317">
          <cell r="D317" t="str">
            <v>NW</v>
          </cell>
          <cell r="G317" t="str">
            <v>3</v>
          </cell>
          <cell r="H317" t="str">
            <v>Minden-Lübbecke, Kreis</v>
          </cell>
        </row>
        <row r="318">
          <cell r="D318" t="str">
            <v>NW</v>
          </cell>
          <cell r="G318" t="str">
            <v>3</v>
          </cell>
          <cell r="H318" t="str">
            <v>Paderborn, Kreis</v>
          </cell>
        </row>
        <row r="319">
          <cell r="D319" t="str">
            <v>NW</v>
          </cell>
          <cell r="F319" t="str">
            <v>2</v>
          </cell>
          <cell r="H319" t="str">
            <v>Arnsberg, Regierungsbezirk</v>
          </cell>
        </row>
        <row r="320">
          <cell r="D320" t="str">
            <v>NW</v>
          </cell>
          <cell r="G320" t="str">
            <v>3</v>
          </cell>
          <cell r="H320" t="str">
            <v>Bochum, Kreisfreie Stadt</v>
          </cell>
        </row>
        <row r="321">
          <cell r="D321" t="str">
            <v>NW</v>
          </cell>
          <cell r="G321" t="str">
            <v>3</v>
          </cell>
          <cell r="H321" t="str">
            <v>Dortmund, Kreisfreie Stadt</v>
          </cell>
        </row>
        <row r="322">
          <cell r="D322" t="str">
            <v>NW</v>
          </cell>
          <cell r="G322" t="str">
            <v>3</v>
          </cell>
          <cell r="H322" t="str">
            <v>Hagen, Kreisfreie Stadt</v>
          </cell>
        </row>
        <row r="323">
          <cell r="D323" t="str">
            <v>NW</v>
          </cell>
          <cell r="G323" t="str">
            <v>3</v>
          </cell>
          <cell r="H323" t="str">
            <v>Hamm, Kreisfreie Stadt</v>
          </cell>
        </row>
        <row r="324">
          <cell r="D324" t="str">
            <v>NW</v>
          </cell>
          <cell r="G324" t="str">
            <v>3</v>
          </cell>
          <cell r="H324" t="str">
            <v>Herne, Kreisfreie Stadt</v>
          </cell>
        </row>
        <row r="325">
          <cell r="D325" t="str">
            <v>NW</v>
          </cell>
          <cell r="G325" t="str">
            <v>3</v>
          </cell>
          <cell r="H325" t="str">
            <v>Ennepe-Ruhr-Kreis</v>
          </cell>
        </row>
        <row r="326">
          <cell r="D326" t="str">
            <v>NW</v>
          </cell>
          <cell r="G326" t="str">
            <v>3</v>
          </cell>
          <cell r="H326" t="str">
            <v>Hochsauerlandkreis</v>
          </cell>
        </row>
        <row r="327">
          <cell r="D327" t="str">
            <v>NW</v>
          </cell>
          <cell r="G327" t="str">
            <v>3</v>
          </cell>
          <cell r="H327" t="str">
            <v>Märkischer Kreis</v>
          </cell>
        </row>
        <row r="328">
          <cell r="D328" t="str">
            <v>NW</v>
          </cell>
          <cell r="G328" t="str">
            <v>3</v>
          </cell>
          <cell r="H328" t="str">
            <v>Olpe, Kreis</v>
          </cell>
        </row>
        <row r="329">
          <cell r="D329" t="str">
            <v>NW</v>
          </cell>
          <cell r="G329" t="str">
            <v>3</v>
          </cell>
          <cell r="H329" t="str">
            <v>Siegen-Wittgenstein, Kreis</v>
          </cell>
        </row>
        <row r="330">
          <cell r="D330" t="str">
            <v>NW</v>
          </cell>
          <cell r="G330" t="str">
            <v>3</v>
          </cell>
          <cell r="H330" t="str">
            <v>Soest, Kreis</v>
          </cell>
        </row>
        <row r="331">
          <cell r="D331" t="str">
            <v>NW</v>
          </cell>
          <cell r="G331" t="str">
            <v>3</v>
          </cell>
          <cell r="H331" t="str">
            <v>Unna, Kreis</v>
          </cell>
        </row>
        <row r="332">
          <cell r="D332" t="str">
            <v>RP</v>
          </cell>
          <cell r="E332" t="str">
            <v>1</v>
          </cell>
          <cell r="H332" t="str">
            <v>Rheinland-Pfalz</v>
          </cell>
        </row>
        <row r="333">
          <cell r="D333" t="str">
            <v>RP</v>
          </cell>
          <cell r="F333" t="str">
            <v>2</v>
          </cell>
          <cell r="H333" t="str">
            <v>Statistische Region Koblenz</v>
          </cell>
        </row>
        <row r="334">
          <cell r="D334" t="str">
            <v>RP</v>
          </cell>
          <cell r="G334" t="str">
            <v>3</v>
          </cell>
          <cell r="H334" t="str">
            <v>Koblenz, Kreisfreie Stadt</v>
          </cell>
        </row>
        <row r="335">
          <cell r="D335" t="str">
            <v>RP</v>
          </cell>
          <cell r="G335" t="str">
            <v>3</v>
          </cell>
          <cell r="H335" t="str">
            <v>Ahrweiler, Landkreis</v>
          </cell>
        </row>
        <row r="336">
          <cell r="D336" t="str">
            <v>RP</v>
          </cell>
          <cell r="G336" t="str">
            <v>3</v>
          </cell>
          <cell r="H336" t="str">
            <v>Altenkirchen (Westerwald), Landkreis</v>
          </cell>
        </row>
        <row r="337">
          <cell r="D337" t="str">
            <v>RP</v>
          </cell>
          <cell r="G337" t="str">
            <v>3</v>
          </cell>
          <cell r="H337" t="str">
            <v>Bad Kreuznach, Landkreis</v>
          </cell>
        </row>
        <row r="338">
          <cell r="D338" t="str">
            <v>RP</v>
          </cell>
          <cell r="G338" t="str">
            <v>3</v>
          </cell>
          <cell r="H338" t="str">
            <v>Birkenfeld, Landkreis</v>
          </cell>
        </row>
        <row r="339">
          <cell r="D339" t="str">
            <v>RP</v>
          </cell>
          <cell r="G339" t="str">
            <v>3</v>
          </cell>
          <cell r="H339" t="str">
            <v>Mayen-Koblenz, Landkreis</v>
          </cell>
        </row>
        <row r="340">
          <cell r="D340" t="str">
            <v>RP</v>
          </cell>
          <cell r="G340" t="str">
            <v>3</v>
          </cell>
          <cell r="H340" t="str">
            <v>Neuwied, Landkreis</v>
          </cell>
        </row>
        <row r="341">
          <cell r="D341" t="str">
            <v>RP</v>
          </cell>
          <cell r="G341" t="str">
            <v>3</v>
          </cell>
          <cell r="H341" t="str">
            <v>Rhein-Lahn-Kreis</v>
          </cell>
        </row>
        <row r="342">
          <cell r="D342" t="str">
            <v>RP</v>
          </cell>
          <cell r="G342" t="str">
            <v>3</v>
          </cell>
          <cell r="H342" t="str">
            <v>Westerwaldkreis</v>
          </cell>
        </row>
        <row r="343">
          <cell r="D343" t="str">
            <v>RP</v>
          </cell>
          <cell r="G343" t="str">
            <v>3</v>
          </cell>
          <cell r="H343" t="str">
            <v>Cochem-Zell, Landkreis</v>
          </cell>
        </row>
        <row r="344">
          <cell r="D344" t="str">
            <v>RP</v>
          </cell>
          <cell r="E344"/>
          <cell r="F344"/>
          <cell r="G344" t="str">
            <v>3</v>
          </cell>
          <cell r="H344" t="str">
            <v>Rhein-Hunsrück-Kreis</v>
          </cell>
        </row>
        <row r="345">
          <cell r="D345" t="str">
            <v>RP</v>
          </cell>
          <cell r="F345" t="str">
            <v>2</v>
          </cell>
          <cell r="H345" t="str">
            <v>Statistische Region Trier</v>
          </cell>
        </row>
        <row r="346">
          <cell r="D346" t="str">
            <v>RP</v>
          </cell>
          <cell r="G346" t="str">
            <v>3</v>
          </cell>
          <cell r="H346" t="str">
            <v>Trier, Kreisfreie Stadt</v>
          </cell>
        </row>
        <row r="347">
          <cell r="D347" t="str">
            <v>RP</v>
          </cell>
          <cell r="G347" t="str">
            <v>3</v>
          </cell>
          <cell r="H347" t="str">
            <v>Bernkastel-Wittlich, Landkreis</v>
          </cell>
        </row>
        <row r="348">
          <cell r="D348" t="str">
            <v>RP</v>
          </cell>
          <cell r="G348" t="str">
            <v>3</v>
          </cell>
          <cell r="H348" t="str">
            <v>Eifelkreis Bitburg-Prüm</v>
          </cell>
        </row>
        <row r="349">
          <cell r="D349" t="str">
            <v>RP</v>
          </cell>
          <cell r="G349" t="str">
            <v>3</v>
          </cell>
          <cell r="H349" t="str">
            <v>Vulkaneifel, Landkreis</v>
          </cell>
        </row>
        <row r="350">
          <cell r="D350" t="str">
            <v>RP</v>
          </cell>
          <cell r="G350" t="str">
            <v>3</v>
          </cell>
          <cell r="H350" t="str">
            <v>Trier-Saarburg, Landkreis</v>
          </cell>
        </row>
        <row r="351">
          <cell r="D351" t="str">
            <v>RP</v>
          </cell>
          <cell r="F351" t="str">
            <v>2</v>
          </cell>
          <cell r="H351" t="str">
            <v>Statistische Region Rheinhessen-Pfalz</v>
          </cell>
        </row>
        <row r="352">
          <cell r="D352" t="str">
            <v>RP</v>
          </cell>
          <cell r="G352" t="str">
            <v>3</v>
          </cell>
          <cell r="H352" t="str">
            <v>Frankenthal (Pfalz), Kreisfreie Stadt</v>
          </cell>
        </row>
        <row r="353">
          <cell r="D353" t="str">
            <v>RP</v>
          </cell>
          <cell r="G353" t="str">
            <v>3</v>
          </cell>
          <cell r="H353" t="str">
            <v>Kaiserslautern, Kreisfreie Stadt</v>
          </cell>
        </row>
        <row r="354">
          <cell r="D354" t="str">
            <v>RP</v>
          </cell>
          <cell r="G354" t="str">
            <v>3</v>
          </cell>
          <cell r="H354" t="str">
            <v>Landau in der Pfalz, Kreisfreie Stadt</v>
          </cell>
        </row>
        <row r="355">
          <cell r="D355" t="str">
            <v>RP</v>
          </cell>
          <cell r="G355" t="str">
            <v>3</v>
          </cell>
          <cell r="H355" t="str">
            <v>Ludwigshafen am Rhein, Kreisfreie Stadt</v>
          </cell>
        </row>
        <row r="356">
          <cell r="D356" t="str">
            <v>RP</v>
          </cell>
          <cell r="G356" t="str">
            <v>3</v>
          </cell>
          <cell r="H356" t="str">
            <v>Mainz, Kreisfreie Stadt</v>
          </cell>
        </row>
        <row r="357">
          <cell r="D357" t="str">
            <v>RP</v>
          </cell>
          <cell r="G357" t="str">
            <v>3</v>
          </cell>
          <cell r="H357" t="str">
            <v>Neustadt an der Weinstraße, Kreisfreie Stadt</v>
          </cell>
        </row>
        <row r="358">
          <cell r="D358" t="str">
            <v>RP</v>
          </cell>
          <cell r="G358" t="str">
            <v>3</v>
          </cell>
          <cell r="H358" t="str">
            <v>Pirmasens, Kreisfreie Stadt</v>
          </cell>
        </row>
        <row r="359">
          <cell r="D359" t="str">
            <v>RP</v>
          </cell>
          <cell r="G359" t="str">
            <v>3</v>
          </cell>
          <cell r="H359" t="str">
            <v>Speyer, Kreisfreie Stadt</v>
          </cell>
        </row>
        <row r="360">
          <cell r="D360" t="str">
            <v>RP</v>
          </cell>
          <cell r="G360" t="str">
            <v>3</v>
          </cell>
          <cell r="H360" t="str">
            <v>Worms, Kreisfreie Stadt</v>
          </cell>
        </row>
        <row r="361">
          <cell r="D361" t="str">
            <v>RP</v>
          </cell>
          <cell r="G361" t="str">
            <v>3</v>
          </cell>
          <cell r="H361" t="str">
            <v>Zweibrücken, Kreisfreie Stadt</v>
          </cell>
        </row>
        <row r="362">
          <cell r="D362" t="str">
            <v>RP</v>
          </cell>
          <cell r="G362" t="str">
            <v>3</v>
          </cell>
          <cell r="H362" t="str">
            <v>Alzey-Worms, Landkreis</v>
          </cell>
        </row>
        <row r="363">
          <cell r="D363" t="str">
            <v>RP</v>
          </cell>
          <cell r="G363" t="str">
            <v>3</v>
          </cell>
          <cell r="H363" t="str">
            <v>Bad Dürkheim, Landkreis</v>
          </cell>
        </row>
        <row r="364">
          <cell r="D364" t="str">
            <v>RP</v>
          </cell>
          <cell r="G364" t="str">
            <v>3</v>
          </cell>
          <cell r="H364" t="str">
            <v>Donnersbergkreis</v>
          </cell>
        </row>
        <row r="365">
          <cell r="D365" t="str">
            <v>RP</v>
          </cell>
          <cell r="G365" t="str">
            <v>3</v>
          </cell>
          <cell r="H365" t="str">
            <v>Germersheim, Landkreis</v>
          </cell>
        </row>
        <row r="366">
          <cell r="D366" t="str">
            <v>RP</v>
          </cell>
          <cell r="G366" t="str">
            <v>3</v>
          </cell>
          <cell r="H366" t="str">
            <v>Kaiserslautern, Landkreis</v>
          </cell>
        </row>
        <row r="367">
          <cell r="D367" t="str">
            <v>RP</v>
          </cell>
          <cell r="G367" t="str">
            <v>3</v>
          </cell>
          <cell r="H367" t="str">
            <v>Kusel, Landkreis</v>
          </cell>
        </row>
        <row r="368">
          <cell r="D368" t="str">
            <v>RP</v>
          </cell>
          <cell r="G368" t="str">
            <v>3</v>
          </cell>
          <cell r="H368" t="str">
            <v>Südliche Weinstraße, Landkreis</v>
          </cell>
        </row>
        <row r="369">
          <cell r="D369" t="str">
            <v>RP</v>
          </cell>
          <cell r="G369" t="str">
            <v>3</v>
          </cell>
          <cell r="H369" t="str">
            <v>Rhein-Pfalz-Kreis</v>
          </cell>
        </row>
        <row r="370">
          <cell r="D370" t="str">
            <v>RP</v>
          </cell>
          <cell r="G370" t="str">
            <v>3</v>
          </cell>
          <cell r="H370" t="str">
            <v>Mainz-Bingen, Landkreis</v>
          </cell>
        </row>
        <row r="371">
          <cell r="D371" t="str">
            <v>RP</v>
          </cell>
          <cell r="G371" t="str">
            <v>3</v>
          </cell>
          <cell r="H371" t="str">
            <v>Südwestpfalz, Landkreis</v>
          </cell>
        </row>
        <row r="372">
          <cell r="D372" t="str">
            <v>SL</v>
          </cell>
          <cell r="E372" t="str">
            <v>1</v>
          </cell>
          <cell r="F372" t="str">
            <v>2</v>
          </cell>
          <cell r="H372" t="str">
            <v>Saarland</v>
          </cell>
        </row>
        <row r="373">
          <cell r="D373" t="str">
            <v>SL</v>
          </cell>
          <cell r="G373" t="str">
            <v>3</v>
          </cell>
          <cell r="H373" t="str">
            <v>Saarbrücken, Regionalverband</v>
          </cell>
        </row>
        <row r="374">
          <cell r="D374" t="str">
            <v>SL</v>
          </cell>
          <cell r="G374" t="str">
            <v>3</v>
          </cell>
          <cell r="H374" t="str">
            <v>Merzig-Wadern, Landkreis</v>
          </cell>
        </row>
        <row r="375">
          <cell r="D375" t="str">
            <v>SL</v>
          </cell>
          <cell r="G375" t="str">
            <v>3</v>
          </cell>
          <cell r="H375" t="str">
            <v>Neunkirchen, Landkreis</v>
          </cell>
        </row>
        <row r="376">
          <cell r="D376" t="str">
            <v>SL</v>
          </cell>
          <cell r="G376" t="str">
            <v>3</v>
          </cell>
          <cell r="H376" t="str">
            <v>Saarlouis, Landkreis</v>
          </cell>
        </row>
        <row r="377">
          <cell r="D377" t="str">
            <v>SL</v>
          </cell>
          <cell r="G377" t="str">
            <v>3</v>
          </cell>
          <cell r="H377" t="str">
            <v>Saarpfalz-Kreis</v>
          </cell>
        </row>
        <row r="378">
          <cell r="D378" t="str">
            <v>SL</v>
          </cell>
          <cell r="G378" t="str">
            <v>3</v>
          </cell>
          <cell r="H378" t="str">
            <v>St. Wendel, Landkreis</v>
          </cell>
        </row>
        <row r="379">
          <cell r="D379" t="str">
            <v>SN</v>
          </cell>
          <cell r="E379" t="str">
            <v>1</v>
          </cell>
          <cell r="H379" t="str">
            <v>Sachsen</v>
          </cell>
        </row>
        <row r="380">
          <cell r="D380" t="str">
            <v>SN</v>
          </cell>
          <cell r="F380" t="str">
            <v>2</v>
          </cell>
          <cell r="H380" t="str">
            <v>Dresden, NUTS 2-Region</v>
          </cell>
        </row>
        <row r="381">
          <cell r="D381" t="str">
            <v>SN</v>
          </cell>
          <cell r="G381" t="str">
            <v>3</v>
          </cell>
          <cell r="H381" t="str">
            <v>Dresden, Kreisfreie Stadt</v>
          </cell>
        </row>
        <row r="382">
          <cell r="D382" t="str">
            <v>SN</v>
          </cell>
          <cell r="G382" t="str">
            <v>3</v>
          </cell>
          <cell r="H382" t="str">
            <v>Bautzen, Landkreis</v>
          </cell>
        </row>
        <row r="383">
          <cell r="D383" t="str">
            <v>SN</v>
          </cell>
          <cell r="G383" t="str">
            <v>3</v>
          </cell>
          <cell r="H383" t="str">
            <v>Görlitz, Landkreis</v>
          </cell>
        </row>
        <row r="384">
          <cell r="D384" t="str">
            <v>SN</v>
          </cell>
          <cell r="E384"/>
          <cell r="F384"/>
          <cell r="G384" t="str">
            <v>3</v>
          </cell>
          <cell r="H384" t="str">
            <v>Meißen, Landkreis</v>
          </cell>
        </row>
        <row r="385">
          <cell r="D385" t="str">
            <v>SN</v>
          </cell>
          <cell r="G385" t="str">
            <v>3</v>
          </cell>
          <cell r="H385" t="str">
            <v>Sächsische Schweiz-Osterzgebirge, Landkreis</v>
          </cell>
        </row>
        <row r="386">
          <cell r="D386" t="str">
            <v>SN</v>
          </cell>
          <cell r="F386" t="str">
            <v>2</v>
          </cell>
          <cell r="H386" t="str">
            <v>Chemnitz, NUTS 2-Region</v>
          </cell>
        </row>
        <row r="387">
          <cell r="D387" t="str">
            <v>SN</v>
          </cell>
          <cell r="G387" t="str">
            <v>3</v>
          </cell>
          <cell r="H387" t="str">
            <v>Chemnitz, Kreisfreie Stadt</v>
          </cell>
        </row>
        <row r="388">
          <cell r="D388" t="str">
            <v>SN</v>
          </cell>
          <cell r="G388" t="str">
            <v>3</v>
          </cell>
          <cell r="H388" t="str">
            <v>Erzgebirgskreis</v>
          </cell>
        </row>
        <row r="389">
          <cell r="D389" t="str">
            <v>SN</v>
          </cell>
          <cell r="G389" t="str">
            <v>3</v>
          </cell>
          <cell r="H389" t="str">
            <v>Mittelsachsen, Landkreis</v>
          </cell>
        </row>
        <row r="390">
          <cell r="D390" t="str">
            <v>SN</v>
          </cell>
          <cell r="G390" t="str">
            <v>3</v>
          </cell>
          <cell r="H390" t="str">
            <v>Vogtlandkreis</v>
          </cell>
        </row>
        <row r="391">
          <cell r="D391" t="str">
            <v>SN</v>
          </cell>
          <cell r="E391"/>
          <cell r="F391"/>
          <cell r="G391" t="str">
            <v>3</v>
          </cell>
          <cell r="H391" t="str">
            <v>Zwickau, Landkreis</v>
          </cell>
        </row>
        <row r="392">
          <cell r="D392" t="str">
            <v>SN</v>
          </cell>
          <cell r="F392" t="str">
            <v>2</v>
          </cell>
          <cell r="H392" t="str">
            <v>Leipzig, NUTS 2-Region</v>
          </cell>
        </row>
        <row r="393">
          <cell r="D393" t="str">
            <v>SN</v>
          </cell>
          <cell r="G393" t="str">
            <v>3</v>
          </cell>
          <cell r="H393" t="str">
            <v>Leipzig, Kreisfreie Stadt</v>
          </cell>
        </row>
        <row r="394">
          <cell r="D394" t="str">
            <v>SN</v>
          </cell>
          <cell r="G394" t="str">
            <v>3</v>
          </cell>
          <cell r="H394" t="str">
            <v>Leipzig, Landkreis</v>
          </cell>
        </row>
        <row r="395">
          <cell r="D395" t="str">
            <v>SN</v>
          </cell>
          <cell r="G395" t="str">
            <v>3</v>
          </cell>
          <cell r="H395" t="str">
            <v>Nordsachsen, Landkreis</v>
          </cell>
        </row>
        <row r="396">
          <cell r="D396" t="str">
            <v>ST</v>
          </cell>
          <cell r="E396" t="str">
            <v>1</v>
          </cell>
          <cell r="F396" t="str">
            <v>2</v>
          </cell>
          <cell r="H396" t="str">
            <v>Sachsen-Anhalt</v>
          </cell>
        </row>
        <row r="397">
          <cell r="D397" t="str">
            <v>ST</v>
          </cell>
          <cell r="G397" t="str">
            <v>3</v>
          </cell>
          <cell r="H397" t="str">
            <v>Dessau-Roßlau, Kreisfreie Stadt</v>
          </cell>
        </row>
        <row r="398">
          <cell r="D398" t="str">
            <v>ST</v>
          </cell>
          <cell r="G398" t="str">
            <v>3</v>
          </cell>
          <cell r="H398" t="str">
            <v>Halle (Saale), Kreisfreie Stadt</v>
          </cell>
        </row>
        <row r="399">
          <cell r="D399" t="str">
            <v>ST</v>
          </cell>
          <cell r="G399" t="str">
            <v>3</v>
          </cell>
          <cell r="H399" t="str">
            <v>Magdeburg, Landeshauptstadt, Kreisfreie Stadt</v>
          </cell>
        </row>
        <row r="400">
          <cell r="D400" t="str">
            <v>ST</v>
          </cell>
          <cell r="G400" t="str">
            <v>3</v>
          </cell>
          <cell r="H400" t="str">
            <v>Altmarkkreis Salzwedel</v>
          </cell>
        </row>
        <row r="401">
          <cell r="D401" t="str">
            <v>ST</v>
          </cell>
          <cell r="G401" t="str">
            <v>3</v>
          </cell>
          <cell r="H401" t="str">
            <v>Anhalt-Bitterfeld, Landkreis</v>
          </cell>
        </row>
        <row r="402">
          <cell r="D402" t="str">
            <v>ST</v>
          </cell>
          <cell r="G402" t="str">
            <v>3</v>
          </cell>
          <cell r="H402" t="str">
            <v>Jerichower Land, Landkreis</v>
          </cell>
        </row>
        <row r="403">
          <cell r="D403" t="str">
            <v>ST</v>
          </cell>
          <cell r="G403" t="str">
            <v>3</v>
          </cell>
          <cell r="H403" t="str">
            <v>Börde, Landkreis</v>
          </cell>
        </row>
        <row r="404">
          <cell r="D404" t="str">
            <v>ST</v>
          </cell>
          <cell r="G404" t="str">
            <v>3</v>
          </cell>
          <cell r="H404" t="str">
            <v>Burgenlandkreis</v>
          </cell>
        </row>
        <row r="405">
          <cell r="D405" t="str">
            <v>ST</v>
          </cell>
          <cell r="G405" t="str">
            <v>3</v>
          </cell>
          <cell r="H405" t="str">
            <v>Harz, Landkreis</v>
          </cell>
        </row>
        <row r="406">
          <cell r="D406" t="str">
            <v>ST</v>
          </cell>
          <cell r="G406" t="str">
            <v>3</v>
          </cell>
          <cell r="H406" t="str">
            <v>Mansfeld-Südharz, Landkreis</v>
          </cell>
        </row>
        <row r="407">
          <cell r="D407" t="str">
            <v>ST</v>
          </cell>
          <cell r="G407" t="str">
            <v>3</v>
          </cell>
          <cell r="H407" t="str">
            <v>Saalekreis</v>
          </cell>
        </row>
        <row r="408">
          <cell r="D408" t="str">
            <v>ST</v>
          </cell>
          <cell r="G408" t="str">
            <v>3</v>
          </cell>
          <cell r="H408" t="str">
            <v>Salzlandkreis</v>
          </cell>
        </row>
        <row r="409">
          <cell r="D409" t="str">
            <v>ST</v>
          </cell>
          <cell r="G409" t="str">
            <v>3</v>
          </cell>
          <cell r="H409" t="str">
            <v>Stendal, Landkreis</v>
          </cell>
        </row>
        <row r="410">
          <cell r="D410" t="str">
            <v>ST</v>
          </cell>
          <cell r="G410" t="str">
            <v>3</v>
          </cell>
          <cell r="H410" t="str">
            <v>Wittenberg, Landkreis</v>
          </cell>
        </row>
        <row r="411">
          <cell r="D411" t="str">
            <v>SH</v>
          </cell>
          <cell r="E411" t="str">
            <v>1</v>
          </cell>
          <cell r="F411" t="str">
            <v>2</v>
          </cell>
          <cell r="H411" t="str">
            <v>Schleswig-Holstein</v>
          </cell>
        </row>
        <row r="412">
          <cell r="D412" t="str">
            <v>SH</v>
          </cell>
          <cell r="G412" t="str">
            <v>3</v>
          </cell>
          <cell r="H412" t="str">
            <v>Flensburg, Kreisfreie Stadt</v>
          </cell>
        </row>
        <row r="413">
          <cell r="D413" t="str">
            <v>SH</v>
          </cell>
          <cell r="G413" t="str">
            <v>3</v>
          </cell>
          <cell r="H413" t="str">
            <v>Kiel, Landeshauptstadt, Kreisfreie Stadt</v>
          </cell>
        </row>
        <row r="414">
          <cell r="D414" t="str">
            <v>SH</v>
          </cell>
          <cell r="G414" t="str">
            <v>3</v>
          </cell>
          <cell r="H414" t="str">
            <v>Lübeck, Hansestadt, Kreisfreie Stadt</v>
          </cell>
        </row>
        <row r="415">
          <cell r="D415" t="str">
            <v>SH</v>
          </cell>
          <cell r="G415" t="str">
            <v>3</v>
          </cell>
          <cell r="H415" t="str">
            <v>Neumünster, Kreisfreie Stadt</v>
          </cell>
        </row>
        <row r="416">
          <cell r="D416" t="str">
            <v>SH</v>
          </cell>
          <cell r="G416" t="str">
            <v>3</v>
          </cell>
          <cell r="H416" t="str">
            <v>Dithmarschen, Kreis</v>
          </cell>
        </row>
        <row r="417">
          <cell r="D417" t="str">
            <v>SH</v>
          </cell>
          <cell r="G417" t="str">
            <v>3</v>
          </cell>
          <cell r="H417" t="str">
            <v>Herzogtum Lauenburg, Kreis</v>
          </cell>
        </row>
        <row r="418">
          <cell r="D418" t="str">
            <v>SH</v>
          </cell>
          <cell r="G418" t="str">
            <v>3</v>
          </cell>
          <cell r="H418" t="str">
            <v>Nordfriesland, Kreis</v>
          </cell>
        </row>
        <row r="419">
          <cell r="D419" t="str">
            <v>SH</v>
          </cell>
          <cell r="G419" t="str">
            <v>3</v>
          </cell>
          <cell r="H419" t="str">
            <v>Ostholstein, Kreis</v>
          </cell>
        </row>
        <row r="420">
          <cell r="D420" t="str">
            <v>SH</v>
          </cell>
          <cell r="G420" t="str">
            <v>3</v>
          </cell>
          <cell r="H420" t="str">
            <v>Pinneberg, Kreis</v>
          </cell>
        </row>
        <row r="421">
          <cell r="D421" t="str">
            <v>SH</v>
          </cell>
          <cell r="G421" t="str">
            <v>3</v>
          </cell>
          <cell r="H421" t="str">
            <v>Plön, Kreis</v>
          </cell>
        </row>
        <row r="422">
          <cell r="D422" t="str">
            <v>SH</v>
          </cell>
          <cell r="G422" t="str">
            <v>3</v>
          </cell>
          <cell r="H422" t="str">
            <v>Rendsburg-Eckernförde, Kreis</v>
          </cell>
        </row>
        <row r="423">
          <cell r="D423" t="str">
            <v>SH</v>
          </cell>
          <cell r="G423" t="str">
            <v>3</v>
          </cell>
          <cell r="H423" t="str">
            <v>Schleswig-Flensburg, Kreis</v>
          </cell>
        </row>
        <row r="424">
          <cell r="D424" t="str">
            <v>SH</v>
          </cell>
          <cell r="G424" t="str">
            <v>3</v>
          </cell>
          <cell r="H424" t="str">
            <v>Segeberg, Kreis</v>
          </cell>
        </row>
        <row r="425">
          <cell r="D425" t="str">
            <v>SH</v>
          </cell>
          <cell r="G425" t="str">
            <v>3</v>
          </cell>
          <cell r="H425" t="str">
            <v>Steinburg, Kreis</v>
          </cell>
        </row>
        <row r="426">
          <cell r="D426" t="str">
            <v>SH</v>
          </cell>
          <cell r="G426" t="str">
            <v>3</v>
          </cell>
          <cell r="H426" t="str">
            <v>Stormarn, Kreis</v>
          </cell>
        </row>
        <row r="427">
          <cell r="D427" t="str">
            <v>TH</v>
          </cell>
          <cell r="E427" t="str">
            <v>1</v>
          </cell>
          <cell r="F427" t="str">
            <v>2</v>
          </cell>
          <cell r="H427" t="str">
            <v>Thüringen</v>
          </cell>
        </row>
        <row r="428">
          <cell r="D428" t="str">
            <v>TH</v>
          </cell>
          <cell r="G428" t="str">
            <v>3</v>
          </cell>
          <cell r="H428" t="str">
            <v>Erfurt, Kreisfreie Stadt</v>
          </cell>
        </row>
        <row r="429">
          <cell r="D429" t="str">
            <v>TH</v>
          </cell>
          <cell r="G429" t="str">
            <v>3</v>
          </cell>
          <cell r="H429" t="str">
            <v>Gera, Kreisfreie Stadt</v>
          </cell>
        </row>
        <row r="430">
          <cell r="D430" t="str">
            <v>TH</v>
          </cell>
          <cell r="G430" t="str">
            <v>3</v>
          </cell>
          <cell r="H430" t="str">
            <v>Jena, Kreisfreie Stadt</v>
          </cell>
        </row>
        <row r="431">
          <cell r="D431" t="str">
            <v>TH</v>
          </cell>
          <cell r="G431" t="str">
            <v>3</v>
          </cell>
          <cell r="H431" t="str">
            <v>Weimar, Kreisfreie Stadt</v>
          </cell>
        </row>
        <row r="432">
          <cell r="D432" t="str">
            <v>TH</v>
          </cell>
          <cell r="G432" t="str">
            <v>3</v>
          </cell>
          <cell r="H432" t="str">
            <v>Eichsfeld, Landkreis</v>
          </cell>
        </row>
        <row r="433">
          <cell r="D433" t="str">
            <v>TH</v>
          </cell>
          <cell r="G433" t="str">
            <v>3</v>
          </cell>
          <cell r="H433" t="str">
            <v>Nordhausen, Landkreis</v>
          </cell>
        </row>
        <row r="434">
          <cell r="D434" t="str">
            <v>TH</v>
          </cell>
          <cell r="G434" t="str">
            <v>3</v>
          </cell>
          <cell r="H434" t="str">
            <v>Unstrut-Hainich-Kreis</v>
          </cell>
        </row>
        <row r="435">
          <cell r="D435" t="str">
            <v>TH</v>
          </cell>
          <cell r="G435" t="str">
            <v>3</v>
          </cell>
          <cell r="H435" t="str">
            <v>Kyffhäuserkreis</v>
          </cell>
        </row>
        <row r="436">
          <cell r="D436" t="str">
            <v>TH</v>
          </cell>
          <cell r="G436" t="str">
            <v>3</v>
          </cell>
          <cell r="H436" t="str">
            <v>Gotha, Landkreis</v>
          </cell>
        </row>
        <row r="437">
          <cell r="D437" t="str">
            <v>TH</v>
          </cell>
          <cell r="G437" t="str">
            <v>3</v>
          </cell>
          <cell r="H437" t="str">
            <v>Sömmerda, Landkreis</v>
          </cell>
        </row>
        <row r="438">
          <cell r="D438" t="str">
            <v>TH</v>
          </cell>
          <cell r="G438" t="str">
            <v>3</v>
          </cell>
          <cell r="H438" t="str">
            <v>Hildburghausen, Landkreis</v>
          </cell>
        </row>
        <row r="439">
          <cell r="D439" t="str">
            <v>TH</v>
          </cell>
          <cell r="E439"/>
          <cell r="F439"/>
          <cell r="G439" t="str">
            <v>3</v>
          </cell>
          <cell r="H439" t="str">
            <v>Weimarer Land, Landkreis</v>
          </cell>
        </row>
        <row r="440">
          <cell r="D440" t="str">
            <v>TH</v>
          </cell>
          <cell r="G440" t="str">
            <v>3</v>
          </cell>
          <cell r="H440" t="str">
            <v>Saale-Holzland-Kreis</v>
          </cell>
        </row>
        <row r="441">
          <cell r="D441" t="str">
            <v>TH</v>
          </cell>
          <cell r="G441" t="str">
            <v>3</v>
          </cell>
          <cell r="H441" t="str">
            <v>Saale-Orla-Kreis</v>
          </cell>
        </row>
        <row r="442">
          <cell r="D442" t="str">
            <v>TH</v>
          </cell>
          <cell r="G442" t="str">
            <v>3</v>
          </cell>
          <cell r="H442" t="str">
            <v>Greiz, Landkreis</v>
          </cell>
        </row>
        <row r="443">
          <cell r="D443" t="str">
            <v>TH</v>
          </cell>
          <cell r="G443" t="str">
            <v>3</v>
          </cell>
          <cell r="H443" t="str">
            <v>Altenburger Land, Landkreis</v>
          </cell>
        </row>
        <row r="444">
          <cell r="D444" t="str">
            <v>TH</v>
          </cell>
          <cell r="G444" t="str">
            <v>3</v>
          </cell>
          <cell r="H444" t="str">
            <v>Schmalkalden-Meiningen, Landkreis</v>
          </cell>
        </row>
        <row r="445">
          <cell r="D445" t="str">
            <v>TH</v>
          </cell>
          <cell r="G445" t="str">
            <v>3</v>
          </cell>
          <cell r="H445" t="str">
            <v>Wartburgkreis</v>
          </cell>
        </row>
        <row r="446">
          <cell r="D446" t="str">
            <v>TH</v>
          </cell>
          <cell r="G446" t="str">
            <v>3</v>
          </cell>
          <cell r="H446" t="str">
            <v>Suhl, Kreisfreie Stadt</v>
          </cell>
        </row>
        <row r="447">
          <cell r="D447" t="str">
            <v>TH</v>
          </cell>
          <cell r="G447" t="str">
            <v>3</v>
          </cell>
          <cell r="H447" t="str">
            <v>Ilm-Kreis</v>
          </cell>
        </row>
        <row r="448">
          <cell r="D448" t="str">
            <v>TH</v>
          </cell>
          <cell r="G448" t="str">
            <v>3</v>
          </cell>
          <cell r="H448" t="str">
            <v>Saalfeld-Rudolstadt, Landkreis</v>
          </cell>
        </row>
        <row r="449">
          <cell r="D449" t="str">
            <v>TH</v>
          </cell>
          <cell r="G449" t="str">
            <v>3</v>
          </cell>
          <cell r="H449" t="str">
            <v>Sonneberg, Landkreis</v>
          </cell>
        </row>
        <row r="450">
          <cell r="D450" t="str">
            <v>D</v>
          </cell>
          <cell r="E450">
            <v>0</v>
          </cell>
          <cell r="H450" t="str">
            <v>Deutschland</v>
          </cell>
        </row>
      </sheetData>
      <sheetData sheetId="18">
        <row r="9">
          <cell r="AK9">
            <v>633.17499999999995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undzahlen Lehmann"/>
      <sheetName val="Pro Kopf"/>
      <sheetName val="2000=100"/>
      <sheetName val="Auslastungsgrad"/>
      <sheetName val="Tabelle5"/>
    </sheetNames>
    <sheetDataSet>
      <sheetData sheetId="0"/>
      <sheetData sheetId="1">
        <row r="123">
          <cell r="B123">
            <v>0.9011963387521007</v>
          </cell>
          <cell r="C123">
            <v>0.87112509722508946</v>
          </cell>
          <cell r="D123">
            <v>1.6864438171548102</v>
          </cell>
          <cell r="E123">
            <v>0.60161971624572175</v>
          </cell>
          <cell r="F123">
            <v>-3.7782432452544867E-2</v>
          </cell>
          <cell r="G123">
            <v>-5.921790199181487E-2</v>
          </cell>
          <cell r="H123">
            <v>0.47335940423020872</v>
          </cell>
          <cell r="I123">
            <v>1.180578892486281</v>
          </cell>
          <cell r="J123">
            <v>0.97240945684065139</v>
          </cell>
          <cell r="K123">
            <v>0.64656686274543063</v>
          </cell>
          <cell r="L123">
            <v>0.48999733235466181</v>
          </cell>
          <cell r="M123">
            <v>-9.7084543826923664E-2</v>
          </cell>
          <cell r="N123">
            <v>1.0505245849980298</v>
          </cell>
          <cell r="O123">
            <v>0.88990908796195356</v>
          </cell>
          <cell r="P123">
            <v>0.85838917216318578</v>
          </cell>
          <cell r="Q123">
            <v>1.0519241337695746</v>
          </cell>
          <cell r="R123">
            <v>0.81190358589155665</v>
          </cell>
          <cell r="S123">
            <v>1.228525993092731</v>
          </cell>
          <cell r="T123">
            <v>0.95405933425722367</v>
          </cell>
          <cell r="U123">
            <v>0.77289485208231667</v>
          </cell>
          <cell r="V123">
            <v>0.72529893297910064</v>
          </cell>
        </row>
        <row r="124">
          <cell r="B124">
            <v>0.99183770412436445</v>
          </cell>
          <cell r="C124">
            <v>1.0286003231243512</v>
          </cell>
          <cell r="D124">
            <v>1.9502465006994782</v>
          </cell>
          <cell r="E124">
            <v>0.82398037960594195</v>
          </cell>
          <cell r="F124">
            <v>6.2063133882688248E-2</v>
          </cell>
          <cell r="G124">
            <v>-6.7660588749532735E-2</v>
          </cell>
          <cell r="H124">
            <v>0.69280446831857034</v>
          </cell>
          <cell r="I124">
            <v>1.198177023427661</v>
          </cell>
          <cell r="J124">
            <v>0.97715039685132865</v>
          </cell>
          <cell r="K124">
            <v>0.73560627196565065</v>
          </cell>
          <cell r="L124">
            <v>0.5562503042103657</v>
          </cell>
          <cell r="M124">
            <v>-0.13058508151098636</v>
          </cell>
          <cell r="N124">
            <v>1.4134642722967641</v>
          </cell>
          <cell r="O124">
            <v>1.0643316141376147</v>
          </cell>
          <cell r="P124">
            <v>0.90653961031704</v>
          </cell>
          <cell r="Q124">
            <v>1.2924520018832766</v>
          </cell>
          <cell r="R124">
            <v>0.92501179081973817</v>
          </cell>
          <cell r="S124">
            <v>1.4454142499100868</v>
          </cell>
          <cell r="T124">
            <v>1.1907963001563644</v>
          </cell>
          <cell r="U124">
            <v>0.87663090886070449</v>
          </cell>
          <cell r="V124">
            <v>0.81928367335424923</v>
          </cell>
        </row>
        <row r="125">
          <cell r="B125">
            <v>0.85428333805390366</v>
          </cell>
          <cell r="C125">
            <v>0.81911001341603651</v>
          </cell>
          <cell r="D125">
            <v>2.0759949281032419</v>
          </cell>
          <cell r="E125">
            <v>0.90088503933365871</v>
          </cell>
          <cell r="F125">
            <v>-4.9164865357283816E-2</v>
          </cell>
          <cell r="G125">
            <v>-0.26778787577849528</v>
          </cell>
          <cell r="H125">
            <v>0.54149441961337175</v>
          </cell>
          <cell r="I125">
            <v>1.023048258960074</v>
          </cell>
          <cell r="J125">
            <v>0.71924370802591397</v>
          </cell>
          <cell r="K125">
            <v>0.60967155025275588</v>
          </cell>
          <cell r="L125">
            <v>0.42592120623933738</v>
          </cell>
          <cell r="M125">
            <v>-0.29430063512137394</v>
          </cell>
          <cell r="N125">
            <v>1.4273883896884314</v>
          </cell>
          <cell r="O125">
            <v>1.0879633621976552</v>
          </cell>
          <cell r="P125">
            <v>0.67786462948558324</v>
          </cell>
          <cell r="Q125">
            <v>1.266707924947184</v>
          </cell>
          <cell r="R125">
            <v>0.78294035944040274</v>
          </cell>
          <cell r="S125">
            <v>1.4737173702957307</v>
          </cell>
          <cell r="T125">
            <v>1.1862993760783525</v>
          </cell>
          <cell r="U125">
            <v>0.71814031105637355</v>
          </cell>
          <cell r="V125">
            <v>0.64459436178300678</v>
          </cell>
        </row>
        <row r="126">
          <cell r="B126">
            <v>0.62524263916326106</v>
          </cell>
          <cell r="C126">
            <v>0.59978891871010376</v>
          </cell>
          <cell r="D126">
            <v>1.8084071830404298</v>
          </cell>
          <cell r="E126">
            <v>0.60456493081359497</v>
          </cell>
          <cell r="F126">
            <v>2.1326480189060248E-2</v>
          </cell>
          <cell r="G126">
            <v>-0.4997631690521871</v>
          </cell>
          <cell r="H126">
            <v>0.47893436764468333</v>
          </cell>
          <cell r="I126">
            <v>0.61841976914740826</v>
          </cell>
          <cell r="J126">
            <v>0.66567637927721535</v>
          </cell>
          <cell r="K126">
            <v>0.21664461851813144</v>
          </cell>
          <cell r="L126">
            <v>0.34087177611110064</v>
          </cell>
          <cell r="M126">
            <v>-0.34496709226030475</v>
          </cell>
          <cell r="N126">
            <v>1.0203314003905035</v>
          </cell>
          <cell r="O126">
            <v>0.81973039563185068</v>
          </cell>
          <cell r="P126">
            <v>0.68148384345518309</v>
          </cell>
          <cell r="Q126">
            <v>0.95828776788080461</v>
          </cell>
          <cell r="R126">
            <v>0.56479953943953376</v>
          </cell>
          <cell r="S126">
            <v>1.1910979540264748</v>
          </cell>
          <cell r="T126">
            <v>0.8429428246452062</v>
          </cell>
          <cell r="U126">
            <v>0.51375676565066897</v>
          </cell>
          <cell r="V126">
            <v>0.44219741998037421</v>
          </cell>
        </row>
        <row r="127">
          <cell r="B127">
            <v>0.57539438212475602</v>
          </cell>
          <cell r="C127">
            <v>0.5400205537909244</v>
          </cell>
          <cell r="D127">
            <v>1.7534787459804448</v>
          </cell>
          <cell r="E127">
            <v>0.46907067746448661</v>
          </cell>
          <cell r="F127">
            <v>-0.36383698926300667</v>
          </cell>
          <cell r="G127">
            <v>-0.66609444470870471</v>
          </cell>
          <cell r="H127">
            <v>0.22131855408720469</v>
          </cell>
          <cell r="I127">
            <v>0.66658547458007433</v>
          </cell>
          <cell r="J127">
            <v>0.5054651930201004</v>
          </cell>
          <cell r="K127">
            <v>6.1717653640286585E-2</v>
          </cell>
          <cell r="L127">
            <v>0.146508035279453</v>
          </cell>
          <cell r="M127">
            <v>-0.75819037923696442</v>
          </cell>
          <cell r="N127">
            <v>0.45652658924552725</v>
          </cell>
          <cell r="O127">
            <v>0.17006911882424447</v>
          </cell>
          <cell r="P127">
            <v>0.57013314190324138</v>
          </cell>
          <cell r="Q127">
            <v>0.85546076754793887</v>
          </cell>
          <cell r="R127">
            <v>0.42308989086836846</v>
          </cell>
          <cell r="S127">
            <v>0.94844761179966497</v>
          </cell>
          <cell r="T127">
            <v>0.50648121240453747</v>
          </cell>
          <cell r="U127">
            <v>0.39582279536955411</v>
          </cell>
          <cell r="V127">
            <v>0.31899158411066253</v>
          </cell>
        </row>
        <row r="136">
          <cell r="B136">
            <v>0.70023008648554708</v>
          </cell>
          <cell r="C136">
            <v>0.66464848173517055</v>
          </cell>
          <cell r="D136">
            <v>1.7779477472076053</v>
          </cell>
          <cell r="E136">
            <v>0.6016492471429018</v>
          </cell>
          <cell r="F136">
            <v>-0.20470020807385936</v>
          </cell>
          <cell r="G136">
            <v>-0.48864549796142853</v>
          </cell>
          <cell r="H136">
            <v>0.38099945870362717</v>
          </cell>
          <cell r="I136">
            <v>0.81196665756786501</v>
          </cell>
          <cell r="J136">
            <v>0.61754783439749872</v>
          </cell>
          <cell r="K136">
            <v>0.44726357763677527</v>
          </cell>
          <cell r="L136">
            <v>0.2432602387527254</v>
          </cell>
          <cell r="M136">
            <v>-0.5246328844373096</v>
          </cell>
          <cell r="N136">
            <v>1.0933323650321256</v>
          </cell>
          <cell r="O136">
            <v>0.79008077409419286</v>
          </cell>
          <cell r="P136">
            <v>0.6181950788287196</v>
          </cell>
          <cell r="Q136">
            <v>1.0108252879481796</v>
          </cell>
          <cell r="R136">
            <v>0.61896784559519347</v>
          </cell>
          <cell r="S136">
            <v>1.2080642862966045</v>
          </cell>
          <cell r="T136">
            <v>0.89582805422618605</v>
          </cell>
          <cell r="U136">
            <v>0.56769795274571777</v>
          </cell>
          <cell r="V136">
            <v>0.50065096102056827</v>
          </cell>
        </row>
      </sheetData>
      <sheetData sheetId="2">
        <row r="56">
          <cell r="B56">
            <v>1.2527275860478824</v>
          </cell>
          <cell r="C56">
            <v>1.3645029002417459</v>
          </cell>
          <cell r="D56">
            <v>2.4709273531546359</v>
          </cell>
          <cell r="E56">
            <v>0.95966500194680293</v>
          </cell>
          <cell r="F56">
            <v>-2.5323962706210068E-2</v>
          </cell>
          <cell r="G56">
            <v>0.3944640220124711</v>
          </cell>
          <cell r="H56">
            <v>0.83333934692930711</v>
          </cell>
          <cell r="I56">
            <v>1.0869628074154463</v>
          </cell>
          <cell r="J56">
            <v>1.1676517016892376</v>
          </cell>
          <cell r="K56">
            <v>0.7450828769000708</v>
          </cell>
          <cell r="L56">
            <v>0.73909995263861106</v>
          </cell>
          <cell r="M56">
            <v>-0.46454196946294246</v>
          </cell>
          <cell r="N56">
            <v>0.93487544308288761</v>
          </cell>
          <cell r="O56">
            <v>0.24564737409100701</v>
          </cell>
          <cell r="P56">
            <v>1.1015703659019778</v>
          </cell>
          <cell r="Q56">
            <v>0.63245399286151383</v>
          </cell>
          <cell r="R56">
            <v>1.0395097878724329</v>
          </cell>
          <cell r="S56">
            <v>1.2766891556530027</v>
          </cell>
          <cell r="T56">
            <v>0.79094469183075944</v>
          </cell>
          <cell r="U56">
            <v>1.0701125895434416</v>
          </cell>
          <cell r="V56">
            <v>0.99626603565468486</v>
          </cell>
        </row>
        <row r="57">
          <cell r="B57">
            <v>1.1444875675549184</v>
          </cell>
          <cell r="C57">
            <v>1.2732995697733713</v>
          </cell>
          <cell r="D57">
            <v>2.2187289003020823</v>
          </cell>
          <cell r="E57">
            <v>1.2076226943120787</v>
          </cell>
          <cell r="F57">
            <v>-0.1474221073819848</v>
          </cell>
          <cell r="G57">
            <v>0.23849537002837451</v>
          </cell>
          <cell r="H57">
            <v>0.9121264510172864</v>
          </cell>
          <cell r="I57">
            <v>1.2327084159729367</v>
          </cell>
          <cell r="J57">
            <v>1.1097172051063353</v>
          </cell>
          <cell r="K57">
            <v>0.71572860650448433</v>
          </cell>
          <cell r="L57">
            <v>0.72279596213020625</v>
          </cell>
          <cell r="M57">
            <v>-0.45978006645012215</v>
          </cell>
          <cell r="N57">
            <v>1.1522003297024241</v>
          </cell>
          <cell r="O57">
            <v>0.42995731883334543</v>
          </cell>
          <cell r="P57">
            <v>1.1529049000464653</v>
          </cell>
          <cell r="Q57">
            <v>0.74986005326820759</v>
          </cell>
          <cell r="R57">
            <v>1.0074930889441873</v>
          </cell>
          <cell r="S57">
            <v>1.3451195813888717</v>
          </cell>
          <cell r="T57">
            <v>0.9838650440966461</v>
          </cell>
          <cell r="U57">
            <v>1.010394088059428</v>
          </cell>
          <cell r="V57">
            <v>0.94576438511614924</v>
          </cell>
        </row>
        <row r="58">
          <cell r="B58">
            <v>0.96442459916765699</v>
          </cell>
          <cell r="C58">
            <v>1.0196817317544458</v>
          </cell>
          <cell r="D58">
            <v>2.1870684337479815</v>
          </cell>
          <cell r="E58">
            <v>1.2199042406160032</v>
          </cell>
          <cell r="F58">
            <v>-0.39703522825772097</v>
          </cell>
          <cell r="G58">
            <v>-8.7663844790839107E-2</v>
          </cell>
          <cell r="H58">
            <v>0.59693865412036473</v>
          </cell>
          <cell r="I58">
            <v>1.1178913773300678</v>
          </cell>
          <cell r="J58">
            <v>0.92967267910428575</v>
          </cell>
          <cell r="K58">
            <v>0.5462029229102825</v>
          </cell>
          <cell r="L58">
            <v>0.58015870560362259</v>
          </cell>
          <cell r="M58">
            <v>-0.52387570964036456</v>
          </cell>
          <cell r="N58">
            <v>1.0659441291437872</v>
          </cell>
          <cell r="O58">
            <v>0.49818080447458613</v>
          </cell>
          <cell r="P58">
            <v>0.9935430382086281</v>
          </cell>
          <cell r="Q58">
            <v>0.68305048819500769</v>
          </cell>
          <cell r="R58">
            <v>0.82560905198174339</v>
          </cell>
          <cell r="S58">
            <v>1.3105677861307043</v>
          </cell>
          <cell r="T58">
            <v>0.94368546834506617</v>
          </cell>
          <cell r="U58">
            <v>0.81111569808302875</v>
          </cell>
          <cell r="V58">
            <v>0.73659262365698908</v>
          </cell>
        </row>
        <row r="59">
          <cell r="B59">
            <v>1.4274944682135953</v>
          </cell>
          <cell r="C59">
            <v>1.4759650374077182</v>
          </cell>
          <cell r="D59">
            <v>3.0726155573416207</v>
          </cell>
          <cell r="E59">
            <v>1.4394200325211841</v>
          </cell>
          <cell r="F59">
            <v>0.37036308182318578</v>
          </cell>
          <cell r="G59">
            <v>0.56449662192802919</v>
          </cell>
          <cell r="H59">
            <v>1.2628157944720897</v>
          </cell>
          <cell r="I59">
            <v>1.1681785977317247</v>
          </cell>
          <cell r="J59">
            <v>1.5248710653388287</v>
          </cell>
          <cell r="K59">
            <v>0.81359766971232261</v>
          </cell>
          <cell r="L59">
            <v>1.083931314014734</v>
          </cell>
          <cell r="M59">
            <v>9.4635293614814486E-2</v>
          </cell>
          <cell r="N59">
            <v>1.3846306943369484</v>
          </cell>
          <cell r="O59">
            <v>0.9578206290322413</v>
          </cell>
          <cell r="P59">
            <v>1.4132822327632226</v>
          </cell>
          <cell r="Q59">
            <v>1.1160835831005613</v>
          </cell>
          <cell r="R59">
            <v>1.2923669429283819</v>
          </cell>
          <cell r="S59">
            <v>1.7943032538785531</v>
          </cell>
          <cell r="T59">
            <v>1.2526413498505207</v>
          </cell>
          <cell r="U59">
            <v>1.2972494947167519</v>
          </cell>
          <cell r="V59">
            <v>1.1997092492272827</v>
          </cell>
        </row>
        <row r="60">
          <cell r="B60">
            <v>1.5388126518560625</v>
          </cell>
          <cell r="C60">
            <v>1.5174330412778971</v>
          </cell>
          <cell r="D60">
            <v>3.1872252202295215</v>
          </cell>
          <cell r="E60">
            <v>1.3300256596033364</v>
          </cell>
          <cell r="F60">
            <v>0.75158495481191778</v>
          </cell>
          <cell r="G60">
            <v>0.82479264404986452</v>
          </cell>
          <cell r="H60">
            <v>1.2144327745582757</v>
          </cell>
          <cell r="I60">
            <v>1.2353706471962766</v>
          </cell>
          <cell r="J60">
            <v>1.3443952765826168</v>
          </cell>
          <cell r="K60">
            <v>0.79928480574422167</v>
          </cell>
          <cell r="L60">
            <v>0.96828836216546676</v>
          </cell>
          <cell r="M60">
            <v>-0.15138754493790429</v>
          </cell>
          <cell r="N60">
            <v>1.0307330767220719</v>
          </cell>
          <cell r="O60">
            <v>0.42753717909343436</v>
          </cell>
          <cell r="P60">
            <v>1.3179289622931663</v>
          </cell>
          <cell r="Q60">
            <v>1.1762392834190507</v>
          </cell>
          <cell r="R60">
            <v>1.2812617288079338</v>
          </cell>
          <cell r="S60">
            <v>1.6875036993252621</v>
          </cell>
          <cell r="T60">
            <v>1.0406011209284571</v>
          </cell>
          <cell r="U60">
            <v>1.3108275663553286</v>
          </cell>
          <cell r="V60">
            <v>1.2058286435068055</v>
          </cell>
        </row>
        <row r="69">
          <cell r="B69">
            <v>1.2685502620737026</v>
          </cell>
          <cell r="C69">
            <v>1.3214026658044986</v>
          </cell>
          <cell r="D69">
            <v>2.6653546696052217</v>
          </cell>
          <cell r="E69">
            <v>1.2991996271469901</v>
          </cell>
          <cell r="F69">
            <v>0.14337697860635501</v>
          </cell>
          <cell r="G69">
            <v>0.38444416235626022</v>
          </cell>
          <cell r="H69">
            <v>0.99622516335182354</v>
          </cell>
          <cell r="I69">
            <v>1.1885254611510874</v>
          </cell>
          <cell r="J69">
            <v>1.2269113233408717</v>
          </cell>
          <cell r="K69">
            <v>0.71864729462281218</v>
          </cell>
          <cell r="L69">
            <v>0.83859869313644708</v>
          </cell>
          <cell r="M69">
            <v>-0.2604115306100141</v>
          </cell>
          <cell r="N69">
            <v>1.158283134973459</v>
          </cell>
          <cell r="O69">
            <v>0.57813178802379639</v>
          </cell>
          <cell r="P69">
            <v>1.2192878870619666</v>
          </cell>
          <cell r="Q69">
            <v>0.9310746651499926</v>
          </cell>
          <cell r="R69">
            <v>1.1014925999236311</v>
          </cell>
          <cell r="S69">
            <v>1.5341557994416348</v>
          </cell>
          <cell r="T69">
            <v>1.0551281340864875</v>
          </cell>
          <cell r="U69">
            <v>1.1071807318599838</v>
          </cell>
          <cell r="V69">
            <v>1.0217847549683228</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Dienste insg"/>
      <sheetName val=""/>
      <sheetName val="ET VG"/>
      <sheetName val="ET Bau"/>
      <sheetName val="ET Handel"/>
      <sheetName val="ET UnternDst"/>
      <sheetName val="ET ÖD"/>
      <sheetName val="Anlageinvet ÖD"/>
      <sheetName val="Anlageinvest nom"/>
      <sheetName val="Ausrüstungen nom"/>
      <sheetName val="Bauten nom"/>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 Bau"/>
      <sheetName val="BWS je ET-Stunde VG"/>
      <sheetName val="BWS je ET VG"/>
      <sheetName val="BWS je ET Dienste insg"/>
      <sheetName val="BLG"/>
      <sheetName val="BLG VG"/>
      <sheetName val="LStk insg"/>
      <sheetName val="AN, Selbst"/>
      <sheetName val="LStk VG"/>
      <sheetName val="Lstk Bau"/>
      <sheetName val="LB-Saldo"/>
      <sheetName val="Wohnungseigentum"/>
      <sheetName val="Sparquote"/>
      <sheetName val="Industrie"/>
      <sheetName val="Renten"/>
      <sheetName val="Armut"/>
      <sheetName val="Vermögen"/>
      <sheetName val="öff Dienst"/>
      <sheetName val="öff Finanzen"/>
      <sheetName val="Schulabgänger"/>
      <sheetName val="FuE"/>
      <sheetName val="Patente"/>
      <sheetName val="Unternehmen"/>
      <sheetName val="Größenklassen SVB"/>
      <sheetName val="Gründungen_Schließungen"/>
      <sheetName val="Tarifbindung"/>
      <sheetName val="Außenhandel_Länder"/>
      <sheetName val="Außenhandel_Waren"/>
      <sheetName val="öff Schulden"/>
      <sheetName val="nat. Bevölkerung"/>
      <sheetName val="Wanderungen"/>
      <sheetName val="Altersstruktur"/>
      <sheetName val="Medianentgelt"/>
      <sheetName val="Struktur SVB"/>
      <sheetName val="Hochschulfinanzen"/>
      <sheetName val="Studierende, Prüfungen"/>
      <sheetName val="HS_Forschungseinr"/>
      <sheetName val="start-ups"/>
      <sheetName val="Bildung"/>
      <sheetName val="Bevölkerungsprognose"/>
      <sheetName val="Ersatzquote"/>
      <sheetName val="Differenzierung Produktivität"/>
      <sheetName val="Differenzierung Einkommen"/>
      <sheetName val="Differenzierung Einkommen real"/>
      <sheetName val="Differenzierung ALQ"/>
      <sheetName val="Ranking Schulen"/>
      <sheetName val="Stiftungen"/>
      <sheetName val="Tabel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4">
          <cell r="A4" t="str">
            <v>Eigentümer</v>
          </cell>
        </row>
        <row r="5">
          <cell r="A5" t="str">
            <v>Mieter</v>
          </cell>
        </row>
      </sheetData>
      <sheetData sheetId="58" refreshError="1"/>
      <sheetData sheetId="59" refreshError="1"/>
      <sheetData sheetId="60" refreshError="1"/>
      <sheetData sheetId="61" refreshError="1"/>
      <sheetData sheetId="62" refreshError="1">
        <row r="5">
          <cell r="A5">
            <v>2014</v>
          </cell>
          <cell r="B5">
            <v>96</v>
          </cell>
          <cell r="C5">
            <v>246</v>
          </cell>
          <cell r="D5">
            <v>226.7</v>
          </cell>
          <cell r="E5">
            <v>25</v>
          </cell>
          <cell r="F5">
            <v>80</v>
          </cell>
        </row>
        <row r="6">
          <cell r="A6">
            <v>2017</v>
          </cell>
          <cell r="B6">
            <v>93</v>
          </cell>
          <cell r="C6">
            <v>270</v>
          </cell>
          <cell r="D6">
            <v>240.7</v>
          </cell>
          <cell r="E6">
            <v>23</v>
          </cell>
          <cell r="F6">
            <v>96</v>
          </cell>
        </row>
        <row r="7">
          <cell r="A7">
            <v>2021</v>
          </cell>
          <cell r="B7">
            <v>151</v>
          </cell>
          <cell r="C7">
            <v>360</v>
          </cell>
          <cell r="D7">
            <v>316.5</v>
          </cell>
          <cell r="E7">
            <v>43</v>
          </cell>
          <cell r="F7">
            <v>128</v>
          </cell>
        </row>
        <row r="8">
          <cell r="A8">
            <v>2023</v>
          </cell>
          <cell r="B8">
            <v>170.1</v>
          </cell>
          <cell r="C8">
            <v>364.9</v>
          </cell>
          <cell r="D8">
            <v>324.8</v>
          </cell>
          <cell r="E8">
            <v>35.9</v>
          </cell>
          <cell r="F8">
            <v>143.19999999999999</v>
          </cell>
        </row>
        <row r="12">
          <cell r="A12">
            <v>2014</v>
          </cell>
          <cell r="B12">
            <v>39.024390243902438</v>
          </cell>
          <cell r="C12">
            <v>100</v>
          </cell>
          <cell r="D12">
            <v>92.154471544715449</v>
          </cell>
          <cell r="E12">
            <v>31.25</v>
          </cell>
          <cell r="F12">
            <v>100</v>
          </cell>
        </row>
        <row r="13">
          <cell r="A13">
            <v>2017</v>
          </cell>
          <cell r="B13">
            <v>34.444444444444443</v>
          </cell>
          <cell r="C13">
            <v>100</v>
          </cell>
          <cell r="D13">
            <v>89.148148148148138</v>
          </cell>
          <cell r="E13">
            <v>23.958333333333336</v>
          </cell>
          <cell r="F13">
            <v>100</v>
          </cell>
        </row>
        <row r="14">
          <cell r="A14">
            <v>2021</v>
          </cell>
          <cell r="B14">
            <v>41.944444444444443</v>
          </cell>
          <cell r="C14">
            <v>100</v>
          </cell>
          <cell r="D14">
            <v>87.916666666666671</v>
          </cell>
          <cell r="E14">
            <v>33.59375</v>
          </cell>
          <cell r="F14">
            <v>100</v>
          </cell>
        </row>
        <row r="15">
          <cell r="A15">
            <v>2023</v>
          </cell>
          <cell r="B15">
            <v>46.615511098931215</v>
          </cell>
          <cell r="C15">
            <v>100</v>
          </cell>
          <cell r="D15">
            <v>89.010687859687593</v>
          </cell>
          <cell r="E15">
            <v>25.069832402234638</v>
          </cell>
          <cell r="F15">
            <v>100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abelle1"/>
      <sheetName val="Tabelle2"/>
      <sheetName val="Tabelle3"/>
    </sheetNames>
    <sheetDataSet>
      <sheetData sheetId="0" refreshError="1"/>
      <sheetData sheetId="1">
        <row r="3">
          <cell r="B3" t="str">
            <v>Land- und Forstwirtschaft, Fischerei</v>
          </cell>
          <cell r="D3">
            <v>1.9303482964495433</v>
          </cell>
          <cell r="E3">
            <v>2.4745357136616999</v>
          </cell>
          <cell r="F3">
            <v>1.0586571220756651</v>
          </cell>
          <cell r="G3">
            <v>1.6471092662763704</v>
          </cell>
          <cell r="H3">
            <v>1.507029184249103</v>
          </cell>
          <cell r="I3">
            <v>2.3826964808258848E-2</v>
          </cell>
          <cell r="J3">
            <v>0.44930716283895056</v>
          </cell>
          <cell r="K3">
            <v>0.58549806235074109</v>
          </cell>
          <cell r="L3">
            <v>4.0210288596851509E-2</v>
          </cell>
          <cell r="M3">
            <v>8.3319668957781479E-2</v>
          </cell>
          <cell r="N3">
            <v>0.35646281462535084</v>
          </cell>
          <cell r="O3">
            <v>1.3913392859454694</v>
          </cell>
          <cell r="P3">
            <v>0.48073289056231022</v>
          </cell>
          <cell r="Q3">
            <v>1.0686126816339498</v>
          </cell>
          <cell r="R3">
            <v>0.24264296277749098</v>
          </cell>
          <cell r="S3">
            <v>1.4700136916200828</v>
          </cell>
          <cell r="V3">
            <v>0.59563929670517546</v>
          </cell>
          <cell r="W3">
            <v>1.1628358790322006</v>
          </cell>
          <cell r="X3">
            <v>1.5744065706387547</v>
          </cell>
          <cell r="Y3">
            <v>0.72627590975231882</v>
          </cell>
        </row>
        <row r="4">
          <cell r="B4" t="str">
            <v>Bergbau</v>
          </cell>
          <cell r="D4">
            <v>7.0714556496158765E-2</v>
          </cell>
          <cell r="E4">
            <v>1.3869345750223217E-2</v>
          </cell>
          <cell r="F4">
            <v>6.4596897372120418E-2</v>
          </cell>
          <cell r="G4">
            <v>0.25193733864948181</v>
          </cell>
          <cell r="H4">
            <v>1.163617328960422E-2</v>
          </cell>
          <cell r="I4">
            <v>8.6154438832856204E-3</v>
          </cell>
          <cell r="J4">
            <v>-3.9999999999999998E-7</v>
          </cell>
          <cell r="K4">
            <v>5.0222519716224587E-2</v>
          </cell>
          <cell r="L4">
            <v>1.1248296721160159E-4</v>
          </cell>
          <cell r="M4">
            <v>3.5500898290568086E-2</v>
          </cell>
          <cell r="N4">
            <v>2.9966055220729459E-3</v>
          </cell>
          <cell r="O4">
            <v>4.0237610851241945E-2</v>
          </cell>
          <cell r="P4">
            <v>5.1549000284154337E-2</v>
          </cell>
          <cell r="Q4">
            <v>-3.9999999999999998E-7</v>
          </cell>
          <cell r="R4">
            <v>-1.151662149062214E-4</v>
          </cell>
          <cell r="S4">
            <v>-3.9999999999999998E-7</v>
          </cell>
          <cell r="V4">
            <v>1.9747611535035531E-2</v>
          </cell>
          <cell r="W4">
            <v>6.0439031175707161E-2</v>
          </cell>
          <cell r="X4">
            <v>8.5391537657603378E-2</v>
          </cell>
          <cell r="Y4">
            <v>2.7589869053997466E-2</v>
          </cell>
        </row>
        <row r="5">
          <cell r="B5" t="str">
            <v>Gewinnung von Steinen und Erden</v>
          </cell>
          <cell r="D5">
            <v>5.5666313753776175E-2</v>
          </cell>
          <cell r="E5">
            <v>7.732333255749442E-2</v>
          </cell>
          <cell r="F5">
            <v>8.5514017473568946E-2</v>
          </cell>
          <cell r="G5">
            <v>0.55170001630745036</v>
          </cell>
          <cell r="H5">
            <v>0.28220041172602245</v>
          </cell>
          <cell r="I5">
            <v>-4.9999999999999998E-7</v>
          </cell>
          <cell r="J5">
            <v>8.2305010437991724E-2</v>
          </cell>
          <cell r="K5">
            <v>0.11969997231664738</v>
          </cell>
          <cell r="L5">
            <v>2.2976979198200864E-2</v>
          </cell>
          <cell r="M5">
            <v>1.244219447931471E-2</v>
          </cell>
          <cell r="N5">
            <v>0.21744488860148531</v>
          </cell>
          <cell r="O5">
            <v>8.003090279805028E-2</v>
          </cell>
          <cell r="P5">
            <v>6.4487269159908031E-2</v>
          </cell>
          <cell r="Q5">
            <v>0.18772789896319059</v>
          </cell>
          <cell r="R5">
            <v>7.4599396747547758E-2</v>
          </cell>
          <cell r="S5">
            <v>7.77202679112967E-2</v>
          </cell>
          <cell r="V5">
            <v>9.4484918232380602E-2</v>
          </cell>
          <cell r="W5">
            <v>0.14207152458628305</v>
          </cell>
          <cell r="X5">
            <v>0.19340798094471284</v>
          </cell>
          <cell r="Y5">
            <v>0.10768611169366471</v>
          </cell>
        </row>
        <row r="6">
          <cell r="B6" t="str">
            <v>Dienstleistungen für Bergbau</v>
          </cell>
          <cell r="D6">
            <v>0.21270998914044559</v>
          </cell>
          <cell r="E6">
            <v>7.3423826601361625E-3</v>
          </cell>
          <cell r="F6">
            <v>8.1202030982094244E-3</v>
          </cell>
          <cell r="G6">
            <v>4.5662472262745944E-3</v>
          </cell>
          <cell r="H6">
            <v>2.6798335502039545E-2</v>
          </cell>
          <cell r="I6">
            <v>-5.9999999999999997E-7</v>
          </cell>
          <cell r="J6">
            <v>7.8154628617373434E-3</v>
          </cell>
          <cell r="K6">
            <v>1.1394657059403642E-2</v>
          </cell>
          <cell r="L6">
            <v>2.1814339958003697E-3</v>
          </cell>
          <cell r="M6">
            <v>1.1810083965967931E-3</v>
          </cell>
          <cell r="N6">
            <v>5.4156750398908658E-3</v>
          </cell>
          <cell r="O6">
            <v>0.10794651829784639</v>
          </cell>
          <cell r="P6">
            <v>2.5127861949019017E-2</v>
          </cell>
          <cell r="Q6">
            <v>9.0765253080339284E-3</v>
          </cell>
          <cell r="R6">
            <v>7.0837067414937427E-3</v>
          </cell>
          <cell r="S6">
            <v>7.3800772404972416E-3</v>
          </cell>
          <cell r="V6">
            <v>2.1156802205822122E-2</v>
          </cell>
          <cell r="W6">
            <v>3.5391232057240131E-2</v>
          </cell>
          <cell r="X6">
            <v>4.8179754267310783E-2</v>
          </cell>
          <cell r="Y6">
            <v>2.4763278894284063E-2</v>
          </cell>
        </row>
        <row r="7">
          <cell r="B7" t="str">
            <v>Nahrungs- und Genussmittel</v>
          </cell>
          <cell r="D7">
            <v>1.8925578236979963</v>
          </cell>
          <cell r="E7">
            <v>2.6538017774833347</v>
          </cell>
          <cell r="F7">
            <v>1.8896240512235039</v>
          </cell>
          <cell r="G7">
            <v>3.0256624442743152</v>
          </cell>
          <cell r="H7">
            <v>2.7456481705578892</v>
          </cell>
          <cell r="I7">
            <v>0.85885038613110587</v>
          </cell>
          <cell r="J7">
            <v>1.6760295774078566</v>
          </cell>
          <cell r="K7">
            <v>2.2327826166733558</v>
          </cell>
          <cell r="L7">
            <v>1.783626122760342</v>
          </cell>
          <cell r="M7">
            <v>0.72554664030492899</v>
          </cell>
          <cell r="N7">
            <v>1.5156535986627939</v>
          </cell>
          <cell r="O7">
            <v>3.25730915237382</v>
          </cell>
          <cell r="P7">
            <v>1.9541963857786646</v>
          </cell>
          <cell r="Q7">
            <v>2.2770129930116219</v>
          </cell>
          <cell r="R7">
            <v>2.2903968219411461</v>
          </cell>
          <cell r="S7">
            <v>2.5362744804467345</v>
          </cell>
          <cell r="V7">
            <v>1.9947171949076268</v>
          </cell>
          <cell r="W7">
            <v>1.9329232615005001</v>
          </cell>
          <cell r="X7">
            <v>2.3210298958132043</v>
          </cell>
          <cell r="Y7">
            <v>2.0381591216427415</v>
          </cell>
        </row>
        <row r="8">
          <cell r="B8" t="str">
            <v>Tabakverarbeitung</v>
          </cell>
          <cell r="D8">
            <v>-7.9999999999999996E-7</v>
          </cell>
          <cell r="E8">
            <v>-7.9999999999999996E-7</v>
          </cell>
          <cell r="F8">
            <v>1.9255346740451137E-2</v>
          </cell>
          <cell r="G8">
            <v>9.5134650547387383E-3</v>
          </cell>
          <cell r="H8">
            <v>3.0900838297600656E-2</v>
          </cell>
          <cell r="I8">
            <v>5.9411612988176689E-3</v>
          </cell>
          <cell r="J8">
            <v>5.3876483821082453E-3</v>
          </cell>
          <cell r="K8">
            <v>1.149500344522191E-2</v>
          </cell>
          <cell r="L8">
            <v>5.7442897995502153E-2</v>
          </cell>
          <cell r="M8">
            <v>9.6683544509638022E-2</v>
          </cell>
          <cell r="N8">
            <v>1.0102380074462948E-3</v>
          </cell>
          <cell r="O8">
            <v>2.9217013719923118E-2</v>
          </cell>
          <cell r="P8">
            <v>9.3186349946280597E-3</v>
          </cell>
          <cell r="Q8">
            <v>0.15343623668839576</v>
          </cell>
          <cell r="R8">
            <v>7.718040805369128E-2</v>
          </cell>
          <cell r="S8">
            <v>7.0757090398662376E-2</v>
          </cell>
          <cell r="V8">
            <v>2.1209537066696735E-2</v>
          </cell>
          <cell r="W8">
            <v>1.2663924216561422E-2</v>
          </cell>
          <cell r="X8">
            <v>1.5093134514224369E-2</v>
          </cell>
          <cell r="Y8">
            <v>2.0391633667546805E-2</v>
          </cell>
        </row>
        <row r="9">
          <cell r="B9" t="str">
            <v>Herst. von Textilien und Bekleidung, Lederwaren</v>
          </cell>
          <cell r="D9">
            <v>5.5665913753776178E-2</v>
          </cell>
          <cell r="E9">
            <v>0.1468450331304883</v>
          </cell>
          <cell r="F9">
            <v>0.67482553321408467</v>
          </cell>
          <cell r="G9">
            <v>0.12368454571160359</v>
          </cell>
          <cell r="H9">
            <v>0.23342139259509917</v>
          </cell>
          <cell r="I9">
            <v>3.713635811761043E-2</v>
          </cell>
          <cell r="J9">
            <v>0.38391591856284002</v>
          </cell>
          <cell r="K9">
            <v>0.48149898395271301</v>
          </cell>
          <cell r="L9">
            <v>0.12091808428053204</v>
          </cell>
          <cell r="M9">
            <v>4.5069304447295511E-2</v>
          </cell>
          <cell r="N9">
            <v>0.17100895725948759</v>
          </cell>
          <cell r="O9">
            <v>0.21506761577317321</v>
          </cell>
          <cell r="P9">
            <v>0.30443851149604684</v>
          </cell>
          <cell r="Q9">
            <v>0.27459895005933743</v>
          </cell>
          <cell r="R9">
            <v>3.5363064894166241E-2</v>
          </cell>
          <cell r="S9">
            <v>0.1123460695957485</v>
          </cell>
          <cell r="V9">
            <v>0.2929141526496743</v>
          </cell>
          <cell r="W9">
            <v>0.25755195984613699</v>
          </cell>
          <cell r="X9">
            <v>0.33719716763285024</v>
          </cell>
          <cell r="Y9">
            <v>0.29880816352807787</v>
          </cell>
        </row>
        <row r="10">
          <cell r="B10" t="str">
            <v>Herst. v.Holz-, Flecht-, Korb- und Korkwaren (ohne Möbel)</v>
          </cell>
          <cell r="D10">
            <v>0.46830172790016183</v>
          </cell>
          <cell r="E10">
            <v>0.54421314887438343</v>
          </cell>
          <cell r="F10">
            <v>0.34771702356878537</v>
          </cell>
          <cell r="G10">
            <v>0.30508976608862221</v>
          </cell>
          <cell r="H10">
            <v>0.58202241884489159</v>
          </cell>
          <cell r="I10">
            <v>2.2697292161483494E-2</v>
          </cell>
          <cell r="J10">
            <v>0.36232151038491756</v>
          </cell>
          <cell r="K10">
            <v>0.3913087758737272</v>
          </cell>
          <cell r="L10">
            <v>9.0760042832893406E-2</v>
          </cell>
          <cell r="M10">
            <v>2.2580186277274848E-2</v>
          </cell>
          <cell r="N10">
            <v>0.21365299607356167</v>
          </cell>
          <cell r="O10">
            <v>0.20290401288759652</v>
          </cell>
          <cell r="P10">
            <v>0.28150035689613023</v>
          </cell>
          <cell r="Q10">
            <v>0.47947293015992554</v>
          </cell>
          <cell r="R10">
            <v>0.16881675942178628</v>
          </cell>
          <cell r="S10">
            <v>0.14584305600788122</v>
          </cell>
          <cell r="V10">
            <v>0.27960093513970902</v>
          </cell>
          <cell r="W10">
            <v>0.31977145764730119</v>
          </cell>
          <cell r="X10">
            <v>0.42711655233494367</v>
          </cell>
          <cell r="Y10">
            <v>0.29927817304754345</v>
          </cell>
        </row>
        <row r="11">
          <cell r="B11" t="str">
            <v>Herstellung von Papier, Pappe und Waren daraus</v>
          </cell>
          <cell r="D11">
            <v>0.35855201541812343</v>
          </cell>
          <cell r="E11">
            <v>0.1184118543425307</v>
          </cell>
          <cell r="F11">
            <v>0.39779520934107682</v>
          </cell>
          <cell r="G11">
            <v>0.38069635905694604</v>
          </cell>
          <cell r="H11">
            <v>0.48982817483304181</v>
          </cell>
          <cell r="I11">
            <v>1.3546571761304284E-2</v>
          </cell>
          <cell r="J11">
            <v>0.39572573888903972</v>
          </cell>
          <cell r="K11">
            <v>0.32806499919403692</v>
          </cell>
          <cell r="L11">
            <v>1.4359824498875538E-2</v>
          </cell>
          <cell r="M11">
            <v>3.6036629936385581E-2</v>
          </cell>
          <cell r="N11">
            <v>0.3461710920495582</v>
          </cell>
          <cell r="O11">
            <v>0.41962387030580894</v>
          </cell>
          <cell r="P11">
            <v>0.3210228242821076</v>
          </cell>
          <cell r="Q11">
            <v>0.45264488202729192</v>
          </cell>
          <cell r="R11">
            <v>3.484660263293754E-2</v>
          </cell>
          <cell r="S11">
            <v>0.33261744063732912</v>
          </cell>
          <cell r="V11">
            <v>0.3198611052636573</v>
          </cell>
          <cell r="W11">
            <v>0.27415942435428042</v>
          </cell>
          <cell r="X11">
            <v>0.3683295494900698</v>
          </cell>
          <cell r="Y11">
            <v>0.32631223693827077</v>
          </cell>
        </row>
        <row r="12">
          <cell r="B12" t="str">
            <v>Herst.v.Druckerz.; Vervielf.v.besp. Ton-, Bild-u.Datenträgern</v>
          </cell>
          <cell r="D12">
            <v>0.14041041761877285</v>
          </cell>
          <cell r="E12">
            <v>0.27461976585441972</v>
          </cell>
          <cell r="F12">
            <v>0.31935553396064487</v>
          </cell>
          <cell r="G12">
            <v>0.19155266976873991</v>
          </cell>
          <cell r="H12">
            <v>0.3377460450295609</v>
          </cell>
          <cell r="I12">
            <v>0.36626129445912115</v>
          </cell>
          <cell r="J12">
            <v>0.29840945081517506</v>
          </cell>
          <cell r="K12">
            <v>0.32660697659967208</v>
          </cell>
          <cell r="L12">
            <v>9.3057590752713498E-2</v>
          </cell>
          <cell r="M12">
            <v>0.15732975908289046</v>
          </cell>
          <cell r="N12">
            <v>0.21527767858552893</v>
          </cell>
          <cell r="O12">
            <v>0.24882659401695395</v>
          </cell>
          <cell r="P12">
            <v>0.27422147409010683</v>
          </cell>
          <cell r="Q12">
            <v>0.29846812772120451</v>
          </cell>
          <cell r="R12">
            <v>0.16649337924625709</v>
          </cell>
          <cell r="S12">
            <v>0.27051600065977971</v>
          </cell>
          <cell r="V12">
            <v>0.27899198423965094</v>
          </cell>
          <cell r="W12">
            <v>0.28917404098462474</v>
          </cell>
          <cell r="X12">
            <v>0.26131925088566832</v>
          </cell>
          <cell r="Y12">
            <v>0.27661525438355344</v>
          </cell>
        </row>
        <row r="13">
          <cell r="B13" t="str">
            <v>Kokerei und Mineralölverarbeitung</v>
          </cell>
          <cell r="D13">
            <v>0.18996735913128091</v>
          </cell>
          <cell r="E13">
            <v>0.14649788948673273</v>
          </cell>
          <cell r="F13">
            <v>9.4114490456518336E-3</v>
          </cell>
          <cell r="G13">
            <v>0.15603264689771532</v>
          </cell>
          <cell r="H13">
            <v>4.0848670476166154E-3</v>
          </cell>
          <cell r="I13">
            <v>1.7812883896453004E-3</v>
          </cell>
          <cell r="J13">
            <v>7.1972974818160118E-2</v>
          </cell>
          <cell r="K13">
            <v>4.7087924024888581E-2</v>
          </cell>
          <cell r="L13">
            <v>1.4359624498875539E-2</v>
          </cell>
          <cell r="M13">
            <v>0.20350588081723617</v>
          </cell>
          <cell r="N13">
            <v>1.1084009581643305E-2</v>
          </cell>
          <cell r="O13">
            <v>5.141570044842992E-2</v>
          </cell>
          <cell r="P13">
            <v>9.8839131001420236E-2</v>
          </cell>
          <cell r="Q13">
            <v>2.0170089573408729E-2</v>
          </cell>
          <cell r="R13">
            <v>1.0323945224574084E-2</v>
          </cell>
          <cell r="S13">
            <v>9.1551129997205438E-2</v>
          </cell>
          <cell r="V13">
            <v>6.4046573229477793E-2</v>
          </cell>
          <cell r="W13">
            <v>5.2077055371215208E-2</v>
          </cell>
          <cell r="X13">
            <v>7.0250981266774024E-2</v>
          </cell>
          <cell r="Y13">
            <v>6.4870947164780965E-2</v>
          </cell>
        </row>
        <row r="14">
          <cell r="B14" t="str">
            <v>Herstellung von chemischen Erzeugnissen</v>
          </cell>
          <cell r="D14">
            <v>0.59570139352364138</v>
          </cell>
          <cell r="E14">
            <v>0.24445286884768419</v>
          </cell>
          <cell r="F14">
            <v>0.47112822216733163</v>
          </cell>
          <cell r="G14">
            <v>1.550696947055018</v>
          </cell>
          <cell r="H14">
            <v>0.45637238213068076</v>
          </cell>
          <cell r="I14">
            <v>0.35520904644332024</v>
          </cell>
          <cell r="J14">
            <v>0.63131812567068957</v>
          </cell>
          <cell r="K14">
            <v>0.86298822947818932</v>
          </cell>
          <cell r="L14">
            <v>0.26912232510892764</v>
          </cell>
          <cell r="M14">
            <v>0.85946620014525699</v>
          </cell>
          <cell r="N14">
            <v>0.91495188823863094</v>
          </cell>
          <cell r="O14">
            <v>0.78160687550111718</v>
          </cell>
          <cell r="P14">
            <v>1.34958883736805</v>
          </cell>
          <cell r="Q14">
            <v>3.2982897471133059</v>
          </cell>
          <cell r="R14">
            <v>0.15616793402168302</v>
          </cell>
          <cell r="S14">
            <v>0.70277876407926765</v>
          </cell>
          <cell r="V14">
            <v>1.0096615941783564</v>
          </cell>
          <cell r="W14">
            <v>0.56950112395493946</v>
          </cell>
          <cell r="X14">
            <v>0.64693365099302191</v>
          </cell>
          <cell r="Y14">
            <v>0.96117191080476794</v>
          </cell>
        </row>
        <row r="15">
          <cell r="B15" t="str">
            <v>Herstellung von pharmazeutischen Erzeugnissen</v>
          </cell>
          <cell r="D15">
            <v>0.12785114134505504</v>
          </cell>
          <cell r="E15">
            <v>0.1078357732079855</v>
          </cell>
          <cell r="F15">
            <v>0.22553534968208902</v>
          </cell>
          <cell r="G15">
            <v>0.77078082630123435</v>
          </cell>
          <cell r="H15">
            <v>0.24018850676771419</v>
          </cell>
          <cell r="I15">
            <v>0.41052860613531272</v>
          </cell>
          <cell r="J15">
            <v>0.92213217970657679</v>
          </cell>
          <cell r="K15">
            <v>0.40391008956294999</v>
          </cell>
          <cell r="L15">
            <v>6.5484315714872454E-2</v>
          </cell>
          <cell r="M15">
            <v>0.31493692248754351</v>
          </cell>
          <cell r="N15">
            <v>1.3897785667357301</v>
          </cell>
          <cell r="O15">
            <v>0.22996174907169925</v>
          </cell>
          <cell r="P15">
            <v>0.22216838826609669</v>
          </cell>
          <cell r="Q15">
            <v>0.68199318147694921</v>
          </cell>
          <cell r="R15">
            <v>0.53355554697986585</v>
          </cell>
          <cell r="S15">
            <v>0.76958465102481333</v>
          </cell>
          <cell r="V15">
            <v>0.53803835121598653</v>
          </cell>
          <cell r="W15">
            <v>0.31991290349779811</v>
          </cell>
          <cell r="X15">
            <v>0.28716972920021472</v>
          </cell>
          <cell r="Y15">
            <v>0.50451201003030255</v>
          </cell>
        </row>
        <row r="16">
          <cell r="B16" t="str">
            <v>Herstellung von Gummi- und Kunststoffwaren</v>
          </cell>
          <cell r="D16">
            <v>0.84201552999106155</v>
          </cell>
          <cell r="E16">
            <v>0.3326989261834794</v>
          </cell>
          <cell r="F16">
            <v>0.79479124261945111</v>
          </cell>
          <cell r="G16">
            <v>0.82203090072942697</v>
          </cell>
          <cell r="H16">
            <v>1.846435134641758</v>
          </cell>
          <cell r="I16">
            <v>9.6436431879810755E-2</v>
          </cell>
          <cell r="J16">
            <v>1.1644096836539999</v>
          </cell>
          <cell r="K16">
            <v>1.1633703571102632</v>
          </cell>
          <cell r="L16">
            <v>0.10626924129167897</v>
          </cell>
          <cell r="M16">
            <v>0.25852994084798347</v>
          </cell>
          <cell r="N16">
            <v>1.0868281495045011</v>
          </cell>
          <cell r="O16">
            <v>1.2839625205247518</v>
          </cell>
          <cell r="P16">
            <v>1.0311224558289935</v>
          </cell>
          <cell r="Q16">
            <v>1.4387563803059999</v>
          </cell>
          <cell r="R16">
            <v>0.73851156468766133</v>
          </cell>
          <cell r="S16">
            <v>0.55505264928418796</v>
          </cell>
          <cell r="V16">
            <v>1.0195833721635417</v>
          </cell>
          <cell r="W16">
            <v>0.70725148598164855</v>
          </cell>
          <cell r="X16">
            <v>0.92796404680622646</v>
          </cell>
          <cell r="Y16">
            <v>1.0072883080557509</v>
          </cell>
        </row>
        <row r="17">
          <cell r="B17" t="str">
            <v>Herst.v. Glas u.Glaswaren, Keramik, Verarb.v. Steinen u.Erden</v>
          </cell>
          <cell r="D17">
            <v>0.56990427739384275</v>
          </cell>
          <cell r="E17">
            <v>0.31622850310508932</v>
          </cell>
          <cell r="F17">
            <v>0.69445000736809082</v>
          </cell>
          <cell r="G17">
            <v>1.0172635196526658</v>
          </cell>
          <cell r="H17">
            <v>1.1812836549219159</v>
          </cell>
          <cell r="I17">
            <v>0.19418159524536141</v>
          </cell>
          <cell r="J17">
            <v>0.44343113866296791</v>
          </cell>
          <cell r="K17">
            <v>0.83475115279422596</v>
          </cell>
          <cell r="L17">
            <v>0.13154436840969994</v>
          </cell>
          <cell r="M17">
            <v>5.7879871355626951E-2</v>
          </cell>
          <cell r="N17">
            <v>0.32710520390914233</v>
          </cell>
          <cell r="O17">
            <v>0.62802250251247793</v>
          </cell>
          <cell r="P17">
            <v>0.38380936661817838</v>
          </cell>
          <cell r="Q17">
            <v>0.95154998414293446</v>
          </cell>
          <cell r="R17">
            <v>0.75038549669592158</v>
          </cell>
          <cell r="S17">
            <v>0.39095446304048159</v>
          </cell>
          <cell r="V17">
            <v>0.51054179942042943</v>
          </cell>
          <cell r="W17">
            <v>0.61016042424173322</v>
          </cell>
          <cell r="X17">
            <v>0.76047065641438538</v>
          </cell>
          <cell r="Y17">
            <v>0.54387774924261911</v>
          </cell>
        </row>
        <row r="18">
          <cell r="B18" t="str">
            <v>Metallerzeugung und -bearbeitung</v>
          </cell>
          <cell r="D18">
            <v>0.71438897650679423</v>
          </cell>
          <cell r="E18">
            <v>0.34240754820863567</v>
          </cell>
          <cell r="F18">
            <v>0.68829778380884121</v>
          </cell>
          <cell r="G18">
            <v>0.78448106798005801</v>
          </cell>
          <cell r="H18">
            <v>0.74955446779717283</v>
          </cell>
          <cell r="I18">
            <v>6.4587319318148068E-2</v>
          </cell>
          <cell r="J18">
            <v>0.53716168025700861</v>
          </cell>
          <cell r="K18">
            <v>0.36243440541291466</v>
          </cell>
          <cell r="L18">
            <v>1.1299157395715276</v>
          </cell>
          <cell r="M18">
            <v>0.42646003226510493</v>
          </cell>
          <cell r="N18">
            <v>0.44380777676865751</v>
          </cell>
          <cell r="O18">
            <v>0.71246823586169039</v>
          </cell>
          <cell r="P18">
            <v>1.3638464926591014</v>
          </cell>
          <cell r="Q18">
            <v>0.59182677008381213</v>
          </cell>
          <cell r="R18">
            <v>2.4442418757872999</v>
          </cell>
          <cell r="S18">
            <v>0.12561227404549771</v>
          </cell>
          <cell r="V18">
            <v>0.7026092252463555</v>
          </cell>
          <cell r="W18">
            <v>0.51444150572328817</v>
          </cell>
          <cell r="X18">
            <v>0.6769922955448201</v>
          </cell>
          <cell r="Y18">
            <v>0.69914565065340639</v>
          </cell>
        </row>
        <row r="19">
          <cell r="B19" t="str">
            <v>Herstellung von Metallerzeugnissen</v>
          </cell>
          <cell r="D19">
            <v>1.4769789673613705</v>
          </cell>
          <cell r="E19">
            <v>1.3084352397116827</v>
          </cell>
          <cell r="F19">
            <v>2.5535600257377165</v>
          </cell>
          <cell r="G19">
            <v>2.0530496419452233</v>
          </cell>
          <cell r="H19">
            <v>3.4529369479562781</v>
          </cell>
          <cell r="I19">
            <v>0.49894459026171961</v>
          </cell>
          <cell r="J19">
            <v>3.2412308311370883</v>
          </cell>
          <cell r="K19">
            <v>1.8898679678401549</v>
          </cell>
          <cell r="L19">
            <v>0.79473166176777232</v>
          </cell>
          <cell r="M19">
            <v>0.3106046214465969</v>
          </cell>
          <cell r="N19">
            <v>1.5115721381327429</v>
          </cell>
          <cell r="O19">
            <v>1.7081286553544184</v>
          </cell>
          <cell r="P19">
            <v>2.6336024044089363</v>
          </cell>
          <cell r="Q19">
            <v>2.2697500927651952</v>
          </cell>
          <cell r="R19">
            <v>3.0924090447599379</v>
          </cell>
          <cell r="S19">
            <v>1.1167871972629304</v>
          </cell>
          <cell r="V19">
            <v>2.0980117590468259</v>
          </cell>
          <cell r="W19">
            <v>1.7937204974464889</v>
          </cell>
          <cell r="X19">
            <v>2.2615761998389692</v>
          </cell>
          <cell r="Y19">
            <v>2.1197505884846102</v>
          </cell>
        </row>
        <row r="20">
          <cell r="B20" t="str">
            <v>Hast.v.DV-geräten, elektr. und optischen Erzeugnissen</v>
          </cell>
          <cell r="D20">
            <v>0.51401087577927895</v>
          </cell>
          <cell r="E20">
            <v>0.33998014270234661</v>
          </cell>
          <cell r="F20">
            <v>1.4827828202503297</v>
          </cell>
          <cell r="G20">
            <v>0.52949856451305999</v>
          </cell>
          <cell r="H20">
            <v>2.6239557081710574</v>
          </cell>
          <cell r="I20">
            <v>0.68920609104986141</v>
          </cell>
          <cell r="J20">
            <v>2.3663371327353104</v>
          </cell>
          <cell r="K20">
            <v>1.7819313226642446</v>
          </cell>
          <cell r="L20">
            <v>1.0423139001283865</v>
          </cell>
          <cell r="M20">
            <v>0.69632805030535305</v>
          </cell>
          <cell r="N20">
            <v>1.0697845373789778</v>
          </cell>
          <cell r="O20">
            <v>0.58638681796158754</v>
          </cell>
          <cell r="P20">
            <v>0.75914420914635206</v>
          </cell>
          <cell r="Q20">
            <v>0.46037634803043193</v>
          </cell>
          <cell r="R20">
            <v>0.31207853691275167</v>
          </cell>
          <cell r="S20">
            <v>1.1054959445397397</v>
          </cell>
          <cell r="V20">
            <v>1.2228826137812998</v>
          </cell>
          <cell r="W20">
            <v>1.0555704313400036</v>
          </cell>
          <cell r="X20">
            <v>1.1879529114331722</v>
          </cell>
          <cell r="Y20">
            <v>1.2181434936218751</v>
          </cell>
        </row>
        <row r="21">
          <cell r="B21" t="str">
            <v>Herstellung von elektrischen Ausrüstungen</v>
          </cell>
          <cell r="D21">
            <v>0.36601851482411774</v>
          </cell>
          <cell r="E21">
            <v>0.44469662311653191</v>
          </cell>
          <cell r="F21">
            <v>1.0422906734080613</v>
          </cell>
          <cell r="G21">
            <v>0.51871563078435601</v>
          </cell>
          <cell r="H21">
            <v>1.0086426971601139</v>
          </cell>
          <cell r="I21">
            <v>0.91838743834525882</v>
          </cell>
          <cell r="J21">
            <v>1.6969945085186913</v>
          </cell>
          <cell r="K21">
            <v>1.3741988704402006</v>
          </cell>
          <cell r="L21">
            <v>0.41072034066784041</v>
          </cell>
          <cell r="M21">
            <v>0.19696114520218919</v>
          </cell>
          <cell r="N21">
            <v>0.71696828128048684</v>
          </cell>
          <cell r="O21">
            <v>0.68391705049841778</v>
          </cell>
          <cell r="P21">
            <v>1.0586857153897478</v>
          </cell>
          <cell r="Q21">
            <v>0.54065837853259857</v>
          </cell>
          <cell r="R21">
            <v>0.7328321798141455</v>
          </cell>
          <cell r="S21">
            <v>0.41814692251549945</v>
          </cell>
          <cell r="V21">
            <v>1.0564784701931476</v>
          </cell>
          <cell r="W21">
            <v>0.79151950589333941</v>
          </cell>
          <cell r="X21">
            <v>0.74567691234567901</v>
          </cell>
          <cell r="Y21">
            <v>1.0149184881826852</v>
          </cell>
        </row>
        <row r="22">
          <cell r="B22" t="str">
            <v>Maschinenbau</v>
          </cell>
          <cell r="D22">
            <v>0.771978837077266</v>
          </cell>
          <cell r="E22">
            <v>1.116338961071091</v>
          </cell>
          <cell r="F22">
            <v>2.3103662814405812</v>
          </cell>
          <cell r="G22">
            <v>1.7660991078943029</v>
          </cell>
          <cell r="H22">
            <v>2.535209067605634</v>
          </cell>
          <cell r="I22">
            <v>0.4117757180080644</v>
          </cell>
          <cell r="J22">
            <v>5.8650605187031424</v>
          </cell>
          <cell r="K22">
            <v>3.8982314513671374</v>
          </cell>
          <cell r="L22">
            <v>1.3786465518920519</v>
          </cell>
          <cell r="M22">
            <v>1.2518250327263143</v>
          </cell>
          <cell r="N22">
            <v>1.6527921826728307</v>
          </cell>
          <cell r="O22">
            <v>2.1448076364945741</v>
          </cell>
          <cell r="P22">
            <v>2.7815566380827761</v>
          </cell>
          <cell r="Q22">
            <v>2.8617128387794963</v>
          </cell>
          <cell r="R22">
            <v>3.0498171082085701</v>
          </cell>
          <cell r="S22">
            <v>2.1699691675185528</v>
          </cell>
          <cell r="V22">
            <v>3.1187212970039528</v>
          </cell>
          <cell r="W22">
            <v>1.4434609254646755</v>
          </cell>
          <cell r="X22">
            <v>1.8162511548040796</v>
          </cell>
          <cell r="Y22">
            <v>2.9446377029877406</v>
          </cell>
        </row>
        <row r="23">
          <cell r="B23" t="str">
            <v>Herstellung von Kraftwagen und Kraftwagenteilen</v>
          </cell>
          <cell r="D23">
            <v>1.6332303352352828</v>
          </cell>
          <cell r="E23">
            <v>0.46359395170121098</v>
          </cell>
          <cell r="F23">
            <v>2.5660484365629932</v>
          </cell>
          <cell r="G23">
            <v>0.50019432814446463</v>
          </cell>
          <cell r="H23">
            <v>1.7521972071060998</v>
          </cell>
          <cell r="I23">
            <v>0.27546702581318711</v>
          </cell>
          <cell r="J23">
            <v>4.3455382322733618</v>
          </cell>
          <cell r="K23">
            <v>4.0951682057231844</v>
          </cell>
          <cell r="L23">
            <v>4.2927652512038765</v>
          </cell>
          <cell r="M23">
            <v>0.18285922479229916</v>
          </cell>
          <cell r="N23">
            <v>1.7773664085903205</v>
          </cell>
          <cell r="O23">
            <v>4.0620042524123114</v>
          </cell>
          <cell r="P23">
            <v>0.96687887693171826</v>
          </cell>
          <cell r="Q23">
            <v>1.7920911876668761</v>
          </cell>
          <cell r="R23">
            <v>5.0043859292204438</v>
          </cell>
          <cell r="S23">
            <v>0.26693936896410259</v>
          </cell>
          <cell r="V23">
            <v>2.5723970400610896</v>
          </cell>
          <cell r="W23">
            <v>1.2794029658125312</v>
          </cell>
          <cell r="X23">
            <v>1.642166245356951</v>
          </cell>
          <cell r="Y23">
            <v>2.4480442917518483</v>
          </cell>
        </row>
        <row r="24">
          <cell r="B24" t="str">
            <v>Sonstiger Fahrzeugbau</v>
          </cell>
          <cell r="D24">
            <v>0.78804507519319322</v>
          </cell>
          <cell r="E24">
            <v>0.58547424248129765</v>
          </cell>
          <cell r="F24">
            <v>0.33356573938251133</v>
          </cell>
          <cell r="G24">
            <v>0.32881060029177078</v>
          </cell>
          <cell r="H24">
            <v>0.12449800223206875</v>
          </cell>
          <cell r="I24">
            <v>0.33577783299618646</v>
          </cell>
          <cell r="J24">
            <v>0.30102144570725003</v>
          </cell>
          <cell r="K24">
            <v>0.87925898624977905</v>
          </cell>
          <cell r="L24">
            <v>2.181134812889217</v>
          </cell>
          <cell r="M24">
            <v>2.9719582184111326</v>
          </cell>
          <cell r="N24">
            <v>0.34548373054450532</v>
          </cell>
          <cell r="O24">
            <v>0.68401202597793931</v>
          </cell>
          <cell r="P24">
            <v>0.14392504935499306</v>
          </cell>
          <cell r="Q24">
            <v>0.24393693790775622</v>
          </cell>
          <cell r="R24">
            <v>0.12209362478058854</v>
          </cell>
          <cell r="S24">
            <v>0.86838133735273293</v>
          </cell>
          <cell r="V24">
            <v>0.55525451471545462</v>
          </cell>
          <cell r="W24">
            <v>0.39400773745720724</v>
          </cell>
          <cell r="X24">
            <v>0.41504859302200747</v>
          </cell>
          <cell r="Y24">
            <v>0.53650148952563892</v>
          </cell>
        </row>
        <row r="25">
          <cell r="B25" t="str">
            <v>Herstellung von Möbeln</v>
          </cell>
          <cell r="D25">
            <v>0.22809566367400971</v>
          </cell>
          <cell r="E25">
            <v>0.22243354746920482</v>
          </cell>
          <cell r="F25">
            <v>0.28773231886610207</v>
          </cell>
          <cell r="G25">
            <v>0.28225402995724919</v>
          </cell>
          <cell r="H25">
            <v>0.28960458949982759</v>
          </cell>
          <cell r="I25">
            <v>6.7617019580545071E-2</v>
          </cell>
          <cell r="J25">
            <v>0.33807199266543042</v>
          </cell>
          <cell r="K25">
            <v>0.33436450603864831</v>
          </cell>
          <cell r="L25">
            <v>8.8460794913073321E-2</v>
          </cell>
          <cell r="M25">
            <v>5.7879071355626949E-2</v>
          </cell>
          <cell r="N25">
            <v>0.17671250030150601</v>
          </cell>
          <cell r="O25">
            <v>0.33352519531155717</v>
          </cell>
          <cell r="P25">
            <v>0.41836530367855107</v>
          </cell>
          <cell r="Q25">
            <v>0.14287817614497852</v>
          </cell>
          <cell r="R25">
            <v>0.27981164558595767</v>
          </cell>
          <cell r="S25">
            <v>0.18846565753792652</v>
          </cell>
          <cell r="V25">
            <v>0.29800422458005121</v>
          </cell>
          <cell r="W25">
            <v>0.21460385419022573</v>
          </cell>
          <cell r="X25">
            <v>0.26771623322597959</v>
          </cell>
          <cell r="Y25">
            <v>0.29394207661019389</v>
          </cell>
        </row>
        <row r="26">
          <cell r="B26" t="str">
            <v>Herstellung von sonstigen Waren</v>
          </cell>
          <cell r="D26">
            <v>0.49884898910650233</v>
          </cell>
          <cell r="E26">
            <v>0.70354025318007274</v>
          </cell>
          <cell r="F26">
            <v>0.68202181777840665</v>
          </cell>
          <cell r="G26">
            <v>0.38855998483553006</v>
          </cell>
          <cell r="H26">
            <v>1.1107963733505293</v>
          </cell>
          <cell r="I26">
            <v>0.52847543791684348</v>
          </cell>
          <cell r="J26">
            <v>1.3095321581255168</v>
          </cell>
          <cell r="K26">
            <v>0.91326022238732318</v>
          </cell>
          <cell r="L26">
            <v>0.52905385853857489</v>
          </cell>
          <cell r="M26">
            <v>0.75384034923196319</v>
          </cell>
          <cell r="N26">
            <v>0.69938294165097459</v>
          </cell>
          <cell r="O26">
            <v>0.42657748031087755</v>
          </cell>
          <cell r="P26">
            <v>0.46677184559225415</v>
          </cell>
          <cell r="Q26">
            <v>0.69073301695875955</v>
          </cell>
          <cell r="R26">
            <v>0.83840731223541554</v>
          </cell>
          <cell r="S26">
            <v>1.0194003050254099</v>
          </cell>
          <cell r="V26">
            <v>0.75935790453274599</v>
          </cell>
          <cell r="W26">
            <v>0.63416414473688454</v>
          </cell>
          <cell r="X26">
            <v>0.67235381438539987</v>
          </cell>
          <cell r="Y26">
            <v>0.74769512462406151</v>
          </cell>
        </row>
        <row r="27">
          <cell r="B27" t="str">
            <v>Reparatur und Installation von Maschinen und Ausrüstungen</v>
          </cell>
          <cell r="D27">
            <v>0.7922311006177658</v>
          </cell>
          <cell r="E27">
            <v>0.65447592758865802</v>
          </cell>
          <cell r="F27">
            <v>0.62486848991297828</v>
          </cell>
          <cell r="G27">
            <v>0.73513284656281319</v>
          </cell>
          <cell r="H27">
            <v>0.65467787666032462</v>
          </cell>
          <cell r="I27">
            <v>0.21723540508477399</v>
          </cell>
          <cell r="J27">
            <v>0.54382544009803735</v>
          </cell>
          <cell r="K27">
            <v>0.46854345791312618</v>
          </cell>
          <cell r="L27">
            <v>1.1368080833309877</v>
          </cell>
          <cell r="M27">
            <v>0.64839993453317768</v>
          </cell>
          <cell r="N27">
            <v>0.45980294238646852</v>
          </cell>
          <cell r="O27">
            <v>0.67454769501213807</v>
          </cell>
          <cell r="P27">
            <v>0.53720490612829719</v>
          </cell>
          <cell r="Q27">
            <v>0.50885422097185751</v>
          </cell>
          <cell r="R27">
            <v>0.45663127005678883</v>
          </cell>
          <cell r="S27">
            <v>0.63484236186140297</v>
          </cell>
          <cell r="V27">
            <v>0.52603417151266785</v>
          </cell>
          <cell r="W27">
            <v>0.56008408253864161</v>
          </cell>
          <cell r="X27">
            <v>0.68396938803005902</v>
          </cell>
          <cell r="Y27">
            <v>0.54708725327799346</v>
          </cell>
        </row>
        <row r="28">
          <cell r="B28" t="str">
            <v>Energieversorgung</v>
          </cell>
          <cell r="D28">
            <v>1.0851606364074537</v>
          </cell>
          <cell r="E28">
            <v>1.0239311800102289</v>
          </cell>
          <cell r="F28">
            <v>0.85003611218151232</v>
          </cell>
          <cell r="G28">
            <v>0.95751283510890661</v>
          </cell>
          <cell r="H28">
            <v>0.82744602714236459</v>
          </cell>
          <cell r="I28">
            <v>0.85813525077524766</v>
          </cell>
          <cell r="J28">
            <v>0.7691273059093453</v>
          </cell>
          <cell r="K28">
            <v>0.82389104312585304</v>
          </cell>
          <cell r="L28">
            <v>0.89669332570978877</v>
          </cell>
          <cell r="M28">
            <v>0.9125536299236664</v>
          </cell>
          <cell r="N28">
            <v>0.69775785913900723</v>
          </cell>
          <cell r="O28">
            <v>0.84337574472421561</v>
          </cell>
          <cell r="P28">
            <v>0.87756145614378656</v>
          </cell>
          <cell r="Q28">
            <v>0.79649813628866606</v>
          </cell>
          <cell r="R28">
            <v>0.91894402498709338</v>
          </cell>
          <cell r="S28">
            <v>1.017894617995651</v>
          </cell>
          <cell r="V28">
            <v>0.83109105787545678</v>
          </cell>
          <cell r="W28">
            <v>0.91135264723509979</v>
          </cell>
          <cell r="X28">
            <v>0.93058227783145464</v>
          </cell>
          <cell r="Y28">
            <v>0.84432249652444591</v>
          </cell>
        </row>
        <row r="29">
          <cell r="B29" t="str">
            <v>Wasserversorgung, Abwasserentsorgung</v>
          </cell>
          <cell r="D29">
            <v>0.43865611813697208</v>
          </cell>
          <cell r="E29">
            <v>0.40568716319402909</v>
          </cell>
          <cell r="F29">
            <v>0.32575204246226441</v>
          </cell>
          <cell r="G29">
            <v>0.4059390756688529</v>
          </cell>
          <cell r="H29">
            <v>0.41640306069618077</v>
          </cell>
          <cell r="I29">
            <v>0.30594868727612179</v>
          </cell>
          <cell r="J29">
            <v>0.16073897184973279</v>
          </cell>
          <cell r="K29">
            <v>0.14840356546776273</v>
          </cell>
          <cell r="L29">
            <v>0.16342442079720365</v>
          </cell>
          <cell r="M29">
            <v>0.24894315769354838</v>
          </cell>
          <cell r="N29">
            <v>0.16385747420683164</v>
          </cell>
          <cell r="O29">
            <v>0.21338241563496027</v>
          </cell>
          <cell r="P29">
            <v>0.23158165836285963</v>
          </cell>
          <cell r="Q29">
            <v>0.23116122451126403</v>
          </cell>
          <cell r="R29">
            <v>0.27309983618998457</v>
          </cell>
          <cell r="S29">
            <v>0.23701721424764696</v>
          </cell>
          <cell r="V29">
            <v>0.2001702763973513</v>
          </cell>
          <cell r="W29">
            <v>0.36467176168783716</v>
          </cell>
          <cell r="X29">
            <v>0.38589081980676332</v>
          </cell>
          <cell r="Y29">
            <v>0.22495310462862952</v>
          </cell>
        </row>
        <row r="30">
          <cell r="B30" t="str">
            <v>Recycling</v>
          </cell>
          <cell r="D30">
            <v>0.93196355465417557</v>
          </cell>
          <cell r="E30">
            <v>0.75035024508707604</v>
          </cell>
          <cell r="F30">
            <v>0.71370485410854201</v>
          </cell>
          <cell r="G30">
            <v>0.9656314746222836</v>
          </cell>
          <cell r="H30">
            <v>0.75172404404121929</v>
          </cell>
          <cell r="I30">
            <v>0.62081311650047</v>
          </cell>
          <cell r="J30">
            <v>0.39404248093522393</v>
          </cell>
          <cell r="K30">
            <v>0.43147505700812505</v>
          </cell>
          <cell r="L30">
            <v>0.66950613109438584</v>
          </cell>
          <cell r="M30">
            <v>0.66950613109438573</v>
          </cell>
          <cell r="N30">
            <v>0.53747202645850356</v>
          </cell>
          <cell r="O30">
            <v>0.67623059515035111</v>
          </cell>
          <cell r="P30">
            <v>0.68005725933062522</v>
          </cell>
          <cell r="Q30">
            <v>0.60312154824492104</v>
          </cell>
          <cell r="R30">
            <v>0.57950138822922048</v>
          </cell>
          <cell r="S30">
            <v>0.56972974782433605</v>
          </cell>
          <cell r="V30">
            <v>0.55814878991953509</v>
          </cell>
          <cell r="W30">
            <v>0.75882374499554139</v>
          </cell>
          <cell r="X30">
            <v>0.80869265217391306</v>
          </cell>
          <cell r="Y30">
            <v>0.59156390025376748</v>
          </cell>
        </row>
        <row r="31">
          <cell r="B31" t="str">
            <v>Hochbau</v>
          </cell>
          <cell r="D31">
            <v>0.85174440800493301</v>
          </cell>
          <cell r="E31">
            <v>0.81155039820993591</v>
          </cell>
          <cell r="F31">
            <v>0.82112083145303927</v>
          </cell>
          <cell r="G31">
            <v>0.82900652843623535</v>
          </cell>
          <cell r="H31">
            <v>0.81991185664832156</v>
          </cell>
          <cell r="I31">
            <v>0.57957580508667528</v>
          </cell>
          <cell r="J31">
            <v>0.81075580825984317</v>
          </cell>
          <cell r="K31">
            <v>1.0523991626288356</v>
          </cell>
          <cell r="L31">
            <v>0.41301708858766056</v>
          </cell>
          <cell r="M31">
            <v>0.55512540999194449</v>
          </cell>
          <cell r="N31">
            <v>0.6954105066217211</v>
          </cell>
          <cell r="O31">
            <v>0.88364521406863139</v>
          </cell>
          <cell r="P31">
            <v>0.55787052329156728</v>
          </cell>
          <cell r="Q31">
            <v>0.7185690345700636</v>
          </cell>
          <cell r="R31">
            <v>0.46127723040784724</v>
          </cell>
          <cell r="S31">
            <v>0.79432949407647313</v>
          </cell>
          <cell r="V31">
            <v>0.75776935870650752</v>
          </cell>
          <cell r="W31">
            <v>0.76123672445398949</v>
          </cell>
          <cell r="X31">
            <v>0.82687827412775095</v>
          </cell>
          <cell r="Y31">
            <v>0.76694904927192642</v>
          </cell>
        </row>
        <row r="32">
          <cell r="B32" t="str">
            <v>Tiefbau</v>
          </cell>
          <cell r="D32">
            <v>1.4243657397282281</v>
          </cell>
          <cell r="E32">
            <v>0.98804281288152629</v>
          </cell>
          <cell r="F32">
            <v>1.0817862066584434</v>
          </cell>
          <cell r="G32">
            <v>1.2808705901026272</v>
          </cell>
          <cell r="H32">
            <v>1.1059434499814844</v>
          </cell>
          <cell r="I32">
            <v>0.43405707287863071</v>
          </cell>
          <cell r="J32">
            <v>0.60024158951221585</v>
          </cell>
          <cell r="K32">
            <v>0.64749876693867259</v>
          </cell>
          <cell r="L32">
            <v>0.47275843450298272</v>
          </cell>
          <cell r="M32">
            <v>0.35733255182446771</v>
          </cell>
          <cell r="N32">
            <v>0.59679809239544157</v>
          </cell>
          <cell r="O32">
            <v>1.1244697678057802</v>
          </cell>
          <cell r="P32">
            <v>0.66607110433138772</v>
          </cell>
          <cell r="Q32">
            <v>0.98826041316653834</v>
          </cell>
          <cell r="R32">
            <v>0.93107578812596803</v>
          </cell>
          <cell r="S32">
            <v>0.82726192285244626</v>
          </cell>
          <cell r="V32">
            <v>0.69174956190945047</v>
          </cell>
          <cell r="W32">
            <v>0.97682082783652768</v>
          </cell>
          <cell r="X32">
            <v>1.1729436599033816</v>
          </cell>
          <cell r="Y32">
            <v>0.7559501064293096</v>
          </cell>
        </row>
        <row r="33">
          <cell r="B33" t="str">
            <v>Vorber.Baustellenarbeiten, Bauinstallation u.sonst.Ausbaugew.</v>
          </cell>
          <cell r="D33">
            <v>5.0820826215007404</v>
          </cell>
          <cell r="E33">
            <v>5.0260458162371373</v>
          </cell>
          <cell r="F33">
            <v>4.3421039868827487</v>
          </cell>
          <cell r="G33">
            <v>4.6980139271625916</v>
          </cell>
          <cell r="H33">
            <v>4.4444695206044971</v>
          </cell>
          <cell r="I33">
            <v>3.2942200440645153</v>
          </cell>
          <cell r="J33">
            <v>3.975132049315282</v>
          </cell>
          <cell r="K33">
            <v>4.0944466232914856</v>
          </cell>
          <cell r="L33">
            <v>3.0491081896012546</v>
          </cell>
          <cell r="M33">
            <v>2.6707519439044622</v>
          </cell>
          <cell r="N33">
            <v>3.7998025084855702</v>
          </cell>
          <cell r="O33">
            <v>4.5548950664701442</v>
          </cell>
          <cell r="P33">
            <v>3.9602940022208415</v>
          </cell>
          <cell r="Q33">
            <v>4.6880293507559223</v>
          </cell>
          <cell r="R33">
            <v>3.9692790954568919</v>
          </cell>
          <cell r="S33">
            <v>5.0584331199894796</v>
          </cell>
          <cell r="V33">
            <v>4.0171041883374574</v>
          </cell>
          <cell r="W33">
            <v>4.2862251451283075</v>
          </cell>
          <cell r="X33">
            <v>4.6446773226516367</v>
          </cell>
          <cell r="Y33">
            <v>4.1006416443963625</v>
          </cell>
        </row>
        <row r="34">
          <cell r="B34" t="str">
            <v>Hdl. mit Kraftfahrzeugen; Instandh.u.Rep.v.Kraftfahrzeugen</v>
          </cell>
          <cell r="D34">
            <v>2.2013249097428234</v>
          </cell>
          <cell r="E34">
            <v>2.0693626659333035</v>
          </cell>
          <cell r="F34">
            <v>2.1182957839208094</v>
          </cell>
          <cell r="G34">
            <v>2.0597715559172385</v>
          </cell>
          <cell r="H34">
            <v>2.2536454194808013</v>
          </cell>
          <cell r="I34">
            <v>1.2670010077468916</v>
          </cell>
          <cell r="J34">
            <v>1.9421878672293613</v>
          </cell>
          <cell r="K34">
            <v>1.9922059308721813</v>
          </cell>
          <cell r="L34">
            <v>1.6170366985733857</v>
          </cell>
          <cell r="M34">
            <v>1.3390148621887714</v>
          </cell>
          <cell r="N34">
            <v>1.8736305702993141</v>
          </cell>
          <cell r="O34">
            <v>2.134294375254036</v>
          </cell>
          <cell r="P34">
            <v>1.8763457922906914</v>
          </cell>
          <cell r="Q34">
            <v>2.4875323621927645</v>
          </cell>
          <cell r="R34">
            <v>2.0560110553433142</v>
          </cell>
          <cell r="S34">
            <v>2.2557807282148028</v>
          </cell>
          <cell r="V34">
            <v>1.9261109152141274</v>
          </cell>
          <cell r="W34">
            <v>1.9089001692441823</v>
          </cell>
          <cell r="X34">
            <v>2.1408446944712827</v>
          </cell>
          <cell r="Y34">
            <v>1.9546632510727899</v>
          </cell>
        </row>
        <row r="35">
          <cell r="B35" t="str">
            <v>Großhandel (ohne Handel mit Kraftfahrzeugen)</v>
          </cell>
          <cell r="D35">
            <v>2.5463006535136845</v>
          </cell>
          <cell r="E35">
            <v>2.4178399279076621</v>
          </cell>
          <cell r="F35">
            <v>2.5422385183886971</v>
          </cell>
          <cell r="G35">
            <v>2.5225453081797307</v>
          </cell>
          <cell r="H35">
            <v>2.1282510682070663</v>
          </cell>
          <cell r="I35">
            <v>2.2506331811531681</v>
          </cell>
          <cell r="J35">
            <v>4.2569112365150028</v>
          </cell>
          <cell r="K35">
            <v>4.0616850592457014</v>
          </cell>
          <cell r="L35">
            <v>3.9302943168522582</v>
          </cell>
          <cell r="M35">
            <v>5.5457515134841939</v>
          </cell>
          <cell r="N35">
            <v>4.5413625784471616</v>
          </cell>
          <cell r="O35">
            <v>3.9703162826194656</v>
          </cell>
          <cell r="P35">
            <v>4.954167328100505</v>
          </cell>
          <cell r="Q35">
            <v>3.2996324064182003</v>
          </cell>
          <cell r="R35">
            <v>3.5067079093959732</v>
          </cell>
          <cell r="S35">
            <v>5.2236601215055058</v>
          </cell>
          <cell r="V35">
            <v>4.2921998434452151</v>
          </cell>
          <cell r="W35">
            <v>2.4005058647986277</v>
          </cell>
          <cell r="X35">
            <v>2.4546610195920557</v>
          </cell>
          <cell r="Y35">
            <v>4.0466075148724299</v>
          </cell>
        </row>
        <row r="36">
          <cell r="B36" t="str">
            <v>Einzelhandel (ohne Handel mit Kraftfahrzeugen)</v>
          </cell>
          <cell r="D36">
            <v>7.5628761393163844</v>
          </cell>
          <cell r="E36">
            <v>7.879052217058053</v>
          </cell>
          <cell r="F36">
            <v>6.6487808941877811</v>
          </cell>
          <cell r="G36">
            <v>7.8666444609927808</v>
          </cell>
          <cell r="H36">
            <v>7.6739458081442411</v>
          </cell>
          <cell r="I36">
            <v>6.9359884044968751</v>
          </cell>
          <cell r="J36">
            <v>6.2380369819038073</v>
          </cell>
          <cell r="K36">
            <v>6.7140483439386864</v>
          </cell>
          <cell r="L36">
            <v>5.6843375351449152</v>
          </cell>
          <cell r="M36">
            <v>6.2107443073231243</v>
          </cell>
          <cell r="N36">
            <v>6.2137276682641298</v>
          </cell>
          <cell r="O36">
            <v>7.7748883893647154</v>
          </cell>
          <cell r="P36">
            <v>7.0601010416092231</v>
          </cell>
          <cell r="Q36">
            <v>7.7689398562331275</v>
          </cell>
          <cell r="R36">
            <v>7.79891224925142</v>
          </cell>
          <cell r="S36">
            <v>8.7727516012224562</v>
          </cell>
          <cell r="V36">
            <v>6.9057559378363171</v>
          </cell>
          <cell r="W36">
            <v>7.2423891275778383</v>
          </cell>
          <cell r="X36">
            <v>7.3531042904991937</v>
          </cell>
          <cell r="Y36">
            <v>6.9650559112787302</v>
          </cell>
        </row>
        <row r="37">
          <cell r="B37" t="str">
            <v>Verkehr und Lagerei</v>
          </cell>
          <cell r="D37">
            <v>8.0488292203579874</v>
          </cell>
          <cell r="E37">
            <v>5.7469254516049899</v>
          </cell>
          <cell r="F37">
            <v>6.0550393494846055</v>
          </cell>
          <cell r="G37">
            <v>6.5699134624655899</v>
          </cell>
          <cell r="H37">
            <v>4.7877071526042938</v>
          </cell>
          <cell r="I37">
            <v>4.8866058525346627</v>
          </cell>
          <cell r="J37">
            <v>4.5001407347254307</v>
          </cell>
          <cell r="K37">
            <v>5.0635625630008576</v>
          </cell>
          <cell r="L37">
            <v>11.065950281853535</v>
          </cell>
          <cell r="M37">
            <v>8.7223251299996125</v>
          </cell>
          <cell r="N37">
            <v>7.547720002088985</v>
          </cell>
          <cell r="O37">
            <v>5.4720164323439935</v>
          </cell>
          <cell r="P37">
            <v>5.6804980420540936</v>
          </cell>
          <cell r="Q37">
            <v>5.0747817268434137</v>
          </cell>
          <cell r="R37">
            <v>4.4060365684563765</v>
          </cell>
          <cell r="S37">
            <v>5.30457984935504</v>
          </cell>
          <cell r="V37">
            <v>5.5829500572965749</v>
          </cell>
          <cell r="W37">
            <v>5.902278253036112</v>
          </cell>
          <cell r="X37">
            <v>6.269282397691895</v>
          </cell>
          <cell r="Y37">
            <v>5.6742353990775305</v>
          </cell>
        </row>
        <row r="38">
          <cell r="B38" t="str">
            <v>Gastgewerbe</v>
          </cell>
          <cell r="D38">
            <v>3.5090420572349887</v>
          </cell>
          <cell r="E38">
            <v>6.2656538426633377</v>
          </cell>
          <cell r="F38">
            <v>3.3703140494636887</v>
          </cell>
          <cell r="G38">
            <v>2.9916617038120488</v>
          </cell>
          <cell r="H38">
            <v>2.874614717998289</v>
          </cell>
          <cell r="I38">
            <v>5.0346200084882105</v>
          </cell>
          <cell r="J38">
            <v>2.7811850861834109</v>
          </cell>
          <cell r="K38">
            <v>3.4569150062797922</v>
          </cell>
          <cell r="L38">
            <v>2.8793615620245459</v>
          </cell>
          <cell r="M38">
            <v>3.8815638689026648</v>
          </cell>
          <cell r="N38">
            <v>3.134791759087769</v>
          </cell>
          <cell r="O38">
            <v>2.9172361074684541</v>
          </cell>
          <cell r="P38">
            <v>2.5788947407397402</v>
          </cell>
          <cell r="Q38">
            <v>3.2166604573062454</v>
          </cell>
          <cell r="R38">
            <v>2.5668521628291172</v>
          </cell>
          <cell r="S38">
            <v>4.2204409020500036</v>
          </cell>
          <cell r="V38">
            <v>3.1473574567371188</v>
          </cell>
          <cell r="W38">
            <v>3.9864980959234098</v>
          </cell>
          <cell r="X38">
            <v>3.6077686100912505</v>
          </cell>
          <cell r="Y38">
            <v>3.2086312633822294</v>
          </cell>
        </row>
        <row r="39">
          <cell r="B39" t="str">
            <v>Verlagswesen usw.</v>
          </cell>
          <cell r="D39">
            <v>0.48515727352884608</v>
          </cell>
          <cell r="E39">
            <v>0.37205202974973778</v>
          </cell>
          <cell r="F39">
            <v>0.73006860277614583</v>
          </cell>
          <cell r="G39">
            <v>0.34859877160562741</v>
          </cell>
          <cell r="H39">
            <v>0.37426346301763436</v>
          </cell>
          <cell r="I39">
            <v>1.827862234742291</v>
          </cell>
          <cell r="J39">
            <v>0.74664057544265294</v>
          </cell>
          <cell r="K39">
            <v>1.0200224263953532</v>
          </cell>
          <cell r="L39">
            <v>0.7390092747121354</v>
          </cell>
          <cell r="M39">
            <v>1.7623424788072342</v>
          </cell>
          <cell r="N39">
            <v>0.72007181230335759</v>
          </cell>
          <cell r="O39">
            <v>0.47408688609892641</v>
          </cell>
          <cell r="P39">
            <v>0.85270399448658152</v>
          </cell>
          <cell r="Q39">
            <v>0.90831377249059519</v>
          </cell>
          <cell r="R39">
            <v>0.56581953830665987</v>
          </cell>
          <cell r="S39">
            <v>0.5302098132931683</v>
          </cell>
          <cell r="V39">
            <v>0.89164413028721001</v>
          </cell>
          <cell r="W39">
            <v>0.86603927740423947</v>
          </cell>
          <cell r="X39">
            <v>0.51849314777241018</v>
          </cell>
          <cell r="Y39">
            <v>0.84177019242490758</v>
          </cell>
        </row>
        <row r="40">
          <cell r="B40" t="str">
            <v>Erbringung von Dienstleistungen der Informationstechnologie</v>
          </cell>
          <cell r="D40">
            <v>0.93931691012977614</v>
          </cell>
          <cell r="E40">
            <v>1.0603380626045649</v>
          </cell>
          <cell r="F40">
            <v>2.2267571222703797</v>
          </cell>
          <cell r="G40">
            <v>0.97920415943371097</v>
          </cell>
          <cell r="H40">
            <v>1.4785500076360247</v>
          </cell>
          <cell r="I40">
            <v>5.327439661293945</v>
          </cell>
          <cell r="J40">
            <v>3.2596426393300817</v>
          </cell>
          <cell r="K40">
            <v>3.4055356031266575</v>
          </cell>
          <cell r="L40">
            <v>3.4540855604695446</v>
          </cell>
          <cell r="M40">
            <v>4.5673865549810415</v>
          </cell>
          <cell r="N40">
            <v>3.3096650258757125</v>
          </cell>
          <cell r="O40">
            <v>1.6634105969656667</v>
          </cell>
          <cell r="P40">
            <v>2.5442969886355953</v>
          </cell>
          <cell r="Q40">
            <v>1.5000750046091627</v>
          </cell>
          <cell r="R40">
            <v>2.3647352875580796</v>
          </cell>
          <cell r="S40">
            <v>1.5695603214628817</v>
          </cell>
          <cell r="V40">
            <v>2.9596270810741063</v>
          </cell>
          <cell r="W40">
            <v>2.5166801575497999</v>
          </cell>
          <cell r="X40">
            <v>1.5010373311862588</v>
          </cell>
          <cell r="Y40">
            <v>2.7647129504981556</v>
          </cell>
        </row>
        <row r="41">
          <cell r="B41" t="str">
            <v>Informationsdienstleistungen</v>
          </cell>
          <cell r="D41">
            <v>7.0031992913795638E-2</v>
          </cell>
          <cell r="E41">
            <v>5.911569126032646E-2</v>
          </cell>
          <cell r="F41">
            <v>0.30434145247607591</v>
          </cell>
          <cell r="G41">
            <v>9.8183115364903789E-2</v>
          </cell>
          <cell r="H41">
            <v>0.2352058906784314</v>
          </cell>
          <cell r="I41">
            <v>1.3390762983015498</v>
          </cell>
          <cell r="J41">
            <v>0.13486916815066424</v>
          </cell>
          <cell r="K41">
            <v>0.21952217570321725</v>
          </cell>
          <cell r="L41">
            <v>0.11402164052107178</v>
          </cell>
          <cell r="M41">
            <v>0.66581830680421838</v>
          </cell>
          <cell r="N41">
            <v>0.27416774251927561</v>
          </cell>
          <cell r="O41">
            <v>8.6696586364554462E-2</v>
          </cell>
          <cell r="P41">
            <v>0.18853419219789147</v>
          </cell>
          <cell r="Q41">
            <v>8.7539730748593877E-2</v>
          </cell>
          <cell r="R41">
            <v>7.5886452400619503E-2</v>
          </cell>
          <cell r="S41">
            <v>0.10980236023303057</v>
          </cell>
          <cell r="V41">
            <v>0.25427842949762036</v>
          </cell>
          <cell r="W41">
            <v>0.48985103006498282</v>
          </cell>
          <cell r="X41">
            <v>0.18299106908212562</v>
          </cell>
          <cell r="Y41">
            <v>0.24476243443976475</v>
          </cell>
        </row>
        <row r="42">
          <cell r="B42" t="str">
            <v>Kredit- und Versicherungswesen</v>
          </cell>
          <cell r="D42">
            <v>1.30375330992838</v>
          </cell>
          <cell r="E42">
            <v>1.387490490487955</v>
          </cell>
          <cell r="F42">
            <v>1.5509461492868151</v>
          </cell>
          <cell r="G42">
            <v>1.4310681211001028</v>
          </cell>
          <cell r="H42">
            <v>1.3687340682313283</v>
          </cell>
          <cell r="I42">
            <v>2.7095895718738454</v>
          </cell>
          <cell r="J42">
            <v>2.6697896574119326</v>
          </cell>
          <cell r="K42">
            <v>3.0447917285416839</v>
          </cell>
          <cell r="L42">
            <v>1.9533687503370507</v>
          </cell>
          <cell r="M42">
            <v>4.3755845237850863</v>
          </cell>
          <cell r="N42">
            <v>5.5856197061381199</v>
          </cell>
          <cell r="O42">
            <v>2.6910199605912672</v>
          </cell>
          <cell r="P42">
            <v>2.8714293644689262</v>
          </cell>
          <cell r="Q42">
            <v>2.5914142184958195</v>
          </cell>
          <cell r="R42">
            <v>2.7374764401652043</v>
          </cell>
          <cell r="S42">
            <v>2.17363679215359</v>
          </cell>
          <cell r="V42">
            <v>3.096992845043729</v>
          </cell>
          <cell r="W42">
            <v>1.7717481341417938</v>
          </cell>
          <cell r="X42">
            <v>1.432867512292002</v>
          </cell>
          <cell r="Y42">
            <v>2.874638115452202</v>
          </cell>
        </row>
        <row r="43">
          <cell r="B43" t="str">
            <v>Grundstücks- und Wohnungswesen</v>
          </cell>
          <cell r="D43">
            <v>1.061059479233563</v>
          </cell>
          <cell r="E43">
            <v>1.3729271574502204</v>
          </cell>
          <cell r="F43">
            <v>1.1153757012919459</v>
          </cell>
          <cell r="G43">
            <v>0.95484734089357992</v>
          </cell>
          <cell r="H43">
            <v>0.83957533556497643</v>
          </cell>
          <cell r="I43">
            <v>1.9792035890231772</v>
          </cell>
          <cell r="J43">
            <v>0.60026074683696062</v>
          </cell>
          <cell r="K43">
            <v>0.70782549842963305</v>
          </cell>
          <cell r="L43">
            <v>1.4174189480390158</v>
          </cell>
          <cell r="M43">
            <v>1.6325693837933444</v>
          </cell>
          <cell r="N43">
            <v>1.1491487209635118</v>
          </cell>
          <cell r="O43">
            <v>0.67152903816062426</v>
          </cell>
          <cell r="P43">
            <v>0.86309782563387472</v>
          </cell>
          <cell r="Q43">
            <v>0.5645256561944656</v>
          </cell>
          <cell r="R43">
            <v>0.48218465198760974</v>
          </cell>
          <cell r="S43">
            <v>0.98449012452287832</v>
          </cell>
          <cell r="V43">
            <v>0.87661353822762456</v>
          </cell>
          <cell r="W43">
            <v>1.3064968514962827</v>
          </cell>
          <cell r="X43">
            <v>1.0634202840042941</v>
          </cell>
          <cell r="Y43">
            <v>0.90149950009016933</v>
          </cell>
        </row>
        <row r="44">
          <cell r="B44" t="str">
            <v>Rechts- und Steuerberatung, Wirtschaftsprüfung</v>
          </cell>
          <cell r="D44">
            <v>0.82820917048301135</v>
          </cell>
          <cell r="E44">
            <v>0.99514985757851582</v>
          </cell>
          <cell r="F44">
            <v>1.1456440492034539</v>
          </cell>
          <cell r="G44">
            <v>0.84790690167831628</v>
          </cell>
          <cell r="H44">
            <v>0.88375691676733104</v>
          </cell>
          <cell r="I44">
            <v>1.9175853503544382</v>
          </cell>
          <cell r="J44">
            <v>1.2788405111371937</v>
          </cell>
          <cell r="K44">
            <v>1.6056208351319128</v>
          </cell>
          <cell r="L44">
            <v>1.6586823796201249</v>
          </cell>
          <cell r="M44">
            <v>2.3958133799652344</v>
          </cell>
          <cell r="N44">
            <v>1.8520005786400169</v>
          </cell>
          <cell r="O44">
            <v>1.2812602486049767</v>
          </cell>
          <cell r="P44">
            <v>1.6270737149599246</v>
          </cell>
          <cell r="Q44">
            <v>1.1908472024488068</v>
          </cell>
          <cell r="R44">
            <v>1.2653544022715542</v>
          </cell>
          <cell r="S44">
            <v>1.3099575017688532</v>
          </cell>
          <cell r="V44">
            <v>1.5574318429376626</v>
          </cell>
          <cell r="W44">
            <v>1.2232376242992371</v>
          </cell>
          <cell r="X44">
            <v>0.97234127901234557</v>
          </cell>
          <cell r="Y44">
            <v>1.4792210016913854</v>
          </cell>
        </row>
        <row r="45">
          <cell r="B45" t="str">
            <v>Verw.u. Führung v.Unternehmen u.Betr.; Unternehmensber.</v>
          </cell>
          <cell r="D45">
            <v>1.0215720475261081</v>
          </cell>
          <cell r="E45">
            <v>0.64771262653542427</v>
          </cell>
          <cell r="F45">
            <v>1.1960913623893004</v>
          </cell>
          <cell r="G45">
            <v>0.97514423967702246</v>
          </cell>
          <cell r="H45">
            <v>1.2875211981599479</v>
          </cell>
          <cell r="I45">
            <v>3.4791920992967089</v>
          </cell>
          <cell r="J45">
            <v>2.4300844337070941</v>
          </cell>
          <cell r="K45">
            <v>2.5811888012646222</v>
          </cell>
          <cell r="L45">
            <v>2.8744781476949277</v>
          </cell>
          <cell r="M45">
            <v>4.4553096365599538</v>
          </cell>
          <cell r="N45">
            <v>3.8050009325238645</v>
          </cell>
          <cell r="O45">
            <v>1.8073078295362881</v>
          </cell>
          <cell r="P45">
            <v>3.0426889881366312</v>
          </cell>
          <cell r="Q45">
            <v>1.4358622478004781</v>
          </cell>
          <cell r="R45">
            <v>2.4104239976768196</v>
          </cell>
          <cell r="S45">
            <v>1.7155920633494828</v>
          </cell>
          <cell r="V45">
            <v>2.7319206601643464</v>
          </cell>
          <cell r="W45">
            <v>1.7117047393815832</v>
          </cell>
          <cell r="X45">
            <v>1.0730389782608696</v>
          </cell>
          <cell r="Y45">
            <v>2.5102771391732861</v>
          </cell>
        </row>
        <row r="46">
          <cell r="B46" t="str">
            <v>Architektur- und Ingenieurbüros; techn., physik. u. chem.Unters.</v>
          </cell>
          <cell r="D46">
            <v>1.3743547224941448</v>
          </cell>
          <cell r="E46">
            <v>1.3800351021472101</v>
          </cell>
          <cell r="F46">
            <v>2.2055932172265611</v>
          </cell>
          <cell r="G46">
            <v>1.1801448373897931</v>
          </cell>
          <cell r="H46">
            <v>1.4804647984395949</v>
          </cell>
          <cell r="I46">
            <v>2.349803415230435</v>
          </cell>
          <cell r="J46">
            <v>2.1923038558530097</v>
          </cell>
          <cell r="K46">
            <v>2.208915707772487</v>
          </cell>
          <cell r="L46">
            <v>2.0886482591164586</v>
          </cell>
          <cell r="M46">
            <v>2.4538790875353693</v>
          </cell>
          <cell r="N46">
            <v>1.7777251935929799</v>
          </cell>
          <cell r="O46">
            <v>1.837287747092383</v>
          </cell>
          <cell r="P46">
            <v>1.6930578357248089</v>
          </cell>
          <cell r="Q46">
            <v>1.4991330730957368</v>
          </cell>
          <cell r="R46">
            <v>1.4553387144037171</v>
          </cell>
          <cell r="S46">
            <v>1.2966901973191038</v>
          </cell>
          <cell r="V46">
            <v>1.9411299819872991</v>
          </cell>
          <cell r="W46">
            <v>1.8358441715217511</v>
          </cell>
          <cell r="X46">
            <v>1.6501295921631778</v>
          </cell>
          <cell r="Y46">
            <v>1.9021588440085804</v>
          </cell>
        </row>
        <row r="47">
          <cell r="B47" t="str">
            <v>Forschung und Entwicklung</v>
          </cell>
          <cell r="D47">
            <v>0.88817515359175414</v>
          </cell>
          <cell r="E47">
            <v>0.97937272178763679</v>
          </cell>
          <cell r="F47">
            <v>0.97203082236143112</v>
          </cell>
          <cell r="G47">
            <v>0.59990142591812656</v>
          </cell>
          <cell r="H47">
            <v>0.69809140154125116</v>
          </cell>
          <cell r="I47">
            <v>1.5968379794442602</v>
          </cell>
          <cell r="J47">
            <v>1.0141985206715465</v>
          </cell>
          <cell r="K47">
            <v>0.74217844691754109</v>
          </cell>
          <cell r="L47">
            <v>1.2020046805558826</v>
          </cell>
          <cell r="M47">
            <v>0.76240988320660219</v>
          </cell>
          <cell r="N47">
            <v>0.69598664262597632</v>
          </cell>
          <cell r="O47">
            <v>0.60347018728910773</v>
          </cell>
          <cell r="P47">
            <v>0.6206424606130474</v>
          </cell>
          <cell r="Q47">
            <v>0.85405193453812567</v>
          </cell>
          <cell r="R47">
            <v>0.85053737537429008</v>
          </cell>
          <cell r="S47">
            <v>0.44289076556715928</v>
          </cell>
          <cell r="V47">
            <v>0.78834756614801094</v>
          </cell>
          <cell r="W47">
            <v>1.046751316848026</v>
          </cell>
          <cell r="X47">
            <v>0.84798241755233494</v>
          </cell>
          <cell r="Y47">
            <v>0.79626049772347751</v>
          </cell>
        </row>
        <row r="48">
          <cell r="B48" t="str">
            <v>Werbung und Marktforschung</v>
          </cell>
          <cell r="D48">
            <v>0.14165140085310524</v>
          </cell>
          <cell r="E48">
            <v>0.14701450495236609</v>
          </cell>
          <cell r="F48">
            <v>0.21710364040591712</v>
          </cell>
          <cell r="G48">
            <v>0.11124867270674497</v>
          </cell>
          <cell r="H48">
            <v>0.13151870184515979</v>
          </cell>
          <cell r="I48">
            <v>0.81903514542902744</v>
          </cell>
          <cell r="J48">
            <v>0.25063907906701244</v>
          </cell>
          <cell r="K48">
            <v>0.42252462867029916</v>
          </cell>
          <cell r="L48">
            <v>0.35758222002200091</v>
          </cell>
          <cell r="M48">
            <v>1.4028859605159203</v>
          </cell>
          <cell r="N48">
            <v>0.54682232802738184</v>
          </cell>
          <cell r="O48">
            <v>0.22871986783791989</v>
          </cell>
          <cell r="P48">
            <v>0.45832093153143078</v>
          </cell>
          <cell r="Q48">
            <v>0.2304869448588171</v>
          </cell>
          <cell r="R48">
            <v>0.24134780712441919</v>
          </cell>
          <cell r="S48">
            <v>0.17877178478385441</v>
          </cell>
          <cell r="V48">
            <v>0.43053427406606032</v>
          </cell>
          <cell r="W48">
            <v>0.33624914806611395</v>
          </cell>
          <cell r="X48">
            <v>0.1617987426731079</v>
          </cell>
          <cell r="Y48">
            <v>0.39462920941961882</v>
          </cell>
        </row>
        <row r="49">
          <cell r="B49" t="str">
            <v>Sonsti.freiberufl., wissenschaftl.u.techn.Tätigkeiten</v>
          </cell>
          <cell r="D49">
            <v>0.1419907326442868</v>
          </cell>
          <cell r="E49">
            <v>9.7603435717195888E-2</v>
          </cell>
          <cell r="F49">
            <v>0.23309906165996597</v>
          </cell>
          <cell r="G49">
            <v>0.12926224787705032</v>
          </cell>
          <cell r="H49">
            <v>9.3976942095182148E-2</v>
          </cell>
          <cell r="I49">
            <v>0.43298581984484352</v>
          </cell>
          <cell r="J49">
            <v>0.2148848008924972</v>
          </cell>
          <cell r="K49">
            <v>0.23850788489190006</v>
          </cell>
          <cell r="L49">
            <v>0.30358504390622892</v>
          </cell>
          <cell r="M49">
            <v>0.42516657876354641</v>
          </cell>
          <cell r="N49">
            <v>0.23535030473339108</v>
          </cell>
          <cell r="O49">
            <v>0.17904948451405059</v>
          </cell>
          <cell r="P49">
            <v>0.22806956459845956</v>
          </cell>
          <cell r="Q49">
            <v>0.15027195232189502</v>
          </cell>
          <cell r="R49">
            <v>0.14945302462570986</v>
          </cell>
          <cell r="S49">
            <v>0.19015693044640514</v>
          </cell>
          <cell r="V49">
            <v>0.23672310626007664</v>
          </cell>
          <cell r="W49">
            <v>0.23103562932553953</v>
          </cell>
          <cell r="X49">
            <v>0.15806273285024153</v>
          </cell>
          <cell r="Y49">
            <v>0.22620664102817767</v>
          </cell>
        </row>
        <row r="50">
          <cell r="B50" t="str">
            <v>Veterinärwesen</v>
          </cell>
          <cell r="D50">
            <v>0.1722000620594458</v>
          </cell>
          <cell r="E50">
            <v>0.12690317361454242</v>
          </cell>
          <cell r="F50">
            <v>0.10341219703098517</v>
          </cell>
          <cell r="G50">
            <v>9.9831354641058481E-2</v>
          </cell>
          <cell r="H50">
            <v>9.5892232898752428E-2</v>
          </cell>
          <cell r="I50">
            <v>9.5719996523952633E-2</v>
          </cell>
          <cell r="J50">
            <v>0.10170702754347931</v>
          </cell>
          <cell r="K50">
            <v>0.11818727652937337</v>
          </cell>
          <cell r="L50">
            <v>6.8927437594602584E-2</v>
          </cell>
          <cell r="M50">
            <v>6.110245510952337E-2</v>
          </cell>
          <cell r="N50">
            <v>0.12186118839754446</v>
          </cell>
          <cell r="O50">
            <v>0.21569868563664979</v>
          </cell>
          <cell r="P50">
            <v>0.13594991080484409</v>
          </cell>
          <cell r="Q50">
            <v>0.15403717837559799</v>
          </cell>
          <cell r="R50">
            <v>0.14661348218895198</v>
          </cell>
          <cell r="S50">
            <v>0.22271298746493859</v>
          </cell>
          <cell r="V50">
            <v>0.13224613303761271</v>
          </cell>
          <cell r="W50">
            <v>0.11172215610226788</v>
          </cell>
          <cell r="X50">
            <v>0.11750439345142243</v>
          </cell>
          <cell r="Y50">
            <v>0.13026980079969069</v>
          </cell>
        </row>
        <row r="51">
          <cell r="B51" t="str">
            <v>Vermietung von beweglichen Sachen</v>
          </cell>
          <cell r="D51">
            <v>0.32584941953429963</v>
          </cell>
          <cell r="E51">
            <v>0.39216196108756146</v>
          </cell>
          <cell r="F51">
            <v>0.27893218217637522</v>
          </cell>
          <cell r="G51">
            <v>0.2797142926093189</v>
          </cell>
          <cell r="H51">
            <v>0.16740005623204321</v>
          </cell>
          <cell r="I51">
            <v>0.39769036972986654</v>
          </cell>
          <cell r="J51">
            <v>0.23289336259059581</v>
          </cell>
          <cell r="K51">
            <v>0.31458778349438909</v>
          </cell>
          <cell r="L51">
            <v>0.24125843158110905</v>
          </cell>
          <cell r="M51">
            <v>0.44396867264339973</v>
          </cell>
          <cell r="N51">
            <v>0.31500545632005272</v>
          </cell>
          <cell r="O51">
            <v>0.26054157799809707</v>
          </cell>
          <cell r="P51">
            <v>0.26331995740295783</v>
          </cell>
          <cell r="Q51">
            <v>0.20211222352555547</v>
          </cell>
          <cell r="R51">
            <v>0.20753232901393909</v>
          </cell>
          <cell r="S51">
            <v>0.33007293127461118</v>
          </cell>
          <cell r="V51">
            <v>0.28525093996687867</v>
          </cell>
          <cell r="W51">
            <v>0.31361637079243321</v>
          </cell>
          <cell r="X51">
            <v>0.28323698266237252</v>
          </cell>
          <cell r="Y51">
            <v>0.2849643979184468</v>
          </cell>
        </row>
        <row r="52">
          <cell r="B52" t="str">
            <v>Vermittlung und Überlassung von Arbeitskräften</v>
          </cell>
          <cell r="D52">
            <v>1.7163882240747657</v>
          </cell>
          <cell r="E52">
            <v>0.89719397821756419</v>
          </cell>
          <cell r="F52">
            <v>1.7766050414400891</v>
          </cell>
          <cell r="G52">
            <v>1.7530298505524615</v>
          </cell>
          <cell r="H52">
            <v>2.4447996216771166</v>
          </cell>
          <cell r="I52">
            <v>1.666655524705368</v>
          </cell>
          <cell r="J52">
            <v>1.6109180356781727</v>
          </cell>
          <cell r="K52">
            <v>1.4738037233241641</v>
          </cell>
          <cell r="L52">
            <v>3.0867319117883087</v>
          </cell>
          <cell r="M52">
            <v>2.2768235535000843</v>
          </cell>
          <cell r="N52">
            <v>1.7054353760605698</v>
          </cell>
          <cell r="O52">
            <v>1.5322785786509245</v>
          </cell>
          <cell r="P52">
            <v>1.8736774094309145</v>
          </cell>
          <cell r="Q52">
            <v>1.6660843407983164</v>
          </cell>
          <cell r="R52">
            <v>1.812333468043366</v>
          </cell>
          <cell r="S52">
            <v>1.0545884643460213</v>
          </cell>
          <cell r="V52">
            <v>1.6779537958627435</v>
          </cell>
          <cell r="W52">
            <v>1.7386264356925047</v>
          </cell>
          <cell r="X52">
            <v>1.7646324811594205</v>
          </cell>
          <cell r="Y52">
            <v>1.6894394194933549</v>
          </cell>
        </row>
        <row r="53">
          <cell r="B53" t="str">
            <v>Reisebüros, Reiseveranst.u.Erbr.sonst.Reservierungs-DL</v>
          </cell>
          <cell r="D53">
            <v>9.8090487651471422E-2</v>
          </cell>
          <cell r="E53">
            <v>0.16712513629018974</v>
          </cell>
          <cell r="F53">
            <v>0.22313222149398165</v>
          </cell>
          <cell r="G53">
            <v>0.16313263147192023</v>
          </cell>
          <cell r="H53">
            <v>0.12692126391659109</v>
          </cell>
          <cell r="I53">
            <v>0.36697022981497923</v>
          </cell>
          <cell r="J53">
            <v>0.12121453127269073</v>
          </cell>
          <cell r="K53">
            <v>0.17223065890669212</v>
          </cell>
          <cell r="L53">
            <v>0.54226320907754033</v>
          </cell>
          <cell r="M53">
            <v>0.22516138602196917</v>
          </cell>
          <cell r="N53">
            <v>0.26232295443204762</v>
          </cell>
          <cell r="O53">
            <v>0.15973992066436224</v>
          </cell>
          <cell r="P53">
            <v>0.20562089052380803</v>
          </cell>
          <cell r="Q53">
            <v>0.16519838060621747</v>
          </cell>
          <cell r="R53">
            <v>0.11228174181724315</v>
          </cell>
          <cell r="S53">
            <v>0.21019832653006879</v>
          </cell>
          <cell r="V53">
            <v>0.19619776183175527</v>
          </cell>
          <cell r="W53">
            <v>0.21944298486828845</v>
          </cell>
          <cell r="X53">
            <v>0.16613533338701017</v>
          </cell>
          <cell r="Y53">
            <v>0.19217203173175046</v>
          </cell>
        </row>
        <row r="54">
          <cell r="B54" t="str">
            <v>Wach- und Sicherheitsdienste sowie Detekteien</v>
          </cell>
          <cell r="D54">
            <v>0.74335022268762085</v>
          </cell>
          <cell r="E54">
            <v>0.71341964702710658</v>
          </cell>
          <cell r="F54">
            <v>0.74421698696241978</v>
          </cell>
          <cell r="G54">
            <v>0.63960692541323627</v>
          </cell>
          <cell r="H54">
            <v>0.40746207027951942</v>
          </cell>
          <cell r="I54">
            <v>1.1546959391992375</v>
          </cell>
          <cell r="J54">
            <v>0.33243755638638495</v>
          </cell>
          <cell r="K54">
            <v>0.44982237241995876</v>
          </cell>
          <cell r="L54">
            <v>0.69793553064535119</v>
          </cell>
          <cell r="M54">
            <v>0.80065894771708812</v>
          </cell>
          <cell r="N54">
            <v>0.89584649159794916</v>
          </cell>
          <cell r="O54">
            <v>0.4029146028963746</v>
          </cell>
          <cell r="P54">
            <v>0.4799386997160498</v>
          </cell>
          <cell r="Q54">
            <v>0.26975331656171941</v>
          </cell>
          <cell r="R54">
            <v>0.41661824481156429</v>
          </cell>
          <cell r="S54">
            <v>0.93207925729940089</v>
          </cell>
          <cell r="V54">
            <v>0.53632399352397553</v>
          </cell>
          <cell r="W54">
            <v>0.79564840731891717</v>
          </cell>
          <cell r="X54">
            <v>0.66590979055287169</v>
          </cell>
          <cell r="Y54">
            <v>0.55359155699254659</v>
          </cell>
        </row>
        <row r="55">
          <cell r="B55" t="str">
            <v>Gebäudebetreuung; Garten- und Landschaftsbau</v>
          </cell>
          <cell r="D55">
            <v>2.9403789630754784</v>
          </cell>
          <cell r="E55">
            <v>2.8897560270590072</v>
          </cell>
          <cell r="F55">
            <v>2.8027789511229164</v>
          </cell>
          <cell r="G55">
            <v>2.9892497233315152</v>
          </cell>
          <cell r="H55">
            <v>2.3688221531354947</v>
          </cell>
          <cell r="I55">
            <v>3.2877411062488044</v>
          </cell>
          <cell r="J55">
            <v>1.9903576854724188</v>
          </cell>
          <cell r="K55">
            <v>2.1769410570822783</v>
          </cell>
          <cell r="L55">
            <v>2.4120553788311359</v>
          </cell>
          <cell r="M55">
            <v>3.1307607672100897</v>
          </cell>
          <cell r="N55">
            <v>2.8158797847389954</v>
          </cell>
          <cell r="O55">
            <v>2.3441206396535277</v>
          </cell>
          <cell r="P55">
            <v>2.5190037665114877</v>
          </cell>
          <cell r="Q55">
            <v>2.0492732047278377</v>
          </cell>
          <cell r="R55">
            <v>2.7403145826019619</v>
          </cell>
          <cell r="S55">
            <v>2.833038811187933</v>
          </cell>
          <cell r="V55">
            <v>2.4284110184821404</v>
          </cell>
          <cell r="W55">
            <v>2.9281796781404652</v>
          </cell>
          <cell r="X55">
            <v>2.7982553695652177</v>
          </cell>
          <cell r="Y55">
            <v>2.4776379258279548</v>
          </cell>
        </row>
        <row r="56">
          <cell r="B56" t="str">
            <v>Dienstleistg.f.Untern.u.Privatpers.ang</v>
          </cell>
          <cell r="D56">
            <v>1.4536676177002366</v>
          </cell>
          <cell r="E56">
            <v>1.9686314374223077</v>
          </cell>
          <cell r="F56">
            <v>1.2355868956396825</v>
          </cell>
          <cell r="G56">
            <v>2.0446733886970532</v>
          </cell>
          <cell r="H56">
            <v>0.7918169581959571</v>
          </cell>
          <cell r="I56">
            <v>2.1751087530451954</v>
          </cell>
          <cell r="J56">
            <v>0.6953675865136455</v>
          </cell>
          <cell r="K56">
            <v>0.71608575979770062</v>
          </cell>
          <cell r="L56">
            <v>0.87112808010179021</v>
          </cell>
          <cell r="M56">
            <v>1.2326506664174441</v>
          </cell>
          <cell r="N56">
            <v>1.0351528856239423</v>
          </cell>
          <cell r="O56">
            <v>1.0866430024357494</v>
          </cell>
          <cell r="P56">
            <v>1.3113001263098261</v>
          </cell>
          <cell r="Q56">
            <v>0.81464958690473388</v>
          </cell>
          <cell r="R56">
            <v>1.135513243572535</v>
          </cell>
          <cell r="S56">
            <v>0.86875450911017238</v>
          </cell>
          <cell r="V56">
            <v>1.0424406152037655</v>
          </cell>
          <cell r="W56">
            <v>1.6278294134990505</v>
          </cell>
          <cell r="X56">
            <v>1.4300749152979066</v>
          </cell>
          <cell r="Y56">
            <v>1.0941284422126243</v>
          </cell>
        </row>
        <row r="57">
          <cell r="B57" t="str">
            <v>Öffentliche Verwaltung, Verteidigung; Sozialversicherung</v>
          </cell>
          <cell r="D57">
            <v>9.2613907223889189</v>
          </cell>
          <cell r="E57">
            <v>7.4263762901351429</v>
          </cell>
          <cell r="F57">
            <v>6.2070563226336626</v>
          </cell>
          <cell r="G57">
            <v>8.0384065594476635</v>
          </cell>
          <cell r="H57">
            <v>6.9431582702220576</v>
          </cell>
          <cell r="I57">
            <v>6.0073765927176508</v>
          </cell>
          <cell r="J57">
            <v>6.0070406078392198</v>
          </cell>
          <cell r="K57">
            <v>5.1371940328817685</v>
          </cell>
          <cell r="L57">
            <v>5.3448431799914982</v>
          </cell>
          <cell r="M57">
            <v>4.9590993108113191</v>
          </cell>
          <cell r="N57">
            <v>6.1825278240343593</v>
          </cell>
          <cell r="O57">
            <v>6.5381788066826223</v>
          </cell>
          <cell r="P57">
            <v>5.7233654430293823</v>
          </cell>
          <cell r="Q57">
            <v>6.8235719648927047</v>
          </cell>
          <cell r="R57">
            <v>7.1251878983479608</v>
          </cell>
          <cell r="S57">
            <v>7.1072103816124521</v>
          </cell>
          <cell r="V57">
            <v>5.8857023772113175</v>
          </cell>
          <cell r="W57">
            <v>7.0093434845841767</v>
          </cell>
          <cell r="X57">
            <v>7.3713952661835753</v>
          </cell>
          <cell r="Y57">
            <v>6.083690190967614</v>
          </cell>
        </row>
        <row r="58">
          <cell r="B58" t="str">
            <v>Erziehung und Unterricht</v>
          </cell>
          <cell r="D58">
            <v>4.1424197795797832</v>
          </cell>
          <cell r="E58">
            <v>5.1047541233696547</v>
          </cell>
          <cell r="F58">
            <v>5.3800877737993362</v>
          </cell>
          <cell r="G58">
            <v>4.6197407399789414</v>
          </cell>
          <cell r="H58">
            <v>4.566285875711567</v>
          </cell>
          <cell r="I58">
            <v>6.7029424823572477</v>
          </cell>
          <cell r="J58">
            <v>3.4845376586464951</v>
          </cell>
          <cell r="K58">
            <v>3.8109368307459115</v>
          </cell>
          <cell r="L58">
            <v>4.7339293518093326</v>
          </cell>
          <cell r="M58">
            <v>3.953545160668182</v>
          </cell>
          <cell r="N58">
            <v>4.0741162850059087</v>
          </cell>
          <cell r="O58">
            <v>4.0245574889603661</v>
          </cell>
          <cell r="P58">
            <v>4.283777934143866</v>
          </cell>
          <cell r="Q58">
            <v>4.6074085304275325</v>
          </cell>
          <cell r="R58">
            <v>4.0591062289106858</v>
          </cell>
          <cell r="S58">
            <v>3.9059802987091392</v>
          </cell>
          <cell r="V58">
            <v>4.1414688355335576</v>
          </cell>
          <cell r="W58">
            <v>5.3385934089515468</v>
          </cell>
          <cell r="X58">
            <v>4.8455980647342995</v>
          </cell>
          <cell r="Y58">
            <v>4.2352194604292075</v>
          </cell>
        </row>
        <row r="59">
          <cell r="B59" t="str">
            <v>Gesundheitswesen</v>
          </cell>
          <cell r="D59">
            <v>8.2142434465938017</v>
          </cell>
          <cell r="E59">
            <v>9.8104120127766361</v>
          </cell>
          <cell r="F59">
            <v>8.3172960246918564</v>
          </cell>
          <cell r="G59">
            <v>8.7391636949460221</v>
          </cell>
          <cell r="H59">
            <v>8.4851753598163793</v>
          </cell>
          <cell r="I59">
            <v>7.7163438818706007</v>
          </cell>
          <cell r="J59">
            <v>7.6104684333618291</v>
          </cell>
          <cell r="K59">
            <v>7.9100620609779471</v>
          </cell>
          <cell r="L59">
            <v>7.3832326033618934</v>
          </cell>
          <cell r="M59">
            <v>7.3355615882531753</v>
          </cell>
          <cell r="N59">
            <v>7.0795349876408187</v>
          </cell>
          <cell r="O59">
            <v>8.1857139570613739</v>
          </cell>
          <cell r="P59">
            <v>8.6355594312120392</v>
          </cell>
          <cell r="Q59">
            <v>8.7047555565088022</v>
          </cell>
          <cell r="R59">
            <v>9.2906497530717616</v>
          </cell>
          <cell r="S59">
            <v>8.5674385075391033</v>
          </cell>
          <cell r="V59">
            <v>8.032611105562264</v>
          </cell>
          <cell r="W59">
            <v>8.3524349219863403</v>
          </cell>
          <cell r="X59">
            <v>8.5822807344605483</v>
          </cell>
          <cell r="Y59">
            <v>8.1054991742016291</v>
          </cell>
        </row>
        <row r="60">
          <cell r="B60" t="str">
            <v>Heime (ohne Erholungs- und Ferienheime)</v>
          </cell>
          <cell r="D60">
            <v>3.7007056753221779</v>
          </cell>
          <cell r="E60">
            <v>3.7954499245485831</v>
          </cell>
          <cell r="F60">
            <v>3.3482872471215757</v>
          </cell>
          <cell r="G60">
            <v>4.4738551424729476</v>
          </cell>
          <cell r="H60">
            <v>3.4568913222836564</v>
          </cell>
          <cell r="I60">
            <v>2.3702423620983684</v>
          </cell>
          <cell r="J60">
            <v>2.8455809215470276</v>
          </cell>
          <cell r="K60">
            <v>2.8195827820397343</v>
          </cell>
          <cell r="L60">
            <v>2.2523613984036395</v>
          </cell>
          <cell r="M60">
            <v>1.8578265379225678</v>
          </cell>
          <cell r="N60">
            <v>2.6338202263981305</v>
          </cell>
          <cell r="O60">
            <v>4.2063429038873661</v>
          </cell>
          <cell r="P60">
            <v>3.6328730210811062</v>
          </cell>
          <cell r="Q60">
            <v>3.6416021976527224</v>
          </cell>
          <cell r="R60">
            <v>3.7343770665978315</v>
          </cell>
          <cell r="S60">
            <v>4.3681646168450827</v>
          </cell>
          <cell r="V60">
            <v>3.1895939672862559</v>
          </cell>
          <cell r="W60">
            <v>3.3318416334314653</v>
          </cell>
          <cell r="X60">
            <v>3.6793069361245307</v>
          </cell>
          <cell r="Y60">
            <v>3.2547771923692741</v>
          </cell>
        </row>
        <row r="61">
          <cell r="B61" t="str">
            <v>Sozialwesen (ohne Heime)</v>
          </cell>
          <cell r="D61">
            <v>6.4926452017209195</v>
          </cell>
          <cell r="E61">
            <v>7.4331373911883762</v>
          </cell>
          <cell r="F61">
            <v>5.5185717751180441</v>
          </cell>
          <cell r="G61">
            <v>5.5523921290781306</v>
          </cell>
          <cell r="H61">
            <v>5.30358334236589</v>
          </cell>
          <cell r="I61">
            <v>5.5213237584743657</v>
          </cell>
          <cell r="J61">
            <v>3.2724431685687758</v>
          </cell>
          <cell r="K61">
            <v>3.2754432376087896</v>
          </cell>
          <cell r="L61">
            <v>5.0248813821565514</v>
          </cell>
          <cell r="M61">
            <v>3.6283757782754242</v>
          </cell>
          <cell r="N61">
            <v>4.156298931611186</v>
          </cell>
          <cell r="O61">
            <v>4.6623630073703843</v>
          </cell>
          <cell r="P61">
            <v>5.2052180623426532</v>
          </cell>
          <cell r="Q61">
            <v>4.3375822759005676</v>
          </cell>
          <cell r="R61">
            <v>4.5702055675271032</v>
          </cell>
          <cell r="S61">
            <v>5.3769349197228209</v>
          </cell>
          <cell r="V61">
            <v>4.2700373873115796</v>
          </cell>
          <cell r="W61">
            <v>5.8069040132633258</v>
          </cell>
          <cell r="X61">
            <v>5.9100958860440143</v>
          </cell>
          <cell r="Y61">
            <v>4.488734318365367</v>
          </cell>
        </row>
        <row r="62">
          <cell r="B62" t="str">
            <v>Kreative, künstlerische und unterhaltende Tätigkeiten</v>
          </cell>
          <cell r="D62">
            <v>0.1904150348528563</v>
          </cell>
          <cell r="E62">
            <v>0.26976035484184152</v>
          </cell>
          <cell r="F62">
            <v>0.41889189314930275</v>
          </cell>
          <cell r="G62">
            <v>0.18571225386850015</v>
          </cell>
          <cell r="H62">
            <v>0.33225025805932601</v>
          </cell>
          <cell r="I62">
            <v>0.52449072384663564</v>
          </cell>
          <cell r="J62">
            <v>0.17422705012974815</v>
          </cell>
          <cell r="K62">
            <v>0.17581591333421029</v>
          </cell>
          <cell r="L62">
            <v>0.34207102156321534</v>
          </cell>
          <cell r="M62">
            <v>0.43346040841642286</v>
          </cell>
          <cell r="N62">
            <v>0.18356941535203439</v>
          </cell>
          <cell r="O62">
            <v>0.14103326818497669</v>
          </cell>
          <cell r="P62">
            <v>0.20824575833981271</v>
          </cell>
          <cell r="Q62">
            <v>0.14334514190169137</v>
          </cell>
          <cell r="R62">
            <v>0.14738667558079505</v>
          </cell>
          <cell r="S62">
            <v>0.17491257427009754</v>
          </cell>
          <cell r="V62">
            <v>0.20911296788516098</v>
          </cell>
          <cell r="W62">
            <v>0.36181377291673172</v>
          </cell>
          <cell r="X62">
            <v>0.30303191057434242</v>
          </cell>
          <cell r="Y62">
            <v>0.22163897234214983</v>
          </cell>
        </row>
        <row r="63">
          <cell r="B63" t="str">
            <v>Bibl.,Archive,Museen,zoolog.u.ä.Gärten</v>
          </cell>
          <cell r="D63">
            <v>0.13825558294128962</v>
          </cell>
          <cell r="E63">
            <v>0.26785316480118582</v>
          </cell>
          <cell r="F63">
            <v>0.18947910562488657</v>
          </cell>
          <cell r="G63">
            <v>0.12837284980527472</v>
          </cell>
          <cell r="H63">
            <v>0.15501266236895536</v>
          </cell>
          <cell r="I63">
            <v>0.39210372610897792</v>
          </cell>
          <cell r="J63">
            <v>8.7241997675715069E-2</v>
          </cell>
          <cell r="K63">
            <v>8.4972153747405688E-2</v>
          </cell>
          <cell r="L63">
            <v>0.22029028181275082</v>
          </cell>
          <cell r="M63">
            <v>0.16322341794715819</v>
          </cell>
          <cell r="N63">
            <v>0.11286887183132564</v>
          </cell>
          <cell r="O63">
            <v>0.12543974803662644</v>
          </cell>
          <cell r="P63">
            <v>7.9950370749531541E-2</v>
          </cell>
          <cell r="Q63">
            <v>8.0410306432656134E-2</v>
          </cell>
          <cell r="R63">
            <v>4.9554877077955604E-2</v>
          </cell>
          <cell r="S63">
            <v>0.10678918617351302</v>
          </cell>
          <cell r="V63">
            <v>0.11245050349931192</v>
          </cell>
          <cell r="W63">
            <v>0.23139697983236515</v>
          </cell>
          <cell r="X63">
            <v>0.17332703333333335</v>
          </cell>
          <cell r="Y63">
            <v>0.12057105869998436</v>
          </cell>
        </row>
        <row r="64">
          <cell r="B64" t="str">
            <v>Spiel-, Wett- und Lotteriewesen</v>
          </cell>
          <cell r="D64">
            <v>0.10781976566534288</v>
          </cell>
          <cell r="E64">
            <v>0.1310626973396094</v>
          </cell>
          <cell r="F64">
            <v>8.9568519022673654E-2</v>
          </cell>
          <cell r="G64">
            <v>0.13268588329675629</v>
          </cell>
          <cell r="H64">
            <v>0.13202787272611191</v>
          </cell>
          <cell r="I64">
            <v>9.4114266973271868E-2</v>
          </cell>
          <cell r="J64">
            <v>0.13841189998099865</v>
          </cell>
          <cell r="K64">
            <v>0.11592358284846234</v>
          </cell>
          <cell r="L64">
            <v>0.12292311371037461</v>
          </cell>
          <cell r="M64">
            <v>0.13916744195381642</v>
          </cell>
          <cell r="N64">
            <v>0.14980776760338135</v>
          </cell>
          <cell r="O64">
            <v>0.14728949134022112</v>
          </cell>
          <cell r="P64">
            <v>0.15792060936882121</v>
          </cell>
          <cell r="Q64">
            <v>0.20870024411953567</v>
          </cell>
          <cell r="R64">
            <v>0.24057181373257616</v>
          </cell>
          <cell r="S64">
            <v>0.16390350036498652</v>
          </cell>
          <cell r="V64">
            <v>0.14373159784740391</v>
          </cell>
          <cell r="W64">
            <v>0.10769895700485423</v>
          </cell>
          <cell r="X64">
            <v>0.11260766333870102</v>
          </cell>
          <cell r="Y64">
            <v>0.13956739641643542</v>
          </cell>
        </row>
        <row r="65">
          <cell r="B65" t="str">
            <v>sonstige persönliche Dienstleistungen</v>
          </cell>
          <cell r="D65">
            <v>1.9057898635540771</v>
          </cell>
          <cell r="E65">
            <v>1.9131515544214148</v>
          </cell>
          <cell r="F65">
            <v>1.6187402509097453</v>
          </cell>
          <cell r="G65">
            <v>1.7578491115135293</v>
          </cell>
          <cell r="H65">
            <v>1.600877133624047</v>
          </cell>
          <cell r="I65">
            <v>1.5364658526482726</v>
          </cell>
          <cell r="J65">
            <v>1.3882482220836845</v>
          </cell>
          <cell r="K65">
            <v>1.3682622336769226</v>
          </cell>
          <cell r="L65">
            <v>1.4105235042795554</v>
          </cell>
          <cell r="M65">
            <v>1.7197582132558016</v>
          </cell>
          <cell r="N65">
            <v>1.3802409226655223</v>
          </cell>
          <cell r="O65">
            <v>1.6752857734126787</v>
          </cell>
          <cell r="P65">
            <v>1.6692607652056786</v>
          </cell>
          <cell r="Q65">
            <v>1.7922214635973654</v>
          </cell>
          <cell r="R65">
            <v>1.7854865304594734</v>
          </cell>
          <cell r="S65">
            <v>1.8653860228104808</v>
          </cell>
          <cell r="V65">
            <v>1.5427734033330036</v>
          </cell>
          <cell r="W65">
            <v>1.6787870738274564</v>
          </cell>
          <cell r="X65">
            <v>1.7302135751476113</v>
          </cell>
          <cell r="Y65">
            <v>1.5677026861234677</v>
          </cell>
        </row>
        <row r="66">
          <cell r="B66" t="str">
            <v>Kirchen, Verbände, extraterritoriale Organisationen</v>
          </cell>
          <cell r="D66">
            <v>1.2027133800866683</v>
          </cell>
          <cell r="E66">
            <v>1.176667955084562</v>
          </cell>
          <cell r="F66">
            <v>1.3851440193650393</v>
          </cell>
          <cell r="G66">
            <v>0.99074553436679402</v>
          </cell>
          <cell r="H66">
            <v>1.4835274237253073</v>
          </cell>
          <cell r="I66">
            <v>3.3055658901452576</v>
          </cell>
          <cell r="J66">
            <v>1.2774202984050598</v>
          </cell>
          <cell r="K66">
            <v>1.3488231657520575</v>
          </cell>
          <cell r="L66">
            <v>2.4973581703544565</v>
          </cell>
          <cell r="M66">
            <v>1.1987318029479048</v>
          </cell>
          <cell r="N66">
            <v>1.5452927773811298</v>
          </cell>
          <cell r="O66">
            <v>1.2612501979054638</v>
          </cell>
          <cell r="P66">
            <v>1.5491555963989974</v>
          </cell>
          <cell r="Q66">
            <v>1.8199234052781801</v>
          </cell>
          <cell r="R66">
            <v>0.86628147434176572</v>
          </cell>
          <cell r="S66">
            <v>1.7115439669570061</v>
          </cell>
          <cell r="V66">
            <v>1.541483016099185</v>
          </cell>
          <cell r="W66">
            <v>1.8137617058888915</v>
          </cell>
          <cell r="X66">
            <v>1.2747115964573268</v>
          </cell>
          <cell r="Y66">
            <v>1.5057742564982666</v>
          </cell>
        </row>
        <row r="71">
          <cell r="D71" t="str">
            <v>Öffentliche Verwaltung, Verteidigung; Sozialversicherung (9,3%)</v>
          </cell>
          <cell r="E71" t="str">
            <v>Gesundheitswesen (9,8%)</v>
          </cell>
          <cell r="F71" t="str">
            <v>Gesundheitswesen (8,3%)</v>
          </cell>
          <cell r="G71" t="str">
            <v>Gesundheitswesen (8,7%)</v>
          </cell>
          <cell r="H71" t="str">
            <v>Gesundheitswesen (8,5%)</v>
          </cell>
          <cell r="I71" t="str">
            <v>Gesundheitswesen (7,7%)</v>
          </cell>
          <cell r="J71" t="str">
            <v>Gesundheitswesen (7,6%)</v>
          </cell>
          <cell r="K71" t="str">
            <v>Gesundheitswesen (7,9%)</v>
          </cell>
          <cell r="L71" t="str">
            <v>Verkehr und Lagerei (11,1%)</v>
          </cell>
          <cell r="M71" t="str">
            <v>Verkehr und Lagerei (8,7%)</v>
          </cell>
          <cell r="N71" t="str">
            <v>Verkehr und Lagerei (7,5%)</v>
          </cell>
          <cell r="O71" t="str">
            <v>Gesundheitswesen (8,2%)</v>
          </cell>
          <cell r="P71" t="str">
            <v>Gesundheitswesen (8,6%)</v>
          </cell>
          <cell r="Q71" t="str">
            <v>Gesundheitswesen (8,7%)</v>
          </cell>
          <cell r="R71" t="str">
            <v>Gesundheitswesen (9,3%)</v>
          </cell>
          <cell r="S71" t="str">
            <v>Einzelhandel (ohne Handel mit Kraftfahrzeugen) (8,8%)</v>
          </cell>
          <cell r="U71" t="str">
            <v>Gesundheitswesen (8,1%)</v>
          </cell>
          <cell r="V71" t="str">
            <v>Gesundheitswesen (8,0%)</v>
          </cell>
          <cell r="W71" t="str">
            <v>Gesundheitswesen (8,4%)</v>
          </cell>
          <cell r="X71" t="str">
            <v>Gesundheitswesen (8,6%)</v>
          </cell>
          <cell r="Y71" t="str">
            <v>Gesundheitswesen (8,1%)</v>
          </cell>
        </row>
        <row r="72">
          <cell r="D72" t="str">
            <v>Gesundheitswesen (8,2%)</v>
          </cell>
          <cell r="E72" t="str">
            <v>Einzelhandel (ohne Handel mit Kraftfahrzeugen) (7,9%)</v>
          </cell>
          <cell r="F72" t="str">
            <v>Einzelhandel (ohne Handel mit Kraftfahrzeugen) (6,6%)</v>
          </cell>
          <cell r="G72" t="str">
            <v>Öffentliche Verwaltung, Verteidigung; Sozialversicherung (8,0%)</v>
          </cell>
          <cell r="H72" t="str">
            <v>Einzelhandel (ohne Handel mit Kraftfahrzeugen) (7,7%)</v>
          </cell>
          <cell r="I72" t="str">
            <v>Einzelhandel (ohne Handel mit Kraftfahrzeugen) (6,9%)</v>
          </cell>
          <cell r="J72" t="str">
            <v>Einzelhandel (ohne Handel mit Kraftfahrzeugen) (6,2%)</v>
          </cell>
          <cell r="K72" t="str">
            <v>Einzelhandel (ohne Handel mit Kraftfahrzeugen) (6,7%)</v>
          </cell>
          <cell r="L72" t="str">
            <v>Gesundheitswesen (7,4%)</v>
          </cell>
          <cell r="M72" t="str">
            <v>Gesundheitswesen (7,3%)</v>
          </cell>
          <cell r="N72" t="str">
            <v>Gesundheitswesen (7,1%)</v>
          </cell>
          <cell r="O72" t="str">
            <v>Einzelhandel (ohne Handel mit Kraftfahrzeugen) (7,8%)</v>
          </cell>
          <cell r="P72" t="str">
            <v>Einzelhandel (ohne Handel mit Kraftfahrzeugen) (7,1%)</v>
          </cell>
          <cell r="Q72" t="str">
            <v>Einzelhandel (ohne Handel mit Kraftfahrzeugen) (7,8%)</v>
          </cell>
          <cell r="R72" t="str">
            <v>Einzelhandel (ohne Handel mit Kraftfahrzeugen) (7,8%)</v>
          </cell>
          <cell r="S72" t="str">
            <v>Gesundheitswesen (8,6%)</v>
          </cell>
          <cell r="U72" t="str">
            <v>Einzelhandel (ohne Handel mit Kraftfahrzeugen) (6,9%)</v>
          </cell>
          <cell r="V72" t="str">
            <v>Einzelhandel (ohne Handel mit Kraftfahrzeugen) (6,9%)</v>
          </cell>
          <cell r="W72" t="str">
            <v>Einzelhandel (ohne Handel mit Kraftfahrzeugen) (7,2%)</v>
          </cell>
          <cell r="X72" t="str">
            <v>Öffentliche Verwaltung, Verteidigung; Sozialversicherung (7,4%)</v>
          </cell>
          <cell r="Y72" t="str">
            <v>Einzelhandel (ohne Handel mit Kraftfahrzeugen) (7,0%)</v>
          </cell>
        </row>
        <row r="73">
          <cell r="D73" t="str">
            <v>Verkehr und Lagerei (8,0%)</v>
          </cell>
          <cell r="E73" t="str">
            <v>Sozialwesen (ohne Heime) (7,4%)</v>
          </cell>
          <cell r="F73" t="str">
            <v>Öffentliche Verwaltung, Verteidigung; Sozialversicherung (6,2%)</v>
          </cell>
          <cell r="G73" t="str">
            <v>Einzelhandel (ohne Handel mit Kraftfahrzeugen) (7,9%)</v>
          </cell>
          <cell r="H73" t="str">
            <v>Öffentliche Verwaltung, Verteidigung; Sozialversicherung (6,9%)</v>
          </cell>
          <cell r="I73" t="str">
            <v>Erziehung und Unterricht (6,7%)</v>
          </cell>
          <cell r="J73" t="str">
            <v>Öffentliche Verwaltung, Verteidigung; Sozialversicherung (6,0%)</v>
          </cell>
          <cell r="K73" t="str">
            <v>Öffentliche Verwaltung, Verteidigung; Sozialversicherung (5,1%)</v>
          </cell>
          <cell r="L73" t="str">
            <v>Einzelhandel (ohne Handel mit Kraftfahrzeugen) (5,7%)</v>
          </cell>
          <cell r="M73" t="str">
            <v>Einzelhandel (ohne Handel mit Kraftfahrzeugen) (6,2%)</v>
          </cell>
          <cell r="N73" t="str">
            <v>Einzelhandel (ohne Handel mit Kraftfahrzeugen) (6,2%)</v>
          </cell>
          <cell r="O73" t="str">
            <v>Öffentliche Verwaltung, Verteidigung; Sozialversicherung (6,5%)</v>
          </cell>
          <cell r="P73" t="str">
            <v>Öffentliche Verwaltung, Verteidigung; Sozialversicherung (5,7%)</v>
          </cell>
          <cell r="Q73" t="str">
            <v>Öffentliche Verwaltung, Verteidigung; Sozialversicherung (6,8%)</v>
          </cell>
          <cell r="R73" t="str">
            <v>Öffentliche Verwaltung, Verteidigung; Sozialversicherung (7,1%)</v>
          </cell>
          <cell r="S73" t="str">
            <v>Öffentliche Verwaltung, Verteidigung; Sozialversicherung (7,1%)</v>
          </cell>
          <cell r="U73" t="str">
            <v>Öffentliche Verwaltung, Verteidigung; Sozialversicherung (5,9%)</v>
          </cell>
          <cell r="V73" t="str">
            <v>Öffentliche Verwaltung, Verteidigung; Sozialversicherung (5,9%)</v>
          </cell>
          <cell r="W73" t="str">
            <v>Öffentliche Verwaltung, Verteidigung; Sozialversicherung (7,0%)</v>
          </cell>
          <cell r="X73" t="str">
            <v>Einzelhandel (ohne Handel mit Kraftfahrzeugen) (7,4%)</v>
          </cell>
          <cell r="Y73" t="str">
            <v>Öffentliche Verwaltung, Verteidigung; Sozialversicherung (6,1%)</v>
          </cell>
        </row>
        <row r="74">
          <cell r="D74" t="str">
            <v>Einzelhandel (ohne Handel mit Kraftfahrzeugen) (7,6%)</v>
          </cell>
          <cell r="E74" t="str">
            <v>Öffentliche Verwaltung, Verteidigung; Sozialversicherung (7,4%)</v>
          </cell>
          <cell r="F74" t="str">
            <v>Verkehr und Lagerei (6,1%)</v>
          </cell>
          <cell r="G74" t="str">
            <v>Verkehr und Lagerei (6,6%)</v>
          </cell>
          <cell r="H74" t="str">
            <v>Sozialwesen (ohne Heime) (5,3%)</v>
          </cell>
          <cell r="I74" t="str">
            <v>Öffentliche Verwaltung, Verteidigung; Sozialversicherung (6,0%)</v>
          </cell>
          <cell r="J74" t="str">
            <v>Maschinenbau (5,9%)</v>
          </cell>
          <cell r="K74" t="str">
            <v>Verkehr und Lagerei (5,1%)</v>
          </cell>
          <cell r="L74" t="str">
            <v>Öffentliche Verwaltung, Verteidigung; Sozialversicherung (5,3%)</v>
          </cell>
          <cell r="M74" t="str">
            <v>Großhandel (ohne Handel mit Kraftfahrzeugen) (5,5%)</v>
          </cell>
          <cell r="N74" t="str">
            <v>Öffentliche Verwaltung, Verteidigung; Sozialversicherung (6,2%)</v>
          </cell>
          <cell r="O74" t="str">
            <v>Verkehr und Lagerei (5,5%)</v>
          </cell>
          <cell r="P74" t="str">
            <v>Verkehr und Lagerei (5,7%)</v>
          </cell>
          <cell r="Q74" t="str">
            <v>Verkehr und Lagerei (5,1%)</v>
          </cell>
          <cell r="R74" t="str">
            <v>Herstellung von Kraftwagen und Kraftwagenteilen (5,0%)</v>
          </cell>
          <cell r="S74" t="str">
            <v>Sozialwesen (ohne Heime) (5,4%)</v>
          </cell>
          <cell r="U74" t="str">
            <v>Verkehr und Lagerei (5,6%)</v>
          </cell>
          <cell r="V74" t="str">
            <v>Verkehr und Lagerei (5,6%)</v>
          </cell>
          <cell r="W74" t="str">
            <v>Verkehr und Lagerei (5,9%)</v>
          </cell>
          <cell r="X74" t="str">
            <v>Verkehr und Lagerei (6,3%)</v>
          </cell>
          <cell r="Y74" t="str">
            <v>Verkehr und Lagerei (5,7%)</v>
          </cell>
        </row>
        <row r="75">
          <cell r="D75" t="str">
            <v>Sozialwesen (ohne Heime) (6,5%)</v>
          </cell>
          <cell r="E75" t="str">
            <v>Gastgewerbe (6,3%)</v>
          </cell>
          <cell r="F75" t="str">
            <v>Sozialwesen (ohne Heime) (5,5%)</v>
          </cell>
          <cell r="G75" t="str">
            <v>Sozialwesen (ohne Heime) (5,6%)</v>
          </cell>
          <cell r="H75" t="str">
            <v>Verkehr und Lagerei (4,8%)</v>
          </cell>
          <cell r="I75" t="str">
            <v>Sozialwesen (ohne Heime) (5,5%)</v>
          </cell>
          <cell r="J75" t="str">
            <v>Verkehr und Lagerei (4,5%)</v>
          </cell>
          <cell r="K75" t="str">
            <v>Herstellung von Kraftwagen und Kraftwagenteilen (4,1%)</v>
          </cell>
          <cell r="L75" t="str">
            <v>Sozialwesen (ohne Heime) (5,0%)</v>
          </cell>
          <cell r="M75" t="str">
            <v>Öffentliche Verwaltung, Verteidigung; Sozialversicherung (5,0%)</v>
          </cell>
          <cell r="N75" t="str">
            <v>Kredit- und Versicherungswesen (5,6%)</v>
          </cell>
          <cell r="O75" t="str">
            <v>Sozialwesen (ohne Heime) (4,7%)</v>
          </cell>
          <cell r="P75" t="str">
            <v>Sozialwesen (ohne Heime) (5,2%)</v>
          </cell>
          <cell r="Q75" t="str">
            <v>Vorber.Baustellenarbeiten, Bauinstallation u.sonst.Ausbaugew. (4,7%)</v>
          </cell>
          <cell r="R75" t="str">
            <v>Sozialwesen (ohne Heime) (4,6%)</v>
          </cell>
          <cell r="S75" t="str">
            <v>Verkehr und Lagerei (5,3%)</v>
          </cell>
          <cell r="U75" t="str">
            <v>Großhandel (ohne Handel mit Kraftfahrzeugen) (4,4%)</v>
          </cell>
          <cell r="V75" t="str">
            <v>Großhandel (ohne Handel mit Kraftfahrzeugen) (4,3%)</v>
          </cell>
          <cell r="W75" t="str">
            <v>Sozialwesen (ohne Heime) (5,8%)</v>
          </cell>
          <cell r="X75" t="str">
            <v>Sozialwesen (ohne Heime) (5,9%)</v>
          </cell>
          <cell r="Y75" t="str">
            <v>Sozialwesen (ohne Heime) (4,5%)</v>
          </cell>
        </row>
        <row r="76">
          <cell r="D76" t="str">
            <v>Vorber.Baustellenarbeiten, Bauinstallation u.sonst.Ausbaugew. (5,1%)</v>
          </cell>
          <cell r="E76" t="str">
            <v>Verkehr und Lagerei (5,7%)</v>
          </cell>
          <cell r="F76" t="str">
            <v>Erziehung und Unterricht (5,4%)</v>
          </cell>
          <cell r="G76" t="str">
            <v>Vorber.Baustellenarbeiten, Bauinstallation u.sonst.Ausbaugew. (4,7%)</v>
          </cell>
          <cell r="H76" t="str">
            <v>Erziehung und Unterricht (4,6%)</v>
          </cell>
          <cell r="I76" t="str">
            <v>Erbringung von Dienstleistungen der Informationstechnologie (5,3%)</v>
          </cell>
          <cell r="J76" t="str">
            <v>Herstellung von Kraftwagen und Kraftwagenteilen (4,3%)</v>
          </cell>
          <cell r="K76" t="str">
            <v>Vorber.Baustellenarbeiten, Bauinstallation u.sonst.Ausbaugew. (4,1%)</v>
          </cell>
          <cell r="L76" t="str">
            <v>Erziehung und Unterricht (4,7%)</v>
          </cell>
          <cell r="M76" t="str">
            <v>Erbringung von Dienstleistungen der Informationstechnologie (4,6%)</v>
          </cell>
          <cell r="N76" t="str">
            <v>Großhandel (ohne Handel mit Kraftfahrzeugen) (4,5%)</v>
          </cell>
          <cell r="O76" t="str">
            <v>Vorber.Baustellenarbeiten, Bauinstallation u.sonst.Ausbaugew. (4,6%)</v>
          </cell>
          <cell r="P76" t="str">
            <v>Großhandel (ohne Handel mit Kraftfahrzeugen) (5,0%)</v>
          </cell>
          <cell r="Q76" t="str">
            <v>Erziehung und Unterricht (4,6%)</v>
          </cell>
          <cell r="R76" t="str">
            <v>Verkehr und Lagerei (4,4%)</v>
          </cell>
          <cell r="S76" t="str">
            <v>Großhandel (ohne Handel mit Kraftfahrzeugen) (5,2%)</v>
          </cell>
          <cell r="U76" t="str">
            <v>Sozialwesen (ohne Heime) (4,2%)</v>
          </cell>
          <cell r="V76" t="str">
            <v>Sozialwesen (ohne Heime) (4,3%)</v>
          </cell>
          <cell r="W76" t="str">
            <v>Erziehung und Unterricht (5,3%)</v>
          </cell>
          <cell r="X76" t="str">
            <v>Erziehung und Unterricht (4,8%)</v>
          </cell>
          <cell r="Y76" t="str">
            <v>Erziehung und Unterricht (4,2%)</v>
          </cell>
        </row>
        <row r="77">
          <cell r="D77" t="str">
            <v>Erziehung und Unterricht (4,1%)</v>
          </cell>
          <cell r="E77" t="str">
            <v>Erziehung und Unterricht (5,1%)</v>
          </cell>
          <cell r="F77" t="str">
            <v>Vorber.Baustellenarbeiten, Bauinstallation u.sonst.Ausbaugew. (4,3%)</v>
          </cell>
          <cell r="G77" t="str">
            <v>Erziehung und Unterricht (4,6%)</v>
          </cell>
          <cell r="H77" t="str">
            <v>Vorber.Baustellenarbeiten, Bauinstallation u.sonst.Ausbaugew. (4,4%)</v>
          </cell>
          <cell r="I77" t="str">
            <v>Gastgewerbe (5,0%)</v>
          </cell>
          <cell r="J77" t="str">
            <v>Großhandel (ohne Handel mit Kraftfahrzeugen) (4,3%)</v>
          </cell>
          <cell r="K77" t="str">
            <v>Großhandel (ohne Handel mit Kraftfahrzeugen) (4,1%)</v>
          </cell>
          <cell r="L77" t="str">
            <v>Herstellung von Kraftwagen und Kraftwagenteilen (4,3%)</v>
          </cell>
          <cell r="M77" t="str">
            <v>Verw.u. Führung v.Unternehmen u.Betr.; Unternehmensber. (4,5%)</v>
          </cell>
          <cell r="N77" t="str">
            <v>Sozialwesen (ohne Heime) (4,2%)</v>
          </cell>
          <cell r="O77" t="str">
            <v>Heime (ohne Erholungs- und Ferienheime) (4,2%)</v>
          </cell>
          <cell r="P77" t="str">
            <v>Erziehung und Unterricht (4,3%)</v>
          </cell>
          <cell r="Q77" t="str">
            <v>Sozialwesen (ohne Heime) (4,3%)</v>
          </cell>
          <cell r="R77" t="str">
            <v>Erziehung und Unterricht (4,1%)</v>
          </cell>
          <cell r="S77" t="str">
            <v>Vorber.Baustellenarbeiten, Bauinstallation u.sonst.Ausbaugew. (5,1%)</v>
          </cell>
          <cell r="U77" t="str">
            <v>Vorber.Baustellenarbeiten, Bauinstallation u.sonst.Ausbaugew. (4,1%)</v>
          </cell>
          <cell r="V77" t="str">
            <v>Erziehung und Unterricht (4,1%)</v>
          </cell>
          <cell r="W77" t="str">
            <v>Vorber.Baustellenarbeiten, Bauinstallation u.sonst.Ausbaugew. (4,3%)</v>
          </cell>
          <cell r="X77" t="str">
            <v>Vorber.Baustellenarbeiten, Bauinstallation u.sonst.Ausbaugew. (4,6%)</v>
          </cell>
          <cell r="Y77" t="str">
            <v>Vorber.Baustellenarbeiten, Bauinstallation u.sonst.Ausbaugew. (4,1%)</v>
          </cell>
        </row>
        <row r="78">
          <cell r="D78" t="str">
            <v>Heime (ohne Erholungs- und Ferienheime) (3,7%)</v>
          </cell>
          <cell r="E78" t="str">
            <v>Vorber.Baustellenarbeiten, Bauinstallation u.sonst.Ausbaugew. (5,0%)</v>
          </cell>
          <cell r="F78" t="str">
            <v>Gastgewerbe (3,4%)</v>
          </cell>
          <cell r="G78" t="str">
            <v>Heime (ohne Erholungs- und Ferienheime) (4,5%)</v>
          </cell>
          <cell r="H78" t="str">
            <v>Heime (ohne Erholungs- und Ferienheime) (3,5%)</v>
          </cell>
          <cell r="I78" t="str">
            <v>Verkehr und Lagerei (4,9%)</v>
          </cell>
          <cell r="J78" t="str">
            <v>Vorber.Baustellenarbeiten, Bauinstallation u.sonst.Ausbaugew. (4,0%)</v>
          </cell>
          <cell r="K78" t="str">
            <v>Maschinenbau (3,9%)</v>
          </cell>
          <cell r="L78" t="str">
            <v>Großhandel (ohne Handel mit Kraftfahrzeugen) (3,9%)</v>
          </cell>
          <cell r="M78" t="str">
            <v>Kredit- und Versicherungswesen (4,4%)</v>
          </cell>
          <cell r="N78" t="str">
            <v>Erziehung und Unterricht (4,1%)</v>
          </cell>
          <cell r="O78" t="str">
            <v>Herstellung von Kraftwagen und Kraftwagenteilen (4,1%)</v>
          </cell>
          <cell r="P78" t="str">
            <v>Vorber.Baustellenarbeiten, Bauinstallation u.sonst.Ausbaugew. (4,0%)</v>
          </cell>
          <cell r="Q78" t="str">
            <v>Heime (ohne Erholungs- und Ferienheime) (3,6%)</v>
          </cell>
          <cell r="R78" t="str">
            <v>Vorber.Baustellenarbeiten, Bauinstallation u.sonst.Ausbaugew. (4,0%)</v>
          </cell>
          <cell r="S78" t="str">
            <v>Heime (ohne Erholungs- und Ferienheime) (4,4%)</v>
          </cell>
          <cell r="U78" t="str">
            <v>Erziehung und Unterricht (4,0%)</v>
          </cell>
          <cell r="V78" t="str">
            <v>Vorber.Baustellenarbeiten, Bauinstallation u.sonst.Ausbaugew. (4,0%)</v>
          </cell>
          <cell r="W78" t="str">
            <v>Gastgewerbe (4,0%)</v>
          </cell>
          <cell r="X78" t="str">
            <v>Heime (ohne Erholungs- und Ferienheime) (3,7%)</v>
          </cell>
          <cell r="Y78" t="str">
            <v>Großhandel (ohne Handel mit Kraftfahrzeugen) (4,0%)</v>
          </cell>
        </row>
        <row r="79">
          <cell r="D79" t="str">
            <v>Gastgewerbe (3,5%)</v>
          </cell>
          <cell r="E79" t="str">
            <v>Heime (ohne Erholungs- und Ferienheime) (3,8%)</v>
          </cell>
          <cell r="F79" t="str">
            <v>Heime (ohne Erholungs- und Ferienheime) (3,3%)</v>
          </cell>
          <cell r="G79" t="str">
            <v>Nahrungs- und Genussmittel (3,0%)</v>
          </cell>
          <cell r="H79" t="str">
            <v>Herstellung von Metallerzeugnissen (3,5%)</v>
          </cell>
          <cell r="I79" t="str">
            <v>Verw.u. Führung v.Unternehmen u.Betr.; Unternehmensber. (3,5%)</v>
          </cell>
          <cell r="J79" t="str">
            <v>Erziehung und Unterricht (3,5%)</v>
          </cell>
          <cell r="K79" t="str">
            <v>Erziehung und Unterricht (3,8%)</v>
          </cell>
          <cell r="L79" t="str">
            <v>Erbringung von Dienstleistungen der Informationstechnologie (3,5%)</v>
          </cell>
          <cell r="M79" t="str">
            <v>Erziehung und Unterricht (4,0%)</v>
          </cell>
          <cell r="N79" t="str">
            <v>Verw.u. Führung v.Unternehmen u.Betr.; Unternehmensber. (3,8%)</v>
          </cell>
          <cell r="O79" t="str">
            <v>Erziehung und Unterricht (4,0%)</v>
          </cell>
          <cell r="P79" t="str">
            <v>Heime (ohne Erholungs- und Ferienheime) (3,6%)</v>
          </cell>
          <cell r="Q79" t="str">
            <v>Großhandel (ohne Handel mit Kraftfahrzeugen) (3,3%)</v>
          </cell>
          <cell r="R79" t="str">
            <v>Heime (ohne Erholungs- und Ferienheime) (3,7%)</v>
          </cell>
          <cell r="S79" t="str">
            <v>Gastgewerbe (4,2%)</v>
          </cell>
          <cell r="U79" t="str">
            <v>Maschinenbau (3,3%)</v>
          </cell>
          <cell r="V79" t="str">
            <v>Heime (ohne Erholungs- und Ferienheime) (3,2%)</v>
          </cell>
          <cell r="W79" t="str">
            <v>Heime (ohne Erholungs- und Ferienheime) (3,3%)</v>
          </cell>
          <cell r="X79" t="str">
            <v>Gastgewerbe (3,6%)</v>
          </cell>
          <cell r="Y79" t="str">
            <v>Heime (ohne Erholungs- und Ferienheime) (3,3%)</v>
          </cell>
        </row>
        <row r="80">
          <cell r="D80" t="str">
            <v>Gebäudebetreuung; Garten- und Landschaftsbau (2,9%)</v>
          </cell>
          <cell r="E80" t="str">
            <v>Gebäudebetreuung; Garten- und Landschaftsbau (2,9%)</v>
          </cell>
          <cell r="F80" t="str">
            <v>Gebäudebetreuung; Garten- und Landschaftsbau (2,8%)</v>
          </cell>
          <cell r="G80" t="str">
            <v>Gastgewerbe (3,0%)</v>
          </cell>
          <cell r="H80" t="str">
            <v>Gastgewerbe (2,9%)</v>
          </cell>
          <cell r="I80" t="str">
            <v>Kirchen, Verbände, extraterritoriale Organisationen (3,3%)</v>
          </cell>
          <cell r="J80" t="str">
            <v>Sozialwesen (ohne Heime) (3,3%)</v>
          </cell>
          <cell r="K80" t="str">
            <v>Gastgewerbe (3,5%)</v>
          </cell>
          <cell r="L80" t="str">
            <v>Vermittlung und Überlassung von Arbeitskräften (3,1%)</v>
          </cell>
          <cell r="M80" t="str">
            <v>Gastgewerbe (3,9%)</v>
          </cell>
          <cell r="N80" t="str">
            <v>Vorber.Baustellenarbeiten, Bauinstallation u.sonst.Ausbaugew. (3,8%)</v>
          </cell>
          <cell r="O80" t="str">
            <v>Großhandel (ohne Handel mit Kraftfahrzeugen) (4,0%)</v>
          </cell>
          <cell r="P80" t="str">
            <v>Verw.u. Führung v.Unternehmen u.Betr.; Unternehmensber. (3,0%)</v>
          </cell>
          <cell r="Q80" t="str">
            <v>Herstellung von chemischen Erzeugnissen (3,3%)</v>
          </cell>
          <cell r="R80" t="str">
            <v>Großhandel (ohne Handel mit Kraftfahrzeugen) (3,5%)</v>
          </cell>
          <cell r="S80" t="str">
            <v>Erziehung und Unterricht (3,9%)</v>
          </cell>
          <cell r="U80" t="str">
            <v>Heime (ohne Erholungs- und Ferienheime) (3,2%)</v>
          </cell>
          <cell r="V80" t="str">
            <v>Gastgewerbe (3,1%)</v>
          </cell>
          <cell r="W80" t="str">
            <v>Gebäudebetreuung; Garten- und Landschaftsbau (2,9%)</v>
          </cell>
          <cell r="X80" t="str">
            <v>Gebäudebetreuung; Garten- und Landschaftsbau (2,8%)</v>
          </cell>
          <cell r="Y80" t="str">
            <v>Gastgewerbe (3,2%)</v>
          </cell>
        </row>
        <row r="81">
          <cell r="D81" t="str">
            <v>Großhandel (ohne Handel mit Kraftfahrzeugen) (2,5%)</v>
          </cell>
          <cell r="E81" t="str">
            <v>Nahrungs- und Genussmittel (2,7%)</v>
          </cell>
          <cell r="F81" t="str">
            <v>Herstellung von Kraftwagen und Kraftwagenteilen (2,6%)</v>
          </cell>
          <cell r="G81" t="str">
            <v>Gebäudebetreuung; Garten- und Landschaftsbau (3,0%)</v>
          </cell>
          <cell r="H81" t="str">
            <v>Nahrungs- und Genussmittel (2,7%)</v>
          </cell>
          <cell r="I81" t="str">
            <v>Vorber.Baustellenarbeiten, Bauinstallation u.sonst.Ausbaugew. (3,3%)</v>
          </cell>
          <cell r="J81" t="str">
            <v>Erbringung von Dienstleistungen der Informationstechnologie (3,3%)</v>
          </cell>
          <cell r="K81" t="str">
            <v>Erbringung von Dienstleistungen der Informationstechnologie (3,4%)</v>
          </cell>
          <cell r="L81" t="str">
            <v>Vorber.Baustellenarbeiten, Bauinstallation u.sonst.Ausbaugew. (3,0%)</v>
          </cell>
          <cell r="M81" t="str">
            <v>Sozialwesen (ohne Heime) (3,6%)</v>
          </cell>
          <cell r="N81" t="str">
            <v>Erbringung von Dienstleistungen der Informationstechnologie (3,3%)</v>
          </cell>
          <cell r="O81" t="str">
            <v>Nahrungs- und Genussmittel (3,3%)</v>
          </cell>
          <cell r="P81" t="str">
            <v>Kredit- und Versicherungswesen (2,9%)</v>
          </cell>
          <cell r="Q81" t="str">
            <v>Gastgewerbe (3,2%)</v>
          </cell>
          <cell r="R81" t="str">
            <v>Herstellung von Metallerzeugnissen (3,1%)</v>
          </cell>
          <cell r="S81" t="str">
            <v>Gebäudebetreuung; Garten- und Landschaftsbau (2,8%)</v>
          </cell>
          <cell r="U81" t="str">
            <v>Kredit- und Versicherungswesen (3,1%)</v>
          </cell>
          <cell r="V81" t="str">
            <v>Maschinenbau (3,1%)</v>
          </cell>
          <cell r="W81" t="str">
            <v>Erbringung von Dienstleistungen der Informationstechnologie (2,5%)</v>
          </cell>
          <cell r="X81" t="str">
            <v>Großhandel (ohne Handel mit Kraftfahrzeugen) (2,5%)</v>
          </cell>
          <cell r="Y81" t="str">
            <v>Maschinenbau (2,9%)</v>
          </cell>
        </row>
        <row r="82">
          <cell r="D82" t="str">
            <v>Hdl. mit Kraftfahrzeugen; Instandh.u.Rep.v.Kraftfahrzeugen (2,2%)</v>
          </cell>
          <cell r="E82" t="str">
            <v>Land- und Forstwirtschaft, Fischerei (2,5%)</v>
          </cell>
          <cell r="F82" t="str">
            <v>Herstellung von Metallerzeugnissen (2,6%)</v>
          </cell>
          <cell r="G82" t="str">
            <v>Großhandel (ohne Handel mit Kraftfahrzeugen) (2,5%)</v>
          </cell>
          <cell r="H82" t="str">
            <v>Hast.v.DV-geräten, elektr. und optischen Erzeugnissen (2,6%)</v>
          </cell>
          <cell r="I82" t="str">
            <v>Gebäudebetreuung; Garten- und Landschaftsbau (3,3%)</v>
          </cell>
          <cell r="J82" t="str">
            <v>Herstellung von Metallerzeugnissen (3,2%)</v>
          </cell>
          <cell r="K82" t="str">
            <v>Sozialwesen (ohne Heime) (3,3%)</v>
          </cell>
          <cell r="L82" t="str">
            <v>Gastgewerbe (2,9%)</v>
          </cell>
          <cell r="M82" t="str">
            <v>Gebäudebetreuung; Garten- und Landschaftsbau (3,1%)</v>
          </cell>
          <cell r="N82" t="str">
            <v>Gastgewerbe (3,1%)</v>
          </cell>
          <cell r="O82" t="str">
            <v>Gastgewerbe (2,9%)</v>
          </cell>
          <cell r="P82" t="str">
            <v>Maschinenbau (2,8%)</v>
          </cell>
          <cell r="Q82" t="str">
            <v>Maschinenbau (2,9%)</v>
          </cell>
          <cell r="R82" t="str">
            <v>Maschinenbau (3,0%)</v>
          </cell>
          <cell r="S82" t="str">
            <v>Nahrungs- und Genussmittel (2,5%)</v>
          </cell>
          <cell r="U82" t="str">
            <v>Gastgewerbe (3,0%)</v>
          </cell>
          <cell r="V82" t="str">
            <v>Kredit- und Versicherungswesen (3,1%)</v>
          </cell>
          <cell r="W82" t="str">
            <v>Großhandel (ohne Handel mit Kraftfahrzeugen) (2,4%)</v>
          </cell>
          <cell r="X82" t="str">
            <v>Nahrungs- und Genussmittel (2,3%)</v>
          </cell>
          <cell r="Y82" t="str">
            <v>Kredit- und Versicherungswesen (2,9%)</v>
          </cell>
        </row>
        <row r="83">
          <cell r="D83" t="str">
            <v>Land- und Forstwirtschaft, Fischerei (1,9%)</v>
          </cell>
          <cell r="E83" t="str">
            <v>Großhandel (ohne Handel mit Kraftfahrzeugen) (2,4%)</v>
          </cell>
          <cell r="F83" t="str">
            <v>Großhandel (ohne Handel mit Kraftfahrzeugen) (2,5%)</v>
          </cell>
          <cell r="G83" t="str">
            <v>Hdl. mit Kraftfahrzeugen; Instandh.u.Rep.v.Kraftfahrzeugen (2,1%)</v>
          </cell>
          <cell r="H83" t="str">
            <v>Maschinenbau (2,5%)</v>
          </cell>
          <cell r="I83" t="str">
            <v>Kredit- und Versicherungswesen (2,7%)</v>
          </cell>
          <cell r="J83" t="str">
            <v>Heime (ohne Erholungs- und Ferienheime) (2,8%)</v>
          </cell>
          <cell r="K83" t="str">
            <v>Kredit- und Versicherungswesen (3,0%)</v>
          </cell>
          <cell r="L83" t="str">
            <v>Verw.u. Führung v.Unternehmen u.Betr.; Unternehmensber. (2,9%)</v>
          </cell>
          <cell r="M83" t="str">
            <v>Sonstiger Fahrzeugbau (3,0%)</v>
          </cell>
          <cell r="N83" t="str">
            <v>Gebäudebetreuung; Garten- und Landschaftsbau (2,8%)</v>
          </cell>
          <cell r="O83" t="str">
            <v>Kredit- und Versicherungswesen (2,7%)</v>
          </cell>
          <cell r="P83" t="str">
            <v>Herstellung von Metallerzeugnissen (2,6%)</v>
          </cell>
          <cell r="Q83" t="str">
            <v>Kredit- und Versicherungswesen (2,6%)</v>
          </cell>
          <cell r="R83" t="str">
            <v>Gebäudebetreuung; Garten- und Landschaftsbau (2,7%)</v>
          </cell>
          <cell r="S83" t="str">
            <v>Hdl. mit Kraftfahrzeugen; Instandh.u.Rep.v.Kraftfahrzeugen (2,3%)</v>
          </cell>
          <cell r="U83" t="str">
            <v>Erbringung von Dienstleistungen der Informationstechnologie (2,8%)</v>
          </cell>
          <cell r="V83" t="str">
            <v>Erbringung von Dienstleistungen der Informationstechnologie (3,0%)</v>
          </cell>
          <cell r="W83" t="str">
            <v>Nahrungs- und Genussmittel (1,9%)</v>
          </cell>
          <cell r="X83" t="str">
            <v>Herstellung von Metallerzeugnissen (2,3%)</v>
          </cell>
          <cell r="Y83" t="str">
            <v>Erbringung von Dienstleistungen der Informationstechnologie (2,8%)</v>
          </cell>
        </row>
        <row r="84">
          <cell r="D84" t="str">
            <v>sonstige persönliche Dienstleistungen (1,9%)</v>
          </cell>
          <cell r="E84" t="str">
            <v>Hdl. mit Kraftfahrzeugen; Instandh.u.Rep.v.Kraftfahrzeugen (2,1%)</v>
          </cell>
          <cell r="F84" t="str">
            <v>Maschinenbau (2,3%)</v>
          </cell>
          <cell r="G84" t="str">
            <v>Herstellung von Metallerzeugnissen (2,1%)</v>
          </cell>
          <cell r="H84" t="str">
            <v>Vermittlung und Überlassung von Arbeitskräften (2,4%)</v>
          </cell>
          <cell r="I84" t="str">
            <v>Heime (ohne Erholungs- und Ferienheime) (2,4%)</v>
          </cell>
          <cell r="J84" t="str">
            <v>Gastgewerbe (2,8%)</v>
          </cell>
          <cell r="K84" t="str">
            <v>Heime (ohne Erholungs- und Ferienheime) (2,8%)</v>
          </cell>
          <cell r="L84" t="str">
            <v>Kirchen, Verbände, extraterritoriale Organisationen (2,5%)</v>
          </cell>
          <cell r="M84" t="str">
            <v>Vorber.Baustellenarbeiten, Bauinstallation u.sonst.Ausbaugew. (2,7%)</v>
          </cell>
          <cell r="N84" t="str">
            <v>Heime (ohne Erholungs- und Ferienheime) (2,6%)</v>
          </cell>
          <cell r="O84" t="str">
            <v>Gebäudebetreuung; Garten- und Landschaftsbau (2,3%)</v>
          </cell>
          <cell r="P84" t="str">
            <v>Gastgewerbe (2,6%)</v>
          </cell>
          <cell r="Q84" t="str">
            <v>Hdl. mit Kraftfahrzeugen; Instandh.u.Rep.v.Kraftfahrzeugen (2,5%)</v>
          </cell>
          <cell r="R84" t="str">
            <v>Kredit- und Versicherungswesen (2,7%)</v>
          </cell>
          <cell r="S84" t="str">
            <v>Kredit- und Versicherungswesen (2,2%)</v>
          </cell>
          <cell r="U84" t="str">
            <v>Herstellung von Kraftwagen und Kraftwagenteilen (2,7%)</v>
          </cell>
          <cell r="V84" t="str">
            <v>Verw.u. Führung v.Unternehmen u.Betr.; Unternehmensber. (2,7%)</v>
          </cell>
          <cell r="W84" t="str">
            <v>Hdl. mit Kraftfahrzeugen; Instandh.u.Rep.v.Kraftfahrzeugen (1,9%)</v>
          </cell>
          <cell r="X84" t="str">
            <v>Hdl. mit Kraftfahrzeugen; Instandh.u.Rep.v.Kraftfahrzeugen (2,1%)</v>
          </cell>
          <cell r="Y84" t="str">
            <v>Verw.u. Führung v.Unternehmen u.Betr.; Unternehmensber. (2,5%)</v>
          </cell>
        </row>
        <row r="85">
          <cell r="D85" t="str">
            <v>Nahrungs- und Genussmittel (1,9%)</v>
          </cell>
          <cell r="E85" t="str">
            <v>Dienstleistg.f.Untern.u.Privatpers.ang (2,0%)</v>
          </cell>
          <cell r="F85" t="str">
            <v>Erbringung von Dienstleistungen der Informationstechnologie (2,2%)</v>
          </cell>
          <cell r="G85" t="str">
            <v>Dienstleistg.f.Untern.u.Privatpers.ang (2,0%)</v>
          </cell>
          <cell r="H85" t="str">
            <v>Gebäudebetreuung; Garten- und Landschaftsbau (2,4%)</v>
          </cell>
          <cell r="I85" t="str">
            <v>Architektur- und Ingenieurbüros; techn., physik. u. chem.Unters. (2,3%)</v>
          </cell>
          <cell r="J85" t="str">
            <v>Kredit- und Versicherungswesen (2,7%)</v>
          </cell>
          <cell r="K85" t="str">
            <v>Verw.u. Führung v.Unternehmen u.Betr.; Unternehmensber. (2,6%)</v>
          </cell>
          <cell r="L85" t="str">
            <v>Gebäudebetreuung; Garten- und Landschaftsbau (2,4%)</v>
          </cell>
          <cell r="M85" t="str">
            <v>Architektur- und Ingenieurbüros; techn., physik. u. chem.Unters. (2,5%)</v>
          </cell>
          <cell r="N85" t="str">
            <v>Hdl. mit Kraftfahrzeugen; Instandh.u.Rep.v.Kraftfahrzeugen (1,9%)</v>
          </cell>
          <cell r="O85" t="str">
            <v>Maschinenbau (2,1%)</v>
          </cell>
          <cell r="P85" t="str">
            <v>Erbringung von Dienstleistungen der Informationstechnologie (2,5%)</v>
          </cell>
          <cell r="Q85" t="str">
            <v>Nahrungs- und Genussmittel (2,3%)</v>
          </cell>
          <cell r="R85" t="str">
            <v>Gastgewerbe (2,6%)</v>
          </cell>
          <cell r="S85" t="str">
            <v>Maschinenbau (2,2%)</v>
          </cell>
          <cell r="U85" t="str">
            <v>Verw.u. Führung v.Unternehmen u.Betr.; Unternehmensber. (2,7%)</v>
          </cell>
          <cell r="V85" t="str">
            <v>Herstellung von Kraftwagen und Kraftwagenteilen (2,6%)</v>
          </cell>
          <cell r="W85" t="str">
            <v>Architektur- und Ingenieurbüros; techn., physik. u. chem.Unters. (1,8%)</v>
          </cell>
          <cell r="X85" t="str">
            <v>Maschinenbau (1,8%)</v>
          </cell>
          <cell r="Y85" t="str">
            <v>Gebäudebetreuung; Garten- und Landschaftsbau (2,5%)</v>
          </cell>
        </row>
        <row r="86">
          <cell r="D86" t="str">
            <v>Vermittlung und Überlassung von Arbeitskräften (1,7%)</v>
          </cell>
          <cell r="E86" t="str">
            <v>sonstige persönliche Dienstleistungen (1,9%)</v>
          </cell>
          <cell r="F86" t="str">
            <v>Architektur- und Ingenieurbüros; techn., physik. u. chem.Unters. (2,2%)</v>
          </cell>
          <cell r="G86" t="str">
            <v>Maschinenbau (1,8%)</v>
          </cell>
          <cell r="H86" t="str">
            <v>Hdl. mit Kraftfahrzeugen; Instandh.u.Rep.v.Kraftfahrzeugen (2,3%)</v>
          </cell>
          <cell r="I86" t="str">
            <v>Großhandel (ohne Handel mit Kraftfahrzeugen) (2,3%)</v>
          </cell>
          <cell r="J86" t="str">
            <v>Verw.u. Führung v.Unternehmen u.Betr.; Unternehmensber. (2,4%)</v>
          </cell>
          <cell r="K86" t="str">
            <v>Nahrungs- und Genussmittel (2,2%)</v>
          </cell>
          <cell r="L86" t="str">
            <v>Heime (ohne Erholungs- und Ferienheime) (2,3%)</v>
          </cell>
          <cell r="M86" t="str">
            <v>Rechts- und Steuerberatung, Wirtschaftsprüfung (2,4%)</v>
          </cell>
          <cell r="N86" t="str">
            <v>Rechts- und Steuerberatung, Wirtschaftsprüfung (1,9%)</v>
          </cell>
          <cell r="O86" t="str">
            <v>Hdl. mit Kraftfahrzeugen; Instandh.u.Rep.v.Kraftfahrzeugen (2,1%)</v>
          </cell>
          <cell r="P86" t="str">
            <v>Gebäudebetreuung; Garten- und Landschaftsbau (2,5%)</v>
          </cell>
          <cell r="Q86" t="str">
            <v>Herstellung von Metallerzeugnissen (2,3%)</v>
          </cell>
          <cell r="R86" t="str">
            <v>Metallerzeugung und -bearbeitung (2,4%)</v>
          </cell>
          <cell r="S86" t="str">
            <v>sonstige persönliche Dienstleistungen (1,9%)</v>
          </cell>
          <cell r="U86" t="str">
            <v>Gebäudebetreuung; Garten- und Landschaftsbau (2,4%)</v>
          </cell>
          <cell r="V86" t="str">
            <v>Gebäudebetreuung; Garten- und Landschaftsbau (2,4%)</v>
          </cell>
          <cell r="W86" t="str">
            <v>Kirchen, Verbände, extraterritoriale Organisationen (1,8%)</v>
          </cell>
          <cell r="X86" t="str">
            <v>Vermittlung und Überlassung von Arbeitskräften (1,8%)</v>
          </cell>
          <cell r="Y86" t="str">
            <v>Herstellung von Kraftwagen und Kraftwagenteilen (2,4%)</v>
          </cell>
        </row>
        <row r="87">
          <cell r="D87" t="str">
            <v>Herstellung von Kraftwagen und Kraftwagenteilen (1,6%)</v>
          </cell>
          <cell r="E87" t="str">
            <v>Kredit- und Versicherungswesen (1,4%)</v>
          </cell>
          <cell r="F87" t="str">
            <v>Hdl. mit Kraftfahrzeugen; Instandh.u.Rep.v.Kraftfahrzeugen (2,1%)</v>
          </cell>
          <cell r="G87" t="str">
            <v>sonstige persönliche Dienstleistungen (1,8%)</v>
          </cell>
          <cell r="H87" t="str">
            <v>Großhandel (ohne Handel mit Kraftfahrzeugen) (2,1%)</v>
          </cell>
          <cell r="I87" t="str">
            <v>Dienstleistg.f.Untern.u.Privatpers.ang (2,2%)</v>
          </cell>
          <cell r="J87" t="str">
            <v>Hast.v.DV-geräten, elektr. und optischen Erzeugnissen (2,4%)</v>
          </cell>
          <cell r="K87" t="str">
            <v>Architektur- und Ingenieurbüros; techn., physik. u. chem.Unters. (2,2%)</v>
          </cell>
          <cell r="L87" t="str">
            <v>Sonstiger Fahrzeugbau (2,2%)</v>
          </cell>
          <cell r="M87" t="str">
            <v>Vermittlung und Überlassung von Arbeitskräften (2,3%)</v>
          </cell>
          <cell r="N87" t="str">
            <v>Architektur- und Ingenieurbüros; techn., physik. u. chem.Unters. (1,8%)</v>
          </cell>
          <cell r="O87" t="str">
            <v>Architektur- und Ingenieurbüros; techn., physik. u. chem.Unters. (1,8%)</v>
          </cell>
          <cell r="P87" t="str">
            <v>Nahrungs- und Genussmittel (2,0%)</v>
          </cell>
          <cell r="Q87" t="str">
            <v>Gebäudebetreuung; Garten- und Landschaftsbau (2,0%)</v>
          </cell>
          <cell r="R87" t="str">
            <v>Verw.u. Führung v.Unternehmen u.Betr.; Unternehmensber. (2,4%)</v>
          </cell>
          <cell r="S87" t="str">
            <v>Verw.u. Führung v.Unternehmen u.Betr.; Unternehmensber. (1,7%)</v>
          </cell>
          <cell r="U87" t="str">
            <v>Herstellung von Metallerzeugnissen (2,2%)</v>
          </cell>
          <cell r="V87" t="str">
            <v>Herstellung von Metallerzeugnissen (2,1%)</v>
          </cell>
          <cell r="W87" t="str">
            <v>Herstellung von Metallerzeugnissen (1,8%)</v>
          </cell>
          <cell r="X87" t="str">
            <v>sonstige persönliche Dienstleistungen (1,7%)</v>
          </cell>
          <cell r="Y87" t="str">
            <v>Herstellung von Metallerzeugnissen (2,1%)</v>
          </cell>
        </row>
        <row r="88">
          <cell r="D88" t="str">
            <v>Herstellung von Metallerzeugnissen (1,5%)</v>
          </cell>
          <cell r="E88" t="str">
            <v>Architektur- und Ingenieurbüros; techn., physik. u. chem.Unters. (1,4%)</v>
          </cell>
          <cell r="F88" t="str">
            <v>Nahrungs- und Genussmittel (1,9%)</v>
          </cell>
          <cell r="G88" t="str">
            <v>Vermittlung und Überlassung von Arbeitskräften (1,8%)</v>
          </cell>
          <cell r="H88" t="str">
            <v>Herstellung von Gummi- und Kunststoffwaren (1,8%)</v>
          </cell>
          <cell r="I88" t="str">
            <v>Grundstücks- und Wohnungswesen (2,0%)</v>
          </cell>
          <cell r="J88" t="str">
            <v>Architektur- und Ingenieurbüros; techn., physik. u. chem.Unters. (2,2%)</v>
          </cell>
          <cell r="K88" t="str">
            <v>Gebäudebetreuung; Garten- und Landschaftsbau (2,2%)</v>
          </cell>
          <cell r="L88" t="str">
            <v>Architektur- und Ingenieurbüros; techn., physik. u. chem.Unters. (2,1%)</v>
          </cell>
          <cell r="M88" t="str">
            <v>Heime (ohne Erholungs- und Ferienheime) (1,9%)</v>
          </cell>
          <cell r="N88" t="str">
            <v>Herstellung von Kraftwagen und Kraftwagenteilen (1,8%)</v>
          </cell>
          <cell r="O88" t="str">
            <v>Verw.u. Führung v.Unternehmen u.Betr.; Unternehmensber. (1,8%)</v>
          </cell>
          <cell r="P88" t="str">
            <v>Hdl. mit Kraftfahrzeugen; Instandh.u.Rep.v.Kraftfahrzeugen (1,9%)</v>
          </cell>
          <cell r="Q88" t="str">
            <v>Kirchen, Verbände, extraterritoriale Organisationen (1,8%)</v>
          </cell>
          <cell r="R88" t="str">
            <v>Erbringung von Dienstleistungen der Informationstechnologie (2,4%)</v>
          </cell>
          <cell r="S88" t="str">
            <v>Kirchen, Verbände, extraterritoriale Organisationen (1,7%)</v>
          </cell>
          <cell r="U88" t="str">
            <v>Nahrungs- und Genussmittel (2,1%)</v>
          </cell>
          <cell r="V88" t="str">
            <v>Nahrungs- und Genussmittel (2,0%)</v>
          </cell>
          <cell r="W88" t="str">
            <v>Kredit- und Versicherungswesen (1,8%)</v>
          </cell>
          <cell r="X88" t="str">
            <v>Architektur- und Ingenieurbüros; techn., physik. u. chem.Unters. (1,7%)</v>
          </cell>
          <cell r="Y88" t="str">
            <v>Nahrungs- und Genussmittel (2,0%)</v>
          </cell>
        </row>
        <row r="89">
          <cell r="D89" t="str">
            <v>Dienstleistg.f.Untern.u.Privatpers.ang (1,5%)</v>
          </cell>
          <cell r="E89" t="str">
            <v>Grundstücks- und Wohnungswesen (1,4%)</v>
          </cell>
          <cell r="F89" t="str">
            <v>Vermittlung und Überlassung von Arbeitskräften (1,8%)</v>
          </cell>
          <cell r="G89" t="str">
            <v>Land- und Forstwirtschaft, Fischerei (1,6%)</v>
          </cell>
          <cell r="H89" t="str">
            <v>Herstellung von Kraftwagen und Kraftwagenteilen (1,8%)</v>
          </cell>
          <cell r="I89" t="str">
            <v>Rechts- und Steuerberatung, Wirtschaftsprüfung (1,9%)</v>
          </cell>
          <cell r="J89" t="str">
            <v>Gebäudebetreuung; Garten- und Landschaftsbau (2,0%)</v>
          </cell>
          <cell r="K89" t="str">
            <v>Hdl. mit Kraftfahrzeugen; Instandh.u.Rep.v.Kraftfahrzeugen (2,0%)</v>
          </cell>
          <cell r="L89" t="str">
            <v>Kredit- und Versicherungswesen (2,0%)</v>
          </cell>
          <cell r="M89" t="str">
            <v>Verlagswesen usw. (1,8%)</v>
          </cell>
          <cell r="N89" t="str">
            <v>Vermittlung und Überlassung von Arbeitskräften (1,7%)</v>
          </cell>
          <cell r="O89" t="str">
            <v>Herstellung von Metallerzeugnissen (1,7%)</v>
          </cell>
          <cell r="P89" t="str">
            <v>Vermittlung und Überlassung von Arbeitskräften (1,9%)</v>
          </cell>
          <cell r="Q89" t="str">
            <v>sonstige persönliche Dienstleistungen (1,8%)</v>
          </cell>
          <cell r="R89" t="str">
            <v>Nahrungs- und Genussmittel (2,3%)</v>
          </cell>
          <cell r="S89" t="str">
            <v>Erbringung von Dienstleistungen der Informationstechnologie (1,6%)</v>
          </cell>
          <cell r="U89" t="str">
            <v>Hdl. mit Kraftfahrzeugen; Instandh.u.Rep.v.Kraftfahrzeugen (2,0%)</v>
          </cell>
          <cell r="V89" t="str">
            <v>Architektur- und Ingenieurbüros; techn., physik. u. chem.Unters. (1,9%)</v>
          </cell>
          <cell r="W89" t="str">
            <v>Vermittlung und Überlassung von Arbeitskräften (1,7%)</v>
          </cell>
          <cell r="X89" t="str">
            <v>Herstellung von Kraftwagen und Kraftwagenteilen (1,6%)</v>
          </cell>
          <cell r="Y89" t="str">
            <v>Hdl. mit Kraftfahrzeugen; Instandh.u.Rep.v.Kraftfahrzeugen (2,0%)</v>
          </cell>
        </row>
        <row r="90">
          <cell r="D90" t="str">
            <v>Tiefbau (1,4%)</v>
          </cell>
          <cell r="E90" t="str">
            <v>Herstellung von Metallerzeugnissen (1,3%)</v>
          </cell>
          <cell r="F90" t="str">
            <v>sonstige persönliche Dienstleistungen (1,6%)</v>
          </cell>
          <cell r="G90" t="str">
            <v>Herstellung von chemischen Erzeugnissen (1,6%)</v>
          </cell>
          <cell r="H90" t="str">
            <v>sonstige persönliche Dienstleistungen (1,6%)</v>
          </cell>
          <cell r="I90" t="str">
            <v>Verlagswesen usw. (1,8%)</v>
          </cell>
          <cell r="J90" t="str">
            <v>Hdl. mit Kraftfahrzeugen; Instandh.u.Rep.v.Kraftfahrzeugen (1,9%)</v>
          </cell>
          <cell r="K90" t="str">
            <v>Herstellung von Metallerzeugnissen (1,9%)</v>
          </cell>
          <cell r="L90" t="str">
            <v>Nahrungs- und Genussmittel (1,8%)</v>
          </cell>
          <cell r="M90" t="str">
            <v>sonstige persönliche Dienstleistungen (1,7%)</v>
          </cell>
          <cell r="N90" t="str">
            <v>Maschinenbau (1,7%)</v>
          </cell>
          <cell r="O90" t="str">
            <v>sonstige persönliche Dienstleistungen (1,7%)</v>
          </cell>
          <cell r="P90" t="str">
            <v>Architektur- und Ingenieurbüros; techn., physik. u. chem.Unters. (1,7%)</v>
          </cell>
          <cell r="Q90" t="str">
            <v>Herstellung von Kraftwagen und Kraftwagenteilen (1,8%)</v>
          </cell>
          <cell r="R90" t="str">
            <v>Hdl. mit Kraftfahrzeugen; Instandh.u.Rep.v.Kraftfahrzeugen (2,1%)</v>
          </cell>
          <cell r="S90" t="str">
            <v>Land- und Forstwirtschaft, Fischerei (1,5%)</v>
          </cell>
          <cell r="U90" t="str">
            <v>Architektur- und Ingenieurbüros; techn., physik. u. chem.Unters. (1,9%)</v>
          </cell>
          <cell r="V90" t="str">
            <v>Hdl. mit Kraftfahrzeugen; Instandh.u.Rep.v.Kraftfahrzeugen (1,9%)</v>
          </cell>
          <cell r="W90" t="str">
            <v>Verw.u. Führung v.Unternehmen u.Betr.; Unternehmensber. (1,7%)</v>
          </cell>
          <cell r="X90" t="str">
            <v>Land- und Forstwirtschaft, Fischerei (1,6%)</v>
          </cell>
          <cell r="Y90" t="str">
            <v>Architektur- und Ingenieurbüros; techn., physik. u. chem.Unters. (1,9%)</v>
          </cell>
        </row>
        <row r="91">
          <cell r="D91" t="str">
            <v>Architektur- und Ingenieurbüros; techn., physik. u. chem.Unters. (1,4%)</v>
          </cell>
          <cell r="E91" t="str">
            <v>Kirchen, Verbände, extraterritoriale Organisationen (1,2%)</v>
          </cell>
          <cell r="F91" t="str">
            <v>Kredit- und Versicherungswesen (1,6%)</v>
          </cell>
          <cell r="G91" t="str">
            <v>Kredit- und Versicherungswesen (1,4%)</v>
          </cell>
          <cell r="H91" t="str">
            <v>Land- und Forstwirtschaft, Fischerei (1,5%)</v>
          </cell>
          <cell r="I91" t="str">
            <v>Vermittlung und Überlassung von Arbeitskräften (1,7%)</v>
          </cell>
          <cell r="J91" t="str">
            <v>Herstellung von elektrischen Ausrüstungen (1,7%)</v>
          </cell>
          <cell r="K91" t="str">
            <v>Hast.v.DV-geräten, elektr. und optischen Erzeugnissen (1,8%)</v>
          </cell>
          <cell r="L91" t="str">
            <v>Rechts- und Steuerberatung, Wirtschaftsprüfung (1,7%)</v>
          </cell>
          <cell r="M91" t="str">
            <v>Grundstücks- und Wohnungswesen (1,6%)</v>
          </cell>
          <cell r="N91" t="str">
            <v>Kirchen, Verbände, extraterritoriale Organisationen (1,5%)</v>
          </cell>
          <cell r="O91" t="str">
            <v>Erbringung von Dienstleistungen der Informationstechnologie (1,7%)</v>
          </cell>
          <cell r="P91" t="str">
            <v>sonstige persönliche Dienstleistungen (1,7%)</v>
          </cell>
          <cell r="Q91" t="str">
            <v>Vermittlung und Überlassung von Arbeitskräften (1,7%)</v>
          </cell>
          <cell r="R91" t="str">
            <v>Vermittlung und Überlassung von Arbeitskräften (1,8%)</v>
          </cell>
          <cell r="S91" t="str">
            <v>Rechts- und Steuerberatung, Wirtschaftsprüfung (1,3%)</v>
          </cell>
          <cell r="U91" t="str">
            <v>Vermittlung und Überlassung von Arbeitskräften (1,7%)</v>
          </cell>
          <cell r="V91" t="str">
            <v>Vermittlung und Überlassung von Arbeitskräften (1,7%)</v>
          </cell>
          <cell r="W91" t="str">
            <v>sonstige persönliche Dienstleistungen (1,7%)</v>
          </cell>
          <cell r="X91" t="str">
            <v>Erbringung von Dienstleistungen der Informationstechnologie (1,5%)</v>
          </cell>
          <cell r="Y91" t="str">
            <v>Vermittlung und Überlassung von Arbeitskräften (1,7%)</v>
          </cell>
        </row>
        <row r="92">
          <cell r="D92" t="str">
            <v>Kredit- und Versicherungswesen (1,3%)</v>
          </cell>
          <cell r="E92" t="str">
            <v>Maschinenbau (1,1%)</v>
          </cell>
          <cell r="F92" t="str">
            <v>Hast.v.DV-geräten, elektr. und optischen Erzeugnissen (1,5%)</v>
          </cell>
          <cell r="G92" t="str">
            <v>Tiefbau (1,3%)</v>
          </cell>
          <cell r="H92" t="str">
            <v>Kirchen, Verbände, extraterritoriale Organisationen (1,5%)</v>
          </cell>
          <cell r="I92" t="str">
            <v>Forschung und Entwicklung (1,6%)</v>
          </cell>
          <cell r="J92" t="str">
            <v>Nahrungs- und Genussmittel (1,7%)</v>
          </cell>
          <cell r="K92" t="str">
            <v>Rechts- und Steuerberatung, Wirtschaftsprüfung (1,6%)</v>
          </cell>
          <cell r="L92" t="str">
            <v>Hdl. mit Kraftfahrzeugen; Instandh.u.Rep.v.Kraftfahrzeugen (1,6%)</v>
          </cell>
          <cell r="M92" t="str">
            <v>Werbung und Marktforschung (1,4%)</v>
          </cell>
          <cell r="N92" t="str">
            <v>Nahrungs- und Genussmittel (1,5%)</v>
          </cell>
          <cell r="O92" t="str">
            <v>Vermittlung und Überlassung von Arbeitskräften (1,5%)</v>
          </cell>
          <cell r="P92" t="str">
            <v>Rechts- und Steuerberatung, Wirtschaftsprüfung (1,6%)</v>
          </cell>
          <cell r="Q92" t="str">
            <v>Erbringung von Dienstleistungen der Informationstechnologie (1,5%)</v>
          </cell>
          <cell r="R92" t="str">
            <v>sonstige persönliche Dienstleistungen (1,8%)</v>
          </cell>
          <cell r="S92" t="str">
            <v>Architektur- und Ingenieurbüros; techn., physik. u. chem.Unters. (1,3%)</v>
          </cell>
          <cell r="U92" t="str">
            <v>sonstige persönliche Dienstleistungen (1,5%)</v>
          </cell>
          <cell r="V92" t="str">
            <v>Rechts- und Steuerberatung, Wirtschaftsprüfung (1,6%)</v>
          </cell>
          <cell r="W92" t="str">
            <v>Dienstleistg.f.Untern.u.Privatpers.ang (1,6%)</v>
          </cell>
          <cell r="X92" t="str">
            <v>Kredit- und Versicherungswesen (1,4%)</v>
          </cell>
          <cell r="Y92" t="str">
            <v>sonstige persönliche Dienstleistungen (1,6%)</v>
          </cell>
        </row>
        <row r="93">
          <cell r="D93" t="str">
            <v>Kirchen, Verbände, extraterritoriale Organisationen (1,2%)</v>
          </cell>
          <cell r="E93" t="str">
            <v>Erbringung von Dienstleistungen der Informationstechnologie (1,1%)</v>
          </cell>
          <cell r="F93" t="str">
            <v>Kirchen, Verbände, extraterritoriale Organisationen (1,4%)</v>
          </cell>
          <cell r="G93" t="str">
            <v>Architektur- und Ingenieurbüros; techn., physik. u. chem.Unters. (1,2%)</v>
          </cell>
          <cell r="H93" t="str">
            <v>Architektur- und Ingenieurbüros; techn., physik. u. chem.Unters. (1,5%)</v>
          </cell>
          <cell r="I93" t="str">
            <v>sonstige persönliche Dienstleistungen (1,5%)</v>
          </cell>
          <cell r="J93" t="str">
            <v>Vermittlung und Überlassung von Arbeitskräften (1,6%)</v>
          </cell>
          <cell r="K93" t="str">
            <v>Vermittlung und Überlassung von Arbeitskräften (1,5%)</v>
          </cell>
          <cell r="L93" t="str">
            <v>Grundstücks- und Wohnungswesen (1,4%)</v>
          </cell>
          <cell r="M93" t="str">
            <v>Hdl. mit Kraftfahrzeugen; Instandh.u.Rep.v.Kraftfahrzeugen (1,3%)</v>
          </cell>
          <cell r="N93" t="str">
            <v>Herstellung von Metallerzeugnissen (1,5%)</v>
          </cell>
          <cell r="O93" t="str">
            <v>Land- und Forstwirtschaft, Fischerei (1,4%)</v>
          </cell>
          <cell r="P93" t="str">
            <v>Kirchen, Verbände, extraterritoriale Organisationen (1,5%)</v>
          </cell>
          <cell r="Q93" t="str">
            <v>Architektur- und Ingenieurbüros; techn., physik. u. chem.Unters. (1,5%)</v>
          </cell>
          <cell r="R93" t="str">
            <v>Architektur- und Ingenieurbüros; techn., physik. u. chem.Unters. (1,5%)</v>
          </cell>
          <cell r="S93" t="str">
            <v>Herstellung von Metallerzeugnissen (1,1%)</v>
          </cell>
          <cell r="U93" t="str">
            <v>Rechts- und Steuerberatung, Wirtschaftsprüfung (1,5%)</v>
          </cell>
          <cell r="V93" t="str">
            <v>sonstige persönliche Dienstleistungen (1,5%)</v>
          </cell>
          <cell r="W93" t="str">
            <v>Maschinenbau (1,4%)</v>
          </cell>
          <cell r="X93" t="str">
            <v>Dienstleistg.f.Untern.u.Privatpers.ang (1,4%)</v>
          </cell>
          <cell r="Y93" t="str">
            <v>Kirchen, Verbände, extraterritoriale Organisationen (1,5%)</v>
          </cell>
        </row>
        <row r="94">
          <cell r="D94" t="str">
            <v>Energieversorgung (1,1%)</v>
          </cell>
          <cell r="E94" t="str">
            <v>Energieversorgung (1,0%)</v>
          </cell>
          <cell r="F94" t="str">
            <v>Dienstleistg.f.Untern.u.Privatpers.ang (1,2%)</v>
          </cell>
          <cell r="G94" t="str">
            <v>Herst.v. Glas u.Glaswaren, Keramik, Verarb.v. Steinen u.Erden (1,0%)</v>
          </cell>
          <cell r="H94" t="str">
            <v>Erbringung von Dienstleistungen der Informationstechnologie (1,5%)</v>
          </cell>
          <cell r="I94" t="str">
            <v>Informationsdienstleistungen (1,3%)</v>
          </cell>
          <cell r="J94" t="str">
            <v>sonstige persönliche Dienstleistungen (1,4%)</v>
          </cell>
          <cell r="K94" t="str">
            <v>Herstellung von elektrischen Ausrüstungen (1,4%)</v>
          </cell>
          <cell r="L94" t="str">
            <v>sonstige persönliche Dienstleistungen (1,4%)</v>
          </cell>
          <cell r="M94" t="str">
            <v>Maschinenbau (1,3%)</v>
          </cell>
          <cell r="N94" t="str">
            <v>Herstellung von pharmazeutischen Erzeugnissen (1,4%)</v>
          </cell>
          <cell r="O94" t="str">
            <v>Herstellung von Gummi- und Kunststoffwaren (1,3%)</v>
          </cell>
          <cell r="P94" t="str">
            <v>Metallerzeugung und -bearbeitung (1,4%)</v>
          </cell>
          <cell r="Q94" t="str">
            <v>Herstellung von Gummi- und Kunststoffwaren (1,4%)</v>
          </cell>
          <cell r="R94" t="str">
            <v>Rechts- und Steuerberatung, Wirtschaftsprüfung (1,3%)</v>
          </cell>
          <cell r="S94" t="str">
            <v>Hast.v.DV-geräten, elektr. und optischen Erzeugnissen (1,1%)</v>
          </cell>
          <cell r="U94" t="str">
            <v>Kirchen, Verbände, extraterritoriale Organisationen (1,4%)</v>
          </cell>
          <cell r="V94" t="str">
            <v>Kirchen, Verbände, extraterritoriale Organisationen (1,5%)</v>
          </cell>
          <cell r="W94" t="str">
            <v>Grundstücks- und Wohnungswesen (1,3%)</v>
          </cell>
          <cell r="X94" t="str">
            <v>Kirchen, Verbände, extraterritoriale Organisationen (1,3%)</v>
          </cell>
          <cell r="Y94" t="str">
            <v>Rechts- und Steuerberatung, Wirtschaftsprüfung (1,5%)</v>
          </cell>
        </row>
        <row r="95">
          <cell r="D95" t="str">
            <v>Grundstücks- und Wohnungswesen (1,1%)</v>
          </cell>
          <cell r="E95" t="str">
            <v>Rechts- und Steuerberatung, Wirtschaftsprüfung (1,0%)</v>
          </cell>
          <cell r="F95" t="str">
            <v>Verw.u. Führung v.Unternehmen u.Betr.; Unternehmensber. (1,2%)</v>
          </cell>
          <cell r="G95" t="str">
            <v>Kirchen, Verbände, extraterritoriale Organisationen (1,0%)</v>
          </cell>
          <cell r="H95" t="str">
            <v>Kredit- und Versicherungswesen (1,4%)</v>
          </cell>
          <cell r="I95" t="str">
            <v>Hdl. mit Kraftfahrzeugen; Instandh.u.Rep.v.Kraftfahrzeugen (1,3%)</v>
          </cell>
          <cell r="J95" t="str">
            <v>Herstellung von sonstigen Waren (1,3%)</v>
          </cell>
          <cell r="K95" t="str">
            <v>sonstige persönliche Dienstleistungen (1,4%)</v>
          </cell>
          <cell r="L95" t="str">
            <v>Maschinenbau (1,4%)</v>
          </cell>
          <cell r="M95" t="str">
            <v>Dienstleistg.f.Untern.u.Privatpers.ang (1,2%)</v>
          </cell>
          <cell r="N95" t="str">
            <v>sonstige persönliche Dienstleistungen (1,4%)</v>
          </cell>
          <cell r="O95" t="str">
            <v>Rechts- und Steuerberatung, Wirtschaftsprüfung (1,3%)</v>
          </cell>
          <cell r="P95" t="str">
            <v>Herstellung von chemischen Erzeugnissen (1,3%)</v>
          </cell>
          <cell r="Q95" t="str">
            <v>Verw.u. Führung v.Unternehmen u.Betr.; Unternehmensber. (1,4%)</v>
          </cell>
          <cell r="R95" t="str">
            <v>Dienstleistg.f.Untern.u.Privatpers.ang (1,1%)</v>
          </cell>
          <cell r="S95" t="str">
            <v>Vermittlung und Überlassung von Arbeitskräften (1,1%)</v>
          </cell>
          <cell r="U95" t="str">
            <v>Hast.v.DV-geräten, elektr. und optischen Erzeugnissen (1,3%)</v>
          </cell>
          <cell r="V95" t="str">
            <v>Hast.v.DV-geräten, elektr. und optischen Erzeugnissen (1,2%)</v>
          </cell>
          <cell r="W95" t="str">
            <v>Herstellung von Kraftwagen und Kraftwagenteilen (1,3%)</v>
          </cell>
          <cell r="X95" t="str">
            <v>Hast.v.DV-geräten, elektr. und optischen Erzeugnissen (1,2%)</v>
          </cell>
          <cell r="Y95" t="str">
            <v>Hast.v.DV-geräten, elektr. und optischen Erzeugnissen (1,2%)</v>
          </cell>
        </row>
        <row r="96">
          <cell r="D96" t="str">
            <v>Verw.u. Führung v.Unternehmen u.Betr.; Unternehmensber. (1,0%)</v>
          </cell>
          <cell r="E96" t="str">
            <v>Tiefbau (1,0%)</v>
          </cell>
          <cell r="F96" t="str">
            <v>Rechts- und Steuerberatung, Wirtschaftsprüfung (1,1%)</v>
          </cell>
          <cell r="G96" t="str">
            <v>Erbringung von Dienstleistungen der Informationstechnologie (1,0%)</v>
          </cell>
          <cell r="H96" t="str">
            <v>Verw.u. Führung v.Unternehmen u.Betr.; Unternehmensber. (1,3%)</v>
          </cell>
          <cell r="I96" t="str">
            <v>Wach- und Sicherheitsdienste sowie Detekteien (1,2%)</v>
          </cell>
          <cell r="J96" t="str">
            <v>Rechts- und Steuerberatung, Wirtschaftsprüfung (1,3%)</v>
          </cell>
          <cell r="K96" t="str">
            <v>Kirchen, Verbände, extraterritoriale Organisationen (1,3%)</v>
          </cell>
          <cell r="L96" t="str">
            <v>Forschung und Entwicklung (1,2%)</v>
          </cell>
          <cell r="M96" t="str">
            <v>Kirchen, Verbände, extraterritoriale Organisationen (1,2%)</v>
          </cell>
          <cell r="N96" t="str">
            <v>Grundstücks- und Wohnungswesen (1,1%)</v>
          </cell>
          <cell r="O96" t="str">
            <v>Kirchen, Verbände, extraterritoriale Organisationen (1,3%)</v>
          </cell>
          <cell r="P96" t="str">
            <v>Dienstleistg.f.Untern.u.Privatpers.ang (1,3%)</v>
          </cell>
          <cell r="Q96" t="str">
            <v>Rechts- und Steuerberatung, Wirtschaftsprüfung (1,2%)</v>
          </cell>
          <cell r="R96" t="str">
            <v>Tiefbau (0,9%)</v>
          </cell>
          <cell r="S96" t="str">
            <v>Herstellung von sonstigen Waren (1,0%)</v>
          </cell>
          <cell r="U96" t="str">
            <v>Herstellung von Gummi- und Kunststoffwaren (1,1%)</v>
          </cell>
          <cell r="V96" t="str">
            <v>Herstellung von elektrischen Ausrüstungen (1,1%)</v>
          </cell>
          <cell r="W96" t="str">
            <v>Rechts- und Steuerberatung, Wirtschaftsprüfung (1,2%)</v>
          </cell>
          <cell r="X96" t="str">
            <v>Tiefbau (1,2%)</v>
          </cell>
          <cell r="Y96" t="str">
            <v>Dienstleistg.f.Untern.u.Privatpers.ang (1,1%)</v>
          </cell>
        </row>
        <row r="97">
          <cell r="D97" t="str">
            <v>Erbringung von Dienstleistungen der Informationstechnologie (0,9%)</v>
          </cell>
          <cell r="E97" t="str">
            <v>Forschung und Entwicklung (1,0%)</v>
          </cell>
          <cell r="F97" t="str">
            <v>Grundstücks- und Wohnungswesen (1,1%)</v>
          </cell>
          <cell r="G97" t="str">
            <v>Verw.u. Führung v.Unternehmen u.Betr.; Unternehmensber. (1,0%)</v>
          </cell>
          <cell r="H97" t="str">
            <v>Herst.v. Glas u.Glaswaren, Keramik, Verarb.v. Steinen u.Erden (1,2%)</v>
          </cell>
          <cell r="I97" t="str">
            <v>Herstellung von elektrischen Ausrüstungen (0,9%)</v>
          </cell>
          <cell r="J97" t="str">
            <v>Kirchen, Verbände, extraterritoriale Organisationen (1,3%)</v>
          </cell>
          <cell r="K97" t="str">
            <v>Herstellung von Gummi- und Kunststoffwaren (1,2%)</v>
          </cell>
          <cell r="L97" t="str">
            <v>Reparatur und Installation von Maschinen und Ausrüstungen (1,1%)</v>
          </cell>
          <cell r="M97" t="str">
            <v>Energieversorgung (0,9%)</v>
          </cell>
          <cell r="N97" t="str">
            <v>Herstellung von Gummi- und Kunststoffwaren (1,1%)</v>
          </cell>
          <cell r="O97" t="str">
            <v>Tiefbau (1,1%)</v>
          </cell>
          <cell r="P97" t="str">
            <v>Herstellung von elektrischen Ausrüstungen (1,1%)</v>
          </cell>
          <cell r="Q97" t="str">
            <v>Land- und Forstwirtschaft, Fischerei (1,1%)</v>
          </cell>
          <cell r="R97" t="str">
            <v>Energieversorgung (0,9%)</v>
          </cell>
          <cell r="S97" t="str">
            <v>Energieversorgung (1,0%)</v>
          </cell>
          <cell r="U97" t="str">
            <v>Herstellung von elektrischen Ausrüstungen (1,1%)</v>
          </cell>
          <cell r="V97" t="str">
            <v>Dienstleistg.f.Untern.u.Privatpers.ang (1,0%)</v>
          </cell>
          <cell r="W97" t="str">
            <v>Land- und Forstwirtschaft, Fischerei (1,2%)</v>
          </cell>
          <cell r="X97" t="str">
            <v>Verw.u. Führung v.Unternehmen u.Betr.; Unternehmensber. (1,1%)</v>
          </cell>
          <cell r="Y97" t="str">
            <v>Herstellung von elektrischen Ausrüstungen (1,0%)</v>
          </cell>
        </row>
        <row r="98">
          <cell r="D98" t="str">
            <v>Recycling (0,9%)</v>
          </cell>
          <cell r="E98" t="str">
            <v>Vermittlung und Überlassung von Arbeitskräften (0,9%)</v>
          </cell>
          <cell r="F98" t="str">
            <v>Tiefbau (1,1%)</v>
          </cell>
          <cell r="G98" t="str">
            <v>Recycling (1,0%)</v>
          </cell>
          <cell r="H98" t="str">
            <v>Herstellung von sonstigen Waren (1,1%)</v>
          </cell>
          <cell r="I98" t="str">
            <v>Nahrungs- und Genussmittel (0,9%)</v>
          </cell>
          <cell r="J98" t="str">
            <v>Herstellung von Gummi- und Kunststoffwaren (1,2%)</v>
          </cell>
          <cell r="K98" t="str">
            <v>Hochbau (1,1%)</v>
          </cell>
          <cell r="L98" t="str">
            <v>Metallerzeugung und -bearbeitung (1,1%)</v>
          </cell>
          <cell r="M98" t="str">
            <v>Herstellung von chemischen Erzeugnissen (0,9%)</v>
          </cell>
          <cell r="N98" t="str">
            <v>Hast.v.DV-geräten, elektr. und optischen Erzeugnissen (1,1%)</v>
          </cell>
          <cell r="O98" t="str">
            <v>Dienstleistg.f.Untern.u.Privatpers.ang (1,1%)</v>
          </cell>
          <cell r="P98" t="str">
            <v>Herstellung von Gummi- und Kunststoffwaren (1,0%)</v>
          </cell>
          <cell r="Q98" t="str">
            <v>Tiefbau (1,0%)</v>
          </cell>
          <cell r="R98" t="str">
            <v>Kirchen, Verbände, extraterritoriale Organisationen (0,9%)</v>
          </cell>
          <cell r="S98" t="str">
            <v>Grundstücks- und Wohnungswesen (1,0%)</v>
          </cell>
          <cell r="U98" t="str">
            <v>Herstellung von chemischen Erzeugnissen (1,0%)</v>
          </cell>
          <cell r="V98" t="str">
            <v>Herstellung von Gummi- und Kunststoffwaren (1,0%)</v>
          </cell>
          <cell r="W98" t="str">
            <v>Hast.v.DV-geräten, elektr. und optischen Erzeugnissen (1,1%)</v>
          </cell>
          <cell r="X98" t="str">
            <v>Grundstücks- und Wohnungswesen (1,1%)</v>
          </cell>
          <cell r="Y98" t="str">
            <v>Herstellung von Gummi- und Kunststoffwaren (1,0%)</v>
          </cell>
        </row>
        <row r="99">
          <cell r="D99" t="str">
            <v>Forschung und Entwicklung (0,9%)</v>
          </cell>
          <cell r="E99" t="str">
            <v>Hochbau (0,8%)</v>
          </cell>
          <cell r="F99" t="str">
            <v>Land- und Forstwirtschaft, Fischerei (1,1%)</v>
          </cell>
          <cell r="G99" t="str">
            <v>Energieversorgung (1,0%)</v>
          </cell>
          <cell r="H99" t="str">
            <v>Tiefbau (1,1%)</v>
          </cell>
          <cell r="I99" t="str">
            <v>Energieversorgung (0,9%)</v>
          </cell>
          <cell r="J99" t="str">
            <v>Forschung und Entwicklung (1,0%)</v>
          </cell>
          <cell r="K99" t="str">
            <v>Verlagswesen usw. (1,0%)</v>
          </cell>
          <cell r="L99" t="str">
            <v>Hast.v.DV-geräten, elektr. und optischen Erzeugnissen (1,0%)</v>
          </cell>
          <cell r="M99" t="str">
            <v>Wach- und Sicherheitsdienste sowie Detekteien (0,8%)</v>
          </cell>
          <cell r="N99" t="str">
            <v>Dienstleistg.f.Untern.u.Privatpers.ang (1,0%)</v>
          </cell>
          <cell r="O99" t="str">
            <v>Hochbau (0,9%)</v>
          </cell>
          <cell r="P99" t="str">
            <v>Herstellung von Kraftwagen und Kraftwagenteilen (1,0%)</v>
          </cell>
          <cell r="Q99" t="str">
            <v>Herst.v. Glas u.Glaswaren, Keramik, Verarb.v. Steinen u.Erden (1,0%)</v>
          </cell>
          <cell r="R99" t="str">
            <v>Forschung und Entwicklung (0,9%)</v>
          </cell>
          <cell r="S99" t="str">
            <v>Wach- und Sicherheitsdienste sowie Detekteien (0,9%)</v>
          </cell>
          <cell r="U99" t="str">
            <v>Dienstleistg.f.Untern.u.Privatpers.ang (1,0%)</v>
          </cell>
          <cell r="V99" t="str">
            <v>Herstellung von chemischen Erzeugnissen (1,0%)</v>
          </cell>
          <cell r="W99" t="str">
            <v>Forschung und Entwicklung (1,0%)</v>
          </cell>
          <cell r="X99" t="str">
            <v>Rechts- und Steuerberatung, Wirtschaftsprüfung (1,0%)</v>
          </cell>
          <cell r="Y99" t="str">
            <v>Herstellung von chemischen Erzeugnissen (1,0%)</v>
          </cell>
        </row>
        <row r="100">
          <cell r="D100" t="str">
            <v>Hochbau (0,9%)</v>
          </cell>
          <cell r="E100" t="str">
            <v>Recycling (0,8%)</v>
          </cell>
          <cell r="F100" t="str">
            <v>Herstellung von elektrischen Ausrüstungen (1,0%)</v>
          </cell>
          <cell r="G100" t="str">
            <v>Grundstücks- und Wohnungswesen (1,0%)</v>
          </cell>
          <cell r="H100" t="str">
            <v>Herstellung von elektrischen Ausrüstungen (1,0%)</v>
          </cell>
          <cell r="I100" t="str">
            <v>Werbung und Marktforschung (0,8%)</v>
          </cell>
          <cell r="J100" t="str">
            <v>Herstellung von pharmazeutischen Erzeugnissen (0,9%)</v>
          </cell>
          <cell r="K100" t="str">
            <v>Herstellung von sonstigen Waren (0,9%)</v>
          </cell>
          <cell r="L100" t="str">
            <v>Energieversorgung (0,9%)</v>
          </cell>
          <cell r="M100" t="str">
            <v>Forschung und Entwicklung (0,8%)</v>
          </cell>
          <cell r="N100" t="str">
            <v>Herstellung von chemischen Erzeugnissen (0,9%)</v>
          </cell>
          <cell r="O100" t="str">
            <v>Energieversorgung (0,8%)</v>
          </cell>
          <cell r="P100" t="str">
            <v>Energieversorgung (0,9%)</v>
          </cell>
          <cell r="Q100" t="str">
            <v>Verlagswesen usw. (0,9%)</v>
          </cell>
          <cell r="R100" t="str">
            <v>Herstellung von sonstigen Waren (0,8%)</v>
          </cell>
          <cell r="S100" t="str">
            <v>Dienstleistg.f.Untern.u.Privatpers.ang (0,9%)</v>
          </cell>
          <cell r="U100" t="str">
            <v>Verlagswesen usw. (0,8%)</v>
          </cell>
          <cell r="V100" t="str">
            <v>Verlagswesen usw. (0,9%)</v>
          </cell>
          <cell r="W100" t="str">
            <v>Tiefbau (1,0%)</v>
          </cell>
          <cell r="X100" t="str">
            <v>Energieversorgung (0,9%)</v>
          </cell>
          <cell r="Y100" t="str">
            <v>Grundstücks- und Wohnungswesen (0,9%)</v>
          </cell>
        </row>
        <row r="101">
          <cell r="D101" t="str">
            <v>Herstellung von Gummi- und Kunststoffwaren (0,8%)</v>
          </cell>
          <cell r="E101" t="str">
            <v>Wach- und Sicherheitsdienste sowie Detekteien (0,7%)</v>
          </cell>
          <cell r="F101" t="str">
            <v>Forschung und Entwicklung (1,0%)</v>
          </cell>
          <cell r="G101" t="str">
            <v>Rechts- und Steuerberatung, Wirtschaftsprüfung (0,8%)</v>
          </cell>
          <cell r="H101" t="str">
            <v>Rechts- und Steuerberatung, Wirtschaftsprüfung (0,9%)</v>
          </cell>
          <cell r="I101" t="str">
            <v>Hast.v.DV-geräten, elektr. und optischen Erzeugnissen (0,7%)</v>
          </cell>
          <cell r="J101" t="str">
            <v>Hochbau (0,8%)</v>
          </cell>
          <cell r="K101" t="str">
            <v>Sonstiger Fahrzeugbau (0,9%)</v>
          </cell>
          <cell r="L101" t="str">
            <v>Dienstleistg.f.Untern.u.Privatpers.ang (0,9%)</v>
          </cell>
          <cell r="M101" t="str">
            <v>Herstellung von sonstigen Waren (0,8%)</v>
          </cell>
          <cell r="N101" t="str">
            <v>Wach- und Sicherheitsdienste sowie Detekteien (0,9%)</v>
          </cell>
          <cell r="O101" t="str">
            <v>Herstellung von chemischen Erzeugnissen (0,8%)</v>
          </cell>
          <cell r="P101" t="str">
            <v>Grundstücks- und Wohnungswesen (0,9%)</v>
          </cell>
          <cell r="Q101" t="str">
            <v>Forschung und Entwicklung (0,9%)</v>
          </cell>
          <cell r="R101" t="str">
            <v>Herst.v. Glas u.Glaswaren, Keramik, Verarb.v. Steinen u.Erden (0,8%)</v>
          </cell>
          <cell r="S101" t="str">
            <v>Sonstiger Fahrzeugbau (0,9%)</v>
          </cell>
          <cell r="U101" t="str">
            <v>Energieversorgung (0,8%)</v>
          </cell>
          <cell r="V101" t="str">
            <v>Grundstücks- und Wohnungswesen (0,9%)</v>
          </cell>
          <cell r="W101" t="str">
            <v>Energieversorgung (0,9%)</v>
          </cell>
          <cell r="X101" t="str">
            <v>Herstellung von Gummi- und Kunststoffwaren (0,9%)</v>
          </cell>
          <cell r="Y101" t="str">
            <v>Energieversorgung (0,8%)</v>
          </cell>
        </row>
        <row r="102">
          <cell r="D102" t="str">
            <v>Rechts- und Steuerberatung, Wirtschaftsprüfung (0,8%)</v>
          </cell>
          <cell r="E102" t="str">
            <v>Herstellung von sonstigen Waren (0,7%)</v>
          </cell>
          <cell r="F102" t="str">
            <v>Energieversorgung (0,9%)</v>
          </cell>
          <cell r="G102" t="str">
            <v>Hochbau (0,8%)</v>
          </cell>
          <cell r="H102" t="str">
            <v>Grundstücks- und Wohnungswesen (0,8%)</v>
          </cell>
          <cell r="I102" t="str">
            <v>Recycling (0,6%)</v>
          </cell>
          <cell r="J102" t="str">
            <v>Energieversorgung (0,8%)</v>
          </cell>
          <cell r="K102" t="str">
            <v>Herstellung von chemischen Erzeugnissen (0,9%)</v>
          </cell>
          <cell r="L102" t="str">
            <v>Herstellung von Metallerzeugnissen (0,8%)</v>
          </cell>
          <cell r="M102" t="str">
            <v>Nahrungs- und Genussmittel (0,7%)</v>
          </cell>
          <cell r="N102" t="str">
            <v>Verlagswesen usw. (0,7%)</v>
          </cell>
          <cell r="O102" t="str">
            <v>Metallerzeugung und -bearbeitung (0,7%)</v>
          </cell>
          <cell r="P102" t="str">
            <v>Verlagswesen usw. (0,9%)</v>
          </cell>
          <cell r="Q102" t="str">
            <v>Dienstleistg.f.Untern.u.Privatpers.ang (0,8%)</v>
          </cell>
          <cell r="R102" t="str">
            <v>Herstellung von Gummi- und Kunststoffwaren (0,7%)</v>
          </cell>
          <cell r="S102" t="str">
            <v>Tiefbau (0,8%)</v>
          </cell>
          <cell r="U102" t="str">
            <v>Grundstücks- und Wohnungswesen (0,8%)</v>
          </cell>
          <cell r="V102" t="str">
            <v>Energieversorgung (0,8%)</v>
          </cell>
          <cell r="W102" t="str">
            <v>Verlagswesen usw. (0,9%)</v>
          </cell>
          <cell r="X102" t="str">
            <v>Forschung und Entwicklung (0,8%)</v>
          </cell>
          <cell r="Y102" t="str">
            <v>Verlagswesen usw. (0,8%)</v>
          </cell>
        </row>
        <row r="103">
          <cell r="D103" t="str">
            <v>Reparatur und Installation von Maschinen und Ausrüstungen (0,8%)</v>
          </cell>
          <cell r="E103" t="str">
            <v>Reparatur und Installation von Maschinen und Ausrüstungen (0,7%)</v>
          </cell>
          <cell r="F103" t="str">
            <v>Hochbau (0,8%)</v>
          </cell>
          <cell r="G103" t="str">
            <v>Herstellung von Gummi- und Kunststoffwaren (0,8%)</v>
          </cell>
          <cell r="H103" t="str">
            <v>Energieversorgung (0,8%)</v>
          </cell>
          <cell r="I103" t="str">
            <v>Hochbau (0,6%)</v>
          </cell>
          <cell r="J103" t="str">
            <v>Verlagswesen usw. (0,7%)</v>
          </cell>
          <cell r="K103" t="str">
            <v>Herst.v. Glas u.Glaswaren, Keramik, Verarb.v. Steinen u.Erden (0,8%)</v>
          </cell>
          <cell r="L103" t="str">
            <v>Verlagswesen usw. (0,7%)</v>
          </cell>
          <cell r="M103" t="str">
            <v>Hast.v.DV-geräten, elektr. und optischen Erzeugnissen (0,7%)</v>
          </cell>
          <cell r="N103" t="str">
            <v>Herstellung von elektrischen Ausrüstungen (0,7%)</v>
          </cell>
          <cell r="O103" t="str">
            <v>Sonstiger Fahrzeugbau (0,7%)</v>
          </cell>
          <cell r="P103" t="str">
            <v>Hast.v.DV-geräten, elektr. und optischen Erzeugnissen (0,8%)</v>
          </cell>
          <cell r="Q103" t="str">
            <v>Energieversorgung (0,8%)</v>
          </cell>
          <cell r="R103" t="str">
            <v>Herstellung von elektrischen Ausrüstungen (0,7%)</v>
          </cell>
          <cell r="S103" t="str">
            <v>Hochbau (0,8%)</v>
          </cell>
          <cell r="U103" t="str">
            <v>Herstellung von sonstigen Waren (0,8%)</v>
          </cell>
          <cell r="V103" t="str">
            <v>Forschung und Entwicklung (0,8%)</v>
          </cell>
          <cell r="W103" t="str">
            <v>Wach- und Sicherheitsdienste sowie Detekteien (0,8%)</v>
          </cell>
          <cell r="X103" t="str">
            <v>Hochbau (0,8%)</v>
          </cell>
          <cell r="Y103" t="str">
            <v>Forschung und Entwicklung (0,8%)</v>
          </cell>
        </row>
        <row r="104">
          <cell r="D104" t="str">
            <v>Sonstiger Fahrzeugbau (0,8%)</v>
          </cell>
          <cell r="E104" t="str">
            <v>Verw.u. Führung v.Unternehmen u.Betr.; Unternehmensber. (0,6%)</v>
          </cell>
          <cell r="F104" t="str">
            <v>Herstellung von Gummi- und Kunststoffwaren (0,8%)</v>
          </cell>
          <cell r="G104" t="str">
            <v>Metallerzeugung und -bearbeitung (0,8%)</v>
          </cell>
          <cell r="H104" t="str">
            <v>Hochbau (0,8%)</v>
          </cell>
          <cell r="I104" t="str">
            <v>Herstellung von sonstigen Waren (0,5%)</v>
          </cell>
          <cell r="J104" t="str">
            <v>Dienstleistg.f.Untern.u.Privatpers.ang (0,7%)</v>
          </cell>
          <cell r="K104" t="str">
            <v>Energieversorgung (0,8%)</v>
          </cell>
          <cell r="L104" t="str">
            <v>Wach- und Sicherheitsdienste sowie Detekteien (0,7%)</v>
          </cell>
          <cell r="M104" t="str">
            <v>Recycling (0,7%)</v>
          </cell>
          <cell r="N104" t="str">
            <v>Herstellung von sonstigen Waren (0,7%)</v>
          </cell>
          <cell r="O104" t="str">
            <v>Herstellung von elektrischen Ausrüstungen (0,7%)</v>
          </cell>
          <cell r="P104" t="str">
            <v>Recycling (0,7%)</v>
          </cell>
          <cell r="Q104" t="str">
            <v>Hochbau (0,7%)</v>
          </cell>
          <cell r="R104" t="str">
            <v>Recycling (0,6%)</v>
          </cell>
          <cell r="S104" t="str">
            <v>Herstellung von pharmazeutischen Erzeugnissen (0,8%)</v>
          </cell>
          <cell r="U104" t="str">
            <v>Hochbau (0,8%)</v>
          </cell>
          <cell r="V104" t="str">
            <v>Herstellung von sonstigen Waren (0,8%)</v>
          </cell>
          <cell r="W104" t="str">
            <v>Herstellung von elektrischen Ausrüstungen (0,8%)</v>
          </cell>
          <cell r="X104" t="str">
            <v>Recycling (0,8%)</v>
          </cell>
          <cell r="Y104" t="str">
            <v>Hochbau (0,8%)</v>
          </cell>
        </row>
        <row r="105">
          <cell r="D105" t="str">
            <v>Maschinenbau (0,8%)</v>
          </cell>
          <cell r="E105" t="str">
            <v>Sonstiger Fahrzeugbau (0,6%)</v>
          </cell>
          <cell r="F105" t="str">
            <v>Wach- und Sicherheitsdienste sowie Detekteien (0,7%)</v>
          </cell>
          <cell r="G105" t="str">
            <v>Herstellung von pharmazeutischen Erzeugnissen (0,8%)</v>
          </cell>
          <cell r="H105" t="str">
            <v>Dienstleistg.f.Untern.u.Privatpers.ang (0,8%)</v>
          </cell>
          <cell r="I105" t="str">
            <v>Kreative, künstlerische und unterhaltende Tätigkeiten (0,5%)</v>
          </cell>
          <cell r="J105" t="str">
            <v>Herstellung von chemischen Erzeugnissen (0,6%)</v>
          </cell>
          <cell r="K105" t="str">
            <v>Forschung und Entwicklung (0,7%)</v>
          </cell>
          <cell r="L105" t="str">
            <v>Recycling (0,7%)</v>
          </cell>
          <cell r="M105" t="str">
            <v>Informationsdienstleistungen (0,7%)</v>
          </cell>
          <cell r="N105" t="str">
            <v>Energieversorgung (0,7%)</v>
          </cell>
          <cell r="O105" t="str">
            <v>Recycling (0,7%)</v>
          </cell>
          <cell r="P105" t="str">
            <v>Tiefbau (0,7%)</v>
          </cell>
          <cell r="Q105" t="str">
            <v>Herstellung von sonstigen Waren (0,7%)</v>
          </cell>
          <cell r="R105" t="str">
            <v>Verlagswesen usw. (0,6%)</v>
          </cell>
          <cell r="S105" t="str">
            <v>Herstellung von chemischen Erzeugnissen (0,7%)</v>
          </cell>
          <cell r="U105" t="str">
            <v>Forschung und Entwicklung (0,7%)</v>
          </cell>
          <cell r="V105" t="str">
            <v>Hochbau (0,8%)</v>
          </cell>
          <cell r="W105" t="str">
            <v>Hochbau (0,8%)</v>
          </cell>
          <cell r="X105" t="str">
            <v>Herst.v. Glas u.Glaswaren, Keramik, Verarb.v. Steinen u.Erden (0,8%)</v>
          </cell>
          <cell r="Y105" t="str">
            <v>Tiefbau (0,8%)</v>
          </cell>
        </row>
        <row r="106">
          <cell r="D106" t="str">
            <v>Wach- und Sicherheitsdienste sowie Detekteien (0,7%)</v>
          </cell>
          <cell r="E106" t="str">
            <v>Herst. v.Holz-, Flecht-, Korb- und Korkwaren (ohne Möbel) (0,5%)</v>
          </cell>
          <cell r="F106" t="str">
            <v>Verlagswesen usw. (0,7%)</v>
          </cell>
          <cell r="G106" t="str">
            <v>Reparatur und Installation von Maschinen und Ausrüstungen (0,7%)</v>
          </cell>
          <cell r="H106" t="str">
            <v>Recycling (0,8%)</v>
          </cell>
          <cell r="I106" t="str">
            <v>Herstellung von Metallerzeugnissen (0,5%)</v>
          </cell>
          <cell r="J106" t="str">
            <v>Grundstücks- und Wohnungswesen (0,6%)</v>
          </cell>
          <cell r="K106" t="str">
            <v>Dienstleistg.f.Untern.u.Privatpers.ang (0,7%)</v>
          </cell>
          <cell r="L106" t="str">
            <v>Reisebüros, Reiseveranst.u.Erbr.sonst.Reservierungs-DL (0,5%)</v>
          </cell>
          <cell r="M106" t="str">
            <v>Reparatur und Installation von Maschinen und Ausrüstungen (0,6%)</v>
          </cell>
          <cell r="N106" t="str">
            <v>Forschung und Entwicklung (0,7%)</v>
          </cell>
          <cell r="O106" t="str">
            <v>Reparatur und Installation von Maschinen und Ausrüstungen (0,7%)</v>
          </cell>
          <cell r="P106" t="str">
            <v>Forschung und Entwicklung (0,6%)</v>
          </cell>
          <cell r="Q106" t="str">
            <v>Herstellung von pharmazeutischen Erzeugnissen (0,7%)</v>
          </cell>
          <cell r="R106" t="str">
            <v>Herstellung von pharmazeutischen Erzeugnissen (0,5%)</v>
          </cell>
          <cell r="S106" t="str">
            <v>Reparatur und Installation von Maschinen und Ausrüstungen (0,6%)</v>
          </cell>
          <cell r="U106" t="str">
            <v>Metallerzeugung und -bearbeitung (0,7%)</v>
          </cell>
          <cell r="V106" t="str">
            <v>Metallerzeugung und -bearbeitung (0,7%)</v>
          </cell>
          <cell r="W106" t="str">
            <v>Recycling (0,8%)</v>
          </cell>
          <cell r="X106" t="str">
            <v>Herstellung von elektrischen Ausrüstungen (0,7%)</v>
          </cell>
          <cell r="Y106" t="str">
            <v>Herstellung von sonstigen Waren (0,7%)</v>
          </cell>
        </row>
        <row r="107">
          <cell r="D107" t="str">
            <v>Metallerzeugung und -bearbeitung (0,7%)</v>
          </cell>
          <cell r="E107" t="str">
            <v>Herstellung von Kraftwagen und Kraftwagenteilen (0,5%)</v>
          </cell>
          <cell r="F107" t="str">
            <v>Recycling (0,7%)</v>
          </cell>
          <cell r="G107" t="str">
            <v>Wach- und Sicherheitsdienste sowie Detekteien (0,6%)</v>
          </cell>
          <cell r="H107" t="str">
            <v>Metallerzeugung und -bearbeitung (0,7%)</v>
          </cell>
          <cell r="I107" t="str">
            <v>Tiefbau (0,4%)</v>
          </cell>
          <cell r="J107" t="str">
            <v>Tiefbau (0,6%)</v>
          </cell>
          <cell r="K107" t="str">
            <v>Grundstücks- und Wohnungswesen (0,7%)</v>
          </cell>
          <cell r="L107" t="str">
            <v>Herstellung von sonstigen Waren (0,5%)</v>
          </cell>
          <cell r="M107" t="str">
            <v>Hochbau (0,6%)</v>
          </cell>
          <cell r="N107" t="str">
            <v>Hochbau (0,7%)</v>
          </cell>
          <cell r="O107" t="str">
            <v>Grundstücks- und Wohnungswesen (0,7%)</v>
          </cell>
          <cell r="P107" t="str">
            <v>Hochbau (0,6%)</v>
          </cell>
          <cell r="Q107" t="str">
            <v>Recycling (0,6%)</v>
          </cell>
          <cell r="R107" t="str">
            <v>Grundstücks- und Wohnungswesen (0,5%)</v>
          </cell>
          <cell r="S107" t="str">
            <v>Recycling (0,6%)</v>
          </cell>
          <cell r="U107" t="str">
            <v>Tiefbau (0,7%)</v>
          </cell>
          <cell r="V107" t="str">
            <v>Tiefbau (0,7%)</v>
          </cell>
          <cell r="W107" t="str">
            <v>Herstellung von Gummi- und Kunststoffwaren (0,7%)</v>
          </cell>
          <cell r="X107" t="str">
            <v>Reparatur und Installation von Maschinen und Ausrüstungen (0,7%)</v>
          </cell>
          <cell r="Y107" t="str">
            <v>Land- und Forstwirtschaft, Fischerei (0,7%)</v>
          </cell>
        </row>
        <row r="108">
          <cell r="D108" t="str">
            <v>Herstellung von chemischen Erzeugnissen (0,6%)</v>
          </cell>
          <cell r="E108" t="str">
            <v>Herstellung von elektrischen Ausrüstungen (0,4%)</v>
          </cell>
          <cell r="F108" t="str">
            <v>Herst.v. Glas u.Glaswaren, Keramik, Verarb.v. Steinen u.Erden (0,7%)</v>
          </cell>
          <cell r="G108" t="str">
            <v>Forschung und Entwicklung (0,6%)</v>
          </cell>
          <cell r="H108" t="str">
            <v>Forschung und Entwicklung (0,7%)</v>
          </cell>
          <cell r="I108" t="str">
            <v>Sonsti.freiberufl., wissenschaftl.u.techn.Tätigkeiten (0,4%)</v>
          </cell>
          <cell r="J108" t="str">
            <v>Reparatur und Installation von Maschinen und Ausrüstungen (0,5%)</v>
          </cell>
          <cell r="K108" t="str">
            <v>Tiefbau (0,6%)</v>
          </cell>
          <cell r="L108" t="str">
            <v>Tiefbau (0,5%)</v>
          </cell>
          <cell r="M108" t="str">
            <v>Vermietung von beweglichen Sachen (0,4%)</v>
          </cell>
          <cell r="N108" t="str">
            <v>Tiefbau (0,6%)</v>
          </cell>
          <cell r="O108" t="str">
            <v>Herst.v. Glas u.Glaswaren, Keramik, Verarb.v. Steinen u.Erden (0,6%)</v>
          </cell>
          <cell r="P108" t="str">
            <v>Reparatur und Installation von Maschinen und Ausrüstungen (0,5%)</v>
          </cell>
          <cell r="Q108" t="str">
            <v>Metallerzeugung und -bearbeitung (0,6%)</v>
          </cell>
          <cell r="R108" t="str">
            <v>Hochbau (0,5%)</v>
          </cell>
          <cell r="S108" t="str">
            <v>Herstellung von Gummi- und Kunststoffwaren (0,6%)</v>
          </cell>
          <cell r="U108" t="str">
            <v>Land- und Forstwirtschaft, Fischerei (0,6%)</v>
          </cell>
          <cell r="V108" t="str">
            <v>Land- und Forstwirtschaft, Fischerei (0,6%)</v>
          </cell>
          <cell r="W108" t="str">
            <v>Herstellung von sonstigen Waren (0,6%)</v>
          </cell>
          <cell r="X108" t="str">
            <v>Metallerzeugung und -bearbeitung (0,7%)</v>
          </cell>
          <cell r="Y108" t="str">
            <v>Metallerzeugung und -bearbeitung (0,7%)</v>
          </cell>
        </row>
        <row r="109">
          <cell r="D109" t="str">
            <v>Herst.v. Glas u.Glaswaren, Keramik, Verarb.v. Steinen u.Erden (0,6%)</v>
          </cell>
          <cell r="E109" t="str">
            <v>Wasserversorgung, Abwasserentsorgung (0,4%)</v>
          </cell>
          <cell r="F109" t="str">
            <v>Metallerzeugung und -bearbeitung (0,7%)</v>
          </cell>
          <cell r="G109" t="str">
            <v>Gewinnung von Steinen und Erden (0,6%)</v>
          </cell>
          <cell r="H109" t="str">
            <v>Reparatur und Installation von Maschinen und Ausrüstungen (0,7%)</v>
          </cell>
          <cell r="I109" t="str">
            <v>Maschinenbau (0,4%)</v>
          </cell>
          <cell r="J109" t="str">
            <v>Metallerzeugung und -bearbeitung (0,5%)</v>
          </cell>
          <cell r="K109" t="str">
            <v>Land- und Forstwirtschaft, Fischerei (0,6%)</v>
          </cell>
          <cell r="L109" t="str">
            <v>Hochbau (0,4%)</v>
          </cell>
          <cell r="M109" t="str">
            <v>Kreative, künstlerische und unterhaltende Tätigkeiten (0,4%)</v>
          </cell>
          <cell r="N109" t="str">
            <v>Werbung und Marktforschung (0,5%)</v>
          </cell>
          <cell r="O109" t="str">
            <v>Forschung und Entwicklung (0,6%)</v>
          </cell>
          <cell r="P109" t="str">
            <v>Land- und Forstwirtschaft, Fischerei (0,5%)</v>
          </cell>
          <cell r="Q109" t="str">
            <v>Grundstücks- und Wohnungswesen (0,6%)</v>
          </cell>
          <cell r="R109" t="str">
            <v>Reparatur und Installation von Maschinen und Ausrüstungen (0,5%)</v>
          </cell>
          <cell r="S109" t="str">
            <v>Verlagswesen usw. (0,5%)</v>
          </cell>
          <cell r="U109" t="str">
            <v>Sonstiger Fahrzeugbau (0,6%)</v>
          </cell>
          <cell r="V109" t="str">
            <v>Recycling (0,6%)</v>
          </cell>
          <cell r="W109" t="str">
            <v>Herst.v. Glas u.Glaswaren, Keramik, Verarb.v. Steinen u.Erden (0,6%)</v>
          </cell>
          <cell r="X109" t="str">
            <v>Herstellung von sonstigen Waren (0,7%)</v>
          </cell>
          <cell r="Y109" t="str">
            <v>Recycling (0,6%)</v>
          </cell>
        </row>
        <row r="110">
          <cell r="D110" t="str">
            <v>Hast.v.DV-geräten, elektr. und optischen Erzeugnissen (0,5%)</v>
          </cell>
          <cell r="E110" t="str">
            <v>Vermietung von beweglichen Sachen (0,4%)</v>
          </cell>
          <cell r="F110" t="str">
            <v>Herstellung von sonstigen Waren (0,7%)</v>
          </cell>
          <cell r="G110" t="str">
            <v>Hast.v.DV-geräten, elektr. und optischen Erzeugnissen (0,5%)</v>
          </cell>
          <cell r="H110" t="str">
            <v>Herst. v.Holz-, Flecht-, Korb- und Korkwaren (ohne Möbel) (0,6%)</v>
          </cell>
          <cell r="I110" t="str">
            <v>Herstellung von pharmazeutischen Erzeugnissen (0,4%)</v>
          </cell>
          <cell r="J110" t="str">
            <v>Land- und Forstwirtschaft, Fischerei (0,4%)</v>
          </cell>
          <cell r="K110" t="str">
            <v>Herst. von Textilien und Bekleidung, Lederwaren (0,5%)</v>
          </cell>
          <cell r="L110" t="str">
            <v>Herstellung von elektrischen Ausrüstungen (0,4%)</v>
          </cell>
          <cell r="M110" t="str">
            <v>Metallerzeugung und -bearbeitung (0,4%)</v>
          </cell>
          <cell r="N110" t="str">
            <v>Recycling (0,5%)</v>
          </cell>
          <cell r="O110" t="str">
            <v>Hast.v.DV-geräten, elektr. und optischen Erzeugnissen (0,6%)</v>
          </cell>
          <cell r="P110" t="str">
            <v>Wach- und Sicherheitsdienste sowie Detekteien (0,5%)</v>
          </cell>
          <cell r="Q110" t="str">
            <v>Herstellung von elektrischen Ausrüstungen (0,5%)</v>
          </cell>
          <cell r="R110" t="str">
            <v>Wach- und Sicherheitsdienste sowie Detekteien (0,4%)</v>
          </cell>
          <cell r="S110" t="str">
            <v>Forschung und Entwicklung (0,4%)</v>
          </cell>
          <cell r="U110" t="str">
            <v>Recycling (0,6%)</v>
          </cell>
          <cell r="V110" t="str">
            <v>Sonstiger Fahrzeugbau (0,6%)</v>
          </cell>
          <cell r="W110" t="str">
            <v>Herstellung von chemischen Erzeugnissen (0,6%)</v>
          </cell>
          <cell r="X110" t="str">
            <v>Wach- und Sicherheitsdienste sowie Detekteien (0,7%)</v>
          </cell>
          <cell r="Y110" t="str">
            <v>Wach- und Sicherheitsdienste sowie Detekteien (0,6%)</v>
          </cell>
        </row>
        <row r="111">
          <cell r="D111" t="str">
            <v>Herstellung von sonstigen Waren (0,5%)</v>
          </cell>
          <cell r="E111" t="str">
            <v>Verlagswesen usw. (0,4%)</v>
          </cell>
          <cell r="F111" t="str">
            <v>Herst. von Textilien und Bekleidung, Lederwaren (0,7%)</v>
          </cell>
          <cell r="G111" t="str">
            <v>Herstellung von elektrischen Ausrüstungen (0,5%)</v>
          </cell>
          <cell r="H111" t="str">
            <v>Herstellung von Papier, Pappe und Waren daraus (0,5%)</v>
          </cell>
          <cell r="I111" t="str">
            <v>Vermietung von beweglichen Sachen (0,4%)</v>
          </cell>
          <cell r="J111" t="str">
            <v>Herst.v. Glas u.Glaswaren, Keramik, Verarb.v. Steinen u.Erden (0,4%)</v>
          </cell>
          <cell r="K111" t="str">
            <v>Reparatur und Installation von Maschinen und Ausrüstungen (0,5%)</v>
          </cell>
          <cell r="L111" t="str">
            <v>Werbung und Marktforschung (0,4%)</v>
          </cell>
          <cell r="M111" t="str">
            <v>Sonsti.freiberufl., wissenschaftl.u.techn.Tätigkeiten (0,4%)</v>
          </cell>
          <cell r="N111" t="str">
            <v>Reparatur und Installation von Maschinen und Ausrüstungen (0,5%)</v>
          </cell>
          <cell r="O111" t="str">
            <v>Verlagswesen usw. (0,5%)</v>
          </cell>
          <cell r="P111" t="str">
            <v>Herstellung von sonstigen Waren (0,5%)</v>
          </cell>
          <cell r="Q111" t="str">
            <v>Reparatur und Installation von Maschinen und Ausrüstungen (0,5%)</v>
          </cell>
          <cell r="R111" t="str">
            <v>Hast.v.DV-geräten, elektr. und optischen Erzeugnissen (0,3%)</v>
          </cell>
          <cell r="S111" t="str">
            <v>Herstellung von elektrischen Ausrüstungen (0,4%)</v>
          </cell>
          <cell r="U111" t="str">
            <v>Herstellung von pharmazeutischen Erzeugnissen (0,5%)</v>
          </cell>
          <cell r="V111" t="str">
            <v>Herstellung von pharmazeutischen Erzeugnissen (0,5%)</v>
          </cell>
          <cell r="W111" t="str">
            <v>Reparatur und Installation von Maschinen und Ausrüstungen (0,6%)</v>
          </cell>
          <cell r="X111" t="str">
            <v>Herstellung von chemischen Erzeugnissen (0,6%)</v>
          </cell>
          <cell r="Y111" t="str">
            <v>Reparatur und Installation von Maschinen und Ausrüstungen (0,5%)</v>
          </cell>
        </row>
        <row r="112">
          <cell r="D112" t="str">
            <v>Verlagswesen usw. (0,5%)</v>
          </cell>
          <cell r="E112" t="str">
            <v>Metallerzeugung und -bearbeitung (0,3%)</v>
          </cell>
          <cell r="F112" t="str">
            <v>Reparatur und Installation von Maschinen und Ausrüstungen (0,6%)</v>
          </cell>
          <cell r="G112" t="str">
            <v>Herstellung von Kraftwagen und Kraftwagenteilen (0,5%)</v>
          </cell>
          <cell r="H112" t="str">
            <v>Herstellung von chemischen Erzeugnissen (0,5%)</v>
          </cell>
          <cell r="I112" t="str">
            <v>Bibl.,Archive,Museen,zoolog.u.ä.Gärten (0,4%)</v>
          </cell>
          <cell r="J112" t="str">
            <v>Herstellung von Papier, Pappe und Waren daraus (0,4%)</v>
          </cell>
          <cell r="K112" t="str">
            <v>Wach- und Sicherheitsdienste sowie Detekteien (0,4%)</v>
          </cell>
          <cell r="L112" t="str">
            <v>Kreative, künstlerische und unterhaltende Tätigkeiten (0,3%)</v>
          </cell>
          <cell r="M112" t="str">
            <v>Tiefbau (0,4%)</v>
          </cell>
          <cell r="N112" t="str">
            <v>Metallerzeugung und -bearbeitung (0,4%)</v>
          </cell>
          <cell r="O112" t="str">
            <v>Herstellung von sonstigen Waren (0,4%)</v>
          </cell>
          <cell r="P112" t="str">
            <v>Werbung und Marktforschung (0,5%)</v>
          </cell>
          <cell r="Q112" t="str">
            <v>Herst. v.Holz-, Flecht-, Korb- und Korkwaren (ohne Möbel) (0,5%)</v>
          </cell>
          <cell r="R112" t="str">
            <v>Herstellung von Möbeln (0,3%)</v>
          </cell>
          <cell r="S112" t="str">
            <v>Herst.v. Glas u.Glaswaren, Keramik, Verarb.v. Steinen u.Erden (0,4%)</v>
          </cell>
          <cell r="U112" t="str">
            <v>Reparatur und Installation von Maschinen und Ausrüstungen (0,5%)</v>
          </cell>
          <cell r="V112" t="str">
            <v>Wach- und Sicherheitsdienste sowie Detekteien (0,5%)</v>
          </cell>
          <cell r="W112" t="str">
            <v>Metallerzeugung und -bearbeitung (0,5%)</v>
          </cell>
          <cell r="X112" t="str">
            <v>Verlagswesen usw. (0,5%)</v>
          </cell>
          <cell r="Y112" t="str">
            <v>Herst.v. Glas u.Glaswaren, Keramik, Verarb.v. Steinen u.Erden (0,5%)</v>
          </cell>
        </row>
        <row r="113">
          <cell r="D113" t="str">
            <v>Herst. v.Holz-, Flecht-, Korb- und Korkwaren (ohne Möbel) (0,5%)</v>
          </cell>
          <cell r="E113" t="str">
            <v>Hast.v.DV-geräten, elektr. und optischen Erzeugnissen (0,3%)</v>
          </cell>
          <cell r="F113" t="str">
            <v>Herstellung von chemischen Erzeugnissen (0,5%)</v>
          </cell>
          <cell r="G113" t="str">
            <v>Wasserversorgung, Abwasserentsorgung (0,4%)</v>
          </cell>
          <cell r="H113" t="str">
            <v>Wasserversorgung, Abwasserentsorgung (0,4%)</v>
          </cell>
          <cell r="I113" t="str">
            <v>Reisebüros, Reiseveranst.u.Erbr.sonst.Reservierungs-DL (0,4%)</v>
          </cell>
          <cell r="J113" t="str">
            <v>Recycling (0,4%)</v>
          </cell>
          <cell r="K113" t="str">
            <v>Recycling (0,4%)</v>
          </cell>
          <cell r="L113" t="str">
            <v>Sonsti.freiberufl., wissenschaftl.u.techn.Tätigkeiten (0,3%)</v>
          </cell>
          <cell r="M113" t="str">
            <v>Herstellung von pharmazeutischen Erzeugnissen (0,3%)</v>
          </cell>
          <cell r="N113" t="str">
            <v>Land- und Forstwirtschaft, Fischerei (0,4%)</v>
          </cell>
          <cell r="O113" t="str">
            <v>Herstellung von Papier, Pappe und Waren daraus (0,4%)</v>
          </cell>
          <cell r="P113" t="str">
            <v>Herstellung von Möbeln (0,4%)</v>
          </cell>
          <cell r="Q113" t="str">
            <v>Hast.v.DV-geräten, elektr. und optischen Erzeugnissen (0,5%)</v>
          </cell>
          <cell r="R113" t="str">
            <v>Wasserversorgung, Abwasserentsorgung (0,3%)</v>
          </cell>
          <cell r="S113" t="str">
            <v>Herstellung von Papier, Pappe und Waren daraus (0,3%)</v>
          </cell>
          <cell r="U113" t="str">
            <v>Herst.v. Glas u.Glaswaren, Keramik, Verarb.v. Steinen u.Erden (0,5%)</v>
          </cell>
          <cell r="V113" t="str">
            <v>Reparatur und Installation von Maschinen und Ausrüstungen (0,5%)</v>
          </cell>
          <cell r="W113" t="str">
            <v>Informationsdienstleistungen (0,5%)</v>
          </cell>
          <cell r="X113" t="str">
            <v>Herst. v.Holz-, Flecht-, Korb- und Korkwaren (ohne Möbel) (0,4%)</v>
          </cell>
          <cell r="Y113" t="str">
            <v>Sonstiger Fahrzeugbau (0,5%)</v>
          </cell>
        </row>
        <row r="114">
          <cell r="D114" t="str">
            <v>Wasserversorgung, Abwasserentsorgung (0,4%)</v>
          </cell>
          <cell r="E114" t="str">
            <v>Herstellung von Gummi- und Kunststoffwaren (0,3%)</v>
          </cell>
          <cell r="F114" t="str">
            <v>Kreative, künstlerische und unterhaltende Tätigkeiten (0,4%)</v>
          </cell>
          <cell r="G114" t="str">
            <v>Herstellung von sonstigen Waren (0,4%)</v>
          </cell>
          <cell r="H114" t="str">
            <v>Wach- und Sicherheitsdienste sowie Detekteien (0,4%)</v>
          </cell>
          <cell r="I114" t="str">
            <v>Herst.v.Druckerz.; Vervielf.v.besp. Ton-, Bild-u.Datenträgern (0,4%)</v>
          </cell>
          <cell r="J114" t="str">
            <v>Herst. von Textilien und Bekleidung, Lederwaren (0,4%)</v>
          </cell>
          <cell r="K114" t="str">
            <v>Werbung und Marktforschung (0,4%)</v>
          </cell>
          <cell r="L114" t="str">
            <v>Herstellung von chemischen Erzeugnissen (0,3%)</v>
          </cell>
          <cell r="M114" t="str">
            <v>Herstellung von Metallerzeugnissen (0,3%)</v>
          </cell>
          <cell r="N114" t="str">
            <v>Herstellung von Papier, Pappe und Waren daraus (0,3%)</v>
          </cell>
          <cell r="O114" t="str">
            <v>Wach- und Sicherheitsdienste sowie Detekteien (0,4%)</v>
          </cell>
          <cell r="P114" t="str">
            <v>Herst.v. Glas u.Glaswaren, Keramik, Verarb.v. Steinen u.Erden (0,4%)</v>
          </cell>
          <cell r="Q114" t="str">
            <v>Herstellung von Papier, Pappe und Waren daraus (0,5%)</v>
          </cell>
          <cell r="R114" t="str">
            <v>Land- und Forstwirtschaft, Fischerei (0,2%)</v>
          </cell>
          <cell r="S114" t="str">
            <v>Vermietung von beweglichen Sachen (0,3%)</v>
          </cell>
          <cell r="U114" t="str">
            <v>Wach- und Sicherheitsdienste sowie Detekteien (0,5%)</v>
          </cell>
          <cell r="V114" t="str">
            <v>Herst.v. Glas u.Glaswaren, Keramik, Verarb.v. Steinen u.Erden (0,5%)</v>
          </cell>
          <cell r="W114" t="str">
            <v>Sonstiger Fahrzeugbau (0,4%)</v>
          </cell>
          <cell r="X114" t="str">
            <v>Sonstiger Fahrzeugbau (0,4%)</v>
          </cell>
          <cell r="Y114" t="str">
            <v>Herstellung von pharmazeutischen Erzeugnissen (0,5%)</v>
          </cell>
        </row>
        <row r="115">
          <cell r="D115" t="str">
            <v>Herstellung von elektrischen Ausrüstungen (0,4%)</v>
          </cell>
          <cell r="E115" t="str">
            <v>Herst.v. Glas u.Glaswaren, Keramik, Verarb.v. Steinen u.Erden (0,3%)</v>
          </cell>
          <cell r="F115" t="str">
            <v>Herstellung von Papier, Pappe und Waren daraus (0,4%)</v>
          </cell>
          <cell r="G115" t="str">
            <v>Herstellung von Papier, Pappe und Waren daraus (0,4%)</v>
          </cell>
          <cell r="H115" t="str">
            <v>Verlagswesen usw. (0,4%)</v>
          </cell>
          <cell r="I115" t="str">
            <v>Herstellung von chemischen Erzeugnissen (0,4%)</v>
          </cell>
          <cell r="J115" t="str">
            <v>Herst. v.Holz-, Flecht-, Korb- und Korkwaren (ohne Möbel) (0,4%)</v>
          </cell>
          <cell r="K115" t="str">
            <v>Herstellung von pharmazeutischen Erzeugnissen (0,4%)</v>
          </cell>
          <cell r="L115" t="str">
            <v>Vermietung von beweglichen Sachen (0,2%)</v>
          </cell>
          <cell r="M115" t="str">
            <v>Herstellung von Gummi- und Kunststoffwaren (0,3%)</v>
          </cell>
          <cell r="N115" t="str">
            <v>Sonstiger Fahrzeugbau (0,3%)</v>
          </cell>
          <cell r="O115" t="str">
            <v>Herstellung von Möbeln (0,3%)</v>
          </cell>
          <cell r="P115" t="str">
            <v>Herstellung von Papier, Pappe und Waren daraus (0,3%)</v>
          </cell>
          <cell r="Q115" t="str">
            <v>Herst.v.Druckerz.; Vervielf.v.besp. Ton-, Bild-u.Datenträgern (0,3%)</v>
          </cell>
          <cell r="R115" t="str">
            <v>Werbung und Marktforschung (0,2%)</v>
          </cell>
          <cell r="S115" t="str">
            <v>Herst.v.Druckerz.; Vervielf.v.besp. Ton-, Bild-u.Datenträgern (0,3%)</v>
          </cell>
          <cell r="U115" t="str">
            <v>Werbung und Marktforschung (0,4%)</v>
          </cell>
          <cell r="V115" t="str">
            <v>Werbung und Marktforschung (0,4%)</v>
          </cell>
          <cell r="W115" t="str">
            <v>Wasserversorgung, Abwasserentsorgung (0,4%)</v>
          </cell>
          <cell r="X115" t="str">
            <v>Wasserversorgung, Abwasserentsorgung (0,4%)</v>
          </cell>
          <cell r="Y115" t="str">
            <v>Werbung und Marktforschung (0,4%)</v>
          </cell>
        </row>
        <row r="116">
          <cell r="D116" t="str">
            <v>Herstellung von Papier, Pappe und Waren daraus (0,4%)</v>
          </cell>
          <cell r="E116" t="str">
            <v>Herst.v.Druckerz.; Vervielf.v.besp. Ton-, Bild-u.Datenträgern (0,3%)</v>
          </cell>
          <cell r="F116" t="str">
            <v>Herst. v.Holz-, Flecht-, Korb- und Korkwaren (ohne Möbel) (0,3%)</v>
          </cell>
          <cell r="G116" t="str">
            <v>Verlagswesen usw. (0,3%)</v>
          </cell>
          <cell r="H116" t="str">
            <v>Herst.v.Druckerz.; Vervielf.v.besp. Ton-, Bild-u.Datenträgern (0,3%)</v>
          </cell>
          <cell r="I116" t="str">
            <v>Sonstiger Fahrzeugbau (0,3%)</v>
          </cell>
          <cell r="J116" t="str">
            <v>Herstellung von Möbeln (0,3%)</v>
          </cell>
          <cell r="K116" t="str">
            <v>Herst. v.Holz-, Flecht-, Korb- und Korkwaren (ohne Möbel) (0,4%)</v>
          </cell>
          <cell r="L116" t="str">
            <v>Bibl.,Archive,Museen,zoolog.u.ä.Gärten (0,2%)</v>
          </cell>
          <cell r="M116" t="str">
            <v>Wasserversorgung, Abwasserentsorgung (0,2%)</v>
          </cell>
          <cell r="N116" t="str">
            <v>Herst.v. Glas u.Glaswaren, Keramik, Verarb.v. Steinen u.Erden (0,3%)</v>
          </cell>
          <cell r="O116" t="str">
            <v>Vermietung von beweglichen Sachen (0,3%)</v>
          </cell>
          <cell r="P116" t="str">
            <v>Herst. von Textilien und Bekleidung, Lederwaren (0,3%)</v>
          </cell>
          <cell r="Q116" t="str">
            <v>Herst. von Textilien und Bekleidung, Lederwaren (0,3%)</v>
          </cell>
          <cell r="R116" t="str">
            <v>Spiel-, Wett- und Lotteriewesen (0,2%)</v>
          </cell>
          <cell r="S116" t="str">
            <v>Herstellung von Kraftwagen und Kraftwagenteilen (0,3%)</v>
          </cell>
          <cell r="U116" t="str">
            <v>Herstellung von Papier, Pappe und Waren daraus (0,3%)</v>
          </cell>
          <cell r="V116" t="str">
            <v>Herstellung von Papier, Pappe und Waren daraus (0,3%)</v>
          </cell>
          <cell r="W116" t="str">
            <v>Kreative, künstlerische und unterhaltende Tätigkeiten (0,4%)</v>
          </cell>
          <cell r="X116" t="str">
            <v>Herstellung von Papier, Pappe und Waren daraus (0,4%)</v>
          </cell>
          <cell r="Y116" t="str">
            <v>Herstellung von Papier, Pappe und Waren daraus (0,3%)</v>
          </cell>
        </row>
        <row r="117">
          <cell r="D117" t="str">
            <v>Vermietung von beweglichen Sachen (0,3%)</v>
          </cell>
          <cell r="E117" t="str">
            <v>Kreative, künstlerische und unterhaltende Tätigkeiten (0,3%)</v>
          </cell>
          <cell r="F117" t="str">
            <v>Sonstiger Fahrzeugbau (0,3%)</v>
          </cell>
          <cell r="G117" t="str">
            <v>Sonstiger Fahrzeugbau (0,3%)</v>
          </cell>
          <cell r="H117" t="str">
            <v>Kreative, künstlerische und unterhaltende Tätigkeiten (0,3%)</v>
          </cell>
          <cell r="I117" t="str">
            <v>Wasserversorgung, Abwasserentsorgung (0,3%)</v>
          </cell>
          <cell r="J117" t="str">
            <v>Wach- und Sicherheitsdienste sowie Detekteien (0,3%)</v>
          </cell>
          <cell r="K117" t="str">
            <v>Metallerzeugung und -bearbeitung (0,4%)</v>
          </cell>
          <cell r="L117" t="str">
            <v>Wasserversorgung, Abwasserentsorgung (0,2%)</v>
          </cell>
          <cell r="M117" t="str">
            <v>Reisebüros, Reiseveranst.u.Erbr.sonst.Reservierungs-DL (0,2%)</v>
          </cell>
          <cell r="N117" t="str">
            <v>Vermietung von beweglichen Sachen (0,3%)</v>
          </cell>
          <cell r="O117" t="str">
            <v>Herst.v.Druckerz.; Vervielf.v.besp. Ton-, Bild-u.Datenträgern (0,2%)</v>
          </cell>
          <cell r="P117" t="str">
            <v>Herst. v.Holz-, Flecht-, Korb- und Korkwaren (ohne Möbel) (0,3%)</v>
          </cell>
          <cell r="Q117" t="str">
            <v>Wach- und Sicherheitsdienste sowie Detekteien (0,3%)</v>
          </cell>
          <cell r="R117" t="str">
            <v>Vermietung von beweglichen Sachen (0,2%)</v>
          </cell>
          <cell r="S117" t="str">
            <v>Wasserversorgung, Abwasserentsorgung (0,2%)</v>
          </cell>
          <cell r="U117" t="str">
            <v>Herstellung von Möbeln (0,3%)</v>
          </cell>
          <cell r="V117" t="str">
            <v>Herstellung von Möbeln (0,3%)</v>
          </cell>
          <cell r="W117" t="str">
            <v>Werbung und Marktforschung (0,3%)</v>
          </cell>
          <cell r="X117" t="str">
            <v>Herst. von Textilien und Bekleidung, Lederwaren (0,3%)</v>
          </cell>
          <cell r="Y117" t="str">
            <v>Herst. v.Holz-, Flecht-, Korb- und Korkwaren (ohne Möbel) (0,3%)</v>
          </cell>
        </row>
        <row r="118">
          <cell r="D118" t="str">
            <v>Herstellung von Möbeln (0,2%)</v>
          </cell>
          <cell r="E118" t="str">
            <v>Bibl.,Archive,Museen,zoolog.u.ä.Gärten (0,3%)</v>
          </cell>
          <cell r="F118" t="str">
            <v>Wasserversorgung, Abwasserentsorgung (0,3%)</v>
          </cell>
          <cell r="G118" t="str">
            <v>Herst. v.Holz-, Flecht-, Korb- und Korkwaren (ohne Möbel) (0,3%)</v>
          </cell>
          <cell r="H118" t="str">
            <v>Herstellung von Möbeln (0,3%)</v>
          </cell>
          <cell r="I118" t="str">
            <v>Herstellung von Kraftwagen und Kraftwagenteilen (0,3%)</v>
          </cell>
          <cell r="J118" t="str">
            <v>Sonstiger Fahrzeugbau (0,3%)</v>
          </cell>
          <cell r="K118" t="str">
            <v>Herstellung von Möbeln (0,3%)</v>
          </cell>
          <cell r="L118" t="str">
            <v>Herst.v. Glas u.Glaswaren, Keramik, Verarb.v. Steinen u.Erden (0,1%)</v>
          </cell>
          <cell r="M118" t="str">
            <v>Kokerei und Mineralölverarbeitung (0,2%)</v>
          </cell>
          <cell r="N118" t="str">
            <v>Informationsdienstleistungen (0,3%)</v>
          </cell>
          <cell r="O118" t="str">
            <v>Herstellung von pharmazeutischen Erzeugnissen (0,2%)</v>
          </cell>
          <cell r="P118" t="str">
            <v>Herst.v.Druckerz.; Vervielf.v.besp. Ton-, Bild-u.Datenträgern (0,3%)</v>
          </cell>
          <cell r="Q118" t="str">
            <v>Sonstiger Fahrzeugbau (0,2%)</v>
          </cell>
          <cell r="R118" t="str">
            <v>Herst. v.Holz-, Flecht-, Korb- und Korkwaren (ohne Möbel) (0,2%)</v>
          </cell>
          <cell r="S118" t="str">
            <v>Veterinärwesen (0,2%)</v>
          </cell>
          <cell r="U118" t="str">
            <v>Herst. von Textilien und Bekleidung, Lederwaren (0,3%)</v>
          </cell>
          <cell r="V118" t="str">
            <v>Herst. von Textilien und Bekleidung, Lederwaren (0,3%)</v>
          </cell>
          <cell r="W118" t="str">
            <v>Herstellung von pharmazeutischen Erzeugnissen (0,3%)</v>
          </cell>
          <cell r="X118" t="str">
            <v>Kreative, künstlerische und unterhaltende Tätigkeiten (0,3%)</v>
          </cell>
          <cell r="Y118" t="str">
            <v>Herst. von Textilien und Bekleidung, Lederwaren (0,3%)</v>
          </cell>
        </row>
        <row r="119">
          <cell r="D119" t="str">
            <v>Dienstleistungen für Bergbau (0,2%)</v>
          </cell>
          <cell r="E119" t="str">
            <v>Herstellung von chemischen Erzeugnissen (0,2%)</v>
          </cell>
          <cell r="F119" t="str">
            <v>Herst.v.Druckerz.; Vervielf.v.besp. Ton-, Bild-u.Datenträgern (0,3%)</v>
          </cell>
          <cell r="G119" t="str">
            <v>Herstellung von Möbeln (0,3%)</v>
          </cell>
          <cell r="H119" t="str">
            <v>Gewinnung von Steinen und Erden (0,3%)</v>
          </cell>
          <cell r="I119" t="str">
            <v>Reparatur und Installation von Maschinen und Ausrüstungen (0,2%)</v>
          </cell>
          <cell r="J119" t="str">
            <v>Herst.v.Druckerz.; Vervielf.v.besp. Ton-, Bild-u.Datenträgern (0,3%)</v>
          </cell>
          <cell r="K119" t="str">
            <v>Herstellung von Papier, Pappe und Waren daraus (0,3%)</v>
          </cell>
          <cell r="L119" t="str">
            <v>Spiel-, Wett- und Lotteriewesen (0,1%)</v>
          </cell>
          <cell r="M119" t="str">
            <v>Herstellung von elektrischen Ausrüstungen (0,2%)</v>
          </cell>
          <cell r="N119" t="str">
            <v>Reisebüros, Reiseveranst.u.Erbr.sonst.Reservierungs-DL (0,3%)</v>
          </cell>
          <cell r="O119" t="str">
            <v>Werbung und Marktforschung (0,2%)</v>
          </cell>
          <cell r="P119" t="str">
            <v>Vermietung von beweglichen Sachen (0,3%)</v>
          </cell>
          <cell r="Q119" t="str">
            <v>Wasserversorgung, Abwasserentsorgung (0,2%)</v>
          </cell>
          <cell r="R119" t="str">
            <v>Herst.v.Druckerz.; Vervielf.v.besp. Ton-, Bild-u.Datenträgern (0,2%)</v>
          </cell>
          <cell r="S119" t="str">
            <v>Reisebüros, Reiseveranst.u.Erbr.sonst.Reservierungs-DL (0,2%)</v>
          </cell>
          <cell r="U119" t="str">
            <v>Herst. v.Holz-, Flecht-, Korb- und Korkwaren (ohne Möbel) (0,3%)</v>
          </cell>
          <cell r="V119" t="str">
            <v>Vermietung von beweglichen Sachen (0,3%)</v>
          </cell>
          <cell r="W119" t="str">
            <v>Herst. v.Holz-, Flecht-, Korb- und Korkwaren (ohne Möbel) (0,3%)</v>
          </cell>
          <cell r="X119" t="str">
            <v>Herstellung von pharmazeutischen Erzeugnissen (0,3%)</v>
          </cell>
          <cell r="Y119" t="str">
            <v>Herstellung von Möbeln (0,3%)</v>
          </cell>
        </row>
        <row r="120">
          <cell r="D120" t="str">
            <v>Kreative, künstlerische und unterhaltende Tätigkeiten (0,2%)</v>
          </cell>
          <cell r="E120" t="str">
            <v>Herstellung von Möbeln (0,2%)</v>
          </cell>
          <cell r="F120" t="str">
            <v>Informationsdienstleistungen (0,3%)</v>
          </cell>
          <cell r="G120" t="str">
            <v>Vermietung von beweglichen Sachen (0,3%)</v>
          </cell>
          <cell r="H120" t="str">
            <v>Herstellung von pharmazeutischen Erzeugnissen (0,2%)</v>
          </cell>
          <cell r="I120" t="str">
            <v>Herst.v. Glas u.Glaswaren, Keramik, Verarb.v. Steinen u.Erden (0,2%)</v>
          </cell>
          <cell r="J120" t="str">
            <v>Werbung und Marktforschung (0,3%)</v>
          </cell>
          <cell r="K120" t="str">
            <v>Herst.v.Druckerz.; Vervielf.v.besp. Ton-, Bild-u.Datenträgern (0,3%)</v>
          </cell>
          <cell r="L120" t="str">
            <v>Herst. von Textilien und Bekleidung, Lederwaren (0,1%)</v>
          </cell>
          <cell r="M120" t="str">
            <v>Herstellung von Kraftwagen und Kraftwagenteilen (0,2%)</v>
          </cell>
          <cell r="N120" t="str">
            <v>Sonsti.freiberufl., wissenschaftl.u.techn.Tätigkeiten (0,2%)</v>
          </cell>
          <cell r="O120" t="str">
            <v>Veterinärwesen (0,2%)</v>
          </cell>
          <cell r="P120" t="str">
            <v>Wasserversorgung, Abwasserentsorgung (0,2%)</v>
          </cell>
          <cell r="Q120" t="str">
            <v>Werbung und Marktforschung (0,2%)</v>
          </cell>
          <cell r="R120" t="str">
            <v>Herstellung von chemischen Erzeugnissen (0,2%)</v>
          </cell>
          <cell r="S120" t="str">
            <v>Sonsti.freiberufl., wissenschaftl.u.techn.Tätigkeiten (0,2%)</v>
          </cell>
          <cell r="U120" t="str">
            <v>Vermietung von beweglichen Sachen (0,3%)</v>
          </cell>
          <cell r="V120" t="str">
            <v>Herst. v.Holz-, Flecht-, Korb- und Korkwaren (ohne Möbel) (0,3%)</v>
          </cell>
          <cell r="W120" t="str">
            <v>Vermietung von beweglichen Sachen (0,3%)</v>
          </cell>
          <cell r="X120" t="str">
            <v>Vermietung von beweglichen Sachen (0,3%)</v>
          </cell>
          <cell r="Y120" t="str">
            <v>Vermietung von beweglichen Sachen (0,3%)</v>
          </cell>
        </row>
        <row r="121">
          <cell r="D121" t="str">
            <v>Kokerei und Mineralölverarbeitung (0,2%)</v>
          </cell>
          <cell r="E121" t="str">
            <v>Reisebüros, Reiseveranst.u.Erbr.sonst.Reservierungs-DL (0,2%)</v>
          </cell>
          <cell r="F121" t="str">
            <v>Herstellung von Möbeln (0,3%)</v>
          </cell>
          <cell r="G121" t="str">
            <v>Bergbau (0,3%)</v>
          </cell>
          <cell r="H121" t="str">
            <v>Informationsdienstleistungen (0,2%)</v>
          </cell>
          <cell r="I121" t="str">
            <v>Herstellung von Gummi- und Kunststoffwaren (0,1%)</v>
          </cell>
          <cell r="J121" t="str">
            <v>Vermietung von beweglichen Sachen (0,2%)</v>
          </cell>
          <cell r="K121" t="str">
            <v>Vermietung von beweglichen Sachen (0,3%)</v>
          </cell>
          <cell r="L121" t="str">
            <v>Informationsdienstleistungen (0,1%)</v>
          </cell>
          <cell r="M121" t="str">
            <v>Bibl.,Archive,Museen,zoolog.u.ä.Gärten (0,2%)</v>
          </cell>
          <cell r="N121" t="str">
            <v>Gewinnung von Steinen und Erden (0,2%)</v>
          </cell>
          <cell r="O121" t="str">
            <v>Herst. von Textilien und Bekleidung, Lederwaren (0,2%)</v>
          </cell>
          <cell r="P121" t="str">
            <v>Sonsti.freiberufl., wissenschaftl.u.techn.Tätigkeiten (0,2%)</v>
          </cell>
          <cell r="Q121" t="str">
            <v>Spiel-, Wett- und Lotteriewesen (0,2%)</v>
          </cell>
          <cell r="R121" t="str">
            <v>Sonsti.freiberufl., wissenschaftl.u.techn.Tätigkeiten (0,1%)</v>
          </cell>
          <cell r="S121" t="str">
            <v>Herstellung von Möbeln (0,2%)</v>
          </cell>
          <cell r="U121" t="str">
            <v>Herst.v.Druckerz.; Vervielf.v.besp. Ton-, Bild-u.Datenträgern (0,3%)</v>
          </cell>
          <cell r="V121" t="str">
            <v>Herst.v.Druckerz.; Vervielf.v.besp. Ton-, Bild-u.Datenträgern (0,3%)</v>
          </cell>
          <cell r="W121" t="str">
            <v>Herst.v.Druckerz.; Vervielf.v.besp. Ton-, Bild-u.Datenträgern (0,3%)</v>
          </cell>
          <cell r="X121" t="str">
            <v>Herstellung von Möbeln (0,3%)</v>
          </cell>
          <cell r="Y121" t="str">
            <v>Herst.v.Druckerz.; Vervielf.v.besp. Ton-, Bild-u.Datenträgern (0,3%)</v>
          </cell>
        </row>
        <row r="122">
          <cell r="D122" t="str">
            <v>Veterinärwesen (0,2%)</v>
          </cell>
          <cell r="E122" t="str">
            <v>Werbung und Marktforschung (0,1%)</v>
          </cell>
          <cell r="F122" t="str">
            <v>Vermietung von beweglichen Sachen (0,3%)</v>
          </cell>
          <cell r="G122" t="str">
            <v>Herst.v.Druckerz.; Vervielf.v.besp. Ton-, Bild-u.Datenträgern (0,2%)</v>
          </cell>
          <cell r="H122" t="str">
            <v>Herst. von Textilien und Bekleidung, Lederwaren (0,2%)</v>
          </cell>
          <cell r="I122" t="str">
            <v>Veterinärwesen (0,1%)</v>
          </cell>
          <cell r="J122" t="str">
            <v>Sonsti.freiberufl., wissenschaftl.u.techn.Tätigkeiten (0,2%)</v>
          </cell>
          <cell r="K122" t="str">
            <v>Sonsti.freiberufl., wissenschaftl.u.techn.Tätigkeiten (0,2%)</v>
          </cell>
          <cell r="L122" t="str">
            <v>Herstellung von Gummi- und Kunststoffwaren (0,1%)</v>
          </cell>
          <cell r="M122" t="str">
            <v>Herst.v.Druckerz.; Vervielf.v.besp. Ton-, Bild-u.Datenträgern (0,2%)</v>
          </cell>
          <cell r="N122" t="str">
            <v>Herst.v.Druckerz.; Vervielf.v.besp. Ton-, Bild-u.Datenträgern (0,2%)</v>
          </cell>
          <cell r="O122" t="str">
            <v>Wasserversorgung, Abwasserentsorgung (0,2%)</v>
          </cell>
          <cell r="P122" t="str">
            <v>Herstellung von pharmazeutischen Erzeugnissen (0,2%)</v>
          </cell>
          <cell r="Q122" t="str">
            <v>Vermietung von beweglichen Sachen (0,2%)</v>
          </cell>
          <cell r="R122" t="str">
            <v>Kreative, künstlerische und unterhaltende Tätigkeiten (0,1%)</v>
          </cell>
          <cell r="S122" t="str">
            <v>Werbung und Marktforschung (0,2%)</v>
          </cell>
          <cell r="U122" t="str">
            <v>Sonsti.freiberufl., wissenschaftl.u.techn.Tätigkeiten (0,2%)</v>
          </cell>
          <cell r="V122" t="str">
            <v>Informationsdienstleistungen (0,3%)</v>
          </cell>
          <cell r="W122" t="str">
            <v>Herstellung von Papier, Pappe und Waren daraus (0,3%)</v>
          </cell>
          <cell r="X122" t="str">
            <v>Herst.v.Druckerz.; Vervielf.v.besp. Ton-, Bild-u.Datenträgern (0,3%)</v>
          </cell>
          <cell r="Y122" t="str">
            <v>Informationsdienstleistungen (0,2%)</v>
          </cell>
        </row>
        <row r="123">
          <cell r="D123" t="str">
            <v>Sonsti.freiberufl., wissenschaftl.u.techn.Tätigkeiten (0,1%)</v>
          </cell>
          <cell r="E123" t="str">
            <v>Herst. von Textilien und Bekleidung, Lederwaren (0,1%)</v>
          </cell>
          <cell r="F123" t="str">
            <v>Sonsti.freiberufl., wissenschaftl.u.techn.Tätigkeiten (0,2%)</v>
          </cell>
          <cell r="G123" t="str">
            <v>Kreative, künstlerische und unterhaltende Tätigkeiten (0,2%)</v>
          </cell>
          <cell r="H123" t="str">
            <v>Vermietung von beweglichen Sachen (0,2%)</v>
          </cell>
          <cell r="I123" t="str">
            <v>Spiel-, Wett- und Lotteriewesen (0,1%)</v>
          </cell>
          <cell r="J123" t="str">
            <v>Kreative, künstlerische und unterhaltende Tätigkeiten (0,2%)</v>
          </cell>
          <cell r="K123" t="str">
            <v>Informationsdienstleistungen (0,2%)</v>
          </cell>
          <cell r="L123" t="str">
            <v>Herst.v.Druckerz.; Vervielf.v.besp. Ton-, Bild-u.Datenträgern (0,1%)</v>
          </cell>
          <cell r="M123" t="str">
            <v>Spiel-, Wett- und Lotteriewesen (0,1%)</v>
          </cell>
          <cell r="N123" t="str">
            <v>Herst. v.Holz-, Flecht-, Korb- und Korkwaren (ohne Möbel) (0,2%)</v>
          </cell>
          <cell r="O123" t="str">
            <v>Herst. v.Holz-, Flecht-, Korb- und Korkwaren (ohne Möbel) (0,2%)</v>
          </cell>
          <cell r="P123" t="str">
            <v>Kreative, künstlerische und unterhaltende Tätigkeiten (0,2%)</v>
          </cell>
          <cell r="Q123" t="str">
            <v>Gewinnung von Steinen und Erden (0,2%)</v>
          </cell>
          <cell r="R123" t="str">
            <v>Veterinärwesen (0,1%)</v>
          </cell>
          <cell r="S123" t="str">
            <v>Kreative, künstlerische und unterhaltende Tätigkeiten (0,2%)</v>
          </cell>
          <cell r="U123" t="str">
            <v>Wasserversorgung, Abwasserentsorgung (0,2%)</v>
          </cell>
          <cell r="V123" t="str">
            <v>Sonsti.freiberufl., wissenschaftl.u.techn.Tätigkeiten (0,2%)</v>
          </cell>
          <cell r="W123" t="str">
            <v>Herst. von Textilien und Bekleidung, Lederwaren (0,3%)</v>
          </cell>
          <cell r="X123" t="str">
            <v>Gewinnung von Steinen und Erden (0,2%)</v>
          </cell>
          <cell r="Y123" t="str">
            <v>Sonsti.freiberufl., wissenschaftl.u.techn.Tätigkeiten (0,2%)</v>
          </cell>
        </row>
        <row r="124">
          <cell r="D124" t="str">
            <v>Werbung und Marktforschung (0,1%)</v>
          </cell>
          <cell r="E124" t="str">
            <v>Kokerei und Mineralölverarbeitung (0,1%)</v>
          </cell>
          <cell r="F124" t="str">
            <v>Herstellung von pharmazeutischen Erzeugnissen (0,2%)</v>
          </cell>
          <cell r="G124" t="str">
            <v>Reisebüros, Reiseveranst.u.Erbr.sonst.Reservierungs-DL (0,2%)</v>
          </cell>
          <cell r="H124" t="str">
            <v>Bibl.,Archive,Museen,zoolog.u.ä.Gärten (0,2%)</v>
          </cell>
          <cell r="I124" t="str">
            <v>Herstellung von Möbeln (0,1%)</v>
          </cell>
          <cell r="J124" t="str">
            <v>Wasserversorgung, Abwasserentsorgung (0,2%)</v>
          </cell>
          <cell r="K124" t="str">
            <v>Kreative, künstlerische und unterhaltende Tätigkeiten (0,2%)</v>
          </cell>
          <cell r="L124" t="str">
            <v>Herst. v.Holz-, Flecht-, Korb- und Korkwaren (ohne Möbel) (0,1%)</v>
          </cell>
          <cell r="M124" t="str">
            <v>Tabakverarbeitung (0,1%)</v>
          </cell>
          <cell r="N124" t="str">
            <v>Kreative, künstlerische und unterhaltende Tätigkeiten (0,2%)</v>
          </cell>
          <cell r="O124" t="str">
            <v>Sonsti.freiberufl., wissenschaftl.u.techn.Tätigkeiten (0,2%)</v>
          </cell>
          <cell r="P124" t="str">
            <v>Reisebüros, Reiseveranst.u.Erbr.sonst.Reservierungs-DL (0,2%)</v>
          </cell>
          <cell r="Q124" t="str">
            <v>Reisebüros, Reiseveranst.u.Erbr.sonst.Reservierungs-DL (0,2%)</v>
          </cell>
          <cell r="R124" t="str">
            <v>Sonstiger Fahrzeugbau (0,1%)</v>
          </cell>
          <cell r="S124" t="str">
            <v>Spiel-, Wett- und Lotteriewesen (0,2%)</v>
          </cell>
          <cell r="U124" t="str">
            <v>Kreative, künstlerische und unterhaltende Tätigkeiten (0,2%)</v>
          </cell>
          <cell r="V124" t="str">
            <v>Kreative, künstlerische und unterhaltende Tätigkeiten (0,2%)</v>
          </cell>
          <cell r="W124" t="str">
            <v>Bibl.,Archive,Museen,zoolog.u.ä.Gärten (0,2%)</v>
          </cell>
          <cell r="X124" t="str">
            <v>Informationsdienstleistungen (0,2%)</v>
          </cell>
          <cell r="Y124" t="str">
            <v>Wasserversorgung, Abwasserentsorgung (0,2%)</v>
          </cell>
        </row>
        <row r="125">
          <cell r="D125" t="str">
            <v>Herst.v.Druckerz.; Vervielf.v.besp. Ton-, Bild-u.Datenträgern (0,1%)</v>
          </cell>
          <cell r="E125" t="str">
            <v>Spiel-, Wett- und Lotteriewesen (0,1%)</v>
          </cell>
          <cell r="F125" t="str">
            <v>Reisebüros, Reiseveranst.u.Erbr.sonst.Reservierungs-DL (0,2%)</v>
          </cell>
          <cell r="G125" t="str">
            <v>Kokerei und Mineralölverarbeitung (0,2%)</v>
          </cell>
          <cell r="H125" t="str">
            <v>Spiel-, Wett- und Lotteriewesen (0,1%)</v>
          </cell>
          <cell r="I125" t="str">
            <v>Metallerzeugung und -bearbeitung (0,1%)</v>
          </cell>
          <cell r="J125" t="str">
            <v>Spiel-, Wett- und Lotteriewesen (0,1%)</v>
          </cell>
          <cell r="K125" t="str">
            <v>Reisebüros, Reiseveranst.u.Erbr.sonst.Reservierungs-DL (0,2%)</v>
          </cell>
          <cell r="L125" t="str">
            <v>Herstellung von Möbeln (0,1%)</v>
          </cell>
          <cell r="M125" t="str">
            <v>Land- und Forstwirtschaft, Fischerei (0,1%)</v>
          </cell>
          <cell r="N125" t="str">
            <v>Herstellung von Möbeln (0,2%)</v>
          </cell>
          <cell r="O125" t="str">
            <v>Reisebüros, Reiseveranst.u.Erbr.sonst.Reservierungs-DL (0,2%)</v>
          </cell>
          <cell r="P125" t="str">
            <v>Informationsdienstleistungen (0,2%)</v>
          </cell>
          <cell r="Q125" t="str">
            <v>Veterinärwesen (0,2%)</v>
          </cell>
          <cell r="R125" t="str">
            <v>Reisebüros, Reiseveranst.u.Erbr.sonst.Reservierungs-DL (0,1%)</v>
          </cell>
          <cell r="S125" t="str">
            <v>Herst. v.Holz-, Flecht-, Korb- und Korkwaren (ohne Möbel) (0,1%)</v>
          </cell>
          <cell r="U125" t="str">
            <v>Informationsdienstleistungen (0,2%)</v>
          </cell>
          <cell r="V125" t="str">
            <v>Wasserversorgung, Abwasserentsorgung (0,2%)</v>
          </cell>
          <cell r="W125" t="str">
            <v>Sonsti.freiberufl., wissenschaftl.u.techn.Tätigkeiten (0,2%)</v>
          </cell>
          <cell r="X125" t="str">
            <v>Bibl.,Archive,Museen,zoolog.u.ä.Gärten (0,2%)</v>
          </cell>
          <cell r="Y125" t="str">
            <v>Kreative, künstlerische und unterhaltende Tätigkeiten (0,2%)</v>
          </cell>
        </row>
        <row r="126">
          <cell r="D126" t="str">
            <v>Bibl.,Archive,Museen,zoolog.u.ä.Gärten (0,1%)</v>
          </cell>
          <cell r="E126" t="str">
            <v>Veterinärwesen (0,1%)</v>
          </cell>
          <cell r="F126" t="str">
            <v>Werbung und Marktforschung (0,2%)</v>
          </cell>
          <cell r="G126" t="str">
            <v>Spiel-, Wett- und Lotteriewesen (0,1%)</v>
          </cell>
          <cell r="H126" t="str">
            <v>Werbung und Marktforschung (0,1%)</v>
          </cell>
          <cell r="I126" t="str">
            <v>Herst. von Textilien und Bekleidung, Lederwaren (0,0%)</v>
          </cell>
          <cell r="J126" t="str">
            <v>Informationsdienstleistungen (0,1%)</v>
          </cell>
          <cell r="K126" t="str">
            <v>Wasserversorgung, Abwasserentsorgung (0,1%)</v>
          </cell>
          <cell r="L126" t="str">
            <v>Veterinärwesen (0,1%)</v>
          </cell>
          <cell r="M126" t="str">
            <v>Veterinärwesen (0,1%)</v>
          </cell>
          <cell r="N126" t="str">
            <v>Herst. von Textilien und Bekleidung, Lederwaren (0,2%)</v>
          </cell>
          <cell r="O126" t="str">
            <v>Spiel-, Wett- und Lotteriewesen (0,1%)</v>
          </cell>
          <cell r="P126" t="str">
            <v>Spiel-, Wett- und Lotteriewesen (0,2%)</v>
          </cell>
          <cell r="Q126" t="str">
            <v>Tabakverarbeitung (0,2%)</v>
          </cell>
          <cell r="R126" t="str">
            <v>Tabakverarbeitung (0,1%)</v>
          </cell>
          <cell r="S126" t="str">
            <v>Metallerzeugung und -bearbeitung (0,1%)</v>
          </cell>
          <cell r="U126" t="str">
            <v>Reisebüros, Reiseveranst.u.Erbr.sonst.Reservierungs-DL (0,2%)</v>
          </cell>
          <cell r="V126" t="str">
            <v>Reisebüros, Reiseveranst.u.Erbr.sonst.Reservierungs-DL (0,2%)</v>
          </cell>
          <cell r="W126" t="str">
            <v>Reisebüros, Reiseveranst.u.Erbr.sonst.Reservierungs-DL (0,2%)</v>
          </cell>
          <cell r="X126" t="str">
            <v>Reisebüros, Reiseveranst.u.Erbr.sonst.Reservierungs-DL (0,2%)</v>
          </cell>
          <cell r="Y126" t="str">
            <v>Reisebüros, Reiseveranst.u.Erbr.sonst.Reservierungs-DL (0,2%)</v>
          </cell>
        </row>
        <row r="127">
          <cell r="D127" t="str">
            <v>Herstellung von pharmazeutischen Erzeugnissen (0,1%)</v>
          </cell>
          <cell r="E127" t="str">
            <v>Herstellung von Papier, Pappe und Waren daraus (0,1%)</v>
          </cell>
          <cell r="F127" t="str">
            <v>Bibl.,Archive,Museen,zoolog.u.ä.Gärten (0,2%)</v>
          </cell>
          <cell r="G127" t="str">
            <v>Sonsti.freiberufl., wissenschaftl.u.techn.Tätigkeiten (0,1%)</v>
          </cell>
          <cell r="H127" t="str">
            <v>Reisebüros, Reiseveranst.u.Erbr.sonst.Reservierungs-DL (0,1%)</v>
          </cell>
          <cell r="I127" t="str">
            <v>Land- und Forstwirtschaft, Fischerei (0,0%)</v>
          </cell>
          <cell r="J127" t="str">
            <v>Reisebüros, Reiseveranst.u.Erbr.sonst.Reservierungs-DL (0,1%)</v>
          </cell>
          <cell r="K127" t="str">
            <v>Gewinnung von Steinen und Erden (0,1%)</v>
          </cell>
          <cell r="L127" t="str">
            <v>Herstellung von pharmazeutischen Erzeugnissen (0,1%)</v>
          </cell>
          <cell r="M127" t="str">
            <v>Herst.v. Glas u.Glaswaren, Keramik, Verarb.v. Steinen u.Erden (0,1%)</v>
          </cell>
          <cell r="N127" t="str">
            <v>Wasserversorgung, Abwasserentsorgung (0,2%)</v>
          </cell>
          <cell r="O127" t="str">
            <v>Kreative, künstlerische und unterhaltende Tätigkeiten (0,1%)</v>
          </cell>
          <cell r="P127" t="str">
            <v>Sonstiger Fahrzeugbau (0,1%)</v>
          </cell>
          <cell r="Q127" t="str">
            <v>Sonsti.freiberufl., wissenschaftl.u.techn.Tätigkeiten (0,2%)</v>
          </cell>
          <cell r="R127" t="str">
            <v>Informationsdienstleistungen (0,1%)</v>
          </cell>
          <cell r="S127" t="str">
            <v>Herst. von Textilien und Bekleidung, Lederwaren (0,1%)</v>
          </cell>
          <cell r="U127" t="str">
            <v>Spiel-, Wett- und Lotteriewesen (0,1%)</v>
          </cell>
          <cell r="V127" t="str">
            <v>Spiel-, Wett- und Lotteriewesen (0,1%)</v>
          </cell>
          <cell r="W127" t="str">
            <v>Herstellung von Möbeln (0,2%)</v>
          </cell>
          <cell r="X127" t="str">
            <v>Werbung und Marktforschung (0,2%)</v>
          </cell>
          <cell r="Y127" t="str">
            <v>Spiel-, Wett- und Lotteriewesen (0,1%)</v>
          </cell>
        </row>
        <row r="128">
          <cell r="D128" t="str">
            <v>Spiel-, Wett- und Lotteriewesen (0,1%)</v>
          </cell>
          <cell r="E128" t="str">
            <v>Herstellung von pharmazeutischen Erzeugnissen (0,1%)</v>
          </cell>
          <cell r="F128" t="str">
            <v>Veterinärwesen (0,1%)</v>
          </cell>
          <cell r="G128" t="str">
            <v>Bibl.,Archive,Museen,zoolog.u.ä.Gärten (0,1%)</v>
          </cell>
          <cell r="H128" t="str">
            <v>Sonstiger Fahrzeugbau (0,1%)</v>
          </cell>
          <cell r="I128" t="str">
            <v>Herst. v.Holz-, Flecht-, Korb- und Korkwaren (ohne Möbel) (0,0%)</v>
          </cell>
          <cell r="J128" t="str">
            <v>Veterinärwesen (0,1%)</v>
          </cell>
          <cell r="K128" t="str">
            <v>Veterinärwesen (0,1%)</v>
          </cell>
          <cell r="L128" t="str">
            <v>Tabakverarbeitung (0,1%)</v>
          </cell>
          <cell r="M128" t="str">
            <v>Herstellung von Möbeln (0,1%)</v>
          </cell>
          <cell r="N128" t="str">
            <v>Spiel-, Wett- und Lotteriewesen (0,1%)</v>
          </cell>
          <cell r="O128" t="str">
            <v>Bibl.,Archive,Museen,zoolog.u.ä.Gärten (0,1%)</v>
          </cell>
          <cell r="P128" t="str">
            <v>Veterinärwesen (0,1%)</v>
          </cell>
          <cell r="Q128" t="str">
            <v>Kreative, künstlerische und unterhaltende Tätigkeiten (0,1%)</v>
          </cell>
          <cell r="R128" t="str">
            <v>Gewinnung von Steinen und Erden (0,1%)</v>
          </cell>
          <cell r="S128" t="str">
            <v>Informationsdienstleistungen (0,1%)</v>
          </cell>
          <cell r="U128" t="str">
            <v>Veterinärwesen (0,1%)</v>
          </cell>
          <cell r="V128" t="str">
            <v>Veterinärwesen (0,1%)</v>
          </cell>
          <cell r="W128" t="str">
            <v>Gewinnung von Steinen und Erden (0,1%)</v>
          </cell>
          <cell r="X128" t="str">
            <v>Sonsti.freiberufl., wissenschaftl.u.techn.Tätigkeiten (0,2%)</v>
          </cell>
          <cell r="Y128" t="str">
            <v>Veterinärwesen (0,1%)</v>
          </cell>
        </row>
        <row r="129">
          <cell r="D129" t="str">
            <v>Reisebüros, Reiseveranst.u.Erbr.sonst.Reservierungs-DL (0,1%)</v>
          </cell>
          <cell r="E129" t="str">
            <v>Sonsti.freiberufl., wissenschaftl.u.techn.Tätigkeiten (0,1%)</v>
          </cell>
          <cell r="F129" t="str">
            <v>Spiel-, Wett- und Lotteriewesen (0,1%)</v>
          </cell>
          <cell r="G129" t="str">
            <v>Herst. von Textilien und Bekleidung, Lederwaren (0,1%)</v>
          </cell>
          <cell r="H129" t="str">
            <v>Veterinärwesen (0,1%)</v>
          </cell>
          <cell r="I129" t="str">
            <v>Herstellung von Papier, Pappe und Waren daraus (0,0%)</v>
          </cell>
          <cell r="J129" t="str">
            <v>Bibl.,Archive,Museen,zoolog.u.ä.Gärten (0,1%)</v>
          </cell>
          <cell r="K129" t="str">
            <v>Spiel-, Wett- und Lotteriewesen (0,1%)</v>
          </cell>
          <cell r="L129" t="str">
            <v>Land- und Forstwirtschaft, Fischerei (0,0%)</v>
          </cell>
          <cell r="M129" t="str">
            <v>Herst. von Textilien und Bekleidung, Lederwaren (0,0%)</v>
          </cell>
          <cell r="N129" t="str">
            <v>Veterinärwesen (0,1%)</v>
          </cell>
          <cell r="O129" t="str">
            <v>Dienstleistungen für Bergbau (0,1%)</v>
          </cell>
          <cell r="P129" t="str">
            <v>Kokerei und Mineralölverarbeitung (0,1%)</v>
          </cell>
          <cell r="Q129" t="str">
            <v>Herstellung von Möbeln (0,1%)</v>
          </cell>
          <cell r="R129" t="str">
            <v>Bibl.,Archive,Museen,zoolog.u.ä.Gärten (0,0%)</v>
          </cell>
          <cell r="S129" t="str">
            <v>Bibl.,Archive,Museen,zoolog.u.ä.Gärten (0,1%)</v>
          </cell>
          <cell r="U129" t="str">
            <v>Gewinnung von Steinen und Erden (0,1%)</v>
          </cell>
          <cell r="V129" t="str">
            <v>Bibl.,Archive,Museen,zoolog.u.ä.Gärten (0,1%)</v>
          </cell>
          <cell r="W129" t="str">
            <v>Veterinärwesen (0,1%)</v>
          </cell>
          <cell r="X129" t="str">
            <v>Veterinärwesen (0,1%)</v>
          </cell>
          <cell r="Y129" t="str">
            <v>Bibl.,Archive,Museen,zoolog.u.ä.Gärten (0,1%)</v>
          </cell>
        </row>
        <row r="130">
          <cell r="D130" t="str">
            <v>Bergbau (0,1%)</v>
          </cell>
          <cell r="E130" t="str">
            <v>Gewinnung von Steinen und Erden (0,1%)</v>
          </cell>
          <cell r="F130" t="str">
            <v>Gewinnung von Steinen und Erden (0,1%)</v>
          </cell>
          <cell r="G130" t="str">
            <v>Werbung und Marktforschung (0,1%)</v>
          </cell>
          <cell r="H130" t="str">
            <v>Sonsti.freiberufl., wissenschaftl.u.techn.Tätigkeiten (0,1%)</v>
          </cell>
          <cell r="I130" t="str">
            <v>Bergbau (0,0%)</v>
          </cell>
          <cell r="J130" t="str">
            <v>Gewinnung von Steinen und Erden (0,1%)</v>
          </cell>
          <cell r="K130" t="str">
            <v>Bibl.,Archive,Museen,zoolog.u.ä.Gärten (0,1%)</v>
          </cell>
          <cell r="L130" t="str">
            <v>Gewinnung von Steinen und Erden (0,0%)</v>
          </cell>
          <cell r="M130" t="str">
            <v>Herstellung von Papier, Pappe und Waren daraus (0,0%)</v>
          </cell>
          <cell r="N130" t="str">
            <v>Bibl.,Archive,Museen,zoolog.u.ä.Gärten (0,1%)</v>
          </cell>
          <cell r="O130" t="str">
            <v>Informationsdienstleistungen (0,1%)</v>
          </cell>
          <cell r="P130" t="str">
            <v>Bibl.,Archive,Museen,zoolog.u.ä.Gärten (0,1%)</v>
          </cell>
          <cell r="Q130" t="str">
            <v>Informationsdienstleistungen (0,1%)</v>
          </cell>
          <cell r="R130" t="str">
            <v>Herst. von Textilien und Bekleidung, Lederwaren (0,0%)</v>
          </cell>
          <cell r="S130" t="str">
            <v>Kokerei und Mineralölverarbeitung (0,1%)</v>
          </cell>
          <cell r="U130" t="str">
            <v>Bibl.,Archive,Museen,zoolog.u.ä.Gärten (0,1%)</v>
          </cell>
          <cell r="V130" t="str">
            <v>Gewinnung von Steinen und Erden (0,1%)</v>
          </cell>
          <cell r="W130" t="str">
            <v>Spiel-, Wett- und Lotteriewesen (0,1%)</v>
          </cell>
          <cell r="X130" t="str">
            <v>Spiel-, Wett- und Lotteriewesen (0,1%)</v>
          </cell>
          <cell r="Y130" t="str">
            <v>Gewinnung von Steinen und Erden (0,1%)</v>
          </cell>
        </row>
        <row r="131">
          <cell r="D131" t="str">
            <v>Informationsdienstleistungen (0,1%)</v>
          </cell>
          <cell r="E131" t="str">
            <v>Informationsdienstleistungen (0,1%)</v>
          </cell>
          <cell r="F131" t="str">
            <v>Bergbau (0,1%)</v>
          </cell>
          <cell r="G131" t="str">
            <v>Veterinärwesen (0,1%)</v>
          </cell>
          <cell r="H131" t="str">
            <v>Tabakverarbeitung (0,0%)</v>
          </cell>
          <cell r="I131" t="str">
            <v>Tabakverarbeitung (0,0%)</v>
          </cell>
          <cell r="J131" t="str">
            <v>Kokerei und Mineralölverarbeitung (0,1%)</v>
          </cell>
          <cell r="K131" t="str">
            <v>Bergbau (0,1%)</v>
          </cell>
          <cell r="L131" t="str">
            <v>Herstellung von Papier, Pappe und Waren daraus (0,0%)</v>
          </cell>
          <cell r="M131" t="str">
            <v>Bergbau (0,0%)</v>
          </cell>
          <cell r="N131" t="str">
            <v>Kokerei und Mineralölverarbeitung (0,0%)</v>
          </cell>
          <cell r="O131" t="str">
            <v>Gewinnung von Steinen und Erden (0,1%)</v>
          </cell>
          <cell r="P131" t="str">
            <v>Gewinnung von Steinen und Erden (0,1%)</v>
          </cell>
          <cell r="Q131" t="str">
            <v>Bibl.,Archive,Museen,zoolog.u.ä.Gärten (0,1%)</v>
          </cell>
          <cell r="R131" t="str">
            <v>Herstellung von Papier, Pappe und Waren daraus (0,0%)</v>
          </cell>
          <cell r="S131" t="str">
            <v>Gewinnung von Steinen und Erden (0,1%)</v>
          </cell>
          <cell r="U131" t="str">
            <v>Kokerei und Mineralölverarbeitung (0,1%)</v>
          </cell>
          <cell r="V131" t="str">
            <v>Kokerei und Mineralölverarbeitung (0,1%)</v>
          </cell>
          <cell r="W131" t="str">
            <v>Bergbau (0,1%)</v>
          </cell>
          <cell r="X131" t="str">
            <v>Bergbau (0,1%)</v>
          </cell>
          <cell r="Y131" t="str">
            <v>Kokerei und Mineralölverarbeitung (0,1%)</v>
          </cell>
        </row>
        <row r="132">
          <cell r="D132" t="str">
            <v>Gewinnung von Steinen und Erden (0,1%)</v>
          </cell>
          <cell r="E132" t="str">
            <v>Bergbau (0,0%)</v>
          </cell>
          <cell r="F132" t="str">
            <v>Tabakverarbeitung (0,0%)</v>
          </cell>
          <cell r="G132" t="str">
            <v>Informationsdienstleistungen (0,1%)</v>
          </cell>
          <cell r="H132" t="str">
            <v>Dienstleistungen für Bergbau (0,0%)</v>
          </cell>
          <cell r="I132" t="str">
            <v>Kokerei und Mineralölverarbeitung (0,0%)</v>
          </cell>
          <cell r="J132" t="str">
            <v>Dienstleistungen für Bergbau (0,0%)</v>
          </cell>
          <cell r="K132" t="str">
            <v>Kokerei und Mineralölverarbeitung (0,0%)</v>
          </cell>
          <cell r="L132" t="str">
            <v>Kokerei und Mineralölverarbeitung (0,0%)</v>
          </cell>
          <cell r="M132" t="str">
            <v>Herst. v.Holz-, Flecht-, Korb- und Korkwaren (ohne Möbel) (0,0%)</v>
          </cell>
          <cell r="N132" t="str">
            <v>Dienstleistungen für Bergbau (0,0%)</v>
          </cell>
          <cell r="O132" t="str">
            <v>Kokerei und Mineralölverarbeitung (0,1%)</v>
          </cell>
          <cell r="P132" t="str">
            <v>Bergbau (0,1%)</v>
          </cell>
          <cell r="Q132" t="str">
            <v>Kokerei und Mineralölverarbeitung (0,0%)</v>
          </cell>
          <cell r="R132" t="str">
            <v>Kokerei und Mineralölverarbeitung (0,0%)</v>
          </cell>
          <cell r="S132" t="str">
            <v>Tabakverarbeitung (0,1%)</v>
          </cell>
          <cell r="U132" t="str">
            <v>Dienstleistungen für Bergbau (0,0%)</v>
          </cell>
          <cell r="V132" t="str">
            <v>Tabakverarbeitung (0,0%)</v>
          </cell>
          <cell r="W132" t="str">
            <v>Kokerei und Mineralölverarbeitung (0,1%)</v>
          </cell>
          <cell r="X132" t="str">
            <v>Kokerei und Mineralölverarbeitung (0,1%)</v>
          </cell>
          <cell r="Y132" t="str">
            <v>Bergbau (0,0%)</v>
          </cell>
        </row>
        <row r="133">
          <cell r="D133" t="str">
            <v>Herst. von Textilien und Bekleidung, Lederwaren (0,1%)</v>
          </cell>
          <cell r="E133" t="str">
            <v>Dienstleistungen für Bergbau (0,0%)</v>
          </cell>
          <cell r="F133" t="str">
            <v>Kokerei und Mineralölverarbeitung (0,0%)</v>
          </cell>
          <cell r="G133" t="str">
            <v>Tabakverarbeitung (0,0%)</v>
          </cell>
          <cell r="H133" t="str">
            <v>Bergbau (0,0%)</v>
          </cell>
          <cell r="I133" t="str">
            <v>Gewinnung von Steinen und Erden (0,0%)</v>
          </cell>
          <cell r="J133" t="str">
            <v>Tabakverarbeitung (0,0%)</v>
          </cell>
          <cell r="K133" t="str">
            <v>Tabakverarbeitung (0,0%)</v>
          </cell>
          <cell r="L133" t="str">
            <v>Dienstleistungen für Bergbau (0,0%)</v>
          </cell>
          <cell r="M133" t="str">
            <v>Gewinnung von Steinen und Erden (0,0%)</v>
          </cell>
          <cell r="N133" t="str">
            <v>Bergbau (0,0%)</v>
          </cell>
          <cell r="O133" t="str">
            <v>Bergbau (0,0%)</v>
          </cell>
          <cell r="P133" t="str">
            <v>Dienstleistungen für Bergbau (0,0%)</v>
          </cell>
          <cell r="Q133" t="str">
            <v>Dienstleistungen für Bergbau (0,0%)</v>
          </cell>
          <cell r="R133" t="str">
            <v>Dienstleistungen für Bergbau (0,0%)</v>
          </cell>
          <cell r="S133" t="str">
            <v>Dienstleistungen für Bergbau (0,0%)</v>
          </cell>
          <cell r="U133" t="str">
            <v>Tabakverarbeitung (0,0%)</v>
          </cell>
          <cell r="V133" t="str">
            <v>Dienstleistungen für Bergbau (0,0%)</v>
          </cell>
          <cell r="W133" t="str">
            <v>Dienstleistungen für Bergbau (0,0%)</v>
          </cell>
          <cell r="X133" t="str">
            <v>Dienstleistungen für Bergbau (0,0%)</v>
          </cell>
          <cell r="Y133" t="str">
            <v>Dienstleistungen für Bergbau (0,0%)</v>
          </cell>
        </row>
        <row r="134">
          <cell r="D134" t="str">
            <v>Tabakverarbeitung (0,0%)</v>
          </cell>
          <cell r="E134" t="str">
            <v>Tabakverarbeitung (0,0%)</v>
          </cell>
          <cell r="F134" t="str">
            <v>Dienstleistungen für Bergbau (0,0%)</v>
          </cell>
          <cell r="G134" t="str">
            <v>Dienstleistungen für Bergbau (0,0%)</v>
          </cell>
          <cell r="H134" t="str">
            <v>Kokerei und Mineralölverarbeitung (0,0%)</v>
          </cell>
          <cell r="I134" t="str">
            <v>Dienstleistungen für Bergbau (0,0%)</v>
          </cell>
          <cell r="J134" t="str">
            <v>Bergbau (0,0%)</v>
          </cell>
          <cell r="K134" t="str">
            <v>Dienstleistungen für Bergbau (0,0%)</v>
          </cell>
          <cell r="L134" t="str">
            <v>Bergbau (0,0%)</v>
          </cell>
          <cell r="M134" t="str">
            <v>Dienstleistungen für Bergbau (0,0%)</v>
          </cell>
          <cell r="N134" t="str">
            <v>Tabakverarbeitung (0,0%)</v>
          </cell>
          <cell r="O134" t="str">
            <v>Tabakverarbeitung (0,0%)</v>
          </cell>
          <cell r="P134" t="str">
            <v>Tabakverarbeitung (0,0%)</v>
          </cell>
          <cell r="Q134" t="str">
            <v>Bergbau (0,0%)</v>
          </cell>
          <cell r="R134" t="str">
            <v>Bergbau (0,0%)</v>
          </cell>
          <cell r="S134" t="str">
            <v>Bergbau (0,0%)</v>
          </cell>
          <cell r="U134" t="str">
            <v>Bergbau (0,0%)</v>
          </cell>
          <cell r="V134" t="str">
            <v>Bergbau (0,0%)</v>
          </cell>
          <cell r="W134" t="str">
            <v>Tabakverarbeitung (0,0%)</v>
          </cell>
          <cell r="X134" t="str">
            <v>Tabakverarbeitung (0,0%)</v>
          </cell>
          <cell r="Y134" t="str">
            <v>Tabakverarbeitung (0,0%)</v>
          </cell>
        </row>
      </sheetData>
      <sheetData sheetId="2">
        <row r="4">
          <cell r="B4" t="str">
            <v>Verarbeitendes Gewerbe</v>
          </cell>
          <cell r="D4">
            <v>100</v>
          </cell>
          <cell r="E4">
            <v>100</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U4">
            <v>100</v>
          </cell>
          <cell r="V4">
            <v>100</v>
          </cell>
          <cell r="W4">
            <v>100</v>
          </cell>
          <cell r="X4">
            <v>100</v>
          </cell>
          <cell r="Z4">
            <v>100</v>
          </cell>
        </row>
        <row r="5">
          <cell r="B5" t="str">
            <v>Nahrungs- und Genussmittel</v>
          </cell>
          <cell r="D5">
            <v>14.530434223846086</v>
          </cell>
          <cell r="E5">
            <v>23.979383997320863</v>
          </cell>
          <cell r="F5">
            <v>10.261078694505988</v>
          </cell>
          <cell r="G5">
            <v>18.631119274467377</v>
          </cell>
          <cell r="H5">
            <v>12.230039841909358</v>
          </cell>
          <cell r="I5">
            <v>13.482580073539944</v>
          </cell>
          <cell r="J5">
            <v>6.2306273929841227</v>
          </cell>
          <cell r="K5">
            <v>9.6736181801203465</v>
          </cell>
          <cell r="L5">
            <v>11.337909850961074</v>
          </cell>
          <cell r="M5">
            <v>7.0614829531895085</v>
          </cell>
          <cell r="N5">
            <v>10.073314984579007</v>
          </cell>
          <cell r="O5">
            <v>16.821186809571817</v>
          </cell>
          <cell r="P5">
            <v>11.256737727617839</v>
          </cell>
          <cell r="Q5">
            <v>11.145852159510754</v>
          </cell>
          <cell r="R5">
            <v>10.755672972327385</v>
          </cell>
          <cell r="S5">
            <v>18.256629046501068</v>
          </cell>
          <cell r="U5">
            <v>10.309625459319417</v>
          </cell>
          <cell r="V5">
            <v>10.368120527173842</v>
          </cell>
          <cell r="W5">
            <v>13.78085075391267</v>
          </cell>
          <cell r="X5">
            <v>13.82173485331654</v>
          </cell>
          <cell r="Z5">
            <v>10.777534886010585</v>
          </cell>
        </row>
        <row r="6">
          <cell r="B6" t="str">
            <v>Tabakverarbeitung</v>
          </cell>
          <cell r="D6">
            <v>-4.0000000000000001E-8</v>
          </cell>
          <cell r="E6">
            <v>-4.0000000000000001E-8</v>
          </cell>
          <cell r="F6">
            <v>0.10456507934788781</v>
          </cell>
          <cell r="G6">
            <v>5.8585929050985412E-2</v>
          </cell>
          <cell r="H6">
            <v>0.13764620913971093</v>
          </cell>
          <cell r="I6">
            <v>9.327919137913343E-2</v>
          </cell>
          <cell r="J6">
            <v>2.0031468206893853E-2</v>
          </cell>
          <cell r="K6">
            <v>4.9805963438501931E-2</v>
          </cell>
          <cell r="L6">
            <v>0.36515003668151613</v>
          </cell>
          <cell r="M6">
            <v>0.9409928016369149</v>
          </cell>
          <cell r="N6">
            <v>6.7195030710711671E-3</v>
          </cell>
          <cell r="O6">
            <v>0.15088468570960922</v>
          </cell>
          <cell r="P6">
            <v>5.3682588301481649E-2</v>
          </cell>
          <cell r="Q6">
            <v>0.75106550544407324</v>
          </cell>
          <cell r="R6">
            <v>0.36244177536074479</v>
          </cell>
          <cell r="S6">
            <v>0.50932977137187174</v>
          </cell>
          <cell r="U6">
            <v>0.11056547519220283</v>
          </cell>
          <cell r="V6">
            <v>0.11024679356339399</v>
          </cell>
          <cell r="W6">
            <v>9.0293566020773139E-2</v>
          </cell>
          <cell r="X6">
            <v>8.9884324979107949E-2</v>
          </cell>
          <cell r="Z6">
            <v>0.10783260567411319</v>
          </cell>
        </row>
        <row r="7">
          <cell r="B7" t="str">
            <v>Herst. von Textilien und Bekleidung, Lederwaren</v>
          </cell>
          <cell r="D7">
            <v>0.42739121280219261</v>
          </cell>
          <cell r="E7">
            <v>1.326879042646552</v>
          </cell>
          <cell r="F7">
            <v>3.6644561612683111</v>
          </cell>
          <cell r="G7">
            <v>0.76161754766281042</v>
          </cell>
          <cell r="H7">
            <v>1.0397410385429404</v>
          </cell>
          <cell r="I7">
            <v>0.58299514611958392</v>
          </cell>
          <cell r="J7">
            <v>1.4272072565302716</v>
          </cell>
          <cell r="K7">
            <v>2.0861164176362621</v>
          </cell>
          <cell r="L7">
            <v>0.76864086141459143</v>
          </cell>
          <cell r="M7">
            <v>0.43865152250757999</v>
          </cell>
          <cell r="N7">
            <v>1.1365626637354662</v>
          </cell>
          <cell r="O7">
            <v>1.1106427353320367</v>
          </cell>
          <cell r="P7">
            <v>1.7536585974485468</v>
          </cell>
          <cell r="Q7">
            <v>1.3441505580602959</v>
          </cell>
          <cell r="R7">
            <v>0.16606860787432118</v>
          </cell>
          <cell r="S7">
            <v>0.80869648560906215</v>
          </cell>
          <cell r="U7">
            <v>1.5401560276519957</v>
          </cell>
          <cell r="V7">
            <v>1.5225102691964827</v>
          </cell>
          <cell r="W7">
            <v>1.8362323115432448</v>
          </cell>
          <cell r="X7">
            <v>2.0080141064678387</v>
          </cell>
          <cell r="Z7">
            <v>1.5800650073116718</v>
          </cell>
        </row>
        <row r="8">
          <cell r="B8" t="str">
            <v>Herst. v.Holz-, Flecht-, Korb- und Korkwaren (ohne Möbel)</v>
          </cell>
          <cell r="D8">
            <v>3.5954723723948678</v>
          </cell>
          <cell r="E8">
            <v>4.9174420554870446</v>
          </cell>
          <cell r="F8">
            <v>1.8881854178091435</v>
          </cell>
          <cell r="G8">
            <v>1.878656680901599</v>
          </cell>
          <cell r="H8">
            <v>2.5925272275157125</v>
          </cell>
          <cell r="I8">
            <v>0.35632660386828968</v>
          </cell>
          <cell r="J8">
            <v>1.3469306008590354</v>
          </cell>
          <cell r="K8">
            <v>1.6953643515050416</v>
          </cell>
          <cell r="L8">
            <v>0.57693706115679555</v>
          </cell>
          <cell r="M8">
            <v>0.21977424524408401</v>
          </cell>
          <cell r="N8">
            <v>1.4199833811260034</v>
          </cell>
          <cell r="O8">
            <v>1.0478287579985797</v>
          </cell>
          <cell r="P8">
            <v>1.6215287899065061</v>
          </cell>
          <cell r="Q8">
            <v>2.3469974880112559</v>
          </cell>
          <cell r="R8">
            <v>0.7927656498525989</v>
          </cell>
          <cell r="S8">
            <v>1.0498153756734057</v>
          </cell>
          <cell r="U8">
            <v>1.4739148176929211</v>
          </cell>
          <cell r="V8">
            <v>1.4533114979643662</v>
          </cell>
          <cell r="W8">
            <v>2.2798291580213892</v>
          </cell>
          <cell r="X8">
            <v>2.5434845381925952</v>
          </cell>
          <cell r="Z8">
            <v>1.5825508778135771</v>
          </cell>
        </row>
        <row r="9">
          <cell r="B9" t="str">
            <v>Herstellung von Papier, Pappe und Waren daraus</v>
          </cell>
          <cell r="D9">
            <v>2.7528513767889189</v>
          </cell>
          <cell r="E9">
            <v>1.0699626457940909</v>
          </cell>
          <cell r="F9">
            <v>2.1601215328863979</v>
          </cell>
          <cell r="G9">
            <v>2.3442198382934301</v>
          </cell>
          <cell r="H9">
            <v>2.1818636147104593</v>
          </cell>
          <cell r="I9">
            <v>0.21267657754442426</v>
          </cell>
          <cell r="J9">
            <v>1.4711108804574111</v>
          </cell>
          <cell r="K9">
            <v>1.4213587190897263</v>
          </cell>
          <cell r="L9">
            <v>9.1287449170379023E-2</v>
          </cell>
          <cell r="M9">
            <v>0.35074178040994636</v>
          </cell>
          <cell r="N9">
            <v>2.3007234807985455</v>
          </cell>
          <cell r="O9">
            <v>2.1669998004359421</v>
          </cell>
          <cell r="P9">
            <v>1.8491901451850523</v>
          </cell>
          <cell r="Q9">
            <v>2.2156762016606053</v>
          </cell>
          <cell r="R9">
            <v>0.16364422790535302</v>
          </cell>
          <cell r="S9">
            <v>2.3942564236164445</v>
          </cell>
          <cell r="U9">
            <v>1.6898075099134116</v>
          </cell>
          <cell r="V9">
            <v>1.6625758332510518</v>
          </cell>
          <cell r="W9">
            <v>1.9546372319415937</v>
          </cell>
          <cell r="X9">
            <v>2.1934085803792276</v>
          </cell>
          <cell r="Z9">
            <v>1.7255041544810725</v>
          </cell>
        </row>
        <row r="10">
          <cell r="B10" t="str">
            <v>Herst.v.Druckerz.; Vervielf.v.besp. Ton-, Bild-u.Datenträgern</v>
          </cell>
          <cell r="D10">
            <v>1.0780335727185386</v>
          </cell>
          <cell r="E10">
            <v>2.4814361452091362</v>
          </cell>
          <cell r="F10">
            <v>1.7341773466290276</v>
          </cell>
          <cell r="G10">
            <v>1.1795307635598398</v>
          </cell>
          <cell r="H10">
            <v>1.5044392959278325</v>
          </cell>
          <cell r="I10">
            <v>5.7497317422097849</v>
          </cell>
          <cell r="J10">
            <v>1.1093388199840351</v>
          </cell>
          <cell r="K10">
            <v>1.4150422042804702</v>
          </cell>
          <cell r="L10">
            <v>0.59154304422405612</v>
          </cell>
          <cell r="M10">
            <v>1.5312437528638834</v>
          </cell>
          <cell r="N10">
            <v>1.4307826267759394</v>
          </cell>
          <cell r="O10">
            <v>1.2849801655812916</v>
          </cell>
          <cell r="P10">
            <v>1.5796014616710423</v>
          </cell>
          <cell r="Q10">
            <v>1.4609902601517271</v>
          </cell>
          <cell r="R10">
            <v>0.78185600999224203</v>
          </cell>
          <cell r="S10">
            <v>1.9472382281038978</v>
          </cell>
          <cell r="U10">
            <v>1.3693935073052359</v>
          </cell>
          <cell r="V10">
            <v>1.4501473198960986</v>
          </cell>
          <cell r="W10">
            <v>2.0616851832514018</v>
          </cell>
          <cell r="X10">
            <v>1.5561629444107012</v>
          </cell>
          <cell r="Z10">
            <v>1.4627132282522137</v>
          </cell>
        </row>
        <row r="11">
          <cell r="B11" t="str">
            <v>Kokerei und Mineralölverarbeitung</v>
          </cell>
          <cell r="D11">
            <v>1.4585160283839051</v>
          </cell>
          <cell r="E11">
            <v>1.3237458760995708</v>
          </cell>
          <cell r="F11">
            <v>5.1113211150884463E-2</v>
          </cell>
          <cell r="G11">
            <v>0.96080980243616088</v>
          </cell>
          <cell r="H11">
            <v>1.8201066911036158E-2</v>
          </cell>
          <cell r="I11">
            <v>2.7983679413740029E-2</v>
          </cell>
          <cell r="J11">
            <v>0.26756362676351075</v>
          </cell>
          <cell r="K11">
            <v>0.20401575498861577</v>
          </cell>
          <cell r="L11">
            <v>9.1287429170379034E-2</v>
          </cell>
          <cell r="M11">
            <v>1.9806597711385205</v>
          </cell>
          <cell r="N11">
            <v>7.3674900100673166E-2</v>
          </cell>
          <cell r="O11">
            <v>0.26552422622158406</v>
          </cell>
          <cell r="P11">
            <v>0.56934924519746588</v>
          </cell>
          <cell r="Q11">
            <v>9.8737711767406658E-2</v>
          </cell>
          <cell r="R11">
            <v>4.8487109379363846E-2</v>
          </cell>
          <cell r="S11">
            <v>0.65901308349046694</v>
          </cell>
          <cell r="U11">
            <v>0.33863417448266342</v>
          </cell>
          <cell r="V11">
            <v>0.33290717110649576</v>
          </cell>
          <cell r="W11">
            <v>0.37129441445901989</v>
          </cell>
          <cell r="X11">
            <v>0.41835217488142423</v>
          </cell>
          <cell r="Z11">
            <v>0.34303626145499799</v>
          </cell>
        </row>
        <row r="12">
          <cell r="B12" t="str">
            <v>Herstellung von chemischen Erzeugnissen</v>
          </cell>
          <cell r="D12">
            <v>4.5736076208405363</v>
          </cell>
          <cell r="E12">
            <v>2.2088541156217691</v>
          </cell>
          <cell r="F12">
            <v>2.5583375484540736</v>
          </cell>
          <cell r="G12">
            <v>9.5487317090566108</v>
          </cell>
          <cell r="H12">
            <v>2.0328416125013509</v>
          </cell>
          <cell r="I12">
            <v>5.5762323518445962</v>
          </cell>
          <cell r="J12">
            <v>2.3469245363452891</v>
          </cell>
          <cell r="K12">
            <v>3.7389351260582688</v>
          </cell>
          <cell r="L12">
            <v>1.7107280092529027</v>
          </cell>
          <cell r="M12">
            <v>8.3648790689840151</v>
          </cell>
          <cell r="N12">
            <v>6.0809463956382963</v>
          </cell>
          <cell r="O12">
            <v>4.0363303178686873</v>
          </cell>
          <cell r="P12">
            <v>7.7740281660589421</v>
          </cell>
          <cell r="Q12">
            <v>16.144946992994551</v>
          </cell>
          <cell r="R12">
            <v>0.7333687906128783</v>
          </cell>
          <cell r="S12">
            <v>5.0587556993836564</v>
          </cell>
          <cell r="U12">
            <v>5.2418494818447599</v>
          </cell>
          <cell r="V12">
            <v>5.2480140038906589</v>
          </cell>
          <cell r="W12">
            <v>4.060288592159524</v>
          </cell>
          <cell r="X12">
            <v>3.8524974834786656</v>
          </cell>
          <cell r="Z12">
            <v>5.0825644798407215</v>
          </cell>
        </row>
        <row r="13">
          <cell r="B13" t="str">
            <v>Herstellung von pharmazeutischen Erzeugnissen</v>
          </cell>
          <cell r="D13">
            <v>0.98160990415950733</v>
          </cell>
          <cell r="E13">
            <v>0.97440224611116344</v>
          </cell>
          <cell r="F13">
            <v>1.2247146744388395</v>
          </cell>
          <cell r="G13">
            <v>4.7462445293838318</v>
          </cell>
          <cell r="H13">
            <v>1.0698866446768442</v>
          </cell>
          <cell r="I13">
            <v>6.4446619859843279</v>
          </cell>
          <cell r="J13">
            <v>3.4280235181429135</v>
          </cell>
          <cell r="K13">
            <v>1.7499621361781514</v>
          </cell>
          <cell r="L13">
            <v>0.41627097741692837</v>
          </cell>
          <cell r="M13">
            <v>3.0651786696695313</v>
          </cell>
          <cell r="N13">
            <v>9.236731792230648</v>
          </cell>
          <cell r="O13">
            <v>1.1875610844166091</v>
          </cell>
          <cell r="P13">
            <v>1.2797624011871462</v>
          </cell>
          <cell r="Q13">
            <v>3.3383249677560185</v>
          </cell>
          <cell r="R13">
            <v>2.5055759179286263</v>
          </cell>
          <cell r="S13">
            <v>5.5396388889501846</v>
          </cell>
          <cell r="U13">
            <v>2.7281001743763968</v>
          </cell>
          <cell r="V13">
            <v>2.796616923522707</v>
          </cell>
          <cell r="W13">
            <v>2.2808411160589817</v>
          </cell>
          <cell r="X13">
            <v>1.7101042734929857</v>
          </cell>
          <cell r="Z13">
            <v>2.6678044027825796</v>
          </cell>
        </row>
        <row r="14">
          <cell r="B14" t="str">
            <v>Herstellung von Gummi- und Kunststoffwaren</v>
          </cell>
          <cell r="D14">
            <v>6.4647270705973927</v>
          </cell>
          <cell r="E14">
            <v>3.0062348018284926</v>
          </cell>
          <cell r="F14">
            <v>4.3159001255442897</v>
          </cell>
          <cell r="G14">
            <v>5.0618276060051395</v>
          </cell>
          <cell r="H14">
            <v>8.2246476591744653</v>
          </cell>
          <cell r="I14">
            <v>1.5139218052833359</v>
          </cell>
          <cell r="J14">
            <v>4.3286883132348324</v>
          </cell>
          <cell r="K14">
            <v>5.0403529072756834</v>
          </cell>
          <cell r="L14">
            <v>0.67552752186080467</v>
          </cell>
          <cell r="M14">
            <v>2.5161914155496152</v>
          </cell>
          <cell r="N14">
            <v>7.2232686977203944</v>
          </cell>
          <cell r="O14">
            <v>6.6305635492541208</v>
          </cell>
          <cell r="P14">
            <v>5.9395712653566326</v>
          </cell>
          <cell r="Q14">
            <v>7.0426381540632246</v>
          </cell>
          <cell r="R14">
            <v>3.4680468156089987</v>
          </cell>
          <cell r="S14">
            <v>3.9953942380886587</v>
          </cell>
          <cell r="U14">
            <v>5.3706878073880118</v>
          </cell>
          <cell r="V14">
            <v>5.2995863211011747</v>
          </cell>
          <cell r="W14">
            <v>5.0423861499745088</v>
          </cell>
          <cell r="X14">
            <v>5.5260343812760251</v>
          </cell>
          <cell r="Z14">
            <v>5.3264232739544592</v>
          </cell>
        </row>
        <row r="15">
          <cell r="B15" t="str">
            <v>Herst.v. Glas u.Glaswaren, Keramik, Verarb.v. Steinen u.Erden</v>
          </cell>
          <cell r="D15">
            <v>4.3755482251517144</v>
          </cell>
          <cell r="E15">
            <v>2.8574112808468843</v>
          </cell>
          <cell r="F15">
            <v>3.7710256437985872</v>
          </cell>
          <cell r="G15">
            <v>6.2640116809313611</v>
          </cell>
          <cell r="H15">
            <v>5.2618405757498596</v>
          </cell>
          <cell r="I15">
            <v>3.0483651514700805</v>
          </cell>
          <cell r="J15">
            <v>1.648457443868069</v>
          </cell>
          <cell r="K15">
            <v>3.6165981925686537</v>
          </cell>
          <cell r="L15">
            <v>0.83619354560067194</v>
          </cell>
          <cell r="M15">
            <v>0.56333972180932568</v>
          </cell>
          <cell r="N15">
            <v>2.1740120371726319</v>
          </cell>
          <cell r="O15">
            <v>3.2432014470733934</v>
          </cell>
          <cell r="P15">
            <v>2.210862099216202</v>
          </cell>
          <cell r="Q15">
            <v>4.6577911053744625</v>
          </cell>
          <cell r="R15">
            <v>3.5238070848952678</v>
          </cell>
          <cell r="S15">
            <v>2.8141825378858072</v>
          </cell>
          <cell r="U15">
            <v>2.6462841258630729</v>
          </cell>
          <cell r="V15">
            <v>2.6536966986022006</v>
          </cell>
          <cell r="W15">
            <v>4.350172642261084</v>
          </cell>
          <cell r="X15">
            <v>4.5286119940327518</v>
          </cell>
          <cell r="Z15">
            <v>2.8759665592012742</v>
          </cell>
        </row>
        <row r="16">
          <cell r="B16" t="str">
            <v>Metallerzeugung und -bearbeitung</v>
          </cell>
          <cell r="D16">
            <v>5.4848543992948038</v>
          </cell>
          <cell r="E16">
            <v>3.0939623251439672</v>
          </cell>
          <cell r="F16">
            <v>3.73761824742546</v>
          </cell>
          <cell r="G16">
            <v>4.8306082948172513</v>
          </cell>
          <cell r="H16">
            <v>3.3387745808681948</v>
          </cell>
          <cell r="I16">
            <v>1.0139451050911805</v>
          </cell>
          <cell r="J16">
            <v>1.9969002476774596</v>
          </cell>
          <cell r="K16">
            <v>1.5702684348803495</v>
          </cell>
          <cell r="L16">
            <v>7.1825018683254216</v>
          </cell>
          <cell r="M16">
            <v>4.1505945961811301</v>
          </cell>
          <cell r="N16">
            <v>2.9496392845191326</v>
          </cell>
          <cell r="O16">
            <v>3.6792910954014926</v>
          </cell>
          <cell r="P16">
            <v>7.8561586289201877</v>
          </cell>
          <cell r="Q16">
            <v>2.8969669638557112</v>
          </cell>
          <cell r="R16">
            <v>11.478132133079907</v>
          </cell>
          <cell r="S16">
            <v>0.90419573524128827</v>
          </cell>
          <cell r="U16">
            <v>3.7015707277474554</v>
          </cell>
          <cell r="V16">
            <v>3.6520229521631542</v>
          </cell>
          <cell r="W16">
            <v>3.6677418789110567</v>
          </cell>
          <cell r="X16">
            <v>4.0314990238069033</v>
          </cell>
          <cell r="Z16">
            <v>3.6970043739952043</v>
          </cell>
        </row>
        <row r="17">
          <cell r="B17" t="str">
            <v>Herstellung von Metallerzeugnissen</v>
          </cell>
          <cell r="D17">
            <v>11.339767217113458</v>
          </cell>
          <cell r="E17">
            <v>11.82285287503368</v>
          </cell>
          <cell r="F17">
            <v>13.866403711893865</v>
          </cell>
          <cell r="G17">
            <v>12.642070824948641</v>
          </cell>
          <cell r="H17">
            <v>15.380546225979023</v>
          </cell>
          <cell r="I17">
            <v>7.8326569089058342</v>
          </cell>
          <cell r="J17">
            <v>12.049253262133973</v>
          </cell>
          <cell r="K17">
            <v>8.1879325668811855</v>
          </cell>
          <cell r="L17">
            <v>5.0518511608887753</v>
          </cell>
          <cell r="M17">
            <v>3.0230178445818905</v>
          </cell>
          <cell r="N17">
            <v>10.046196708613614</v>
          </cell>
          <cell r="O17">
            <v>8.8210161242297094</v>
          </cell>
          <cell r="P17">
            <v>15.17031876399651</v>
          </cell>
          <cell r="Q17">
            <v>11.110306430874488</v>
          </cell>
          <cell r="R17">
            <v>14.521916064119473</v>
          </cell>
          <cell r="S17">
            <v>8.0388768861339699</v>
          </cell>
          <cell r="U17">
            <v>10.96273448855886</v>
          </cell>
          <cell r="V17">
            <v>10.905029881127405</v>
          </cell>
          <cell r="W17">
            <v>12.788408085046738</v>
          </cell>
          <cell r="X17">
            <v>13.46769517908162</v>
          </cell>
          <cell r="Z17">
            <v>11.208986611170547</v>
          </cell>
        </row>
        <row r="18">
          <cell r="B18" t="str">
            <v>Hast.v.DV-geräten, elektr. und optischen Erzeugnissen</v>
          </cell>
          <cell r="D18">
            <v>3.9464195694926034</v>
          </cell>
          <cell r="E18">
            <v>3.0720304193150985</v>
          </cell>
          <cell r="F18">
            <v>8.0518481036510927</v>
          </cell>
          <cell r="G18">
            <v>3.2605043042508415</v>
          </cell>
          <cell r="H18">
            <v>11.687986507652562</v>
          </cell>
          <cell r="I18">
            <v>10.819457887665687</v>
          </cell>
          <cell r="J18">
            <v>8.796844199699617</v>
          </cell>
          <cell r="K18">
            <v>7.7202933904855726</v>
          </cell>
          <cell r="L18">
            <v>6.6256479813861091</v>
          </cell>
          <cell r="M18">
            <v>6.7771217833430812</v>
          </cell>
          <cell r="N18">
            <v>7.1099963602366234</v>
          </cell>
          <cell r="O18">
            <v>3.0281906829372005</v>
          </cell>
          <cell r="P18">
            <v>4.3729005357582107</v>
          </cell>
          <cell r="Q18">
            <v>2.2535256023381112</v>
          </cell>
          <cell r="R18">
            <v>1.4655254412412724</v>
          </cell>
          <cell r="S18">
            <v>7.9576008424044158</v>
          </cell>
          <cell r="U18">
            <v>6.2724685887298373</v>
          </cell>
          <cell r="V18">
            <v>6.3562947003239172</v>
          </cell>
          <cell r="W18">
            <v>7.5257413888895464</v>
          </cell>
          <cell r="X18">
            <v>7.0742701528436198</v>
          </cell>
          <cell r="Z18">
            <v>6.4414012702907568</v>
          </cell>
        </row>
        <row r="19">
          <cell r="B19" t="str">
            <v>Herstellung von elektrischen Ausrüstungen</v>
          </cell>
          <cell r="D19">
            <v>2.8101842510672621</v>
          </cell>
          <cell r="E19">
            <v>4.018234626503431</v>
          </cell>
          <cell r="F19">
            <v>5.6598792293351927</v>
          </cell>
          <cell r="G19">
            <v>3.1941068626597251</v>
          </cell>
          <cell r="H19">
            <v>4.492841656258582</v>
          </cell>
          <cell r="I19">
            <v>14.417237831958863</v>
          </cell>
          <cell r="J19">
            <v>6.308569399578615</v>
          </cell>
          <cell r="K19">
            <v>5.9537775354969567</v>
          </cell>
          <cell r="L19">
            <v>2.6108228782728404</v>
          </cell>
          <cell r="M19">
            <v>1.9169699945167655</v>
          </cell>
          <cell r="N19">
            <v>4.765115802113896</v>
          </cell>
          <cell r="O19">
            <v>3.5318504475613421</v>
          </cell>
          <cell r="P19">
            <v>6.0983464050483143</v>
          </cell>
          <cell r="Q19">
            <v>2.64650204337239</v>
          </cell>
          <cell r="R19">
            <v>3.441378805950349</v>
          </cell>
          <cell r="S19">
            <v>3.0099222791178168</v>
          </cell>
          <cell r="U19">
            <v>5.3237179988346455</v>
          </cell>
          <cell r="V19">
            <v>5.4913617644561858</v>
          </cell>
          <cell r="W19">
            <v>5.6431815382920574</v>
          </cell>
          <cell r="X19">
            <v>4.440517604856927</v>
          </cell>
          <cell r="Z19">
            <v>5.3667733086866063</v>
          </cell>
        </row>
        <row r="20">
          <cell r="B20" t="str">
            <v>Maschinenbau</v>
          </cell>
          <cell r="D20">
            <v>5.9270132063808125</v>
          </cell>
          <cell r="E20">
            <v>10.087100738006077</v>
          </cell>
          <cell r="F20">
            <v>12.545809698564151</v>
          </cell>
          <cell r="G20">
            <v>10.875117968370919</v>
          </cell>
          <cell r="H20">
            <v>11.292680110990995</v>
          </cell>
          <cell r="I20">
            <v>6.4642505545739466</v>
          </cell>
          <cell r="J20">
            <v>21.80331751972016</v>
          </cell>
          <cell r="K20">
            <v>16.889244627397424</v>
          </cell>
          <cell r="L20">
            <v>8.763601660356386</v>
          </cell>
          <cell r="M20">
            <v>12.183569672347547</v>
          </cell>
          <cell r="N20">
            <v>10.984772855433588</v>
          </cell>
          <cell r="O20">
            <v>11.076086723041803</v>
          </cell>
          <cell r="P20">
            <v>16.022579438782806</v>
          </cell>
          <cell r="Q20">
            <v>14.007931756741982</v>
          </cell>
          <cell r="R20">
            <v>14.321906336679596</v>
          </cell>
          <cell r="S20">
            <v>15.619898902258118</v>
          </cell>
          <cell r="U20">
            <v>16.393514244148307</v>
          </cell>
          <cell r="V20">
            <v>16.21046310605038</v>
          </cell>
          <cell r="W20">
            <v>10.291221999617932</v>
          </cell>
          <cell r="X20">
            <v>10.815786736518776</v>
          </cell>
          <cell r="Z20">
            <v>15.570888340385736</v>
          </cell>
        </row>
        <row r="21">
          <cell r="B21" t="str">
            <v>Herstellung von Kraftwagen und Kraftwagenteilen</v>
          </cell>
          <cell r="D21">
            <v>12.539416229816361</v>
          </cell>
          <cell r="E21">
            <v>4.1889900033139087</v>
          </cell>
          <cell r="F21">
            <v>13.934220666231314</v>
          </cell>
          <cell r="G21">
            <v>3.0800594895738063</v>
          </cell>
          <cell r="H21">
            <v>7.8048834079136924</v>
          </cell>
          <cell r="I21">
            <v>4.3244249767366263</v>
          </cell>
          <cell r="J21">
            <v>16.154507501797923</v>
          </cell>
          <cell r="K21">
            <v>17.742480991171877</v>
          </cell>
          <cell r="L21">
            <v>27.287665040409696</v>
          </cell>
          <cell r="M21">
            <v>1.7797231634867867</v>
          </cell>
          <cell r="N21">
            <v>11.812716545262003</v>
          </cell>
          <cell r="O21">
            <v>20.97674880177842</v>
          </cell>
          <cell r="P21">
            <v>5.5695137196783904</v>
          </cell>
          <cell r="Q21">
            <v>8.7721952450222975</v>
          </cell>
          <cell r="R21">
            <v>23.500533169193172</v>
          </cell>
          <cell r="S21">
            <v>1.9215007074228725</v>
          </cell>
          <cell r="U21">
            <v>13.540692684892605</v>
          </cell>
          <cell r="V21">
            <v>13.370785998381246</v>
          </cell>
          <cell r="W21">
            <v>9.1215655888357645</v>
          </cell>
          <cell r="X21">
            <v>9.7791118598749556</v>
          </cell>
          <cell r="Z21">
            <v>12.944964840937086</v>
          </cell>
        </row>
        <row r="22">
          <cell r="B22" t="str">
            <v>Sonstiger Fahrzeugbau</v>
          </cell>
          <cell r="D22">
            <v>6.0503659492220958</v>
          </cell>
          <cell r="E22">
            <v>5.2902839745778119</v>
          </cell>
          <cell r="F22">
            <v>1.8113482891509511</v>
          </cell>
          <cell r="G22">
            <v>2.024730890402056</v>
          </cell>
          <cell r="H22">
            <v>0.55456629963313298</v>
          </cell>
          <cell r="I22">
            <v>5.2712091652348301</v>
          </cell>
          <cell r="J22">
            <v>1.1190532284001604</v>
          </cell>
          <cell r="K22">
            <v>3.8094330280098507</v>
          </cell>
          <cell r="L22">
            <v>13.864748211597165</v>
          </cell>
          <cell r="M22">
            <v>28.924989484063225</v>
          </cell>
          <cell r="N22">
            <v>2.2961636608574616</v>
          </cell>
          <cell r="O22">
            <v>3.5323424329712645</v>
          </cell>
          <cell r="P22">
            <v>0.82906333985602088</v>
          </cell>
          <cell r="Q22">
            <v>1.1940689493738379</v>
          </cell>
          <cell r="R22">
            <v>0.57336093266097754</v>
          </cell>
          <cell r="S22">
            <v>6.250804094083783</v>
          </cell>
          <cell r="U22">
            <v>2.841311042888838</v>
          </cell>
          <cell r="V22">
            <v>2.8861074780187144</v>
          </cell>
          <cell r="W22">
            <v>2.8091092216823847</v>
          </cell>
          <cell r="X22">
            <v>2.4716280495179741</v>
          </cell>
          <cell r="Z22">
            <v>2.8369654493756498</v>
          </cell>
        </row>
        <row r="23">
          <cell r="B23" t="str">
            <v>Herstellung von Möbeln</v>
          </cell>
          <cell r="D23">
            <v>1.7512615497748376</v>
          </cell>
          <cell r="E23">
            <v>2.0099004698884606</v>
          </cell>
          <cell r="F23">
            <v>1.5624632506711544</v>
          </cell>
          <cell r="G23">
            <v>1.7380502051792339</v>
          </cell>
          <cell r="H23">
            <v>1.2900067860696875</v>
          </cell>
          <cell r="I23">
            <v>1.0615174430945384</v>
          </cell>
          <cell r="J23">
            <v>1.256788663928013</v>
          </cell>
          <cell r="K23">
            <v>1.4486574964262813</v>
          </cell>
          <cell r="L23">
            <v>0.5623309080895349</v>
          </cell>
          <cell r="M23">
            <v>0.56333964180932572</v>
          </cell>
          <cell r="N23">
            <v>1.174479925350796</v>
          </cell>
          <cell r="O23">
            <v>1.7223817350025175</v>
          </cell>
          <cell r="P23">
            <v>2.4099187723341049</v>
          </cell>
          <cell r="Q23">
            <v>0.69939255251913046</v>
          </cell>
          <cell r="R23">
            <v>1.3140028931807604</v>
          </cell>
          <cell r="S23">
            <v>1.3566322530024721</v>
          </cell>
          <cell r="U23">
            <v>1.5581308666358651</v>
          </cell>
          <cell r="V23">
            <v>1.5489755399957437</v>
          </cell>
          <cell r="W23">
            <v>1.5300434975026902</v>
          </cell>
          <cell r="X23">
            <v>1.5942645793662831</v>
          </cell>
          <cell r="Z23">
            <v>1.554342047240127</v>
          </cell>
        </row>
        <row r="24">
          <cell r="B24" t="str">
            <v>Herstellung von sonstigen Waren</v>
          </cell>
          <cell r="D24">
            <v>3.8300161980789977</v>
          </cell>
          <cell r="E24">
            <v>6.3571135438249202</v>
          </cell>
          <cell r="F24">
            <v>3.7035426333248704</v>
          </cell>
          <cell r="G24">
            <v>2.3926507560422441</v>
          </cell>
          <cell r="H24">
            <v>4.9478705290344847</v>
          </cell>
          <cell r="I24">
            <v>8.2962546188601269</v>
          </cell>
          <cell r="J24">
            <v>4.8681834192280178</v>
          </cell>
          <cell r="K24">
            <v>3.9567455167222709</v>
          </cell>
          <cell r="L24">
            <v>3.3630319862367637</v>
          </cell>
          <cell r="M24">
            <v>7.3368734232300543</v>
          </cell>
          <cell r="N24">
            <v>4.648243699413479</v>
          </cell>
          <cell r="O24">
            <v>2.2029167753602947</v>
          </cell>
          <cell r="P24">
            <v>2.6887549543000491</v>
          </cell>
          <cell r="Q24">
            <v>3.3811112385218953</v>
          </cell>
          <cell r="R24">
            <v>3.9371603696043445</v>
          </cell>
          <cell r="S24">
            <v>7.3378710252165664</v>
          </cell>
          <cell r="U24">
            <v>3.8653078217272259</v>
          </cell>
          <cell r="V24">
            <v>3.9469946294729188</v>
          </cell>
          <cell r="W24">
            <v>4.5213143559517652</v>
          </cell>
          <cell r="X24">
            <v>4.0038815571276887</v>
          </cell>
          <cell r="Z24">
            <v>3.9537320870486838</v>
          </cell>
        </row>
        <row r="25">
          <cell r="B25" t="str">
            <v>Reparatur und Installation von Maschinen und Ausrüstungen</v>
          </cell>
          <cell r="D25">
            <v>6.0825071320751061</v>
          </cell>
          <cell r="E25">
            <v>5.9137761274270764</v>
          </cell>
          <cell r="F25">
            <v>3.3931880039185196</v>
          </cell>
          <cell r="G25">
            <v>4.5267423120061387</v>
          </cell>
          <cell r="H25">
            <v>2.9161663788400745</v>
          </cell>
          <cell r="I25">
            <v>3.4102884692211188</v>
          </cell>
          <cell r="J25">
            <v>2.0216759704596705</v>
          </cell>
          <cell r="K25">
            <v>2.029993729388504</v>
          </cell>
          <cell r="L25">
            <v>7.2263197875272027</v>
          </cell>
          <cell r="M25">
            <v>6.31066196343727</v>
          </cell>
          <cell r="N25">
            <v>3.0559519652507228</v>
          </cell>
          <cell r="O25">
            <v>3.4834688722522826</v>
          </cell>
          <cell r="P25">
            <v>3.0944702241785462</v>
          </cell>
          <cell r="Q25">
            <v>2.4908253825857787</v>
          </cell>
          <cell r="R25">
            <v>2.1443461625523663</v>
          </cell>
          <cell r="S25">
            <v>4.569744766444173</v>
          </cell>
          <cell r="U25">
            <v>2.7215302448062695</v>
          </cell>
          <cell r="V25">
            <v>2.7342278607418629</v>
          </cell>
          <cell r="W25">
            <v>3.9931585956658733</v>
          </cell>
          <cell r="X25">
            <v>4.0730528720973869</v>
          </cell>
          <cell r="Z25">
            <v>2.8929432040923353</v>
          </cell>
        </row>
        <row r="29">
          <cell r="D29" t="str">
            <v>Nahrungs- und Genussmittel (14,5%)</v>
          </cell>
          <cell r="E29" t="str">
            <v>Nahrungs- und Genussmittel (24,0%)</v>
          </cell>
          <cell r="F29" t="str">
            <v>Herstellung von Kraftwagen und Kraftwagenteilen (13,9%)</v>
          </cell>
          <cell r="G29" t="str">
            <v>Nahrungs- und Genussmittel (18,6%)</v>
          </cell>
          <cell r="H29" t="str">
            <v>Herstellung von Metallerzeugnissen (15,4%)</v>
          </cell>
          <cell r="I29" t="str">
            <v>Herstellung von elektrischen Ausrüstungen (14,4%)</v>
          </cell>
          <cell r="J29" t="str">
            <v>Maschinenbau (21,8%)</v>
          </cell>
          <cell r="K29" t="str">
            <v>Herstellung von Kraftwagen und Kraftwagenteilen (17,7%)</v>
          </cell>
          <cell r="L29" t="str">
            <v>Herstellung von Kraftwagen und Kraftwagenteilen (27,3%)</v>
          </cell>
          <cell r="M29" t="str">
            <v>Sonstiger Fahrzeugbau (28,9%)</v>
          </cell>
          <cell r="N29" t="str">
            <v>Herstellung von Kraftwagen und Kraftwagenteilen (11,8%)</v>
          </cell>
          <cell r="O29" t="str">
            <v>Herstellung von Kraftwagen und Kraftwagenteilen (21,0%)</v>
          </cell>
          <cell r="P29" t="str">
            <v>Maschinenbau (16,0%)</v>
          </cell>
          <cell r="Q29" t="str">
            <v>Herstellung von chemischen Erzeugnissen (16,1%)</v>
          </cell>
          <cell r="R29" t="str">
            <v>Herstellung von Kraftwagen und Kraftwagenteilen (23,5%)</v>
          </cell>
          <cell r="S29" t="str">
            <v>Nahrungs- und Genussmittel (18,3%)</v>
          </cell>
          <cell r="U29" t="str">
            <v>Maschinenbau (16,4%)</v>
          </cell>
          <cell r="V29" t="str">
            <v>Maschinenbau (16,2%)</v>
          </cell>
          <cell r="W29" t="str">
            <v>Nahrungs- und Genussmittel (13,8%)</v>
          </cell>
          <cell r="X29" t="str">
            <v>Nahrungs- und Genussmittel (13,8%)</v>
          </cell>
          <cell r="Z29" t="str">
            <v>Maschinenbau (15,5%)</v>
          </cell>
        </row>
        <row r="30">
          <cell r="D30" t="str">
            <v>Herstellung von Kraftwagen und Kraftwagenteilen (12,5%)</v>
          </cell>
          <cell r="E30" t="str">
            <v>Herstellung von Metallerzeugnissen (11,8%)</v>
          </cell>
          <cell r="F30" t="str">
            <v>Herstellung von Metallerzeugnissen (13,9%)</v>
          </cell>
          <cell r="G30" t="str">
            <v>Herstellung von Metallerzeugnissen (12,6%)</v>
          </cell>
          <cell r="H30" t="str">
            <v>Nahrungs- und Genussmittel (12,2%)</v>
          </cell>
          <cell r="I30" t="str">
            <v>Nahrungs- und Genussmittel (13,5%)</v>
          </cell>
          <cell r="J30" t="str">
            <v>Herstellung von Kraftwagen und Kraftwagenteilen (16,2%)</v>
          </cell>
          <cell r="K30" t="str">
            <v>Maschinenbau (16,9%)</v>
          </cell>
          <cell r="L30" t="str">
            <v>Sonstiger Fahrzeugbau (13,9%)</v>
          </cell>
          <cell r="M30" t="str">
            <v>Maschinenbau (12,2%)</v>
          </cell>
          <cell r="N30" t="str">
            <v>Maschinenbau (11,0%)</v>
          </cell>
          <cell r="O30" t="str">
            <v>Nahrungs- und Genussmittel (16,8%)</v>
          </cell>
          <cell r="P30" t="str">
            <v>Herstellung von Metallerzeugnissen (15,2%)</v>
          </cell>
          <cell r="Q30" t="str">
            <v>Maschinenbau (14,0%)</v>
          </cell>
          <cell r="R30" t="str">
            <v>Herstellung von Metallerzeugnissen (14,5%)</v>
          </cell>
          <cell r="S30" t="str">
            <v>Maschinenbau (15,6%)</v>
          </cell>
          <cell r="U30" t="str">
            <v>Herstellung von Kraftwagen und Kraftwagenteilen (13,5%)</v>
          </cell>
          <cell r="V30" t="str">
            <v>Herstellung von Kraftwagen und Kraftwagenteilen (13,4%)</v>
          </cell>
          <cell r="W30" t="str">
            <v>Herstellung von Metallerzeugnissen (12,8%)</v>
          </cell>
          <cell r="X30" t="str">
            <v>Herstellung von Metallerzeugnissen (13,5%)</v>
          </cell>
          <cell r="Z30" t="str">
            <v>Herstellung von Kraftwagen und Kraftwagenteilen (12,9%)</v>
          </cell>
        </row>
        <row r="31">
          <cell r="D31" t="str">
            <v>Herstellung von Metallerzeugnissen (11,3%)</v>
          </cell>
          <cell r="E31" t="str">
            <v>Maschinenbau (10,1%)</v>
          </cell>
          <cell r="F31" t="str">
            <v>Maschinenbau (12,5%)</v>
          </cell>
          <cell r="G31" t="str">
            <v>Maschinenbau (10,9%)</v>
          </cell>
          <cell r="H31" t="str">
            <v>Hast.v.DV-geräten, elektr. und optischen Erzeugnissen (11,7%)</v>
          </cell>
          <cell r="I31" t="str">
            <v>Hast.v.DV-geräten, elektr. und optischen Erzeugnissen (10,8%)</v>
          </cell>
          <cell r="J31" t="str">
            <v>Herstellung von Metallerzeugnissen (12,0%)</v>
          </cell>
          <cell r="K31" t="str">
            <v>Nahrungs- und Genussmittel (9,7%)</v>
          </cell>
          <cell r="L31" t="str">
            <v>Nahrungs- und Genussmittel (11,3%)</v>
          </cell>
          <cell r="M31" t="str">
            <v>Herstellung von chemischen Erzeugnissen (8,4%)</v>
          </cell>
          <cell r="N31" t="str">
            <v>Nahrungs- und Genussmittel (10,1%)</v>
          </cell>
          <cell r="O31" t="str">
            <v>Maschinenbau (11,1%)</v>
          </cell>
          <cell r="P31" t="str">
            <v>Nahrungs- und Genussmittel (11,3%)</v>
          </cell>
          <cell r="Q31" t="str">
            <v>Nahrungs- und Genussmittel (11,1%)</v>
          </cell>
          <cell r="R31" t="str">
            <v>Maschinenbau (14,3%)</v>
          </cell>
          <cell r="S31" t="str">
            <v>Herstellung von Metallerzeugnissen (8,0%)</v>
          </cell>
          <cell r="U31" t="str">
            <v>Herstellung von Metallerzeugnissen (11,0%)</v>
          </cell>
          <cell r="V31" t="str">
            <v>Herstellung von Metallerzeugnissen (10,9%)</v>
          </cell>
          <cell r="W31" t="str">
            <v>Maschinenbau (10,3%)</v>
          </cell>
          <cell r="X31" t="str">
            <v>Maschinenbau (10,8%)</v>
          </cell>
          <cell r="Z31" t="str">
            <v>Herstellung von Metallerzeugnissen (11,2%)</v>
          </cell>
        </row>
        <row r="32">
          <cell r="D32" t="str">
            <v>Herstellung von Gummi- und Kunststoffwaren (6,5%)</v>
          </cell>
          <cell r="E32" t="str">
            <v>Herstellung von sonstigen Waren (6,4%)</v>
          </cell>
          <cell r="F32" t="str">
            <v>Nahrungs- und Genussmittel (10,3%)</v>
          </cell>
          <cell r="G32" t="str">
            <v>Herstellung von chemischen Erzeugnissen (9,5%)</v>
          </cell>
          <cell r="H32" t="str">
            <v>Maschinenbau (11,3%)</v>
          </cell>
          <cell r="I32" t="str">
            <v>Herstellung von sonstigen Waren (8,3%)</v>
          </cell>
          <cell r="J32" t="str">
            <v>Hast.v.DV-geräten, elektr. und optischen Erzeugnissen (8,8%)</v>
          </cell>
          <cell r="K32" t="str">
            <v>Herstellung von Metallerzeugnissen (8,2%)</v>
          </cell>
          <cell r="L32" t="str">
            <v>Maschinenbau (8,8%)</v>
          </cell>
          <cell r="M32" t="str">
            <v>Herstellung von sonstigen Waren (7,3%)</v>
          </cell>
          <cell r="N32" t="str">
            <v>Herstellung von Metallerzeugnissen (10,0%)</v>
          </cell>
          <cell r="O32" t="str">
            <v>Herstellung von Metallerzeugnissen (8,8%)</v>
          </cell>
          <cell r="P32" t="str">
            <v>Metallerzeugung und -bearbeitung (7,9%)</v>
          </cell>
          <cell r="Q32" t="str">
            <v>Herstellung von Metallerzeugnissen (11,1%)</v>
          </cell>
          <cell r="R32" t="str">
            <v>Metallerzeugung und -bearbeitung (11,5%)</v>
          </cell>
          <cell r="S32" t="str">
            <v>Hast.v.DV-geräten, elektr. und optischen Erzeugnissen (8,0%)</v>
          </cell>
          <cell r="U32" t="str">
            <v>Nahrungs- und Genussmittel (10,3%)</v>
          </cell>
          <cell r="V32" t="str">
            <v>Nahrungs- und Genussmittel (10,4%)</v>
          </cell>
          <cell r="W32" t="str">
            <v>Herstellung von Kraftwagen und Kraftwagenteilen (9,1%)</v>
          </cell>
          <cell r="X32" t="str">
            <v>Herstellung von Kraftwagen und Kraftwagenteilen (9,8%)</v>
          </cell>
          <cell r="Z32" t="str">
            <v>Nahrungs- und Genussmittel (10,7%)</v>
          </cell>
        </row>
        <row r="33">
          <cell r="D33" t="str">
            <v>Reparatur und Installation von Maschinen und Ausrüstungen (6,1%)</v>
          </cell>
          <cell r="E33" t="str">
            <v>Reparatur und Installation von Maschinen und Ausrüstungen (5,9%)</v>
          </cell>
          <cell r="F33" t="str">
            <v>Hast.v.DV-geräten, elektr. und optischen Erzeugnissen (8,1%)</v>
          </cell>
          <cell r="G33" t="str">
            <v>Herst.v. Glas u.Glaswaren, Keramik, Verarb.v. Steinen u.Erden (6,3%)</v>
          </cell>
          <cell r="H33" t="str">
            <v>Herstellung von Gummi- und Kunststoffwaren (8,2%)</v>
          </cell>
          <cell r="I33" t="str">
            <v>Herstellung von Metallerzeugnissen (7,8%)</v>
          </cell>
          <cell r="J33" t="str">
            <v>Herstellung von elektrischen Ausrüstungen (6,3%)</v>
          </cell>
          <cell r="K33" t="str">
            <v>Hast.v.DV-geräten, elektr. und optischen Erzeugnissen (7,7%)</v>
          </cell>
          <cell r="L33" t="str">
            <v>Reparatur und Installation von Maschinen und Ausrüstungen (7,2%)</v>
          </cell>
          <cell r="M33" t="str">
            <v>Nahrungs- und Genussmittel (7,1%)</v>
          </cell>
          <cell r="N33" t="str">
            <v>Herstellung von pharmazeutischen Erzeugnissen (9,2%)</v>
          </cell>
          <cell r="O33" t="str">
            <v>Herstellung von Gummi- und Kunststoffwaren (6,6%)</v>
          </cell>
          <cell r="P33" t="str">
            <v>Herstellung von chemischen Erzeugnissen (7,8%)</v>
          </cell>
          <cell r="Q33" t="str">
            <v>Herstellung von Kraftwagen und Kraftwagenteilen (8,8%)</v>
          </cell>
          <cell r="R33" t="str">
            <v>Nahrungs- und Genussmittel (10,8%)</v>
          </cell>
          <cell r="S33" t="str">
            <v>Herstellung von sonstigen Waren (7,3%)</v>
          </cell>
          <cell r="U33" t="str">
            <v>Hast.v.DV-geräten, elektr. und optischen Erzeugnissen (6,3%)</v>
          </cell>
          <cell r="V33" t="str">
            <v>Hast.v.DV-geräten, elektr. und optischen Erzeugnissen (6,4%)</v>
          </cell>
          <cell r="W33" t="str">
            <v>Hast.v.DV-geräten, elektr. und optischen Erzeugnissen (7,5%)</v>
          </cell>
          <cell r="X33" t="str">
            <v>Hast.v.DV-geräten, elektr. und optischen Erzeugnissen (7,1%)</v>
          </cell>
          <cell r="Z33" t="str">
            <v>Hast.v.DV-geräten, elektr. und optischen Erzeugnissen (6,44%)</v>
          </cell>
        </row>
        <row r="34">
          <cell r="D34" t="str">
            <v>Sonstiger Fahrzeugbau (6,1%)</v>
          </cell>
          <cell r="E34" t="str">
            <v>Sonstiger Fahrzeugbau (5,3%)</v>
          </cell>
          <cell r="F34" t="str">
            <v>Herstellung von elektrischen Ausrüstungen (5,7%)</v>
          </cell>
          <cell r="G34" t="str">
            <v>Herstellung von Gummi- und Kunststoffwaren (5,1%)</v>
          </cell>
          <cell r="H34" t="str">
            <v>Herstellung von Kraftwagen und Kraftwagenteilen (7,8%)</v>
          </cell>
          <cell r="I34" t="str">
            <v>Maschinenbau (6,5%)</v>
          </cell>
          <cell r="J34" t="str">
            <v>Nahrungs- und Genussmittel (6,2%)</v>
          </cell>
          <cell r="K34" t="str">
            <v>Herstellung von elektrischen Ausrüstungen (6,0%)</v>
          </cell>
          <cell r="L34" t="str">
            <v>Metallerzeugung und -bearbeitung (7,2%)</v>
          </cell>
          <cell r="M34" t="str">
            <v>Hast.v.DV-geräten, elektr. und optischen Erzeugnissen (6,8%)</v>
          </cell>
          <cell r="N34" t="str">
            <v>Herstellung von Gummi- und Kunststoffwaren (7,2%)</v>
          </cell>
          <cell r="O34" t="str">
            <v>Herstellung von chemischen Erzeugnissen (4,0%)</v>
          </cell>
          <cell r="P34" t="str">
            <v>Herstellung von elektrischen Ausrüstungen (6,1%)</v>
          </cell>
          <cell r="Q34" t="str">
            <v>Herstellung von Gummi- und Kunststoffwaren (7,0%)</v>
          </cell>
          <cell r="R34" t="str">
            <v>Herstellung von sonstigen Waren (3,9%)</v>
          </cell>
          <cell r="S34" t="str">
            <v>Sonstiger Fahrzeugbau (6,3%)</v>
          </cell>
          <cell r="U34" t="str">
            <v>Herstellung von Gummi- und Kunststoffwaren (5,4%)</v>
          </cell>
          <cell r="V34" t="str">
            <v>Herstellung von elektrischen Ausrüstungen (5,5%)</v>
          </cell>
          <cell r="W34" t="str">
            <v>Herstellung von elektrischen Ausrüstungen (5,6%)</v>
          </cell>
          <cell r="X34" t="str">
            <v>Herstellung von Gummi- und Kunststoffwaren (5,5%)</v>
          </cell>
          <cell r="Z34" t="str">
            <v>Herstellung von elektrischen Ausrüstungen (5,36%)</v>
          </cell>
        </row>
        <row r="35">
          <cell r="D35" t="str">
            <v>Maschinenbau (5,9%)</v>
          </cell>
          <cell r="E35" t="str">
            <v>Herst. v.Holz-, Flecht-, Korb- und Korkwaren (ohne Möbel) (4,9%)</v>
          </cell>
          <cell r="F35" t="str">
            <v>Herstellung von Gummi- und Kunststoffwaren (4,3%)</v>
          </cell>
          <cell r="G35" t="str">
            <v>Metallerzeugung und -bearbeitung (4,8%)</v>
          </cell>
          <cell r="H35" t="str">
            <v>Herst.v. Glas u.Glaswaren, Keramik, Verarb.v. Steinen u.Erden (5,3%)</v>
          </cell>
          <cell r="I35" t="str">
            <v>Herstellung von pharmazeutischen Erzeugnissen (6,4%)</v>
          </cell>
          <cell r="J35" t="str">
            <v>Herstellung von sonstigen Waren (4,9%)</v>
          </cell>
          <cell r="K35" t="str">
            <v>Herstellung von Gummi- und Kunststoffwaren (5,0%)</v>
          </cell>
          <cell r="L35" t="str">
            <v>Hast.v.DV-geräten, elektr. und optischen Erzeugnissen (6,6%)</v>
          </cell>
          <cell r="M35" t="str">
            <v>Reparatur und Installation von Maschinen und Ausrüstungen (6,3%)</v>
          </cell>
          <cell r="N35" t="str">
            <v>Hast.v.DV-geräten, elektr. und optischen Erzeugnissen (7,1%)</v>
          </cell>
          <cell r="O35" t="str">
            <v>Metallerzeugung und -bearbeitung (3,7%)</v>
          </cell>
          <cell r="P35" t="str">
            <v>Herstellung von Gummi- und Kunststoffwaren (5,9%)</v>
          </cell>
          <cell r="Q35" t="str">
            <v>Herst.v. Glas u.Glaswaren, Keramik, Verarb.v. Steinen u.Erden (4,7%)</v>
          </cell>
          <cell r="R35" t="str">
            <v>Herst.v. Glas u.Glaswaren, Keramik, Verarb.v. Steinen u.Erden (3,5%)</v>
          </cell>
          <cell r="S35" t="str">
            <v>Herstellung von pharmazeutischen Erzeugnissen (5,5%)</v>
          </cell>
          <cell r="U35" t="str">
            <v>Herstellung von elektrischen Ausrüstungen (5,3%)</v>
          </cell>
          <cell r="V35" t="str">
            <v>Herstellung von Gummi- und Kunststoffwaren (5,3%)</v>
          </cell>
          <cell r="W35" t="str">
            <v>Herstellung von Gummi- und Kunststoffwaren (5,0%)</v>
          </cell>
          <cell r="X35" t="str">
            <v>Herst.v. Glas u.Glaswaren, Keramik, Verarb.v. Steinen u.Erden (4,5%)</v>
          </cell>
          <cell r="Z35" t="str">
            <v>Herstellung von Gummi- und Kunststoffwaren (5,32%)</v>
          </cell>
        </row>
        <row r="36">
          <cell r="D36" t="str">
            <v>Metallerzeugung und -bearbeitung (5,5%)</v>
          </cell>
          <cell r="E36" t="str">
            <v>Herstellung von Kraftwagen und Kraftwagenteilen (4,2%)</v>
          </cell>
          <cell r="F36" t="str">
            <v>Herst.v. Glas u.Glaswaren, Keramik, Verarb.v. Steinen u.Erden (3,8%)</v>
          </cell>
          <cell r="G36" t="str">
            <v>Herstellung von pharmazeutischen Erzeugnissen (4,7%)</v>
          </cell>
          <cell r="H36" t="str">
            <v>Herstellung von sonstigen Waren (4,9%)</v>
          </cell>
          <cell r="I36" t="str">
            <v>Herst.v.Druckerz.; Vervielf.v.besp. Ton-, Bild-u.Datenträgern (5,7%)</v>
          </cell>
          <cell r="J36" t="str">
            <v>Herstellung von Gummi- und Kunststoffwaren (4,3%)</v>
          </cell>
          <cell r="K36" t="str">
            <v>Herstellung von sonstigen Waren (4,0%)</v>
          </cell>
          <cell r="L36" t="str">
            <v>Herstellung von Metallerzeugnissen (5,1%)</v>
          </cell>
          <cell r="M36" t="str">
            <v>Metallerzeugung und -bearbeitung (4,2%)</v>
          </cell>
          <cell r="N36" t="str">
            <v>Herstellung von chemischen Erzeugnissen (6,1%)</v>
          </cell>
          <cell r="O36" t="str">
            <v>Sonstiger Fahrzeugbau (3,5%)</v>
          </cell>
          <cell r="P36" t="str">
            <v>Herstellung von Kraftwagen und Kraftwagenteilen (5,6%)</v>
          </cell>
          <cell r="Q36" t="str">
            <v>Herstellung von sonstigen Waren (3,4%)</v>
          </cell>
          <cell r="R36" t="str">
            <v>Herstellung von Gummi- und Kunststoffwaren (3,5%)</v>
          </cell>
          <cell r="S36" t="str">
            <v>Herstellung von chemischen Erzeugnissen (5,1%)</v>
          </cell>
          <cell r="U36" t="str">
            <v>Herstellung von chemischen Erzeugnissen (5,2%)</v>
          </cell>
          <cell r="V36" t="str">
            <v>Herstellung von chemischen Erzeugnissen (5,2%)</v>
          </cell>
          <cell r="W36" t="str">
            <v>Herstellung von sonstigen Waren (4,5%)</v>
          </cell>
          <cell r="X36" t="str">
            <v>Herstellung von elektrischen Ausrüstungen (4,4%)</v>
          </cell>
          <cell r="Z36" t="str">
            <v>Herstellung von chemischen Erzeugnissen (5,08%)</v>
          </cell>
        </row>
        <row r="37">
          <cell r="D37" t="str">
            <v>Herstellung von chemischen Erzeugnissen (4,6%)</v>
          </cell>
          <cell r="E37" t="str">
            <v>Herstellung von elektrischen Ausrüstungen (4,0%)</v>
          </cell>
          <cell r="F37" t="str">
            <v>Metallerzeugung und -bearbeitung (3,7%)</v>
          </cell>
          <cell r="G37" t="str">
            <v>Reparatur und Installation von Maschinen und Ausrüstungen (4,5%)</v>
          </cell>
          <cell r="H37" t="str">
            <v>Herstellung von elektrischen Ausrüstungen (4,5%)</v>
          </cell>
          <cell r="I37" t="str">
            <v>Herstellung von chemischen Erzeugnissen (5,6%)</v>
          </cell>
          <cell r="J37" t="str">
            <v>Herstellung von pharmazeutischen Erzeugnissen (3,4%)</v>
          </cell>
          <cell r="K37" t="str">
            <v>Sonstiger Fahrzeugbau (3,8%)</v>
          </cell>
          <cell r="L37" t="str">
            <v>Herstellung von sonstigen Waren (3,4%)</v>
          </cell>
          <cell r="M37" t="str">
            <v>Herstellung von pharmazeutischen Erzeugnissen (3,1%)</v>
          </cell>
          <cell r="N37" t="str">
            <v>Herstellung von elektrischen Ausrüstungen (4,8%)</v>
          </cell>
          <cell r="O37" t="str">
            <v>Herstellung von elektrischen Ausrüstungen (3,5%)</v>
          </cell>
          <cell r="P37" t="str">
            <v>Hast.v.DV-geräten, elektr. und optischen Erzeugnissen (4,4%)</v>
          </cell>
          <cell r="Q37" t="str">
            <v>Herstellung von pharmazeutischen Erzeugnissen (3,3%)</v>
          </cell>
          <cell r="R37" t="str">
            <v>Herstellung von elektrischen Ausrüstungen (3,4%)</v>
          </cell>
          <cell r="S37" t="str">
            <v>Reparatur und Installation von Maschinen und Ausrüstungen (4,6%)</v>
          </cell>
          <cell r="U37" t="str">
            <v>Herstellung von sonstigen Waren (3,9%)</v>
          </cell>
          <cell r="V37" t="str">
            <v>Herstellung von sonstigen Waren (3,9%)</v>
          </cell>
          <cell r="W37" t="str">
            <v>Herst.v. Glas u.Glaswaren, Keramik, Verarb.v. Steinen u.Erden (4,4%)</v>
          </cell>
          <cell r="X37" t="str">
            <v>Reparatur und Installation von Maschinen und Ausrüstungen (4,1%)</v>
          </cell>
          <cell r="Z37" t="str">
            <v>Herstellung von sonstigen Waren (3,95%)</v>
          </cell>
        </row>
        <row r="38">
          <cell r="D38" t="str">
            <v>Herst.v. Glas u.Glaswaren, Keramik, Verarb.v. Steinen u.Erden (4,4%)</v>
          </cell>
          <cell r="E38" t="str">
            <v>Metallerzeugung und -bearbeitung (3,1%)</v>
          </cell>
          <cell r="F38" t="str">
            <v>Herstellung von sonstigen Waren (3,7%)</v>
          </cell>
          <cell r="G38" t="str">
            <v>Hast.v.DV-geräten, elektr. und optischen Erzeugnissen (3,3%)</v>
          </cell>
          <cell r="H38" t="str">
            <v>Metallerzeugung und -bearbeitung (3,3%)</v>
          </cell>
          <cell r="I38" t="str">
            <v>Sonstiger Fahrzeugbau (5,3%)</v>
          </cell>
          <cell r="J38" t="str">
            <v>Herstellung von chemischen Erzeugnissen (2,3%)</v>
          </cell>
          <cell r="K38" t="str">
            <v>Herstellung von chemischen Erzeugnissen (3,7%)</v>
          </cell>
          <cell r="L38" t="str">
            <v>Herstellung von elektrischen Ausrüstungen (2,6%)</v>
          </cell>
          <cell r="M38" t="str">
            <v>Herstellung von Metallerzeugnissen (3,0%)</v>
          </cell>
          <cell r="N38" t="str">
            <v>Herstellung von sonstigen Waren (4,6%)</v>
          </cell>
          <cell r="O38" t="str">
            <v>Reparatur und Installation von Maschinen und Ausrüstungen (3,5%)</v>
          </cell>
          <cell r="P38" t="str">
            <v>Reparatur und Installation von Maschinen und Ausrüstungen (3,1%)</v>
          </cell>
          <cell r="Q38" t="str">
            <v>Metallerzeugung und -bearbeitung (2,9%)</v>
          </cell>
          <cell r="R38" t="str">
            <v>Herstellung von pharmazeutischen Erzeugnissen (2,5%)</v>
          </cell>
          <cell r="S38" t="str">
            <v>Herstellung von Gummi- und Kunststoffwaren (4,0%)</v>
          </cell>
          <cell r="U38" t="str">
            <v>Metallerzeugung und -bearbeitung (3,7%)</v>
          </cell>
          <cell r="V38" t="str">
            <v>Metallerzeugung und -bearbeitung (3,7%)</v>
          </cell>
          <cell r="W38" t="str">
            <v>Herstellung von chemischen Erzeugnissen (4,1%)</v>
          </cell>
          <cell r="X38" t="str">
            <v>Metallerzeugung und -bearbeitung (4,0%)</v>
          </cell>
          <cell r="Z38" t="str">
            <v>Metallerzeugung und -bearbeitung (3,69%)</v>
          </cell>
        </row>
        <row r="39">
          <cell r="D39" t="str">
            <v>Hast.v.DV-geräten, elektr. und optischen Erzeugnissen (3,9%)</v>
          </cell>
          <cell r="E39" t="str">
            <v>Hast.v.DV-geräten, elektr. und optischen Erzeugnissen (3,1%)</v>
          </cell>
          <cell r="F39" t="str">
            <v>Herst. von Textilien und Bekleidung, Lederwaren (3,7%)</v>
          </cell>
          <cell r="G39" t="str">
            <v>Herstellung von elektrischen Ausrüstungen (3,2%)</v>
          </cell>
          <cell r="H39" t="str">
            <v>Reparatur und Installation von Maschinen und Ausrüstungen (2,9%)</v>
          </cell>
          <cell r="I39" t="str">
            <v>Herstellung von Kraftwagen und Kraftwagenteilen (4,3%)</v>
          </cell>
          <cell r="J39" t="str">
            <v>Reparatur und Installation von Maschinen und Ausrüstungen (2,0%)</v>
          </cell>
          <cell r="K39" t="str">
            <v>Herst.v. Glas u.Glaswaren, Keramik, Verarb.v. Steinen u.Erden (3,6%)</v>
          </cell>
          <cell r="L39" t="str">
            <v>Herstellung von chemischen Erzeugnissen (1,7%)</v>
          </cell>
          <cell r="M39" t="str">
            <v>Herstellung von Gummi- und Kunststoffwaren (2,5%)</v>
          </cell>
          <cell r="N39" t="str">
            <v>Reparatur und Installation von Maschinen und Ausrüstungen (3,1%)</v>
          </cell>
          <cell r="O39" t="str">
            <v>Herst.v. Glas u.Glaswaren, Keramik, Verarb.v. Steinen u.Erden (3,2%)</v>
          </cell>
          <cell r="P39" t="str">
            <v>Herstellung von sonstigen Waren (2,7%)</v>
          </cell>
          <cell r="Q39" t="str">
            <v>Herstellung von elektrischen Ausrüstungen (2,6%)</v>
          </cell>
          <cell r="R39" t="str">
            <v>Reparatur und Installation von Maschinen und Ausrüstungen (2,1%)</v>
          </cell>
          <cell r="S39" t="str">
            <v>Herstellung von elektrischen Ausrüstungen (3,0%)</v>
          </cell>
          <cell r="U39" t="str">
            <v>Sonstiger Fahrzeugbau (2,8%)</v>
          </cell>
          <cell r="V39" t="str">
            <v>Sonstiger Fahrzeugbau (2,9%)</v>
          </cell>
          <cell r="W39" t="str">
            <v>Reparatur und Installation von Maschinen und Ausrüstungen (4,0%)</v>
          </cell>
          <cell r="X39" t="str">
            <v>Herstellung von sonstigen Waren (4,0%)</v>
          </cell>
          <cell r="Z39" t="str">
            <v>Reparatur und Installation von Maschinen und Ausrüstungen (2,89%)</v>
          </cell>
        </row>
        <row r="40">
          <cell r="D40" t="str">
            <v>Herstellung von sonstigen Waren (3,8%)</v>
          </cell>
          <cell r="E40" t="str">
            <v>Herstellung von Gummi- und Kunststoffwaren (3,0%)</v>
          </cell>
          <cell r="F40" t="str">
            <v>Reparatur und Installation von Maschinen und Ausrüstungen (3,4%)</v>
          </cell>
          <cell r="G40" t="str">
            <v>Herstellung von Kraftwagen und Kraftwagenteilen (3,1%)</v>
          </cell>
          <cell r="H40" t="str">
            <v>Herst. v.Holz-, Flecht-, Korb- und Korkwaren (ohne Möbel) (2,6%)</v>
          </cell>
          <cell r="I40" t="str">
            <v>Reparatur und Installation von Maschinen und Ausrüstungen (3,4%)</v>
          </cell>
          <cell r="J40" t="str">
            <v>Metallerzeugung und -bearbeitung (2,0%)</v>
          </cell>
          <cell r="K40" t="str">
            <v>Herst. von Textilien und Bekleidung, Lederwaren (2,1%)</v>
          </cell>
          <cell r="L40" t="str">
            <v>Herst.v. Glas u.Glaswaren, Keramik, Verarb.v. Steinen u.Erden (0,8%)</v>
          </cell>
          <cell r="M40" t="str">
            <v>Kokerei und Mineralölverarbeitung (2,0%)</v>
          </cell>
          <cell r="N40" t="str">
            <v>Metallerzeugung und -bearbeitung (2,9%)</v>
          </cell>
          <cell r="O40" t="str">
            <v>Hast.v.DV-geräten, elektr. und optischen Erzeugnissen (3,0%)</v>
          </cell>
          <cell r="P40" t="str">
            <v>Herstellung von Möbeln (2,4%)</v>
          </cell>
          <cell r="Q40" t="str">
            <v>Reparatur und Installation von Maschinen und Ausrüstungen (2,5%)</v>
          </cell>
          <cell r="R40" t="str">
            <v>Hast.v.DV-geräten, elektr. und optischen Erzeugnissen (1,5%)</v>
          </cell>
          <cell r="S40" t="str">
            <v>Herst.v. Glas u.Glaswaren, Keramik, Verarb.v. Steinen u.Erden (2,8%)</v>
          </cell>
          <cell r="U40" t="str">
            <v>Herstellung von pharmazeutischen Erzeugnissen (2,7%)</v>
          </cell>
          <cell r="V40" t="str">
            <v>Herstellung von pharmazeutischen Erzeugnissen (2,8%)</v>
          </cell>
          <cell r="W40" t="str">
            <v>Metallerzeugung und -bearbeitung (3,7%)</v>
          </cell>
          <cell r="X40" t="str">
            <v>Herstellung von chemischen Erzeugnissen (3,9%)</v>
          </cell>
          <cell r="Z40" t="str">
            <v>Herst.v. Glas u.Glaswaren, Keramik, Verarb.v. Steinen u.Erden (2,87%)</v>
          </cell>
        </row>
        <row r="41">
          <cell r="D41" t="str">
            <v>Herst. v.Holz-, Flecht-, Korb- und Korkwaren (ohne Möbel) (3,6%)</v>
          </cell>
          <cell r="E41" t="str">
            <v>Herst.v. Glas u.Glaswaren, Keramik, Verarb.v. Steinen u.Erden (2,9%)</v>
          </cell>
          <cell r="F41" t="str">
            <v>Herstellung von chemischen Erzeugnissen (2,6%)</v>
          </cell>
          <cell r="G41" t="str">
            <v>Herstellung von sonstigen Waren (2,4%)</v>
          </cell>
          <cell r="H41" t="str">
            <v>Herstellung von Papier, Pappe und Waren daraus (2,2%)</v>
          </cell>
          <cell r="I41" t="str">
            <v>Herst.v. Glas u.Glaswaren, Keramik, Verarb.v. Steinen u.Erden (3,0%)</v>
          </cell>
          <cell r="J41" t="str">
            <v>Herst.v. Glas u.Glaswaren, Keramik, Verarb.v. Steinen u.Erden (1,6%)</v>
          </cell>
          <cell r="K41" t="str">
            <v>Reparatur und Installation von Maschinen und Ausrüstungen (2,0%)</v>
          </cell>
          <cell r="L41" t="str">
            <v>Herst. von Textilien und Bekleidung, Lederwaren (0,8%)</v>
          </cell>
          <cell r="M41" t="str">
            <v>Herstellung von elektrischen Ausrüstungen (1,9%)</v>
          </cell>
          <cell r="N41" t="str">
            <v>Herstellung von Papier, Pappe und Waren daraus (2,3%)</v>
          </cell>
          <cell r="O41" t="str">
            <v>Herstellung von sonstigen Waren (2,2%)</v>
          </cell>
          <cell r="P41" t="str">
            <v>Herst.v. Glas u.Glaswaren, Keramik, Verarb.v. Steinen u.Erden (2,2%)</v>
          </cell>
          <cell r="Q41" t="str">
            <v>Herst. v.Holz-, Flecht-, Korb- und Korkwaren (ohne Möbel) (2,3%)</v>
          </cell>
          <cell r="R41" t="str">
            <v>Herstellung von Möbeln (1,3%)</v>
          </cell>
          <cell r="S41" t="str">
            <v>Herstellung von Papier, Pappe und Waren daraus (2,4%)</v>
          </cell>
          <cell r="U41" t="str">
            <v>Reparatur und Installation von Maschinen und Ausrüstungen (2,7%)</v>
          </cell>
          <cell r="V41" t="str">
            <v>Reparatur und Installation von Maschinen und Ausrüstungen (2,7%)</v>
          </cell>
          <cell r="W41" t="str">
            <v>Sonstiger Fahrzeugbau (2,8%)</v>
          </cell>
          <cell r="X41" t="str">
            <v>Herst. v.Holz-, Flecht-, Korb- und Korkwaren (ohne Möbel) (2,5%)</v>
          </cell>
          <cell r="Z41" t="str">
            <v>Sonstiger Fahrzeugbau (2,83%)</v>
          </cell>
        </row>
        <row r="42">
          <cell r="D42" t="str">
            <v>Herstellung von elektrischen Ausrüstungen (2,8%)</v>
          </cell>
          <cell r="E42" t="str">
            <v>Herst.v.Druckerz.; Vervielf.v.besp. Ton-, Bild-u.Datenträgern (2,5%)</v>
          </cell>
          <cell r="F42" t="str">
            <v>Herstellung von Papier, Pappe und Waren daraus (2,2%)</v>
          </cell>
          <cell r="G42" t="str">
            <v>Herstellung von Papier, Pappe und Waren daraus (2,3%)</v>
          </cell>
          <cell r="H42" t="str">
            <v>Herstellung von chemischen Erzeugnissen (2,0%)</v>
          </cell>
          <cell r="I42" t="str">
            <v>Herstellung von Gummi- und Kunststoffwaren (1,5%)</v>
          </cell>
          <cell r="J42" t="str">
            <v>Herstellung von Papier, Pappe und Waren daraus (1,5%)</v>
          </cell>
          <cell r="K42" t="str">
            <v>Herstellung von pharmazeutischen Erzeugnissen (1,7%)</v>
          </cell>
          <cell r="L42" t="str">
            <v>Herstellung von Gummi- und Kunststoffwaren (0,7%)</v>
          </cell>
          <cell r="M42" t="str">
            <v>Herstellung von Kraftwagen und Kraftwagenteilen (1,8%)</v>
          </cell>
          <cell r="N42" t="str">
            <v>Sonstiger Fahrzeugbau (2,3%)</v>
          </cell>
          <cell r="O42" t="str">
            <v>Herstellung von Papier, Pappe und Waren daraus (2,2%)</v>
          </cell>
          <cell r="P42" t="str">
            <v>Herstellung von Papier, Pappe und Waren daraus (1,8%)</v>
          </cell>
          <cell r="Q42" t="str">
            <v>Hast.v.DV-geräten, elektr. und optischen Erzeugnissen (2,3%)</v>
          </cell>
          <cell r="R42" t="str">
            <v>Herst. v.Holz-, Flecht-, Korb- und Korkwaren (ohne Möbel) (0,8%)</v>
          </cell>
          <cell r="S42" t="str">
            <v>Herst.v.Druckerz.; Vervielf.v.besp. Ton-, Bild-u.Datenträgern (1,9%)</v>
          </cell>
          <cell r="U42" t="str">
            <v>Herst.v. Glas u.Glaswaren, Keramik, Verarb.v. Steinen u.Erden (2,6%)</v>
          </cell>
          <cell r="V42" t="str">
            <v>Herst.v. Glas u.Glaswaren, Keramik, Verarb.v. Steinen u.Erden (2,7%)</v>
          </cell>
          <cell r="W42" t="str">
            <v>Herstellung von pharmazeutischen Erzeugnissen (2,3%)</v>
          </cell>
          <cell r="X42" t="str">
            <v>Sonstiger Fahrzeugbau (2,5%)</v>
          </cell>
          <cell r="Z42" t="str">
            <v>Herstellung von pharmazeutischen Erzeugnissen (2,66%)</v>
          </cell>
        </row>
        <row r="43">
          <cell r="D43" t="str">
            <v>Herstellung von Papier, Pappe und Waren daraus (2,8%)</v>
          </cell>
          <cell r="E43" t="str">
            <v>Herstellung von chemischen Erzeugnissen (2,2%)</v>
          </cell>
          <cell r="F43" t="str">
            <v>Herst. v.Holz-, Flecht-, Korb- und Korkwaren (ohne Möbel) (1,9%)</v>
          </cell>
          <cell r="G43" t="str">
            <v>Sonstiger Fahrzeugbau (2,0%)</v>
          </cell>
          <cell r="H43" t="str">
            <v>Herst.v.Druckerz.; Vervielf.v.besp. Ton-, Bild-u.Datenträgern (1,5%)</v>
          </cell>
          <cell r="I43" t="str">
            <v>Herstellung von Möbeln (1,1%)</v>
          </cell>
          <cell r="J43" t="str">
            <v>Herst. von Textilien und Bekleidung, Lederwaren (1,4%)</v>
          </cell>
          <cell r="K43" t="str">
            <v>Herst. v.Holz-, Flecht-, Korb- und Korkwaren (ohne Möbel) (1,7%)</v>
          </cell>
          <cell r="L43" t="str">
            <v>Herst.v.Druckerz.; Vervielf.v.besp. Ton-, Bild-u.Datenträgern (0,6%)</v>
          </cell>
          <cell r="M43" t="str">
            <v>Herst.v.Druckerz.; Vervielf.v.besp. Ton-, Bild-u.Datenträgern (1,5%)</v>
          </cell>
          <cell r="N43" t="str">
            <v>Herst.v. Glas u.Glaswaren, Keramik, Verarb.v. Steinen u.Erden (2,2%)</v>
          </cell>
          <cell r="O43" t="str">
            <v>Herstellung von Möbeln (1,7%)</v>
          </cell>
          <cell r="P43" t="str">
            <v>Herst. von Textilien und Bekleidung, Lederwaren (1,8%)</v>
          </cell>
          <cell r="Q43" t="str">
            <v>Herstellung von Papier, Pappe und Waren daraus (2,2%)</v>
          </cell>
          <cell r="R43" t="str">
            <v>Herst.v.Druckerz.; Vervielf.v.besp. Ton-, Bild-u.Datenträgern (0,8%)</v>
          </cell>
          <cell r="S43" t="str">
            <v>Herstellung von Kraftwagen und Kraftwagenteilen (1,9%)</v>
          </cell>
          <cell r="U43" t="str">
            <v>Herstellung von Papier, Pappe und Waren daraus (1,7%)</v>
          </cell>
          <cell r="V43" t="str">
            <v>Herstellung von Papier, Pappe und Waren daraus (1,7%)</v>
          </cell>
          <cell r="W43" t="str">
            <v>Herst. v.Holz-, Flecht-, Korb- und Korkwaren (ohne Möbel) (2,3%)</v>
          </cell>
          <cell r="X43" t="str">
            <v>Herstellung von Papier, Pappe und Waren daraus (2,2%)</v>
          </cell>
          <cell r="Z43" t="str">
            <v>Herstellung von Papier, Pappe und Waren daraus (1,72%)</v>
          </cell>
        </row>
        <row r="44">
          <cell r="D44" t="str">
            <v>Herstellung von Möbeln (1,8%)</v>
          </cell>
          <cell r="E44" t="str">
            <v>Herstellung von Möbeln (2,0%)</v>
          </cell>
          <cell r="F44" t="str">
            <v>Sonstiger Fahrzeugbau (1,8%)</v>
          </cell>
          <cell r="G44" t="str">
            <v>Herst. v.Holz-, Flecht-, Korb- und Korkwaren (ohne Möbel) (1,9%)</v>
          </cell>
          <cell r="H44" t="str">
            <v>Herstellung von Möbeln (1,3%)</v>
          </cell>
          <cell r="I44" t="str">
            <v>Metallerzeugung und -bearbeitung (1,0%)</v>
          </cell>
          <cell r="J44" t="str">
            <v>Herst. v.Holz-, Flecht-, Korb- und Korkwaren (ohne Möbel) (1,3%)</v>
          </cell>
          <cell r="K44" t="str">
            <v>Metallerzeugung und -bearbeitung (1,6%)</v>
          </cell>
          <cell r="L44" t="str">
            <v>Herst. v.Holz-, Flecht-, Korb- und Korkwaren (ohne Möbel) (0,6%)</v>
          </cell>
          <cell r="M44" t="str">
            <v>Tabakverarbeitung (0,9%)</v>
          </cell>
          <cell r="N44" t="str">
            <v>Herst.v.Druckerz.; Vervielf.v.besp. Ton-, Bild-u.Datenträgern (1,4%)</v>
          </cell>
          <cell r="O44" t="str">
            <v>Herst.v.Druckerz.; Vervielf.v.besp. Ton-, Bild-u.Datenträgern (1,3%)</v>
          </cell>
          <cell r="P44" t="str">
            <v>Herst. v.Holz-, Flecht-, Korb- und Korkwaren (ohne Möbel) (1,6%)</v>
          </cell>
          <cell r="Q44" t="str">
            <v>Herst.v.Druckerz.; Vervielf.v.besp. Ton-, Bild-u.Datenträgern (1,5%)</v>
          </cell>
          <cell r="R44" t="str">
            <v>Herstellung von chemischen Erzeugnissen (0,7%)</v>
          </cell>
          <cell r="S44" t="str">
            <v>Herstellung von Möbeln (1,4%)</v>
          </cell>
          <cell r="U44" t="str">
            <v>Herstellung von Möbeln (1,6%)</v>
          </cell>
          <cell r="V44" t="str">
            <v>Herstellung von Möbeln (1,5%)</v>
          </cell>
          <cell r="W44" t="str">
            <v>Herst.v.Druckerz.; Vervielf.v.besp. Ton-, Bild-u.Datenträgern (2,1%)</v>
          </cell>
          <cell r="X44" t="str">
            <v>Herst. von Textilien und Bekleidung, Lederwaren (2,0%)</v>
          </cell>
          <cell r="Z44" t="str">
            <v>Herst. v.Holz-, Flecht-, Korb- und Korkwaren (ohne Möbel) (1,58%)</v>
          </cell>
        </row>
        <row r="45">
          <cell r="D45" t="str">
            <v>Kokerei und Mineralölverarbeitung (1,5%)</v>
          </cell>
          <cell r="E45" t="str">
            <v>Herst. von Textilien und Bekleidung, Lederwaren (1,3%)</v>
          </cell>
          <cell r="F45" t="str">
            <v>Herst.v.Druckerz.; Vervielf.v.besp. Ton-, Bild-u.Datenträgern (1,7%)</v>
          </cell>
          <cell r="G45" t="str">
            <v>Herstellung von Möbeln (1,7%)</v>
          </cell>
          <cell r="H45" t="str">
            <v>Herstellung von pharmazeutischen Erzeugnissen (1,1%)</v>
          </cell>
          <cell r="I45" t="str">
            <v>Herst. von Textilien und Bekleidung, Lederwaren (0,6%)</v>
          </cell>
          <cell r="J45" t="str">
            <v>Herstellung von Möbeln (1,3%)</v>
          </cell>
          <cell r="K45" t="str">
            <v>Herstellung von Möbeln (1,4%)</v>
          </cell>
          <cell r="L45" t="str">
            <v>Herstellung von Möbeln (0,6%)</v>
          </cell>
          <cell r="M45" t="str">
            <v>Herst.v. Glas u.Glaswaren, Keramik, Verarb.v. Steinen u.Erden (0,6%)</v>
          </cell>
          <cell r="N45" t="str">
            <v>Herst. v.Holz-, Flecht-, Korb- und Korkwaren (ohne Möbel) (1,4%)</v>
          </cell>
          <cell r="O45" t="str">
            <v>Herstellung von pharmazeutischen Erzeugnissen (1,2%)</v>
          </cell>
          <cell r="P45" t="str">
            <v>Herst.v.Druckerz.; Vervielf.v.besp. Ton-, Bild-u.Datenträgern (1,6%)</v>
          </cell>
          <cell r="Q45" t="str">
            <v>Herst. von Textilien und Bekleidung, Lederwaren (1,3%)</v>
          </cell>
          <cell r="R45" t="str">
            <v>Sonstiger Fahrzeugbau (0,6%)</v>
          </cell>
          <cell r="S45" t="str">
            <v>Herst. v.Holz-, Flecht-, Korb- und Korkwaren (ohne Möbel) (1,0%)</v>
          </cell>
          <cell r="U45" t="str">
            <v>Herst. von Textilien und Bekleidung, Lederwaren (1,5%)</v>
          </cell>
          <cell r="V45" t="str">
            <v>Herst. von Textilien und Bekleidung, Lederwaren (1,5%)</v>
          </cell>
          <cell r="W45" t="str">
            <v>Herstellung von Papier, Pappe und Waren daraus (2,0%)</v>
          </cell>
          <cell r="X45" t="str">
            <v>Herstellung von pharmazeutischen Erzeugnissen (1,7%)</v>
          </cell>
          <cell r="Z45" t="str">
            <v>Herst. von Textilien und Bekleidung, Lederwaren (1,58%)</v>
          </cell>
        </row>
        <row r="46">
          <cell r="D46" t="str">
            <v>Herst.v.Druckerz.; Vervielf.v.besp. Ton-, Bild-u.Datenträgern (1,1%)</v>
          </cell>
          <cell r="E46" t="str">
            <v>Kokerei und Mineralölverarbeitung (1,3%)</v>
          </cell>
          <cell r="F46" t="str">
            <v>Herstellung von Möbeln (1,6%)</v>
          </cell>
          <cell r="G46" t="str">
            <v>Herst.v.Druckerz.; Vervielf.v.besp. Ton-, Bild-u.Datenträgern (1,2%)</v>
          </cell>
          <cell r="H46" t="str">
            <v>Herst. von Textilien und Bekleidung, Lederwaren (1,0%)</v>
          </cell>
          <cell r="I46" t="str">
            <v>Herst. v.Holz-, Flecht-, Korb- und Korkwaren (ohne Möbel) (0,4%)</v>
          </cell>
          <cell r="J46" t="str">
            <v>Sonstiger Fahrzeugbau (1,1%)</v>
          </cell>
          <cell r="K46" t="str">
            <v>Herstellung von Papier, Pappe und Waren daraus (1,4%)</v>
          </cell>
          <cell r="L46" t="str">
            <v>Herstellung von pharmazeutischen Erzeugnissen (0,4%)</v>
          </cell>
          <cell r="M46" t="str">
            <v>Herstellung von Möbeln (0,6%)</v>
          </cell>
          <cell r="N46" t="str">
            <v>Herstellung von Möbeln (1,2%)</v>
          </cell>
          <cell r="O46" t="str">
            <v>Herst. von Textilien und Bekleidung, Lederwaren (1,1%)</v>
          </cell>
          <cell r="P46" t="str">
            <v>Herstellung von pharmazeutischen Erzeugnissen (1,3%)</v>
          </cell>
          <cell r="Q46" t="str">
            <v>Sonstiger Fahrzeugbau (1,2%)</v>
          </cell>
          <cell r="R46" t="str">
            <v>Tabakverarbeitung (0,4%)</v>
          </cell>
          <cell r="S46" t="str">
            <v>Metallerzeugung und -bearbeitung (0,9%)</v>
          </cell>
          <cell r="U46" t="str">
            <v>Herst. v.Holz-, Flecht-, Korb- und Korkwaren (ohne Möbel) (1,5%)</v>
          </cell>
          <cell r="V46" t="str">
            <v>Herst. v.Holz-, Flecht-, Korb- und Korkwaren (ohne Möbel) (1,5%)</v>
          </cell>
          <cell r="W46" t="str">
            <v>Herst. von Textilien und Bekleidung, Lederwaren (1,8%)</v>
          </cell>
          <cell r="X46" t="str">
            <v>Herstellung von Möbeln (1,6%)</v>
          </cell>
          <cell r="Z46" t="str">
            <v>Herstellung von Möbeln (1,55%)</v>
          </cell>
        </row>
        <row r="47">
          <cell r="D47" t="str">
            <v>Herstellung von pharmazeutischen Erzeugnissen (1,0%)</v>
          </cell>
          <cell r="E47" t="str">
            <v>Herstellung von Papier, Pappe und Waren daraus (1,1%)</v>
          </cell>
          <cell r="F47" t="str">
            <v>Herstellung von pharmazeutischen Erzeugnissen (1,2%)</v>
          </cell>
          <cell r="G47" t="str">
            <v>Kokerei und Mineralölverarbeitung (1,0%)</v>
          </cell>
          <cell r="H47" t="str">
            <v>Sonstiger Fahrzeugbau (0,6%)</v>
          </cell>
          <cell r="I47" t="str">
            <v>Herstellung von Papier, Pappe und Waren daraus (0,2%)</v>
          </cell>
          <cell r="J47" t="str">
            <v>Herst.v.Druckerz.; Vervielf.v.besp. Ton-, Bild-u.Datenträgern (1,1%)</v>
          </cell>
          <cell r="K47" t="str">
            <v>Herst.v.Druckerz.; Vervielf.v.besp. Ton-, Bild-u.Datenträgern (1,4%)</v>
          </cell>
          <cell r="L47" t="str">
            <v>Tabakverarbeitung (0,4%)</v>
          </cell>
          <cell r="M47" t="str">
            <v>Herst. von Textilien und Bekleidung, Lederwaren (0,4%)</v>
          </cell>
          <cell r="N47" t="str">
            <v>Herst. von Textilien und Bekleidung, Lederwaren (1,1%)</v>
          </cell>
          <cell r="O47" t="str">
            <v>Herst. v.Holz-, Flecht-, Korb- und Korkwaren (ohne Möbel) (1,0%)</v>
          </cell>
          <cell r="P47" t="str">
            <v>Sonstiger Fahrzeugbau (0,8%)</v>
          </cell>
          <cell r="Q47" t="str">
            <v>Tabakverarbeitung (0,8%)</v>
          </cell>
          <cell r="R47" t="str">
            <v>Herst. von Textilien und Bekleidung, Lederwaren (0,2%)</v>
          </cell>
          <cell r="S47" t="str">
            <v>Herst. von Textilien und Bekleidung, Lederwaren (0,8%)</v>
          </cell>
          <cell r="U47" t="str">
            <v>Herst.v.Druckerz.; Vervielf.v.besp. Ton-, Bild-u.Datenträgern (1,4%)</v>
          </cell>
          <cell r="V47" t="str">
            <v>Herst.v.Druckerz.; Vervielf.v.besp. Ton-, Bild-u.Datenträgern (1,5%)</v>
          </cell>
          <cell r="W47" t="str">
            <v>Herstellung von Möbeln (1,5%)</v>
          </cell>
          <cell r="X47" t="str">
            <v>Herst.v.Druckerz.; Vervielf.v.besp. Ton-, Bild-u.Datenträgern (1,6%)</v>
          </cell>
          <cell r="Z47" t="str">
            <v>Herst.v.Druckerz.; Vervielf.v.besp. Ton-, Bild-u.Datenträgern (1,46%)</v>
          </cell>
        </row>
        <row r="48">
          <cell r="D48" t="str">
            <v>Herst. von Textilien und Bekleidung, Lederwaren (0,4%)</v>
          </cell>
          <cell r="E48" t="str">
            <v>Herstellung von pharmazeutischen Erzeugnissen (1,0%)</v>
          </cell>
          <cell r="F48" t="str">
            <v>Tabakverarbeitung (0,1%)</v>
          </cell>
          <cell r="G48" t="str">
            <v>Herst. von Textilien und Bekleidung, Lederwaren (0,8%)</v>
          </cell>
          <cell r="H48" t="str">
            <v>Tabakverarbeitung (0,1%)</v>
          </cell>
          <cell r="I48" t="str">
            <v>Tabakverarbeitung (0,1%)</v>
          </cell>
          <cell r="J48" t="str">
            <v>Kokerei und Mineralölverarbeitung (0,3%)</v>
          </cell>
          <cell r="K48" t="str">
            <v>Kokerei und Mineralölverarbeitung (0,2%)</v>
          </cell>
          <cell r="L48" t="str">
            <v>Herstellung von Papier, Pappe und Waren daraus (0,1%)</v>
          </cell>
          <cell r="M48" t="str">
            <v>Herstellung von Papier, Pappe und Waren daraus (0,4%)</v>
          </cell>
          <cell r="N48" t="str">
            <v>Kokerei und Mineralölverarbeitung (0,1%)</v>
          </cell>
          <cell r="O48" t="str">
            <v>Kokerei und Mineralölverarbeitung (0,3%)</v>
          </cell>
          <cell r="P48" t="str">
            <v>Kokerei und Mineralölverarbeitung (0,6%)</v>
          </cell>
          <cell r="Q48" t="str">
            <v>Herstellung von Möbeln (0,7%)</v>
          </cell>
          <cell r="R48" t="str">
            <v>Herstellung von Papier, Pappe und Waren daraus (0,2%)</v>
          </cell>
          <cell r="S48" t="str">
            <v>Kokerei und Mineralölverarbeitung (0,7%)</v>
          </cell>
          <cell r="U48" t="str">
            <v>Kokerei und Mineralölverarbeitung (0,3%)</v>
          </cell>
          <cell r="V48" t="str">
            <v>Kokerei und Mineralölverarbeitung (0,3%)</v>
          </cell>
          <cell r="W48" t="str">
            <v>Kokerei und Mineralölverarbeitung (0,4%)</v>
          </cell>
          <cell r="X48" t="str">
            <v>Kokerei und Mineralölverarbeitung (0,4%)</v>
          </cell>
          <cell r="Z48" t="str">
            <v>Kokerei und Mineralölverarbeitung (0,34%)</v>
          </cell>
        </row>
        <row r="49">
          <cell r="D49" t="str">
            <v>Tabakverarbeitung (0,0%)</v>
          </cell>
          <cell r="E49" t="str">
            <v>Tabakverarbeitung (0,0%)</v>
          </cell>
          <cell r="F49" t="str">
            <v>Kokerei und Mineralölverarbeitung (0,1%)</v>
          </cell>
          <cell r="G49" t="str">
            <v>Tabakverarbeitung (0,1%)</v>
          </cell>
          <cell r="H49" t="str">
            <v>Kokerei und Mineralölverarbeitung (0,0%)</v>
          </cell>
          <cell r="I49" t="str">
            <v>Kokerei und Mineralölverarbeitung (0,0%)</v>
          </cell>
          <cell r="J49" t="str">
            <v>Tabakverarbeitung (0,0%)</v>
          </cell>
          <cell r="K49" t="str">
            <v>Tabakverarbeitung (0,0%)</v>
          </cell>
          <cell r="L49" t="str">
            <v>Kokerei und Mineralölverarbeitung (0,1%)</v>
          </cell>
          <cell r="M49" t="str">
            <v>Herst. v.Holz-, Flecht-, Korb- und Korkwaren (ohne Möbel) (0,2%)</v>
          </cell>
          <cell r="N49" t="str">
            <v>Tabakverarbeitung (0,0%)</v>
          </cell>
          <cell r="O49" t="str">
            <v>Tabakverarbeitung (0,2%)</v>
          </cell>
          <cell r="P49" t="str">
            <v>Tabakverarbeitung (0,1%)</v>
          </cell>
          <cell r="Q49" t="str">
            <v>Kokerei und Mineralölverarbeitung (0,1%)</v>
          </cell>
          <cell r="R49" t="str">
            <v>Kokerei und Mineralölverarbeitung (0,0%)</v>
          </cell>
          <cell r="S49" t="str">
            <v>Tabakverarbeitung (0,5%)</v>
          </cell>
          <cell r="U49" t="str">
            <v>Tabakverarbeitung (0,1%)</v>
          </cell>
          <cell r="V49" t="str">
            <v>Tabakverarbeitung (0,1%)</v>
          </cell>
          <cell r="W49" t="str">
            <v>Tabakverarbeitung (0,1%)</v>
          </cell>
          <cell r="X49" t="str">
            <v>Tabakverarbeitung (0,1%)</v>
          </cell>
          <cell r="Z49" t="str">
            <v>Tabakverarbeitung (0,10%)</v>
          </cell>
        </row>
        <row r="75">
          <cell r="D75">
            <v>17.53829669398776</v>
          </cell>
          <cell r="E75">
            <v>23.632464108158395</v>
          </cell>
          <cell r="F75">
            <v>19.50122978406381</v>
          </cell>
          <cell r="G75">
            <v>20.651810887350983</v>
          </cell>
          <cell r="H75">
            <v>20.414184709949247</v>
          </cell>
          <cell r="I75">
            <v>19.507347261148571</v>
          </cell>
          <cell r="J75">
            <v>25.337484788420149</v>
          </cell>
          <cell r="K75">
            <v>22.027163355765573</v>
          </cell>
          <cell r="L75">
            <v>29.382927474202098</v>
          </cell>
          <cell r="M75">
            <v>28.729943486857579</v>
          </cell>
          <cell r="N75">
            <v>17.199402938893449</v>
          </cell>
          <cell r="O75">
            <v>24.409940875408747</v>
          </cell>
          <cell r="P75">
            <v>20.589375990976084</v>
          </cell>
          <cell r="Q75">
            <v>21.04062929296812</v>
          </cell>
          <cell r="R75">
            <v>28.431557839812044</v>
          </cell>
          <cell r="S75">
            <v>21.222322243381218</v>
          </cell>
          <cell r="U75">
            <v>19.919374241047009</v>
          </cell>
          <cell r="V75">
            <v>19.732545650851272</v>
          </cell>
          <cell r="W75">
            <v>17.255599124058623</v>
          </cell>
          <cell r="X75">
            <v>17.968241778573955</v>
          </cell>
          <cell r="Z75">
            <v>19.336415497429467</v>
          </cell>
        </row>
        <row r="77">
          <cell r="D77">
            <v>38.409617670775901</v>
          </cell>
          <cell r="E77">
            <v>45.88933761036062</v>
          </cell>
          <cell r="F77">
            <v>40.346434076689327</v>
          </cell>
          <cell r="G77">
            <v>42.148308067786942</v>
          </cell>
          <cell r="H77">
            <v>39.298572575540945</v>
          </cell>
          <cell r="I77">
            <v>38.719275793164492</v>
          </cell>
          <cell r="J77">
            <v>50.007078283652056</v>
          </cell>
          <cell r="K77">
            <v>44.305343798689648</v>
          </cell>
          <cell r="L77">
            <v>52.490323102967935</v>
          </cell>
          <cell r="M77">
            <v>49.473438225394787</v>
          </cell>
          <cell r="N77">
            <v>32.870804385274596</v>
          </cell>
          <cell r="O77">
            <v>48.874022334392045</v>
          </cell>
          <cell r="P77">
            <v>42.449635930397157</v>
          </cell>
          <cell r="Q77">
            <v>41.29873090924729</v>
          </cell>
          <cell r="R77">
            <v>52.344355569992238</v>
          </cell>
          <cell r="S77">
            <v>41.91540483489316</v>
          </cell>
          <cell r="U77">
            <v>40.89694141759977</v>
          </cell>
          <cell r="V77">
            <v>40.486278985559032</v>
          </cell>
          <cell r="W77">
            <v>36.860480838577338</v>
          </cell>
          <cell r="X77">
            <v>38.105216768916932</v>
          </cell>
          <cell r="Z77">
            <v>39.72483979249337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12612-0104"/>
    </sheetNames>
    <sheetDataSet>
      <sheetData sheetId="0">
        <row r="36">
          <cell r="B36">
            <v>1.5629999999999999</v>
          </cell>
          <cell r="D36">
            <v>1.544</v>
          </cell>
          <cell r="F36">
            <v>1.4019999999999999</v>
          </cell>
          <cell r="H36">
            <v>1.589</v>
          </cell>
          <cell r="J36">
            <v>1.589</v>
          </cell>
          <cell r="L36">
            <v>1.4570000000000001</v>
          </cell>
          <cell r="N36">
            <v>1.5329999999999999</v>
          </cell>
          <cell r="P36">
            <v>1.536</v>
          </cell>
          <cell r="R36">
            <v>1.599</v>
          </cell>
          <cell r="T36">
            <v>1.5569999999999999</v>
          </cell>
          <cell r="V36">
            <v>1.5549999999999999</v>
          </cell>
          <cell r="X36">
            <v>1.446</v>
          </cell>
          <cell r="Z36">
            <v>1.556</v>
          </cell>
          <cell r="AB36">
            <v>1.5609999999999999</v>
          </cell>
          <cell r="AD36">
            <v>1.53</v>
          </cell>
          <cell r="AF36">
            <v>1.5549999999999999</v>
          </cell>
          <cell r="AI36">
            <v>1.5349999999999999</v>
          </cell>
          <cell r="AK36">
            <v>1.5172158472565551</v>
          </cell>
          <cell r="AL36">
            <v>1.5606377414848536</v>
          </cell>
          <cell r="AM36">
            <v>1.5438116189078686</v>
          </cell>
          <cell r="AN36">
            <v>1.5524280114932671</v>
          </cell>
        </row>
        <row r="37">
          <cell r="B37">
            <v>1.542</v>
          </cell>
          <cell r="D37">
            <v>1.5409999999999999</v>
          </cell>
          <cell r="F37">
            <v>1.3660000000000001</v>
          </cell>
          <cell r="H37">
            <v>1.5640000000000001</v>
          </cell>
          <cell r="J37">
            <v>1.546</v>
          </cell>
          <cell r="L37">
            <v>1.41</v>
          </cell>
          <cell r="N37">
            <v>1.508</v>
          </cell>
          <cell r="P37">
            <v>1.488</v>
          </cell>
          <cell r="R37">
            <v>1.607</v>
          </cell>
          <cell r="T37">
            <v>1.546</v>
          </cell>
          <cell r="V37">
            <v>1.5669999999999999</v>
          </cell>
          <cell r="X37">
            <v>1.47</v>
          </cell>
          <cell r="Z37">
            <v>1.53</v>
          </cell>
          <cell r="AB37">
            <v>1.548</v>
          </cell>
          <cell r="AD37">
            <v>1.5049999999999999</v>
          </cell>
          <cell r="AF37">
            <v>1.5389999999999999</v>
          </cell>
          <cell r="AI37">
            <v>1.522</v>
          </cell>
          <cell r="AK37">
            <v>1.4896565220667628</v>
          </cell>
          <cell r="AL37">
            <v>1.5360342180731816</v>
          </cell>
          <cell r="AM37">
            <v>1.5318887239547214</v>
          </cell>
          <cell r="AN37">
            <v>1.5419438459453485</v>
          </cell>
        </row>
        <row r="38">
          <cell r="B38">
            <v>1.6240000000000001</v>
          </cell>
          <cell r="D38">
            <v>1.61</v>
          </cell>
          <cell r="F38">
            <v>1.38</v>
          </cell>
          <cell r="H38">
            <v>1.591</v>
          </cell>
          <cell r="J38">
            <v>1.5589999999999999</v>
          </cell>
          <cell r="L38">
            <v>1.458</v>
          </cell>
          <cell r="N38">
            <v>1.57</v>
          </cell>
          <cell r="P38">
            <v>1.4990000000000001</v>
          </cell>
          <cell r="R38">
            <v>1.653</v>
          </cell>
          <cell r="T38">
            <v>1.5960000000000001</v>
          </cell>
          <cell r="V38">
            <v>1.609</v>
          </cell>
          <cell r="X38">
            <v>1.5089999999999999</v>
          </cell>
          <cell r="Z38">
            <v>1.5229999999999999</v>
          </cell>
          <cell r="AB38">
            <v>1.575</v>
          </cell>
          <cell r="AD38">
            <v>1.552</v>
          </cell>
          <cell r="AF38">
            <v>1.5209999999999999</v>
          </cell>
          <cell r="AI38">
            <v>1.571</v>
          </cell>
          <cell r="AK38">
            <v>1.4976071791107843</v>
          </cell>
          <cell r="AL38">
            <v>1.5419055593193869</v>
          </cell>
          <cell r="AM38">
            <v>1.5879390312109276</v>
          </cell>
          <cell r="AN38">
            <v>1.6006233967820067</v>
          </cell>
        </row>
        <row r="39">
          <cell r="B39">
            <v>1.5029999999999999</v>
          </cell>
          <cell r="D39">
            <v>1.5289999999999999</v>
          </cell>
          <cell r="F39">
            <v>1.31</v>
          </cell>
          <cell r="H39">
            <v>1.5109999999999999</v>
          </cell>
          <cell r="J39">
            <v>1.4650000000000001</v>
          </cell>
          <cell r="L39">
            <v>1.36</v>
          </cell>
          <cell r="N39">
            <v>1.492</v>
          </cell>
          <cell r="P39">
            <v>1.4790000000000001</v>
          </cell>
          <cell r="R39">
            <v>1.5620000000000001</v>
          </cell>
          <cell r="T39">
            <v>1.504</v>
          </cell>
          <cell r="V39">
            <v>1.54</v>
          </cell>
          <cell r="X39">
            <v>1.357</v>
          </cell>
          <cell r="Z39">
            <v>1.419</v>
          </cell>
          <cell r="AB39">
            <v>1.48</v>
          </cell>
          <cell r="AD39">
            <v>1.462</v>
          </cell>
          <cell r="AF39">
            <v>1.4350000000000001</v>
          </cell>
          <cell r="AI39">
            <v>1.4830000000000001</v>
          </cell>
          <cell r="AK39">
            <v>1.4167874612293854</v>
          </cell>
          <cell r="AL39">
            <v>1.4577336576622315</v>
          </cell>
          <cell r="AM39">
            <v>1.496080593498039</v>
          </cell>
          <cell r="AN39">
            <v>1.5076392560048599</v>
          </cell>
        </row>
        <row r="40">
          <cell r="B40">
            <v>1.401</v>
          </cell>
          <cell r="D40">
            <v>1.4119999999999999</v>
          </cell>
          <cell r="F40">
            <v>1.226</v>
          </cell>
          <cell r="H40">
            <v>1.3819999999999999</v>
          </cell>
          <cell r="J40">
            <v>1.42</v>
          </cell>
          <cell r="L40">
            <v>1.2809999999999999</v>
          </cell>
          <cell r="N40">
            <v>1.3819999999999999</v>
          </cell>
          <cell r="P40">
            <v>1.3320000000000001</v>
          </cell>
          <cell r="R40">
            <v>1.452</v>
          </cell>
          <cell r="T40">
            <v>1.407</v>
          </cell>
          <cell r="V40">
            <v>1.4350000000000001</v>
          </cell>
          <cell r="X40">
            <v>1.34</v>
          </cell>
          <cell r="Z40">
            <v>1.2709999999999999</v>
          </cell>
          <cell r="AB40">
            <v>1.3959999999999999</v>
          </cell>
          <cell r="AD40">
            <v>1.3420000000000001</v>
          </cell>
          <cell r="AF40">
            <v>1.33</v>
          </cell>
          <cell r="AI40">
            <v>1.379</v>
          </cell>
          <cell r="AK40">
            <v>1.302151332892008</v>
          </cell>
          <cell r="AL40">
            <v>1.3316955509099393</v>
          </cell>
          <cell r="AM40">
            <v>1.3934504045233189</v>
          </cell>
          <cell r="AN40">
            <v>1.4039464974961431</v>
          </cell>
        </row>
        <row r="41">
          <cell r="B41">
            <v>1.385</v>
          </cell>
          <cell r="D41">
            <v>1.381</v>
          </cell>
          <cell r="F41">
            <v>1.2010000000000001</v>
          </cell>
          <cell r="H41">
            <v>1.3340000000000001</v>
          </cell>
          <cell r="J41">
            <v>1.329</v>
          </cell>
          <cell r="L41">
            <v>1.2230000000000001</v>
          </cell>
          <cell r="N41">
            <v>1.3620000000000001</v>
          </cell>
          <cell r="P41">
            <v>1.2909999999999999</v>
          </cell>
          <cell r="R41">
            <v>1.415</v>
          </cell>
          <cell r="T41">
            <v>1.3759999999999999</v>
          </cell>
          <cell r="V41">
            <v>1.3979999999999999</v>
          </cell>
          <cell r="X41">
            <v>1.3120000000000001</v>
          </cell>
          <cell r="Z41">
            <v>1.2150000000000001</v>
          </cell>
          <cell r="AB41">
            <v>1.306</v>
          </cell>
          <cell r="AD41">
            <v>1.3080000000000001</v>
          </cell>
          <cell r="AF41">
            <v>1.2370000000000001</v>
          </cell>
          <cell r="AI41">
            <v>1.347</v>
          </cell>
          <cell r="AK41">
            <v>1.2485365371985537</v>
          </cell>
          <cell r="AL41">
            <v>1.2672744825288347</v>
          </cell>
          <cell r="AM41">
            <v>1.3635304268955752</v>
          </cell>
          <cell r="AN41">
            <v>1.3738279446296822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12211-1007"/>
      <sheetName val="Tabelle1"/>
    </sheetNames>
    <sheetDataSet>
      <sheetData sheetId="0" refreshError="1"/>
      <sheetData sheetId="1">
        <row r="11">
          <cell r="C11">
            <v>39.095744680851062</v>
          </cell>
          <cell r="D11">
            <v>38.505747126436781</v>
          </cell>
          <cell r="E11">
            <v>28.042328042328041</v>
          </cell>
          <cell r="F11">
            <v>38.70967741935484</v>
          </cell>
          <cell r="G11">
            <v>38.888888888888893</v>
          </cell>
          <cell r="H11">
            <v>32.5</v>
          </cell>
          <cell r="I11">
            <v>36.051502145922747</v>
          </cell>
          <cell r="J11">
            <v>35.416666666666671</v>
          </cell>
          <cell r="K11">
            <v>38.521400778210122</v>
          </cell>
          <cell r="L11">
            <v>38.006756756756758</v>
          </cell>
          <cell r="M11">
            <v>37.410071942446045</v>
          </cell>
          <cell r="N11">
            <v>37.931034482758619</v>
          </cell>
          <cell r="O11">
            <v>32.352941176470587</v>
          </cell>
          <cell r="P11">
            <v>41.379310344827587</v>
          </cell>
          <cell r="Q11">
            <v>40.707964601769916</v>
          </cell>
          <cell r="R11">
            <v>39.393939393939391</v>
          </cell>
          <cell r="S11">
            <v>37.23296032553408</v>
          </cell>
          <cell r="T11">
            <v>33.898305084745758</v>
          </cell>
          <cell r="U11">
            <v>36.658354114713212</v>
          </cell>
          <cell r="V11">
            <v>37.323390894819461</v>
          </cell>
          <cell r="W11">
            <v>38.066977532852903</v>
          </cell>
        </row>
        <row r="12">
          <cell r="C12">
            <v>39.080459770114942</v>
          </cell>
          <cell r="D12">
            <v>40.625</v>
          </cell>
          <cell r="E12">
            <v>26.984126984126984</v>
          </cell>
          <cell r="F12">
            <v>38</v>
          </cell>
          <cell r="H12">
            <v>29.166666666666668</v>
          </cell>
          <cell r="I12">
            <v>38.016528925619838</v>
          </cell>
          <cell r="J12">
            <v>44.444444444444443</v>
          </cell>
          <cell r="K12">
            <v>37.837837837837839</v>
          </cell>
          <cell r="L12">
            <v>37.686567164179102</v>
          </cell>
          <cell r="M12">
            <v>39.682539682539684</v>
          </cell>
          <cell r="O12">
            <v>31.428571428571427</v>
          </cell>
          <cell r="P12">
            <v>44.444444444444443</v>
          </cell>
          <cell r="Q12">
            <v>43.137254901960787</v>
          </cell>
          <cell r="R12">
            <v>37.5</v>
          </cell>
          <cell r="S12">
            <v>36.864111498257842</v>
          </cell>
          <cell r="T12">
            <v>33.126934984520126</v>
          </cell>
          <cell r="U12">
            <v>37.055837563451774</v>
          </cell>
          <cell r="V12">
            <v>36.833602584814216</v>
          </cell>
          <cell r="W12">
            <v>37.949640287769789</v>
          </cell>
        </row>
        <row r="13">
          <cell r="C13">
            <v>39.090909090909093</v>
          </cell>
          <cell r="D13">
            <v>39.203084832904885</v>
          </cell>
          <cell r="E13">
            <v>27.61904761904762</v>
          </cell>
          <cell r="F13">
            <v>38.461538461538467</v>
          </cell>
          <cell r="H13">
            <v>31.25</v>
          </cell>
          <cell r="I13">
            <v>36.72316384180791</v>
          </cell>
          <cell r="J13">
            <v>37.878787878787875</v>
          </cell>
          <cell r="K13">
            <v>38.315217391304344</v>
          </cell>
          <cell r="L13">
            <v>37.906976744186046</v>
          </cell>
          <cell r="M13">
            <v>38.118811881188122</v>
          </cell>
          <cell r="O13">
            <v>32.038834951456316</v>
          </cell>
          <cell r="P13">
            <v>42.352941176470587</v>
          </cell>
          <cell r="Q13">
            <v>41.463414634146339</v>
          </cell>
          <cell r="R13">
            <v>38.775510204081634</v>
          </cell>
          <cell r="S13">
            <v>37.112226277372265</v>
          </cell>
          <cell r="T13">
            <v>33.625410733844468</v>
          </cell>
          <cell r="U13">
            <v>36.789297658862871</v>
          </cell>
          <cell r="V13">
            <v>37.163232963549916</v>
          </cell>
          <cell r="W13">
            <v>38.029386343993089</v>
          </cell>
        </row>
        <row r="26">
          <cell r="C26">
            <v>10.682983297502895</v>
          </cell>
          <cell r="D26">
            <v>10.034891835310537</v>
          </cell>
          <cell r="E26">
            <v>7.8891257995735611</v>
          </cell>
          <cell r="F26">
            <v>7.9646017699115044</v>
          </cell>
          <cell r="G26">
            <v>11.343283582089553</v>
          </cell>
          <cell r="H26">
            <v>8.9521871820956243</v>
          </cell>
          <cell r="I26">
            <v>9.3088418430884179</v>
          </cell>
          <cell r="J26">
            <v>9.2016238159675225</v>
          </cell>
          <cell r="K26">
            <v>10.409012980651482</v>
          </cell>
          <cell r="L26">
            <v>10.237883503779457</v>
          </cell>
          <cell r="M26">
            <v>10.291353383458647</v>
          </cell>
          <cell r="N26">
            <v>9.2402464065708418</v>
          </cell>
          <cell r="O26">
            <v>9.0629800307219668</v>
          </cell>
          <cell r="P26">
            <v>8.3166332665330653</v>
          </cell>
          <cell r="Q26">
            <v>9.6709200805909994</v>
          </cell>
          <cell r="R26">
            <v>9.2537313432835813</v>
          </cell>
          <cell r="S26">
            <v>9.8551674114976944</v>
          </cell>
          <cell r="T26">
            <v>8.5487586383414396</v>
          </cell>
          <cell r="U26">
            <v>8.7571572920175136</v>
          </cell>
          <cell r="V26">
            <v>10.032336077823972</v>
          </cell>
          <cell r="W26">
            <v>10.147458840372227</v>
          </cell>
        </row>
        <row r="27">
          <cell r="C27">
            <v>20.555647428476931</v>
          </cell>
          <cell r="D27">
            <v>20.921144452198185</v>
          </cell>
          <cell r="E27">
            <v>24.466950959488273</v>
          </cell>
          <cell r="F27">
            <v>13.998390989541431</v>
          </cell>
          <cell r="G27">
            <v>23.582089552238806</v>
          </cell>
          <cell r="H27">
            <v>25.635808748728383</v>
          </cell>
          <cell r="I27">
            <v>20.828144458281443</v>
          </cell>
          <cell r="J27">
            <v>15.426251691474965</v>
          </cell>
          <cell r="K27">
            <v>19.61792799412197</v>
          </cell>
          <cell r="L27">
            <v>20.775900400177857</v>
          </cell>
          <cell r="M27">
            <v>19.501879699248121</v>
          </cell>
          <cell r="N27">
            <v>20.739219712525667</v>
          </cell>
          <cell r="O27">
            <v>16.692268305171531</v>
          </cell>
          <cell r="P27">
            <v>15.430861723446892</v>
          </cell>
          <cell r="Q27">
            <v>18.670248488918737</v>
          </cell>
          <cell r="R27">
            <v>15.024875621890546</v>
          </cell>
          <cell r="S27">
            <v>20.084700156765482</v>
          </cell>
          <cell r="T27">
            <v>17.635014077297161</v>
          </cell>
          <cell r="U27">
            <v>15.476591444930953</v>
          </cell>
          <cell r="V27">
            <v>20.828238363087959</v>
          </cell>
          <cell r="W27">
            <v>20.632784538296349</v>
          </cell>
        </row>
        <row r="28">
          <cell r="C28">
            <v>21.365966595005791</v>
          </cell>
          <cell r="D28">
            <v>22.00976971388695</v>
          </cell>
          <cell r="E28">
            <v>25.746268656716421</v>
          </cell>
          <cell r="F28">
            <v>25.100563153660499</v>
          </cell>
          <cell r="G28">
            <v>20.8955223880597</v>
          </cell>
          <cell r="H28">
            <v>23.397761953204476</v>
          </cell>
          <cell r="I28">
            <v>21.824408468244087</v>
          </cell>
          <cell r="J28">
            <v>24.492557510148849</v>
          </cell>
          <cell r="K28">
            <v>20.769042370805778</v>
          </cell>
          <cell r="L28">
            <v>21.176078257003113</v>
          </cell>
          <cell r="M28">
            <v>21.2406015037594</v>
          </cell>
          <cell r="N28">
            <v>21.149897330595483</v>
          </cell>
          <cell r="O28">
            <v>25.089605734767023</v>
          </cell>
          <cell r="P28">
            <v>24.248496993987974</v>
          </cell>
          <cell r="Q28">
            <v>20.416386836803223</v>
          </cell>
          <cell r="R28">
            <v>24.278606965174131</v>
          </cell>
          <cell r="S28">
            <v>22.0735159924191</v>
          </cell>
          <cell r="T28">
            <v>24.980803685692347</v>
          </cell>
          <cell r="U28">
            <v>24.738969349949478</v>
          </cell>
          <cell r="V28">
            <v>21.643433602347763</v>
          </cell>
          <cell r="W28">
            <v>21.423049391553327</v>
          </cell>
        </row>
        <row r="29">
          <cell r="C29">
            <v>20.555647428476931</v>
          </cell>
          <cell r="D29">
            <v>21.074668527564551</v>
          </cell>
          <cell r="E29">
            <v>19.189765458422176</v>
          </cell>
          <cell r="F29">
            <v>23.089300080450524</v>
          </cell>
          <cell r="G29">
            <v>19.1044776119403</v>
          </cell>
          <cell r="H29">
            <v>20.244150559511699</v>
          </cell>
          <cell r="I29">
            <v>21.419676214196762</v>
          </cell>
          <cell r="J29">
            <v>21.786197564276051</v>
          </cell>
          <cell r="K29">
            <v>21.136419299534655</v>
          </cell>
          <cell r="L29">
            <v>20.853712761227211</v>
          </cell>
          <cell r="M29">
            <v>20.911654135338345</v>
          </cell>
          <cell r="N29">
            <v>20.123203285420946</v>
          </cell>
          <cell r="O29">
            <v>22.324628776241678</v>
          </cell>
          <cell r="P29">
            <v>22.645290581162325</v>
          </cell>
          <cell r="Q29">
            <v>21.558092679650773</v>
          </cell>
          <cell r="R29">
            <v>22.587064676616915</v>
          </cell>
          <cell r="S29">
            <v>21.067409157911975</v>
          </cell>
          <cell r="T29">
            <v>21.717430253391349</v>
          </cell>
          <cell r="U29">
            <v>22.515998652745033</v>
          </cell>
          <cell r="V29">
            <v>20.833672998016358</v>
          </cell>
          <cell r="W29">
            <v>20.921975662133143</v>
          </cell>
        </row>
        <row r="30">
          <cell r="C30">
            <v>22.374731271704977</v>
          </cell>
          <cell r="D30">
            <v>22.023726448011168</v>
          </cell>
          <cell r="E30">
            <v>19.189765458422176</v>
          </cell>
          <cell r="F30">
            <v>26.468222043443284</v>
          </cell>
          <cell r="G30">
            <v>21.194029850746269</v>
          </cell>
          <cell r="H30">
            <v>18.311291963377414</v>
          </cell>
          <cell r="I30">
            <v>22.633872976338729</v>
          </cell>
          <cell r="J30">
            <v>25.710419485791608</v>
          </cell>
          <cell r="K30">
            <v>23.683566005388197</v>
          </cell>
          <cell r="L30">
            <v>22.899066251667406</v>
          </cell>
          <cell r="M30">
            <v>23.731203007518797</v>
          </cell>
          <cell r="N30">
            <v>24.024640657084191</v>
          </cell>
          <cell r="O30">
            <v>23.604710701484898</v>
          </cell>
          <cell r="P30">
            <v>26.553106212424847</v>
          </cell>
          <cell r="Q30">
            <v>24.78173270651444</v>
          </cell>
          <cell r="R30">
            <v>24.776119402985074</v>
          </cell>
          <cell r="S30">
            <v>22.88542081003299</v>
          </cell>
          <cell r="T30">
            <v>23.726644484259023</v>
          </cell>
          <cell r="U30">
            <v>25.159986527450318</v>
          </cell>
          <cell r="V30">
            <v>22.518409825819951</v>
          </cell>
          <cell r="W30">
            <v>22.697208303507516</v>
          </cell>
        </row>
        <row r="31">
          <cell r="C31">
            <v>4.4650239788324786</v>
          </cell>
          <cell r="D31">
            <v>3.9357990230286113</v>
          </cell>
          <cell r="E31">
            <v>3.5181236673773988</v>
          </cell>
          <cell r="F31">
            <v>3.4593724859211585</v>
          </cell>
          <cell r="G31">
            <v>3.5820895522388061</v>
          </cell>
          <cell r="H31">
            <v>3.4587995930824009</v>
          </cell>
          <cell r="I31">
            <v>3.9850560398505603</v>
          </cell>
          <cell r="J31">
            <v>3.5182679296346415</v>
          </cell>
          <cell r="K31">
            <v>4.3595395542493272</v>
          </cell>
          <cell r="L31">
            <v>4.057358826144954</v>
          </cell>
          <cell r="M31">
            <v>4.2763157894736841</v>
          </cell>
          <cell r="N31">
            <v>4.7227926078028748</v>
          </cell>
          <cell r="O31">
            <v>3.2770097286226321</v>
          </cell>
          <cell r="P31">
            <v>2.8056112224448899</v>
          </cell>
          <cell r="Q31">
            <v>4.8354600402954997</v>
          </cell>
          <cell r="R31">
            <v>3.9800995024875623</v>
          </cell>
          <cell r="S31">
            <v>4.0291069047006243</v>
          </cell>
          <cell r="T31">
            <v>3.4169439467622214</v>
          </cell>
          <cell r="U31">
            <v>3.3849781071067704</v>
          </cell>
          <cell r="V31">
            <v>4.1330398630472001</v>
          </cell>
          <cell r="W31">
            <v>4.1660701503221187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12421-0004"/>
      <sheetName val="Tabelle1"/>
      <sheetName val="Tabelle2"/>
    </sheetNames>
    <sheetDataSet>
      <sheetData sheetId="0"/>
      <sheetData sheetId="1">
        <row r="108">
          <cell r="C108">
            <v>11231.9</v>
          </cell>
        </row>
      </sheetData>
      <sheetData sheetId="2">
        <row r="4">
          <cell r="A4">
            <v>2025</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row>
        <row r="9">
          <cell r="A9">
            <v>2030</v>
          </cell>
          <cell r="X9">
            <v>99.369986304050101</v>
          </cell>
          <cell r="Y9">
            <v>97.524247064828998</v>
          </cell>
          <cell r="Z9">
            <v>97.250423011844333</v>
          </cell>
          <cell r="AA9">
            <v>95.891187305185611</v>
          </cell>
          <cell r="AB9">
            <v>95.912191372850401</v>
          </cell>
          <cell r="AC9">
            <v>100.13018008244738</v>
          </cell>
          <cell r="AD9">
            <v>97.924244598481394</v>
          </cell>
          <cell r="AE9">
            <v>97.265147033798726</v>
          </cell>
          <cell r="AF9">
            <v>99.454640339735022</v>
          </cell>
          <cell r="AG9">
            <v>99.417686025206407</v>
          </cell>
          <cell r="AH9">
            <v>99.661677899553951</v>
          </cell>
          <cell r="AI9">
            <v>99.945656686114532</v>
          </cell>
          <cell r="AJ9">
            <v>99.107901444350034</v>
          </cell>
          <cell r="AK9">
            <v>100.24672816992062</v>
          </cell>
          <cell r="AL9">
            <v>99.523407239746888</v>
          </cell>
          <cell r="AM9">
            <v>99.101792661721106</v>
          </cell>
          <cell r="AN9">
            <v>98.96239155685727</v>
          </cell>
          <cell r="AO9">
            <v>99.40580131936359</v>
          </cell>
          <cell r="AP9">
            <v>97.87550878586319</v>
          </cell>
          <cell r="AQ9">
            <v>99.618333502212323</v>
          </cell>
          <cell r="AR9">
            <v>99.130782894689531</v>
          </cell>
        </row>
        <row r="14">
          <cell r="A14">
            <v>2035</v>
          </cell>
          <cell r="X14">
            <v>98.430835452944635</v>
          </cell>
          <cell r="Y14">
            <v>95.1059213884635</v>
          </cell>
          <cell r="Z14">
            <v>94.727281775654433</v>
          </cell>
          <cell r="AA14">
            <v>92.212146972702371</v>
          </cell>
          <cell r="AB14">
            <v>92.15102315304064</v>
          </cell>
          <cell r="AC14">
            <v>100.63733998698198</v>
          </cell>
          <cell r="AD14">
            <v>96.047517141983647</v>
          </cell>
          <cell r="AE14">
            <v>94.676152892461516</v>
          </cell>
          <cell r="AF14">
            <v>98.915188625235075</v>
          </cell>
          <cell r="AG14">
            <v>98.820981106322364</v>
          </cell>
          <cell r="AH14">
            <v>99.32068483515701</v>
          </cell>
          <cell r="AI14">
            <v>99.740359722547183</v>
          </cell>
          <cell r="AJ14">
            <v>98.56981025205323</v>
          </cell>
          <cell r="AK14">
            <v>100.74554816562969</v>
          </cell>
          <cell r="AL14">
            <v>99.072317771012322</v>
          </cell>
          <cell r="AM14">
            <v>98.189824486783337</v>
          </cell>
          <cell r="AN14">
            <v>97.978136306291788</v>
          </cell>
          <cell r="AO14">
            <v>98.738843616608463</v>
          </cell>
          <cell r="AP14">
            <v>95.850292862106627</v>
          </cell>
          <cell r="AQ14">
            <v>99.077920761981972</v>
          </cell>
          <cell r="AR14">
            <v>98.288174476276296</v>
          </cell>
        </row>
        <row r="19">
          <cell r="A19">
            <v>2040</v>
          </cell>
          <cell r="X19">
            <v>97.272549403247893</v>
          </cell>
          <cell r="Y19">
            <v>92.636549259826438</v>
          </cell>
          <cell r="Z19">
            <v>92.450482731163532</v>
          </cell>
          <cell r="AA19">
            <v>88.877869084726555</v>
          </cell>
          <cell r="AB19">
            <v>88.682870592756259</v>
          </cell>
          <cell r="AC19">
            <v>101.42384465176828</v>
          </cell>
          <cell r="AD19">
            <v>94.340493763999007</v>
          </cell>
          <cell r="AE19">
            <v>92.224103981135585</v>
          </cell>
          <cell r="AF19">
            <v>98.29668296978366</v>
          </cell>
          <cell r="AG19">
            <v>98.125616622282209</v>
          </cell>
          <cell r="AH19">
            <v>98.859498392970025</v>
          </cell>
          <cell r="AI19">
            <v>99.33957778264184</v>
          </cell>
          <cell r="AJ19">
            <v>98.215802888700082</v>
          </cell>
          <cell r="AK19">
            <v>101.36773224629907</v>
          </cell>
          <cell r="AL19">
            <v>98.597318966479108</v>
          </cell>
          <cell r="AM19">
            <v>97.202797202797214</v>
          </cell>
          <cell r="AN19">
            <v>96.942750912839799</v>
          </cell>
          <cell r="AO19">
            <v>97.853608847497085</v>
          </cell>
          <cell r="AP19">
            <v>93.765511764121911</v>
          </cell>
          <cell r="AQ19">
            <v>98.38889451818828</v>
          </cell>
          <cell r="AR19">
            <v>97.39846149051796</v>
          </cell>
        </row>
        <row r="29">
          <cell r="A29">
            <v>2050</v>
          </cell>
          <cell r="X29">
            <v>93.789864997065166</v>
          </cell>
          <cell r="Y29">
            <v>86.887442572741193</v>
          </cell>
          <cell r="Z29">
            <v>87.879466507415145</v>
          </cell>
          <cell r="AA29">
            <v>82.535184660432606</v>
          </cell>
          <cell r="AB29">
            <v>82.044384667114983</v>
          </cell>
          <cell r="AC29">
            <v>103.12974614883923</v>
          </cell>
          <cell r="AD29">
            <v>90.769221170583776</v>
          </cell>
          <cell r="AE29">
            <v>87.076097790238791</v>
          </cell>
          <cell r="AF29">
            <v>96.389401145297484</v>
          </cell>
          <cell r="AG29">
            <v>96.020681418620697</v>
          </cell>
          <cell r="AH29">
            <v>97.068171903239886</v>
          </cell>
          <cell r="AI29">
            <v>97.630027699994713</v>
          </cell>
          <cell r="AJ29">
            <v>97.592749929198533</v>
          </cell>
          <cell r="AK29">
            <v>102.27419008796394</v>
          </cell>
          <cell r="AL29">
            <v>97.089436855444163</v>
          </cell>
          <cell r="AM29">
            <v>94.553210653389556</v>
          </cell>
          <cell r="AN29">
            <v>94.305658217225314</v>
          </cell>
          <cell r="AO29">
            <v>95.2197322467986</v>
          </cell>
          <cell r="AP29">
            <v>89.268341109897747</v>
          </cell>
          <cell r="AQ29">
            <v>96.065119735197754</v>
          </cell>
          <cell r="AR29">
            <v>95.011830078363772</v>
          </cell>
        </row>
        <row r="39">
          <cell r="A39">
            <v>2060</v>
          </cell>
          <cell r="X39">
            <v>89.684993152025044</v>
          </cell>
          <cell r="Y39">
            <v>81.387187340479841</v>
          </cell>
          <cell r="Z39">
            <v>83.211406389967152</v>
          </cell>
          <cell r="AA39">
            <v>77.00009445546425</v>
          </cell>
          <cell r="AB39">
            <v>76.102411374771833</v>
          </cell>
          <cell r="AC39">
            <v>103.80505532653505</v>
          </cell>
          <cell r="AD39">
            <v>87.058816189269947</v>
          </cell>
          <cell r="AE39">
            <v>82.055312907695651</v>
          </cell>
          <cell r="AF39">
            <v>93.698050518562908</v>
          </cell>
          <cell r="AG39">
            <v>93.14516308500302</v>
          </cell>
          <cell r="AH39">
            <v>94.265440397439434</v>
          </cell>
          <cell r="AI39">
            <v>94.894747567759325</v>
          </cell>
          <cell r="AJ39">
            <v>96.530727839139047</v>
          </cell>
          <cell r="AK39">
            <v>101.70027891010511</v>
          </cell>
          <cell r="AL39">
            <v>94.736758212856856</v>
          </cell>
          <cell r="AM39">
            <v>91.329421919761828</v>
          </cell>
          <cell r="AN39">
            <v>91.125585634652907</v>
          </cell>
          <cell r="AO39">
            <v>92.219635234769115</v>
          </cell>
          <cell r="AP39">
            <v>85.267546907574712</v>
          </cell>
          <cell r="AQ39">
            <v>92.643631573614357</v>
          </cell>
          <cell r="AR39">
            <v>91.975922734126499</v>
          </cell>
        </row>
        <row r="49">
          <cell r="A49">
            <v>2070</v>
          </cell>
          <cell r="X49">
            <v>86.750146742320482</v>
          </cell>
          <cell r="Y49">
            <v>77.590607452782038</v>
          </cell>
          <cell r="Z49">
            <v>79.556086393948434</v>
          </cell>
          <cell r="AA49">
            <v>73.278549164069133</v>
          </cell>
          <cell r="AB49">
            <v>71.841675473148229</v>
          </cell>
          <cell r="AC49">
            <v>104.03287047081797</v>
          </cell>
          <cell r="AD49">
            <v>84.310483594232551</v>
          </cell>
          <cell r="AE49">
            <v>78.4177558809468</v>
          </cell>
          <cell r="AF49">
            <v>91.491010779187718</v>
          </cell>
          <cell r="AG49">
            <v>90.804928527450343</v>
          </cell>
          <cell r="AH49">
            <v>91.828630952910913</v>
          </cell>
          <cell r="AI49">
            <v>92.492320233072434</v>
          </cell>
          <cell r="AJ49">
            <v>95.596148399886715</v>
          </cell>
          <cell r="AK49">
            <v>100.60072945719803</v>
          </cell>
          <cell r="AL49">
            <v>92.809665747485553</v>
          </cell>
          <cell r="AM49">
            <v>88.998836583809762</v>
          </cell>
          <cell r="AN49">
            <v>88.596866611460939</v>
          </cell>
          <cell r="AO49">
            <v>90.039289871944135</v>
          </cell>
          <cell r="AP49">
            <v>82.606969125384694</v>
          </cell>
          <cell r="AQ49">
            <v>89.961833350221227</v>
          </cell>
          <cell r="AR49">
            <v>89.557288982325602</v>
          </cell>
        </row>
        <row r="52">
          <cell r="A52">
            <v>2025</v>
          </cell>
          <cell r="AU52">
            <v>17.710819800430443</v>
          </cell>
          <cell r="AV52">
            <v>16.87723328228688</v>
          </cell>
          <cell r="AW52">
            <v>17.589827809296306</v>
          </cell>
          <cell r="AX52">
            <v>16.586379522055356</v>
          </cell>
          <cell r="AY52">
            <v>16.855605725814197</v>
          </cell>
          <cell r="AZ52">
            <v>18.249620308092858</v>
          </cell>
          <cell r="BA52">
            <v>17.463298373461274</v>
          </cell>
          <cell r="BB52">
            <v>17.228358196860793</v>
          </cell>
          <cell r="BC52">
            <v>18.77095034934246</v>
          </cell>
          <cell r="BD52">
            <v>18.799468870310889</v>
          </cell>
          <cell r="BE52">
            <v>19.181082452657161</v>
          </cell>
          <cell r="BF52">
            <v>18.689571367111725</v>
          </cell>
          <cell r="BG52">
            <v>19.27216086094591</v>
          </cell>
          <cell r="BH52">
            <v>18.735249946363442</v>
          </cell>
          <cell r="BI52">
            <v>18.867653856575867</v>
          </cell>
          <cell r="BJ52">
            <v>18.727247707569713</v>
          </cell>
          <cell r="BK52">
            <v>18.88703017234193</v>
          </cell>
          <cell r="BL52">
            <v>18.5802289483896</v>
          </cell>
          <cell r="BM52">
            <v>17.224262880968926</v>
          </cell>
          <cell r="BN52">
            <v>18.130847434728274</v>
          </cell>
          <cell r="BO52">
            <v>18.542778857840094</v>
          </cell>
        </row>
        <row r="57">
          <cell r="A57">
            <v>2030</v>
          </cell>
          <cell r="AU57">
            <v>16.822871544459318</v>
          </cell>
          <cell r="AV57">
            <v>15.768123527872282</v>
          </cell>
          <cell r="AW57">
            <v>16.434255302817082</v>
          </cell>
          <cell r="AX57">
            <v>15.824468085106384</v>
          </cell>
          <cell r="AY57">
            <v>15.755997395702911</v>
          </cell>
          <cell r="AZ57">
            <v>17.72481040086674</v>
          </cell>
          <cell r="BA57">
            <v>16.570671288037104</v>
          </cell>
          <cell r="BB57">
            <v>16.215675819781392</v>
          </cell>
          <cell r="BC57">
            <v>18.354525267668983</v>
          </cell>
          <cell r="BD57">
            <v>18.389219680350987</v>
          </cell>
          <cell r="BE57">
            <v>18.685176748050278</v>
          </cell>
          <cell r="BF57">
            <v>18.350840891412869</v>
          </cell>
          <cell r="BG57">
            <v>18.859837119588512</v>
          </cell>
          <cell r="BH57">
            <v>18.15944355270198</v>
          </cell>
          <cell r="BI57">
            <v>18.339793074730128</v>
          </cell>
          <cell r="BJ57">
            <v>18.28854189020311</v>
          </cell>
          <cell r="BK57">
            <v>18.556602608021748</v>
          </cell>
          <cell r="BL57">
            <v>18.276526703588946</v>
          </cell>
          <cell r="BM57">
            <v>17.019981742570238</v>
          </cell>
          <cell r="BN57">
            <v>17.45100698447142</v>
          </cell>
          <cell r="BO57">
            <v>18.044112775100295</v>
          </cell>
        </row>
        <row r="62">
          <cell r="A62">
            <v>2035</v>
          </cell>
          <cell r="AU62">
            <v>15.929871988550529</v>
          </cell>
          <cell r="AV62">
            <v>14.807111707480711</v>
          </cell>
          <cell r="AW62">
            <v>15.274895584333709</v>
          </cell>
          <cell r="AX62">
            <v>15.067861715749039</v>
          </cell>
          <cell r="AY62">
            <v>14.60070892410342</v>
          </cell>
          <cell r="AZ62">
            <v>17.233945077748132</v>
          </cell>
          <cell r="BA62">
            <v>15.69856571220704</v>
          </cell>
          <cell r="BB62">
            <v>15.210934892200248</v>
          </cell>
          <cell r="BC62">
            <v>17.916367437197366</v>
          </cell>
          <cell r="BD62">
            <v>17.954384405664118</v>
          </cell>
          <cell r="BE62">
            <v>18.172935565993761</v>
          </cell>
          <cell r="BF62">
            <v>17.888412147078629</v>
          </cell>
          <cell r="BG62">
            <v>18.632380405114205</v>
          </cell>
          <cell r="BH62">
            <v>17.712825427248045</v>
          </cell>
          <cell r="BI62">
            <v>17.861797120102967</v>
          </cell>
          <cell r="BJ62">
            <v>17.922028283857816</v>
          </cell>
          <cell r="BK62">
            <v>18.17975552341246</v>
          </cell>
          <cell r="BL62">
            <v>17.857142857142861</v>
          </cell>
          <cell r="BM62">
            <v>16.72708441222165</v>
          </cell>
          <cell r="BN62">
            <v>16.881434512851975</v>
          </cell>
          <cell r="BO62">
            <v>17.530901233122613</v>
          </cell>
        </row>
        <row r="67">
          <cell r="A67">
            <v>2040</v>
          </cell>
          <cell r="AU67">
            <v>15.033389653230344</v>
          </cell>
          <cell r="AV67">
            <v>14.085962253753962</v>
          </cell>
          <cell r="AW67">
            <v>14.343004790870435</v>
          </cell>
          <cell r="AX67">
            <v>14.448164089484033</v>
          </cell>
          <cell r="AY67">
            <v>13.790488571119056</v>
          </cell>
          <cell r="AZ67">
            <v>16.766050752734174</v>
          </cell>
          <cell r="BA67">
            <v>14.976720808422836</v>
          </cell>
          <cell r="BB67">
            <v>14.388767342348277</v>
          </cell>
          <cell r="BC67">
            <v>17.193523736473207</v>
          </cell>
          <cell r="BD67">
            <v>17.217693955709173</v>
          </cell>
          <cell r="BE67">
            <v>17.33190439309065</v>
          </cell>
          <cell r="BF67">
            <v>17.086068563092635</v>
          </cell>
          <cell r="BG67">
            <v>17.892156862745097</v>
          </cell>
          <cell r="BH67">
            <v>17.117307794063176</v>
          </cell>
          <cell r="BI67">
            <v>17.226829623163102</v>
          </cell>
          <cell r="BJ67">
            <v>17.261039111465749</v>
          </cell>
          <cell r="BK67">
            <v>17.469844982572006</v>
          </cell>
          <cell r="BL67">
            <v>17.126428235060846</v>
          </cell>
          <cell r="BM67">
            <v>16.103758602435153</v>
          </cell>
          <cell r="BN67">
            <v>16.124270511500171</v>
          </cell>
          <cell r="BO67">
            <v>16.800699967635111</v>
          </cell>
        </row>
        <row r="77">
          <cell r="A77">
            <v>2050</v>
          </cell>
          <cell r="AU77">
            <v>15.850300400534042</v>
          </cell>
          <cell r="AV77">
            <v>15.201586252478517</v>
          </cell>
          <cell r="AW77">
            <v>15.403346830138462</v>
          </cell>
          <cell r="AX77">
            <v>15.638590066376748</v>
          </cell>
          <cell r="AY77">
            <v>15.02927400468384</v>
          </cell>
          <cell r="AZ77">
            <v>16.962078577815181</v>
          </cell>
          <cell r="BA77">
            <v>15.849852904786783</v>
          </cell>
          <cell r="BB77">
            <v>15.456271287386702</v>
          </cell>
          <cell r="BC77">
            <v>17.117969058970665</v>
          </cell>
          <cell r="BD77">
            <v>17.127128163371257</v>
          </cell>
          <cell r="BE77">
            <v>17.125272870691393</v>
          </cell>
          <cell r="BF77">
            <v>16.817032724911286</v>
          </cell>
          <cell r="BG77">
            <v>18.049912942542079</v>
          </cell>
          <cell r="BH77">
            <v>17.248793790644012</v>
          </cell>
          <cell r="BI77">
            <v>17.313785687314276</v>
          </cell>
          <cell r="BJ77">
            <v>17.327970575393937</v>
          </cell>
          <cell r="BK77">
            <v>17.355483920394608</v>
          </cell>
          <cell r="BL77">
            <v>17.169710399633228</v>
          </cell>
          <cell r="BM77">
            <v>16.236654804270461</v>
          </cell>
          <cell r="BN77">
            <v>16.166233035651501</v>
          </cell>
          <cell r="BO77">
            <v>16.892709320206841</v>
          </cell>
        </row>
        <row r="87">
          <cell r="A87">
            <v>2060</v>
          </cell>
          <cell r="AU87">
            <v>16.178716348880844</v>
          </cell>
          <cell r="AV87">
            <v>15.609564876519014</v>
          </cell>
          <cell r="AW87">
            <v>15.486977064083012</v>
          </cell>
          <cell r="AX87">
            <v>16.180078508341509</v>
          </cell>
          <cell r="AY87">
            <v>15.451619011550846</v>
          </cell>
          <cell r="AZ87">
            <v>16.760287393860221</v>
          </cell>
          <cell r="BA87">
            <v>16.038040089725307</v>
          </cell>
          <cell r="BB87">
            <v>15.765045130453679</v>
          </cell>
          <cell r="BC87">
            <v>17.264819713378955</v>
          </cell>
          <cell r="BD87">
            <v>17.295577950117153</v>
          </cell>
          <cell r="BE87">
            <v>17.262320784298915</v>
          </cell>
          <cell r="BF87">
            <v>17.048048549635318</v>
          </cell>
          <cell r="BG87">
            <v>17.911104591462518</v>
          </cell>
          <cell r="BH87">
            <v>17.0085965930067</v>
          </cell>
          <cell r="BI87">
            <v>17.415664170943046</v>
          </cell>
          <cell r="BJ87">
            <v>17.561570281894635</v>
          </cell>
          <cell r="BK87">
            <v>17.50495532583173</v>
          </cell>
          <cell r="BL87">
            <v>17.533662949715971</v>
          </cell>
          <cell r="BM87">
            <v>16.684130865059959</v>
          </cell>
          <cell r="BN87">
            <v>16.245579496153702</v>
          </cell>
          <cell r="BO87">
            <v>17.06690922738504</v>
          </cell>
        </row>
        <row r="97">
          <cell r="A97">
            <v>2070</v>
          </cell>
          <cell r="AU97">
            <v>15.887049483513016</v>
          </cell>
          <cell r="AV97">
            <v>15.271381578947372</v>
          </cell>
          <cell r="AW97">
            <v>14.825472288252223</v>
          </cell>
          <cell r="AX97">
            <v>15.893271461716937</v>
          </cell>
          <cell r="AY97">
            <v>15.057502005883928</v>
          </cell>
          <cell r="AZ97">
            <v>16.186553351234391</v>
          </cell>
          <cell r="BA97">
            <v>15.574401326110769</v>
          </cell>
          <cell r="BB97">
            <v>15.331755758321016</v>
          </cell>
          <cell r="BC97">
            <v>16.836147942240039</v>
          </cell>
          <cell r="BD97">
            <v>16.87685950818306</v>
          </cell>
          <cell r="BE97">
            <v>16.794485219262949</v>
          </cell>
          <cell r="BF97">
            <v>16.674010967489231</v>
          </cell>
          <cell r="BG97">
            <v>17.375203673529853</v>
          </cell>
          <cell r="BH97">
            <v>16.378758797184904</v>
          </cell>
          <cell r="BI97">
            <v>16.949472744134923</v>
          </cell>
          <cell r="BJ97">
            <v>17.214624067019948</v>
          </cell>
          <cell r="BK97">
            <v>17.085594203807673</v>
          </cell>
          <cell r="BL97">
            <v>17.166329966329972</v>
          </cell>
          <cell r="BM97">
            <v>16.380242759283743</v>
          </cell>
          <cell r="BN97">
            <v>15.795006570302236</v>
          </cell>
          <cell r="BO97">
            <v>16.641304944264437</v>
          </cell>
        </row>
        <row r="100">
          <cell r="A100">
            <v>2025</v>
          </cell>
          <cell r="X100">
            <v>100</v>
          </cell>
          <cell r="Y100">
            <v>100</v>
          </cell>
          <cell r="Z100">
            <v>100</v>
          </cell>
          <cell r="AA100">
            <v>100</v>
          </cell>
          <cell r="AB100">
            <v>100</v>
          </cell>
          <cell r="AC100">
            <v>100</v>
          </cell>
          <cell r="AD100">
            <v>100</v>
          </cell>
          <cell r="AE100">
            <v>100</v>
          </cell>
          <cell r="AF100">
            <v>100</v>
          </cell>
          <cell r="AG100">
            <v>100</v>
          </cell>
          <cell r="AH100">
            <v>100</v>
          </cell>
          <cell r="AI100">
            <v>100</v>
          </cell>
          <cell r="AJ100">
            <v>100</v>
          </cell>
          <cell r="AK100">
            <v>100</v>
          </cell>
          <cell r="AL100">
            <v>100</v>
          </cell>
          <cell r="AM100">
            <v>100</v>
          </cell>
          <cell r="AN100">
            <v>100</v>
          </cell>
          <cell r="AO100">
            <v>100</v>
          </cell>
          <cell r="AP100">
            <v>100</v>
          </cell>
          <cell r="AQ100">
            <v>100</v>
          </cell>
          <cell r="AR100">
            <v>100</v>
          </cell>
          <cell r="AU100">
            <v>55.214243787908416</v>
          </cell>
          <cell r="AV100">
            <v>54.415518121490557</v>
          </cell>
          <cell r="AW100">
            <v>54.852194684980596</v>
          </cell>
          <cell r="AX100">
            <v>54.425238500047236</v>
          </cell>
          <cell r="AY100">
            <v>54.462484388509921</v>
          </cell>
          <cell r="AZ100">
            <v>62.345411152093732</v>
          </cell>
          <cell r="BA100">
            <v>56.48400601451219</v>
          </cell>
          <cell r="BB100">
            <v>54.732713703436588</v>
          </cell>
          <cell r="BC100">
            <v>58.911925188526773</v>
          </cell>
          <cell r="BD100">
            <v>58.724101864146519</v>
          </cell>
          <cell r="BE100">
            <v>58.807503628059365</v>
          </cell>
          <cell r="BF100">
            <v>59.290819753794587</v>
          </cell>
          <cell r="BG100">
            <v>59.855564995751905</v>
          </cell>
          <cell r="BH100">
            <v>63.039047414717864</v>
          </cell>
          <cell r="BI100">
            <v>59.073592935588252</v>
          </cell>
          <cell r="BJ100">
            <v>57.652901660057289</v>
          </cell>
          <cell r="BK100">
            <v>58.657389139290729</v>
          </cell>
          <cell r="BL100">
            <v>57.646973224679876</v>
          </cell>
          <cell r="BM100">
            <v>56.914523974982622</v>
          </cell>
          <cell r="BN100">
            <v>57.557334414158809</v>
          </cell>
          <cell r="BO100">
            <v>58.293759903345752</v>
          </cell>
        </row>
        <row r="105">
          <cell r="A105">
            <v>2030</v>
          </cell>
          <cell r="X105">
            <v>95.379163713678281</v>
          </cell>
          <cell r="Y105">
            <v>93.445121951219534</v>
          </cell>
          <cell r="Z105">
            <v>95.481763745236805</v>
          </cell>
          <cell r="AA105">
            <v>92.311697327316878</v>
          </cell>
          <cell r="AB105">
            <v>92.494267066502033</v>
          </cell>
          <cell r="AC105">
            <v>98.490516791369402</v>
          </cell>
          <cell r="AD105">
            <v>95.260239473335375</v>
          </cell>
          <cell r="AE105">
            <v>94.160843302143775</v>
          </cell>
          <cell r="AF105">
            <v>95.942780599270776</v>
          </cell>
          <cell r="AG105">
            <v>95.79481634375135</v>
          </cell>
          <cell r="AH105">
            <v>95.98195361230546</v>
          </cell>
          <cell r="AI105">
            <v>96.102094074215515</v>
          </cell>
          <cell r="AJ105">
            <v>96.971847646084697</v>
          </cell>
          <cell r="AK105">
            <v>98.749255509231645</v>
          </cell>
          <cell r="AL105">
            <v>96.273710909041881</v>
          </cell>
          <cell r="AM105">
            <v>95.224146161524132</v>
          </cell>
          <cell r="AN105">
            <v>95.352649132115559</v>
          </cell>
          <cell r="AO105">
            <v>95.140729521645824</v>
          </cell>
          <cell r="AP105">
            <v>93.267050409907554</v>
          </cell>
          <cell r="AQ105">
            <v>96.32650666040729</v>
          </cell>
          <cell r="AR105">
            <v>95.69530772915968</v>
          </cell>
          <cell r="AU105">
            <v>52.996770890761603</v>
          </cell>
          <cell r="AV105">
            <v>52.139492279507991</v>
          </cell>
          <cell r="AW105">
            <v>53.854617096947521</v>
          </cell>
          <cell r="AX105">
            <v>52.393617021276583</v>
          </cell>
          <cell r="AY105">
            <v>52.521660740221357</v>
          </cell>
          <cell r="AZ105">
            <v>61.324485373781144</v>
          </cell>
          <cell r="BA105">
            <v>54.947372445078734</v>
          </cell>
          <cell r="BB105">
            <v>52.985870434550776</v>
          </cell>
          <cell r="BC105">
            <v>56.8316761664993</v>
          </cell>
          <cell r="BD105">
            <v>56.584142901911626</v>
          </cell>
          <cell r="BE105">
            <v>56.636203646628971</v>
          </cell>
          <cell r="BF105">
            <v>57.010700881293467</v>
          </cell>
          <cell r="BG105">
            <v>58.565509358479794</v>
          </cell>
          <cell r="BH105">
            <v>62.097378277153524</v>
          </cell>
          <cell r="BI105">
            <v>57.144687530029806</v>
          </cell>
          <cell r="BJ105">
            <v>55.397063835695995</v>
          </cell>
          <cell r="BK105">
            <v>56.517808003773908</v>
          </cell>
          <cell r="BL105">
            <v>55.173591626613316</v>
          </cell>
          <cell r="BM105">
            <v>54.234709402576321</v>
          </cell>
          <cell r="BN105">
            <v>55.655387536448096</v>
          </cell>
          <cell r="BO105">
            <v>56.273532093119982</v>
          </cell>
        </row>
        <row r="110">
          <cell r="A110">
            <v>2035</v>
          </cell>
          <cell r="X110">
            <v>93.295535081502535</v>
          </cell>
          <cell r="Y110">
            <v>89.868667917448363</v>
          </cell>
          <cell r="Z110">
            <v>93.150063509344946</v>
          </cell>
          <cell r="AA110">
            <v>87.513016313779914</v>
          </cell>
          <cell r="AB110">
            <v>87.978479449638414</v>
          </cell>
          <cell r="AC110">
            <v>98.460066121454688</v>
          </cell>
          <cell r="AD110">
            <v>92.846728228692626</v>
          </cell>
          <cell r="AE110">
            <v>90.936278573966618</v>
          </cell>
          <cell r="AF110">
            <v>92.702640105632881</v>
          </cell>
          <cell r="AG110">
            <v>92.368267474439207</v>
          </cell>
          <cell r="AH110">
            <v>92.860170774541245</v>
          </cell>
          <cell r="AI110">
            <v>92.917064477117961</v>
          </cell>
          <cell r="AJ110">
            <v>94.842678022238005</v>
          </cell>
          <cell r="AK110">
            <v>97.490002552539778</v>
          </cell>
          <cell r="AL110">
            <v>93.195002833166967</v>
          </cell>
          <cell r="AM110">
            <v>91.05151238987979</v>
          </cell>
          <cell r="AN110">
            <v>91.555180777685166</v>
          </cell>
          <cell r="AO110">
            <v>91.711893642980357</v>
          </cell>
          <cell r="AP110">
            <v>89.010989010989007</v>
          </cell>
          <cell r="AQ110">
            <v>92.629540519922557</v>
          </cell>
          <cell r="AR110">
            <v>92.45733037526243</v>
          </cell>
          <cell r="AU110">
            <v>52.333624870795902</v>
          </cell>
          <cell r="AV110">
            <v>51.418986917141886</v>
          </cell>
          <cell r="AW110">
            <v>53.938900417662659</v>
          </cell>
          <cell r="AX110">
            <v>51.651728553136991</v>
          </cell>
          <cell r="AY110">
            <v>51.99645537948291</v>
          </cell>
          <cell r="AZ110">
            <v>60.996577465168315</v>
          </cell>
          <cell r="BA110">
            <v>54.601673335758484</v>
          </cell>
          <cell r="BB110">
            <v>52.570675385365952</v>
          </cell>
          <cell r="BC110">
            <v>55.211854464266686</v>
          </cell>
          <cell r="BD110">
            <v>54.889594167737613</v>
          </cell>
          <cell r="BE110">
            <v>54.982251066728807</v>
          </cell>
          <cell r="BF110">
            <v>55.234700749922439</v>
          </cell>
          <cell r="BG110">
            <v>57.592299956902757</v>
          </cell>
          <cell r="BH110">
            <v>61.001969866368519</v>
          </cell>
          <cell r="BI110">
            <v>55.569141661974108</v>
          </cell>
          <cell r="BJ110">
            <v>53.461587463371131</v>
          </cell>
          <cell r="BK110">
            <v>54.812104710853973</v>
          </cell>
          <cell r="BL110">
            <v>53.544409510709393</v>
          </cell>
          <cell r="BM110">
            <v>52.853443811496625</v>
          </cell>
          <cell r="BN110">
            <v>53.811277016431447</v>
          </cell>
          <cell r="BO110">
            <v>54.835543003199895</v>
          </cell>
        </row>
        <row r="115">
          <cell r="A115">
            <v>2040</v>
          </cell>
          <cell r="X115">
            <v>94.195605953224685</v>
          </cell>
          <cell r="Y115">
            <v>89.387898686679179</v>
          </cell>
          <cell r="Z115">
            <v>92.778080203229905</v>
          </cell>
          <cell r="AA115">
            <v>86.150642138146466</v>
          </cell>
          <cell r="AB115">
            <v>86.073381548774066</v>
          </cell>
          <cell r="AC115">
            <v>100.23055507221162</v>
          </cell>
          <cell r="AD115">
            <v>92.888702337295101</v>
          </cell>
          <cell r="AE115">
            <v>90.389968020845686</v>
          </cell>
          <cell r="AF115">
            <v>92.756602651805437</v>
          </cell>
          <cell r="AG115">
            <v>92.322539733869576</v>
          </cell>
          <cell r="AH115">
            <v>92.861684733240452</v>
          </cell>
          <cell r="AI115">
            <v>92.896696582012623</v>
          </cell>
          <cell r="AJ115">
            <v>95.812633073101466</v>
          </cell>
          <cell r="AK115">
            <v>98.102612099038566</v>
          </cell>
          <cell r="AL115">
            <v>93.124848223199564</v>
          </cell>
          <cell r="AM115">
            <v>90.769431063663603</v>
          </cell>
          <cell r="AN115">
            <v>91.362843932388401</v>
          </cell>
          <cell r="AO115">
            <v>91.964323278219524</v>
          </cell>
          <cell r="AP115">
            <v>88.819117390545983</v>
          </cell>
          <cell r="AQ115">
            <v>92.811454726835294</v>
          </cell>
          <cell r="AR115">
            <v>92.427927863095306</v>
          </cell>
          <cell r="AU115">
            <v>53.467696516212079</v>
          </cell>
          <cell r="AV115">
            <v>52.507232401157189</v>
          </cell>
          <cell r="AW115">
            <v>55.046562954190669</v>
          </cell>
          <cell r="AX115">
            <v>52.75519421860885</v>
          </cell>
          <cell r="AY115">
            <v>52.859928501787458</v>
          </cell>
          <cell r="AZ115">
            <v>61.611894002192713</v>
          </cell>
          <cell r="BA115">
            <v>55.614782286651511</v>
          </cell>
          <cell r="BB115">
            <v>53.644199594063849</v>
          </cell>
          <cell r="BC115">
            <v>55.591601578710872</v>
          </cell>
          <cell r="BD115">
            <v>55.251201615963687</v>
          </cell>
          <cell r="BE115">
            <v>55.239647688178806</v>
          </cell>
          <cell r="BF115">
            <v>55.44538657913931</v>
          </cell>
          <cell r="BG115">
            <v>58.3910034602076</v>
          </cell>
          <cell r="BH115">
            <v>61.008518969257644</v>
          </cell>
          <cell r="BI115">
            <v>55.79481707809947</v>
          </cell>
          <cell r="BJ115">
            <v>53.837144953089414</v>
          </cell>
          <cell r="BK115">
            <v>55.281141075032103</v>
          </cell>
          <cell r="BL115">
            <v>54.17751009988352</v>
          </cell>
          <cell r="BM115">
            <v>53.91212281630493</v>
          </cell>
          <cell r="BN115">
            <v>54.29454170957775</v>
          </cell>
          <cell r="BO115">
            <v>55.318855685821831</v>
          </cell>
        </row>
        <row r="125">
          <cell r="A125">
            <v>2050</v>
          </cell>
          <cell r="X125">
            <v>87.037562012756965</v>
          </cell>
          <cell r="Y125">
            <v>80.452626641651008</v>
          </cell>
          <cell r="Z125">
            <v>84.304119034657958</v>
          </cell>
          <cell r="AA125">
            <v>77.924331829225963</v>
          </cell>
          <cell r="AB125">
            <v>76.591991532898234</v>
          </cell>
          <cell r="AC125">
            <v>98.938576648686265</v>
          </cell>
          <cell r="AD125">
            <v>86.305394777537217</v>
          </cell>
          <cell r="AE125">
            <v>82.005803624304164</v>
          </cell>
          <cell r="AF125">
            <v>90.093336103092355</v>
          </cell>
          <cell r="AG125">
            <v>89.579633218045558</v>
          </cell>
          <cell r="AH125">
            <v>90.07297280930176</v>
          </cell>
          <cell r="AI125">
            <v>90.065559162370349</v>
          </cell>
          <cell r="AJ125">
            <v>94.227584575348956</v>
          </cell>
          <cell r="AK125">
            <v>95.864885561133335</v>
          </cell>
          <cell r="AL125">
            <v>90.496748603653458</v>
          </cell>
          <cell r="AM125">
            <v>88.107017315453746</v>
          </cell>
          <cell r="AN125">
            <v>88.586750549533875</v>
          </cell>
          <cell r="AO125">
            <v>89.385333838192594</v>
          </cell>
          <cell r="AP125">
            <v>85.435199720913985</v>
          </cell>
          <cell r="AQ125">
            <v>89.74238601021068</v>
          </cell>
          <cell r="AR125">
            <v>88.97015130985109</v>
          </cell>
          <cell r="AU125">
            <v>51.239152202937262</v>
          </cell>
          <cell r="AV125">
            <v>50.385547477417923</v>
          </cell>
          <cell r="AW125">
            <v>52.620551009428894</v>
          </cell>
          <cell r="AX125">
            <v>51.38475623712521</v>
          </cell>
          <cell r="AY125">
            <v>50.843091334894609</v>
          </cell>
          <cell r="AZ125">
            <v>59.811707778888135</v>
          </cell>
          <cell r="BA125">
            <v>53.706249484479393</v>
          </cell>
          <cell r="BB125">
            <v>51.545720188352661</v>
          </cell>
          <cell r="BC125">
            <v>55.063853633549776</v>
          </cell>
          <cell r="BD125">
            <v>54.78490079772812</v>
          </cell>
          <cell r="BE125">
            <v>54.56955221690238</v>
          </cell>
          <cell r="BF125">
            <v>54.696909958175823</v>
          </cell>
          <cell r="BG125">
            <v>57.791642484039471</v>
          </cell>
          <cell r="BH125">
            <v>59.088525277952598</v>
          </cell>
          <cell r="BI125">
            <v>55.062304017336785</v>
          </cell>
          <cell r="BJ125">
            <v>53.722397893706265</v>
          </cell>
          <cell r="BK125">
            <v>55.100272855315971</v>
          </cell>
          <cell r="BL125">
            <v>54.114770382822662</v>
          </cell>
          <cell r="BM125">
            <v>54.470640569395002</v>
          </cell>
          <cell r="BN125">
            <v>53.769073904788698</v>
          </cell>
          <cell r="BO125">
            <v>54.586935487329981</v>
          </cell>
        </row>
        <row r="135">
          <cell r="A135">
            <v>2060</v>
          </cell>
          <cell r="X135">
            <v>81.16229624379875</v>
          </cell>
          <cell r="Y135">
            <v>74.613039399624753</v>
          </cell>
          <cell r="Z135">
            <v>78.910361095989856</v>
          </cell>
          <cell r="AA135">
            <v>72.483512669212089</v>
          </cell>
          <cell r="AB135">
            <v>71.05309578408891</v>
          </cell>
          <cell r="AC135">
            <v>95.332347311640859</v>
          </cell>
          <cell r="AD135">
            <v>81.224318473026116</v>
          </cell>
          <cell r="AE135">
            <v>76.422776264361019</v>
          </cell>
          <cell r="AF135">
            <v>85.206621634205561</v>
          </cell>
          <cell r="AG135">
            <v>84.618552325419813</v>
          </cell>
          <cell r="AH135">
            <v>84.905831768909337</v>
          </cell>
          <cell r="AI135">
            <v>84.833556107186055</v>
          </cell>
          <cell r="AJ135">
            <v>91.057487579843837</v>
          </cell>
          <cell r="AK135">
            <v>92.189228282140732</v>
          </cell>
          <cell r="AL135">
            <v>86.395402174792906</v>
          </cell>
          <cell r="AM135">
            <v>83.513431410840596</v>
          </cell>
          <cell r="AN135">
            <v>83.388918365800052</v>
          </cell>
          <cell r="AO135">
            <v>84.294669527535845</v>
          </cell>
          <cell r="AP135">
            <v>79.574393860108174</v>
          </cell>
          <cell r="AQ135">
            <v>84.584238014201048</v>
          </cell>
          <cell r="AR135">
            <v>83.986733915489353</v>
          </cell>
          <cell r="AU135">
            <v>49.967276059164881</v>
          </cell>
          <cell r="AV135">
            <v>49.886319090552725</v>
          </cell>
          <cell r="AW135">
            <v>52.016985138004259</v>
          </cell>
          <cell r="AX135">
            <v>51.232826300294413</v>
          </cell>
          <cell r="AY135">
            <v>50.848955374613382</v>
          </cell>
          <cell r="AZ135">
            <v>57.256694970607448</v>
          </cell>
          <cell r="BA135">
            <v>52.698567405061034</v>
          </cell>
          <cell r="BB135">
            <v>50.975686832177928</v>
          </cell>
          <cell r="BC135">
            <v>53.573004897118473</v>
          </cell>
          <cell r="BD135">
            <v>53.348432938163285</v>
          </cell>
          <cell r="BE135">
            <v>52.968510927671467</v>
          </cell>
          <cell r="BF135">
            <v>53.004525678652961</v>
          </cell>
          <cell r="BG135">
            <v>56.461786709696341</v>
          </cell>
          <cell r="BH135">
            <v>57.143610569062822</v>
          </cell>
          <cell r="BI135">
            <v>53.872297467821994</v>
          </cell>
          <cell r="BJ135">
            <v>52.718954606470689</v>
          </cell>
          <cell r="BK135">
            <v>53.677309181837586</v>
          </cell>
          <cell r="BL135">
            <v>52.693035977277503</v>
          </cell>
          <cell r="BM135">
            <v>53.114448713470729</v>
          </cell>
          <cell r="BN135">
            <v>52.550220569470262</v>
          </cell>
          <cell r="BO135">
            <v>53.230262403436157</v>
          </cell>
        </row>
        <row r="145">
          <cell r="A145">
            <v>2070</v>
          </cell>
          <cell r="X145">
            <v>79.107016300496113</v>
          </cell>
          <cell r="Y145">
            <v>72.549249530956843</v>
          </cell>
          <cell r="Z145">
            <v>76.206677553982942</v>
          </cell>
          <cell r="AA145">
            <v>70.288094411662598</v>
          </cell>
          <cell r="AB145">
            <v>68.583524431116629</v>
          </cell>
          <cell r="AC145">
            <v>93.035496780929165</v>
          </cell>
          <cell r="AD145">
            <v>78.879291300313696</v>
          </cell>
          <cell r="AE145">
            <v>74.061352599786801</v>
          </cell>
          <cell r="AF145">
            <v>81.972211676444388</v>
          </cell>
          <cell r="AG145">
            <v>81.329691956717795</v>
          </cell>
          <cell r="AH145">
            <v>81.431296554229988</v>
          </cell>
          <cell r="AI145">
            <v>81.470307427916779</v>
          </cell>
          <cell r="AJ145">
            <v>87.887390584338746</v>
          </cell>
          <cell r="AK145">
            <v>88.641197992002063</v>
          </cell>
          <cell r="AL145">
            <v>83.675561911443282</v>
          </cell>
          <cell r="AM145">
            <v>80.47129280041662</v>
          </cell>
          <cell r="AN145">
            <v>79.888956264685831</v>
          </cell>
          <cell r="AO145">
            <v>81.568429466952736</v>
          </cell>
          <cell r="AP145">
            <v>76.452119309262173</v>
          </cell>
          <cell r="AQ145">
            <v>81.069186080629109</v>
          </cell>
          <cell r="AR145">
            <v>80.873563029322312</v>
          </cell>
          <cell r="AU145">
            <v>50.349587261491259</v>
          </cell>
          <cell r="AV145">
            <v>50.879934210526315</v>
          </cell>
          <cell r="AW145">
            <v>52.542849993744525</v>
          </cell>
          <cell r="AX145">
            <v>52.20417633410672</v>
          </cell>
          <cell r="AY145">
            <v>51.9925113666756</v>
          </cell>
          <cell r="AZ145">
            <v>55.754842409864693</v>
          </cell>
          <cell r="BA145">
            <v>52.845366012491482</v>
          </cell>
          <cell r="BB145">
            <v>51.692104202618495</v>
          </cell>
          <cell r="BC145">
            <v>52.782680622862898</v>
          </cell>
          <cell r="BD145">
            <v>52.596408504436674</v>
          </cell>
          <cell r="BE145">
            <v>52.148999912740798</v>
          </cell>
          <cell r="BF145">
            <v>52.225323149236203</v>
          </cell>
          <cell r="BG145">
            <v>55.028884609687431</v>
          </cell>
          <cell r="BH145">
            <v>55.544892301130325</v>
          </cell>
          <cell r="BI145">
            <v>53.259712156081463</v>
          </cell>
          <cell r="BJ145">
            <v>52.128810986323316</v>
          </cell>
          <cell r="BK145">
            <v>52.892136875450866</v>
          </cell>
          <cell r="BL145">
            <v>52.223569023569027</v>
          </cell>
          <cell r="BM145">
            <v>52.673957457036416</v>
          </cell>
          <cell r="BN145">
            <v>51.867843063638084</v>
          </cell>
          <cell r="BO145">
            <v>52.64143342581329</v>
          </cell>
        </row>
        <row r="148">
          <cell r="A148">
            <v>2025</v>
          </cell>
          <cell r="AU148">
            <v>27.078849540207393</v>
          </cell>
          <cell r="AV148">
            <v>28.720010209290454</v>
          </cell>
          <cell r="AW148">
            <v>27.553000895789797</v>
          </cell>
          <cell r="AX148">
            <v>29.007273070747132</v>
          </cell>
          <cell r="AY148">
            <v>28.653088673263525</v>
          </cell>
          <cell r="AZ148">
            <v>19.396832284660444</v>
          </cell>
          <cell r="BA148">
            <v>26.050199963813096</v>
          </cell>
          <cell r="BB148">
            <v>28.038117772897813</v>
          </cell>
          <cell r="BC148">
            <v>22.317827789007566</v>
          </cell>
          <cell r="BD148">
            <v>22.477616147529432</v>
          </cell>
          <cell r="BE148">
            <v>22.01141391928347</v>
          </cell>
          <cell r="BF148">
            <v>22.021873183838903</v>
          </cell>
          <cell r="BG148">
            <v>20.914755026904551</v>
          </cell>
          <cell r="BH148">
            <v>18.23106629478653</v>
          </cell>
          <cell r="BI148">
            <v>22.058753207835895</v>
          </cell>
          <cell r="BJ148">
            <v>23.61484669176977</v>
          </cell>
          <cell r="BK148">
            <v>22.4539134010993</v>
          </cell>
          <cell r="BL148">
            <v>23.775223127667829</v>
          </cell>
          <cell r="BM148">
            <v>25.920778318276589</v>
          </cell>
          <cell r="BN148">
            <v>24.315195730739354</v>
          </cell>
          <cell r="BO148">
            <v>23.163940674614118</v>
          </cell>
        </row>
        <row r="153">
          <cell r="A153">
            <v>2030</v>
          </cell>
          <cell r="AU153">
            <v>30.200047255257132</v>
          </cell>
          <cell r="AV153">
            <v>32.112012562156508</v>
          </cell>
          <cell r="AW153">
            <v>29.708568943018705</v>
          </cell>
          <cell r="AX153">
            <v>31.786840031520885</v>
          </cell>
          <cell r="AY153">
            <v>31.727350127710736</v>
          </cell>
          <cell r="AZ153">
            <v>20.956121343445293</v>
          </cell>
          <cell r="BA153">
            <v>28.488964779040728</v>
          </cell>
          <cell r="BB153">
            <v>30.805951746201014</v>
          </cell>
          <cell r="BC153">
            <v>24.81365712911758</v>
          </cell>
          <cell r="BD153">
            <v>25.026189730044322</v>
          </cell>
          <cell r="BE153">
            <v>24.676832917928525</v>
          </cell>
          <cell r="BF153">
            <v>24.639968584568685</v>
          </cell>
          <cell r="BG153">
            <v>22.488926989569936</v>
          </cell>
          <cell r="BH153">
            <v>19.75387907972177</v>
          </cell>
          <cell r="BI153">
            <v>24.513917806464004</v>
          </cell>
          <cell r="BJ153">
            <v>26.315656597533433</v>
          </cell>
          <cell r="BK153">
            <v>24.926150977727364</v>
          </cell>
          <cell r="BL153">
            <v>26.549881669797742</v>
          </cell>
          <cell r="BM153">
            <v>28.745308854853441</v>
          </cell>
          <cell r="BN153">
            <v>26.893605479080492</v>
          </cell>
          <cell r="BO153">
            <v>25.683322411137262</v>
          </cell>
        </row>
        <row r="158">
          <cell r="A158">
            <v>2035</v>
          </cell>
          <cell r="AU158">
            <v>31.752405184066145</v>
          </cell>
          <cell r="AV158">
            <v>33.773901375377392</v>
          </cell>
          <cell r="AW158">
            <v>30.786203998003614</v>
          </cell>
          <cell r="AX158">
            <v>33.270166453265027</v>
          </cell>
          <cell r="AY158">
            <v>33.371559633027523</v>
          </cell>
          <cell r="AZ158">
            <v>21.769477457083568</v>
          </cell>
          <cell r="BA158">
            <v>29.697162604583482</v>
          </cell>
          <cell r="BB158">
            <v>32.214966149421834</v>
          </cell>
          <cell r="BC158">
            <v>26.87220472272983</v>
          </cell>
          <cell r="BD158">
            <v>27.156471817537625</v>
          </cell>
          <cell r="BE158">
            <v>26.845709778048693</v>
          </cell>
          <cell r="BF158">
            <v>26.873860170870323</v>
          </cell>
          <cell r="BG158">
            <v>23.760953885935919</v>
          </cell>
          <cell r="BH158">
            <v>21.311824522174312</v>
          </cell>
          <cell r="BI158">
            <v>26.564234574853185</v>
          </cell>
          <cell r="BJ158">
            <v>28.618932348069826</v>
          </cell>
          <cell r="BK158">
            <v>27.010408689979865</v>
          </cell>
          <cell r="BL158">
            <v>28.598447632147771</v>
          </cell>
          <cell r="BM158">
            <v>30.409114448472295</v>
          </cell>
          <cell r="BN158">
            <v>29.307288470716575</v>
          </cell>
          <cell r="BO158">
            <v>27.63343381721689</v>
          </cell>
        </row>
        <row r="163">
          <cell r="A163">
            <v>2040</v>
          </cell>
          <cell r="AU163">
            <v>31.49086813098398</v>
          </cell>
          <cell r="AV163">
            <v>33.455021352803428</v>
          </cell>
          <cell r="AW163">
            <v>30.613123755181132</v>
          </cell>
          <cell r="AX163">
            <v>32.796641691907105</v>
          </cell>
          <cell r="AY163">
            <v>33.371249052107046</v>
          </cell>
          <cell r="AZ163">
            <v>21.622055245073131</v>
          </cell>
          <cell r="BA163">
            <v>29.415110311623721</v>
          </cell>
          <cell r="BB163">
            <v>31.975819560499424</v>
          </cell>
          <cell r="BC163">
            <v>27.215160890557787</v>
          </cell>
          <cell r="BD163">
            <v>27.531406816742038</v>
          </cell>
          <cell r="BE163">
            <v>27.431149696500292</v>
          </cell>
          <cell r="BF163">
            <v>27.467785071723817</v>
          </cell>
          <cell r="BG163">
            <v>23.659169550173008</v>
          </cell>
          <cell r="BH163">
            <v>21.88475580718557</v>
          </cell>
          <cell r="BI163">
            <v>26.979969930646487</v>
          </cell>
          <cell r="BJ163">
            <v>28.899241965997863</v>
          </cell>
          <cell r="BK163">
            <v>27.248440653091173</v>
          </cell>
          <cell r="BL163">
            <v>28.703497162118612</v>
          </cell>
          <cell r="BM163">
            <v>30.015881418740086</v>
          </cell>
          <cell r="BN163">
            <v>29.574322004806042</v>
          </cell>
          <cell r="BO163">
            <v>27.881921071511641</v>
          </cell>
        </row>
        <row r="173">
          <cell r="A173">
            <v>2050</v>
          </cell>
          <cell r="AU173">
            <v>32.927236315086787</v>
          </cell>
          <cell r="AV173">
            <v>34.398178747154297</v>
          </cell>
          <cell r="AW173">
            <v>31.976102160432664</v>
          </cell>
          <cell r="AX173">
            <v>32.993820096131834</v>
          </cell>
          <cell r="AY173">
            <v>34.156908665105377</v>
          </cell>
          <cell r="AZ173">
            <v>23.220954084047762</v>
          </cell>
          <cell r="BA173">
            <v>30.449396497209317</v>
          </cell>
          <cell r="BB173">
            <v>33.007314485659521</v>
          </cell>
          <cell r="BC173">
            <v>27.815988290216993</v>
          </cell>
          <cell r="BD173">
            <v>28.085962426589084</v>
          </cell>
          <cell r="BE173">
            <v>28.303340487590106</v>
          </cell>
          <cell r="BF173">
            <v>28.485284226639145</v>
          </cell>
          <cell r="BG173">
            <v>24.187463726059207</v>
          </cell>
          <cell r="BH173">
            <v>23.6521921543948</v>
          </cell>
          <cell r="BI173">
            <v>27.623910295348946</v>
          </cell>
          <cell r="BJ173">
            <v>28.948308482066071</v>
          </cell>
          <cell r="BK173">
            <v>27.543064583615717</v>
          </cell>
          <cell r="BL173">
            <v>28.710425103792563</v>
          </cell>
          <cell r="BM173">
            <v>29.259341637010671</v>
          </cell>
          <cell r="BN173">
            <v>30.057661205259834</v>
          </cell>
          <cell r="BO173">
            <v>28.51972443443081</v>
          </cell>
        </row>
        <row r="183">
          <cell r="A183">
            <v>2060</v>
          </cell>
          <cell r="AU183">
            <v>33.875823552511015</v>
          </cell>
          <cell r="AV183">
            <v>34.504116032928266</v>
          </cell>
          <cell r="AW183">
            <v>32.481086091923089</v>
          </cell>
          <cell r="AX183">
            <v>32.599362119725214</v>
          </cell>
          <cell r="AY183">
            <v>33.693113677965037</v>
          </cell>
          <cell r="AZ183">
            <v>25.985630306988888</v>
          </cell>
          <cell r="BA183">
            <v>31.264825816808443</v>
          </cell>
          <cell r="BB183">
            <v>33.260255574647942</v>
          </cell>
          <cell r="BC183">
            <v>29.164427283345301</v>
          </cell>
          <cell r="BD183">
            <v>29.358219011167026</v>
          </cell>
          <cell r="BE183">
            <v>29.771057254576018</v>
          </cell>
          <cell r="BF183">
            <v>29.94583502350331</v>
          </cell>
          <cell r="BG183">
            <v>25.685785536159599</v>
          </cell>
          <cell r="BH183">
            <v>25.853066821370184</v>
          </cell>
          <cell r="BI183">
            <v>28.705308320013469</v>
          </cell>
          <cell r="BJ183">
            <v>29.726323863792022</v>
          </cell>
          <cell r="BK183">
            <v>28.820175037355551</v>
          </cell>
          <cell r="BL183">
            <v>29.781190826846199</v>
          </cell>
          <cell r="BM183">
            <v>30.201420421469312</v>
          </cell>
          <cell r="BN183">
            <v>31.207845710744092</v>
          </cell>
          <cell r="BO183">
            <v>29.704913418333845</v>
          </cell>
        </row>
        <row r="193">
          <cell r="A193">
            <v>2070</v>
          </cell>
          <cell r="AU193">
            <v>33.77238486174388</v>
          </cell>
          <cell r="AV193">
            <v>33.815789473684227</v>
          </cell>
          <cell r="AW193">
            <v>32.625422244463898</v>
          </cell>
          <cell r="AX193">
            <v>31.889662284093838</v>
          </cell>
          <cell r="AY193">
            <v>32.956672907194438</v>
          </cell>
          <cell r="AZ193">
            <v>28.061211189029944</v>
          </cell>
          <cell r="BA193">
            <v>31.577272592724153</v>
          </cell>
          <cell r="BB193">
            <v>32.970973308670807</v>
          </cell>
          <cell r="BC193">
            <v>30.381478930407624</v>
          </cell>
          <cell r="BD193">
            <v>30.526895370855989</v>
          </cell>
          <cell r="BE193">
            <v>31.053606228366991</v>
          </cell>
          <cell r="BF193">
            <v>31.107194150672424</v>
          </cell>
          <cell r="BG193">
            <v>27.521848615020001</v>
          </cell>
          <cell r="BH193">
            <v>28.071017274472176</v>
          </cell>
          <cell r="BI193">
            <v>29.792532545598181</v>
          </cell>
          <cell r="BJ193">
            <v>30.650942467987019</v>
          </cell>
          <cell r="BK193">
            <v>30.019759746573417</v>
          </cell>
          <cell r="BL193">
            <v>30.612794612794612</v>
          </cell>
          <cell r="BM193">
            <v>30.993870928974886</v>
          </cell>
          <cell r="BN193">
            <v>32.352168199737186</v>
          </cell>
          <cell r="BO193">
            <v>30.716860125082153</v>
          </cell>
        </row>
        <row r="196">
          <cell r="A196">
            <v>2025</v>
          </cell>
          <cell r="B196">
            <v>47.664253570729805</v>
          </cell>
          <cell r="C196">
            <v>48.260943083205724</v>
          </cell>
          <cell r="D196">
            <v>47.266920473773261</v>
          </cell>
          <cell r="E196">
            <v>48.456432417115323</v>
          </cell>
          <cell r="F196">
            <v>48.126308963397037</v>
          </cell>
          <cell r="G196">
            <v>42.905049902364944</v>
          </cell>
          <cell r="H196">
            <v>46.692788824487295</v>
          </cell>
          <cell r="I196">
            <v>47.824503472250356</v>
          </cell>
          <cell r="J196">
            <v>44.51445758727936</v>
          </cell>
          <cell r="K196">
            <v>44.602497644781067</v>
          </cell>
          <cell r="L196">
            <v>44.188414248702379</v>
          </cell>
          <cell r="M196">
            <v>44.433795503090771</v>
          </cell>
          <cell r="N196">
            <v>43.170985556499581</v>
          </cell>
          <cell r="O196">
            <v>42.322167989701782</v>
          </cell>
          <cell r="P196">
            <v>44.416389052712113</v>
          </cell>
          <cell r="Q196">
            <v>45.234503421444387</v>
          </cell>
          <cell r="R196">
            <v>44.57315222888522</v>
          </cell>
          <cell r="S196">
            <v>45.277818199456739</v>
          </cell>
          <cell r="T196">
            <v>46.532065918792817</v>
          </cell>
          <cell r="U196">
            <v>45.9751072381531</v>
          </cell>
          <cell r="V196">
            <v>45.004060821225593</v>
          </cell>
        </row>
        <row r="201">
          <cell r="A201">
            <v>2030</v>
          </cell>
          <cell r="B201">
            <v>48.544833425218556</v>
          </cell>
          <cell r="C201">
            <v>49.330803454593024</v>
          </cell>
          <cell r="D201">
            <v>48.177877849704466</v>
          </cell>
          <cell r="E201">
            <v>49.274625689519318</v>
          </cell>
          <cell r="F201">
            <v>49.300420694145338</v>
          </cell>
          <cell r="G201">
            <v>43.590316901408428</v>
          </cell>
          <cell r="H201">
            <v>47.555070977114013</v>
          </cell>
          <cell r="I201">
            <v>48.774568448413746</v>
          </cell>
          <cell r="J201">
            <v>45.33416898858605</v>
          </cell>
          <cell r="K201">
            <v>45.4302472728358</v>
          </cell>
          <cell r="L201">
            <v>45.140509563244265</v>
          </cell>
          <cell r="M201">
            <v>45.346687408906583</v>
          </cell>
          <cell r="N201">
            <v>43.761465923703376</v>
          </cell>
          <cell r="O201">
            <v>43.061262707330123</v>
          </cell>
          <cell r="P201">
            <v>45.241519587430723</v>
          </cell>
          <cell r="Q201">
            <v>46.050776960072717</v>
          </cell>
          <cell r="R201">
            <v>45.308006581829218</v>
          </cell>
          <cell r="S201">
            <v>46.071742259740887</v>
          </cell>
          <cell r="T201">
            <v>47.220103458768634</v>
          </cell>
          <cell r="U201">
            <v>46.783328812639859</v>
          </cell>
          <cell r="V201">
            <v>45.833476208555098</v>
          </cell>
        </row>
        <row r="206">
          <cell r="A206">
            <v>2035</v>
          </cell>
          <cell r="B206">
            <v>49.248966367178184</v>
          </cell>
          <cell r="C206">
            <v>50.149580677624954</v>
          </cell>
          <cell r="D206">
            <v>48.802266936352389</v>
          </cell>
          <cell r="E206">
            <v>49.828962868117799</v>
          </cell>
          <cell r="F206">
            <v>50.075114678899084</v>
          </cell>
          <cell r="G206">
            <v>44.094254453337655</v>
          </cell>
          <cell r="H206">
            <v>48.159710674011336</v>
          </cell>
          <cell r="I206">
            <v>49.450884565676965</v>
          </cell>
          <cell r="J206">
            <v>46.039582192706156</v>
          </cell>
          <cell r="K206">
            <v>46.147954174223237</v>
          </cell>
          <cell r="L206">
            <v>45.963153035246876</v>
          </cell>
          <cell r="M206">
            <v>46.152076853806726</v>
          </cell>
          <cell r="N206">
            <v>44.2554230713978</v>
          </cell>
          <cell r="O206">
            <v>43.680216152904215</v>
          </cell>
          <cell r="P206">
            <v>45.930456117770113</v>
          </cell>
          <cell r="Q206">
            <v>46.722563383870551</v>
          </cell>
          <cell r="R206">
            <v>45.96556056609662</v>
          </cell>
          <cell r="S206">
            <v>46.783872077028889</v>
          </cell>
          <cell r="T206">
            <v>47.815277058518909</v>
          </cell>
          <cell r="U206">
            <v>47.449563646280744</v>
          </cell>
          <cell r="V206">
            <v>46.525619731912904</v>
          </cell>
        </row>
        <row r="211">
          <cell r="A211">
            <v>2040</v>
          </cell>
          <cell r="B211">
            <v>49.804590071606725</v>
          </cell>
          <cell r="C211">
            <v>50.733640997382565</v>
          </cell>
          <cell r="D211">
            <v>49.246783657210514</v>
          </cell>
          <cell r="E211">
            <v>50.163584675062438</v>
          </cell>
          <cell r="F211">
            <v>50.596278843028919</v>
          </cell>
          <cell r="G211">
            <v>44.59270797122764</v>
          </cell>
          <cell r="H211">
            <v>48.609061689857676</v>
          </cell>
          <cell r="I211">
            <v>49.928789835780364</v>
          </cell>
          <cell r="J211">
            <v>46.67188729790297</v>
          </cell>
          <cell r="K211">
            <v>46.789448458650647</v>
          </cell>
          <cell r="L211">
            <v>46.705830436427156</v>
          </cell>
          <cell r="M211">
            <v>46.887984743496233</v>
          </cell>
          <cell r="N211">
            <v>44.652393310265282</v>
          </cell>
          <cell r="O211">
            <v>44.301338695169051</v>
          </cell>
          <cell r="P211">
            <v>46.518041612105328</v>
          </cell>
          <cell r="Q211">
            <v>47.294803155686537</v>
          </cell>
          <cell r="R211">
            <v>46.565280453127869</v>
          </cell>
          <cell r="S211">
            <v>47.381007262002143</v>
          </cell>
          <cell r="T211">
            <v>48.302964531498134</v>
          </cell>
          <cell r="U211">
            <v>48.046652935118423</v>
          </cell>
          <cell r="V211">
            <v>47.128036977193204</v>
          </cell>
        </row>
        <row r="221">
          <cell r="A221">
            <v>2050</v>
          </cell>
          <cell r="B221">
            <v>50.230807743658211</v>
          </cell>
          <cell r="C221">
            <v>50.81636924432695</v>
          </cell>
          <cell r="D221">
            <v>49.61354305292069</v>
          </cell>
          <cell r="E221">
            <v>50.050926985580219</v>
          </cell>
          <cell r="F221">
            <v>50.656323185011708</v>
          </cell>
          <cell r="G221">
            <v>45.630029453531805</v>
          </cell>
          <cell r="H221">
            <v>48.961586841164667</v>
          </cell>
          <cell r="I221">
            <v>50.140520017122974</v>
          </cell>
          <cell r="J221">
            <v>47.456468473043728</v>
          </cell>
          <cell r="K221">
            <v>47.563778076151145</v>
          </cell>
          <cell r="L221">
            <v>47.645364408489726</v>
          </cell>
          <cell r="M221">
            <v>47.818528654590992</v>
          </cell>
          <cell r="N221">
            <v>45.49129425420778</v>
          </cell>
          <cell r="O221">
            <v>45.525409062303346</v>
          </cell>
          <cell r="P221">
            <v>47.229564446487515</v>
          </cell>
          <cell r="Q221">
            <v>47.876275088313506</v>
          </cell>
          <cell r="R221">
            <v>47.281220718145754</v>
          </cell>
          <cell r="S221">
            <v>47.860115636382147</v>
          </cell>
          <cell r="T221">
            <v>48.46708185053383</v>
          </cell>
          <cell r="U221">
            <v>48.837634484213488</v>
          </cell>
          <cell r="V221">
            <v>47.820318482345726</v>
          </cell>
        </row>
        <row r="231">
          <cell r="A231">
            <v>2060</v>
          </cell>
          <cell r="B231">
            <v>50.169771805052576</v>
          </cell>
          <cell r="C231">
            <v>50.495413563308496</v>
          </cell>
          <cell r="D231">
            <v>49.826904099757826</v>
          </cell>
          <cell r="E231">
            <v>49.561518645731113</v>
          </cell>
          <cell r="F231">
            <v>50.289875654863366</v>
          </cell>
          <cell r="G231">
            <v>46.565617243631635</v>
          </cell>
          <cell r="H231">
            <v>49.071314418398003</v>
          </cell>
          <cell r="I231">
            <v>50.018417570263296</v>
          </cell>
          <cell r="J231">
            <v>47.732505036735887</v>
          </cell>
          <cell r="K231">
            <v>47.803643018583017</v>
          </cell>
          <cell r="L231">
            <v>47.980387804831977</v>
          </cell>
          <cell r="M231">
            <v>48.118840821780502</v>
          </cell>
          <cell r="N231">
            <v>46.039973595423206</v>
          </cell>
          <cell r="O231">
            <v>46.497283898528579</v>
          </cell>
          <cell r="P231">
            <v>47.493934550349124</v>
          </cell>
          <cell r="Q231">
            <v>47.8892145851026</v>
          </cell>
          <cell r="R231">
            <v>47.497661086207422</v>
          </cell>
          <cell r="S231">
            <v>47.850370818430463</v>
          </cell>
          <cell r="T231">
            <v>48.271451857026427</v>
          </cell>
          <cell r="U231">
            <v>49.079168033832779</v>
          </cell>
          <cell r="V231">
            <v>48.034154408315175</v>
          </cell>
        </row>
        <row r="241">
          <cell r="A241">
            <v>2070</v>
          </cell>
          <cell r="B241">
            <v>50.392665433713752</v>
          </cell>
          <cell r="C241">
            <v>50.564597039473668</v>
          </cell>
          <cell r="D241">
            <v>50.245230201426267</v>
          </cell>
          <cell r="E241">
            <v>49.524684196957985</v>
          </cell>
          <cell r="F241">
            <v>50.297472586253001</v>
          </cell>
          <cell r="G241">
            <v>47.488229620167353</v>
          </cell>
          <cell r="H241">
            <v>49.438593375366302</v>
          </cell>
          <cell r="I241">
            <v>50.211680944064973</v>
          </cell>
          <cell r="J241">
            <v>48.26341679786475</v>
          </cell>
          <cell r="K241">
            <v>48.311999535990921</v>
          </cell>
          <cell r="L241">
            <v>48.546741838841974</v>
          </cell>
          <cell r="M241">
            <v>48.633311300430869</v>
          </cell>
          <cell r="N241">
            <v>46.751073914975557</v>
          </cell>
          <cell r="O241">
            <v>47.373560460652584</v>
          </cell>
          <cell r="P241">
            <v>47.984027753924359</v>
          </cell>
          <cell r="Q241">
            <v>48.242687263680203</v>
          </cell>
          <cell r="R241">
            <v>48.019166954176193</v>
          </cell>
          <cell r="S241">
            <v>48.273656565656538</v>
          </cell>
          <cell r="T241">
            <v>48.728578295877881</v>
          </cell>
          <cell r="U241">
            <v>49.559207809273502</v>
          </cell>
          <cell r="V241">
            <v>48.515748358179792</v>
          </cell>
        </row>
        <row r="244">
          <cell r="A244">
            <v>2025</v>
          </cell>
          <cell r="B244">
            <v>51.681034482758612</v>
          </cell>
          <cell r="C244">
            <v>50.171821305841924</v>
          </cell>
          <cell r="D244">
            <v>61.252006420545754</v>
          </cell>
          <cell r="E244">
            <v>51.286173633440512</v>
          </cell>
          <cell r="F244">
            <v>53.415453527435616</v>
          </cell>
          <cell r="G244">
            <v>69.458333333333329</v>
          </cell>
          <cell r="H244">
            <v>57.294081285736368</v>
          </cell>
          <cell r="I244">
            <v>54.524758110415469</v>
          </cell>
          <cell r="J244">
            <v>62.887845941818455</v>
          </cell>
          <cell r="K244">
            <v>62.580418762428359</v>
          </cell>
          <cell r="L244">
            <v>64.90809262353784</v>
          </cell>
          <cell r="M244">
            <v>61.457286432160807</v>
          </cell>
          <cell r="N244">
            <v>73.61702127659575</v>
          </cell>
          <cell r="O244">
            <v>75.348432055749129</v>
          </cell>
          <cell r="P244">
            <v>65.132705479452042</v>
          </cell>
          <cell r="Q244">
            <v>60.895096016505335</v>
          </cell>
          <cell r="R244">
            <v>62.759869612459255</v>
          </cell>
          <cell r="S244">
            <v>57.377538829151739</v>
          </cell>
          <cell r="T244">
            <v>52.042007001166866</v>
          </cell>
          <cell r="U244">
            <v>60.253699788583518</v>
          </cell>
          <cell r="V244">
            <v>61.515349648172368</v>
          </cell>
        </row>
        <row r="249">
          <cell r="A249">
            <v>2030</v>
          </cell>
          <cell r="B249">
            <v>61.36811023622046</v>
          </cell>
          <cell r="C249">
            <v>60.04901960784315</v>
          </cell>
          <cell r="D249">
            <v>71.223537854323652</v>
          </cell>
          <cell r="E249">
            <v>59.544334975369473</v>
          </cell>
          <cell r="F249">
            <v>64.132553606237806</v>
          </cell>
          <cell r="G249">
            <v>74.740932642487024</v>
          </cell>
          <cell r="H249">
            <v>66.412081235896537</v>
          </cell>
          <cell r="I249">
            <v>64.316749945687576</v>
          </cell>
          <cell r="J249">
            <v>62.910199556541023</v>
          </cell>
          <cell r="K249">
            <v>62.381283298587</v>
          </cell>
          <cell r="L249">
            <v>65.314885496183194</v>
          </cell>
          <cell r="M249">
            <v>62.025691699604749</v>
          </cell>
          <cell r="N249">
            <v>72.746331236897262</v>
          </cell>
          <cell r="O249">
            <v>72.064777327935232</v>
          </cell>
          <cell r="P249">
            <v>64.168421052631587</v>
          </cell>
          <cell r="Q249">
            <v>59.144151179134788</v>
          </cell>
          <cell r="R249">
            <v>62.393961179007903</v>
          </cell>
          <cell r="S249">
            <v>60.575139146567722</v>
          </cell>
          <cell r="T249">
            <v>56.61577608142494</v>
          </cell>
          <cell r="U249">
            <v>56.207584830339322</v>
          </cell>
          <cell r="V249">
            <v>63.114676436218929</v>
          </cell>
        </row>
        <row r="254">
          <cell r="A254">
            <v>2035</v>
          </cell>
          <cell r="B254">
            <v>82.364217252396159</v>
          </cell>
          <cell r="C254">
            <v>76.741693461950717</v>
          </cell>
          <cell r="D254">
            <v>83.060344827586221</v>
          </cell>
          <cell r="E254">
            <v>75.218427323272437</v>
          </cell>
          <cell r="F254">
            <v>74.303898170246612</v>
          </cell>
          <cell r="G254">
            <v>90.937500000000014</v>
          </cell>
          <cell r="H254">
            <v>81.683596282688569</v>
          </cell>
          <cell r="I254">
            <v>79.260976274884101</v>
          </cell>
          <cell r="J254">
            <v>83.951309548842318</v>
          </cell>
          <cell r="K254">
            <v>83.623199041119349</v>
          </cell>
          <cell r="L254">
            <v>85.880790793744467</v>
          </cell>
          <cell r="M254">
            <v>82.016148764374847</v>
          </cell>
          <cell r="N254">
            <v>97.668393782383419</v>
          </cell>
          <cell r="O254">
            <v>87.488151658767762</v>
          </cell>
          <cell r="P254">
            <v>82.801881860951397</v>
          </cell>
          <cell r="Q254">
            <v>80.892748939608168</v>
          </cell>
          <cell r="R254">
            <v>85.18518518518519</v>
          </cell>
          <cell r="S254">
            <v>83.988764044943821</v>
          </cell>
          <cell r="T254">
            <v>82.692307692307693</v>
          </cell>
          <cell r="U254">
            <v>77.222514466070507</v>
          </cell>
          <cell r="V254">
            <v>83.265184003191379</v>
          </cell>
        </row>
        <row r="259">
          <cell r="A259">
            <v>2040</v>
          </cell>
          <cell r="B259">
            <v>65.634674922600624</v>
          </cell>
          <cell r="C259">
            <v>59.916926272066462</v>
          </cell>
          <cell r="D259">
            <v>62.770012706480316</v>
          </cell>
          <cell r="E259">
            <v>65.306122448979593</v>
          </cell>
          <cell r="F259">
            <v>60.455311973018553</v>
          </cell>
          <cell r="G259">
            <v>78.426521523998034</v>
          </cell>
          <cell r="H259">
            <v>66.391332332117571</v>
          </cell>
          <cell r="I259">
            <v>63.059854814408979</v>
          </cell>
          <cell r="J259">
            <v>82.326310290788797</v>
          </cell>
          <cell r="K259">
            <v>82.53273965426925</v>
          </cell>
          <cell r="L259">
            <v>84.501496298629704</v>
          </cell>
          <cell r="M259">
            <v>81.113832667268255</v>
          </cell>
          <cell r="N259">
            <v>87.399463806970516</v>
          </cell>
          <cell r="O259">
            <v>77.861163227016888</v>
          </cell>
          <cell r="P259">
            <v>80.365044247787608</v>
          </cell>
          <cell r="Q259">
            <v>82.267441860465112</v>
          </cell>
          <cell r="R259">
            <v>84.841469552088583</v>
          </cell>
          <cell r="S259">
            <v>83.297460180800698</v>
          </cell>
          <cell r="T259">
            <v>80.747663551401871</v>
          </cell>
          <cell r="U259">
            <v>75.085518814139121</v>
          </cell>
          <cell r="V259">
            <v>79.365079365079367</v>
          </cell>
        </row>
        <row r="269">
          <cell r="A269">
            <v>2050</v>
          </cell>
          <cell r="B269">
            <v>48.53598014888339</v>
          </cell>
          <cell r="C269">
            <v>45.86597040905135</v>
          </cell>
          <cell r="D269">
            <v>49.333333333333336</v>
          </cell>
          <cell r="E269">
            <v>49.361702127659569</v>
          </cell>
          <cell r="F269">
            <v>47.794117647058826</v>
          </cell>
          <cell r="G269">
            <v>60.594655626646599</v>
          </cell>
          <cell r="H269">
            <v>51.293330987154675</v>
          </cell>
          <cell r="I269">
            <v>48.455620622344696</v>
          </cell>
          <cell r="J269">
            <v>65.020063947125607</v>
          </cell>
          <cell r="K269">
            <v>65.287638813034761</v>
          </cell>
          <cell r="L269">
            <v>65.584680157544469</v>
          </cell>
          <cell r="M269">
            <v>63.352848457554614</v>
          </cell>
          <cell r="N269">
            <v>73.744292237442934</v>
          </cell>
          <cell r="O269">
            <v>67.375306623058066</v>
          </cell>
          <cell r="P269">
            <v>66.560039370078741</v>
          </cell>
          <cell r="Q269">
            <v>66.029641185647435</v>
          </cell>
          <cell r="R269">
            <v>66.890536415176612</v>
          </cell>
          <cell r="S269">
            <v>63.829787234042549</v>
          </cell>
          <cell r="T269">
            <v>59.87460815047023</v>
          </cell>
          <cell r="U269">
            <v>59.742191373326712</v>
          </cell>
          <cell r="V269">
            <v>62.411860423069967</v>
          </cell>
        </row>
        <row r="279">
          <cell r="A279">
            <v>2060</v>
          </cell>
          <cell r="B279">
            <v>67.374005305039773</v>
          </cell>
          <cell r="C279">
            <v>68.827930174563605</v>
          </cell>
          <cell r="D279">
            <v>70.849609374999986</v>
          </cell>
          <cell r="E279">
            <v>72.310756972111562</v>
          </cell>
          <cell r="F279">
            <v>70.63081695966909</v>
          </cell>
          <cell r="G279">
            <v>64.225134926754052</v>
          </cell>
          <cell r="H279">
            <v>68.295416339796006</v>
          </cell>
          <cell r="I279">
            <v>69.963659345868237</v>
          </cell>
          <cell r="J279">
            <v>66.541569164201505</v>
          </cell>
          <cell r="K279">
            <v>66.682278006744085</v>
          </cell>
          <cell r="L279">
            <v>67.025741466144368</v>
          </cell>
          <cell r="M279">
            <v>64.76256821084408</v>
          </cell>
          <cell r="N279">
            <v>70.175438596491219</v>
          </cell>
          <cell r="O279">
            <v>64.887857695282293</v>
          </cell>
          <cell r="P279">
            <v>68.914141414141412</v>
          </cell>
          <cell r="Q279">
            <v>67.803794913201472</v>
          </cell>
          <cell r="R279">
            <v>67.423768219619063</v>
          </cell>
          <cell r="S279">
            <v>67.532971295577966</v>
          </cell>
          <cell r="T279">
            <v>64.285714285714306</v>
          </cell>
          <cell r="U279">
            <v>62.195753495598126</v>
          </cell>
          <cell r="V279">
            <v>66.961086253317063</v>
          </cell>
        </row>
        <row r="289">
          <cell r="A289">
            <v>2070</v>
          </cell>
          <cell r="B289">
            <v>66.897028334485157</v>
          </cell>
          <cell r="C289">
            <v>63.490099009900987</v>
          </cell>
          <cell r="D289">
            <v>61.958568738229758</v>
          </cell>
          <cell r="E289">
            <v>67.028627838104654</v>
          </cell>
          <cell r="F289">
            <v>63.775510204081634</v>
          </cell>
          <cell r="G289">
            <v>67.655541821178417</v>
          </cell>
          <cell r="H289">
            <v>65.268780543243551</v>
          </cell>
          <cell r="I289">
            <v>64.359698681732567</v>
          </cell>
          <cell r="J289">
            <v>73.355547328150053</v>
          </cell>
          <cell r="K289">
            <v>73.718756563747121</v>
          </cell>
          <cell r="L289">
            <v>74.409448818897644</v>
          </cell>
          <cell r="M289">
            <v>73.625645780898125</v>
          </cell>
          <cell r="N289">
            <v>75.598086124401917</v>
          </cell>
          <cell r="O289">
            <v>68.855218855218865</v>
          </cell>
          <cell r="P289">
            <v>73.46882724526229</v>
          </cell>
          <cell r="Q289">
            <v>74.286356484603274</v>
          </cell>
          <cell r="R289">
            <v>74.690051406108253</v>
          </cell>
          <cell r="S289">
            <v>75.424097433666802</v>
          </cell>
          <cell r="T289">
            <v>72.030651340996158</v>
          </cell>
          <cell r="U289">
            <v>66.304968589377495</v>
          </cell>
          <cell r="V289">
            <v>72.133000618508319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abelle1 (2)"/>
      <sheetName val="Tabelle1"/>
      <sheetName val="Tabelle2"/>
    </sheetNames>
    <sheetDataSet>
      <sheetData sheetId="0" refreshError="1"/>
      <sheetData sheetId="1" refreshError="1"/>
      <sheetData sheetId="2">
        <row r="3">
          <cell r="A3" t="str">
            <v>Verarbeitendes Gewerbe</v>
          </cell>
          <cell r="U3">
            <v>79.464206707371034</v>
          </cell>
          <cell r="V3">
            <v>81.787728593402846</v>
          </cell>
          <cell r="W3">
            <v>85.377176015473893</v>
          </cell>
          <cell r="X3">
            <v>54.788069073783362</v>
          </cell>
          <cell r="Y3">
            <v>70.370370370370367</v>
          </cell>
          <cell r="Z3">
            <v>73.584905660377359</v>
          </cell>
          <cell r="AA3">
            <v>81.276595744680847</v>
          </cell>
          <cell r="AB3">
            <v>78.374818912155931</v>
          </cell>
          <cell r="AC3">
            <v>42.035398230088497</v>
          </cell>
          <cell r="AD3">
            <v>84.433527786306414</v>
          </cell>
          <cell r="AE3">
            <v>79.653483309143695</v>
          </cell>
          <cell r="AF3">
            <v>67.174073164743433</v>
          </cell>
          <cell r="AG3">
            <v>65.172413793103445</v>
          </cell>
          <cell r="AH3">
            <v>48.721269019100035</v>
          </cell>
          <cell r="AI3">
            <v>66.058394160583944</v>
          </cell>
          <cell r="AJ3">
            <v>88.626126126126124</v>
          </cell>
          <cell r="AK3">
            <v>81.727904667328701</v>
          </cell>
          <cell r="AM3">
            <v>56.859134552150472</v>
          </cell>
          <cell r="AN3">
            <v>57.903066271018787</v>
          </cell>
          <cell r="AO3">
            <v>80.743049290576565</v>
          </cell>
          <cell r="AP3">
            <v>81.541731579773682</v>
          </cell>
        </row>
        <row r="4">
          <cell r="A4" t="str">
            <v>Chemie</v>
          </cell>
          <cell r="U4">
            <v>5.4043889921245913</v>
          </cell>
          <cell r="V4">
            <v>0.93659203554947879</v>
          </cell>
          <cell r="W4">
            <v>2.867504835589942</v>
          </cell>
          <cell r="X4">
            <v>1.7660910518053377</v>
          </cell>
          <cell r="Y4">
            <v>1.3071895424836601</v>
          </cell>
          <cell r="Z4">
            <v>1.0781671159029651</v>
          </cell>
          <cell r="AA4">
            <v>14.137115839243499</v>
          </cell>
          <cell r="AB4">
            <v>5.7553009350717765</v>
          </cell>
          <cell r="AC4" t="str">
            <v>.</v>
          </cell>
          <cell r="AD4">
            <v>3.4080442124654589</v>
          </cell>
          <cell r="AE4">
            <v>17.697750362844701</v>
          </cell>
          <cell r="AF4">
            <v>23.373434814632947</v>
          </cell>
          <cell r="AG4" t="str">
            <v>.</v>
          </cell>
          <cell r="AH4">
            <v>1.1330527678860474</v>
          </cell>
          <cell r="AI4">
            <v>10.583941605839415</v>
          </cell>
          <cell r="AJ4">
            <v>2.2522522522522523</v>
          </cell>
          <cell r="AK4">
            <v>0.89374379344587895</v>
          </cell>
        </row>
        <row r="5">
          <cell r="A5" t="str">
            <v>Pharmazeutik</v>
          </cell>
          <cell r="U5">
            <v>7.1818865587116187</v>
          </cell>
          <cell r="V5">
            <v>6.1733037087677323</v>
          </cell>
          <cell r="W5">
            <v>4.3713733075435206</v>
          </cell>
          <cell r="X5">
            <v>19.5447409733124</v>
          </cell>
          <cell r="Y5" t="str">
            <v>.</v>
          </cell>
          <cell r="Z5" t="str">
            <v>.</v>
          </cell>
          <cell r="AA5">
            <v>1.2293144208037825</v>
          </cell>
          <cell r="AB5">
            <v>19.51797708415646</v>
          </cell>
          <cell r="AC5">
            <v>8.8495575221238933</v>
          </cell>
          <cell r="AD5">
            <v>0.12281240405280934</v>
          </cell>
          <cell r="AE5">
            <v>7.6923076923076925</v>
          </cell>
          <cell r="AF5">
            <v>18.536705131352811</v>
          </cell>
          <cell r="AG5" t="str">
            <v>.</v>
          </cell>
          <cell r="AH5">
            <v>0.19423761735189382</v>
          </cell>
          <cell r="AI5">
            <v>7.2992700729926998</v>
          </cell>
          <cell r="AJ5">
            <v>11.261261261261261</v>
          </cell>
          <cell r="AK5" t="str">
            <v>.</v>
          </cell>
        </row>
        <row r="6">
          <cell r="A6" t="str">
            <v>DV-Geräten,elektronischen und optischen Erzeugnissen</v>
          </cell>
          <cell r="U6">
            <v>10.965843730643305</v>
          </cell>
          <cell r="V6">
            <v>9.854725687916595</v>
          </cell>
          <cell r="W6">
            <v>16.136363636363637</v>
          </cell>
          <cell r="X6">
            <v>14.364207221350078</v>
          </cell>
          <cell r="Y6">
            <v>7.18954248366013</v>
          </cell>
          <cell r="Z6">
            <v>21.293800539083556</v>
          </cell>
          <cell r="AA6">
            <v>9.6926713947990546</v>
          </cell>
          <cell r="AB6">
            <v>6.6772026866851046</v>
          </cell>
          <cell r="AC6">
            <v>6.6371681415929213</v>
          </cell>
          <cell r="AD6">
            <v>5.6800736874424311</v>
          </cell>
          <cell r="AE6">
            <v>9.8965892597968068</v>
          </cell>
          <cell r="AF6">
            <v>2.11146575006138</v>
          </cell>
          <cell r="AG6">
            <v>4.4827586206896548</v>
          </cell>
          <cell r="AH6">
            <v>15.215280025898348</v>
          </cell>
          <cell r="AI6">
            <v>13.503649635036496</v>
          </cell>
          <cell r="AJ6">
            <v>13.738738738738739</v>
          </cell>
          <cell r="AK6">
            <v>29.791459781529294</v>
          </cell>
          <cell r="AM6">
            <v>16.059450217019595</v>
          </cell>
          <cell r="AN6">
            <v>16.913946587537094</v>
          </cell>
          <cell r="AO6">
            <v>10.613818232943961</v>
          </cell>
          <cell r="AP6">
            <v>10.498411893288891</v>
          </cell>
        </row>
        <row r="7">
          <cell r="A7" t="str">
            <v>elektrische Ausrüstungen</v>
          </cell>
          <cell r="U7">
            <v>4.7827625873816473</v>
          </cell>
          <cell r="V7">
            <v>3.9138608784823106</v>
          </cell>
          <cell r="W7">
            <v>3.8442940038684719</v>
          </cell>
          <cell r="X7">
            <v>4.2778649921507066</v>
          </cell>
          <cell r="Y7">
            <v>0.65359477124183007</v>
          </cell>
          <cell r="Z7">
            <v>2.1563342318059302</v>
          </cell>
          <cell r="AA7" t="str">
            <v>.</v>
          </cell>
          <cell r="AB7">
            <v>2.3310944290794153</v>
          </cell>
          <cell r="AC7">
            <v>0.44247787610619471</v>
          </cell>
          <cell r="AD7">
            <v>1.826834510285539</v>
          </cell>
          <cell r="AE7">
            <v>8.0460812772133536</v>
          </cell>
          <cell r="AF7">
            <v>1.1539405843358703</v>
          </cell>
          <cell r="AG7" t="str">
            <v>.</v>
          </cell>
          <cell r="AH7">
            <v>18.387827775979282</v>
          </cell>
          <cell r="AI7">
            <v>3.6496350364963499</v>
          </cell>
          <cell r="AJ7">
            <v>1.4639639639639639</v>
          </cell>
          <cell r="AK7">
            <v>1.8867924528301887</v>
          </cell>
          <cell r="AM7">
            <v>9.3384190451137705</v>
          </cell>
          <cell r="AN7">
            <v>11.88921859545005</v>
          </cell>
        </row>
        <row r="8">
          <cell r="A8" t="str">
            <v>Maschinenbau</v>
          </cell>
          <cell r="U8">
            <v>8.4185027873639502</v>
          </cell>
          <cell r="V8">
            <v>9.0787899504358229</v>
          </cell>
          <cell r="W8">
            <v>8.8588007736943908</v>
          </cell>
          <cell r="X8">
            <v>3.8069073783359499</v>
          </cell>
          <cell r="Y8">
            <v>1.9607843137254901</v>
          </cell>
          <cell r="Z8">
            <v>1.3477088948787064</v>
          </cell>
          <cell r="AA8">
            <v>7.375886524822695</v>
          </cell>
          <cell r="AB8">
            <v>4.174897932306072</v>
          </cell>
          <cell r="AC8">
            <v>2.6548672566371683</v>
          </cell>
          <cell r="AD8">
            <v>7.5376112987411732</v>
          </cell>
          <cell r="AE8">
            <v>11.447750362844703</v>
          </cell>
          <cell r="AF8">
            <v>6.1134299042474831</v>
          </cell>
          <cell r="AG8">
            <v>11.724137931034482</v>
          </cell>
          <cell r="AH8">
            <v>6.6364519261897055</v>
          </cell>
          <cell r="AI8">
            <v>8.7591240875912408</v>
          </cell>
          <cell r="AJ8">
            <v>24.54954954954955</v>
          </cell>
          <cell r="AK8">
            <v>4.9652432969215488</v>
          </cell>
          <cell r="AM8">
            <v>5.1427068262527946</v>
          </cell>
          <cell r="AN8">
            <v>5.8160237388724036</v>
          </cell>
          <cell r="AO8">
            <v>8.5728345303511375</v>
          </cell>
          <cell r="AP8">
            <v>8.7194908397038748</v>
          </cell>
        </row>
        <row r="9">
          <cell r="A9" t="str">
            <v>Kraftwagenbau/-teile</v>
          </cell>
          <cell r="U9">
            <v>33.565613662507744</v>
          </cell>
          <cell r="V9">
            <v>47.376516834729102</v>
          </cell>
          <cell r="W9">
            <v>39.777562862669249</v>
          </cell>
          <cell r="X9">
            <v>4.78806907378336</v>
          </cell>
          <cell r="Y9" t="str">
            <v>.</v>
          </cell>
          <cell r="Z9">
            <v>8.8948787061994601</v>
          </cell>
          <cell r="AA9">
            <v>0.18912529550827423</v>
          </cell>
          <cell r="AB9">
            <v>25.404978269458709</v>
          </cell>
          <cell r="AC9" t="str">
            <v>.</v>
          </cell>
          <cell r="AD9">
            <v>54.958550813632179</v>
          </cell>
          <cell r="AE9">
            <v>17.66146589259797</v>
          </cell>
          <cell r="AF9">
            <v>9.1824208200343733</v>
          </cell>
          <cell r="AG9">
            <v>17.931034482758619</v>
          </cell>
          <cell r="AH9">
            <v>0.32372936225315635</v>
          </cell>
          <cell r="AI9">
            <v>6.9343065693430654</v>
          </cell>
          <cell r="AJ9" t="str">
            <v>.</v>
          </cell>
          <cell r="AK9">
            <v>12.115193644488579</v>
          </cell>
        </row>
        <row r="10">
          <cell r="A10" t="str">
            <v>sonstiger Fahrzeugbau</v>
          </cell>
          <cell r="U10">
            <v>2.4179276170250419</v>
          </cell>
          <cell r="V10">
            <v>0.38625875918646385</v>
          </cell>
          <cell r="W10">
            <v>3.2591876208897488</v>
          </cell>
          <cell r="X10">
            <v>3.2574568288854002</v>
          </cell>
          <cell r="Y10">
            <v>43.790849673202615</v>
          </cell>
          <cell r="Z10">
            <v>32.345013477088948</v>
          </cell>
          <cell r="AA10" t="str">
            <v>.</v>
          </cell>
          <cell r="AB10">
            <v>2.3047543790333203</v>
          </cell>
          <cell r="AC10">
            <v>5.3097345132743365</v>
          </cell>
          <cell r="AD10">
            <v>1.934295363831747</v>
          </cell>
          <cell r="AE10">
            <v>0.41727140783744554</v>
          </cell>
          <cell r="AF10">
            <v>0.66290203780996815</v>
          </cell>
          <cell r="AG10">
            <v>1.9999999999999999E-7</v>
          </cell>
          <cell r="AH10">
            <v>3.4962771123340888</v>
          </cell>
          <cell r="AI10">
            <v>1.0948905109489051</v>
          </cell>
          <cell r="AJ10">
            <v>6.531531531531531</v>
          </cell>
          <cell r="AK10" t="str">
            <v>.</v>
          </cell>
        </row>
        <row r="11">
          <cell r="A11" t="str">
            <v>IuK</v>
          </cell>
          <cell r="U11">
            <v>8.4472613043093538</v>
          </cell>
          <cell r="V11">
            <v>11.297214151427108</v>
          </cell>
          <cell r="W11">
            <v>5.4352030947775631</v>
          </cell>
          <cell r="X11">
            <v>26.609105180533753</v>
          </cell>
          <cell r="Y11">
            <v>15.250544662309368</v>
          </cell>
          <cell r="Z11">
            <v>14.285714285714285</v>
          </cell>
          <cell r="AA11">
            <v>3.0260047281323876</v>
          </cell>
          <cell r="AB11">
            <v>2.3442644541024626</v>
          </cell>
          <cell r="AC11">
            <v>7.9646017699115044</v>
          </cell>
          <cell r="AD11">
            <v>2.5483573840957936</v>
          </cell>
          <cell r="AE11">
            <v>8.0732946298984025</v>
          </cell>
          <cell r="AF11">
            <v>3.7564448809231523</v>
          </cell>
          <cell r="AG11">
            <v>18.275862068965516</v>
          </cell>
          <cell r="AH11">
            <v>25.801230171576563</v>
          </cell>
          <cell r="AI11">
            <v>5.8394160583941606</v>
          </cell>
          <cell r="AJ11">
            <v>3.2657657657657655</v>
          </cell>
          <cell r="AK11">
            <v>4.3694141012909631</v>
          </cell>
          <cell r="AM11">
            <v>21.346836774957254</v>
          </cell>
          <cell r="AN11">
            <v>18.694362017804153</v>
          </cell>
          <cell r="AO11">
            <v>7.8417358906163956</v>
          </cell>
          <cell r="AP11">
            <v>7.2642295569001121</v>
          </cell>
        </row>
        <row r="12">
          <cell r="A12" t="str">
            <v>Freiberufliche,wiss./techn. Dienste</v>
          </cell>
          <cell r="U12">
            <v>9.4527033005928693</v>
          </cell>
          <cell r="V12">
            <v>5.9579559049735087</v>
          </cell>
          <cell r="W12">
            <v>7.9158607350096704</v>
          </cell>
          <cell r="X12">
            <v>12.755102040816327</v>
          </cell>
          <cell r="Y12">
            <v>8.7145969498910674</v>
          </cell>
          <cell r="Z12">
            <v>8.8948787061994601</v>
          </cell>
          <cell r="AA12">
            <v>11.442080378250591</v>
          </cell>
          <cell r="AB12">
            <v>11.089161069406032</v>
          </cell>
          <cell r="AC12">
            <v>38.495575221238937</v>
          </cell>
          <cell r="AD12">
            <v>8.8117899907890695</v>
          </cell>
          <cell r="AE12">
            <v>8.6447750362844697</v>
          </cell>
          <cell r="AF12">
            <v>26.884360422293152</v>
          </cell>
          <cell r="AG12">
            <v>12.758620689655173</v>
          </cell>
          <cell r="AH12">
            <v>23.27614114600194</v>
          </cell>
          <cell r="AI12">
            <v>21.897810218978105</v>
          </cell>
          <cell r="AJ12">
            <v>4.5045045045045047</v>
          </cell>
          <cell r="AK12">
            <v>11.717974180734856</v>
          </cell>
          <cell r="AM12">
            <v>17.742996185716166</v>
          </cell>
          <cell r="AN12">
            <v>20.257171117705241</v>
          </cell>
          <cell r="AO12">
            <v>8.8118475471874955</v>
          </cell>
          <cell r="AP12">
            <v>8.6905063826189863</v>
          </cell>
        </row>
        <row r="16">
          <cell r="B16" t="str">
            <v>Spitzentechnologie</v>
          </cell>
          <cell r="U16">
            <v>26.078444385452613</v>
          </cell>
          <cell r="V16">
            <v>18.950606733891643</v>
          </cell>
          <cell r="W16">
            <v>28.970019342359766</v>
          </cell>
          <cell r="X16">
            <v>44.30926216640502</v>
          </cell>
          <cell r="Y16">
            <v>42.701525054466231</v>
          </cell>
          <cell r="Z16">
            <v>60.916442048517517</v>
          </cell>
          <cell r="AA16">
            <v>38.203309692671397</v>
          </cell>
          <cell r="AB16">
            <v>31.779270380613724</v>
          </cell>
          <cell r="AC16">
            <v>55.309734513274336</v>
          </cell>
          <cell r="AD16">
            <v>10.884249309180227</v>
          </cell>
          <cell r="AE16">
            <v>26.932148040638609</v>
          </cell>
          <cell r="AF16">
            <v>46.992388902528845</v>
          </cell>
          <cell r="AG16">
            <v>18.275862068965516</v>
          </cell>
          <cell r="AH16">
            <v>23.049530592424734</v>
          </cell>
          <cell r="AI16">
            <v>38.686131386861319</v>
          </cell>
          <cell r="AJ16">
            <v>30.405405405405407</v>
          </cell>
          <cell r="AK16">
            <v>40.913604766633568</v>
          </cell>
          <cell r="AM16">
            <v>35.249243719584371</v>
          </cell>
          <cell r="AN16">
            <v>30.682492581602371</v>
          </cell>
          <cell r="AO16">
            <v>25.806376023713838</v>
          </cell>
          <cell r="AP16">
            <v>25.237008320954558</v>
          </cell>
        </row>
        <row r="17">
          <cell r="B17" t="str">
            <v>Höherwertige Technik</v>
          </cell>
          <cell r="U17">
            <v>59.322183877532964</v>
          </cell>
          <cell r="V17">
            <v>71.98427619210392</v>
          </cell>
          <cell r="W17">
            <v>59.748549323017407</v>
          </cell>
          <cell r="X17">
            <v>29.591836734693878</v>
          </cell>
          <cell r="Y17">
            <v>30.501089324618736</v>
          </cell>
          <cell r="Z17">
            <v>28.571428571428569</v>
          </cell>
          <cell r="AA17">
            <v>17.730496453900709</v>
          </cell>
          <cell r="AB17">
            <v>45.225865929145264</v>
          </cell>
          <cell r="AC17">
            <v>21.238938053097346</v>
          </cell>
          <cell r="AD17">
            <v>78.738102548357375</v>
          </cell>
          <cell r="AE17">
            <v>52.11357039187228</v>
          </cell>
          <cell r="AF17">
            <v>42.180211146575012</v>
          </cell>
          <cell r="AG17">
            <v>51.724137931034484</v>
          </cell>
          <cell r="AH17">
            <v>53.253480090644224</v>
          </cell>
          <cell r="AI17">
            <v>32.846715328467155</v>
          </cell>
          <cell r="AJ17">
            <v>45.495495495495497</v>
          </cell>
          <cell r="AK17">
            <v>47.666335650446875</v>
          </cell>
          <cell r="AM17">
            <v>41.523082993555178</v>
          </cell>
          <cell r="AN17">
            <v>47.537091988130562</v>
          </cell>
          <cell r="AO17">
            <v>60.022729669248164</v>
          </cell>
          <cell r="AP17">
            <v>60.959143992367423</v>
          </cell>
        </row>
        <row r="18">
          <cell r="A18" t="str">
            <v>sonstige</v>
          </cell>
          <cell r="U18">
            <v>14.599371737014424</v>
          </cell>
          <cell r="V18">
            <v>9.0651170740044424</v>
          </cell>
          <cell r="W18">
            <v>11.281431334622823</v>
          </cell>
          <cell r="X18">
            <v>26.098901098901102</v>
          </cell>
          <cell r="Y18">
            <v>26.579520697167759</v>
          </cell>
          <cell r="Z18">
            <v>10.512129380053908</v>
          </cell>
          <cell r="AA18">
            <v>44.066193853427897</v>
          </cell>
          <cell r="AB18">
            <v>22.994863690241012</v>
          </cell>
          <cell r="AC18">
            <v>23.451327433628318</v>
          </cell>
          <cell r="AD18">
            <v>10.39299969296899</v>
          </cell>
          <cell r="AE18">
            <v>20.954281567489115</v>
          </cell>
          <cell r="AF18">
            <v>10.827399950896146</v>
          </cell>
          <cell r="AG18">
            <v>30.344827586206897</v>
          </cell>
          <cell r="AH18">
            <v>23.72936225315636</v>
          </cell>
          <cell r="AI18">
            <v>28.467153284671532</v>
          </cell>
          <cell r="AJ18">
            <v>23.986486486486484</v>
          </cell>
          <cell r="AK18">
            <v>11.420059582919563</v>
          </cell>
          <cell r="AM18">
            <v>23.227673286860451</v>
          </cell>
          <cell r="AN18">
            <v>21.780415430267063</v>
          </cell>
          <cell r="AO18">
            <v>14.17206593947347</v>
          </cell>
          <cell r="AP18">
            <v>13.805055372389891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fo"/>
      <sheetName val="Gesamtwert aus 6 Indikatoren"/>
      <sheetName val="Abb39"/>
      <sheetName val="Abb40"/>
      <sheetName val="Abb41"/>
      <sheetName val="Abb43"/>
      <sheetName val="Abb44"/>
      <sheetName val="Abb47"/>
      <sheetName val="Abb48"/>
      <sheetName val="Abb49"/>
      <sheetName val="Abb50"/>
      <sheetName val="Abb51"/>
      <sheetName val="Abb53"/>
      <sheetName val="Abb54"/>
      <sheetName val="Abb56"/>
      <sheetName val="Abb57"/>
      <sheetName val="Abb58"/>
      <sheetName val="Abb60"/>
      <sheetName val="Abb61"/>
      <sheetName val="Abb62"/>
      <sheetName val="Abb63"/>
      <sheetName val="Abb64"/>
      <sheetName val="Abb65"/>
      <sheetName val="Abb66"/>
      <sheetName val="Abb67"/>
      <sheetName val="Abb68"/>
      <sheetName val="Abb69"/>
      <sheetName val="Abb70"/>
      <sheetName val="Abb71"/>
    </sheetNames>
    <sheetDataSet>
      <sheetData sheetId="0"/>
      <sheetData sheetId="1">
        <row r="3">
          <cell r="B3" t="str">
            <v>01001</v>
          </cell>
        </row>
      </sheetData>
      <sheetData sheetId="2">
        <row r="4">
          <cell r="AF4">
            <v>2.1414760307971554</v>
          </cell>
          <cell r="AG4">
            <v>2.4070258686291934</v>
          </cell>
          <cell r="AH4">
            <v>2.3432273692390719</v>
          </cell>
          <cell r="AI4">
            <v>2.3974022769632661</v>
          </cell>
          <cell r="AJ4">
            <v>2.0805377096452728</v>
          </cell>
          <cell r="AK4">
            <v>3</v>
          </cell>
          <cell r="AL4">
            <v>2.4425683236293758</v>
          </cell>
          <cell r="AM4">
            <v>2.2752862902422772</v>
          </cell>
          <cell r="AN4">
            <v>1.9223910683471923</v>
          </cell>
          <cell r="AO4">
            <v>1.8627028544700603</v>
          </cell>
          <cell r="AP4">
            <v>1.8093484936406785</v>
          </cell>
          <cell r="AQ4">
            <v>1.7726626791897202</v>
          </cell>
          <cell r="AR4">
            <v>2</v>
          </cell>
          <cell r="AS4">
            <v>2</v>
          </cell>
          <cell r="AT4">
            <v>1.9299324111016054</v>
          </cell>
          <cell r="AU4">
            <v>1.70504636068131</v>
          </cell>
          <cell r="AV4">
            <v>1.9539088757808918</v>
          </cell>
          <cell r="AW4">
            <v>2.0149430648554936</v>
          </cell>
          <cell r="AX4">
            <v>1.9484455322880381</v>
          </cell>
          <cell r="AY4">
            <v>1.8400281755584111</v>
          </cell>
          <cell r="AZ4">
            <v>1.9749209885053296</v>
          </cell>
        </row>
        <row r="9">
          <cell r="AF9">
            <v>2.2222222222222223</v>
          </cell>
          <cell r="AG9">
            <v>2.375</v>
          </cell>
          <cell r="AH9">
            <v>2.3846153846153846</v>
          </cell>
          <cell r="AI9">
            <v>2.5</v>
          </cell>
          <cell r="AJ9">
            <v>2.2272727272727271</v>
          </cell>
          <cell r="AK9">
            <v>3</v>
          </cell>
          <cell r="AL9">
            <v>2.3289473684210527</v>
          </cell>
          <cell r="AM9">
            <v>2.3199999999999998</v>
          </cell>
          <cell r="AN9">
            <v>1.9323076923076921</v>
          </cell>
          <cell r="AO9">
            <v>1.9290123456790125</v>
          </cell>
          <cell r="AP9">
            <v>1.8636363636363635</v>
          </cell>
          <cell r="AQ9">
            <v>1.9270833333333333</v>
          </cell>
          <cell r="AR9">
            <v>2</v>
          </cell>
          <cell r="AS9">
            <v>2</v>
          </cell>
          <cell r="AT9">
            <v>2.0384615384615383</v>
          </cell>
          <cell r="AU9">
            <v>1.8444444444444446</v>
          </cell>
          <cell r="AV9">
            <v>1.9622641509433965</v>
          </cell>
          <cell r="AW9">
            <v>2.0277777777777777</v>
          </cell>
          <cell r="AX9">
            <v>1.833333333333333</v>
          </cell>
          <cell r="AY9">
            <v>1.8666666666666667</v>
          </cell>
          <cell r="AZ9">
            <v>2.0049999999999999</v>
          </cell>
        </row>
      </sheetData>
      <sheetData sheetId="3"/>
      <sheetData sheetId="4">
        <row r="4">
          <cell r="AF4">
            <v>2.6981539447186642</v>
          </cell>
          <cell r="AG4">
            <v>2.9016817800209149</v>
          </cell>
          <cell r="AH4">
            <v>2.7099619583676797</v>
          </cell>
          <cell r="AI4">
            <v>3</v>
          </cell>
          <cell r="AJ4">
            <v>2.6387153771671294</v>
          </cell>
          <cell r="AK4">
            <v>3</v>
          </cell>
          <cell r="AL4">
            <v>2.8234826310421788</v>
          </cell>
          <cell r="AM4">
            <v>2.7705107859549751</v>
          </cell>
          <cell r="AN4">
            <v>1.8792302383601576</v>
          </cell>
          <cell r="AO4">
            <v>1.8171513679324813</v>
          </cell>
          <cell r="AP4">
            <v>1.2735136155269391</v>
          </cell>
          <cell r="AQ4">
            <v>1.3224536663842712</v>
          </cell>
          <cell r="AR4">
            <v>3</v>
          </cell>
          <cell r="AS4">
            <v>1</v>
          </cell>
          <cell r="AT4">
            <v>1.9132374221058077</v>
          </cell>
          <cell r="AU4">
            <v>2.1872166818325112</v>
          </cell>
          <cell r="AV4">
            <v>2.2674237574037588</v>
          </cell>
          <cell r="AW4">
            <v>2.1519958623111695</v>
          </cell>
          <cell r="AX4">
            <v>2.9125242351351135</v>
          </cell>
          <cell r="AY4">
            <v>1.5603446212029506</v>
          </cell>
          <cell r="AZ4">
            <v>2.0119010513913858</v>
          </cell>
        </row>
        <row r="9">
          <cell r="AF9">
            <v>2.7777777777777777</v>
          </cell>
          <cell r="AG9">
            <v>2.875</v>
          </cell>
          <cell r="AH9">
            <v>2.8461538461538463</v>
          </cell>
          <cell r="AI9">
            <v>3</v>
          </cell>
          <cell r="AJ9">
            <v>2.6818181818181817</v>
          </cell>
          <cell r="AK9">
            <v>3</v>
          </cell>
          <cell r="AL9">
            <v>2.8157894736842106</v>
          </cell>
          <cell r="AM9">
            <v>2.8133333333333335</v>
          </cell>
          <cell r="AN9">
            <v>1.8615384615384616</v>
          </cell>
          <cell r="AO9">
            <v>1.8580246913580247</v>
          </cell>
          <cell r="AP9">
            <v>1.3636363636363635</v>
          </cell>
          <cell r="AQ9">
            <v>1.4375</v>
          </cell>
          <cell r="AR9">
            <v>3</v>
          </cell>
          <cell r="AS9">
            <v>1</v>
          </cell>
          <cell r="AT9">
            <v>2.0769230769230771</v>
          </cell>
          <cell r="AU9">
            <v>2.2888888888888888</v>
          </cell>
          <cell r="AV9">
            <v>2.3018867924528301</v>
          </cell>
          <cell r="AW9">
            <v>2.1388888888888888</v>
          </cell>
          <cell r="AX9">
            <v>2.8333333333333335</v>
          </cell>
          <cell r="AY9">
            <v>1.6</v>
          </cell>
          <cell r="AZ9">
            <v>2.04</v>
          </cell>
        </row>
      </sheetData>
      <sheetData sheetId="5">
        <row r="4">
          <cell r="AF4">
            <v>2.3798483692900749</v>
          </cell>
          <cell r="AG4">
            <v>3</v>
          </cell>
          <cell r="AH4">
            <v>2.4199239167353594</v>
          </cell>
          <cell r="AI4">
            <v>2.8898785937568792</v>
          </cell>
          <cell r="AJ4">
            <v>2.6379520669451337</v>
          </cell>
          <cell r="AK4">
            <v>3</v>
          </cell>
          <cell r="AL4">
            <v>2.6959688282070893</v>
          </cell>
          <cell r="AM4">
            <v>2.6047308257998392</v>
          </cell>
          <cell r="AN4">
            <v>1.8159309365887035</v>
          </cell>
          <cell r="AO4">
            <v>1.7503459498405061</v>
          </cell>
          <cell r="AP4">
            <v>1.2683325896046127</v>
          </cell>
          <cell r="AQ4">
            <v>1.3564446520604072</v>
          </cell>
          <cell r="AR4">
            <v>3</v>
          </cell>
          <cell r="AS4">
            <v>1</v>
          </cell>
          <cell r="AT4">
            <v>1.6213034376626081</v>
          </cell>
          <cell r="AU4">
            <v>2.0609263853958986</v>
          </cell>
          <cell r="AV4">
            <v>2.0517176017136931</v>
          </cell>
          <cell r="AW4">
            <v>2.2421295394617218</v>
          </cell>
          <cell r="AX4">
            <v>2.7693820744471171</v>
          </cell>
          <cell r="AY4">
            <v>2.1117999144212933</v>
          </cell>
          <cell r="AZ4">
            <v>1.9333470777835176</v>
          </cell>
        </row>
        <row r="9">
          <cell r="AF9">
            <v>2.5</v>
          </cell>
          <cell r="AG9">
            <v>3</v>
          </cell>
          <cell r="AH9">
            <v>2.6923076923076925</v>
          </cell>
          <cell r="AI9">
            <v>2.9285714285714284</v>
          </cell>
          <cell r="AJ9">
            <v>2.6818181818181817</v>
          </cell>
          <cell r="AK9">
            <v>3</v>
          </cell>
          <cell r="AL9">
            <v>2.7236842105263159</v>
          </cell>
          <cell r="AM9">
            <v>2.72</v>
          </cell>
          <cell r="AN9">
            <v>1.8492307692307695</v>
          </cell>
          <cell r="AO9">
            <v>1.8456790123456792</v>
          </cell>
          <cell r="AP9">
            <v>1.2954545454545454</v>
          </cell>
          <cell r="AQ9">
            <v>1.4895833333333333</v>
          </cell>
          <cell r="AR9">
            <v>3</v>
          </cell>
          <cell r="AS9">
            <v>1</v>
          </cell>
          <cell r="AT9">
            <v>1.8076923076923077</v>
          </cell>
          <cell r="AU9">
            <v>2.2000000000000002</v>
          </cell>
          <cell r="AV9">
            <v>2.0943396226415096</v>
          </cell>
          <cell r="AW9">
            <v>2.3333333333333335</v>
          </cell>
          <cell r="AX9">
            <v>2.6666666666666665</v>
          </cell>
          <cell r="AY9">
            <v>2.2666666666666666</v>
          </cell>
          <cell r="AZ9">
            <v>2.0125000000000002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AF4">
            <v>2.3803224815593955</v>
          </cell>
          <cell r="AG4">
            <v>2.4990456984628073</v>
          </cell>
          <cell r="AH4">
            <v>2.5244612561979349</v>
          </cell>
          <cell r="AI4">
            <v>2.7063562167040902</v>
          </cell>
          <cell r="AJ4">
            <v>2.4915435122164973</v>
          </cell>
          <cell r="AK4">
            <v>3</v>
          </cell>
          <cell r="AL4">
            <v>2.628931237905908</v>
          </cell>
          <cell r="AM4">
            <v>2.517575641012519</v>
          </cell>
          <cell r="AN4">
            <v>2.0189418733078432</v>
          </cell>
          <cell r="AO4">
            <v>1.9646015597006743</v>
          </cell>
          <cell r="AP4">
            <v>1.9921923476487884</v>
          </cell>
          <cell r="AQ4">
            <v>1.8404893851624951</v>
          </cell>
          <cell r="AR4">
            <v>2</v>
          </cell>
          <cell r="AS4">
            <v>2</v>
          </cell>
          <cell r="AT4">
            <v>2.1556902650773768</v>
          </cell>
          <cell r="AU4">
            <v>1.9895329332425546</v>
          </cell>
          <cell r="AV4">
            <v>1.9594572352417112</v>
          </cell>
          <cell r="AW4">
            <v>1.9945672471456966</v>
          </cell>
          <cell r="AX4">
            <v>2.1688203422282646</v>
          </cell>
          <cell r="AY4">
            <v>1.8288783288616379</v>
          </cell>
          <cell r="AZ4">
            <v>2.093165581594449</v>
          </cell>
        </row>
        <row r="9">
          <cell r="AF9">
            <v>2.3888888888888888</v>
          </cell>
          <cell r="AG9">
            <v>2.375</v>
          </cell>
          <cell r="AH9">
            <v>2.5384615384615383</v>
          </cell>
          <cell r="AI9">
            <v>2.7142857142857144</v>
          </cell>
          <cell r="AJ9">
            <v>2.5454545454545454</v>
          </cell>
          <cell r="AK9">
            <v>3</v>
          </cell>
          <cell r="AL9">
            <v>2.5263157894736841</v>
          </cell>
          <cell r="AM9">
            <v>2.52</v>
          </cell>
          <cell r="AN9">
            <v>2.0646153846153847</v>
          </cell>
          <cell r="AO9">
            <v>2.0617283950617282</v>
          </cell>
          <cell r="AP9">
            <v>2.1363636363636362</v>
          </cell>
          <cell r="AQ9">
            <v>2.0208333333333335</v>
          </cell>
          <cell r="AR9">
            <v>2</v>
          </cell>
          <cell r="AS9">
            <v>2</v>
          </cell>
          <cell r="AT9">
            <v>2.2307692307692308</v>
          </cell>
          <cell r="AU9">
            <v>2.1111111111111112</v>
          </cell>
          <cell r="AV9">
            <v>1.9811320754716981</v>
          </cell>
          <cell r="AW9">
            <v>2.0555555555555554</v>
          </cell>
          <cell r="AX9">
            <v>2.1666666666666665</v>
          </cell>
          <cell r="AY9">
            <v>1.9333333333333331</v>
          </cell>
          <cell r="AZ9">
            <v>2.15</v>
          </cell>
        </row>
      </sheetData>
      <sheetData sheetId="23">
        <row r="4">
          <cell r="AF4">
            <v>2.186347425907369</v>
          </cell>
          <cell r="AG4">
            <v>2.9016817800209149</v>
          </cell>
          <cell r="AH4">
            <v>2.4303976532883138</v>
          </cell>
          <cell r="AI4">
            <v>2.564341823331719</v>
          </cell>
          <cell r="AJ4">
            <v>2.2970760977885205</v>
          </cell>
          <cell r="AK4">
            <v>3</v>
          </cell>
          <cell r="AL4">
            <v>2.5708467620590612</v>
          </cell>
          <cell r="AM4">
            <v>2.4420603487270598</v>
          </cell>
          <cell r="AN4">
            <v>1.8617616961797976</v>
          </cell>
          <cell r="AO4">
            <v>1.7987152520329766</v>
          </cell>
          <cell r="AP4">
            <v>1.6560617712266938</v>
          </cell>
          <cell r="AQ4">
            <v>1.7043065376252078</v>
          </cell>
          <cell r="AR4">
            <v>2.6684212732921502</v>
          </cell>
          <cell r="AS4">
            <v>1</v>
          </cell>
          <cell r="AT4">
            <v>1.6595129618459212</v>
          </cell>
          <cell r="AU4">
            <v>1.809919430099139</v>
          </cell>
          <cell r="AV4">
            <v>1.9922770345844643</v>
          </cell>
          <cell r="AW4">
            <v>2.0273041467202613</v>
          </cell>
          <cell r="AX4">
            <v>2.7793888723522362</v>
          </cell>
          <cell r="AY4">
            <v>1.5161579544193917</v>
          </cell>
          <cell r="AZ4">
            <v>1.9481415619158229</v>
          </cell>
        </row>
        <row r="9">
          <cell r="AF9">
            <v>2.2777777777777777</v>
          </cell>
          <cell r="AG9">
            <v>2.875</v>
          </cell>
          <cell r="AH9">
            <v>2.4615384615384617</v>
          </cell>
          <cell r="AI9">
            <v>2.6428571428571428</v>
          </cell>
          <cell r="AJ9">
            <v>2.3636363636363638</v>
          </cell>
          <cell r="AK9">
            <v>3</v>
          </cell>
          <cell r="AL9">
            <v>2.4736842105263159</v>
          </cell>
          <cell r="AM9">
            <v>2.4666666666666668</v>
          </cell>
          <cell r="AN9">
            <v>1.9107692307692308</v>
          </cell>
          <cell r="AO9">
            <v>1.9074074074074074</v>
          </cell>
          <cell r="AP9">
            <v>1.7272727272727273</v>
          </cell>
          <cell r="AQ9">
            <v>1.7604166666666665</v>
          </cell>
          <cell r="AR9">
            <v>2</v>
          </cell>
          <cell r="AS9">
            <v>1</v>
          </cell>
          <cell r="AT9">
            <v>1.8076923076923077</v>
          </cell>
          <cell r="AU9">
            <v>2.0666666666666669</v>
          </cell>
          <cell r="AV9">
            <v>2.0566037735849059</v>
          </cell>
          <cell r="AW9">
            <v>2.1666666666666665</v>
          </cell>
          <cell r="AX9">
            <v>2.6666666666666665</v>
          </cell>
          <cell r="AY9">
            <v>1.6666666666666667</v>
          </cell>
          <cell r="AZ9">
            <v>2.0150000000000001</v>
          </cell>
        </row>
      </sheetData>
      <sheetData sheetId="24">
        <row r="4">
          <cell r="AF4">
            <v>1.935954172246072</v>
          </cell>
          <cell r="AG4">
            <v>2.521767894227795</v>
          </cell>
          <cell r="AH4">
            <v>2.0053694038856409</v>
          </cell>
          <cell r="AI4">
            <v>2.1608371307180909</v>
          </cell>
          <cell r="AJ4">
            <v>2.3618735967695956</v>
          </cell>
          <cell r="AK4">
            <v>3</v>
          </cell>
          <cell r="AL4">
            <v>2.3422356714436101</v>
          </cell>
          <cell r="AM4">
            <v>2.1448443873909708</v>
          </cell>
          <cell r="AN4">
            <v>1.9679084621730834</v>
          </cell>
          <cell r="AO4">
            <v>1.9107414337260333</v>
          </cell>
          <cell r="AP4">
            <v>1.8199315475613047</v>
          </cell>
          <cell r="AQ4">
            <v>1.7082026863739073</v>
          </cell>
          <cell r="AR4">
            <v>2.1657893633539249</v>
          </cell>
          <cell r="AS4">
            <v>1</v>
          </cell>
          <cell r="AT4">
            <v>1.6052216189158584</v>
          </cell>
          <cell r="AU4">
            <v>2.0883345599554812</v>
          </cell>
          <cell r="AV4">
            <v>2.173227866841132</v>
          </cell>
          <cell r="AW4">
            <v>2.1162611027304865</v>
          </cell>
          <cell r="AX4">
            <v>2.9125242351351135</v>
          </cell>
          <cell r="AY4">
            <v>1.6401101800558453</v>
          </cell>
          <cell r="AZ4">
            <v>1.9942461098603761</v>
          </cell>
        </row>
        <row r="9">
          <cell r="AF9">
            <v>2.0555555555555554</v>
          </cell>
          <cell r="AG9">
            <v>2.375</v>
          </cell>
          <cell r="AH9">
            <v>2.1538461538461537</v>
          </cell>
          <cell r="AI9">
            <v>2.3571428571428572</v>
          </cell>
          <cell r="AJ9">
            <v>2.4090909090909092</v>
          </cell>
          <cell r="AK9">
            <v>3</v>
          </cell>
          <cell r="AL9">
            <v>2.2763157894736841</v>
          </cell>
          <cell r="AM9">
            <v>2.2666666666666666</v>
          </cell>
          <cell r="AN9">
            <v>2.0184615384615383</v>
          </cell>
          <cell r="AO9">
            <v>2.0154320987654319</v>
          </cell>
          <cell r="AP9">
            <v>1.7727272727272727</v>
          </cell>
          <cell r="AQ9">
            <v>1.8854166666666667</v>
          </cell>
          <cell r="AR9">
            <v>2.5</v>
          </cell>
          <cell r="AS9">
            <v>1</v>
          </cell>
          <cell r="AT9">
            <v>1.7692307692307689</v>
          </cell>
          <cell r="AU9">
            <v>2.2222222222222223</v>
          </cell>
          <cell r="AV9">
            <v>2.2264150943396226</v>
          </cell>
          <cell r="AW9">
            <v>2.2222222222222223</v>
          </cell>
          <cell r="AX9">
            <v>2.8333333333333335</v>
          </cell>
          <cell r="AY9">
            <v>1.7999999999999998</v>
          </cell>
          <cell r="AZ9">
            <v>2.0649999999999999</v>
          </cell>
        </row>
      </sheetData>
      <sheetData sheetId="25"/>
      <sheetData sheetId="26"/>
      <sheetData sheetId="27"/>
      <sheetData sheetId="2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itteldeutsche-stiftung.de/ifo-faktenmonitor-ostdeutschlan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C88CC-32A1-4ECA-AC00-68ACF41F1863}">
  <dimension ref="A4:A18"/>
  <sheetViews>
    <sheetView tabSelected="1" workbookViewId="0">
      <selection activeCell="F4" sqref="F4"/>
    </sheetView>
  </sheetViews>
  <sheetFormatPr baseColWidth="10" defaultRowHeight="14.5" x14ac:dyDescent="0.35"/>
  <sheetData>
    <row r="4" spans="1:1" ht="42" customHeight="1" x14ac:dyDescent="0.35"/>
    <row r="5" spans="1:1" ht="28.5" x14ac:dyDescent="0.65">
      <c r="A5" s="109" t="s">
        <v>989</v>
      </c>
    </row>
    <row r="7" spans="1:1" x14ac:dyDescent="0.35">
      <c r="A7" t="s">
        <v>990</v>
      </c>
    </row>
    <row r="8" spans="1:1" x14ac:dyDescent="0.35">
      <c r="A8" t="s">
        <v>991</v>
      </c>
    </row>
    <row r="9" spans="1:1" x14ac:dyDescent="0.35">
      <c r="A9" t="s">
        <v>992</v>
      </c>
    </row>
    <row r="10" spans="1:1" x14ac:dyDescent="0.35">
      <c r="A10" t="s">
        <v>993</v>
      </c>
    </row>
    <row r="12" spans="1:1" x14ac:dyDescent="0.35">
      <c r="A12" t="s">
        <v>994</v>
      </c>
    </row>
    <row r="13" spans="1:1" x14ac:dyDescent="0.35">
      <c r="A13" t="s">
        <v>995</v>
      </c>
    </row>
    <row r="14" spans="1:1" x14ac:dyDescent="0.35">
      <c r="A14" t="s">
        <v>997</v>
      </c>
    </row>
    <row r="15" spans="1:1" x14ac:dyDescent="0.35">
      <c r="A15" t="s">
        <v>996</v>
      </c>
    </row>
    <row r="17" spans="1:1" x14ac:dyDescent="0.35">
      <c r="A17" t="s">
        <v>998</v>
      </c>
    </row>
    <row r="18" spans="1:1" x14ac:dyDescent="0.35">
      <c r="A18" s="8" t="s">
        <v>999</v>
      </c>
    </row>
  </sheetData>
  <hyperlinks>
    <hyperlink ref="A18" r:id="rId1" xr:uid="{2168DED9-A0CF-4AA7-B419-80227F5BEF60}"/>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7F46-6EE9-4376-AAC8-39C9670523E8}">
  <sheetPr codeName="Tabelle6"/>
  <dimension ref="A1:AA1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4.7265625" customWidth="1"/>
  </cols>
  <sheetData>
    <row r="1" spans="1:27" x14ac:dyDescent="0.35">
      <c r="A1" s="4" t="s">
        <v>329</v>
      </c>
      <c r="B1" s="6"/>
      <c r="C1" s="5"/>
      <c r="D1" s="6"/>
    </row>
    <row r="2" spans="1:27" s="41" customFormat="1" ht="38.15"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W2" s="43"/>
      <c r="X2" s="41" t="s">
        <v>279</v>
      </c>
      <c r="Z2" s="41" t="s">
        <v>280</v>
      </c>
    </row>
    <row r="3" spans="1:27" x14ac:dyDescent="0.35">
      <c r="A3" s="4" t="s">
        <v>330</v>
      </c>
    </row>
    <row r="4" spans="1:27" x14ac:dyDescent="0.35">
      <c r="A4">
        <f>[1]Arbeitsmarkt!A179</f>
        <v>2020</v>
      </c>
      <c r="B4" s="3">
        <f>[1]Arbeitsmarkt!X179</f>
        <v>80.400000000000006</v>
      </c>
      <c r="C4" s="3">
        <f>[1]Arbeitsmarkt!Y179</f>
        <v>79.099999999999994</v>
      </c>
      <c r="D4" s="3">
        <f>[1]Arbeitsmarkt!Z179</f>
        <v>81.2</v>
      </c>
      <c r="E4" s="3">
        <f>[1]Arbeitsmarkt!AA179</f>
        <v>79.8</v>
      </c>
      <c r="F4" s="3">
        <f>[1]Arbeitsmarkt!AB179</f>
        <v>80.400000000000006</v>
      </c>
      <c r="G4" s="3">
        <f>[1]Arbeitsmarkt!AC179</f>
        <v>78.3</v>
      </c>
      <c r="H4" s="14">
        <f>[1]Arbeitsmarkt!AD179</f>
        <v>79.900000000000006</v>
      </c>
      <c r="I4" s="3">
        <f>[1]Arbeitsmarkt!AE179</f>
        <v>80.386847861711203</v>
      </c>
      <c r="J4" s="3">
        <f>[1]Arbeitsmarkt!AF179</f>
        <v>78.3</v>
      </c>
      <c r="K4" s="3">
        <f>[1]Arbeitsmarkt!AG179</f>
        <v>78.3</v>
      </c>
      <c r="L4" s="3">
        <f>[1]Arbeitsmarkt!AH179</f>
        <v>80.2</v>
      </c>
      <c r="M4" s="3">
        <f>[1]Arbeitsmarkt!AI179</f>
        <v>81</v>
      </c>
      <c r="N4" s="3">
        <f>[1]Arbeitsmarkt!AJ179</f>
        <v>75.2</v>
      </c>
      <c r="O4" s="3">
        <f>[1]Arbeitsmarkt!AK179</f>
        <v>79.400000000000006</v>
      </c>
      <c r="P4" s="3">
        <f>[1]Arbeitsmarkt!AL179</f>
        <v>77.3</v>
      </c>
      <c r="Q4" s="3">
        <f>[1]Arbeitsmarkt!AM179</f>
        <v>77.099999999999994</v>
      </c>
      <c r="R4" s="3">
        <f>[1]Arbeitsmarkt!AN179</f>
        <v>76</v>
      </c>
      <c r="S4" s="3">
        <f>[1]Arbeitsmarkt!AO179</f>
        <v>78</v>
      </c>
      <c r="T4" s="3">
        <f>[1]Arbeitsmarkt!AP179</f>
        <v>75.900000000000006</v>
      </c>
      <c r="U4" s="3">
        <f>[1]Arbeitsmarkt!AQ179</f>
        <v>78.7</v>
      </c>
      <c r="V4" s="3">
        <f>[1]Arbeitsmarkt!AR179</f>
        <v>78.599999999999994</v>
      </c>
      <c r="X4" s="18" t="str">
        <f>HLOOKUP(Y4,$L4:$U107,ROW(L$106)-ROW(X4)+1,0)</f>
        <v>HB</v>
      </c>
      <c r="Y4" s="19">
        <f>MIN(L4:U4)</f>
        <v>75.2</v>
      </c>
      <c r="Z4" s="18" t="str">
        <f>HLOOKUP(AA4,$L4:$U107,ROW(N$106)-ROW(Z4)+1,0)</f>
        <v>BY</v>
      </c>
      <c r="AA4" s="19">
        <f>MAX(L4:U4)</f>
        <v>81</v>
      </c>
    </row>
    <row r="5" spans="1:27" x14ac:dyDescent="0.35">
      <c r="A5">
        <f>[1]Arbeitsmarkt!A180</f>
        <v>2021</v>
      </c>
      <c r="B5" s="3">
        <f>[1]Arbeitsmarkt!X180</f>
        <v>80.400000000000006</v>
      </c>
      <c r="C5" s="3">
        <f>[1]Arbeitsmarkt!Y180</f>
        <v>79.3</v>
      </c>
      <c r="D5" s="3">
        <f>[1]Arbeitsmarkt!Z180</f>
        <v>80.8</v>
      </c>
      <c r="E5" s="3">
        <f>[1]Arbeitsmarkt!AA180</f>
        <v>79</v>
      </c>
      <c r="F5" s="3">
        <f>[1]Arbeitsmarkt!AB180</f>
        <v>80.5</v>
      </c>
      <c r="G5" s="3">
        <f>[1]Arbeitsmarkt!AC180</f>
        <v>77.7</v>
      </c>
      <c r="H5" s="14">
        <f>[1]Arbeitsmarkt!AD180</f>
        <v>79.599999999999994</v>
      </c>
      <c r="I5" s="3">
        <f>[1]Arbeitsmarkt!AE180</f>
        <v>80.163254908314514</v>
      </c>
      <c r="J5" s="3">
        <f>[1]Arbeitsmarkt!AF180</f>
        <v>78.173567244124229</v>
      </c>
      <c r="K5" s="3">
        <f>[1]Arbeitsmarkt!AG180</f>
        <v>78.2</v>
      </c>
      <c r="L5" s="3">
        <f>[1]Arbeitsmarkt!AH180</f>
        <v>80.3</v>
      </c>
      <c r="M5" s="3">
        <f>[1]Arbeitsmarkt!AI180</f>
        <v>81.3</v>
      </c>
      <c r="N5" s="3">
        <f>[1]Arbeitsmarkt!AJ180</f>
        <v>74.599999999999994</v>
      </c>
      <c r="O5" s="3">
        <f>[1]Arbeitsmarkt!AK180</f>
        <v>79</v>
      </c>
      <c r="P5" s="3">
        <f>[1]Arbeitsmarkt!AL180</f>
        <v>76.5</v>
      </c>
      <c r="Q5" s="3">
        <f>[1]Arbeitsmarkt!AM180</f>
        <v>77.900000000000006</v>
      </c>
      <c r="R5" s="3">
        <f>[1]Arbeitsmarkt!AN180</f>
        <v>75.400000000000006</v>
      </c>
      <c r="S5" s="3">
        <f>[1]Arbeitsmarkt!AO180</f>
        <v>78.5</v>
      </c>
      <c r="T5" s="3">
        <f>[1]Arbeitsmarkt!AP180</f>
        <v>76.2</v>
      </c>
      <c r="U5" s="3">
        <f>[1]Arbeitsmarkt!AQ180</f>
        <v>79.2</v>
      </c>
      <c r="V5" s="3">
        <f>[1]Arbeitsmarkt!AR180</f>
        <v>78.5</v>
      </c>
      <c r="X5" s="18" t="str">
        <f>HLOOKUP(Y5,$L5:$U108,ROW(L$106)-ROW(X5)+1,0)</f>
        <v>HB</v>
      </c>
      <c r="Y5" s="19">
        <f>MIN(L5:U5)</f>
        <v>74.599999999999994</v>
      </c>
      <c r="Z5" s="18" t="str">
        <f>HLOOKUP(AA5,$L5:$U108,ROW(N$106)-ROW(Z5)+1,0)</f>
        <v>BY</v>
      </c>
      <c r="AA5" s="19">
        <f>MAX(L5:U5)</f>
        <v>81.3</v>
      </c>
    </row>
    <row r="6" spans="1:27" x14ac:dyDescent="0.35">
      <c r="A6">
        <f>[1]Arbeitsmarkt!A181</f>
        <v>2022</v>
      </c>
      <c r="B6" s="3">
        <f>[1]Arbeitsmarkt!X181</f>
        <v>80.5</v>
      </c>
      <c r="C6" s="3">
        <f>[1]Arbeitsmarkt!Y181</f>
        <v>78.900000000000006</v>
      </c>
      <c r="D6" s="3">
        <f>[1]Arbeitsmarkt!Z181</f>
        <v>81.599999999999994</v>
      </c>
      <c r="E6" s="3">
        <f>[1]Arbeitsmarkt!AA181</f>
        <v>79.7</v>
      </c>
      <c r="F6" s="3">
        <f>[1]Arbeitsmarkt!AB181</f>
        <v>80.400000000000006</v>
      </c>
      <c r="G6" s="3">
        <f>[1]Arbeitsmarkt!AC181</f>
        <v>79</v>
      </c>
      <c r="H6" s="14">
        <f>[1]Arbeitsmarkt!AD181</f>
        <v>80.099999999999994</v>
      </c>
      <c r="I6" s="3">
        <f>[1]Arbeitsmarkt!AE181</f>
        <v>80.496505497831194</v>
      </c>
      <c r="J6" s="3">
        <f>[1]Arbeitsmarkt!AF181</f>
        <v>79.283998115738754</v>
      </c>
      <c r="K6" s="3">
        <f>[1]Arbeitsmarkt!AG181</f>
        <v>79.3</v>
      </c>
      <c r="L6" s="3">
        <f>[1]Arbeitsmarkt!AH181</f>
        <v>81.099999999999994</v>
      </c>
      <c r="M6" s="3">
        <f>[1]Arbeitsmarkt!AI181</f>
        <v>82</v>
      </c>
      <c r="N6" s="3">
        <f>[1]Arbeitsmarkt!AJ181</f>
        <v>74</v>
      </c>
      <c r="O6" s="3">
        <f>[1]Arbeitsmarkt!AK181</f>
        <v>78.8</v>
      </c>
      <c r="P6" s="3">
        <f>[1]Arbeitsmarkt!AL181</f>
        <v>77.8</v>
      </c>
      <c r="Q6" s="3">
        <f>[1]Arbeitsmarkt!AM181</f>
        <v>79.5</v>
      </c>
      <c r="R6" s="3">
        <f>[1]Arbeitsmarkt!AN181</f>
        <v>77.099999999999994</v>
      </c>
      <c r="S6" s="3">
        <f>[1]Arbeitsmarkt!AO181</f>
        <v>79.400000000000006</v>
      </c>
      <c r="T6" s="3">
        <f>[1]Arbeitsmarkt!AP181</f>
        <v>77.400000000000006</v>
      </c>
      <c r="U6" s="3">
        <f>[1]Arbeitsmarkt!AQ181</f>
        <v>79.2</v>
      </c>
      <c r="V6" s="3">
        <f>[1]Arbeitsmarkt!AR181</f>
        <v>79.5</v>
      </c>
      <c r="X6" s="18" t="str">
        <f>HLOOKUP(Y6,$L6:$U109,ROW(L$106)-ROW(X6)+1,0)</f>
        <v>HB</v>
      </c>
      <c r="Y6" s="19">
        <f>MIN(L6:U6)</f>
        <v>74</v>
      </c>
      <c r="Z6" s="18" t="str">
        <f>HLOOKUP(AA6,$L6:$U109,ROW(N$106)-ROW(Z6)+1,0)</f>
        <v>BY</v>
      </c>
      <c r="AA6" s="19">
        <f>MAX(L6:U6)</f>
        <v>82</v>
      </c>
    </row>
    <row r="7" spans="1:27" x14ac:dyDescent="0.35">
      <c r="A7">
        <f>[1]Arbeitsmarkt!A182</f>
        <v>2023</v>
      </c>
      <c r="B7" s="3">
        <f>[1]Arbeitsmarkt!X182</f>
        <v>79.400000000000006</v>
      </c>
      <c r="C7" s="3">
        <f>[1]Arbeitsmarkt!Y182</f>
        <v>79.8</v>
      </c>
      <c r="D7" s="3">
        <f>[1]Arbeitsmarkt!Z182</f>
        <v>81.599999999999994</v>
      </c>
      <c r="E7" s="3">
        <f>[1]Arbeitsmarkt!AA182</f>
        <v>79</v>
      </c>
      <c r="F7" s="3">
        <f>[1]Arbeitsmarkt!AB182</f>
        <v>80.3</v>
      </c>
      <c r="G7" s="3">
        <f>[1]Arbeitsmarkt!AC182</f>
        <v>78</v>
      </c>
      <c r="H7" s="14">
        <f>[1]Arbeitsmarkt!AD182</f>
        <v>79.7</v>
      </c>
      <c r="I7" s="3">
        <f>[1]Arbeitsmarkt!AE182</f>
        <v>80.247390638336512</v>
      </c>
      <c r="J7" s="3">
        <f>[1]Arbeitsmarkt!AF182</f>
        <v>79.608314902153154</v>
      </c>
      <c r="K7" s="3">
        <f>[1]Arbeitsmarkt!AG182</f>
        <v>79.7</v>
      </c>
      <c r="L7" s="3">
        <f>[1]Arbeitsmarkt!AH182</f>
        <v>81.599999999999994</v>
      </c>
      <c r="M7" s="3">
        <f>[1]Arbeitsmarkt!AI182</f>
        <v>82.4</v>
      </c>
      <c r="N7" s="3">
        <f>[1]Arbeitsmarkt!AJ182</f>
        <v>74.400000000000006</v>
      </c>
      <c r="O7" s="3">
        <f>[1]Arbeitsmarkt!AK182</f>
        <v>78.8</v>
      </c>
      <c r="P7" s="3">
        <f>[1]Arbeitsmarkt!AL182</f>
        <v>78.599999999999994</v>
      </c>
      <c r="Q7" s="3">
        <f>[1]Arbeitsmarkt!AM182</f>
        <v>79.599999999999994</v>
      </c>
      <c r="R7" s="3">
        <f>[1]Arbeitsmarkt!AN182</f>
        <v>77.599999999999994</v>
      </c>
      <c r="S7" s="3">
        <f>[1]Arbeitsmarkt!AO182</f>
        <v>80.099999999999994</v>
      </c>
      <c r="T7" s="3">
        <f>[1]Arbeitsmarkt!AP182</f>
        <v>77.2</v>
      </c>
      <c r="U7" s="3">
        <f>[1]Arbeitsmarkt!AQ182</f>
        <v>79</v>
      </c>
      <c r="V7" s="3">
        <f>[1]Arbeitsmarkt!AR182</f>
        <v>79.7</v>
      </c>
      <c r="X7" s="18" t="str">
        <f>HLOOKUP(Y7,$L7:$U110,ROW(L$106)-ROW(X7)+1,0)</f>
        <v>HB</v>
      </c>
      <c r="Y7" s="19">
        <f>MIN(L7:U7)</f>
        <v>74.400000000000006</v>
      </c>
      <c r="Z7" s="18" t="str">
        <f>HLOOKUP(AA7,$L7:$U110,ROW(N$106)-ROW(Z7)+1,0)</f>
        <v>BY</v>
      </c>
      <c r="AA7" s="19">
        <f>MAX(L7:U7)</f>
        <v>82.4</v>
      </c>
    </row>
    <row r="8" spans="1:27" x14ac:dyDescent="0.35">
      <c r="A8">
        <f>A7+1</f>
        <v>2024</v>
      </c>
      <c r="B8" s="3">
        <f>[1]Arbeitsmarkt!X183</f>
        <v>80.599999999999994</v>
      </c>
      <c r="C8" s="3">
        <f>[1]Arbeitsmarkt!Y183</f>
        <v>79.2</v>
      </c>
      <c r="D8" s="3">
        <f>[1]Arbeitsmarkt!Z183</f>
        <v>81.5</v>
      </c>
      <c r="E8" s="3">
        <f>[1]Arbeitsmarkt!AA183</f>
        <v>79.5</v>
      </c>
      <c r="F8" s="3">
        <f>[1]Arbeitsmarkt!AB183</f>
        <v>80.2</v>
      </c>
      <c r="G8" s="3">
        <f>[1]Arbeitsmarkt!AC183</f>
        <v>78.2</v>
      </c>
      <c r="H8" s="14">
        <f>[1]Arbeitsmarkt!AD183</f>
        <v>79.900000000000006</v>
      </c>
      <c r="I8" s="3">
        <f>[1]Arbeitsmarkt!AE183</f>
        <v>80.459004159040546</v>
      </c>
      <c r="J8" s="3">
        <f>[1]Arbeitsmarkt!AF183</f>
        <v>80.185836347053453</v>
      </c>
      <c r="K8" s="3">
        <f>[1]Arbeitsmarkt!AG183</f>
        <v>80.3</v>
      </c>
      <c r="L8" s="3">
        <f>[1]Arbeitsmarkt!AH183</f>
        <v>82.3</v>
      </c>
      <c r="M8" s="3">
        <f>[1]Arbeitsmarkt!AI183</f>
        <v>82.9</v>
      </c>
      <c r="N8" s="3">
        <f>[1]Arbeitsmarkt!AJ183</f>
        <v>75.3</v>
      </c>
      <c r="O8" s="3">
        <f>[1]Arbeitsmarkt!AK183</f>
        <v>79.400000000000006</v>
      </c>
      <c r="P8" s="3">
        <f>[1]Arbeitsmarkt!AL183</f>
        <v>79</v>
      </c>
      <c r="Q8" s="3">
        <f>[1]Arbeitsmarkt!AM183</f>
        <v>80</v>
      </c>
      <c r="R8" s="3">
        <f>[1]Arbeitsmarkt!AN183</f>
        <v>78.2</v>
      </c>
      <c r="S8" s="3">
        <f>[1]Arbeitsmarkt!AO183</f>
        <v>80.8</v>
      </c>
      <c r="T8" s="3">
        <f>[1]Arbeitsmarkt!AP183</f>
        <v>76.900000000000006</v>
      </c>
      <c r="U8" s="3">
        <f>[1]Arbeitsmarkt!AQ183</f>
        <v>79.400000000000006</v>
      </c>
      <c r="V8" s="3">
        <f>[1]Arbeitsmarkt!AR183</f>
        <v>80.2</v>
      </c>
      <c r="X8" s="18" t="str">
        <f>HLOOKUP(Y8,$L8:$U111,ROW(L$106)-ROW(X8)+1,0)</f>
        <v>HB</v>
      </c>
      <c r="Y8" s="19">
        <f>MIN(L8:U8)</f>
        <v>75.3</v>
      </c>
      <c r="Z8" s="18" t="str">
        <f>HLOOKUP(AA8,$L8:$U111,ROW(N$106)-ROW(Z8)+1,0)</f>
        <v>BY</v>
      </c>
      <c r="AA8" s="19">
        <f>MAX(L8:U8)</f>
        <v>82.9</v>
      </c>
    </row>
    <row r="9" spans="1:27" x14ac:dyDescent="0.35">
      <c r="A9">
        <f>A8+1</f>
        <v>2025</v>
      </c>
      <c r="B9" s="3"/>
      <c r="C9" s="3"/>
      <c r="D9" s="3"/>
      <c r="E9" s="3"/>
      <c r="F9" s="3"/>
      <c r="G9" s="3"/>
      <c r="H9" s="14"/>
      <c r="I9" s="3"/>
      <c r="J9" s="3"/>
      <c r="K9" s="3"/>
      <c r="L9" s="3"/>
      <c r="M9" s="3"/>
      <c r="N9" s="3"/>
      <c r="O9" s="3"/>
      <c r="P9" s="3"/>
      <c r="Q9" s="3"/>
      <c r="R9" s="3"/>
      <c r="S9" s="3"/>
      <c r="T9" s="3"/>
      <c r="U9" s="3"/>
      <c r="V9" s="3"/>
      <c r="X9" s="18"/>
      <c r="Y9" s="19"/>
      <c r="Z9" s="18"/>
      <c r="AA9" s="19"/>
    </row>
    <row r="10" spans="1:27" x14ac:dyDescent="0.35">
      <c r="A10" t="s">
        <v>943</v>
      </c>
      <c r="X10" s="18"/>
      <c r="Y10" s="19"/>
      <c r="Z10" s="18"/>
      <c r="AA10" s="19"/>
    </row>
    <row r="11" spans="1:27" x14ac:dyDescent="0.35">
      <c r="A11" t="s">
        <v>331</v>
      </c>
      <c r="B11" s="3"/>
      <c r="X11" s="11"/>
      <c r="Y11" s="11"/>
      <c r="Z11" s="11"/>
      <c r="AA11" s="11"/>
    </row>
    <row r="12" spans="1:27" x14ac:dyDescent="0.35">
      <c r="A12" t="s">
        <v>332</v>
      </c>
      <c r="X12" s="11"/>
      <c r="Y12" s="11"/>
      <c r="Z12" s="11"/>
      <c r="AA12" s="11"/>
    </row>
    <row r="13" spans="1:27" x14ac:dyDescent="0.35">
      <c r="X13" s="11"/>
      <c r="Y13" s="11"/>
      <c r="Z13" s="11"/>
      <c r="AA13" s="11"/>
    </row>
    <row r="14" spans="1:27" x14ac:dyDescent="0.35">
      <c r="A14" s="4" t="s">
        <v>333</v>
      </c>
      <c r="X14" s="11"/>
      <c r="Y14" s="11"/>
      <c r="Z14" s="11"/>
      <c r="AA14" s="11"/>
    </row>
    <row r="15" spans="1:27" x14ac:dyDescent="0.35">
      <c r="A15">
        <f>[1]Arbeitsmarkt!A141</f>
        <v>2019</v>
      </c>
      <c r="B15" s="3">
        <f>[1]Arbeitsmarkt!B141</f>
        <v>0.22064740354193191</v>
      </c>
      <c r="C15" s="3">
        <f>[1]Arbeitsmarkt!C141</f>
        <v>-0.37981864639738205</v>
      </c>
      <c r="D15" s="3">
        <f>[1]Arbeitsmarkt!D141</f>
        <v>-0.25158639451331055</v>
      </c>
      <c r="E15" s="3">
        <f>[1]Arbeitsmarkt!E141</f>
        <v>-0.81403483656673359</v>
      </c>
      <c r="F15" s="3">
        <f>[1]Arbeitsmarkt!F141</f>
        <v>-0.49136070502335372</v>
      </c>
      <c r="G15" s="3">
        <f>[1]Arbeitsmarkt!G141</f>
        <v>1.6952707346024312</v>
      </c>
      <c r="H15" s="14">
        <f>[1]Arbeitsmarkt!H141</f>
        <v>0.14887839367460742</v>
      </c>
      <c r="I15" s="3">
        <f>[1]Arbeitsmarkt!I141</f>
        <v>-0.31174755714302194</v>
      </c>
      <c r="J15" s="3">
        <f>[1]Arbeitsmarkt!J141</f>
        <v>0.85986243490525283</v>
      </c>
      <c r="K15" s="3">
        <f>[1]Arbeitsmarkt!K141</f>
        <v>0.81588129400816456</v>
      </c>
      <c r="L15" s="3">
        <f>[1]Arbeitsmarkt!L141</f>
        <v>0.78985544923907014</v>
      </c>
      <c r="M15" s="3">
        <f>[1]Arbeitsmarkt!M141</f>
        <v>1.0430831302372212</v>
      </c>
      <c r="N15" s="3">
        <f>[1]Arbeitsmarkt!N141</f>
        <v>1.290988828951285</v>
      </c>
      <c r="O15" s="3">
        <f>[1]Arbeitsmarkt!O141</f>
        <v>1.3506190146759423</v>
      </c>
      <c r="P15" s="3">
        <f>[1]Arbeitsmarkt!P141</f>
        <v>0.79344456205292602</v>
      </c>
      <c r="Q15" s="3">
        <f>[1]Arbeitsmarkt!Q141</f>
        <v>0.78734637272459906</v>
      </c>
      <c r="R15" s="3">
        <f>[1]Arbeitsmarkt!R141</f>
        <v>0.67967001605411781</v>
      </c>
      <c r="S15" s="3">
        <f>[1]Arbeitsmarkt!S141</f>
        <v>0.62427789555789559</v>
      </c>
      <c r="T15" s="3">
        <f>[1]Arbeitsmarkt!T141</f>
        <v>0.47940328007034338</v>
      </c>
      <c r="U15" s="3">
        <f>[1]Arbeitsmarkt!U141</f>
        <v>0.72631144499300149</v>
      </c>
      <c r="V15" s="3">
        <f>[1]Arbeitsmarkt!V141</f>
        <v>0.69141863183794783</v>
      </c>
      <c r="X15" s="18" t="str">
        <f>HLOOKUP(Y15,$L15:$U116,ROW(L$106)-ROW(X15)+1,0)</f>
        <v>SL</v>
      </c>
      <c r="Y15" s="9">
        <f t="shared" ref="Y15:Y19" si="0">MIN(L15:U15)</f>
        <v>0.47940328007034338</v>
      </c>
      <c r="Z15" s="18" t="str">
        <f>HLOOKUP(AA15,$L15:$U116,ROW(N$106)-ROW(Z15)+1,0)</f>
        <v>HH</v>
      </c>
      <c r="AA15" s="19">
        <f t="shared" ref="AA15:AA19" si="1">MAX(L15:U15)</f>
        <v>1.3506190146759423</v>
      </c>
    </row>
    <row r="16" spans="1:27" x14ac:dyDescent="0.35">
      <c r="A16">
        <f>[1]Arbeitsmarkt!A142</f>
        <v>2020</v>
      </c>
      <c r="B16" s="3">
        <f>[1]Arbeitsmarkt!B142</f>
        <v>0.11557021347918806</v>
      </c>
      <c r="C16" s="3">
        <f>[1]Arbeitsmarkt!C142</f>
        <v>2.4653862091156498E-2</v>
      </c>
      <c r="D16" s="3">
        <f>[1]Arbeitsmarkt!D142</f>
        <v>-2.5659630246082088E-2</v>
      </c>
      <c r="E16" s="3">
        <f>[1]Arbeitsmarkt!E142</f>
        <v>-0.58540323578331765</v>
      </c>
      <c r="F16" s="3">
        <f>[1]Arbeitsmarkt!F142</f>
        <v>-0.80564337817455112</v>
      </c>
      <c r="G16" s="3">
        <f>[1]Arbeitsmarkt!G142</f>
        <v>1.2608743772052975</v>
      </c>
      <c r="H16" s="14">
        <f>[1]Arbeitsmarkt!H142</f>
        <v>0.12406837930041092</v>
      </c>
      <c r="I16" s="3">
        <f>[1]Arbeitsmarkt!I142</f>
        <v>-0.22137099791029868</v>
      </c>
      <c r="J16" s="3">
        <f>[1]Arbeitsmarkt!J142</f>
        <v>0.34338039948302423</v>
      </c>
      <c r="K16" s="3">
        <f>[1]Arbeitsmarkt!K142</f>
        <v>0.29465642202093534</v>
      </c>
      <c r="L16" s="3">
        <f>[1]Arbeitsmarkt!L142</f>
        <v>0.16749679204603751</v>
      </c>
      <c r="M16" s="3">
        <f>[1]Arbeitsmarkt!M142</f>
        <v>0.19648053525193632</v>
      </c>
      <c r="N16" s="3">
        <f>[1]Arbeitsmarkt!N142</f>
        <v>0.68509845341777975</v>
      </c>
      <c r="O16" s="3">
        <f>[1]Arbeitsmarkt!O142</f>
        <v>0.95625138636161466</v>
      </c>
      <c r="P16" s="3">
        <f>[1]Arbeitsmarkt!P142</f>
        <v>0.35567663696387797</v>
      </c>
      <c r="Q16" s="3">
        <f>[1]Arbeitsmarkt!Q142</f>
        <v>0.34453702342203485</v>
      </c>
      <c r="R16" s="3">
        <f>[1]Arbeitsmarkt!R142</f>
        <v>0.32793853266490203</v>
      </c>
      <c r="S16" s="3">
        <f>[1]Arbeitsmarkt!S142</f>
        <v>9.8012817984269418E-2</v>
      </c>
      <c r="T16" s="3">
        <f>[1]Arbeitsmarkt!T142</f>
        <v>-6.5085922457228662E-3</v>
      </c>
      <c r="U16" s="3">
        <f>[1]Arbeitsmarkt!U142</f>
        <v>0.63036998444287917</v>
      </c>
      <c r="V16" s="3">
        <f>[1]Arbeitsmarkt!V142</f>
        <v>0.26300473696996107</v>
      </c>
      <c r="X16" s="18" t="str">
        <f>HLOOKUP(Y16,$L16:$U117,ROW(L$106)-ROW(X16)+1,0)</f>
        <v>SL</v>
      </c>
      <c r="Y16" s="9">
        <f t="shared" si="0"/>
        <v>-6.5085922457228662E-3</v>
      </c>
      <c r="Z16" s="18" t="str">
        <f>HLOOKUP(AA16,$L16:$U117,ROW(N$106)-ROW(Z16)+1,0)</f>
        <v>HH</v>
      </c>
      <c r="AA16" s="19">
        <f t="shared" si="1"/>
        <v>0.95625138636161466</v>
      </c>
    </row>
    <row r="17" spans="1:27" x14ac:dyDescent="0.35">
      <c r="A17">
        <f>[1]Arbeitsmarkt!A143</f>
        <v>2021</v>
      </c>
      <c r="B17" s="3">
        <f>[1]Arbeitsmarkt!B143</f>
        <v>-7.4228520517877428E-2</v>
      </c>
      <c r="C17" s="3">
        <f>[1]Arbeitsmarkt!C143</f>
        <v>-0.18612163817128646</v>
      </c>
      <c r="D17" s="3">
        <f>[1]Arbeitsmarkt!D143</f>
        <v>-0.21441319872626252</v>
      </c>
      <c r="E17" s="3">
        <f>[1]Arbeitsmarkt!E143</f>
        <v>-0.85892738318482031</v>
      </c>
      <c r="F17" s="3">
        <f>[1]Arbeitsmarkt!F143</f>
        <v>-1.2031551765293074</v>
      </c>
      <c r="G17" s="3">
        <f>[1]Arbeitsmarkt!G143</f>
        <v>0.49587172793270895</v>
      </c>
      <c r="H17" s="14">
        <f>[1]Arbeitsmarkt!H143</f>
        <v>-0.23637577310468316</v>
      </c>
      <c r="I17" s="3">
        <f>[1]Arbeitsmarkt!I143</f>
        <v>-0.46218803699524358</v>
      </c>
      <c r="J17" s="3">
        <f>[1]Arbeitsmarkt!J143</f>
        <v>1.5123994334004465E-2</v>
      </c>
      <c r="K17" s="3">
        <f>[1]Arbeitsmarkt!K143</f>
        <v>-1.0652309070806609E-2</v>
      </c>
      <c r="L17" s="3">
        <f>[1]Arbeitsmarkt!L143</f>
        <v>-0.24831573088253833</v>
      </c>
      <c r="M17" s="3">
        <f>[1]Arbeitsmarkt!M143</f>
        <v>-0.23729303439449723</v>
      </c>
      <c r="N17" s="3">
        <f>[1]Arbeitsmarkt!N143</f>
        <v>-0.55056637989753199</v>
      </c>
      <c r="O17" s="3">
        <f>[1]Arbeitsmarkt!O143</f>
        <v>-0.26954757687779818</v>
      </c>
      <c r="P17" s="3">
        <f>[1]Arbeitsmarkt!P143</f>
        <v>7.9391430068071145E-2</v>
      </c>
      <c r="Q17" s="3">
        <f>[1]Arbeitsmarkt!Q143</f>
        <v>0.11231068583059312</v>
      </c>
      <c r="R17" s="3">
        <f>[1]Arbeitsmarkt!R143</f>
        <v>0.25642916286798823</v>
      </c>
      <c r="S17" s="3">
        <f>[1]Arbeitsmarkt!S143</f>
        <v>-7.7524642692026191E-2</v>
      </c>
      <c r="T17" s="3">
        <f>[1]Arbeitsmarkt!T143</f>
        <v>-0.58971382629486868</v>
      </c>
      <c r="U17" s="3">
        <f>[1]Arbeitsmarkt!U143</f>
        <v>0.39955572363763281</v>
      </c>
      <c r="V17" s="3">
        <f>[1]Arbeitsmarkt!V143</f>
        <v>-5.2484419562077278E-2</v>
      </c>
      <c r="X17" s="18" t="str">
        <f>HLOOKUP(Y17,$L17:$U118,ROW(L$106)-ROW(X17)+1,0)</f>
        <v>SL</v>
      </c>
      <c r="Y17" s="9">
        <f t="shared" si="0"/>
        <v>-0.58971382629486868</v>
      </c>
      <c r="Z17" s="18" t="str">
        <f>HLOOKUP(AA17,$L17:$U118,ROW(N$106)-ROW(Z17)+1,0)</f>
        <v>SH</v>
      </c>
      <c r="AA17" s="19">
        <f t="shared" si="1"/>
        <v>0.39955572363763281</v>
      </c>
    </row>
    <row r="18" spans="1:27" x14ac:dyDescent="0.35">
      <c r="A18">
        <f>[1]Arbeitsmarkt!A144</f>
        <v>2022</v>
      </c>
      <c r="B18" s="3">
        <f>[1]Arbeitsmarkt!B144</f>
        <v>0.36239500665529079</v>
      </c>
      <c r="C18" s="3">
        <f>[1]Arbeitsmarkt!C144</f>
        <v>-7.621633846818554E-2</v>
      </c>
      <c r="D18" s="3">
        <f>[1]Arbeitsmarkt!D144</f>
        <v>0.2943870504419408</v>
      </c>
      <c r="E18" s="3">
        <f>[1]Arbeitsmarkt!E144</f>
        <v>-0.32199276387945019</v>
      </c>
      <c r="F18" s="3">
        <f>[1]Arbeitsmarkt!F144</f>
        <v>-0.11838725371221415</v>
      </c>
      <c r="G18" s="3">
        <f>[1]Arbeitsmarkt!G144</f>
        <v>1.8410019723025073</v>
      </c>
      <c r="H18" s="14">
        <f>[1]Arbeitsmarkt!H144</f>
        <v>0.50192250802436433</v>
      </c>
      <c r="I18" s="3">
        <f>[1]Arbeitsmarkt!I144</f>
        <v>8.4999263962103555E-2</v>
      </c>
      <c r="J18" s="3">
        <f>[1]Arbeitsmarkt!J144</f>
        <v>0.87936351849869254</v>
      </c>
      <c r="K18" s="3">
        <f>[1]Arbeitsmarkt!K144</f>
        <v>0.82754205215960042</v>
      </c>
      <c r="L18" s="3">
        <f>[1]Arbeitsmarkt!L144</f>
        <v>0.66669454864548072</v>
      </c>
      <c r="M18" s="3">
        <f>[1]Arbeitsmarkt!M144</f>
        <v>0.92260140555924863</v>
      </c>
      <c r="N18" s="3">
        <f>[1]Arbeitsmarkt!N144</f>
        <v>0.95419468529310336</v>
      </c>
      <c r="O18" s="3">
        <f>[1]Arbeitsmarkt!O144</f>
        <v>1.1213304972565084</v>
      </c>
      <c r="P18" s="3">
        <f>[1]Arbeitsmarkt!P144</f>
        <v>0.92649041438717461</v>
      </c>
      <c r="Q18" s="3">
        <f>[1]Arbeitsmarkt!Q144</f>
        <v>0.8759597997646722</v>
      </c>
      <c r="R18" s="3">
        <f>[1]Arbeitsmarkt!R144</f>
        <v>0.86956341737398191</v>
      </c>
      <c r="S18" s="3">
        <f>[1]Arbeitsmarkt!S144</f>
        <v>0.55788604434346212</v>
      </c>
      <c r="T18" s="3">
        <f>[1]Arbeitsmarkt!T144</f>
        <v>-7.734385763515661E-2</v>
      </c>
      <c r="U18" s="3">
        <f>[1]Arbeitsmarkt!U144</f>
        <v>0.84971541182761712</v>
      </c>
      <c r="V18" s="3">
        <f>[1]Arbeitsmarkt!V144</f>
        <v>0.76730776874921958</v>
      </c>
      <c r="X18" s="18" t="str">
        <f>HLOOKUP(Y18,$L18:$U119,ROW(L$106)-ROW(X18)+1,0)</f>
        <v>SL</v>
      </c>
      <c r="Y18" s="9">
        <f t="shared" si="0"/>
        <v>-7.734385763515661E-2</v>
      </c>
      <c r="Z18" s="18" t="str">
        <f>HLOOKUP(AA18,$L18:$U119,ROW(N$106)-ROW(Z18)+1,0)</f>
        <v>HH</v>
      </c>
      <c r="AA18" s="19">
        <f t="shared" si="1"/>
        <v>1.1213304972565084</v>
      </c>
    </row>
    <row r="19" spans="1:27" x14ac:dyDescent="0.35">
      <c r="A19">
        <f>[1]Arbeitsmarkt!A145</f>
        <v>2023</v>
      </c>
      <c r="B19" s="3">
        <f>[1]Arbeitsmarkt!B145</f>
        <v>0.96785018460118977</v>
      </c>
      <c r="C19" s="3">
        <f>[1]Arbeitsmarkt!C145</f>
        <v>0.37139451082917674</v>
      </c>
      <c r="D19" s="3">
        <f>[1]Arbeitsmarkt!D145</f>
        <v>0.75289754464348846</v>
      </c>
      <c r="E19" s="3">
        <f>[1]Arbeitsmarkt!E145</f>
        <v>0.23954192989424428</v>
      </c>
      <c r="F19" s="3">
        <f>[1]Arbeitsmarkt!F145</f>
        <v>0.33995497124953999</v>
      </c>
      <c r="G19" s="3">
        <f>[1]Arbeitsmarkt!G145</f>
        <v>1.8544139921391434</v>
      </c>
      <c r="H19" s="14">
        <f>[1]Arbeitsmarkt!H145</f>
        <v>0.89448820198829537</v>
      </c>
      <c r="I19" s="3">
        <f>[1]Arbeitsmarkt!I145</f>
        <v>0.59037092615177755</v>
      </c>
      <c r="J19" s="3">
        <f>[1]Arbeitsmarkt!J145</f>
        <v>1.1266485162223034</v>
      </c>
      <c r="K19" s="3">
        <f>[1]Arbeitsmarkt!K145</f>
        <v>1.0870359654438175</v>
      </c>
      <c r="L19" s="3">
        <f>[1]Arbeitsmarkt!L145</f>
        <v>1.1275171754522262</v>
      </c>
      <c r="M19" s="3">
        <f>[1]Arbeitsmarkt!M145</f>
        <v>1.1596032838673693</v>
      </c>
      <c r="N19" s="3">
        <f>[1]Arbeitsmarkt!N145</f>
        <v>1.432153393923727</v>
      </c>
      <c r="O19" s="3">
        <f>[1]Arbeitsmarkt!O145</f>
        <v>2.092481418702107</v>
      </c>
      <c r="P19" s="3">
        <f>[1]Arbeitsmarkt!P145</f>
        <v>1.1336223814742965</v>
      </c>
      <c r="Q19" s="3">
        <f>[1]Arbeitsmarkt!Q145</f>
        <v>1.1263005492971701</v>
      </c>
      <c r="R19" s="3">
        <f>[1]Arbeitsmarkt!R145</f>
        <v>0.90133455835035647</v>
      </c>
      <c r="S19" s="3">
        <f>[1]Arbeitsmarkt!S145</f>
        <v>0.91508498577783826</v>
      </c>
      <c r="T19" s="3">
        <f>[1]Arbeitsmarkt!T145</f>
        <v>0.4662273730999118</v>
      </c>
      <c r="U19" s="3">
        <f>[1]Arbeitsmarkt!U145</f>
        <v>1.2141476988044957</v>
      </c>
      <c r="V19" s="3">
        <f>[1]Arbeitsmarkt!V145</f>
        <v>1.0515115879432102</v>
      </c>
      <c r="X19" s="18" t="str">
        <f>HLOOKUP(Y19,$L19:$U120,ROW(L$106)-ROW(X19)+1,0)</f>
        <v>SL</v>
      </c>
      <c r="Y19" s="9">
        <f t="shared" si="0"/>
        <v>0.4662273730999118</v>
      </c>
      <c r="Z19" s="18" t="str">
        <f>HLOOKUP(AA19,$L19:$U120,ROW(N$106)-ROW(Z19)+1,0)</f>
        <v>HH</v>
      </c>
      <c r="AA19" s="19">
        <f t="shared" si="1"/>
        <v>2.092481418702107</v>
      </c>
    </row>
    <row r="20" spans="1:27" x14ac:dyDescent="0.35">
      <c r="A20">
        <f>A19+1</f>
        <v>2024</v>
      </c>
      <c r="B20" s="3">
        <f>[1]Arbeitsmarkt!B146</f>
        <v>0.58627905809809988</v>
      </c>
      <c r="C20" s="3">
        <f>[1]Arbeitsmarkt!C146</f>
        <v>-0.50665989296354041</v>
      </c>
      <c r="D20" s="3">
        <f>[1]Arbeitsmarkt!D146</f>
        <v>0.22183529323822881</v>
      </c>
      <c r="E20" s="3">
        <f>[1]Arbeitsmarkt!E146</f>
        <v>6.5443808181157692E-2</v>
      </c>
      <c r="F20" s="3">
        <f>[1]Arbeitsmarkt!F146</f>
        <v>-0.4784650896029774</v>
      </c>
      <c r="G20" s="3">
        <f>[1]Arbeitsmarkt!G146</f>
        <v>0.82243672258699974</v>
      </c>
      <c r="H20" s="14">
        <f>[1]Arbeitsmarkt!H146</f>
        <v>0.24390753512683716</v>
      </c>
      <c r="I20" s="3">
        <f>[1]Arbeitsmarkt!I146</f>
        <v>5.8318569609980386E-2</v>
      </c>
      <c r="J20" s="3">
        <f>[1]Arbeitsmarkt!J146</f>
        <v>0.53433165793120452</v>
      </c>
      <c r="K20" s="3">
        <f>[1]Arbeitsmarkt!K146</f>
        <v>0.51853094640345887</v>
      </c>
      <c r="L20" s="3">
        <f>[1]Arbeitsmarkt!L146</f>
        <v>0.41090002369396927</v>
      </c>
      <c r="M20" s="3">
        <f>[1]Arbeitsmarkt!M146</f>
        <v>0.66239712062863987</v>
      </c>
      <c r="N20" s="3">
        <f>[1]Arbeitsmarkt!N146</f>
        <v>0.80581430272461319</v>
      </c>
      <c r="O20" s="3">
        <f>[1]Arbeitsmarkt!O146</f>
        <v>1.1553793846497342</v>
      </c>
      <c r="P20" s="3">
        <f>[1]Arbeitsmarkt!P146</f>
        <v>0.65341591183181436</v>
      </c>
      <c r="Q20" s="3">
        <f>[1]Arbeitsmarkt!Q146</f>
        <v>0.41009141128047588</v>
      </c>
      <c r="R20" s="3">
        <f>[1]Arbeitsmarkt!R146</f>
        <v>0.42570013757155323</v>
      </c>
      <c r="S20" s="3">
        <f>[1]Arbeitsmarkt!S146</f>
        <v>0.47139046299484733</v>
      </c>
      <c r="T20" s="3">
        <f>[1]Arbeitsmarkt!T146</f>
        <v>-0.40610298903455089</v>
      </c>
      <c r="U20" s="3">
        <f>[1]Arbeitsmarkt!U146</f>
        <v>0.70354058031303168</v>
      </c>
      <c r="V20" s="3">
        <f>[1]Arbeitsmarkt!V146</f>
        <v>0.46794263504554579</v>
      </c>
      <c r="X20" s="18"/>
      <c r="Y20" s="9"/>
      <c r="Z20" s="18"/>
      <c r="AA20" s="19"/>
    </row>
    <row r="21" spans="1:27" x14ac:dyDescent="0.35">
      <c r="A21">
        <f>A20+1</f>
        <v>2025</v>
      </c>
      <c r="B21" s="3"/>
      <c r="C21" s="3"/>
      <c r="D21" s="3"/>
      <c r="E21" s="3"/>
      <c r="F21" s="3"/>
      <c r="G21" s="3"/>
      <c r="H21" s="14"/>
      <c r="I21" s="3"/>
      <c r="J21" s="3"/>
      <c r="K21" s="3"/>
      <c r="L21" s="3"/>
      <c r="M21" s="3"/>
      <c r="N21" s="3"/>
      <c r="O21" s="3"/>
      <c r="P21" s="3"/>
      <c r="Q21" s="3"/>
      <c r="R21" s="3"/>
      <c r="S21" s="3"/>
      <c r="T21" s="3"/>
      <c r="U21" s="3"/>
      <c r="V21" s="3"/>
      <c r="X21" s="18"/>
      <c r="Y21" s="9"/>
      <c r="Z21" s="18"/>
      <c r="AA21" s="19"/>
    </row>
    <row r="22" spans="1:27" x14ac:dyDescent="0.35">
      <c r="A22" t="s">
        <v>312</v>
      </c>
      <c r="B22" s="3">
        <f>([1]Arbeitsmarkt!B111/[1]Arbeitsmarkt!B106)^(0.2)*100-100</f>
        <v>0.39091227364001213</v>
      </c>
      <c r="C22" s="3">
        <f>([1]Arbeitsmarkt!C111/[1]Arbeitsmarkt!C106)^(0.2)*100-100</f>
        <v>-7.4998033591711533E-2</v>
      </c>
      <c r="D22" s="3">
        <f>([1]Arbeitsmarkt!D111/[1]Arbeitsmarkt!D106)^(0.2)*100-100</f>
        <v>0.20527345485348292</v>
      </c>
      <c r="E22" s="3">
        <f>([1]Arbeitsmarkt!E111/[1]Arbeitsmarkt!E106)^(0.2)*100-100</f>
        <v>-0.29308870374073592</v>
      </c>
      <c r="F22" s="3">
        <f>([1]Arbeitsmarkt!F111/[1]Arbeitsmarkt!F106)^(0.2)*100-100</f>
        <v>-0.45457372149124353</v>
      </c>
      <c r="G22" s="3">
        <f>([1]Arbeitsmarkt!G111/[1]Arbeitsmarkt!G106)^(0.2)*100-100</f>
        <v>1.2534711334066628</v>
      </c>
      <c r="H22" s="14">
        <f>([1]Arbeitsmarkt!H111/[1]Arbeitsmarkt!H106)^(0.2)*100-100</f>
        <v>0.30488882133654727</v>
      </c>
      <c r="I22" s="3">
        <f>([1]Arbeitsmarkt!I111/[1]Arbeitsmarkt!I106)^(0.2)*100-100</f>
        <v>9.4052387694887329E-3</v>
      </c>
      <c r="J22" s="3">
        <f>([1]Arbeitsmarkt!J111/[1]Arbeitsmarkt!J106)^(0.2)*100-100</f>
        <v>0.57900840222890793</v>
      </c>
      <c r="K22" s="3">
        <f>([1]Arbeitsmarkt!K111/[1]Arbeitsmarkt!K106)^(0.2)*100-100</f>
        <v>0.54268088402645276</v>
      </c>
      <c r="L22" s="3">
        <f>([1]Arbeitsmarkt!L111/[1]Arbeitsmarkt!L106)^(0.2)*100-100</f>
        <v>0.42379152953000698</v>
      </c>
      <c r="M22" s="3">
        <f>([1]Arbeitsmarkt!M111/[1]Arbeitsmarkt!M106)^(0.2)*100-100</f>
        <v>0.53949576636749441</v>
      </c>
      <c r="N22" s="3">
        <f>([1]Arbeitsmarkt!N111/[1]Arbeitsmarkt!N106)^(0.2)*100-100</f>
        <v>0.66317445669112374</v>
      </c>
      <c r="O22" s="3">
        <f>([1]Arbeitsmarkt!O111/[1]Arbeitsmarkt!O106)^(0.2)*100-100</f>
        <v>1.0083564904243048</v>
      </c>
      <c r="P22" s="3">
        <f>([1]Arbeitsmarkt!P111/[1]Arbeitsmarkt!P106)^(0.2)*100-100</f>
        <v>0.62900312664089597</v>
      </c>
      <c r="Q22" s="3">
        <f>([1]Arbeitsmarkt!Q111/[1]Arbeitsmarkt!Q106)^(0.2)*100-100</f>
        <v>0.57315546439318155</v>
      </c>
      <c r="R22" s="3">
        <f>([1]Arbeitsmarkt!R111/[1]Arbeitsmarkt!R106)^(0.2)*100-100</f>
        <v>0.55581913493352886</v>
      </c>
      <c r="S22" s="3">
        <f>([1]Arbeitsmarkt!S111/[1]Arbeitsmarkt!S106)^(0.2)*100-100</f>
        <v>0.39235813325835522</v>
      </c>
      <c r="T22" s="3">
        <f>([1]Arbeitsmarkt!T111/[1]Arbeitsmarkt!T106)^(0.2)*100-100</f>
        <v>-0.12334946574382855</v>
      </c>
      <c r="U22" s="3">
        <f>([1]Arbeitsmarkt!U111/[1]Arbeitsmarkt!U106)^(0.2)*100-100</f>
        <v>0.75910471414206881</v>
      </c>
      <c r="V22" s="3">
        <f>([1]Arbeitsmarkt!V111/[1]Arbeitsmarkt!V106)^(0.2)*100-100</f>
        <v>0.49872211248410281</v>
      </c>
      <c r="X22" s="18" t="str">
        <f t="shared" ref="X22" si="2">HLOOKUP(Y22,$L22:$U121,ROW(L$106)-ROW(X22)+1,0)</f>
        <v>SL</v>
      </c>
      <c r="Y22" s="9">
        <f t="shared" ref="Y22" si="3">MIN(L22:U22)</f>
        <v>-0.12334946574382855</v>
      </c>
      <c r="Z22" s="18" t="str">
        <f t="shared" ref="Z22" si="4">HLOOKUP(AA22,$L22:$U121,ROW(N$106)-ROW(Z22)+1,0)</f>
        <v>HH</v>
      </c>
      <c r="AA22" s="19">
        <f t="shared" ref="AA22" si="5">MAX(L22:U22)</f>
        <v>1.0083564904243048</v>
      </c>
    </row>
    <row r="23" spans="1:27" x14ac:dyDescent="0.35">
      <c r="A23" t="s">
        <v>334</v>
      </c>
      <c r="B23" s="3"/>
      <c r="C23" s="3"/>
      <c r="D23" s="3"/>
      <c r="E23" s="3"/>
      <c r="X23" s="11"/>
      <c r="Y23" s="11"/>
      <c r="Z23" s="11"/>
      <c r="AA23" s="11"/>
    </row>
    <row r="24" spans="1:27" x14ac:dyDescent="0.35">
      <c r="B24" s="3"/>
      <c r="C24" s="3"/>
      <c r="D24" s="3"/>
      <c r="E24" s="3"/>
      <c r="X24" s="11"/>
      <c r="Y24" s="11"/>
      <c r="Z24" s="11"/>
      <c r="AA24" s="11"/>
    </row>
    <row r="25" spans="1:27" x14ac:dyDescent="0.35">
      <c r="A25" s="4" t="s">
        <v>291</v>
      </c>
      <c r="X25" s="11"/>
      <c r="Y25" s="11"/>
      <c r="Z25" s="11"/>
      <c r="AA25" s="11"/>
    </row>
    <row r="26" spans="1:27" x14ac:dyDescent="0.35">
      <c r="A26" s="4" t="s">
        <v>335</v>
      </c>
      <c r="X26" s="11"/>
      <c r="Y26" s="11"/>
      <c r="Z26" s="11"/>
      <c r="AA26" s="11"/>
    </row>
    <row r="27" spans="1:27" x14ac:dyDescent="0.35">
      <c r="A27" s="32">
        <f>[1]Arbeitsmarkt!A106</f>
        <v>2019</v>
      </c>
      <c r="B27" s="5">
        <f>[1]Arbeitsmarkt!B106</f>
        <v>1366.269</v>
      </c>
      <c r="C27" s="5">
        <f>[1]Arbeitsmarkt!C106</f>
        <v>863.96199999999999</v>
      </c>
      <c r="D27" s="5">
        <f>[1]Arbeitsmarkt!D106</f>
        <v>2194.1079999999997</v>
      </c>
      <c r="E27" s="5">
        <f>[1]Arbeitsmarkt!E106</f>
        <v>1163.9839999999999</v>
      </c>
      <c r="F27" s="5">
        <f>[1]Arbeitsmarkt!F106</f>
        <v>1161.432</v>
      </c>
      <c r="G27" s="5">
        <f>[1]Arbeitsmarkt!G106</f>
        <v>2051.0369999999998</v>
      </c>
      <c r="H27" s="31">
        <f>[1]Arbeitsmarkt!H106</f>
        <v>8800.7919999999995</v>
      </c>
      <c r="I27" s="5">
        <f>[1]Arbeitsmarkt!I106</f>
        <v>6749.7550000000001</v>
      </c>
      <c r="J27" s="5">
        <f>[1]Arbeitsmarkt!J106</f>
        <v>40672.967999999993</v>
      </c>
      <c r="K27" s="5">
        <f>[1]Arbeitsmarkt!K106</f>
        <v>38621.931000000004</v>
      </c>
      <c r="L27" s="5">
        <f>[1]Arbeitsmarkt!L106</f>
        <v>6455.049</v>
      </c>
      <c r="M27" s="5">
        <f>[1]Arbeitsmarkt!M106</f>
        <v>7855.74</v>
      </c>
      <c r="N27" s="5">
        <f>[1]Arbeitsmarkt!N106</f>
        <v>381.55099999999999</v>
      </c>
      <c r="O27" s="5">
        <f>[1]Arbeitsmarkt!O106</f>
        <v>1109.018</v>
      </c>
      <c r="P27" s="5">
        <f>[1]Arbeitsmarkt!P106</f>
        <v>3541.4189999999999</v>
      </c>
      <c r="Q27" s="5">
        <f>[1]Arbeitsmarkt!Q106</f>
        <v>4542.9079999999994</v>
      </c>
      <c r="R27" s="5">
        <f>[1]Arbeitsmarkt!R106</f>
        <v>10205.876</v>
      </c>
      <c r="S27" s="5">
        <f>[1]Arbeitsmarkt!S106</f>
        <v>2332.348</v>
      </c>
      <c r="T27" s="5">
        <f>[1]Arbeitsmarkt!T106</f>
        <v>553.11500000000001</v>
      </c>
      <c r="U27" s="5">
        <f>[1]Arbeitsmarkt!U106</f>
        <v>1644.9070000000002</v>
      </c>
      <c r="V27" s="5">
        <f>[1]Arbeitsmarkt!V106</f>
        <v>47422.720000000001</v>
      </c>
      <c r="X27" s="18" t="str">
        <f>HLOOKUP(Y27,$L27:$U125,ROW(L$106)-ROW(X27)+1,0)</f>
        <v>HB</v>
      </c>
      <c r="Y27" s="34">
        <f t="shared" ref="Y27:Y31" si="6">MIN(L27:U27)</f>
        <v>381.55099999999999</v>
      </c>
      <c r="Z27" s="18" t="str">
        <f>HLOOKUP(AA27,$L27:$U125,ROW(N$106)-ROW(Z27)+1,0)</f>
        <v>NW</v>
      </c>
      <c r="AA27" s="33">
        <f t="shared" ref="AA27:AA31" si="7">MAX(L27:U27)</f>
        <v>10205.876</v>
      </c>
    </row>
    <row r="28" spans="1:27" x14ac:dyDescent="0.35">
      <c r="A28" s="32">
        <f>[1]Arbeitsmarkt!A107</f>
        <v>2020</v>
      </c>
      <c r="B28" s="5">
        <f>[1]Arbeitsmarkt!B107</f>
        <v>1367.848</v>
      </c>
      <c r="C28" s="5">
        <f>[1]Arbeitsmarkt!C107</f>
        <v>864.17500000000007</v>
      </c>
      <c r="D28" s="5">
        <f>[1]Arbeitsmarkt!D107</f>
        <v>2193.5450000000001</v>
      </c>
      <c r="E28" s="5">
        <f>[1]Arbeitsmarkt!E107</f>
        <v>1157.1699999999998</v>
      </c>
      <c r="F28" s="5">
        <f>[1]Arbeitsmarkt!F107</f>
        <v>1152.0749999999998</v>
      </c>
      <c r="G28" s="5">
        <f>[1]Arbeitsmarkt!G107</f>
        <v>2076.8980000000001</v>
      </c>
      <c r="H28" s="31">
        <f>[1]Arbeitsmarkt!H107</f>
        <v>8811.7109999999993</v>
      </c>
      <c r="I28" s="5">
        <f>[1]Arbeitsmarkt!I107</f>
        <v>6734.8130000000001</v>
      </c>
      <c r="J28" s="5">
        <f>[1]Arbeitsmarkt!J107</f>
        <v>40812.631000000001</v>
      </c>
      <c r="K28" s="5">
        <f>[1]Arbeitsmarkt!K107</f>
        <v>38735.733</v>
      </c>
      <c r="L28" s="5">
        <f>[1]Arbeitsmarkt!L107</f>
        <v>6465.8609999999999</v>
      </c>
      <c r="M28" s="5">
        <f>[1]Arbeitsmarkt!M107</f>
        <v>7871.1750000000002</v>
      </c>
      <c r="N28" s="5">
        <f>[1]Arbeitsmarkt!N107</f>
        <v>384.16500000000002</v>
      </c>
      <c r="O28" s="5">
        <f>[1]Arbeitsmarkt!O107</f>
        <v>1119.6229999999998</v>
      </c>
      <c r="P28" s="5">
        <f>[1]Arbeitsmarkt!P107</f>
        <v>3554.0149999999999</v>
      </c>
      <c r="Q28" s="5">
        <f>[1]Arbeitsmarkt!Q107</f>
        <v>4558.5600000000004</v>
      </c>
      <c r="R28" s="5">
        <f>[1]Arbeitsmarkt!R107</f>
        <v>10239.344999999999</v>
      </c>
      <c r="S28" s="5">
        <f>[1]Arbeitsmarkt!S107</f>
        <v>2334.634</v>
      </c>
      <c r="T28" s="5">
        <f>[1]Arbeitsmarkt!T107</f>
        <v>553.07900000000006</v>
      </c>
      <c r="U28" s="5">
        <f>[1]Arbeitsmarkt!U107</f>
        <v>1655.2760000000001</v>
      </c>
      <c r="V28" s="5">
        <f>[1]Arbeitsmarkt!V107</f>
        <v>47547.444000000003</v>
      </c>
      <c r="X28" s="18" t="str">
        <f>HLOOKUP(Y28,$L28:$U126,ROW(L$106)-ROW(X28)+1,0)</f>
        <v>HB</v>
      </c>
      <c r="Y28" s="34">
        <f t="shared" si="6"/>
        <v>384.16500000000002</v>
      </c>
      <c r="Z28" s="18" t="str">
        <f>HLOOKUP(AA28,$L28:$U126,ROW(N$106)-ROW(Z28)+1,0)</f>
        <v>NW</v>
      </c>
      <c r="AA28" s="33">
        <f t="shared" si="7"/>
        <v>10239.344999999999</v>
      </c>
    </row>
    <row r="29" spans="1:27" x14ac:dyDescent="0.35">
      <c r="A29" s="32">
        <f>[1]Arbeitsmarkt!A108</f>
        <v>2021</v>
      </c>
      <c r="B29" s="5">
        <f>[1]Arbeitsmarkt!B108</f>
        <v>1366.8326666666667</v>
      </c>
      <c r="C29" s="5">
        <f>[1]Arbeitsmarkt!C108</f>
        <v>862.56658333333337</v>
      </c>
      <c r="D29" s="5">
        <f>[1]Arbeitsmarkt!D108</f>
        <v>2188.84175</v>
      </c>
      <c r="E29" s="5">
        <f>[1]Arbeitsmarkt!E108</f>
        <v>1147.2307499999999</v>
      </c>
      <c r="F29" s="5">
        <f>[1]Arbeitsmarkt!F108</f>
        <v>1138.2137499999999</v>
      </c>
      <c r="G29" s="5">
        <f>[1]Arbeitsmarkt!G108</f>
        <v>2087.1967500000001</v>
      </c>
      <c r="H29" s="31">
        <f>[1]Arbeitsmarkt!H108</f>
        <v>8790.8822499999987</v>
      </c>
      <c r="I29" s="5">
        <f>[1]Arbeitsmarkt!I108</f>
        <v>6703.6854999999996</v>
      </c>
      <c r="J29" s="5">
        <f>[1]Arbeitsmarkt!J108</f>
        <v>40818.803500000002</v>
      </c>
      <c r="K29" s="5">
        <f>[1]Arbeitsmarkt!K108</f>
        <v>38731.606749999999</v>
      </c>
      <c r="L29" s="5">
        <f>[1]Arbeitsmarkt!L108</f>
        <v>6449.8052500000003</v>
      </c>
      <c r="M29" s="5">
        <f>[1]Arbeitsmarkt!M108</f>
        <v>7852.4972499999994</v>
      </c>
      <c r="N29" s="5">
        <f>[1]Arbeitsmarkt!N108</f>
        <v>382.04991666666666</v>
      </c>
      <c r="O29" s="5">
        <f>[1]Arbeitsmarkt!O108</f>
        <v>1116.6050833333334</v>
      </c>
      <c r="P29" s="5">
        <f>[1]Arbeitsmarkt!P108</f>
        <v>3556.8365833333337</v>
      </c>
      <c r="Q29" s="5">
        <f>[1]Arbeitsmarkt!Q108</f>
        <v>4563.6797499999993</v>
      </c>
      <c r="R29" s="5">
        <f>[1]Arbeitsmarkt!R108</f>
        <v>10265.601666666666</v>
      </c>
      <c r="S29" s="5">
        <f>[1]Arbeitsmarkt!S108</f>
        <v>2332.8240833333334</v>
      </c>
      <c r="T29" s="5">
        <f>[1]Arbeitsmarkt!T108</f>
        <v>549.81741666666665</v>
      </c>
      <c r="U29" s="5">
        <f>[1]Arbeitsmarkt!U108</f>
        <v>1661.88975</v>
      </c>
      <c r="V29" s="5">
        <f>[1]Arbeitsmarkt!V108</f>
        <v>47522.489000000001</v>
      </c>
      <c r="X29" s="18" t="str">
        <f>HLOOKUP(Y29,$L29:$U127,ROW(L$106)-ROW(X29)+1,0)</f>
        <v>HB</v>
      </c>
      <c r="Y29" s="34">
        <f t="shared" si="6"/>
        <v>382.04991666666666</v>
      </c>
      <c r="Z29" s="18" t="str">
        <f>HLOOKUP(AA29,$L29:$U127,ROW(N$106)-ROW(Z29)+1,0)</f>
        <v>NW</v>
      </c>
      <c r="AA29" s="33">
        <f t="shared" si="7"/>
        <v>10265.601666666666</v>
      </c>
    </row>
    <row r="30" spans="1:27" x14ac:dyDescent="0.35">
      <c r="A30" s="32">
        <f>[1]Arbeitsmarkt!A109</f>
        <v>2022</v>
      </c>
      <c r="B30" s="5">
        <f>[1]Arbeitsmarkt!B109</f>
        <v>1371.7860000000001</v>
      </c>
      <c r="C30" s="5">
        <f>[1]Arbeitsmarkt!C109</f>
        <v>861.90916666666658</v>
      </c>
      <c r="D30" s="5">
        <f>[1]Arbeitsmarkt!D109</f>
        <v>2195.2854166666666</v>
      </c>
      <c r="E30" s="5">
        <f>[1]Arbeitsmarkt!E109</f>
        <v>1143.53675</v>
      </c>
      <c r="F30" s="5">
        <f>[1]Arbeitsmarkt!F109</f>
        <v>1136.86625</v>
      </c>
      <c r="G30" s="5">
        <f>[1]Arbeitsmarkt!G109</f>
        <v>2125.6220833333336</v>
      </c>
      <c r="H30" s="31">
        <f>[1]Arbeitsmarkt!H109</f>
        <v>8835.0056666666678</v>
      </c>
      <c r="I30" s="5">
        <f>[1]Arbeitsmarkt!I109</f>
        <v>6709.3835833333333</v>
      </c>
      <c r="J30" s="5">
        <f>[1]Arbeitsmarkt!J109</f>
        <v>41177.749166666668</v>
      </c>
      <c r="K30" s="5">
        <f>[1]Arbeitsmarkt!K109</f>
        <v>39052.127083333333</v>
      </c>
      <c r="L30" s="5">
        <f>[1]Arbeitsmarkt!L109</f>
        <v>6492.8057499999995</v>
      </c>
      <c r="M30" s="5">
        <f>[1]Arbeitsmarkt!M109</f>
        <v>7924.9444999999996</v>
      </c>
      <c r="N30" s="5">
        <f>[1]Arbeitsmarkt!N109</f>
        <v>385.69541666666669</v>
      </c>
      <c r="O30" s="5">
        <f>[1]Arbeitsmarkt!O109</f>
        <v>1129.1259166666666</v>
      </c>
      <c r="P30" s="5">
        <f>[1]Arbeitsmarkt!P109</f>
        <v>3589.7903333333329</v>
      </c>
      <c r="Q30" s="5">
        <f>[1]Arbeitsmarkt!Q109</f>
        <v>4603.6557499999999</v>
      </c>
      <c r="R30" s="5">
        <f>[1]Arbeitsmarkt!R109</f>
        <v>10354.867583333333</v>
      </c>
      <c r="S30" s="5">
        <f>[1]Arbeitsmarkt!S109</f>
        <v>2345.8385833333332</v>
      </c>
      <c r="T30" s="5">
        <f>[1]Arbeitsmarkt!T109</f>
        <v>549.39216666666664</v>
      </c>
      <c r="U30" s="5">
        <f>[1]Arbeitsmarkt!U109</f>
        <v>1676.0110833333333</v>
      </c>
      <c r="V30" s="5">
        <f>[1]Arbeitsmarkt!V109</f>
        <v>47887.132749999997</v>
      </c>
      <c r="X30" s="18" t="str">
        <f>HLOOKUP(Y30,$L30:$U128,ROW(L$106)-ROW(X30)+1,0)</f>
        <v>HB</v>
      </c>
      <c r="Y30" s="34">
        <f t="shared" si="6"/>
        <v>385.69541666666669</v>
      </c>
      <c r="Z30" s="18" t="str">
        <f>HLOOKUP(AA30,$L30:$U128,ROW(N$106)-ROW(Z30)+1,0)</f>
        <v>NW</v>
      </c>
      <c r="AA30" s="33">
        <f t="shared" si="7"/>
        <v>10354.867583333333</v>
      </c>
    </row>
    <row r="31" spans="1:27" x14ac:dyDescent="0.35">
      <c r="A31" s="32">
        <f>[1]Arbeitsmarkt!A110</f>
        <v>2023</v>
      </c>
      <c r="B31" s="5">
        <f>[1]Arbeitsmarkt!B110</f>
        <v>1385.0628333333334</v>
      </c>
      <c r="C31" s="5">
        <f>[1]Arbeitsmarkt!C110</f>
        <v>865.11024999999995</v>
      </c>
      <c r="D31" s="5">
        <f>[1]Arbeitsmarkt!D110</f>
        <v>2211.8136666666664</v>
      </c>
      <c r="E31" s="5">
        <f>[1]Arbeitsmarkt!E110</f>
        <v>1146.2759999999998</v>
      </c>
      <c r="F31" s="5">
        <f>[1]Arbeitsmarkt!F110</f>
        <v>1140.7310833333333</v>
      </c>
      <c r="G31" s="5">
        <f>[1]Arbeitsmarkt!G110</f>
        <v>2165.0399166666666</v>
      </c>
      <c r="H31" s="31">
        <f>[1]Arbeitsmarkt!H110</f>
        <v>8914.0337499999987</v>
      </c>
      <c r="I31" s="5">
        <f>[1]Arbeitsmarkt!I110</f>
        <v>6748.993833333333</v>
      </c>
      <c r="J31" s="5">
        <f>[1]Arbeitsmarkt!J110</f>
        <v>41641.677666666663</v>
      </c>
      <c r="K31" s="5">
        <f>[1]Arbeitsmarkt!K110</f>
        <v>39476.637749999994</v>
      </c>
      <c r="L31" s="5">
        <f>[1]Arbeitsmarkt!L110</f>
        <v>6566.01325</v>
      </c>
      <c r="M31" s="5">
        <f>[1]Arbeitsmarkt!M110</f>
        <v>8016.8424166666664</v>
      </c>
      <c r="N31" s="5">
        <f>[1]Arbeitsmarkt!N110</f>
        <v>391.21916666666664</v>
      </c>
      <c r="O31" s="5">
        <f>[1]Arbeitsmarkt!O110</f>
        <v>1152.7526666666665</v>
      </c>
      <c r="P31" s="5">
        <f>[1]Arbeitsmarkt!P110</f>
        <v>3630.4850000000001</v>
      </c>
      <c r="Q31" s="5">
        <f>[1]Arbeitsmarkt!Q110</f>
        <v>4655.5067500000005</v>
      </c>
      <c r="R31" s="5">
        <f>[1]Arbeitsmarkt!R110</f>
        <v>10448.199583333333</v>
      </c>
      <c r="S31" s="5">
        <f>[1]Arbeitsmarkt!S110</f>
        <v>2367.3049999999998</v>
      </c>
      <c r="T31" s="5">
        <f>[1]Arbeitsmarkt!T110</f>
        <v>551.95358333333331</v>
      </c>
      <c r="U31" s="5">
        <f>[1]Arbeitsmarkt!U110</f>
        <v>1696.3603333333333</v>
      </c>
      <c r="V31" s="5">
        <f>[1]Arbeitsmarkt!V110</f>
        <v>48390.671499999997</v>
      </c>
      <c r="X31" s="18" t="str">
        <f>HLOOKUP(Y31,$L31:$U129,ROW(L$106)-ROW(X31)+1,0)</f>
        <v>HB</v>
      </c>
      <c r="Y31" s="34">
        <f t="shared" si="6"/>
        <v>391.21916666666664</v>
      </c>
      <c r="Z31" s="18" t="str">
        <f>HLOOKUP(AA31,$L31:$U129,ROW(N$106)-ROW(Z31)+1,0)</f>
        <v>NW</v>
      </c>
      <c r="AA31" s="33">
        <f t="shared" si="7"/>
        <v>10448.199583333333</v>
      </c>
    </row>
    <row r="32" spans="1:27" x14ac:dyDescent="0.35">
      <c r="A32">
        <f>A31+1</f>
        <v>2024</v>
      </c>
      <c r="B32" s="5">
        <f>[1]Arbeitsmarkt!B111</f>
        <v>1393.1831666666667</v>
      </c>
      <c r="C32" s="5">
        <f>[1]Arbeitsmarkt!C111</f>
        <v>860.72708333333333</v>
      </c>
      <c r="D32" s="5">
        <f>[1]Arbeitsmarkt!D111</f>
        <v>2216.7202499999999</v>
      </c>
      <c r="E32" s="5">
        <f>[1]Arbeitsmarkt!E111</f>
        <v>1147.0261666666665</v>
      </c>
      <c r="F32" s="5">
        <f>[1]Arbeitsmarkt!F111</f>
        <v>1135.2730833333335</v>
      </c>
      <c r="G32" s="5">
        <f>[1]Arbeitsmarkt!G111</f>
        <v>2182.846</v>
      </c>
      <c r="H32" s="31">
        <f>[1]Arbeitsmarkt!H111</f>
        <v>8935.7757499999989</v>
      </c>
      <c r="I32" s="5">
        <f>[1]Arbeitsmarkt!I111</f>
        <v>6752.9297499999993</v>
      </c>
      <c r="J32" s="5">
        <f>[1]Arbeitsmarkt!J111</f>
        <v>41864.18233333333</v>
      </c>
      <c r="K32" s="5">
        <f>[1]Arbeitsmarkt!K111</f>
        <v>39681.336333333333</v>
      </c>
      <c r="L32" s="5">
        <f>[1]Arbeitsmarkt!L111</f>
        <v>6592.9929999999995</v>
      </c>
      <c r="M32" s="5">
        <f>[1]Arbeitsmarkt!M111</f>
        <v>8069.9457500000008</v>
      </c>
      <c r="N32" s="5">
        <f>[1]Arbeitsmarkt!N111</f>
        <v>394.37166666666667</v>
      </c>
      <c r="O32" s="5">
        <f>[1]Arbeitsmarkt!O111</f>
        <v>1166.0713333333333</v>
      </c>
      <c r="P32" s="5">
        <f>[1]Arbeitsmarkt!P111</f>
        <v>3654.207166666667</v>
      </c>
      <c r="Q32" s="5">
        <f>[1]Arbeitsmarkt!Q111</f>
        <v>4674.5985833333334</v>
      </c>
      <c r="R32" s="5">
        <f>[1]Arbeitsmarkt!R111</f>
        <v>10492.677583333334</v>
      </c>
      <c r="S32" s="5">
        <f>[1]Arbeitsmarkt!S111</f>
        <v>2378.46425</v>
      </c>
      <c r="T32" s="5">
        <f>[1]Arbeitsmarkt!T111</f>
        <v>549.71208333333334</v>
      </c>
      <c r="U32" s="5">
        <f>[1]Arbeitsmarkt!U111</f>
        <v>1708.2949166666667</v>
      </c>
      <c r="V32" s="5">
        <f>[1]Arbeitsmarkt!V111</f>
        <v>48617.112083333333</v>
      </c>
    </row>
    <row r="33" spans="1:22" x14ac:dyDescent="0.35">
      <c r="A33">
        <f>A32+1</f>
        <v>2025</v>
      </c>
      <c r="B33" s="5"/>
      <c r="C33" s="5"/>
      <c r="D33" s="5"/>
      <c r="E33" s="5"/>
      <c r="F33" s="5"/>
      <c r="G33" s="5"/>
      <c r="H33" s="31"/>
      <c r="I33" s="5"/>
      <c r="J33" s="5"/>
      <c r="K33" s="5"/>
      <c r="L33" s="5"/>
      <c r="M33" s="5"/>
      <c r="N33" s="5"/>
      <c r="O33" s="5"/>
      <c r="P33" s="5"/>
      <c r="Q33" s="5"/>
      <c r="R33" s="5"/>
      <c r="S33" s="5"/>
      <c r="T33" s="5"/>
      <c r="U33" s="5"/>
      <c r="V33" s="5"/>
    </row>
    <row r="34" spans="1:22" x14ac:dyDescent="0.35">
      <c r="A34" t="s">
        <v>334</v>
      </c>
    </row>
    <row r="39" spans="1:22" x14ac:dyDescent="0.35">
      <c r="B39" s="3"/>
      <c r="C39" s="3"/>
      <c r="D39" s="3"/>
      <c r="E39" s="3"/>
      <c r="F39" s="3"/>
      <c r="G39" s="3"/>
      <c r="H39" s="3"/>
      <c r="I39" s="3"/>
      <c r="J39" s="3"/>
      <c r="K39" s="3"/>
      <c r="L39" s="3"/>
      <c r="M39" s="3"/>
      <c r="N39" s="3"/>
      <c r="O39" s="3"/>
      <c r="P39" s="3"/>
      <c r="Q39" s="3"/>
      <c r="R39" s="3"/>
      <c r="S39" s="3"/>
      <c r="T39" s="3"/>
      <c r="U39" s="3"/>
      <c r="V39" s="3"/>
    </row>
    <row r="40" spans="1:22" x14ac:dyDescent="0.35">
      <c r="H40"/>
    </row>
    <row r="106" spans="12:21" x14ac:dyDescent="0.35">
      <c r="L106" t="s">
        <v>297</v>
      </c>
      <c r="M106" t="s">
        <v>298</v>
      </c>
      <c r="N106" t="s">
        <v>299</v>
      </c>
      <c r="O106" t="s">
        <v>300</v>
      </c>
      <c r="P106" t="s">
        <v>301</v>
      </c>
      <c r="Q106" t="s">
        <v>302</v>
      </c>
      <c r="R106" t="s">
        <v>303</v>
      </c>
      <c r="S106" t="s">
        <v>304</v>
      </c>
      <c r="T106" t="s">
        <v>305</v>
      </c>
      <c r="U106" t="s">
        <v>306</v>
      </c>
    </row>
  </sheetData>
  <pageMargins left="0.7" right="0.7" top="0.78740157499999996" bottom="0.78740157499999996"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5040A-4291-42FF-BA00-C39576772950}">
  <sheetPr codeName="Tabelle33"/>
  <dimension ref="A1:AB47"/>
  <sheetViews>
    <sheetView zoomScaleNormal="100" workbookViewId="0">
      <pane ySplit="2" topLeftCell="A3" activePane="bottomLeft" state="frozen"/>
      <selection pane="bottomLeft" activeCell="A3" sqref="A3"/>
    </sheetView>
  </sheetViews>
  <sheetFormatPr baseColWidth="10" defaultColWidth="11.453125" defaultRowHeight="14.5" x14ac:dyDescent="0.35"/>
  <cols>
    <col min="6" max="6" width="109.54296875" customWidth="1"/>
    <col min="8" max="8" width="11.453125" style="55"/>
    <col min="9" max="10" width="11.453125" style="57"/>
    <col min="11" max="11" width="12" style="57" customWidth="1"/>
    <col min="12" max="15" width="11.453125" style="57"/>
    <col min="16" max="16" width="11.81640625" style="57" customWidth="1"/>
    <col min="17" max="28" width="11.453125" style="57"/>
  </cols>
  <sheetData>
    <row r="1" spans="1:25" ht="29" x14ac:dyDescent="0.35">
      <c r="A1" s="4" t="s">
        <v>336</v>
      </c>
      <c r="I1" s="57" t="str">
        <f>Wirtschaftswachstum!A2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Arbeitsangebot!A3&amp;", "&amp;I4</f>
        <v>Erwerbspersonen (20-64 Jahre) am Wohnort in Relation zur erwerbsfähigen Bevölkerung (20-64 Jahre) (Erwerbsbeteiligungsquote), 2024</v>
      </c>
    </row>
    <row r="4" spans="1:25" x14ac:dyDescent="0.35">
      <c r="I4" s="57">
        <f>Arbeitsangebot!A8</f>
        <v>2024</v>
      </c>
      <c r="J4" s="57">
        <f>Arbeitsangebot!B8</f>
        <v>80.599999999999994</v>
      </c>
      <c r="K4" s="57">
        <f>Arbeitsangebot!C8</f>
        <v>79.2</v>
      </c>
      <c r="L4" s="57">
        <f>Arbeitsangebot!D8</f>
        <v>81.5</v>
      </c>
      <c r="M4" s="57">
        <f>Arbeitsangebot!E8</f>
        <v>79.5</v>
      </c>
      <c r="N4" s="57">
        <f>Arbeitsangebot!F8</f>
        <v>80.2</v>
      </c>
    </row>
    <row r="5" spans="1:25" x14ac:dyDescent="0.35">
      <c r="O5" s="57">
        <f>Arbeitsangebot!G8</f>
        <v>78.2</v>
      </c>
    </row>
    <row r="6" spans="1:25" x14ac:dyDescent="0.35">
      <c r="P6" s="57">
        <f>Arbeitsangebot!L8</f>
        <v>82.3</v>
      </c>
      <c r="Q6" s="57">
        <f>Arbeitsangebot!M8</f>
        <v>82.9</v>
      </c>
      <c r="R6" s="57">
        <f>Arbeitsangebot!N8</f>
        <v>75.3</v>
      </c>
      <c r="S6" s="57">
        <f>Arbeitsangebot!O8</f>
        <v>79.400000000000006</v>
      </c>
      <c r="T6" s="57">
        <f>Arbeitsangebot!P8</f>
        <v>79</v>
      </c>
      <c r="U6" s="57">
        <f>Arbeitsangebot!Q8</f>
        <v>80</v>
      </c>
      <c r="V6" s="57">
        <f>Arbeitsangebot!R8</f>
        <v>78.2</v>
      </c>
      <c r="W6" s="57">
        <f>Arbeitsangebot!S8</f>
        <v>80.8</v>
      </c>
      <c r="X6" s="57">
        <f>Arbeitsangebot!T8</f>
        <v>76.900000000000006</v>
      </c>
      <c r="Y6" s="57">
        <f>Arbeitsangebot!U8</f>
        <v>79.400000000000006</v>
      </c>
    </row>
    <row r="7" spans="1:25" x14ac:dyDescent="0.35">
      <c r="J7" s="57">
        <f>Arbeitsangebot!H8</f>
        <v>79.900000000000006</v>
      </c>
      <c r="K7" s="57">
        <f>J7</f>
        <v>79.900000000000006</v>
      </c>
      <c r="L7" s="57">
        <f t="shared" ref="L7:Y8" si="0">K7</f>
        <v>79.900000000000006</v>
      </c>
      <c r="M7" s="57">
        <f t="shared" si="0"/>
        <v>79.900000000000006</v>
      </c>
      <c r="N7" s="57">
        <f t="shared" si="0"/>
        <v>79.900000000000006</v>
      </c>
      <c r="O7" s="57">
        <f t="shared" si="0"/>
        <v>79.900000000000006</v>
      </c>
    </row>
    <row r="8" spans="1:25" x14ac:dyDescent="0.35">
      <c r="P8" s="57">
        <f>Arbeitsangebot!K8</f>
        <v>80.3</v>
      </c>
      <c r="Q8" s="57">
        <f t="shared" si="0"/>
        <v>80.3</v>
      </c>
      <c r="R8" s="57">
        <f t="shared" si="0"/>
        <v>80.3</v>
      </c>
      <c r="S8" s="57">
        <f t="shared" si="0"/>
        <v>80.3</v>
      </c>
      <c r="T8" s="57">
        <f t="shared" si="0"/>
        <v>80.3</v>
      </c>
      <c r="U8" s="57">
        <f t="shared" si="0"/>
        <v>80.3</v>
      </c>
      <c r="V8" s="57">
        <f t="shared" si="0"/>
        <v>80.3</v>
      </c>
      <c r="W8" s="57">
        <f t="shared" si="0"/>
        <v>80.3</v>
      </c>
      <c r="X8" s="57">
        <f t="shared" si="0"/>
        <v>80.3</v>
      </c>
      <c r="Y8" s="57">
        <f t="shared" si="0"/>
        <v>80.3</v>
      </c>
    </row>
    <row r="11" spans="1:25" x14ac:dyDescent="0.35">
      <c r="I11" s="57" t="str">
        <f>Arbeitsangebot!A14&amp;", "&amp;I12</f>
        <v>Veränderungsrate der Erwerbspersonen am Wohnort, ø 2019-2024</v>
      </c>
    </row>
    <row r="12" spans="1:25" x14ac:dyDescent="0.35">
      <c r="I12" s="57" t="str">
        <f>Arbeitsangebot!A22</f>
        <v>ø 2019-2024</v>
      </c>
      <c r="J12" s="57">
        <f>Arbeitsangebot!B22</f>
        <v>0.39091227364001213</v>
      </c>
      <c r="K12" s="57">
        <f>Arbeitsangebot!C22</f>
        <v>-7.4998033591711533E-2</v>
      </c>
      <c r="L12" s="57">
        <f>Arbeitsangebot!D22</f>
        <v>0.20527345485348292</v>
      </c>
      <c r="M12" s="57">
        <f>Arbeitsangebot!E22</f>
        <v>-0.29308870374073592</v>
      </c>
      <c r="N12" s="57">
        <f>Arbeitsangebot!F22</f>
        <v>-0.45457372149124353</v>
      </c>
    </row>
    <row r="13" spans="1:25" x14ac:dyDescent="0.35">
      <c r="O13" s="57">
        <f>Arbeitsangebot!G22</f>
        <v>1.2534711334066628</v>
      </c>
    </row>
    <row r="14" spans="1:25" x14ac:dyDescent="0.35">
      <c r="P14" s="57">
        <f>Arbeitsangebot!L22</f>
        <v>0.42379152953000698</v>
      </c>
      <c r="Q14" s="57">
        <f>Arbeitsangebot!M22</f>
        <v>0.53949576636749441</v>
      </c>
      <c r="R14" s="57">
        <f>Arbeitsangebot!N22</f>
        <v>0.66317445669112374</v>
      </c>
      <c r="S14" s="57">
        <f>Arbeitsangebot!O22</f>
        <v>1.0083564904243048</v>
      </c>
      <c r="T14" s="57">
        <f>Arbeitsangebot!P22</f>
        <v>0.62900312664089597</v>
      </c>
      <c r="U14" s="57">
        <f>Arbeitsangebot!Q22</f>
        <v>0.57315546439318155</v>
      </c>
      <c r="V14" s="57">
        <f>Arbeitsangebot!R22</f>
        <v>0.55581913493352886</v>
      </c>
      <c r="W14" s="57">
        <f>Arbeitsangebot!S22</f>
        <v>0.39235813325835522</v>
      </c>
      <c r="X14" s="57">
        <f>Arbeitsangebot!T22</f>
        <v>-0.12334946574382855</v>
      </c>
      <c r="Y14" s="57">
        <f>Arbeitsangebot!U22</f>
        <v>0.75910471414206881</v>
      </c>
    </row>
    <row r="15" spans="1:25" x14ac:dyDescent="0.35">
      <c r="J15" s="57">
        <f>Arbeitsangebot!H22</f>
        <v>0.30488882133654727</v>
      </c>
      <c r="K15" s="57">
        <f>J15</f>
        <v>0.30488882133654727</v>
      </c>
      <c r="L15" s="57">
        <f t="shared" ref="L15" si="1">K15</f>
        <v>0.30488882133654727</v>
      </c>
      <c r="M15" s="57">
        <f t="shared" ref="M15" si="2">L15</f>
        <v>0.30488882133654727</v>
      </c>
      <c r="N15" s="57">
        <f t="shared" ref="N15" si="3">M15</f>
        <v>0.30488882133654727</v>
      </c>
      <c r="O15" s="57">
        <f t="shared" ref="O15" si="4">N15</f>
        <v>0.30488882133654727</v>
      </c>
    </row>
    <row r="16" spans="1:25" x14ac:dyDescent="0.35">
      <c r="P16" s="57">
        <f>Arbeitsangebot!K22</f>
        <v>0.54268088402645276</v>
      </c>
      <c r="Q16" s="57">
        <f t="shared" ref="Q16" si="5">P16</f>
        <v>0.54268088402645276</v>
      </c>
      <c r="R16" s="57">
        <f t="shared" ref="R16" si="6">Q16</f>
        <v>0.54268088402645276</v>
      </c>
      <c r="S16" s="57">
        <f t="shared" ref="S16" si="7">R16</f>
        <v>0.54268088402645276</v>
      </c>
      <c r="T16" s="57">
        <f t="shared" ref="T16" si="8">S16</f>
        <v>0.54268088402645276</v>
      </c>
      <c r="U16" s="57">
        <f t="shared" ref="U16" si="9">T16</f>
        <v>0.54268088402645276</v>
      </c>
      <c r="V16" s="57">
        <f t="shared" ref="V16" si="10">U16</f>
        <v>0.54268088402645276</v>
      </c>
      <c r="W16" s="57">
        <f t="shared" ref="W16" si="11">V16</f>
        <v>0.54268088402645276</v>
      </c>
      <c r="X16" s="57">
        <f t="shared" ref="X16" si="12">W16</f>
        <v>0.54268088402645276</v>
      </c>
      <c r="Y16" s="57">
        <f t="shared" ref="Y16" si="13">X16</f>
        <v>0.54268088402645276</v>
      </c>
    </row>
    <row r="21" spans="9:14" x14ac:dyDescent="0.35">
      <c r="I21" s="59"/>
    </row>
    <row r="28" spans="9:14" x14ac:dyDescent="0.35">
      <c r="I28" s="59"/>
      <c r="J28" s="59"/>
      <c r="K28" s="59"/>
      <c r="L28" s="59"/>
      <c r="M28" s="59"/>
      <c r="N28" s="59"/>
    </row>
    <row r="29" spans="9:14" x14ac:dyDescent="0.35">
      <c r="I29" s="59"/>
    </row>
    <row r="38" spans="9:14" x14ac:dyDescent="0.35">
      <c r="I38" s="59"/>
      <c r="J38" s="59"/>
      <c r="K38" s="59"/>
      <c r="L38" s="59"/>
      <c r="M38" s="59"/>
      <c r="N38" s="59"/>
    </row>
    <row r="39" spans="9:14" x14ac:dyDescent="0.35">
      <c r="I39" s="59"/>
    </row>
    <row r="46" spans="9:14" x14ac:dyDescent="0.35">
      <c r="I46" s="59"/>
      <c r="J46" s="59"/>
      <c r="K46" s="59"/>
      <c r="L46" s="59"/>
      <c r="M46" s="59"/>
      <c r="N46" s="59"/>
    </row>
    <row r="47" spans="9:14" x14ac:dyDescent="0.35">
      <c r="I47" s="59"/>
    </row>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336B-A91F-473D-9FFB-F9EA4B5E300E}">
  <sheetPr codeName="Tabelle7"/>
  <dimension ref="A1:AA153"/>
  <sheetViews>
    <sheetView workbookViewId="0">
      <pane xSplit="1" ySplit="2" topLeftCell="B3" activePane="bottomRight" state="frozen"/>
      <selection activeCell="C72" sqref="C72"/>
      <selection pane="topRight" activeCell="C72" sqref="C72"/>
      <selection pane="bottomLeft" activeCell="C72" sqref="C72"/>
      <selection pane="bottomRight" activeCell="B3" sqref="B3"/>
    </sheetView>
  </sheetViews>
  <sheetFormatPr baseColWidth="10" defaultColWidth="11.453125" defaultRowHeight="14.5" x14ac:dyDescent="0.35"/>
  <cols>
    <col min="8" max="8" width="10.81640625" style="4"/>
    <col min="24" max="24" width="14.7265625" customWidth="1"/>
    <col min="26" max="26" width="14.453125" customWidth="1"/>
  </cols>
  <sheetData>
    <row r="1" spans="1:27" x14ac:dyDescent="0.35">
      <c r="A1" s="4" t="s">
        <v>337</v>
      </c>
    </row>
    <row r="2" spans="1:27" s="41" customFormat="1" ht="37.5"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338</v>
      </c>
      <c r="X3" s="11"/>
      <c r="Y3" s="11"/>
      <c r="Z3" s="11"/>
      <c r="AA3" s="11"/>
    </row>
    <row r="4" spans="1:27" x14ac:dyDescent="0.35">
      <c r="A4">
        <f>[1]ET!A182</f>
        <v>2019</v>
      </c>
      <c r="B4" s="3">
        <f>[1]ET!B182</f>
        <v>89.026712550092952</v>
      </c>
      <c r="C4" s="3">
        <f>[1]ET!C182</f>
        <v>88.571186656872797</v>
      </c>
      <c r="D4" s="3">
        <f>[1]ET!D182</f>
        <v>91.210558715186593</v>
      </c>
      <c r="E4" s="3">
        <f>[1]ET!E182</f>
        <v>87.316712647179955</v>
      </c>
      <c r="F4" s="3">
        <f>[1]ET!F182</f>
        <v>90.46008915804525</v>
      </c>
      <c r="G4" s="3">
        <f>[1]ET!G182</f>
        <v>85.174313811744724</v>
      </c>
      <c r="H4" s="14">
        <f>[1]ET!H182</f>
        <v>88.554782850886099</v>
      </c>
      <c r="I4" s="3">
        <f>[1]ET!I182</f>
        <v>89.616713267327128</v>
      </c>
      <c r="J4" s="3">
        <f>[1]ET!J182</f>
        <v>91.965543554546798</v>
      </c>
      <c r="K4" s="3">
        <f>[1]ET!K182</f>
        <v>92.344370913300182</v>
      </c>
      <c r="L4" s="3">
        <f>[1]ET!L182</f>
        <v>93.957655915181221</v>
      </c>
      <c r="M4" s="3">
        <f>[1]ET!M182</f>
        <v>96.965348138870795</v>
      </c>
      <c r="N4" s="3">
        <f>[1]ET!N182</f>
        <v>82.574636130954644</v>
      </c>
      <c r="O4" s="3">
        <f>[1]ET!O182</f>
        <v>91.990908770569774</v>
      </c>
      <c r="P4" s="3">
        <f>[1]ET!P182</f>
        <v>90.782428031465969</v>
      </c>
      <c r="Q4" s="3">
        <f>[1]ET!Q182</f>
        <v>92.7455141375316</v>
      </c>
      <c r="R4" s="3">
        <f>[1]ET!R182</f>
        <v>89.09809589208416</v>
      </c>
      <c r="S4" s="3">
        <f>[1]ET!S182</f>
        <v>92.028709462072356</v>
      </c>
      <c r="T4" s="3">
        <f>[1]ET!T182</f>
        <v>86.838542979371155</v>
      </c>
      <c r="U4" s="3">
        <f>[1]ET!U182</f>
        <v>92.474394543804593</v>
      </c>
      <c r="V4" s="3">
        <f>[1]ET!V182</f>
        <v>91.627371390373952</v>
      </c>
      <c r="X4" s="18" t="str">
        <f t="shared" ref="X4:X9" si="0">HLOOKUP(Y4,$L4:$U154,ROW(L$153)-ROW(X4)+1,0)</f>
        <v>HB</v>
      </c>
      <c r="Y4" s="9">
        <f t="shared" ref="Y4:Y5" si="1">MIN(L4:U4)</f>
        <v>82.574636130954644</v>
      </c>
      <c r="Z4" s="18" t="str">
        <f t="shared" ref="Z4:Z9" si="2">HLOOKUP(AA4,$L4:$U154,ROW(N$153)-ROW(Z4)+1,0)</f>
        <v>BY</v>
      </c>
      <c r="AA4" s="9">
        <f t="shared" ref="AA4:AA5" si="3">MAX(L4:U4)</f>
        <v>96.965348138870795</v>
      </c>
    </row>
    <row r="5" spans="1:27" x14ac:dyDescent="0.35">
      <c r="A5">
        <f>[1]ET!A183</f>
        <v>2020</v>
      </c>
      <c r="B5" s="3">
        <f>[1]ET!B183</f>
        <v>89.320884232675695</v>
      </c>
      <c r="C5" s="3">
        <f>[1]ET!C183</f>
        <v>89.324429072000299</v>
      </c>
      <c r="D5" s="3">
        <f>[1]ET!D183</f>
        <v>91.586549496853607</v>
      </c>
      <c r="E5" s="3">
        <f>[1]ET!E183</f>
        <v>87.907199491791886</v>
      </c>
      <c r="F5" s="3">
        <f>[1]ET!F183</f>
        <v>90.521639268519067</v>
      </c>
      <c r="G5" s="3">
        <f>[1]ET!G183</f>
        <v>84.813403032390625</v>
      </c>
      <c r="H5" s="14">
        <f>[1]ET!H183</f>
        <v>88.759000084844359</v>
      </c>
      <c r="I5" s="3">
        <f>[1]ET!I183</f>
        <v>90.009992127177114</v>
      </c>
      <c r="J5" s="3">
        <f>[1]ET!J183</f>
        <v>91.680006990945145</v>
      </c>
      <c r="K5" s="3">
        <f>[1]ET!K183</f>
        <v>92.063097523199218</v>
      </c>
      <c r="L5" s="3">
        <f>[1]ET!L183</f>
        <v>93.434874416118703</v>
      </c>
      <c r="M5" s="3">
        <f>[1]ET!M183</f>
        <v>96.678791235742594</v>
      </c>
      <c r="N5" s="3">
        <f>[1]ET!N183</f>
        <v>82.186170371921847</v>
      </c>
      <c r="O5" s="3">
        <f>[1]ET!O183</f>
        <v>91.615631726581455</v>
      </c>
      <c r="P5" s="3">
        <f>[1]ET!P183</f>
        <v>90.45570984451507</v>
      </c>
      <c r="Q5" s="3">
        <f>[1]ET!Q183</f>
        <v>92.723235914206995</v>
      </c>
      <c r="R5" s="3">
        <f>[1]ET!R183</f>
        <v>88.873685386608642</v>
      </c>
      <c r="S5" s="3">
        <f>[1]ET!S183</f>
        <v>91.699777733560751</v>
      </c>
      <c r="T5" s="3">
        <f>[1]ET!T183</f>
        <v>86.535810356422331</v>
      </c>
      <c r="U5" s="3">
        <f>[1]ET!U183</f>
        <v>92.332219398416072</v>
      </c>
      <c r="V5" s="3">
        <f>[1]ET!V183</f>
        <v>91.441437607329945</v>
      </c>
      <c r="X5" s="18" t="str">
        <f t="shared" si="0"/>
        <v>HB</v>
      </c>
      <c r="Y5" s="9">
        <f t="shared" si="1"/>
        <v>82.186170371921847</v>
      </c>
      <c r="Z5" s="18" t="str">
        <f t="shared" si="2"/>
        <v>BY</v>
      </c>
      <c r="AA5" s="9">
        <f t="shared" si="3"/>
        <v>96.678791235742594</v>
      </c>
    </row>
    <row r="6" spans="1:27" x14ac:dyDescent="0.35">
      <c r="A6">
        <f>[1]ET!A184</f>
        <v>2021</v>
      </c>
      <c r="B6" s="3">
        <f>[1]ET!B184</f>
        <v>90.097127300470831</v>
      </c>
      <c r="C6" s="3">
        <f>[1]ET!C184</f>
        <v>90.458909754418343</v>
      </c>
      <c r="D6" s="3">
        <f>[1]ET!D184</f>
        <v>92.439265187873573</v>
      </c>
      <c r="E6" s="3">
        <f>[1]ET!E184</f>
        <v>88.92178773046507</v>
      </c>
      <c r="F6" s="3">
        <f>[1]ET!F184</f>
        <v>91.048483625336843</v>
      </c>
      <c r="G6" s="3">
        <f>[1]ET!G184</f>
        <v>85.391232641871468</v>
      </c>
      <c r="H6" s="14">
        <f>[1]ET!H184</f>
        <v>89.534309774198846</v>
      </c>
      <c r="I6" s="3">
        <f>[1]ET!I184</f>
        <v>90.857055635563086</v>
      </c>
      <c r="J6" s="3">
        <f>[1]ET!J184</f>
        <v>92.288695915075579</v>
      </c>
      <c r="K6" s="3">
        <f>[1]ET!K184</f>
        <v>92.67368656872587</v>
      </c>
      <c r="L6" s="3">
        <f>[1]ET!L184</f>
        <v>93.802558549549275</v>
      </c>
      <c r="M6" s="3">
        <f>[1]ET!M184</f>
        <v>97.083024072405863</v>
      </c>
      <c r="N6" s="3">
        <f>[1]ET!N184</f>
        <v>82.453707323233843</v>
      </c>
      <c r="O6" s="3">
        <f>[1]ET!O184</f>
        <v>91.584627683621562</v>
      </c>
      <c r="P6" s="3">
        <f>[1]ET!P184</f>
        <v>91.286779138609702</v>
      </c>
      <c r="Q6" s="3">
        <f>[1]ET!Q184</f>
        <v>93.392262355916571</v>
      </c>
      <c r="R6" s="3">
        <f>[1]ET!R184</f>
        <v>89.76399088631554</v>
      </c>
      <c r="S6" s="3">
        <f>[1]ET!S184</f>
        <v>92.377568430289713</v>
      </c>
      <c r="T6" s="3">
        <f>[1]ET!T184</f>
        <v>86.965818839340571</v>
      </c>
      <c r="U6" s="3">
        <f>[1]ET!U184</f>
        <v>92.89974900339584</v>
      </c>
      <c r="V6" s="3">
        <f>[1]ET!V184</f>
        <v>92.085315427935072</v>
      </c>
      <c r="X6" s="18" t="str">
        <f t="shared" si="0"/>
        <v>HB</v>
      </c>
      <c r="Y6" s="9">
        <f t="shared" ref="Y6:Y9" si="4">MIN(L6:U6)</f>
        <v>82.453707323233843</v>
      </c>
      <c r="Z6" s="18" t="str">
        <f t="shared" si="2"/>
        <v>BY</v>
      </c>
      <c r="AA6" s="9">
        <f t="shared" ref="AA6:AA9" si="5">MAX(L6:U6)</f>
        <v>97.083024072405863</v>
      </c>
    </row>
    <row r="7" spans="1:27" x14ac:dyDescent="0.35">
      <c r="A7">
        <f>[1]ET!A185</f>
        <v>2022</v>
      </c>
      <c r="B7" s="3">
        <f>[1]ET!B185</f>
        <v>90.653092335864088</v>
      </c>
      <c r="C7" s="3">
        <f>[1]ET!C185</f>
        <v>91.144166930309197</v>
      </c>
      <c r="D7" s="3">
        <f>[1]ET!D185</f>
        <v>93.0453071244266</v>
      </c>
      <c r="E7" s="3">
        <f>[1]ET!E185</f>
        <v>89.395195913972273</v>
      </c>
      <c r="F7" s="3">
        <f>[1]ET!F185</f>
        <v>91.676178254088995</v>
      </c>
      <c r="G7" s="3">
        <f>[1]ET!G185</f>
        <v>86.931732531145627</v>
      </c>
      <c r="H7" s="14">
        <f>[1]ET!H185</f>
        <v>90.341145361952783</v>
      </c>
      <c r="I7" s="3">
        <f>[1]ET!I185</f>
        <v>91.44540707444321</v>
      </c>
      <c r="J7" s="3">
        <f>[1]ET!J185</f>
        <v>93.266752449908864</v>
      </c>
      <c r="K7" s="3">
        <f>[1]ET!K185</f>
        <v>93.62369937988754</v>
      </c>
      <c r="L7" s="3">
        <f>[1]ET!L185</f>
        <v>94.526948158954312</v>
      </c>
      <c r="M7" s="3">
        <f>[1]ET!M185</f>
        <v>98.011652269004472</v>
      </c>
      <c r="N7" s="3">
        <f>[1]ET!N185</f>
        <v>83.830227917589312</v>
      </c>
      <c r="O7" s="3">
        <f>[1]ET!O185</f>
        <v>92.426276686959127</v>
      </c>
      <c r="P7" s="3">
        <f>[1]ET!P185</f>
        <v>92.34846934607603</v>
      </c>
      <c r="Q7" s="3">
        <f>[1]ET!Q185</f>
        <v>94.170584067823611</v>
      </c>
      <c r="R7" s="3">
        <f>[1]ET!R185</f>
        <v>90.953488663615005</v>
      </c>
      <c r="S7" s="3">
        <f>[1]ET!S185</f>
        <v>93.213767135112818</v>
      </c>
      <c r="T7" s="3">
        <f>[1]ET!T185</f>
        <v>87.575735733698522</v>
      </c>
      <c r="U7" s="3">
        <f>[1]ET!U185</f>
        <v>93.743466548138514</v>
      </c>
      <c r="V7" s="3">
        <f>[1]ET!V185</f>
        <v>93.009214762815944</v>
      </c>
      <c r="X7" s="18" t="str">
        <f t="shared" si="0"/>
        <v>HB</v>
      </c>
      <c r="Y7" s="9">
        <f t="shared" si="4"/>
        <v>83.830227917589312</v>
      </c>
      <c r="Z7" s="18" t="str">
        <f t="shared" si="2"/>
        <v>BY</v>
      </c>
      <c r="AA7" s="9">
        <f t="shared" si="5"/>
        <v>98.011652269004472</v>
      </c>
    </row>
    <row r="8" spans="1:27" x14ac:dyDescent="0.35">
      <c r="A8">
        <f>[1]ET!A186</f>
        <v>2023</v>
      </c>
      <c r="B8" s="3">
        <f>[1]ET!B186</f>
        <v>90.945724342748917</v>
      </c>
      <c r="C8" s="3">
        <f>[1]ET!C186</f>
        <v>91.240068675895515</v>
      </c>
      <c r="D8" s="3">
        <f>[1]ET!D186</f>
        <v>92.85595388496499</v>
      </c>
      <c r="E8" s="3">
        <f>[1]ET!E186</f>
        <v>89.490070601855251</v>
      </c>
      <c r="F8" s="3">
        <f>[1]ET!F186</f>
        <v>91.595307813017527</v>
      </c>
      <c r="G8" s="3">
        <f>[1]ET!G186</f>
        <v>86.796741857057185</v>
      </c>
      <c r="H8" s="14">
        <f>[1]ET!H186</f>
        <v>90.306493227455846</v>
      </c>
      <c r="I8" s="3">
        <f>[1]ET!I186</f>
        <v>91.461990197382775</v>
      </c>
      <c r="J8" s="3">
        <f>[1]ET!J186</f>
        <v>93.414006238449559</v>
      </c>
      <c r="K8" s="3">
        <f>[1]ET!K186</f>
        <v>93.791236177359039</v>
      </c>
      <c r="L8" s="3">
        <f>[1]ET!L186</f>
        <v>94.691566295925838</v>
      </c>
      <c r="M8" s="3">
        <f>[1]ET!M186</f>
        <v>98.285140478571847</v>
      </c>
      <c r="N8" s="3">
        <f>[1]ET!N186</f>
        <v>84.023209816454454</v>
      </c>
      <c r="O8" s="3">
        <f>[1]ET!O186</f>
        <v>92.308003637390726</v>
      </c>
      <c r="P8" s="3">
        <f>[1]ET!P186</f>
        <v>92.382294394185479</v>
      </c>
      <c r="Q8" s="3">
        <f>[1]ET!Q186</f>
        <v>94.30629800632893</v>
      </c>
      <c r="R8" s="3">
        <f>[1]ET!R186</f>
        <v>91.097007024779202</v>
      </c>
      <c r="S8" s="3">
        <f>[1]ET!S186</f>
        <v>93.441486259384405</v>
      </c>
      <c r="T8" s="3">
        <f>[1]ET!T186</f>
        <v>87.67660130829934</v>
      </c>
      <c r="U8" s="3">
        <f>[1]ET!U186</f>
        <v>94.041780874173014</v>
      </c>
      <c r="V8" s="3">
        <f>[1]ET!V186</f>
        <v>93.139244482694465</v>
      </c>
      <c r="X8" s="18" t="str">
        <f t="shared" si="0"/>
        <v>HB</v>
      </c>
      <c r="Y8" s="9">
        <f t="shared" si="4"/>
        <v>84.023209816454454</v>
      </c>
      <c r="Z8" s="18" t="str">
        <f t="shared" si="2"/>
        <v>BY</v>
      </c>
      <c r="AA8" s="9">
        <f t="shared" si="5"/>
        <v>98.285140478571847</v>
      </c>
    </row>
    <row r="9" spans="1:27" x14ac:dyDescent="0.35">
      <c r="A9">
        <f>A8+1</f>
        <v>2024</v>
      </c>
      <c r="B9" s="3">
        <f>[1]ET!B187</f>
        <v>91.68887072758416</v>
      </c>
      <c r="C9" s="3">
        <f>[1]ET!C187</f>
        <v>91.446448732644427</v>
      </c>
      <c r="D9" s="3">
        <f>[1]ET!D187</f>
        <v>93.036701443591014</v>
      </c>
      <c r="E9" s="3">
        <f>[1]ET!E187</f>
        <v>90.228045124852713</v>
      </c>
      <c r="F9" s="3">
        <f>[1]ET!F187</f>
        <v>91.821075011827347</v>
      </c>
      <c r="G9" s="3">
        <f>[1]ET!G187</f>
        <v>86.280206564752831</v>
      </c>
      <c r="H9" s="14">
        <f>[1]ET!H187</f>
        <v>90.469242952332223</v>
      </c>
      <c r="I9" s="3">
        <f>[1]ET!I187</f>
        <v>91.86814786244237</v>
      </c>
      <c r="J9" s="3">
        <f>[1]ET!J187</f>
        <v>93.634910774762972</v>
      </c>
      <c r="K9" s="3">
        <f>[1]ET!K187</f>
        <v>94.05772502136584</v>
      </c>
      <c r="L9" s="3">
        <f>[1]ET!L187</f>
        <v>94.846534090585223</v>
      </c>
      <c r="M9" s="3">
        <f>[1]ET!M187</f>
        <v>98.528629004724678</v>
      </c>
      <c r="N9" s="3">
        <f>[1]ET!N187</f>
        <v>83.861579111046737</v>
      </c>
      <c r="O9" s="3">
        <f>[1]ET!O187</f>
        <v>92.016210428162282</v>
      </c>
      <c r="P9" s="3">
        <f>[1]ET!P187</f>
        <v>92.709808740350255</v>
      </c>
      <c r="Q9" s="3">
        <f>[1]ET!Q187</f>
        <v>94.777331731907992</v>
      </c>
      <c r="R9" s="3">
        <f>[1]ET!R187</f>
        <v>91.371860951105333</v>
      </c>
      <c r="S9" s="3">
        <f>[1]ET!S187</f>
        <v>93.839242706914661</v>
      </c>
      <c r="T9" s="3">
        <f>[1]ET!T187</f>
        <v>87.776984171843665</v>
      </c>
      <c r="U9" s="3">
        <f>[1]ET!U187</f>
        <v>94.416888202490597</v>
      </c>
      <c r="V9" s="3">
        <f>[1]ET!V187</f>
        <v>93.387561559275198</v>
      </c>
      <c r="X9" s="18" t="str">
        <f t="shared" si="0"/>
        <v>HB</v>
      </c>
      <c r="Y9" s="9">
        <f t="shared" si="4"/>
        <v>83.861579111046737</v>
      </c>
      <c r="Z9" s="18" t="str">
        <f t="shared" si="2"/>
        <v>BY</v>
      </c>
      <c r="AA9" s="9">
        <f t="shared" si="5"/>
        <v>98.528629004724678</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9"/>
      <c r="Z10" s="18"/>
      <c r="AA10" s="9"/>
    </row>
    <row r="11" spans="1:27" x14ac:dyDescent="0.35">
      <c r="X11" s="11"/>
      <c r="Y11" s="9"/>
      <c r="Z11" s="11"/>
      <c r="AA11" s="9"/>
    </row>
    <row r="12" spans="1:27" x14ac:dyDescent="0.35">
      <c r="A12" s="4" t="s">
        <v>339</v>
      </c>
      <c r="X12" s="11"/>
      <c r="Y12" s="9"/>
      <c r="Z12" s="11"/>
      <c r="AA12" s="9"/>
    </row>
    <row r="13" spans="1:27" x14ac:dyDescent="0.35">
      <c r="A13">
        <f>'[1]ET je EW'!A69</f>
        <v>2019</v>
      </c>
      <c r="B13" s="3">
        <f>'[1]ET je EW'!B69</f>
        <v>78.00681899154047</v>
      </c>
      <c r="C13" s="3">
        <f>'[1]ET je EW'!C69</f>
        <v>83.740043016806467</v>
      </c>
      <c r="D13" s="3">
        <f>'[1]ET je EW'!D69</f>
        <v>90.620866586270736</v>
      </c>
      <c r="E13" s="3">
        <f>'[1]ET je EW'!E69</f>
        <v>81.163625343846391</v>
      </c>
      <c r="F13" s="3">
        <f>'[1]ET je EW'!F69</f>
        <v>85.698565388379095</v>
      </c>
      <c r="G13" s="3">
        <f>'[1]ET je EW'!G69</f>
        <v>92.947431396877107</v>
      </c>
      <c r="H13" s="14">
        <f>'[1]ET je EW'!H69</f>
        <v>86.644895281086775</v>
      </c>
      <c r="I13" s="3">
        <f>'[1]ET je EW'!I69</f>
        <v>84.665035467380036</v>
      </c>
      <c r="J13" s="3">
        <f>'[1]ET je EW'!J69</f>
        <v>93.11837032339767</v>
      </c>
      <c r="K13" s="3">
        <f>'[1]ET je EW'!K69</f>
        <v>93.127905612954095</v>
      </c>
      <c r="L13" s="3">
        <f>'[1]ET je EW'!L69</f>
        <v>95.231394092306914</v>
      </c>
      <c r="M13" s="3">
        <f>'[1]ET je EW'!M69</f>
        <v>98.087763961331191</v>
      </c>
      <c r="N13" s="3">
        <f>'[1]ET je EW'!N69</f>
        <v>104.78950987508118</v>
      </c>
      <c r="O13" s="3">
        <f>'[1]ET je EW'!O69</f>
        <v>114.32775996335319</v>
      </c>
      <c r="P13" s="3">
        <f>'[1]ET je EW'!P69</f>
        <v>94.484274913121709</v>
      </c>
      <c r="Q13" s="3">
        <f>'[1]ET je EW'!Q69</f>
        <v>89.705325883729088</v>
      </c>
      <c r="R13" s="3">
        <f>'[1]ET je EW'!R69</f>
        <v>89.924840393363709</v>
      </c>
      <c r="S13" s="3">
        <f>'[1]ET je EW'!S69</f>
        <v>84.441408803021517</v>
      </c>
      <c r="T13" s="3">
        <f>'[1]ET je EW'!T69</f>
        <v>89.467930089983014</v>
      </c>
      <c r="U13" s="3">
        <f>'[1]ET je EW'!U69</f>
        <v>85.166559534162673</v>
      </c>
      <c r="V13" s="3">
        <f>'[1]ET je EW'!V69</f>
        <v>91.901303871942304</v>
      </c>
      <c r="X13" s="18" t="str">
        <f>HLOOKUP(Y13,$L13:$U161,ROW(L$153)-ROW(X13)+1,0)</f>
        <v>RP</v>
      </c>
      <c r="Y13" s="9">
        <f t="shared" ref="Y13:Y19" si="6">MIN(L13:U13)</f>
        <v>84.441408803021517</v>
      </c>
      <c r="Z13" s="18" t="str">
        <f>HLOOKUP(AA13,$L13:$U161,ROW(N$153)-ROW(Z13)+1,0)</f>
        <v>HH</v>
      </c>
      <c r="AA13" s="9">
        <f t="shared" ref="AA13:AA19" si="7">MAX(L13:U13)</f>
        <v>114.32775996335319</v>
      </c>
    </row>
    <row r="14" spans="1:27" x14ac:dyDescent="0.35">
      <c r="A14">
        <f>'[1]ET je EW'!A93</f>
        <v>2020</v>
      </c>
      <c r="B14" s="3">
        <f>'[1]ET je EW'!B70</f>
        <v>78.026216216028416</v>
      </c>
      <c r="C14" s="3">
        <f>'[1]ET je EW'!C70</f>
        <v>84.433112289342731</v>
      </c>
      <c r="D14" s="3">
        <f>'[1]ET je EW'!D70</f>
        <v>90.947046267291327</v>
      </c>
      <c r="E14" s="3">
        <f>'[1]ET je EW'!E70</f>
        <v>81.775790104797409</v>
      </c>
      <c r="F14" s="3">
        <f>'[1]ET je EW'!F70</f>
        <v>85.800723407839712</v>
      </c>
      <c r="G14" s="3">
        <f>'[1]ET je EW'!G70</f>
        <v>93.003679928377466</v>
      </c>
      <c r="H14" s="14">
        <f>'[1]ET je EW'!H70</f>
        <v>86.915515281032583</v>
      </c>
      <c r="I14" s="3">
        <f>'[1]ET je EW'!I70</f>
        <v>84.985200191836284</v>
      </c>
      <c r="J14" s="3">
        <f>'[1]ET je EW'!J70</f>
        <v>92.788606490942243</v>
      </c>
      <c r="K14" s="3">
        <f>'[1]ET je EW'!K70</f>
        <v>92.7766074593805</v>
      </c>
      <c r="L14" s="3">
        <f>'[1]ET je EW'!L70</f>
        <v>94.603035994564863</v>
      </c>
      <c r="M14" s="3">
        <f>'[1]ET je EW'!M70</f>
        <v>97.783455340548343</v>
      </c>
      <c r="N14" s="3">
        <f>'[1]ET je EW'!N70</f>
        <v>104.04188982974777</v>
      </c>
      <c r="O14" s="3">
        <f>'[1]ET je EW'!O70</f>
        <v>114.07541443016788</v>
      </c>
      <c r="P14" s="3">
        <f>'[1]ET je EW'!P70</f>
        <v>94.116751567508587</v>
      </c>
      <c r="Q14" s="3">
        <f>'[1]ET je EW'!Q70</f>
        <v>89.52120181602379</v>
      </c>
      <c r="R14" s="3">
        <f>'[1]ET je EW'!R70</f>
        <v>89.682389124161404</v>
      </c>
      <c r="S14" s="3">
        <f>'[1]ET je EW'!S70</f>
        <v>83.922851662282412</v>
      </c>
      <c r="T14" s="3">
        <f>'[1]ET je EW'!T70</f>
        <v>88.807498318762612</v>
      </c>
      <c r="U14" s="3">
        <f>'[1]ET je EW'!U70</f>
        <v>84.896312496400512</v>
      </c>
      <c r="V14" s="3">
        <f>'[1]ET je EW'!V70</f>
        <v>91.673853639775231</v>
      </c>
      <c r="X14" s="18" t="str">
        <f>HLOOKUP(Y14,$L14:$U162,ROW(L$153)-ROW(X14)+1,0)</f>
        <v>RP</v>
      </c>
      <c r="Y14" s="9">
        <f t="shared" si="6"/>
        <v>83.922851662282412</v>
      </c>
      <c r="Z14" s="18" t="str">
        <f>HLOOKUP(AA14,$L14:$U162,ROW(N$153)-ROW(Z14)+1,0)</f>
        <v>HH</v>
      </c>
      <c r="AA14" s="9">
        <f t="shared" si="7"/>
        <v>114.07541443016788</v>
      </c>
    </row>
    <row r="15" spans="1:27" x14ac:dyDescent="0.35">
      <c r="A15">
        <f>'[1]ET je EW'!A94</f>
        <v>2021</v>
      </c>
      <c r="B15" s="3">
        <f>'[1]ET je EW'!B71</f>
        <v>79.02521645422766</v>
      </c>
      <c r="C15" s="3">
        <f>'[1]ET je EW'!C71</f>
        <v>85.605045712354141</v>
      </c>
      <c r="D15" s="3">
        <f>'[1]ET je EW'!D71</f>
        <v>91.899569376394041</v>
      </c>
      <c r="E15" s="3">
        <f>'[1]ET je EW'!E71</f>
        <v>82.922178902325058</v>
      </c>
      <c r="F15" s="3">
        <f>'[1]ET je EW'!F71</f>
        <v>86.481356666535518</v>
      </c>
      <c r="G15" s="3">
        <f>'[1]ET je EW'!G71</f>
        <v>94.132007674738645</v>
      </c>
      <c r="H15" s="14">
        <f>'[1]ET je EW'!H71</f>
        <v>87.938298702328126</v>
      </c>
      <c r="I15" s="3">
        <f>'[1]ET je EW'!I71</f>
        <v>85.960854728180294</v>
      </c>
      <c r="J15" s="3">
        <f>'[1]ET je EW'!J71</f>
        <v>93.414911723293585</v>
      </c>
      <c r="K15" s="3">
        <f>'[1]ET je EW'!K71</f>
        <v>93.37488610399825</v>
      </c>
      <c r="L15" s="3">
        <f>'[1]ET je EW'!L71</f>
        <v>94.95300291464055</v>
      </c>
      <c r="M15" s="3">
        <f>'[1]ET je EW'!M71</f>
        <v>98.241551852681326</v>
      </c>
      <c r="N15" s="3">
        <f>'[1]ET je EW'!N71</f>
        <v>104.28713186872668</v>
      </c>
      <c r="O15" s="3">
        <f>'[1]ET je EW'!O71</f>
        <v>114.32792407087176</v>
      </c>
      <c r="P15" s="3">
        <f>'[1]ET je EW'!P71</f>
        <v>95.012737592093913</v>
      </c>
      <c r="Q15" s="3">
        <f>'[1]ET je EW'!Q71</f>
        <v>90.073776199477933</v>
      </c>
      <c r="R15" s="3">
        <f>'[1]ET je EW'!R71</f>
        <v>90.557853783440308</v>
      </c>
      <c r="S15" s="3">
        <f>'[1]ET je EW'!S71</f>
        <v>84.500449161360933</v>
      </c>
      <c r="T15" s="3">
        <f>'[1]ET je EW'!T71</f>
        <v>88.930613378210666</v>
      </c>
      <c r="U15" s="3">
        <f>'[1]ET je EW'!U71</f>
        <v>85.345459914365875</v>
      </c>
      <c r="V15" s="3">
        <f>'[1]ET je EW'!V71</f>
        <v>92.355979696488987</v>
      </c>
      <c r="X15" s="18" t="str">
        <f>HLOOKUP(Y15,$L15:$U163,ROW(L$153)-ROW(X15)+1,0)</f>
        <v>RP</v>
      </c>
      <c r="Y15" s="9">
        <f t="shared" si="6"/>
        <v>84.500449161360933</v>
      </c>
      <c r="Z15" s="18" t="str">
        <f>HLOOKUP(AA15,$L15:$U163,ROW(N$153)-ROW(Z15)+1,0)</f>
        <v>HH</v>
      </c>
      <c r="AA15" s="9">
        <f t="shared" si="7"/>
        <v>114.32792407087176</v>
      </c>
    </row>
    <row r="16" spans="1:27" x14ac:dyDescent="0.35">
      <c r="A16">
        <f>'[1]ET je EW'!A95</f>
        <v>2022</v>
      </c>
      <c r="B16" s="3">
        <f>'[1]ET je EW'!B72</f>
        <v>79.761117115631691</v>
      </c>
      <c r="C16" s="3">
        <f>'[1]ET je EW'!C72</f>
        <v>86.370883413581012</v>
      </c>
      <c r="D16" s="3">
        <f>'[1]ET je EW'!D72</f>
        <v>92.623459002293572</v>
      </c>
      <c r="E16" s="3">
        <f>'[1]ET je EW'!E72</f>
        <v>83.467250912254514</v>
      </c>
      <c r="F16" s="3">
        <f>'[1]ET je EW'!F72</f>
        <v>87.186340708885936</v>
      </c>
      <c r="G16" s="3">
        <f>'[1]ET je EW'!G72</f>
        <v>96.131789255999948</v>
      </c>
      <c r="H16" s="14">
        <f>'[1]ET je EW'!H72</f>
        <v>88.97692014295265</v>
      </c>
      <c r="I16" s="3">
        <f>'[1]ET je EW'!I72</f>
        <v>86.659556886726506</v>
      </c>
      <c r="J16" s="3">
        <f>'[1]ET je EW'!J72</f>
        <v>94.436104627601679</v>
      </c>
      <c r="K16" s="3">
        <f>'[1]ET je EW'!K72</f>
        <v>94.340561214939939</v>
      </c>
      <c r="L16" s="3">
        <f>'[1]ET je EW'!L72</f>
        <v>95.772142799204786</v>
      </c>
      <c r="M16" s="3">
        <f>'[1]ET je EW'!M72</f>
        <v>99.192634263901539</v>
      </c>
      <c r="N16" s="3">
        <f>'[1]ET je EW'!N72</f>
        <v>105.85291984455078</v>
      </c>
      <c r="O16" s="3">
        <f>'[1]ET je EW'!O72</f>
        <v>115.74124433023908</v>
      </c>
      <c r="P16" s="3">
        <f>'[1]ET je EW'!P72</f>
        <v>96.204902481760399</v>
      </c>
      <c r="Q16" s="3">
        <f>'[1]ET je EW'!Q72</f>
        <v>90.730714650254853</v>
      </c>
      <c r="R16" s="3">
        <f>'[1]ET je EW'!R72</f>
        <v>91.717230598147765</v>
      </c>
      <c r="S16" s="3">
        <f>'[1]ET je EW'!S72</f>
        <v>85.313181901190632</v>
      </c>
      <c r="T16" s="3">
        <f>'[1]ET je EW'!T72</f>
        <v>89.301386880811336</v>
      </c>
      <c r="U16" s="3">
        <f>'[1]ET je EW'!U72</f>
        <v>85.934308603519867</v>
      </c>
      <c r="V16" s="3">
        <f>'[1]ET je EW'!V72</f>
        <v>93.336503121083126</v>
      </c>
      <c r="X16" s="18" t="str">
        <f>HLOOKUP(Y16,$L16:$U164,ROW(L$153)-ROW(X16)+1,0)</f>
        <v>RP</v>
      </c>
      <c r="Y16" s="9">
        <f t="shared" si="6"/>
        <v>85.313181901190632</v>
      </c>
      <c r="Z16" s="18" t="str">
        <f>HLOOKUP(AA16,$L16:$U164,ROW(N$153)-ROW(Z16)+1,0)</f>
        <v>HH</v>
      </c>
      <c r="AA16" s="9">
        <f t="shared" si="7"/>
        <v>115.74124433023908</v>
      </c>
    </row>
    <row r="17" spans="1:27" x14ac:dyDescent="0.35">
      <c r="A17">
        <f>'[1]ET je EW'!A96</f>
        <v>2023</v>
      </c>
      <c r="B17" s="3">
        <f>'[1]ET je EW'!B73</f>
        <v>79.743819176307966</v>
      </c>
      <c r="C17" s="3">
        <f>'[1]ET je EW'!C73</f>
        <v>86.369837219013078</v>
      </c>
      <c r="D17" s="3">
        <f>'[1]ET je EW'!D73</f>
        <v>92.372963422944437</v>
      </c>
      <c r="E17" s="3">
        <f>'[1]ET je EW'!E73</f>
        <v>83.43899983719885</v>
      </c>
      <c r="F17" s="3">
        <f>'[1]ET je EW'!F73</f>
        <v>87.146040360573309</v>
      </c>
      <c r="G17" s="3">
        <f>'[1]ET je EW'!G73</f>
        <v>96.182341160263434</v>
      </c>
      <c r="H17" s="14">
        <f>'[1]ET je EW'!H73</f>
        <v>88.948586445712735</v>
      </c>
      <c r="I17" s="3">
        <f>'[1]ET je EW'!I73</f>
        <v>86.567055456265862</v>
      </c>
      <c r="J17" s="3">
        <f>'[1]ET je EW'!J73</f>
        <v>94.578131369790526</v>
      </c>
      <c r="K17" s="3">
        <f>'[1]ET je EW'!K73</f>
        <v>94.486680291765026</v>
      </c>
      <c r="L17" s="3">
        <f>'[1]ET je EW'!L73</f>
        <v>96.016504270452259</v>
      </c>
      <c r="M17" s="3">
        <f>'[1]ET je EW'!M73</f>
        <v>99.389377245092589</v>
      </c>
      <c r="N17" s="3">
        <f>'[1]ET je EW'!N73</f>
        <v>105.99356290246773</v>
      </c>
      <c r="O17" s="3">
        <f>'[1]ET je EW'!O73</f>
        <v>116.09726231236093</v>
      </c>
      <c r="P17" s="3">
        <f>'[1]ET je EW'!P73</f>
        <v>96.354463524279282</v>
      </c>
      <c r="Q17" s="3">
        <f>'[1]ET je EW'!Q73</f>
        <v>90.691051282454865</v>
      </c>
      <c r="R17" s="3">
        <f>'[1]ET je EW'!R73</f>
        <v>91.82068285909159</v>
      </c>
      <c r="S17" s="3">
        <f>'[1]ET je EW'!S73</f>
        <v>85.360493305211577</v>
      </c>
      <c r="T17" s="3">
        <f>'[1]ET je EW'!T73</f>
        <v>89.201733645197024</v>
      </c>
      <c r="U17" s="3">
        <f>'[1]ET je EW'!U73</f>
        <v>86.0468413251062</v>
      </c>
      <c r="V17" s="3">
        <f>'[1]ET je EW'!V73</f>
        <v>93.450508831256172</v>
      </c>
      <c r="X17" s="18" t="str">
        <f>HLOOKUP(Y17,$L17:$U165,ROW(L$153)-ROW(X17)+1,0)</f>
        <v>RP</v>
      </c>
      <c r="Y17" s="9">
        <f t="shared" si="6"/>
        <v>85.360493305211577</v>
      </c>
      <c r="Z17" s="18" t="str">
        <f>HLOOKUP(AA17,$L17:$U165,ROW(N$153)-ROW(Z17)+1,0)</f>
        <v>HH</v>
      </c>
      <c r="AA17" s="9">
        <f t="shared" si="7"/>
        <v>116.09726231236093</v>
      </c>
    </row>
    <row r="18" spans="1:27" x14ac:dyDescent="0.35">
      <c r="A18">
        <f>A17+1</f>
        <v>2024</v>
      </c>
      <c r="B18" s="3">
        <f>'[1]ET je EW'!B74</f>
        <v>80.23213506039879</v>
      </c>
      <c r="C18" s="3">
        <f>'[1]ET je EW'!C74</f>
        <v>86.436321953994252</v>
      </c>
      <c r="D18" s="3">
        <f>'[1]ET je EW'!D74</f>
        <v>92.478652080993768</v>
      </c>
      <c r="E18" s="3">
        <f>'[1]ET je EW'!E74</f>
        <v>84.016794830739329</v>
      </c>
      <c r="F18" s="3">
        <f>'[1]ET je EW'!F74</f>
        <v>87.419366364371697</v>
      </c>
      <c r="G18" s="3">
        <f>'[1]ET je EW'!G74</f>
        <v>95.77406103017816</v>
      </c>
      <c r="H18" s="14">
        <f>'[1]ET je EW'!H74</f>
        <v>89.092085408514137</v>
      </c>
      <c r="I18" s="3">
        <f>'[1]ET je EW'!I74</f>
        <v>86.86067759976423</v>
      </c>
      <c r="J18" s="3">
        <f>'[1]ET je EW'!J74</f>
        <v>94.822087975820025</v>
      </c>
      <c r="K18" s="3">
        <f>'[1]ET je EW'!K74</f>
        <v>94.76736004138904</v>
      </c>
      <c r="L18" s="3">
        <f>'[1]ET je EW'!L74</f>
        <v>96.226765760222435</v>
      </c>
      <c r="M18" s="3">
        <f>'[1]ET je EW'!M74</f>
        <v>99.606991019893826</v>
      </c>
      <c r="N18" s="3">
        <f>'[1]ET je EW'!N74</f>
        <v>105.68848415500062</v>
      </c>
      <c r="O18" s="3">
        <f>'[1]ET je EW'!O74</f>
        <v>116.00344292279551</v>
      </c>
      <c r="P18" s="3">
        <f>'[1]ET je EW'!P74</f>
        <v>96.847331302771281</v>
      </c>
      <c r="Q18" s="3">
        <f>'[1]ET je EW'!Q74</f>
        <v>91.034091303373103</v>
      </c>
      <c r="R18" s="3">
        <f>'[1]ET je EW'!R74</f>
        <v>92.136374971243981</v>
      </c>
      <c r="S18" s="3">
        <f>'[1]ET je EW'!S74</f>
        <v>85.611614243340711</v>
      </c>
      <c r="T18" s="3">
        <f>'[1]ET je EW'!T74</f>
        <v>89.203762034691437</v>
      </c>
      <c r="U18" s="3">
        <f>'[1]ET je EW'!U74</f>
        <v>86.301182956013918</v>
      </c>
      <c r="V18" s="3">
        <f>'[1]ET je EW'!V74</f>
        <v>93.707479673279266</v>
      </c>
      <c r="X18" s="18" t="str">
        <f t="shared" ref="X18:X19" si="8">HLOOKUP(Y18,$L18:$U168,ROW(L$153)-ROW(X18)+1,0)</f>
        <v>RP</v>
      </c>
      <c r="Y18" s="9">
        <f t="shared" si="6"/>
        <v>85.611614243340711</v>
      </c>
      <c r="Z18" s="18" t="str">
        <f t="shared" ref="Z18:Z19" si="9">HLOOKUP(AA18,$L18:$U168,ROW(N$153)-ROW(Z18)+1,0)</f>
        <v>HH</v>
      </c>
      <c r="AA18" s="9">
        <f t="shared" si="7"/>
        <v>116.00344292279551</v>
      </c>
    </row>
    <row r="19" spans="1:27" x14ac:dyDescent="0.35">
      <c r="A19">
        <f>A18+1</f>
        <v>2025</v>
      </c>
      <c r="B19" s="3">
        <f>'[1]ET je EW'!B75</f>
        <v>80.403505859045211</v>
      </c>
      <c r="C19" s="3">
        <f>'[1]ET je EW'!C75</f>
        <v>85.989517999828166</v>
      </c>
      <c r="D19" s="3">
        <f>'[1]ET je EW'!D75</f>
        <v>92.587537181801807</v>
      </c>
      <c r="E19" s="3">
        <f>'[1]ET je EW'!E75</f>
        <v>84.715945882644704</v>
      </c>
      <c r="F19" s="3">
        <f>'[1]ET je EW'!F75</f>
        <v>87.803094769781339</v>
      </c>
      <c r="G19" s="3">
        <f>'[1]ET je EW'!G75</f>
        <v>93.722297436721192</v>
      </c>
      <c r="H19" s="14">
        <f>'[1]ET je EW'!H75</f>
        <v>88.760122959942422</v>
      </c>
      <c r="I19" s="3">
        <f>'[1]ET je EW'!I75</f>
        <v>87.05520864089425</v>
      </c>
      <c r="J19" s="3">
        <f>'[1]ET je EW'!J75</f>
        <v>94.81150451302716</v>
      </c>
      <c r="K19" s="3">
        <f>'[1]ET je EW'!K75</f>
        <v>94.875398644255242</v>
      </c>
      <c r="L19" s="3">
        <f>'[1]ET je EW'!L75</f>
        <v>96.179473416708532</v>
      </c>
      <c r="M19" s="3">
        <f>'[1]ET je EW'!M75</f>
        <v>99.007788489144517</v>
      </c>
      <c r="N19" s="3">
        <f>'[1]ET je EW'!N75</f>
        <v>107.36762067924215</v>
      </c>
      <c r="O19" s="3">
        <f>'[1]ET je EW'!O75</f>
        <v>116.06125182582122</v>
      </c>
      <c r="P19" s="3">
        <f>'[1]ET je EW'!P75</f>
        <v>96.57069874684683</v>
      </c>
      <c r="Q19" s="3">
        <f>'[1]ET je EW'!Q75</f>
        <v>90.701028572797469</v>
      </c>
      <c r="R19" s="3">
        <f>'[1]ET je EW'!R75</f>
        <v>92.952608760651827</v>
      </c>
      <c r="S19" s="3">
        <f>'[1]ET je EW'!S75</f>
        <v>85.732892481131103</v>
      </c>
      <c r="T19" s="3">
        <f>'[1]ET je EW'!T75</f>
        <v>90.995194675986511</v>
      </c>
      <c r="U19" s="3">
        <f>'[1]ET je EW'!U75</f>
        <v>86.61815408514363</v>
      </c>
      <c r="V19" s="3">
        <f>'[1]ET je EW'!V75</f>
        <v>93.73433794451698</v>
      </c>
      <c r="X19" s="18" t="str">
        <f t="shared" si="8"/>
        <v>RP</v>
      </c>
      <c r="Y19" s="9">
        <f t="shared" si="6"/>
        <v>85.732892481131103</v>
      </c>
      <c r="Z19" s="18" t="str">
        <f t="shared" si="9"/>
        <v>HH</v>
      </c>
      <c r="AA19" s="9">
        <f t="shared" si="7"/>
        <v>116.06125182582122</v>
      </c>
    </row>
    <row r="20" spans="1:27" x14ac:dyDescent="0.35">
      <c r="H20"/>
      <c r="X20" s="11"/>
      <c r="Y20" s="9"/>
      <c r="Z20" s="11"/>
      <c r="AA20" s="9"/>
    </row>
    <row r="21" spans="1:27" x14ac:dyDescent="0.35">
      <c r="A21" s="4" t="s">
        <v>340</v>
      </c>
      <c r="X21" s="11"/>
      <c r="Y21" s="9"/>
      <c r="Z21" s="11"/>
      <c r="AA21" s="9"/>
    </row>
    <row r="22" spans="1:27" x14ac:dyDescent="0.35">
      <c r="A22">
        <f>[1]ET!A60</f>
        <v>2019</v>
      </c>
      <c r="B22" s="3">
        <f>[1]ET!B60</f>
        <v>0.52103213476368637</v>
      </c>
      <c r="C22" s="3">
        <f>[1]ET!C60</f>
        <v>0.47006579337949006</v>
      </c>
      <c r="D22" s="3">
        <f>[1]ET!D60</f>
        <v>0.32649741022778755</v>
      </c>
      <c r="E22" s="3">
        <f>[1]ET!E60</f>
        <v>-2.8590715959182944E-2</v>
      </c>
      <c r="F22" s="3">
        <f>[1]ET!F60</f>
        <v>-0.19047437006311441</v>
      </c>
      <c r="G22" s="3">
        <f>[1]ET!G60</f>
        <v>2.4221153922212153</v>
      </c>
      <c r="H22" s="14">
        <f>[1]ET!H60</f>
        <v>0.78403771564468627</v>
      </c>
      <c r="I22" s="3">
        <f>[1]ET!I60</f>
        <v>0.23120201019111164</v>
      </c>
      <c r="J22" s="3">
        <f>[1]ET!J60</f>
        <v>1.026482504357773</v>
      </c>
      <c r="K22" s="3">
        <f>[1]ET!K60</f>
        <v>0.94989925072577819</v>
      </c>
      <c r="L22" s="3">
        <f>[1]ET!L60</f>
        <v>0.72158850463557656</v>
      </c>
      <c r="M22" s="3">
        <f>[1]ET!M60</f>
        <v>1.1349711025375768</v>
      </c>
      <c r="N22" s="3">
        <f>[1]ET!N60</f>
        <v>0.69863966024774982</v>
      </c>
      <c r="O22" s="3">
        <f>[1]ET!O60</f>
        <v>1.4619620155687159</v>
      </c>
      <c r="P22" s="3">
        <f>[1]ET!P60</f>
        <v>1.0132496818571184</v>
      </c>
      <c r="Q22" s="3">
        <f>[1]ET!Q60</f>
        <v>1.0064133831078976</v>
      </c>
      <c r="R22" s="3">
        <f>[1]ET!R60</f>
        <v>0.95039243297996734</v>
      </c>
      <c r="S22" s="3">
        <f>[1]ET!S60</f>
        <v>0.61243937434123552</v>
      </c>
      <c r="T22" s="3">
        <f>[1]ET!T60</f>
        <v>0.11075396743869703</v>
      </c>
      <c r="U22" s="3">
        <f>[1]ET!U60</f>
        <v>1.0580155968268059</v>
      </c>
      <c r="V22" s="3">
        <f>[1]ET!V60</f>
        <v>0.92027273942689192</v>
      </c>
      <c r="X22" s="18" t="str">
        <f t="shared" ref="X22:X27" si="10">HLOOKUP(Y22,$L22:$U161,ROW(L$153)-ROW(X22)+1,0)</f>
        <v>SL</v>
      </c>
      <c r="Y22" s="9">
        <f t="shared" ref="Y22:Y28" si="11">MIN(L22:U22)</f>
        <v>0.11075396743869703</v>
      </c>
      <c r="Z22" s="18" t="str">
        <f t="shared" ref="Z22:Z27" si="12">HLOOKUP(AA22,$L22:$U161,ROW(N$153)-ROW(Z22)+1,0)</f>
        <v>HH</v>
      </c>
      <c r="AA22" s="9">
        <f t="shared" ref="AA22:AA28" si="13">MAX(L22:U22)</f>
        <v>1.4619620155687159</v>
      </c>
    </row>
    <row r="23" spans="1:27" x14ac:dyDescent="0.35">
      <c r="A23">
        <f>[1]ET!A61</f>
        <v>2020</v>
      </c>
      <c r="B23" s="3">
        <f>[1]ET!B61</f>
        <v>-0.61569563604916766</v>
      </c>
      <c r="C23" s="3">
        <f>[1]ET!C61</f>
        <v>-0.6620777317600357</v>
      </c>
      <c r="D23" s="3">
        <f>[1]ET!D61</f>
        <v>-0.68603356934102067</v>
      </c>
      <c r="E23" s="3">
        <f>[1]ET!E61</f>
        <v>-1.0602443616488841</v>
      </c>
      <c r="F23" s="3">
        <f>[1]ET!F61</f>
        <v>-1.4890715876599927</v>
      </c>
      <c r="G23" s="3">
        <f>[1]ET!G61</f>
        <v>-0.26625103959058549</v>
      </c>
      <c r="H23" s="14">
        <f>[1]ET!H61</f>
        <v>-0.71674304119569854</v>
      </c>
      <c r="I23" s="3">
        <f>[1]ET!I61</f>
        <v>-0.87210313689124064</v>
      </c>
      <c r="J23" s="3">
        <f>[1]ET!J61</f>
        <v>-0.69395224475260875</v>
      </c>
      <c r="K23" s="3">
        <f>[1]ET!K61</f>
        <v>-0.71776397444756412</v>
      </c>
      <c r="L23" s="3">
        <f>[1]ET!L61</f>
        <v>-0.9369003665021296</v>
      </c>
      <c r="M23" s="3">
        <f>[1]ET!M61</f>
        <v>-0.63837780828490054</v>
      </c>
      <c r="N23" s="3">
        <f>[1]ET!N61</f>
        <v>-0.96698048722691965</v>
      </c>
      <c r="O23" s="3">
        <f>[1]ET!O61</f>
        <v>-0.32031055560821642</v>
      </c>
      <c r="P23" s="3">
        <f>[1]ET!P61</f>
        <v>-0.69378598359674015</v>
      </c>
      <c r="Q23" s="3">
        <f>[1]ET!Q61</f>
        <v>-0.58754215555798339</v>
      </c>
      <c r="R23" s="3">
        <f>[1]ET!R61</f>
        <v>-0.69460246890163546</v>
      </c>
      <c r="S23" s="3">
        <f>[1]ET!S61</f>
        <v>-1.0569660412105577</v>
      </c>
      <c r="T23" s="3">
        <f>[1]ET!T61</f>
        <v>-1.4527605622241282</v>
      </c>
      <c r="U23" s="3">
        <f>[1]ET!U61</f>
        <v>-0.29732174569349468</v>
      </c>
      <c r="V23" s="3">
        <f>[1]ET!V61</f>
        <v>-0.71758185953059694</v>
      </c>
      <c r="X23" s="18" t="str">
        <f t="shared" si="10"/>
        <v>SL</v>
      </c>
      <c r="Y23" s="9">
        <f t="shared" si="11"/>
        <v>-1.4527605622241282</v>
      </c>
      <c r="Z23" s="18" t="str">
        <f t="shared" si="12"/>
        <v>SH</v>
      </c>
      <c r="AA23" s="9">
        <f t="shared" si="13"/>
        <v>-0.29732174569349468</v>
      </c>
    </row>
    <row r="24" spans="1:27" x14ac:dyDescent="0.35">
      <c r="A24">
        <f>[1]ET!A62</f>
        <v>2021</v>
      </c>
      <c r="B24" s="3">
        <f>[1]ET!B62</f>
        <v>0.64311115821460874</v>
      </c>
      <c r="C24" s="3">
        <f>[1]ET!C62</f>
        <v>9.5439524124259378E-2</v>
      </c>
      <c r="D24" s="3">
        <f>[1]ET!D62</f>
        <v>7.7543651223280108E-2</v>
      </c>
      <c r="E24" s="3">
        <f>[1]ET!E62</f>
        <v>-0.21578654194539126</v>
      </c>
      <c r="F24" s="3">
        <f>[1]ET!F62</f>
        <v>-0.66077560942892433</v>
      </c>
      <c r="G24" s="3">
        <f>[1]ET!G62</f>
        <v>0.7706369091666545</v>
      </c>
      <c r="H24" s="14">
        <f>[1]ET!H62</f>
        <v>0.20580615722951734</v>
      </c>
      <c r="I24" s="3">
        <f>[1]ET!I62</f>
        <v>9.8237980079289855E-3</v>
      </c>
      <c r="J24" s="3">
        <f>[1]ET!J62</f>
        <v>0.19075353297768061</v>
      </c>
      <c r="K24" s="3">
        <f>[1]ET!K62</f>
        <v>0.15832242969658239</v>
      </c>
      <c r="L24" s="3">
        <f>[1]ET!L62</f>
        <v>-8.6162033640448499E-2</v>
      </c>
      <c r="M24" s="3">
        <f>[1]ET!M62</f>
        <v>-2.6096936909453916E-2</v>
      </c>
      <c r="N24" s="3">
        <f>[1]ET!N62</f>
        <v>-0.259750418729638</v>
      </c>
      <c r="O24" s="3">
        <f>[1]ET!O62</f>
        <v>-8.7350016928979812E-3</v>
      </c>
      <c r="P24" s="3">
        <f>[1]ET!P62</f>
        <v>0.32067511511468183</v>
      </c>
      <c r="Q24" s="3">
        <f>[1]ET!Q62</f>
        <v>0.20902058992287209</v>
      </c>
      <c r="R24" s="3">
        <f>[1]ET!R62</f>
        <v>0.41405944328568012</v>
      </c>
      <c r="S24" s="3">
        <f>[1]ET!S62</f>
        <v>0.12825789596915627</v>
      </c>
      <c r="T24" s="3">
        <f>[1]ET!T62</f>
        <v>-0.5605544585945097</v>
      </c>
      <c r="U24" s="3">
        <f>[1]ET!U62</f>
        <v>0.54701687249956876</v>
      </c>
      <c r="V24" s="3">
        <f>[1]ET!V62</f>
        <v>0.1667926878085666</v>
      </c>
      <c r="X24" s="18" t="str">
        <f t="shared" si="10"/>
        <v>SL</v>
      </c>
      <c r="Y24" s="9">
        <f t="shared" si="11"/>
        <v>-0.5605544585945097</v>
      </c>
      <c r="Z24" s="18" t="str">
        <f t="shared" si="12"/>
        <v>SH</v>
      </c>
      <c r="AA24" s="9">
        <f t="shared" si="13"/>
        <v>0.54701687249956876</v>
      </c>
    </row>
    <row r="25" spans="1:27" x14ac:dyDescent="0.35">
      <c r="A25">
        <f>[1]ET!A63</f>
        <v>2022</v>
      </c>
      <c r="B25" s="3">
        <f>[1]ET!B63</f>
        <v>1.0265087023159936</v>
      </c>
      <c r="C25" s="3">
        <f>[1]ET!C63</f>
        <v>0.40899498429787684</v>
      </c>
      <c r="D25" s="3">
        <f>[1]ET!D63</f>
        <v>0.76041106250927726</v>
      </c>
      <c r="E25" s="3">
        <f>[1]ET!E63</f>
        <v>6.9905100054796776E-2</v>
      </c>
      <c r="F25" s="3">
        <f>[1]ET!F63</f>
        <v>0.37886756562910762</v>
      </c>
      <c r="G25" s="3">
        <f>[1]ET!G63</f>
        <v>3.3685119511885944</v>
      </c>
      <c r="H25" s="14">
        <f>[1]ET!H63</f>
        <v>1.3064145133003962</v>
      </c>
      <c r="I25" s="3">
        <f>[1]ET!I63</f>
        <v>0.58547443108164998</v>
      </c>
      <c r="J25" s="3">
        <f>[1]ET!J63</f>
        <v>1.4151850937616643</v>
      </c>
      <c r="K25" s="3">
        <f>[1]ET!K63</f>
        <v>1.3052736411555372</v>
      </c>
      <c r="L25" s="3">
        <f>[1]ET!L63</f>
        <v>1.1815843529630712</v>
      </c>
      <c r="M25" s="3">
        <f>[1]ET!M63</f>
        <v>1.3130511324926033</v>
      </c>
      <c r="N25" s="3">
        <f>[1]ET!N63</f>
        <v>1.5016642869170767</v>
      </c>
      <c r="O25" s="3">
        <f>[1]ET!O63</f>
        <v>2.1649235079430014</v>
      </c>
      <c r="P25" s="3">
        <f>[1]ET!P63</f>
        <v>1.4695486453331483</v>
      </c>
      <c r="Q25" s="3">
        <f>[1]ET!Q63</f>
        <v>1.1093475755759243</v>
      </c>
      <c r="R25" s="3">
        <f>[1]ET!R63</f>
        <v>1.4107928534363907</v>
      </c>
      <c r="S25" s="3">
        <f>[1]ET!S63</f>
        <v>1.0760453634496088</v>
      </c>
      <c r="T25" s="3">
        <f>[1]ET!T63</f>
        <v>0.24444757513334991</v>
      </c>
      <c r="U25" s="3">
        <f>[1]ET!U63</f>
        <v>1.1426103997475678</v>
      </c>
      <c r="V25" s="3">
        <f>[1]ET!V63</f>
        <v>1.3054772318554058</v>
      </c>
      <c r="X25" s="18" t="str">
        <f t="shared" si="10"/>
        <v>SL</v>
      </c>
      <c r="Y25" s="9">
        <f t="shared" si="11"/>
        <v>0.24444757513334991</v>
      </c>
      <c r="Z25" s="18" t="str">
        <f t="shared" si="12"/>
        <v>HH</v>
      </c>
      <c r="AA25" s="9">
        <f t="shared" si="13"/>
        <v>2.1649235079430014</v>
      </c>
    </row>
    <row r="26" spans="1:27" x14ac:dyDescent="0.35">
      <c r="A26">
        <f>[1]ET!A64</f>
        <v>2023</v>
      </c>
      <c r="B26" s="3">
        <f>[1]ET!B64</f>
        <v>0.31121785775600586</v>
      </c>
      <c r="C26" s="3">
        <f>[1]ET!C64</f>
        <v>-0.15848610911997696</v>
      </c>
      <c r="D26" s="3">
        <f>[1]ET!D64</f>
        <v>0.10978636637113937</v>
      </c>
      <c r="E26" s="3">
        <f>[1]ET!E64</f>
        <v>-0.31882601266460142</v>
      </c>
      <c r="F26" s="3">
        <f>[1]ET!F64</f>
        <v>-0.23073211387463743</v>
      </c>
      <c r="G26" s="3">
        <f>[1]ET!G64</f>
        <v>1.794753732449351</v>
      </c>
      <c r="H26" s="14">
        <f>[1]ET!H64</f>
        <v>0.46308003055021629</v>
      </c>
      <c r="I26" s="3">
        <f>[1]ET!I64</f>
        <v>-1.5374650689949476E-2</v>
      </c>
      <c r="J26" s="3">
        <f>[1]ET!J64</f>
        <v>0.77429789432628127</v>
      </c>
      <c r="K26" s="3">
        <f>[1]ET!K64</f>
        <v>0.71570857517804143</v>
      </c>
      <c r="L26" s="3">
        <f>[1]ET!L64</f>
        <v>0.8927192564178057</v>
      </c>
      <c r="M26" s="3">
        <f>[1]ET!M64</f>
        <v>0.83765295255831518</v>
      </c>
      <c r="N26" s="3">
        <f>[1]ET!N64</f>
        <v>0.96016398919162782</v>
      </c>
      <c r="O26" s="3">
        <f>[1]ET!O64</f>
        <v>2.0179533376666541</v>
      </c>
      <c r="P26" s="3">
        <f>[1]ET!P64</f>
        <v>0.81570210436963464</v>
      </c>
      <c r="Q26" s="3">
        <f>[1]ET!Q64</f>
        <v>0.50928450961487215</v>
      </c>
      <c r="R26" s="3">
        <f>[1]ET!R64</f>
        <v>0.48814956802023346</v>
      </c>
      <c r="S26" s="3">
        <f>[1]ET!S64</f>
        <v>0.40181474148701568</v>
      </c>
      <c r="T26" s="3">
        <f>[1]ET!T64</f>
        <v>-0.23017757098091352</v>
      </c>
      <c r="U26" s="3">
        <f>[1]ET!U64</f>
        <v>0.69949590318714172</v>
      </c>
      <c r="V26" s="3">
        <f>[1]ET!V64</f>
        <v>0.67062613688662509</v>
      </c>
      <c r="X26" s="18" t="str">
        <f t="shared" si="10"/>
        <v>SL</v>
      </c>
      <c r="Y26" s="9">
        <f t="shared" si="11"/>
        <v>-0.23017757098091352</v>
      </c>
      <c r="Z26" s="18" t="str">
        <f t="shared" si="12"/>
        <v>HH</v>
      </c>
      <c r="AA26" s="9">
        <f t="shared" si="13"/>
        <v>2.0179533376666541</v>
      </c>
    </row>
    <row r="27" spans="1:27" x14ac:dyDescent="0.35">
      <c r="A27">
        <f>[1]ET!A65</f>
        <v>2024</v>
      </c>
      <c r="B27" s="3">
        <f>[1]ET!B65</f>
        <v>0.12705237614140685</v>
      </c>
      <c r="C27" s="3">
        <f>[1]ET!C65</f>
        <v>-0.9129063618903217</v>
      </c>
      <c r="D27" s="3">
        <f>[1]ET!D65</f>
        <v>-0.26141081644622943</v>
      </c>
      <c r="E27" s="3">
        <f>[1]ET!E65</f>
        <v>-0.26479034573996785</v>
      </c>
      <c r="F27" s="3">
        <f>[1]ET!F65</f>
        <v>-0.79325997705906559</v>
      </c>
      <c r="G27" s="3">
        <f>[1]ET!G65</f>
        <v>0.2980052498949135</v>
      </c>
      <c r="H27" s="14">
        <f>[1]ET!H65</f>
        <v>-0.18461290212165693</v>
      </c>
      <c r="I27" s="3">
        <f>[1]ET!I65</f>
        <v>-0.36115114904366408</v>
      </c>
      <c r="J27" s="3">
        <f>[1]ET!J65</f>
        <v>0.18432845858815483</v>
      </c>
      <c r="K27" s="3">
        <f>[1]ET!K65</f>
        <v>0.17773179667453576</v>
      </c>
      <c r="L27" s="3">
        <f>[1]ET!L65</f>
        <v>9.4117867337814687E-2</v>
      </c>
      <c r="M27" s="3">
        <f>[1]ET!M65</f>
        <v>0.29292995844105008</v>
      </c>
      <c r="N27" s="3">
        <f>[1]ET!N65</f>
        <v>0.21271614886980217</v>
      </c>
      <c r="O27" s="3">
        <f>[1]ET!O65</f>
        <v>0.76464632604091776</v>
      </c>
      <c r="P27" s="3">
        <f>[1]ET!P65</f>
        <v>0.45129263999660907</v>
      </c>
      <c r="Q27" s="3">
        <f>[1]ET!Q65</f>
        <v>5.7995381149609671E-2</v>
      </c>
      <c r="R27" s="3">
        <f>[1]ET!R65</f>
        <v>9.2731980735564434E-2</v>
      </c>
      <c r="S27" s="3">
        <f>[1]ET!S65</f>
        <v>-7.2376766669805193E-2</v>
      </c>
      <c r="T27" s="3">
        <f>[1]ET!T65</f>
        <v>-0.86363446009995926</v>
      </c>
      <c r="U27" s="3">
        <f>[1]ET!U65</f>
        <v>0.34419315037965248</v>
      </c>
      <c r="V27" s="3">
        <f>[1]ET!V65</f>
        <v>0.11320343964298729</v>
      </c>
      <c r="X27" s="18" t="str">
        <f t="shared" si="10"/>
        <v>SL</v>
      </c>
      <c r="Y27" s="9">
        <f t="shared" si="11"/>
        <v>-0.86363446009995926</v>
      </c>
      <c r="Z27" s="18" t="str">
        <f t="shared" si="12"/>
        <v>HH</v>
      </c>
      <c r="AA27" s="9">
        <f t="shared" si="13"/>
        <v>0.76464632604091776</v>
      </c>
    </row>
    <row r="28" spans="1:27" x14ac:dyDescent="0.35">
      <c r="A28">
        <f>A27+1</f>
        <v>2025</v>
      </c>
      <c r="B28" s="3">
        <f>[1]ET!B66</f>
        <v>-0.3316612189225765</v>
      </c>
      <c r="C28" s="3">
        <f>[1]ET!C66</f>
        <v>-0.20739606266550936</v>
      </c>
      <c r="D28" s="3">
        <f>[1]ET!D66</f>
        <v>-0.72549867741078344</v>
      </c>
      <c r="E28" s="3">
        <f>[1]ET!E66</f>
        <v>-0.53300872913006003</v>
      </c>
      <c r="F28" s="3">
        <f>[1]ET!F66</f>
        <v>-1.1253925873983945</v>
      </c>
      <c r="G28" s="3">
        <f>[1]ET!G66</f>
        <v>-0.16655820663228837</v>
      </c>
      <c r="H28" s="14">
        <f>[1]ET!H66</f>
        <v>-0.49845332505108786</v>
      </c>
      <c r="I28" s="3">
        <f>[1]ET!I66</f>
        <v>-0.6206613193275814</v>
      </c>
      <c r="J28" s="3">
        <f>[1]ET!J66</f>
        <v>8.0061626462438085E-2</v>
      </c>
      <c r="K28" s="3">
        <f>[1]ET!K66</f>
        <v>9.4390152627042312E-2</v>
      </c>
      <c r="L28" s="3">
        <f>[1]ET!L66</f>
        <v>-2.8651521889969445E-2</v>
      </c>
      <c r="M28" s="3">
        <f>[1]ET!M66</f>
        <v>6.0572461220360196E-2</v>
      </c>
      <c r="N28" s="3">
        <f>[1]ET!N66</f>
        <v>0.22821255213960967</v>
      </c>
      <c r="O28" s="3">
        <f>[1]ET!O66</f>
        <v>0.80595415284643934</v>
      </c>
      <c r="P28" s="3">
        <f>[1]ET!P66</f>
        <v>0.21424149737703146</v>
      </c>
      <c r="Q28" s="3">
        <f>[1]ET!Q66</f>
        <v>7.53550158167684E-2</v>
      </c>
      <c r="R28" s="3">
        <f>[1]ET!R66</f>
        <v>0.15131580420593593</v>
      </c>
      <c r="S28" s="3">
        <f>[1]ET!S66</f>
        <v>-0.11223611527117328</v>
      </c>
      <c r="T28" s="3">
        <f>[1]ET!T66</f>
        <v>-0.86443766429020741</v>
      </c>
      <c r="U28" s="3">
        <f>[1]ET!U66</f>
        <v>0.12316221526778293</v>
      </c>
      <c r="V28" s="3">
        <f>[1]ET!V66</f>
        <v>-1.0872637919419503E-2</v>
      </c>
      <c r="X28" s="18" t="str">
        <f>HLOOKUP(Y28,$L28:$U178,ROW(L$153)-ROW(X28)+1,0)</f>
        <v>SL</v>
      </c>
      <c r="Y28" s="9">
        <f t="shared" si="11"/>
        <v>-0.86443766429020741</v>
      </c>
      <c r="Z28" s="18" t="str">
        <f>HLOOKUP(AA28,$L28:$U178,ROW(N$153)-ROW(Z28)+1,0)</f>
        <v>HH</v>
      </c>
      <c r="AA28" s="9">
        <f t="shared" si="13"/>
        <v>0.80595415284643934</v>
      </c>
    </row>
    <row r="29" spans="1:27" x14ac:dyDescent="0.35">
      <c r="A29" t="s">
        <v>888</v>
      </c>
      <c r="B29" s="3">
        <f>(([1]ET!B37/[1]ET!B31)^(1/6))*100-100</f>
        <v>0.19188768964073688</v>
      </c>
      <c r="C29" s="3">
        <f>(([1]ET!C37/[1]ET!C31)^(1/6))*100-100</f>
        <v>-0.24038501976674809</v>
      </c>
      <c r="D29" s="3">
        <f>(([1]ET!D37/[1]ET!D31)^(1/6))*100-100</f>
        <v>-0.12217857594255577</v>
      </c>
      <c r="E29" s="3">
        <f>(([1]ET!E37/[1]ET!E31)^(1/6))*100-100</f>
        <v>-0.38773887524116901</v>
      </c>
      <c r="F29" s="3">
        <f>(([1]ET!F37/[1]ET!F31)^(1/6))*100-100</f>
        <v>-0.65522416118820104</v>
      </c>
      <c r="G29" s="3">
        <f>(([1]ET!G37/[1]ET!G31)^(1/6))*100-100</f>
        <v>0.95853144371480425</v>
      </c>
      <c r="H29" s="14">
        <f>(([1]ET!H37/[1]ET!H31)^(1/6))*100-100</f>
        <v>9.3669350372294957E-2</v>
      </c>
      <c r="I29" s="3">
        <f>(([1]ET!I37/[1]ET!I31)^(1/6))*100-100</f>
        <v>-0.21345749506970435</v>
      </c>
      <c r="J29" s="3">
        <f>(([1]ET!J37/[1]ET!J31)^(1/6))*100-100</f>
        <v>0.32301546437591355</v>
      </c>
      <c r="K29" s="3">
        <f>(([1]ET!K37/[1]ET!K31)^(1/6))*100-100</f>
        <v>0.28703658074364569</v>
      </c>
      <c r="L29" s="3">
        <f>(([1]ET!L37/[1]ET!L31)^(1/6))*100-100</f>
        <v>0.18372158563278163</v>
      </c>
      <c r="M29" s="3">
        <f>(([1]ET!M37/[1]ET!M31)^(1/6))*100-100</f>
        <v>0.30466329713081564</v>
      </c>
      <c r="N29" s="3">
        <f>(([1]ET!N37/[1]ET!N31)^(1/6))*100-100</f>
        <v>0.27617281483259148</v>
      </c>
      <c r="O29" s="3">
        <f>(([1]ET!O37/[1]ET!O31)^(1/6))*100-100</f>
        <v>0.89978826428189507</v>
      </c>
      <c r="P29" s="3">
        <f>(([1]ET!P37/[1]ET!P31)^(1/6))*100-100</f>
        <v>0.42749391373413914</v>
      </c>
      <c r="Q29" s="3">
        <f>(([1]ET!Q37/[1]ET!Q31)^(1/6))*100-100</f>
        <v>0.2276026506508515</v>
      </c>
      <c r="R29" s="3">
        <f>(([1]ET!R37/[1]ET!R31)^(1/6))*100-100</f>
        <v>0.30846891165982981</v>
      </c>
      <c r="S29" s="3">
        <f>(([1]ET!S37/[1]ET!S31)^(1/6))*100-100</f>
        <v>5.8715365836278011E-2</v>
      </c>
      <c r="T29" s="3">
        <f>(([1]ET!T37/[1]ET!T31)^(1/6))*100-100</f>
        <v>-0.62262403171156677</v>
      </c>
      <c r="U29" s="3">
        <f>(([1]ET!U37/[1]ET!U31)^(1/6))*100-100</f>
        <v>0.42550987131859586</v>
      </c>
      <c r="V29" s="3">
        <f>(([1]ET!V37/[1]ET!V31)^(1/6))*100-100</f>
        <v>0.25268000431030657</v>
      </c>
      <c r="X29" s="18" t="str">
        <f>HLOOKUP(Y29,$L29:$U167,ROW(L$153)-ROW(X29)+1,0)</f>
        <v>SL</v>
      </c>
      <c r="Y29" s="9">
        <f t="shared" ref="Y29" si="14">MIN(L29:U29)</f>
        <v>-0.62262403171156677</v>
      </c>
      <c r="Z29" s="18" t="str">
        <f>HLOOKUP(AA29,$L29:$U167,ROW(N$153)-ROW(Z29)+1,0)</f>
        <v>HH</v>
      </c>
      <c r="AA29" s="9">
        <f t="shared" ref="AA29" si="15">MAX(L29:U29)</f>
        <v>0.89978826428189507</v>
      </c>
    </row>
    <row r="30" spans="1:27" x14ac:dyDescent="0.35">
      <c r="X30" s="11"/>
      <c r="Y30" s="9"/>
      <c r="Z30" s="11"/>
      <c r="AA30" s="9"/>
    </row>
    <row r="31" spans="1:27" x14ac:dyDescent="0.35">
      <c r="A31" s="4" t="s">
        <v>341</v>
      </c>
      <c r="X31" s="11"/>
      <c r="Y31" s="9"/>
      <c r="Z31" s="11"/>
      <c r="AA31" s="9"/>
    </row>
    <row r="32" spans="1:27" x14ac:dyDescent="0.35">
      <c r="A32">
        <f>'[1]ET-Stunden'!A50</f>
        <v>2019</v>
      </c>
      <c r="B32" s="5">
        <f>'[1]ET-Stunden'!B50</f>
        <v>1433.3325367173579</v>
      </c>
      <c r="C32" s="5">
        <f>'[1]ET-Stunden'!C50</f>
        <v>1427.9212440023007</v>
      </c>
      <c r="D32" s="5">
        <f>'[1]ET-Stunden'!D50</f>
        <v>1412.4013984157875</v>
      </c>
      <c r="E32" s="5">
        <f>'[1]ET-Stunden'!E50</f>
        <v>1434.7657274048888</v>
      </c>
      <c r="F32" s="5">
        <f>'[1]ET-Stunden'!F50</f>
        <v>1419.492848128295</v>
      </c>
      <c r="G32" s="5">
        <f>'[1]ET-Stunden'!G50</f>
        <v>1401.7509046791351</v>
      </c>
      <c r="H32" s="31">
        <f>'[1]ET-Stunden'!H50</f>
        <v>1417.7645479429129</v>
      </c>
      <c r="I32" s="5">
        <f>'[1]ET-Stunden'!I50</f>
        <v>1423.2871346726001</v>
      </c>
      <c r="J32" s="5">
        <f>'[1]ET-Stunden'!J50</f>
        <v>1364.2081115459569</v>
      </c>
      <c r="K32" s="5">
        <f>'[1]ET-Stunden'!K50</f>
        <v>1362.1179634909795</v>
      </c>
      <c r="L32" s="5">
        <f>'[1]ET-Stunden'!L50</f>
        <v>1367.6304841116978</v>
      </c>
      <c r="M32" s="5">
        <f>'[1]ET-Stunden'!M50</f>
        <v>1375.8740496789098</v>
      </c>
      <c r="N32" s="5">
        <f>'[1]ET-Stunden'!N50</f>
        <v>1352.6949682381999</v>
      </c>
      <c r="O32" s="5">
        <f>'[1]ET-Stunden'!O50</f>
        <v>1419.3456171699402</v>
      </c>
      <c r="P32" s="5">
        <f>'[1]ET-Stunden'!P50</f>
        <v>1375.2217834634168</v>
      </c>
      <c r="Q32" s="5">
        <f>'[1]ET-Stunden'!Q50</f>
        <v>1355.4691001881656</v>
      </c>
      <c r="R32" s="5">
        <f>'[1]ET-Stunden'!R50</f>
        <v>1343.2660116361676</v>
      </c>
      <c r="S32" s="5">
        <f>'[1]ET-Stunden'!S50</f>
        <v>1340.0170796192153</v>
      </c>
      <c r="T32" s="5">
        <f>'[1]ET-Stunden'!T50</f>
        <v>1332.1499065322921</v>
      </c>
      <c r="U32" s="5">
        <f>'[1]ET-Stunden'!U50</f>
        <v>1371.5280090126087</v>
      </c>
      <c r="V32" s="5">
        <f>'[1]ET-Stunden'!V50</f>
        <v>1372.0442472014306</v>
      </c>
      <c r="W32" s="5"/>
      <c r="X32" s="18" t="str">
        <f t="shared" ref="X32:X37" si="16">HLOOKUP(Y32,$L32:$U169,ROW(L$153)-ROW(X32)+1,0)</f>
        <v>SL</v>
      </c>
      <c r="Y32" s="18">
        <f t="shared" ref="Y32:Y33" si="17">MIN(L32:U32)</f>
        <v>1332.1499065322921</v>
      </c>
      <c r="Z32" s="18" t="str">
        <f t="shared" ref="Z32:Z37" si="18">HLOOKUP(AA32,$L32:$U169,ROW(N$153)-ROW(Z32)+1,0)</f>
        <v>HH</v>
      </c>
      <c r="AA32" s="18">
        <f t="shared" ref="AA32:AA33" si="19">MAX(L32:U32)</f>
        <v>1419.3456171699402</v>
      </c>
    </row>
    <row r="33" spans="1:27" x14ac:dyDescent="0.35">
      <c r="A33">
        <f>'[1]ET-Stunden'!A51</f>
        <v>2020</v>
      </c>
      <c r="B33" s="5">
        <f>'[1]ET-Stunden'!B51</f>
        <v>1377.763013404606</v>
      </c>
      <c r="C33" s="5">
        <f>'[1]ET-Stunden'!C51</f>
        <v>1373.5214805023134</v>
      </c>
      <c r="D33" s="5">
        <f>'[1]ET-Stunden'!D51</f>
        <v>1354.474951449871</v>
      </c>
      <c r="E33" s="5">
        <f>'[1]ET-Stunden'!E51</f>
        <v>1379.8395150322926</v>
      </c>
      <c r="F33" s="5">
        <f>'[1]ET-Stunden'!F51</f>
        <v>1367.7034499718602</v>
      </c>
      <c r="G33" s="5">
        <f>'[1]ET-Stunden'!G51</f>
        <v>1330.101494860404</v>
      </c>
      <c r="H33" s="31">
        <f>'[1]ET-Stunden'!H51</f>
        <v>1358.1000954976475</v>
      </c>
      <c r="I33" s="5">
        <f>'[1]ET-Stunden'!I51</f>
        <v>1367.8149203172434</v>
      </c>
      <c r="J33" s="5">
        <f>'[1]ET-Stunden'!J51</f>
        <v>1305.2859632956008</v>
      </c>
      <c r="K33" s="5">
        <f>'[1]ET-Stunden'!K51</f>
        <v>1303.8981065295684</v>
      </c>
      <c r="L33" s="5">
        <f>'[1]ET-Stunden'!L51</f>
        <v>1295.3915884593164</v>
      </c>
      <c r="M33" s="5">
        <f>'[1]ET-Stunden'!M51</f>
        <v>1315.9037466871209</v>
      </c>
      <c r="N33" s="5">
        <f>'[1]ET-Stunden'!N51</f>
        <v>1296.7757817820395</v>
      </c>
      <c r="O33" s="5">
        <f>'[1]ET-Stunden'!O51</f>
        <v>1350.9932392632918</v>
      </c>
      <c r="P33" s="5">
        <f>'[1]ET-Stunden'!P51</f>
        <v>1312.6141625946357</v>
      </c>
      <c r="Q33" s="5">
        <f>'[1]ET-Stunden'!Q51</f>
        <v>1300.2362423234472</v>
      </c>
      <c r="R33" s="5">
        <f>'[1]ET-Stunden'!R51</f>
        <v>1294.565392920696</v>
      </c>
      <c r="S33" s="5">
        <f>'[1]ET-Stunden'!S51</f>
        <v>1287.8063808549705</v>
      </c>
      <c r="T33" s="5">
        <f>'[1]ET-Stunden'!T51</f>
        <v>1276.0214831880992</v>
      </c>
      <c r="U33" s="5">
        <f>'[1]ET-Stunden'!U51</f>
        <v>1321.2572621325448</v>
      </c>
      <c r="V33" s="5">
        <f>'[1]ET-Stunden'!V51</f>
        <v>1313.5667837921985</v>
      </c>
      <c r="W33" s="5"/>
      <c r="X33" s="18" t="str">
        <f t="shared" si="16"/>
        <v>SL</v>
      </c>
      <c r="Y33" s="18">
        <f t="shared" si="17"/>
        <v>1276.0214831880992</v>
      </c>
      <c r="Z33" s="18" t="str">
        <f t="shared" si="18"/>
        <v>HH</v>
      </c>
      <c r="AA33" s="18">
        <f t="shared" si="19"/>
        <v>1350.9932392632918</v>
      </c>
    </row>
    <row r="34" spans="1:27" x14ac:dyDescent="0.35">
      <c r="A34">
        <f>'[1]ET-Stunden'!A52</f>
        <v>2021</v>
      </c>
      <c r="B34" s="5">
        <f>'[1]ET-Stunden'!B52</f>
        <v>1399.2623296084046</v>
      </c>
      <c r="C34" s="5">
        <f>'[1]ET-Stunden'!C52</f>
        <v>1392.618016909176</v>
      </c>
      <c r="D34" s="5">
        <f>'[1]ET-Stunden'!D52</f>
        <v>1375.2948274114447</v>
      </c>
      <c r="E34" s="5">
        <f>'[1]ET-Stunden'!E52</f>
        <v>1402.8837111058583</v>
      </c>
      <c r="F34" s="5">
        <f>'[1]ET-Stunden'!F52</f>
        <v>1389.681729718305</v>
      </c>
      <c r="G34" s="5">
        <f>'[1]ET-Stunden'!G52</f>
        <v>1359.7963821767646</v>
      </c>
      <c r="H34" s="31">
        <f>'[1]ET-Stunden'!H52</f>
        <v>1381.5235501728864</v>
      </c>
      <c r="I34" s="5">
        <f>'[1]ET-Stunden'!I52</f>
        <v>1389.1196928156639</v>
      </c>
      <c r="J34" s="5">
        <f>'[1]ET-Stunden'!J52</f>
        <v>1333.9278506641647</v>
      </c>
      <c r="K34" s="5">
        <f>'[1]ET-Stunden'!K52</f>
        <v>1332.4722581889339</v>
      </c>
      <c r="L34" s="5">
        <f>'[1]ET-Stunden'!L52</f>
        <v>1326.8384236239779</v>
      </c>
      <c r="M34" s="5">
        <f>'[1]ET-Stunden'!M52</f>
        <v>1343.8310331004652</v>
      </c>
      <c r="N34" s="5">
        <f>'[1]ET-Stunden'!N52</f>
        <v>1324.7423988337305</v>
      </c>
      <c r="O34" s="5">
        <f>'[1]ET-Stunden'!O52</f>
        <v>1391.6142842896163</v>
      </c>
      <c r="P34" s="5">
        <f>'[1]ET-Stunden'!P52</f>
        <v>1342.754114844264</v>
      </c>
      <c r="Q34" s="5">
        <f>'[1]ET-Stunden'!Q52</f>
        <v>1328.2877392471662</v>
      </c>
      <c r="R34" s="5">
        <f>'[1]ET-Stunden'!R52</f>
        <v>1321.2580428741492</v>
      </c>
      <c r="S34" s="5">
        <f>'[1]ET-Stunden'!S52</f>
        <v>1310.7525277811008</v>
      </c>
      <c r="T34" s="5">
        <f>'[1]ET-Stunden'!T52</f>
        <v>1306.0468410291169</v>
      </c>
      <c r="U34" s="5">
        <f>'[1]ET-Stunden'!U52</f>
        <v>1347.8803027031813</v>
      </c>
      <c r="V34" s="5">
        <f>'[1]ET-Stunden'!V52</f>
        <v>1341.2255500543947</v>
      </c>
      <c r="W34" s="5"/>
      <c r="X34" s="18" t="str">
        <f t="shared" si="16"/>
        <v>SL</v>
      </c>
      <c r="Y34" s="18">
        <f t="shared" ref="Y34:Y36" si="20">MIN(L34:U34)</f>
        <v>1306.0468410291169</v>
      </c>
      <c r="Z34" s="18" t="str">
        <f t="shared" si="18"/>
        <v>HH</v>
      </c>
      <c r="AA34" s="18">
        <f t="shared" ref="AA34:AA36" si="21">MAX(L34:U34)</f>
        <v>1391.6142842896163</v>
      </c>
    </row>
    <row r="35" spans="1:27" x14ac:dyDescent="0.35">
      <c r="A35">
        <f>'[1]ET-Stunden'!A53</f>
        <v>2022</v>
      </c>
      <c r="B35" s="5">
        <f>'[1]ET-Stunden'!B53</f>
        <v>1378.7213877530999</v>
      </c>
      <c r="C35" s="5">
        <f>'[1]ET-Stunden'!C53</f>
        <v>1388.9459555791714</v>
      </c>
      <c r="D35" s="5">
        <f>'[1]ET-Stunden'!D53</f>
        <v>1360.2361519249853</v>
      </c>
      <c r="E35" s="5">
        <f>'[1]ET-Stunden'!E53</f>
        <v>1376.8539551713741</v>
      </c>
      <c r="F35" s="5">
        <f>'[1]ET-Stunden'!F53</f>
        <v>1375.2657513415506</v>
      </c>
      <c r="G35" s="5">
        <f>'[1]ET-Stunden'!G53</f>
        <v>1358.422932406809</v>
      </c>
      <c r="H35" s="31">
        <f>'[1]ET-Stunden'!H53</f>
        <v>1368.9533374441967</v>
      </c>
      <c r="I35" s="5">
        <f>'[1]ET-Stunden'!I53</f>
        <v>1372.7367879834001</v>
      </c>
      <c r="J35" s="5">
        <f>'[1]ET-Stunden'!J53</f>
        <v>1338.941466680727</v>
      </c>
      <c r="K35" s="5">
        <f>'[1]ET-Stunden'!K53</f>
        <v>1337.8229412431144</v>
      </c>
      <c r="L35" s="5">
        <f>'[1]ET-Stunden'!L53</f>
        <v>1337.5030717331756</v>
      </c>
      <c r="M35" s="5">
        <f>'[1]ET-Stunden'!M53</f>
        <v>1337.0446698124058</v>
      </c>
      <c r="N35" s="5">
        <f>'[1]ET-Stunden'!N53</f>
        <v>1341.6183933331668</v>
      </c>
      <c r="O35" s="5">
        <f>'[1]ET-Stunden'!O53</f>
        <v>1394.9847790867752</v>
      </c>
      <c r="P35" s="5">
        <f>'[1]ET-Stunden'!P53</f>
        <v>1360.2112132346244</v>
      </c>
      <c r="Q35" s="5">
        <f>'[1]ET-Stunden'!Q53</f>
        <v>1333.2664034089642</v>
      </c>
      <c r="R35" s="5">
        <f>'[1]ET-Stunden'!R53</f>
        <v>1328.3534521882984</v>
      </c>
      <c r="S35" s="5">
        <f>'[1]ET-Stunden'!S53</f>
        <v>1320.3578829964179</v>
      </c>
      <c r="T35" s="5">
        <f>'[1]ET-Stunden'!T53</f>
        <v>1309.8186307093345</v>
      </c>
      <c r="U35" s="5">
        <f>'[1]ET-Stunden'!U53</f>
        <v>1346.9127491064735</v>
      </c>
      <c r="V35" s="5">
        <f>'[1]ET-Stunden'!V53</f>
        <v>1343.3782682066228</v>
      </c>
      <c r="W35" s="5"/>
      <c r="X35" s="18" t="str">
        <f t="shared" si="16"/>
        <v>SL</v>
      </c>
      <c r="Y35" s="18">
        <f t="shared" si="20"/>
        <v>1309.8186307093345</v>
      </c>
      <c r="Z35" s="18" t="str">
        <f t="shared" si="18"/>
        <v>HH</v>
      </c>
      <c r="AA35" s="18">
        <f t="shared" si="21"/>
        <v>1394.9847790867752</v>
      </c>
    </row>
    <row r="36" spans="1:27" x14ac:dyDescent="0.35">
      <c r="A36">
        <f>'[1]ET-Stunden'!A54</f>
        <v>2023</v>
      </c>
      <c r="B36" s="5">
        <f>'[1]ET-Stunden'!B54</f>
        <v>1371.6120457877555</v>
      </c>
      <c r="C36" s="5">
        <f>'[1]ET-Stunden'!C54</f>
        <v>1374.3627439356933</v>
      </c>
      <c r="D36" s="5">
        <f>'[1]ET-Stunden'!D54</f>
        <v>1361.3474324153276</v>
      </c>
      <c r="E36" s="5">
        <f>'[1]ET-Stunden'!E54</f>
        <v>1372.416630366391</v>
      </c>
      <c r="F36" s="5">
        <f>'[1]ET-Stunden'!F54</f>
        <v>1372.4941328659165</v>
      </c>
      <c r="G36" s="5">
        <f>'[1]ET-Stunden'!G54</f>
        <v>1349.058674946974</v>
      </c>
      <c r="H36" s="31">
        <f>'[1]ET-Stunden'!H54</f>
        <v>1363.4375504256536</v>
      </c>
      <c r="I36" s="5">
        <f>'[1]ET-Stunden'!I54</f>
        <v>1368.697239600438</v>
      </c>
      <c r="J36" s="5">
        <f>'[1]ET-Stunden'!J54</f>
        <v>1334.2728040659158</v>
      </c>
      <c r="K36" s="5">
        <f>'[1]ET-Stunden'!K54</f>
        <v>1333.414780276014</v>
      </c>
      <c r="L36" s="5">
        <f>'[1]ET-Stunden'!L54</f>
        <v>1335.0223163262203</v>
      </c>
      <c r="M36" s="5">
        <f>'[1]ET-Stunden'!M54</f>
        <v>1332.7742184934309</v>
      </c>
      <c r="N36" s="5">
        <f>'[1]ET-Stunden'!N54</f>
        <v>1342.7926366448023</v>
      </c>
      <c r="O36" s="5">
        <f>'[1]ET-Stunden'!O54</f>
        <v>1384.1455861682757</v>
      </c>
      <c r="P36" s="5">
        <f>'[1]ET-Stunden'!P54</f>
        <v>1355.3033765084322</v>
      </c>
      <c r="Q36" s="5">
        <f>'[1]ET-Stunden'!Q54</f>
        <v>1329.4003050897088</v>
      </c>
      <c r="R36" s="5">
        <f>'[1]ET-Stunden'!R54</f>
        <v>1322.936830591651</v>
      </c>
      <c r="S36" s="5">
        <f>'[1]ET-Stunden'!S54</f>
        <v>1315.9832834894139</v>
      </c>
      <c r="T36" s="5">
        <f>'[1]ET-Stunden'!T54</f>
        <v>1309.8195828209648</v>
      </c>
      <c r="U36" s="5">
        <f>'[1]ET-Stunden'!U54</f>
        <v>1341.2920355906317</v>
      </c>
      <c r="V36" s="5">
        <f>'[1]ET-Stunden'!V54</f>
        <v>1338.7614019810601</v>
      </c>
      <c r="W36" s="5"/>
      <c r="X36" s="18" t="str">
        <f t="shared" si="16"/>
        <v>SL</v>
      </c>
      <c r="Y36" s="18">
        <f t="shared" si="20"/>
        <v>1309.8195828209648</v>
      </c>
      <c r="Z36" s="18" t="str">
        <f t="shared" si="18"/>
        <v>HH</v>
      </c>
      <c r="AA36" s="18">
        <f t="shared" si="21"/>
        <v>1384.1455861682757</v>
      </c>
    </row>
    <row r="37" spans="1:27" x14ac:dyDescent="0.35">
      <c r="A37">
        <f>'[1]ET-Stunden'!A55</f>
        <v>2024</v>
      </c>
      <c r="B37" s="5">
        <f>'[1]ET-Stunden'!B55</f>
        <v>1366.1764859783091</v>
      </c>
      <c r="C37" s="5">
        <f>'[1]ET-Stunden'!C55</f>
        <v>1363.5094604511662</v>
      </c>
      <c r="D37" s="5">
        <f>'[1]ET-Stunden'!D55</f>
        <v>1355.412976729114</v>
      </c>
      <c r="E37" s="5">
        <f>'[1]ET-Stunden'!E55</f>
        <v>1371.2347159342514</v>
      </c>
      <c r="F37" s="5">
        <f>'[1]ET-Stunden'!F55</f>
        <v>1359.8173686869632</v>
      </c>
      <c r="G37" s="5">
        <f>'[1]ET-Stunden'!G55</f>
        <v>1341.008814842794</v>
      </c>
      <c r="H37" s="31">
        <f>'[1]ET-Stunden'!H55</f>
        <v>1356.2581855956053</v>
      </c>
      <c r="I37" s="5">
        <f>'[1]ET-Stunden'!I55</f>
        <v>1361.8731974178879</v>
      </c>
      <c r="J37" s="5">
        <f>'[1]ET-Stunden'!J55</f>
        <v>1330.2755989054447</v>
      </c>
      <c r="K37" s="5">
        <f>'[1]ET-Stunden'!K55</f>
        <v>1329.6520028083319</v>
      </c>
      <c r="L37" s="5">
        <f>'[1]ET-Stunden'!L55</f>
        <v>1330.6535274964979</v>
      </c>
      <c r="M37" s="5">
        <f>'[1]ET-Stunden'!M55</f>
        <v>1331.6627515450298</v>
      </c>
      <c r="N37" s="5">
        <f>'[1]ET-Stunden'!N55</f>
        <v>1336.5483749963498</v>
      </c>
      <c r="O37" s="5">
        <f>'[1]ET-Stunden'!O55</f>
        <v>1377.6376246398638</v>
      </c>
      <c r="P37" s="5">
        <f>'[1]ET-Stunden'!P55</f>
        <v>1350.3634384791785</v>
      </c>
      <c r="Q37" s="5">
        <f>'[1]ET-Stunden'!Q55</f>
        <v>1325.4477640823964</v>
      </c>
      <c r="R37" s="5">
        <f>'[1]ET-Stunden'!R55</f>
        <v>1319.0008108312229</v>
      </c>
      <c r="S37" s="5">
        <f>'[1]ET-Stunden'!S55</f>
        <v>1310.9018065062962</v>
      </c>
      <c r="T37" s="5">
        <f>'[1]ET-Stunden'!T55</f>
        <v>1307.3361994312604</v>
      </c>
      <c r="U37" s="5">
        <f>'[1]ET-Stunden'!U55</f>
        <v>1334.6288274063352</v>
      </c>
      <c r="V37" s="5">
        <f>'[1]ET-Stunden'!V55</f>
        <v>1334.3760845456325</v>
      </c>
      <c r="W37" s="5"/>
      <c r="X37" s="18" t="str">
        <f t="shared" si="16"/>
        <v>SL</v>
      </c>
      <c r="Y37" s="18">
        <f t="shared" ref="Y37:Y38" si="22">MIN(L37:U37)</f>
        <v>1307.3361994312604</v>
      </c>
      <c r="Z37" s="18" t="str">
        <f t="shared" si="18"/>
        <v>HH</v>
      </c>
      <c r="AA37" s="18">
        <f t="shared" ref="AA37:AA38" si="23">MAX(L37:U37)</f>
        <v>1377.6376246398638</v>
      </c>
    </row>
    <row r="38" spans="1:27" x14ac:dyDescent="0.35">
      <c r="A38">
        <f>A37+1</f>
        <v>2025</v>
      </c>
      <c r="B38" s="5">
        <f>'[1]ET-Stunden'!B56</f>
        <v>1365.7998563239764</v>
      </c>
      <c r="C38" s="5">
        <f>'[1]ET-Stunden'!C56</f>
        <v>1353.7323613420301</v>
      </c>
      <c r="D38" s="5">
        <f>'[1]ET-Stunden'!D56</f>
        <v>1349.0058466977598</v>
      </c>
      <c r="E38" s="5">
        <f>'[1]ET-Stunden'!E56</f>
        <v>1359.2866653791814</v>
      </c>
      <c r="F38" s="5">
        <f>'[1]ET-Stunden'!F56</f>
        <v>1363.0193475385277</v>
      </c>
      <c r="G38" s="5">
        <f>'[1]ET-Stunden'!G56</f>
        <v>1342.5988139139472</v>
      </c>
      <c r="H38" s="31">
        <f>'[1]ET-Stunden'!H56</f>
        <v>1353.0514521528432</v>
      </c>
      <c r="I38" s="5">
        <f>'[1]ET-Stunden'!I56</f>
        <v>1356.9178328410999</v>
      </c>
      <c r="J38" s="5">
        <f>'[1]ET-Stunden'!J56</f>
        <v>1328.5875593477672</v>
      </c>
      <c r="K38" s="5">
        <f>'[1]ET-Stunden'!K56</f>
        <v>1327.7756325955672</v>
      </c>
      <c r="L38" s="5">
        <f>'[1]ET-Stunden'!L56</f>
        <v>1326.7923755129866</v>
      </c>
      <c r="M38" s="5">
        <f>'[1]ET-Stunden'!M56</f>
        <v>1324.0558346497887</v>
      </c>
      <c r="N38" s="5">
        <f>'[1]ET-Stunden'!N56</f>
        <v>1332.917987965443</v>
      </c>
      <c r="O38" s="5">
        <f>'[1]ET-Stunden'!O56</f>
        <v>1372.3934126004135</v>
      </c>
      <c r="P38" s="5">
        <f>'[1]ET-Stunden'!P56</f>
        <v>1346.650941715973</v>
      </c>
      <c r="Q38" s="5">
        <f>'[1]ET-Stunden'!Q56</f>
        <v>1321.9198159448872</v>
      </c>
      <c r="R38" s="5">
        <f>'[1]ET-Stunden'!R56</f>
        <v>1323.0195443764997</v>
      </c>
      <c r="S38" s="5">
        <f>'[1]ET-Stunden'!S56</f>
        <v>1316.2068417515095</v>
      </c>
      <c r="T38" s="5">
        <f>'[1]ET-Stunden'!T56</f>
        <v>1313.301013559972</v>
      </c>
      <c r="U38" s="5">
        <f>'[1]ET-Stunden'!U56</f>
        <v>1332.3412678286072</v>
      </c>
      <c r="V38" s="5">
        <f>'[1]ET-Stunden'!V56</f>
        <v>1332.2416162846332</v>
      </c>
      <c r="W38" s="5"/>
      <c r="X38" s="18" t="str">
        <f>HLOOKUP(Y38,$L38:$U188,ROW(L$153)-ROW(X38)+1,0)</f>
        <v>SL</v>
      </c>
      <c r="Y38" s="9">
        <f t="shared" si="22"/>
        <v>1313.301013559972</v>
      </c>
      <c r="Z38" s="18" t="str">
        <f>HLOOKUP(AA38,$L38:$U188,ROW(N$153)-ROW(Z38)+1,0)</f>
        <v>HH</v>
      </c>
      <c r="AA38" s="9">
        <f t="shared" si="23"/>
        <v>1372.3934126004135</v>
      </c>
    </row>
    <row r="39" spans="1:27" x14ac:dyDescent="0.35">
      <c r="B39" s="7"/>
      <c r="C39" s="7"/>
      <c r="D39" s="7"/>
      <c r="E39" s="7"/>
      <c r="F39" s="7"/>
      <c r="G39" s="7"/>
      <c r="H39" s="15"/>
      <c r="I39" s="7"/>
      <c r="J39" s="7"/>
      <c r="K39" s="7"/>
      <c r="L39" s="7"/>
      <c r="M39" s="7"/>
      <c r="N39" s="7"/>
      <c r="O39" s="7"/>
      <c r="P39" s="7"/>
      <c r="Q39" s="7"/>
      <c r="R39" s="7"/>
      <c r="S39" s="7"/>
      <c r="T39" s="7"/>
      <c r="U39" s="7"/>
      <c r="V39" s="7"/>
      <c r="X39" s="11"/>
      <c r="Y39" s="9"/>
      <c r="Z39" s="11"/>
      <c r="AA39" s="9"/>
    </row>
    <row r="40" spans="1:27" x14ac:dyDescent="0.35">
      <c r="A40" s="4" t="s">
        <v>342</v>
      </c>
      <c r="X40" s="11"/>
      <c r="Y40" s="9"/>
      <c r="Z40" s="11"/>
      <c r="AA40" s="9"/>
    </row>
    <row r="41" spans="1:27" x14ac:dyDescent="0.35">
      <c r="A41" s="32">
        <f>[1]ET!A256</f>
        <v>2019</v>
      </c>
      <c r="B41" s="3">
        <f>[1]ET!B256</f>
        <v>-14.126833655077684</v>
      </c>
      <c r="C41" s="3">
        <f>[1]ET!C256</f>
        <v>-5.7692156177860108</v>
      </c>
      <c r="D41" s="3">
        <f>[1]ET!D256</f>
        <v>-0.65072444253717854</v>
      </c>
      <c r="E41" s="3">
        <f>[1]ET!E256</f>
        <v>-7.5810897766903071</v>
      </c>
      <c r="F41" s="3">
        <f>[1]ET!F256</f>
        <v>-5.556130079992939</v>
      </c>
      <c r="G41" s="3">
        <f>[1]ET!G256</f>
        <v>8.3629181229784333</v>
      </c>
      <c r="H41" s="14">
        <f>[1]ET!H256</f>
        <v>-2.2042701576399093</v>
      </c>
      <c r="I41" s="3">
        <f>[1]ET!I256</f>
        <v>-5.8485510253579314</v>
      </c>
      <c r="J41" s="3">
        <f>[1]ET!J256</f>
        <v>1.2380229216288106</v>
      </c>
      <c r="K41" s="3">
        <f>[1]ET!K256</f>
        <v>0.84135329200932385</v>
      </c>
      <c r="L41" s="3">
        <f>[1]ET!L256</f>
        <v>1.3375191965488502</v>
      </c>
      <c r="M41" s="3">
        <f>[1]ET!M256</f>
        <v>1.1442974914821158</v>
      </c>
      <c r="N41" s="3">
        <f>[1]ET!N256</f>
        <v>21.19952061099314</v>
      </c>
      <c r="O41" s="3">
        <f>[1]ET!O256</f>
        <v>19.537556932754828</v>
      </c>
      <c r="P41" s="3">
        <f>[1]ET!P256</f>
        <v>3.9179502462812805</v>
      </c>
      <c r="Q41" s="3">
        <f>[1]ET!Q256</f>
        <v>-3.3890833390907287</v>
      </c>
      <c r="R41" s="3">
        <f>[1]ET!R256</f>
        <v>0.91937277582373955</v>
      </c>
      <c r="S41" s="3">
        <f>[1]ET!S256</f>
        <v>-8.9852843132329951</v>
      </c>
      <c r="T41" s="3">
        <f>[1]ET!T256</f>
        <v>2.938915774587985</v>
      </c>
      <c r="U41" s="3">
        <f>[1]ET!U256</f>
        <v>-8.5806389850825759</v>
      </c>
      <c r="V41" s="3">
        <f>[1]ET!V256</f>
        <v>0.29807246472809168</v>
      </c>
      <c r="X41" s="18" t="str">
        <f>HLOOKUP(Y41,$L41:$U176,ROW(L$153)-ROW(X41)+1,0)</f>
        <v>RP</v>
      </c>
      <c r="Y41" s="9">
        <f t="shared" ref="Y41:Y42" si="24">MIN(L41:U41)</f>
        <v>-8.9852843132329951</v>
      </c>
      <c r="Z41" s="18" t="str">
        <f>HLOOKUP(AA41,$L41:$U176,ROW(N$153)-ROW(Z41)+1,0)</f>
        <v>HB</v>
      </c>
      <c r="AA41" s="9">
        <f t="shared" ref="AA41:AA42" si="25">MAX(L41:U41)</f>
        <v>21.19952061099314</v>
      </c>
    </row>
    <row r="42" spans="1:27" x14ac:dyDescent="0.35">
      <c r="A42" s="32">
        <f>[1]ET!A257</f>
        <v>2020</v>
      </c>
      <c r="B42" s="3">
        <f>[1]ET!B257</f>
        <v>-14.475478325613198</v>
      </c>
      <c r="C42" s="3">
        <f>[1]ET!C257</f>
        <v>-5.7931262392597551</v>
      </c>
      <c r="D42" s="3">
        <f>[1]ET!D257</f>
        <v>-0.70315997694174281</v>
      </c>
      <c r="E42" s="3">
        <f>[1]ET!E257</f>
        <v>-7.4978295888513555</v>
      </c>
      <c r="F42" s="3">
        <f>[1]ET!F257</f>
        <v>-5.5021865471218154</v>
      </c>
      <c r="G42" s="3">
        <f>[1]ET!G257</f>
        <v>8.8064008889693497</v>
      </c>
      <c r="H42" s="14">
        <f>[1]ET!H257</f>
        <v>-2.1210077370548195</v>
      </c>
      <c r="I42" s="3">
        <f>[1]ET!I257</f>
        <v>-5.9125493897742105</v>
      </c>
      <c r="J42" s="3">
        <f>[1]ET!J257</f>
        <v>1.1947582164684456</v>
      </c>
      <c r="K42" s="3">
        <f>[1]ET!K257</f>
        <v>0.769062326938039</v>
      </c>
      <c r="L42" s="3">
        <f>[1]ET!L257</f>
        <v>1.2348034776741017</v>
      </c>
      <c r="M42" s="3">
        <f>[1]ET!M257</f>
        <v>1.1297045097849829</v>
      </c>
      <c r="N42" s="3">
        <f>[1]ET!N257</f>
        <v>21.006653659973129</v>
      </c>
      <c r="O42" s="3">
        <f>[1]ET!O257</f>
        <v>19.688539213973534</v>
      </c>
      <c r="P42" s="3">
        <f>[1]ET!P257</f>
        <v>3.8898938414459669</v>
      </c>
      <c r="Q42" s="3">
        <f>[1]ET!Q257</f>
        <v>-3.5768444047073396</v>
      </c>
      <c r="R42" s="3">
        <f>[1]ET!R257</f>
        <v>0.90174196456022515</v>
      </c>
      <c r="S42" s="3">
        <f>[1]ET!S257</f>
        <v>-9.2667562138781889</v>
      </c>
      <c r="T42" s="3">
        <f>[1]ET!T257</f>
        <v>2.5579911666764374</v>
      </c>
      <c r="U42" s="3">
        <f>[1]ET!U257</f>
        <v>-8.7588102278657143</v>
      </c>
      <c r="V42" s="3">
        <f>[1]ET!V257</f>
        <v>0.25352488546903718</v>
      </c>
      <c r="X42" s="18" t="str">
        <f>HLOOKUP(Y42,$L42:$U177,ROW(L$153)-ROW(X42)+1,0)</f>
        <v>RP</v>
      </c>
      <c r="Y42" s="9">
        <f t="shared" si="24"/>
        <v>-9.2667562138781889</v>
      </c>
      <c r="Z42" s="18" t="str">
        <f>HLOOKUP(AA42,$L42:$U177,ROW(N$153)-ROW(Z42)+1,0)</f>
        <v>HB</v>
      </c>
      <c r="AA42" s="9">
        <f t="shared" si="25"/>
        <v>21.006653659973129</v>
      </c>
    </row>
    <row r="43" spans="1:27" x14ac:dyDescent="0.35">
      <c r="A43" s="32">
        <f>[1]ET!A258</f>
        <v>2021</v>
      </c>
      <c r="B43" s="3">
        <f>[1]ET!B258</f>
        <v>-14.01060489680046</v>
      </c>
      <c r="C43" s="3">
        <f>[1]ET!C258</f>
        <v>-5.6700676948107773</v>
      </c>
      <c r="D43" s="3">
        <f>[1]ET!D258</f>
        <v>-0.58726696451546878</v>
      </c>
      <c r="E43" s="3">
        <f>[1]ET!E258</f>
        <v>-7.2352281471125046</v>
      </c>
      <c r="F43" s="3">
        <f>[1]ET!F258</f>
        <v>-5.2810537841257092</v>
      </c>
      <c r="G43" s="3">
        <f>[1]ET!G258</f>
        <v>9.2856566525913724</v>
      </c>
      <c r="H43" s="14">
        <f>[1]ET!H258</f>
        <v>-1.8149214795173734</v>
      </c>
      <c r="I43" s="3">
        <f>[1]ET!I258</f>
        <v>-5.6958494920335916</v>
      </c>
      <c r="J43" s="3">
        <f>[1]ET!J258</f>
        <v>1.2056060295319759</v>
      </c>
      <c r="K43" s="3">
        <f>[1]ET!K258</f>
        <v>0.75095088682776745</v>
      </c>
      <c r="L43" s="3">
        <f>[1]ET!L258</f>
        <v>1.2115934512629245</v>
      </c>
      <c r="M43" s="3">
        <f>[1]ET!M258</f>
        <v>1.1792645356546676</v>
      </c>
      <c r="N43" s="3">
        <f>[1]ET!N258</f>
        <v>20.935875936233479</v>
      </c>
      <c r="O43" s="3">
        <f>[1]ET!O258</f>
        <v>19.893037131638689</v>
      </c>
      <c r="P43" s="3">
        <f>[1]ET!P258</f>
        <v>3.9215357307989489</v>
      </c>
      <c r="Q43" s="3">
        <f>[1]ET!Q258</f>
        <v>-3.6841867816105656</v>
      </c>
      <c r="R43" s="3">
        <f>[1]ET!R258</f>
        <v>0.87663616567505431</v>
      </c>
      <c r="S43" s="3">
        <f>[1]ET!S258</f>
        <v>-9.3219850865960971</v>
      </c>
      <c r="T43" s="3">
        <f>[1]ET!T258</f>
        <v>2.2093567830394543</v>
      </c>
      <c r="U43" s="3">
        <f>[1]ET!U258</f>
        <v>-8.8514246646626695</v>
      </c>
      <c r="V43" s="3">
        <f>[1]ET!V258</f>
        <v>0.29306631735529848</v>
      </c>
      <c r="X43" s="18" t="str">
        <f>HLOOKUP(Y43,$L43:$U178,ROW(L$153)-ROW(X43)+1,0)</f>
        <v>RP</v>
      </c>
      <c r="Y43" s="9">
        <f t="shared" ref="Y43:Y46" si="26">MIN(L43:U43)</f>
        <v>-9.3219850865960971</v>
      </c>
      <c r="Z43" s="18" t="str">
        <f>HLOOKUP(AA43,$L43:$U178,ROW(N$153)-ROW(Z43)+1,0)</f>
        <v>HB</v>
      </c>
      <c r="AA43" s="9">
        <f t="shared" ref="AA43:AA46" si="27">MAX(L43:U43)</f>
        <v>20.935875936233479</v>
      </c>
    </row>
    <row r="44" spans="1:27" x14ac:dyDescent="0.35">
      <c r="A44" s="32">
        <f>[1]ET!A259</f>
        <v>2022</v>
      </c>
      <c r="B44" s="3">
        <f>[1]ET!B259</f>
        <v>-13.655745573926731</v>
      </c>
      <c r="C44" s="3">
        <f>[1]ET!C259</f>
        <v>-5.5264961154462808</v>
      </c>
      <c r="D44" s="3">
        <f>[1]ET!D259</f>
        <v>-0.45544414630701474</v>
      </c>
      <c r="E44" s="3">
        <f>[1]ET!E259</f>
        <v>-7.1021208161624276</v>
      </c>
      <c r="F44" s="3">
        <f>[1]ET!F259</f>
        <v>-5.1497029336218656</v>
      </c>
      <c r="G44" s="3">
        <f>[1]ET!G259</f>
        <v>9.5702543311187771</v>
      </c>
      <c r="H44" s="14">
        <f>[1]ET!H259</f>
        <v>-1.533234929696752</v>
      </c>
      <c r="I44" s="3">
        <f>[1]ET!I259</f>
        <v>-5.5225878825717327</v>
      </c>
      <c r="J44" s="3">
        <f>[1]ET!J259</f>
        <v>1.2382469419974955</v>
      </c>
      <c r="K44" s="3">
        <f>[1]ET!K259</f>
        <v>0.759865985341309</v>
      </c>
      <c r="L44" s="3">
        <f>[1]ET!L259</f>
        <v>1.3001637050777248</v>
      </c>
      <c r="M44" s="3">
        <f>[1]ET!M259</f>
        <v>1.1905944465141081</v>
      </c>
      <c r="N44" s="3">
        <f>[1]ET!N259</f>
        <v>20.8049923982283</v>
      </c>
      <c r="O44" s="3">
        <f>[1]ET!O259</f>
        <v>20.144044396789496</v>
      </c>
      <c r="P44" s="3">
        <f>[1]ET!P259</f>
        <v>4.0085619715850891</v>
      </c>
      <c r="Q44" s="3">
        <f>[1]ET!Q259</f>
        <v>-3.7912954073255509</v>
      </c>
      <c r="R44" s="3">
        <f>[1]ET!R259</f>
        <v>0.83271368918567179</v>
      </c>
      <c r="S44" s="3">
        <f>[1]ET!S259</f>
        <v>-9.2606852280724894</v>
      </c>
      <c r="T44" s="3">
        <f>[1]ET!T259</f>
        <v>1.9323900864115384</v>
      </c>
      <c r="U44" s="3">
        <f>[1]ET!U259</f>
        <v>-9.0873576241222001</v>
      </c>
      <c r="V44" s="3">
        <f>[1]ET!V259</f>
        <v>0.35065418922178276</v>
      </c>
      <c r="X44" s="18" t="str">
        <f>HLOOKUP(Y44,$L44:$U179,ROW(L$153)-ROW(X44)+1,0)</f>
        <v>RP</v>
      </c>
      <c r="Y44" s="9">
        <f t="shared" si="26"/>
        <v>-9.2606852280724894</v>
      </c>
      <c r="Z44" s="18" t="str">
        <f>HLOOKUP(AA44,$L44:$U179,ROW(N$153)-ROW(Z44)+1,0)</f>
        <v>HB</v>
      </c>
      <c r="AA44" s="9">
        <f t="shared" si="27"/>
        <v>20.8049923982283</v>
      </c>
    </row>
    <row r="45" spans="1:27" x14ac:dyDescent="0.35">
      <c r="A45" s="32">
        <f>[1]ET!A260</f>
        <v>2023</v>
      </c>
      <c r="B45" s="3">
        <f>[1]ET!B260</f>
        <v>-14.047364776540642</v>
      </c>
      <c r="C45" s="3">
        <f>[1]ET!C260</f>
        <v>-5.6388105080396285</v>
      </c>
      <c r="D45" s="3">
        <f>[1]ET!D260</f>
        <v>-0.52286994389159913</v>
      </c>
      <c r="E45" s="3">
        <f>[1]ET!E260</f>
        <v>-7.2520892825452083</v>
      </c>
      <c r="F45" s="3">
        <f>[1]ET!F260</f>
        <v>-5.1055302501812294</v>
      </c>
      <c r="G45" s="3">
        <f>[1]ET!G260</f>
        <v>9.7581314719377996</v>
      </c>
      <c r="H45" s="14">
        <f>[1]ET!H260</f>
        <v>-1.5266198553608863</v>
      </c>
      <c r="I45" s="3">
        <f>[1]ET!I260</f>
        <v>-5.6545006819480523</v>
      </c>
      <c r="J45" s="3">
        <f>[1]ET!J260</f>
        <v>1.2308607861888743</v>
      </c>
      <c r="K45" s="3">
        <f>[1]ET!K260</f>
        <v>0.73602343976793749</v>
      </c>
      <c r="L45" s="3">
        <f>[1]ET!L260</f>
        <v>1.3799064906533578</v>
      </c>
      <c r="M45" s="3">
        <f>[1]ET!M260</f>
        <v>1.1110209130274769</v>
      </c>
      <c r="N45" s="3">
        <f>[1]ET!N260</f>
        <v>20.7280069509785</v>
      </c>
      <c r="O45" s="3">
        <f>[1]ET!O260</f>
        <v>20.490800731342791</v>
      </c>
      <c r="P45" s="3">
        <f>[1]ET!P260</f>
        <v>4.1224547206294222</v>
      </c>
      <c r="Q45" s="3">
        <f>[1]ET!Q260</f>
        <v>-3.9863323588724033</v>
      </c>
      <c r="R45" s="3">
        <f>[1]ET!R260</f>
        <v>0.78814033154485219</v>
      </c>
      <c r="S45" s="3">
        <f>[1]ET!S260</f>
        <v>-9.4669004843713243</v>
      </c>
      <c r="T45" s="3">
        <f>[1]ET!T260</f>
        <v>1.7097563854128146</v>
      </c>
      <c r="U45" s="3">
        <f>[1]ET!U260</f>
        <v>-9.291380631695672</v>
      </c>
      <c r="V45" s="3">
        <f>[1]ET!V260</f>
        <v>0.33307935125721128</v>
      </c>
      <c r="X45" s="18" t="str">
        <f>HLOOKUP(Y45,$L45:$U180,ROW(L$153)-ROW(X45)+1,0)</f>
        <v>RP</v>
      </c>
      <c r="Y45" s="9">
        <f t="shared" si="26"/>
        <v>-9.4669004843713243</v>
      </c>
      <c r="Z45" s="18" t="str">
        <f>HLOOKUP(AA45,$L45:$U180,ROW(N$153)-ROW(Z45)+1,0)</f>
        <v>HB</v>
      </c>
      <c r="AA45" s="9">
        <f t="shared" si="27"/>
        <v>20.7280069509785</v>
      </c>
    </row>
    <row r="46" spans="1:27" x14ac:dyDescent="0.35">
      <c r="A46" s="32">
        <v>2024</v>
      </c>
      <c r="B46" s="3">
        <f>[1]ET!B261</f>
        <v>-14.279484970156583</v>
      </c>
      <c r="C46" s="3">
        <f>[1]ET!C261</f>
        <v>-5.7963211129191858</v>
      </c>
      <c r="D46" s="3">
        <f>[1]ET!D261</f>
        <v>-0.60343587416100386</v>
      </c>
      <c r="E46" s="3">
        <f>[1]ET!E261</f>
        <v>-7.3928674696846164</v>
      </c>
      <c r="F46" s="3">
        <f>[1]ET!F261</f>
        <v>-5.0351642096202589</v>
      </c>
      <c r="G46" s="3">
        <f>[1]ET!G261</f>
        <v>9.9127617261983225</v>
      </c>
      <c r="H46" s="14">
        <f>[1]ET!H261</f>
        <v>-1.5457686701387801</v>
      </c>
      <c r="I46" s="3">
        <f>[1]ET!I261</f>
        <v>-5.7649449682531131</v>
      </c>
      <c r="J46" s="3">
        <f>[1]ET!J261</f>
        <v>1.2520049140447016</v>
      </c>
      <c r="K46" s="3">
        <f>[1]ET!K261</f>
        <v>0.74881796824694202</v>
      </c>
      <c r="L46" s="3">
        <f>[1]ET!L261</f>
        <v>1.4343531747460705</v>
      </c>
      <c r="M46" s="3">
        <f>[1]ET!M261</f>
        <v>1.0826167963991358</v>
      </c>
      <c r="N46" s="3">
        <f>[1]ET!N261</f>
        <v>20.652112875365855</v>
      </c>
      <c r="O46" s="3">
        <f>[1]ET!O261</f>
        <v>20.678034970563424</v>
      </c>
      <c r="P46" s="3">
        <f>[1]ET!P261</f>
        <v>4.2722112285014804</v>
      </c>
      <c r="Q46" s="3">
        <f>[1]ET!Q261</f>
        <v>-4.111910576511896</v>
      </c>
      <c r="R46" s="3">
        <f>[1]ET!R261</f>
        <v>0.82976351129209636</v>
      </c>
      <c r="S46" s="3">
        <f>[1]ET!S261</f>
        <v>-9.6104115502224854</v>
      </c>
      <c r="T46" s="3">
        <f>[1]ET!T261</f>
        <v>1.5994592944330059</v>
      </c>
      <c r="U46" s="3">
        <f>[1]ET!U261</f>
        <v>-9.4039327950036302</v>
      </c>
      <c r="V46" s="3">
        <f>[1]ET!V261</f>
        <v>0.34140083066953708</v>
      </c>
      <c r="X46" s="18" t="str">
        <f>HLOOKUP(Y46,$L46:$U196,ROW(L$153)-ROW(X46)+1,0)</f>
        <v>RP</v>
      </c>
      <c r="Y46" s="9">
        <f t="shared" si="26"/>
        <v>-9.6104115502224854</v>
      </c>
      <c r="Z46" s="18" t="str">
        <f>HLOOKUP(AA46,$L46:$U196,ROW(N$153)-ROW(Z46)+1,0)</f>
        <v>HH</v>
      </c>
      <c r="AA46" s="9">
        <f t="shared" si="27"/>
        <v>20.678034970563424</v>
      </c>
    </row>
    <row r="47" spans="1:27" x14ac:dyDescent="0.35">
      <c r="A47">
        <f>A46+1</f>
        <v>2025</v>
      </c>
      <c r="B47" s="3"/>
      <c r="C47" s="3"/>
      <c r="D47" s="3"/>
      <c r="E47" s="3"/>
      <c r="F47" s="3"/>
      <c r="G47" s="3"/>
      <c r="H47" s="14"/>
      <c r="I47" s="3"/>
      <c r="J47" s="3"/>
      <c r="K47" s="3"/>
      <c r="L47" s="3"/>
      <c r="M47" s="3"/>
      <c r="N47" s="3"/>
      <c r="O47" s="3"/>
      <c r="P47" s="3"/>
      <c r="Q47" s="3"/>
      <c r="R47" s="3"/>
      <c r="S47" s="3"/>
      <c r="T47" s="3"/>
      <c r="U47" s="3"/>
      <c r="V47" s="3"/>
      <c r="X47" s="18"/>
      <c r="Y47" s="9"/>
      <c r="Z47" s="18"/>
      <c r="AA47" s="9"/>
    </row>
    <row r="48" spans="1:27" x14ac:dyDescent="0.35">
      <c r="A48" t="s">
        <v>755</v>
      </c>
      <c r="B48" s="3"/>
      <c r="C48" s="3"/>
      <c r="D48" s="3"/>
      <c r="E48" s="3"/>
      <c r="F48" s="3"/>
      <c r="G48" s="3"/>
      <c r="H48" s="14"/>
      <c r="I48" s="3"/>
      <c r="J48" s="3"/>
      <c r="K48" s="3"/>
      <c r="L48" s="3"/>
      <c r="M48" s="3"/>
      <c r="N48" s="3"/>
      <c r="O48" s="3"/>
      <c r="P48" s="3"/>
      <c r="Q48" s="3"/>
      <c r="R48" s="3"/>
      <c r="S48" s="3"/>
      <c r="T48" s="3"/>
      <c r="U48" s="3"/>
      <c r="V48" s="3"/>
      <c r="X48" s="11"/>
      <c r="Y48" s="11"/>
      <c r="Z48" s="11"/>
      <c r="AA48" s="9"/>
    </row>
    <row r="49" spans="1:27" x14ac:dyDescent="0.35">
      <c r="B49" s="3"/>
      <c r="C49" s="3"/>
      <c r="D49" s="3"/>
      <c r="E49" s="3"/>
      <c r="F49" s="3"/>
      <c r="G49" s="3"/>
      <c r="H49" s="14"/>
      <c r="I49" s="3"/>
      <c r="J49" s="3"/>
      <c r="K49" s="3"/>
      <c r="L49" s="3"/>
      <c r="M49" s="3"/>
      <c r="N49" s="3"/>
      <c r="O49" s="3"/>
      <c r="P49" s="3"/>
      <c r="Q49" s="3"/>
      <c r="R49" s="3"/>
      <c r="S49" s="3"/>
      <c r="T49" s="3"/>
      <c r="U49" s="3"/>
      <c r="V49" s="3"/>
      <c r="X49" s="11"/>
      <c r="Y49" s="11"/>
      <c r="Z49" s="11"/>
      <c r="AA49" s="9"/>
    </row>
    <row r="50" spans="1:27" x14ac:dyDescent="0.35">
      <c r="A50" s="4" t="s">
        <v>750</v>
      </c>
      <c r="B50" s="3"/>
      <c r="C50" s="3"/>
      <c r="D50" s="3"/>
      <c r="E50" s="3"/>
      <c r="F50" s="3"/>
      <c r="G50" s="3"/>
      <c r="H50" s="14"/>
      <c r="I50" s="3"/>
      <c r="J50" s="3"/>
      <c r="K50" s="3"/>
      <c r="L50" s="3"/>
      <c r="M50" s="3"/>
      <c r="N50" s="3"/>
      <c r="O50" s="3"/>
      <c r="P50" s="3"/>
      <c r="Q50" s="3"/>
      <c r="R50" s="3"/>
      <c r="S50" s="3"/>
      <c r="T50" s="3"/>
      <c r="U50" s="3"/>
      <c r="V50" s="3"/>
      <c r="X50" s="11"/>
      <c r="Y50" s="11"/>
      <c r="Z50" s="11"/>
      <c r="AA50" s="9"/>
    </row>
    <row r="51" spans="1:27" x14ac:dyDescent="0.35">
      <c r="A51" s="7">
        <f t="shared" ref="A51:A56" si="28">A41</f>
        <v>2019</v>
      </c>
      <c r="B51" s="3">
        <f>[1]Pendler!B4</f>
        <v>29.974841884753783</v>
      </c>
      <c r="C51" s="3">
        <f>[1]Pendler!C4</f>
        <v>12.222409923498322</v>
      </c>
      <c r="D51" s="3">
        <f>[1]Pendler!D4</f>
        <v>8.6355103675511238</v>
      </c>
      <c r="E51" s="3">
        <f>[1]Pendler!E4</f>
        <v>16.56095630766675</v>
      </c>
      <c r="F51" s="3">
        <f>[1]Pendler!F4</f>
        <v>14.480066165750813</v>
      </c>
      <c r="G51" s="3">
        <f>[1]Pendler!G4</f>
        <v>13.558144471354295</v>
      </c>
      <c r="H51" s="14">
        <f>[1]Pendler!H4</f>
        <v>6.5383714169996114</v>
      </c>
      <c r="I51" s="3">
        <f>[1]Pendler!I4</f>
        <v>11.719279890142504</v>
      </c>
      <c r="J51" s="3">
        <f>[1]Pendler!J4</f>
        <v>0.99296129911759667</v>
      </c>
      <c r="K51" s="3">
        <f>[1]Pendler!K4</f>
        <v>0.66348395095897372</v>
      </c>
      <c r="L51" s="3">
        <f>[1]Pendler!L4</f>
        <v>6.3277407407087187</v>
      </c>
      <c r="M51" s="3">
        <f>[1]Pendler!M4</f>
        <v>5.3797276745168396</v>
      </c>
      <c r="N51" s="3">
        <f>[1]Pendler!N4</f>
        <v>21.324412626723682</v>
      </c>
      <c r="O51" s="3">
        <f>[1]Pendler!O4</f>
        <v>17.217927816688373</v>
      </c>
      <c r="P51" s="3">
        <f>[1]Pendler!P4</f>
        <v>10.466340759737138</v>
      </c>
      <c r="Q51" s="3">
        <f>[1]Pendler!Q4</f>
        <v>14.004562934016182</v>
      </c>
      <c r="R51" s="3">
        <f>[1]Pendler!R4</f>
        <v>4.9966058135799436</v>
      </c>
      <c r="S51" s="3">
        <f>[1]Pendler!S4</f>
        <v>20.836272532007953</v>
      </c>
      <c r="T51" s="3">
        <f>[1]Pendler!T4</f>
        <v>9.371148071524372</v>
      </c>
      <c r="U51" s="3">
        <f>[1]Pendler!U4</f>
        <v>21.625739404258567</v>
      </c>
      <c r="V51" s="3" t="str">
        <f>[1]Pendler!V4</f>
        <v>.</v>
      </c>
      <c r="X51" s="18" t="str">
        <f t="shared" ref="X51:X56" si="29">HLOOKUP(Y51,$L51:$U185,ROW(L$153)-ROW(X51)+1,0)</f>
        <v>NW</v>
      </c>
      <c r="Y51" s="9">
        <f t="shared" ref="Y51:Y57" si="30">MIN(L51:U51)</f>
        <v>4.9966058135799436</v>
      </c>
      <c r="Z51" s="18" t="str">
        <f t="shared" ref="Z51:Z56" si="31">HLOOKUP(AA51,$L51:$U185,ROW(N$153)-ROW(Z51)+1,0)</f>
        <v>SH</v>
      </c>
      <c r="AA51" s="9">
        <f t="shared" ref="AA51:AA57" si="32">MAX(L51:U51)</f>
        <v>21.625739404258567</v>
      </c>
    </row>
    <row r="52" spans="1:27" x14ac:dyDescent="0.35">
      <c r="A52" s="7">
        <f t="shared" si="28"/>
        <v>2020</v>
      </c>
      <c r="B52" s="3">
        <f>[1]Pendler!B5</f>
        <v>30.166021662504917</v>
      </c>
      <c r="C52" s="3">
        <f>[1]Pendler!C5</f>
        <v>12.162750925016745</v>
      </c>
      <c r="D52" s="3">
        <f>[1]Pendler!D5</f>
        <v>8.6910757012424984</v>
      </c>
      <c r="E52" s="3">
        <f>[1]Pendler!E5</f>
        <v>16.481954171363817</v>
      </c>
      <c r="F52" s="3">
        <f>[1]Pendler!F5</f>
        <v>14.433529812477531</v>
      </c>
      <c r="G52" s="3">
        <f>[1]Pendler!G5</f>
        <v>13.298582058304328</v>
      </c>
      <c r="H52" s="14">
        <f>[1]Pendler!H5</f>
        <v>6.4580031193937515</v>
      </c>
      <c r="I52" s="3">
        <f>[1]Pendler!I5</f>
        <v>11.739250193510806</v>
      </c>
      <c r="J52" s="3">
        <f>[1]Pendler!J5</f>
        <v>0.98511575580721777</v>
      </c>
      <c r="K52" s="3">
        <f>[1]Pendler!K5</f>
        <v>0.66335110016123155</v>
      </c>
      <c r="L52" s="3">
        <f>[1]Pendler!L5</f>
        <v>6.277624140006516</v>
      </c>
      <c r="M52" s="3">
        <f>[1]Pendler!M5</f>
        <v>5.360645286073483</v>
      </c>
      <c r="N52" s="3">
        <f>[1]Pendler!N5</f>
        <v>21.512182224608015</v>
      </c>
      <c r="O52" s="3">
        <f>[1]Pendler!O5</f>
        <v>17.039507473068998</v>
      </c>
      <c r="P52" s="3">
        <f>[1]Pendler!P5</f>
        <v>10.484656380203473</v>
      </c>
      <c r="Q52" s="3">
        <f>[1]Pendler!Q5</f>
        <v>13.934887880431162</v>
      </c>
      <c r="R52" s="3">
        <f>[1]Pendler!R5</f>
        <v>4.9898662036510739</v>
      </c>
      <c r="S52" s="3">
        <f>[1]Pendler!S5</f>
        <v>20.865866919999672</v>
      </c>
      <c r="T52" s="3">
        <f>[1]Pendler!T5</f>
        <v>9.3498996673905275</v>
      </c>
      <c r="U52" s="3">
        <f>[1]Pendler!U5</f>
        <v>21.630102847348734</v>
      </c>
      <c r="V52" s="3" t="str">
        <f>[1]Pendler!V5</f>
        <v>.</v>
      </c>
      <c r="X52" s="18" t="str">
        <f t="shared" si="29"/>
        <v>NW</v>
      </c>
      <c r="Y52" s="9">
        <f t="shared" si="30"/>
        <v>4.9898662036510739</v>
      </c>
      <c r="Z52" s="18" t="str">
        <f t="shared" si="31"/>
        <v>SH</v>
      </c>
      <c r="AA52" s="9">
        <f t="shared" si="32"/>
        <v>21.630102847348734</v>
      </c>
    </row>
    <row r="53" spans="1:27" x14ac:dyDescent="0.35">
      <c r="A53" s="7">
        <f t="shared" si="28"/>
        <v>2021</v>
      </c>
      <c r="B53" s="3">
        <f>[1]Pendler!B6</f>
        <v>30.333441758355441</v>
      </c>
      <c r="C53" s="3">
        <f>[1]Pendler!C6</f>
        <v>12.252562156774546</v>
      </c>
      <c r="D53" s="3">
        <f>[1]Pendler!D6</f>
        <v>8.9743275369319822</v>
      </c>
      <c r="E53" s="3">
        <f>[1]Pendler!E6</f>
        <v>16.389504224009116</v>
      </c>
      <c r="F53" s="3">
        <f>[1]Pendler!F6</f>
        <v>14.667776986190203</v>
      </c>
      <c r="G53" s="3">
        <f>[1]Pendler!G6</f>
        <v>13.945698989370353</v>
      </c>
      <c r="H53" s="14">
        <f>[1]Pendler!H6</f>
        <v>6.5580480772759451</v>
      </c>
      <c r="I53" s="3">
        <f>[1]Pendler!I6</f>
        <v>11.830790585424481</v>
      </c>
      <c r="J53" s="3">
        <f>[1]Pendler!J6</f>
        <v>1.1014560570267422</v>
      </c>
      <c r="K53" s="3">
        <f>[1]Pendler!K6</f>
        <v>0.76880914967894531</v>
      </c>
      <c r="L53" s="3">
        <f>[1]Pendler!L6</f>
        <v>6.6550406065442465</v>
      </c>
      <c r="M53" s="3">
        <f>[1]Pendler!M6</f>
        <v>5.6768094118213837</v>
      </c>
      <c r="N53" s="3">
        <f>[1]Pendler!N6</f>
        <v>22.560113431175555</v>
      </c>
      <c r="O53" s="3">
        <f>[1]Pendler!O6</f>
        <v>18.04294441667615</v>
      </c>
      <c r="P53" s="3">
        <f>[1]Pendler!P6</f>
        <v>10.952798289303157</v>
      </c>
      <c r="Q53" s="3">
        <f>[1]Pendler!Q6</f>
        <v>14.176125335145365</v>
      </c>
      <c r="R53" s="3">
        <f>[1]Pendler!R6</f>
        <v>5.2223806151099961</v>
      </c>
      <c r="S53" s="3">
        <f>[1]Pendler!S6</f>
        <v>21.161577930232383</v>
      </c>
      <c r="T53" s="3">
        <f>[1]Pendler!T6</f>
        <v>9.7680240547490449</v>
      </c>
      <c r="U53" s="3">
        <f>[1]Pendler!U6</f>
        <v>21.740318776814384</v>
      </c>
      <c r="V53" s="3" t="str">
        <f>[1]Pendler!V6</f>
        <v>.</v>
      </c>
      <c r="X53" s="18" t="str">
        <f t="shared" si="29"/>
        <v>NW</v>
      </c>
      <c r="Y53" s="9">
        <f t="shared" si="30"/>
        <v>5.2223806151099961</v>
      </c>
      <c r="Z53" s="18" t="str">
        <f t="shared" si="31"/>
        <v>HB</v>
      </c>
      <c r="AA53" s="9">
        <f t="shared" si="32"/>
        <v>22.560113431175555</v>
      </c>
    </row>
    <row r="54" spans="1:27" x14ac:dyDescent="0.35">
      <c r="A54" s="7">
        <f t="shared" si="28"/>
        <v>2022</v>
      </c>
      <c r="B54" s="3">
        <f>[1]Pendler!B7</f>
        <v>30.776927182180675</v>
      </c>
      <c r="C54" s="3">
        <f>[1]Pendler!C7</f>
        <v>12.399149520285285</v>
      </c>
      <c r="D54" s="3">
        <f>[1]Pendler!D7</f>
        <v>9.225368306666077</v>
      </c>
      <c r="E54" s="3">
        <f>[1]Pendler!E7</f>
        <v>16.583391851292273</v>
      </c>
      <c r="F54" s="3">
        <f>[1]Pendler!F7</f>
        <v>14.761861844638716</v>
      </c>
      <c r="G54" s="3">
        <f>[1]Pendler!G7</f>
        <v>14.433614357686892</v>
      </c>
      <c r="H54" s="14">
        <f>[1]Pendler!H7</f>
        <v>6.7278287933469949</v>
      </c>
      <c r="I54" s="3">
        <f>[1]Pendler!I7</f>
        <v>12.067158924835974</v>
      </c>
      <c r="J54" s="3">
        <f>[1]Pendler!J7</f>
        <v>1.1871844430352063</v>
      </c>
      <c r="K54" s="3">
        <f>[1]Pendler!K7</f>
        <v>0.84985403951260241</v>
      </c>
      <c r="L54" s="3">
        <f>[1]Pendler!L7</f>
        <v>6.8443196571633642</v>
      </c>
      <c r="M54" s="3">
        <f>[1]Pendler!M7</f>
        <v>5.9675340155958096</v>
      </c>
      <c r="N54" s="3">
        <f>[1]Pendler!N7</f>
        <v>23.294511070110701</v>
      </c>
      <c r="O54" s="3">
        <f>[1]Pendler!O7</f>
        <v>18.370912825216728</v>
      </c>
      <c r="P54" s="3">
        <f>[1]Pendler!P7</f>
        <v>11.253483927532754</v>
      </c>
      <c r="Q54" s="3">
        <f>[1]Pendler!Q7</f>
        <v>14.438810708095396</v>
      </c>
      <c r="R54" s="3">
        <f>[1]Pendler!R7</f>
        <v>5.4975084189037045</v>
      </c>
      <c r="S54" s="3">
        <f>[1]Pendler!S7</f>
        <v>21.373778349195092</v>
      </c>
      <c r="T54" s="3">
        <f>[1]Pendler!T7</f>
        <v>9.982389869469948</v>
      </c>
      <c r="U54" s="3">
        <f>[1]Pendler!U7</f>
        <v>21.985355333680729</v>
      </c>
      <c r="V54" s="3" t="str">
        <f>[1]Pendler!V7</f>
        <v>.</v>
      </c>
      <c r="X54" s="18" t="str">
        <f t="shared" si="29"/>
        <v>NW</v>
      </c>
      <c r="Y54" s="9">
        <f t="shared" si="30"/>
        <v>5.4975084189037045</v>
      </c>
      <c r="Z54" s="18" t="str">
        <f t="shared" si="31"/>
        <v>HB</v>
      </c>
      <c r="AA54" s="9">
        <f t="shared" si="32"/>
        <v>23.294511070110701</v>
      </c>
    </row>
    <row r="55" spans="1:27" x14ac:dyDescent="0.35">
      <c r="A55" s="7">
        <f t="shared" si="28"/>
        <v>2023</v>
      </c>
      <c r="B55" s="3">
        <f>[1]Pendler!B8</f>
        <v>31.211368274758613</v>
      </c>
      <c r="C55" s="3">
        <f>[1]Pendler!C8</f>
        <v>12.348579187119892</v>
      </c>
      <c r="D55" s="3">
        <f>[1]Pendler!D8</f>
        <v>9.28690205156175</v>
      </c>
      <c r="E55" s="3">
        <f>[1]Pendler!E8</f>
        <v>16.74718270616788</v>
      </c>
      <c r="F55" s="3">
        <f>[1]Pendler!F8</f>
        <v>14.769096837246737</v>
      </c>
      <c r="G55" s="3">
        <f>[1]Pendler!G8</f>
        <v>14.668355352273025</v>
      </c>
      <c r="H55" s="14">
        <f>[1]Pendler!H8</f>
        <v>6.8481126215848942</v>
      </c>
      <c r="I55" s="3">
        <f>[1]Pendler!I8</f>
        <v>12.268426252185579</v>
      </c>
      <c r="J55" s="3">
        <f>[1]Pendler!J8</f>
        <v>1.1786401937123654</v>
      </c>
      <c r="K55" s="3">
        <f>[1]Pendler!K8</f>
        <v>0.84079162714803324</v>
      </c>
      <c r="L55" s="3">
        <f>[1]Pendler!L8</f>
        <v>6.7351057597292501</v>
      </c>
      <c r="M55" s="3">
        <f>[1]Pendler!M8</f>
        <v>6.0248151065040334</v>
      </c>
      <c r="N55" s="3">
        <f>[1]Pendler!N8</f>
        <v>22.90073129284173</v>
      </c>
      <c r="O55" s="3">
        <f>[1]Pendler!O8</f>
        <v>18.157377968954556</v>
      </c>
      <c r="P55" s="3">
        <f>[1]Pendler!P8</f>
        <v>11.285635767751009</v>
      </c>
      <c r="Q55" s="3">
        <f>[1]Pendler!Q8</f>
        <v>14.494798519461582</v>
      </c>
      <c r="R55" s="3">
        <f>[1]Pendler!R8</f>
        <v>5.5397825539149101</v>
      </c>
      <c r="S55" s="3">
        <f>[1]Pendler!S8</f>
        <v>21.406394293538831</v>
      </c>
      <c r="T55" s="3">
        <f>[1]Pendler!T8</f>
        <v>10.000026811879808</v>
      </c>
      <c r="U55" s="3">
        <f>[1]Pendler!U8</f>
        <v>22.072908089206447</v>
      </c>
      <c r="V55" s="3" t="str">
        <f>[1]Pendler!V8</f>
        <v>.</v>
      </c>
      <c r="X55" s="18" t="str">
        <f t="shared" si="29"/>
        <v>NW</v>
      </c>
      <c r="Y55" s="9">
        <f t="shared" si="30"/>
        <v>5.5397825539149101</v>
      </c>
      <c r="Z55" s="18" t="str">
        <f t="shared" si="31"/>
        <v>HB</v>
      </c>
      <c r="AA55" s="9">
        <f t="shared" si="32"/>
        <v>22.90073129284173</v>
      </c>
    </row>
    <row r="56" spans="1:27" x14ac:dyDescent="0.35">
      <c r="A56" s="7">
        <f t="shared" si="28"/>
        <v>2024</v>
      </c>
      <c r="B56" s="3">
        <f>[1]Pendler!B9</f>
        <v>31.616265503964598</v>
      </c>
      <c r="C56" s="3">
        <f>[1]Pendler!C9</f>
        <v>12.535025760882199</v>
      </c>
      <c r="D56" s="3">
        <f>[1]Pendler!D9</f>
        <v>9.5699367874956831</v>
      </c>
      <c r="E56" s="3">
        <f>[1]Pendler!E9</f>
        <v>17.166960934755682</v>
      </c>
      <c r="F56" s="3">
        <f>[1]Pendler!F9</f>
        <v>14.944268676779663</v>
      </c>
      <c r="G56" s="3">
        <f>[1]Pendler!G9</f>
        <v>14.917456677573012</v>
      </c>
      <c r="H56" s="14">
        <f>[1]Pendler!H9</f>
        <v>7.0299000116469212</v>
      </c>
      <c r="I56" s="3">
        <f>[1]Pendler!I9</f>
        <v>12.54985737913181</v>
      </c>
      <c r="J56" s="3">
        <f>[1]Pendler!J9</f>
        <v>1.1949440821965795</v>
      </c>
      <c r="K56" s="3">
        <f>[1]Pendler!K9</f>
        <v>0.85711651137972877</v>
      </c>
      <c r="L56" s="3">
        <f>[1]Pendler!L9</f>
        <v>6.8396570680382265</v>
      </c>
      <c r="M56" s="3">
        <f>[1]Pendler!M9</f>
        <v>6.1770573396291297</v>
      </c>
      <c r="N56" s="3">
        <f>[1]Pendler!N9</f>
        <v>23.114510545974063</v>
      </c>
      <c r="O56" s="3">
        <f>[1]Pendler!O9</f>
        <v>18.26104429898006</v>
      </c>
      <c r="P56" s="3">
        <f>[1]Pendler!P9</f>
        <v>11.442588132320132</v>
      </c>
      <c r="Q56" s="3">
        <f>[1]Pendler!Q9</f>
        <v>14.665222158266323</v>
      </c>
      <c r="R56" s="3">
        <f>[1]Pendler!R9</f>
        <v>5.6811639966443384</v>
      </c>
      <c r="S56" s="3">
        <f>[1]Pendler!S9</f>
        <v>21.685969679012889</v>
      </c>
      <c r="T56" s="3">
        <f>[1]Pendler!T9</f>
        <v>10.109291087744978</v>
      </c>
      <c r="U56" s="3">
        <f>[1]Pendler!U9</f>
        <v>22.285422877765573</v>
      </c>
      <c r="V56" s="3" t="str">
        <f>[1]Pendler!V9</f>
        <v>.</v>
      </c>
      <c r="X56" s="18" t="str">
        <f t="shared" si="29"/>
        <v>NW</v>
      </c>
      <c r="Y56" s="9">
        <f t="shared" si="30"/>
        <v>5.6811639966443384</v>
      </c>
      <c r="Z56" s="18" t="str">
        <f t="shared" si="31"/>
        <v>HB</v>
      </c>
      <c r="AA56" s="9">
        <f t="shared" si="32"/>
        <v>23.114510545974063</v>
      </c>
    </row>
    <row r="57" spans="1:27" x14ac:dyDescent="0.35">
      <c r="A57">
        <f>A56+1</f>
        <v>2025</v>
      </c>
      <c r="B57" s="3">
        <f>[1]Pendler!B10</f>
        <v>31.593016587022515</v>
      </c>
      <c r="C57" s="3">
        <f>[1]Pendler!C10</f>
        <v>12.550516789796701</v>
      </c>
      <c r="D57" s="3">
        <f>[1]Pendler!D10</f>
        <v>9.7559548016122939</v>
      </c>
      <c r="E57" s="3">
        <f>[1]Pendler!E10</f>
        <v>17.20456479186911</v>
      </c>
      <c r="F57" s="3">
        <f>[1]Pendler!F10</f>
        <v>14.9856581654923</v>
      </c>
      <c r="G57" s="3">
        <f>[1]Pendler!G10</f>
        <v>15.273874863518062</v>
      </c>
      <c r="H57" s="14">
        <f>[1]Pendler!H10</f>
        <v>7.0716516721285565</v>
      </c>
      <c r="I57" s="3">
        <f>[1]Pendler!I10</f>
        <v>12.599182959735893</v>
      </c>
      <c r="J57" s="3">
        <f>[1]Pendler!J10</f>
        <v>1.2170867498375539</v>
      </c>
      <c r="K57" s="3">
        <f>[1]Pendler!K10</f>
        <v>0.86648758375866708</v>
      </c>
      <c r="L57" s="3">
        <f>[1]Pendler!L10</f>
        <v>6.8342773765399958</v>
      </c>
      <c r="M57" s="3">
        <f>[1]Pendler!M10</f>
        <v>6.2611540421289371</v>
      </c>
      <c r="N57" s="3">
        <f>[1]Pendler!N10</f>
        <v>23.229667240910327</v>
      </c>
      <c r="O57" s="3">
        <f>[1]Pendler!O10</f>
        <v>18.258701125726425</v>
      </c>
      <c r="P57" s="3">
        <f>[1]Pendler!P10</f>
        <v>11.565459809961302</v>
      </c>
      <c r="Q57" s="3">
        <f>[1]Pendler!Q10</f>
        <v>14.765114234308147</v>
      </c>
      <c r="R57" s="3">
        <f>[1]Pendler!R10</f>
        <v>5.7043514572204623</v>
      </c>
      <c r="S57" s="3">
        <f>[1]Pendler!S10</f>
        <v>21.736845289642279</v>
      </c>
      <c r="T57" s="3">
        <f>[1]Pendler!T10</f>
        <v>10.318356715159638</v>
      </c>
      <c r="U57" s="3">
        <f>[1]Pendler!U10</f>
        <v>22.483650170800157</v>
      </c>
      <c r="V57" s="3" t="str">
        <f>[1]Pendler!V10</f>
        <v>.</v>
      </c>
      <c r="X57" s="18" t="str">
        <f>HLOOKUP(Y57,$L57:$U207,ROW(L$153)-ROW(X57)+1,0)</f>
        <v>NW</v>
      </c>
      <c r="Y57" s="9">
        <f t="shared" si="30"/>
        <v>5.7043514572204623</v>
      </c>
      <c r="Z57" s="18" t="str">
        <f>HLOOKUP(AA57,$L57:$U207,ROW(N$153)-ROW(Z57)+1,0)</f>
        <v>HB</v>
      </c>
      <c r="AA57" s="9">
        <f t="shared" si="32"/>
        <v>23.229667240910327</v>
      </c>
    </row>
    <row r="58" spans="1:27" x14ac:dyDescent="0.35">
      <c r="A58" t="s">
        <v>945</v>
      </c>
      <c r="B58" s="3"/>
      <c r="C58" s="3"/>
      <c r="D58" s="3"/>
      <c r="E58" s="3"/>
      <c r="F58" s="3"/>
      <c r="G58" s="3"/>
      <c r="H58" s="14"/>
      <c r="I58" s="3"/>
      <c r="J58" s="3"/>
      <c r="K58" s="3"/>
      <c r="L58" s="3"/>
      <c r="M58" s="3"/>
      <c r="N58" s="3"/>
      <c r="O58" s="3"/>
      <c r="P58" s="3"/>
      <c r="Q58" s="3"/>
      <c r="R58" s="3"/>
      <c r="S58" s="3"/>
      <c r="T58" s="3"/>
      <c r="U58" s="3"/>
      <c r="V58" s="3"/>
      <c r="X58" s="11"/>
      <c r="Y58" s="11"/>
      <c r="Z58" s="11"/>
      <c r="AA58" s="9"/>
    </row>
    <row r="59" spans="1:27" x14ac:dyDescent="0.35">
      <c r="B59" s="3"/>
      <c r="C59" s="3"/>
      <c r="D59" s="3"/>
      <c r="E59" s="3"/>
      <c r="F59" s="3"/>
      <c r="G59" s="3"/>
      <c r="H59" s="14"/>
      <c r="I59" s="3"/>
      <c r="J59" s="3"/>
      <c r="K59" s="3"/>
      <c r="L59" s="3"/>
      <c r="M59" s="3"/>
      <c r="N59" s="3"/>
      <c r="O59" s="3"/>
      <c r="P59" s="3"/>
      <c r="Q59" s="3"/>
      <c r="R59" s="3"/>
      <c r="S59" s="3"/>
      <c r="T59" s="3"/>
      <c r="U59" s="3"/>
      <c r="V59" s="3"/>
      <c r="X59" s="11"/>
      <c r="Y59" s="11"/>
      <c r="Z59" s="11"/>
      <c r="AA59" s="9"/>
    </row>
    <row r="60" spans="1:27" x14ac:dyDescent="0.35">
      <c r="A60" s="4" t="s">
        <v>751</v>
      </c>
      <c r="B60" s="3"/>
      <c r="C60" s="3"/>
      <c r="D60" s="3"/>
      <c r="E60" s="3"/>
      <c r="F60" s="3"/>
      <c r="G60" s="3"/>
      <c r="H60" s="14"/>
      <c r="I60" s="3"/>
      <c r="J60" s="3"/>
      <c r="K60" s="3"/>
      <c r="L60" s="3"/>
      <c r="M60" s="3"/>
      <c r="N60" s="3"/>
      <c r="O60" s="3"/>
      <c r="P60" s="3"/>
      <c r="Q60" s="3"/>
      <c r="R60" s="3"/>
      <c r="S60" s="3"/>
      <c r="T60" s="3"/>
      <c r="U60" s="3"/>
      <c r="V60" s="3"/>
      <c r="X60" s="11"/>
      <c r="Y60" s="11"/>
      <c r="Z60" s="11"/>
      <c r="AA60" s="9"/>
    </row>
    <row r="61" spans="1:27" x14ac:dyDescent="0.35">
      <c r="A61" s="7">
        <f t="shared" ref="A61:A67" si="33">A51</f>
        <v>2019</v>
      </c>
      <c r="B61" s="3">
        <f>[1]Pendler!B13</f>
        <v>18.076505214455306</v>
      </c>
      <c r="C61" s="3">
        <f>[1]Pendler!C13</f>
        <v>5.7220548399579858</v>
      </c>
      <c r="D61" s="3">
        <f>[1]Pendler!D13</f>
        <v>7.943236360983005</v>
      </c>
      <c r="E61" s="3">
        <f>[1]Pendler!E13</f>
        <v>8.7468210493132972</v>
      </c>
      <c r="F61" s="3">
        <f>[1]Pendler!F13</f>
        <v>8.5006896380332257</v>
      </c>
      <c r="G61" s="3">
        <f>[1]Pendler!G13</f>
        <v>21.850669410280172</v>
      </c>
      <c r="H61" s="14">
        <f>[1]Pendler!H13</f>
        <v>3.7707923726860182</v>
      </c>
      <c r="I61" s="3">
        <f>[1]Pendler!I13</f>
        <v>3.2574952039417808</v>
      </c>
      <c r="J61" s="3">
        <f>[1]Pendler!J13</f>
        <v>3.1692885848597951</v>
      </c>
      <c r="K61" s="3">
        <f>[1]Pendler!K13</f>
        <v>2.1207981507106193</v>
      </c>
      <c r="L61" s="3">
        <f>[1]Pendler!L13</f>
        <v>8.6887360990351166</v>
      </c>
      <c r="M61" s="3">
        <f>[1]Pendler!M13</f>
        <v>7.041444190185608</v>
      </c>
      <c r="N61" s="3">
        <f>[1]Pendler!N13</f>
        <v>41.177860811865962</v>
      </c>
      <c r="O61" s="3">
        <f>[1]Pendler!O13</f>
        <v>36.095262095256068</v>
      </c>
      <c r="P61" s="3">
        <f>[1]Pendler!P13</f>
        <v>14.984887094125732</v>
      </c>
      <c r="Q61" s="3">
        <f>[1]Pendler!Q13</f>
        <v>10.037937730253095</v>
      </c>
      <c r="R61" s="3">
        <f>[1]Pendler!R13</f>
        <v>6.2679049362829753</v>
      </c>
      <c r="S61" s="3">
        <f>[1]Pendler!S13</f>
        <v>12.932154608987299</v>
      </c>
      <c r="T61" s="3">
        <f>[1]Pendler!T13</f>
        <v>14.657560147993703</v>
      </c>
      <c r="U61" s="3">
        <f>[1]Pendler!U13</f>
        <v>13.775765761892716</v>
      </c>
      <c r="V61" s="3">
        <f>[1]Pendler!V13</f>
        <v>0.65075371935598914</v>
      </c>
      <c r="X61" s="18" t="str">
        <f t="shared" ref="X61:X66" si="34">HLOOKUP(Y61,$L61:$U193,ROW(L$153)-ROW(X61)+1,0)</f>
        <v>NW</v>
      </c>
      <c r="Y61" s="9">
        <f t="shared" ref="Y61:Y67" si="35">MIN(L61:U61)</f>
        <v>6.2679049362829753</v>
      </c>
      <c r="Z61" s="18" t="str">
        <f t="shared" ref="Z61:Z66" si="36">HLOOKUP(AA61,$L61:$U193,ROW(N$153)-ROW(Z61)+1,0)</f>
        <v>HB</v>
      </c>
      <c r="AA61" s="9">
        <f t="shared" ref="AA61:AA67" si="37">MAX(L61:U61)</f>
        <v>41.177860811865962</v>
      </c>
    </row>
    <row r="62" spans="1:27" x14ac:dyDescent="0.35">
      <c r="A62" s="7">
        <f t="shared" si="33"/>
        <v>2020</v>
      </c>
      <c r="B62" s="3">
        <f>[1]Pendler!B14</f>
        <v>17.844576905894876</v>
      </c>
      <c r="C62" s="3">
        <f>[1]Pendler!C14</f>
        <v>5.6317789123010416</v>
      </c>
      <c r="D62" s="3">
        <f>[1]Pendler!D14</f>
        <v>7.9147733524980559</v>
      </c>
      <c r="E62" s="3">
        <f>[1]Pendler!E14</f>
        <v>8.7293734801345195</v>
      </c>
      <c r="F62" s="3">
        <f>[1]Pendler!F14</f>
        <v>8.4948302056930256</v>
      </c>
      <c r="G62" s="3">
        <f>[1]Pendler!G14</f>
        <v>22.057903507147799</v>
      </c>
      <c r="H62" s="14">
        <f>[1]Pendler!H14</f>
        <v>3.7620511239803833</v>
      </c>
      <c r="I62" s="3">
        <f>[1]Pendler!I14</f>
        <v>3.1931559926371498</v>
      </c>
      <c r="J62" s="3">
        <f>[1]Pendler!J14</f>
        <v>3.1395414692914612</v>
      </c>
      <c r="K62" s="3">
        <f>[1]Pendler!K14</f>
        <v>2.0677599464152503</v>
      </c>
      <c r="L62" s="3">
        <f>[1]Pendler!L14</f>
        <v>8.6017326302725579</v>
      </c>
      <c r="M62" s="3">
        <f>[1]Pendler!M14</f>
        <v>6.9384458699253475</v>
      </c>
      <c r="N62" s="3">
        <f>[1]Pendler!N14</f>
        <v>41.042644051485624</v>
      </c>
      <c r="O62" s="3">
        <f>[1]Pendler!O14</f>
        <v>36.003785334635211</v>
      </c>
      <c r="P62" s="3">
        <f>[1]Pendler!P14</f>
        <v>14.926463721657992</v>
      </c>
      <c r="Q62" s="3">
        <f>[1]Pendler!Q14</f>
        <v>9.9913651799639034</v>
      </c>
      <c r="R62" s="3">
        <f>[1]Pendler!R14</f>
        <v>6.2378208450064427</v>
      </c>
      <c r="S62" s="3">
        <f>[1]Pendler!S14</f>
        <v>12.913914469516843</v>
      </c>
      <c r="T62" s="3">
        <f>[1]Pendler!T14</f>
        <v>14.438480487488656</v>
      </c>
      <c r="U62" s="3">
        <f>[1]Pendler!U14</f>
        <v>13.709116144947361</v>
      </c>
      <c r="V62" s="3">
        <f>[1]Pendler!V14</f>
        <v>0.62334513460872254</v>
      </c>
      <c r="X62" s="18" t="str">
        <f t="shared" si="34"/>
        <v>NW</v>
      </c>
      <c r="Y62" s="9">
        <f t="shared" si="35"/>
        <v>6.2378208450064427</v>
      </c>
      <c r="Z62" s="18" t="str">
        <f t="shared" si="36"/>
        <v>HB</v>
      </c>
      <c r="AA62" s="9">
        <f t="shared" si="37"/>
        <v>41.042644051485624</v>
      </c>
    </row>
    <row r="63" spans="1:27" x14ac:dyDescent="0.35">
      <c r="A63" s="7">
        <f t="shared" si="33"/>
        <v>2021</v>
      </c>
      <c r="B63" s="3">
        <f>[1]Pendler!B15</f>
        <v>18.999765734180997</v>
      </c>
      <c r="C63" s="3">
        <f>[1]Pendler!C15</f>
        <v>6.081768713134502</v>
      </c>
      <c r="D63" s="3">
        <f>[1]Pendler!D15</f>
        <v>8.4301890465012139</v>
      </c>
      <c r="E63" s="3">
        <f>[1]Pendler!E15</f>
        <v>9.1107347051702394</v>
      </c>
      <c r="F63" s="3">
        <f>[1]Pendler!F15</f>
        <v>8.9746455806850278</v>
      </c>
      <c r="G63" s="3">
        <f>[1]Pendler!G15</f>
        <v>22.981108206496017</v>
      </c>
      <c r="H63" s="14">
        <f>[1]Pendler!H15</f>
        <v>4.3740522918724869</v>
      </c>
      <c r="I63" s="3">
        <f>[1]Pendler!I15</f>
        <v>3.6388077441172033</v>
      </c>
      <c r="J63" s="3">
        <f>[1]Pendler!J15</f>
        <v>3.231195744911596</v>
      </c>
      <c r="K63" s="3">
        <f>[1]Pendler!K15</f>
        <v>2.09693016739695</v>
      </c>
      <c r="L63" s="3">
        <f>[1]Pendler!L15</f>
        <v>8.8315765013075591</v>
      </c>
      <c r="M63" s="3">
        <f>[1]Pendler!M15</f>
        <v>7.2847143089695585</v>
      </c>
      <c r="N63" s="3">
        <f>[1]Pendler!N15</f>
        <v>41.193978423078754</v>
      </c>
      <c r="O63" s="3">
        <f>[1]Pendler!O15</f>
        <v>36.352198763675659</v>
      </c>
      <c r="P63" s="3">
        <f>[1]Pendler!P15</f>
        <v>15.270881282708576</v>
      </c>
      <c r="Q63" s="3">
        <f>[1]Pendler!Q15</f>
        <v>10.158078400506248</v>
      </c>
      <c r="R63" s="3">
        <f>[1]Pendler!R15</f>
        <v>6.4053640749473395</v>
      </c>
      <c r="S63" s="3">
        <f>[1]Pendler!S15</f>
        <v>13.392502190632486</v>
      </c>
      <c r="T63" s="3">
        <f>[1]Pendler!T15</f>
        <v>14.486361715940358</v>
      </c>
      <c r="U63" s="3">
        <f>[1]Pendler!U15</f>
        <v>14.052143259129565</v>
      </c>
      <c r="V63" s="3">
        <f>[1]Pendler!V15</f>
        <v>0.66273549928284192</v>
      </c>
      <c r="X63" s="18" t="str">
        <f t="shared" si="34"/>
        <v>NW</v>
      </c>
      <c r="Y63" s="9">
        <f t="shared" si="35"/>
        <v>6.4053640749473395</v>
      </c>
      <c r="Z63" s="18" t="str">
        <f t="shared" si="36"/>
        <v>HB</v>
      </c>
      <c r="AA63" s="9">
        <f t="shared" si="37"/>
        <v>41.193978423078754</v>
      </c>
    </row>
    <row r="64" spans="1:27" x14ac:dyDescent="0.35">
      <c r="A64" s="7">
        <f t="shared" si="33"/>
        <v>2022</v>
      </c>
      <c r="B64" s="3">
        <f>[1]Pendler!B16</f>
        <v>19.853299569488307</v>
      </c>
      <c r="C64" s="3">
        <f>[1]Pendler!C16</f>
        <v>6.2492620295598869</v>
      </c>
      <c r="D64" s="3">
        <f>[1]Pendler!D16</f>
        <v>8.7413371419240278</v>
      </c>
      <c r="E64" s="3">
        <f>[1]Pendler!E16</f>
        <v>9.4565372826242395</v>
      </c>
      <c r="F64" s="3">
        <f>[1]Pendler!F16</f>
        <v>9.2579936387006008</v>
      </c>
      <c r="G64" s="3">
        <f>[1]Pendler!G16</f>
        <v>23.648189050075853</v>
      </c>
      <c r="H64" s="14">
        <f>[1]Pendler!H16</f>
        <v>4.8352834005999519</v>
      </c>
      <c r="I64" s="3">
        <f>[1]Pendler!I16</f>
        <v>3.9654772758554073</v>
      </c>
      <c r="J64" s="3">
        <f>[1]Pendler!J16</f>
        <v>3.3387467821206838</v>
      </c>
      <c r="K64" s="3">
        <f>[1]Pendler!K16</f>
        <v>2.1422878162222476</v>
      </c>
      <c r="L64" s="3">
        <f>[1]Pendler!L16</f>
        <v>9.1240055714342176</v>
      </c>
      <c r="M64" s="3">
        <f>[1]Pendler!M16</f>
        <v>7.4634354334428483</v>
      </c>
      <c r="N64" s="3">
        <f>[1]Pendler!N16</f>
        <v>41.624226061599508</v>
      </c>
      <c r="O64" s="3">
        <f>[1]Pendler!O16</f>
        <v>36.867368485921084</v>
      </c>
      <c r="P64" s="3">
        <f>[1]Pendler!P16</f>
        <v>15.626429269069952</v>
      </c>
      <c r="Q64" s="3">
        <f>[1]Pendler!Q16</f>
        <v>10.276122788835988</v>
      </c>
      <c r="R64" s="3">
        <f>[1]Pendler!R16</f>
        <v>6.6069059170525106</v>
      </c>
      <c r="S64" s="3">
        <f>[1]Pendler!S16</f>
        <v>13.639733586545514</v>
      </c>
      <c r="T64" s="3">
        <f>[1]Pendler!T16</f>
        <v>14.501839745650699</v>
      </c>
      <c r="U64" s="3">
        <f>[1]Pendler!U16</f>
        <v>14.016181288696</v>
      </c>
      <c r="V64" s="3">
        <f>[1]Pendler!V16</f>
        <v>0.69074872709713286</v>
      </c>
      <c r="X64" s="18" t="str">
        <f t="shared" si="34"/>
        <v>NW</v>
      </c>
      <c r="Y64" s="9">
        <f t="shared" si="35"/>
        <v>6.6069059170525106</v>
      </c>
      <c r="Z64" s="18" t="str">
        <f t="shared" si="36"/>
        <v>HB</v>
      </c>
      <c r="AA64" s="9">
        <f t="shared" si="37"/>
        <v>41.624226061599508</v>
      </c>
    </row>
    <row r="65" spans="1:27" x14ac:dyDescent="0.35">
      <c r="A65" s="7">
        <f t="shared" si="33"/>
        <v>2023</v>
      </c>
      <c r="B65" s="3">
        <f>[1]Pendler!B17</f>
        <v>19.961077291803704</v>
      </c>
      <c r="C65" s="3">
        <f>[1]Pendler!C17</f>
        <v>6.1039537677303439</v>
      </c>
      <c r="D65" s="3">
        <f>[1]Pendler!D17</f>
        <v>8.8219476107504065</v>
      </c>
      <c r="E65" s="3">
        <f>[1]Pendler!E17</f>
        <v>9.4893470575352747</v>
      </c>
      <c r="F65" s="3">
        <f>[1]Pendler!F17</f>
        <v>9.1038141740792256</v>
      </c>
      <c r="G65" s="3">
        <f>[1]Pendler!G17</f>
        <v>23.821833248119596</v>
      </c>
      <c r="H65" s="14">
        <f>[1]Pendler!H17</f>
        <v>4.8543087346806102</v>
      </c>
      <c r="I65" s="3">
        <f>[1]Pendler!I17</f>
        <v>3.978375369422543</v>
      </c>
      <c r="J65" s="3">
        <f>[1]Pendler!J17</f>
        <v>3.3710340393663127</v>
      </c>
      <c r="K65" s="3">
        <f>[1]Pendler!K17</f>
        <v>2.1578119125850037</v>
      </c>
      <c r="L65" s="3">
        <f>[1]Pendler!L17</f>
        <v>9.3120489061920431</v>
      </c>
      <c r="M65" s="3">
        <f>[1]Pendler!M17</f>
        <v>7.3981444008153652</v>
      </c>
      <c r="N65" s="3">
        <f>[1]Pendler!N17</f>
        <v>41.430642542333565</v>
      </c>
      <c r="O65" s="3">
        <f>[1]Pendler!O17</f>
        <v>37.333329566237779</v>
      </c>
      <c r="P65" s="3">
        <f>[1]Pendler!P17</f>
        <v>15.763108511679189</v>
      </c>
      <c r="Q65" s="3">
        <f>[1]Pendler!Q17</f>
        <v>10.119279253122516</v>
      </c>
      <c r="R65" s="3">
        <f>[1]Pendler!R17</f>
        <v>6.5845345196458753</v>
      </c>
      <c r="S65" s="3">
        <f>[1]Pendler!S17</f>
        <v>13.65824360670446</v>
      </c>
      <c r="T65" s="3">
        <f>[1]Pendler!T17</f>
        <v>14.464450435482803</v>
      </c>
      <c r="U65" s="3">
        <f>[1]Pendler!U17</f>
        <v>13.919433062965131</v>
      </c>
      <c r="V65" s="3">
        <f>[1]Pendler!V17</f>
        <v>0.69036161628826787</v>
      </c>
      <c r="X65" s="18" t="str">
        <f t="shared" si="34"/>
        <v>NW</v>
      </c>
      <c r="Y65" s="9">
        <f t="shared" si="35"/>
        <v>6.5845345196458753</v>
      </c>
      <c r="Z65" s="18" t="str">
        <f t="shared" si="36"/>
        <v>HB</v>
      </c>
      <c r="AA65" s="9">
        <f t="shared" si="37"/>
        <v>41.430642542333565</v>
      </c>
    </row>
    <row r="66" spans="1:27" x14ac:dyDescent="0.35">
      <c r="A66" s="7">
        <f t="shared" si="33"/>
        <v>2024</v>
      </c>
      <c r="B66" s="3">
        <f>[1]Pendler!B18</f>
        <v>20.258132278330976</v>
      </c>
      <c r="C66" s="3">
        <f>[1]Pendler!C18</f>
        <v>6.1158244445907135</v>
      </c>
      <c r="D66" s="3">
        <f>[1]Pendler!D18</f>
        <v>8.8815881858044534</v>
      </c>
      <c r="E66" s="3">
        <f>[1]Pendler!E18</f>
        <v>9.6068245049851306</v>
      </c>
      <c r="F66" s="3">
        <f>[1]Pendler!F18</f>
        <v>9.3534082185138789</v>
      </c>
      <c r="G66" s="3">
        <f>[1]Pendler!G18</f>
        <v>24.196117981948266</v>
      </c>
      <c r="H66" s="14">
        <f>[1]Pendler!H18</f>
        <v>4.9634296332317476</v>
      </c>
      <c r="I66" s="3">
        <f>[1]Pendler!I18</f>
        <v>4.058470544313173</v>
      </c>
      <c r="J66" s="3">
        <f>[1]Pendler!J18</f>
        <v>3.4122774385561461</v>
      </c>
      <c r="K66" s="3">
        <f>[1]Pendler!K18</f>
        <v>2.1808558174984447</v>
      </c>
      <c r="L66" s="3">
        <f>[1]Pendler!L18</f>
        <v>9.3936022970382105</v>
      </c>
      <c r="M66" s="3">
        <f>[1]Pendler!M18</f>
        <v>7.4802292119371439</v>
      </c>
      <c r="N66" s="3">
        <f>[1]Pendler!N18</f>
        <v>41.378211903844871</v>
      </c>
      <c r="O66" s="3">
        <f>[1]Pendler!O18</f>
        <v>37.428621481393129</v>
      </c>
      <c r="P66" s="3">
        <f>[1]Pendler!P18</f>
        <v>16.142744844152311</v>
      </c>
      <c r="Q66" s="3">
        <f>[1]Pendler!Q18</f>
        <v>10.209242918413382</v>
      </c>
      <c r="R66" s="3">
        <f>[1]Pendler!R18</f>
        <v>6.8522362941761772</v>
      </c>
      <c r="S66" s="3">
        <f>[1]Pendler!S18</f>
        <v>13.782249516278286</v>
      </c>
      <c r="T66" s="3">
        <f>[1]Pendler!T18</f>
        <v>14.371817573783598</v>
      </c>
      <c r="U66" s="3">
        <f>[1]Pendler!U18</f>
        <v>13.882595904763164</v>
      </c>
      <c r="V66" s="3">
        <f>[1]Pendler!V18</f>
        <v>0.68535264500474236</v>
      </c>
      <c r="X66" s="18" t="str">
        <f t="shared" si="34"/>
        <v>NW</v>
      </c>
      <c r="Y66" s="9">
        <f t="shared" si="35"/>
        <v>6.8522362941761772</v>
      </c>
      <c r="Z66" s="18" t="str">
        <f t="shared" si="36"/>
        <v>HB</v>
      </c>
      <c r="AA66" s="9">
        <f t="shared" si="37"/>
        <v>41.378211903844871</v>
      </c>
    </row>
    <row r="67" spans="1:27" x14ac:dyDescent="0.35">
      <c r="A67" s="7">
        <f t="shared" si="33"/>
        <v>2025</v>
      </c>
      <c r="B67" s="3">
        <f>[1]Pendler!B19</f>
        <v>20.746071077017074</v>
      </c>
      <c r="C67" s="3">
        <f>[1]Pendler!C19</f>
        <v>6.3681203893931118</v>
      </c>
      <c r="D67" s="3">
        <f>[1]Pendler!D19</f>
        <v>8.9050142883069654</v>
      </c>
      <c r="E67" s="3">
        <f>[1]Pendler!E19</f>
        <v>9.6054751423968341</v>
      </c>
      <c r="F67" s="3">
        <f>[1]Pendler!F19</f>
        <v>9.4229565972443901</v>
      </c>
      <c r="G67" s="3">
        <f>[1]Pendler!G19</f>
        <v>24.233873219936942</v>
      </c>
      <c r="H67" s="14">
        <f>[1]Pendler!H19</f>
        <v>4.9971405797005444</v>
      </c>
      <c r="I67" s="3">
        <f>[1]Pendler!I19</f>
        <v>4.0865700483091789</v>
      </c>
      <c r="J67" s="3">
        <f>[1]Pendler!J19</f>
        <v>3.3912950209337525</v>
      </c>
      <c r="K67" s="3">
        <f>[1]Pendler!K19</f>
        <v>2.1623744932274183</v>
      </c>
      <c r="L67" s="3">
        <f>[1]Pendler!L19</f>
        <v>9.5265944236446742</v>
      </c>
      <c r="M67" s="3">
        <f>[1]Pendler!M19</f>
        <v>7.4438511276696113</v>
      </c>
      <c r="N67" s="3">
        <f>[1]Pendler!N19</f>
        <v>41.588375693273633</v>
      </c>
      <c r="O67" s="3">
        <f>[1]Pendler!O19</f>
        <v>37.509193768698609</v>
      </c>
      <c r="P67" s="3">
        <f>[1]Pendler!P19</f>
        <v>16.319778322695168</v>
      </c>
      <c r="Q67" s="3">
        <f>[1]Pendler!Q19</f>
        <v>10.215182846348599</v>
      </c>
      <c r="R67" s="3">
        <f>[1]Pendler!R19</f>
        <v>6.807527545732917</v>
      </c>
      <c r="S67" s="3">
        <f>[1]Pendler!S19</f>
        <v>13.857610161001308</v>
      </c>
      <c r="T67" s="3">
        <f>[1]Pendler!T19</f>
        <v>14.281621063500257</v>
      </c>
      <c r="U67" s="3">
        <f>[1]Pendler!U19</f>
        <v>13.805221969948597</v>
      </c>
      <c r="V67" s="3">
        <f>[1]Pendler!V19</f>
        <v>0.68535264500474236</v>
      </c>
      <c r="X67" s="18" t="str">
        <f>HLOOKUP(Y67,$L67:$U217,ROW(L$153)-ROW(X67)+1,0)</f>
        <v>NW</v>
      </c>
      <c r="Y67" s="9">
        <f t="shared" si="35"/>
        <v>6.807527545732917</v>
      </c>
      <c r="Z67" s="18" t="str">
        <f>HLOOKUP(AA67,$L67:$U217,ROW(N$153)-ROW(Z67)+1,0)</f>
        <v>HB</v>
      </c>
      <c r="AA67" s="9">
        <f t="shared" si="37"/>
        <v>41.588375693273633</v>
      </c>
    </row>
    <row r="68" spans="1:27" x14ac:dyDescent="0.35">
      <c r="A68" s="7" t="s">
        <v>946</v>
      </c>
      <c r="B68" s="3"/>
      <c r="C68" s="3"/>
      <c r="D68" s="3"/>
      <c r="E68" s="3"/>
      <c r="F68" s="3"/>
      <c r="G68" s="3"/>
      <c r="H68" s="14"/>
      <c r="I68" s="3"/>
      <c r="J68" s="3"/>
      <c r="K68" s="3"/>
      <c r="L68" s="3"/>
      <c r="M68" s="3"/>
      <c r="N68" s="3"/>
      <c r="O68" s="3"/>
      <c r="P68" s="3"/>
      <c r="Q68" s="3"/>
      <c r="R68" s="3"/>
      <c r="S68" s="3"/>
      <c r="T68" s="3"/>
      <c r="U68" s="3"/>
      <c r="V68" s="3"/>
      <c r="X68" s="11"/>
      <c r="Y68" s="11"/>
      <c r="Z68" s="11"/>
      <c r="AA68" s="9"/>
    </row>
    <row r="69" spans="1:27" x14ac:dyDescent="0.35">
      <c r="A69" s="7"/>
      <c r="B69" s="3"/>
      <c r="C69" s="3"/>
      <c r="D69" s="3"/>
      <c r="E69" s="3"/>
      <c r="F69" s="3"/>
      <c r="G69" s="3"/>
      <c r="H69" s="14"/>
      <c r="I69" s="3"/>
      <c r="J69" s="3"/>
      <c r="K69" s="3"/>
      <c r="L69" s="3"/>
      <c r="M69" s="3"/>
      <c r="N69" s="3"/>
      <c r="O69" s="3"/>
      <c r="P69" s="3"/>
      <c r="Q69" s="3"/>
      <c r="R69" s="3"/>
      <c r="S69" s="3"/>
      <c r="T69" s="3"/>
      <c r="U69" s="3"/>
      <c r="V69" s="3"/>
      <c r="X69" s="11"/>
      <c r="Y69" s="11"/>
      <c r="Z69" s="11"/>
      <c r="AA69" s="9"/>
    </row>
    <row r="70" spans="1:27" x14ac:dyDescent="0.35">
      <c r="A70" s="4" t="s">
        <v>291</v>
      </c>
      <c r="X70" s="11"/>
      <c r="Y70" s="11"/>
      <c r="Z70" s="11"/>
      <c r="AA70" s="9"/>
    </row>
    <row r="71" spans="1:27" x14ac:dyDescent="0.35">
      <c r="A71" s="4" t="s">
        <v>343</v>
      </c>
      <c r="X71" s="11"/>
      <c r="Y71" s="11"/>
      <c r="Z71" s="11"/>
      <c r="AA71" s="11"/>
    </row>
    <row r="72" spans="1:27" x14ac:dyDescent="0.35">
      <c r="A72">
        <f>[1]ET!A145</f>
        <v>2019</v>
      </c>
      <c r="B72" s="5">
        <f>[1]ET!B145</f>
        <v>1289.3810000000001</v>
      </c>
      <c r="C72" s="5">
        <f>[1]ET!C145</f>
        <v>805.47699999999998</v>
      </c>
      <c r="D72" s="5">
        <f>[1]ET!D145</f>
        <v>2078.0569999999998</v>
      </c>
      <c r="E72" s="5">
        <f>[1]ET!E145</f>
        <v>1083.376</v>
      </c>
      <c r="F72" s="5">
        <f>[1]ET!F145</f>
        <v>1102.367</v>
      </c>
      <c r="G72" s="5">
        <f>[1]ET!G145</f>
        <v>1898.472</v>
      </c>
      <c r="H72" s="31">
        <f>[1]ET!H145</f>
        <v>8257.1299999999992</v>
      </c>
      <c r="I72" s="5">
        <f>[1]ET!I145</f>
        <v>6358.6580000000004</v>
      </c>
      <c r="J72" s="5">
        <f>[1]ET!J145</f>
        <v>38797.341999999997</v>
      </c>
      <c r="K72" s="5">
        <f>[1]ET!K145</f>
        <v>36898.870000000003</v>
      </c>
      <c r="L72" s="5">
        <f>[1]ET!L145</f>
        <v>6258.0990000000002</v>
      </c>
      <c r="M72" s="5">
        <f>[1]ET!M145</f>
        <v>7643.7749999999996</v>
      </c>
      <c r="N72" s="5">
        <f>[1]ET!N145</f>
        <v>345.84899999999999</v>
      </c>
      <c r="O72" s="5">
        <f>[1]ET!O145</f>
        <v>1044.2439999999999</v>
      </c>
      <c r="P72" s="5">
        <f>[1]ET!P145</f>
        <v>3391.607</v>
      </c>
      <c r="Q72" s="5">
        <f>[1]ET!Q145</f>
        <v>4324.7849999999999</v>
      </c>
      <c r="R72" s="5">
        <f>[1]ET!R145</f>
        <v>9570.39</v>
      </c>
      <c r="S72" s="5">
        <f>[1]ET!S145</f>
        <v>2234.6309999999999</v>
      </c>
      <c r="T72" s="5">
        <f>[1]ET!T145</f>
        <v>520.26099999999997</v>
      </c>
      <c r="U72" s="5">
        <f>[1]ET!U145</f>
        <v>1565.229</v>
      </c>
      <c r="V72" s="5">
        <f>[1]ET!V145</f>
        <v>45156</v>
      </c>
      <c r="X72" s="18" t="str">
        <f>HLOOKUP(Y72,$L72:$U184,ROW(L$153)-ROW(X72)+1,0)</f>
        <v>HB</v>
      </c>
      <c r="Y72" s="34">
        <f t="shared" ref="Y72:Y77" si="38">MIN(L72:U72)</f>
        <v>345.84899999999999</v>
      </c>
      <c r="Z72" s="18" t="str">
        <f>HLOOKUP(AA72,$L72:$U184,ROW(N$153)-ROW(Z72)+1,0)</f>
        <v>NW</v>
      </c>
      <c r="AA72" s="18">
        <f t="shared" ref="AA72:AA77" si="39">MAX(L72:U72)</f>
        <v>9570.39</v>
      </c>
    </row>
    <row r="73" spans="1:27" x14ac:dyDescent="0.35">
      <c r="A73">
        <f>[1]ET!A146</f>
        <v>2020</v>
      </c>
      <c r="B73" s="5">
        <f>[1]ET!B146</f>
        <v>1285.357</v>
      </c>
      <c r="C73" s="5">
        <f>[1]ET!C146</f>
        <v>800.32500000000005</v>
      </c>
      <c r="D73" s="5">
        <f>[1]ET!D146</f>
        <v>2064.8760000000002</v>
      </c>
      <c r="E73" s="5">
        <f>[1]ET!E146</f>
        <v>1071.06</v>
      </c>
      <c r="F73" s="5">
        <f>[1]ET!F146</f>
        <v>1085.3969999999999</v>
      </c>
      <c r="G73" s="5">
        <f>[1]ET!G146</f>
        <v>1884.2539999999999</v>
      </c>
      <c r="H73" s="31">
        <f>[1]ET!H146</f>
        <v>8191.2690000000002</v>
      </c>
      <c r="I73" s="5">
        <f>[1]ET!I146</f>
        <v>6307.0150000000003</v>
      </c>
      <c r="J73" s="5">
        <f>[1]ET!J146</f>
        <v>38544.985000000001</v>
      </c>
      <c r="K73" s="5">
        <f>[1]ET!K146</f>
        <v>36660.731</v>
      </c>
      <c r="L73" s="5">
        <f>[1]ET!L146</f>
        <v>6205.9210000000003</v>
      </c>
      <c r="M73" s="5">
        <f>[1]ET!M146</f>
        <v>7596.1</v>
      </c>
      <c r="N73" s="5">
        <f>[1]ET!N146</f>
        <v>343.34300000000002</v>
      </c>
      <c r="O73" s="5">
        <f>[1]ET!O146</f>
        <v>1038.9459999999999</v>
      </c>
      <c r="P73" s="5">
        <f>[1]ET!P146</f>
        <v>3369.06</v>
      </c>
      <c r="Q73" s="5">
        <f>[1]ET!Q146</f>
        <v>4307.183</v>
      </c>
      <c r="R73" s="5">
        <f>[1]ET!R146</f>
        <v>9505.6049999999996</v>
      </c>
      <c r="S73" s="5">
        <f>[1]ET!S146</f>
        <v>2216.7220000000002</v>
      </c>
      <c r="T73" s="5">
        <f>[1]ET!T146</f>
        <v>514.71500000000003</v>
      </c>
      <c r="U73" s="5">
        <f>[1]ET!U146</f>
        <v>1563.136</v>
      </c>
      <c r="V73" s="5">
        <f>[1]ET!V146</f>
        <v>44852</v>
      </c>
      <c r="X73" s="18" t="str">
        <f>HLOOKUP(Y73,$L73:$U185,ROW(L$153)-ROW(X73)+1,0)</f>
        <v>HB</v>
      </c>
      <c r="Y73" s="34">
        <f t="shared" si="38"/>
        <v>343.34300000000002</v>
      </c>
      <c r="Z73" s="18" t="str">
        <f>HLOOKUP(AA73,$L73:$U185,ROW(N$153)-ROW(Z73)+1,0)</f>
        <v>NW</v>
      </c>
      <c r="AA73" s="18">
        <f t="shared" si="39"/>
        <v>9505.6049999999996</v>
      </c>
    </row>
    <row r="74" spans="1:27" x14ac:dyDescent="0.35">
      <c r="A74">
        <f>[1]ET!A147</f>
        <v>2021</v>
      </c>
      <c r="B74" s="5">
        <f>[1]ET!B147</f>
        <v>1288.3699999999999</v>
      </c>
      <c r="C74" s="5">
        <f>[1]ET!C147</f>
        <v>800.15700000000004</v>
      </c>
      <c r="D74" s="5">
        <f>[1]ET!D147</f>
        <v>2064.0990000000002</v>
      </c>
      <c r="E74" s="5">
        <f>[1]ET!E147</f>
        <v>1066.1379999999999</v>
      </c>
      <c r="F74" s="5">
        <f>[1]ET!F147</f>
        <v>1075.9649999999999</v>
      </c>
      <c r="G74" s="5">
        <f>[1]ET!G147</f>
        <v>1888.796</v>
      </c>
      <c r="H74" s="31">
        <f>[1]ET!H147</f>
        <v>8183.5249999999996</v>
      </c>
      <c r="I74" s="5">
        <f>[1]ET!I147</f>
        <v>6294.7290000000003</v>
      </c>
      <c r="J74" s="5">
        <f>[1]ET!J147</f>
        <v>38614.271000000001</v>
      </c>
      <c r="K74" s="5">
        <f>[1]ET!K147</f>
        <v>36725.474999999999</v>
      </c>
      <c r="L74" s="5">
        <f>[1]ET!L147</f>
        <v>6202.0309999999999</v>
      </c>
      <c r="M74" s="5">
        <f>[1]ET!M147</f>
        <v>7590.3109999999997</v>
      </c>
      <c r="N74" s="5">
        <f>[1]ET!N147</f>
        <v>342.75799999999998</v>
      </c>
      <c r="O74" s="5">
        <f>[1]ET!O147</f>
        <v>1036.21</v>
      </c>
      <c r="P74" s="5">
        <f>[1]ET!P147</f>
        <v>3378.7510000000002</v>
      </c>
      <c r="Q74" s="5">
        <f>[1]ET!Q147</f>
        <v>4320.6589999999997</v>
      </c>
      <c r="R74" s="5">
        <f>[1]ET!R147</f>
        <v>9547.3819999999996</v>
      </c>
      <c r="S74" s="5">
        <f>[1]ET!S147</f>
        <v>2220.6869999999999</v>
      </c>
      <c r="T74" s="5">
        <f>[1]ET!T147</f>
        <v>513.66099999999994</v>
      </c>
      <c r="U74" s="5">
        <f>[1]ET!U147</f>
        <v>1573.0250000000001</v>
      </c>
      <c r="V74" s="5">
        <f>[1]ET!V147</f>
        <v>44909</v>
      </c>
      <c r="X74" s="18" t="str">
        <f>HLOOKUP(Y74,$L74:$U186,ROW(L$153)-ROW(X74)+1,0)</f>
        <v>HB</v>
      </c>
      <c r="Y74" s="34">
        <f t="shared" si="38"/>
        <v>342.75799999999998</v>
      </c>
      <c r="Z74" s="18" t="str">
        <f>HLOOKUP(AA74,$L74:$U186,ROW(N$153)-ROW(Z74)+1,0)</f>
        <v>NW</v>
      </c>
      <c r="AA74" s="18">
        <f t="shared" si="39"/>
        <v>9547.3819999999996</v>
      </c>
    </row>
    <row r="75" spans="1:27" x14ac:dyDescent="0.35">
      <c r="A75">
        <f>[1]ET!A148</f>
        <v>2022</v>
      </c>
      <c r="B75" s="5">
        <f>[1]ET!B148</f>
        <v>1297.5440000000001</v>
      </c>
      <c r="C75" s="5">
        <f>[1]ET!C148</f>
        <v>802.33799999999997</v>
      </c>
      <c r="D75" s="5">
        <f>[1]ET!D148</f>
        <v>2077.069</v>
      </c>
      <c r="E75" s="5">
        <f>[1]ET!E148</f>
        <v>1065.559</v>
      </c>
      <c r="F75" s="5">
        <f>[1]ET!F148</f>
        <v>1078.694</v>
      </c>
      <c r="G75" s="5">
        <f>[1]ET!G148</f>
        <v>1946.2950000000001</v>
      </c>
      <c r="H75" s="31">
        <f>[1]ET!H148</f>
        <v>8267.4989999999998</v>
      </c>
      <c r="I75" s="5">
        <f>[1]ET!I148</f>
        <v>6321.2039999999997</v>
      </c>
      <c r="J75" s="5">
        <f>[1]ET!J148</f>
        <v>39147.796000000002</v>
      </c>
      <c r="K75" s="5">
        <f>[1]ET!K148</f>
        <v>37201.500999999997</v>
      </c>
      <c r="L75" s="5">
        <f>[1]ET!L148</f>
        <v>6269.6869999999999</v>
      </c>
      <c r="M75" s="5">
        <f>[1]ET!M148</f>
        <v>7689.0940000000001</v>
      </c>
      <c r="N75" s="5">
        <f>[1]ET!N148</f>
        <v>348.48099999999999</v>
      </c>
      <c r="O75" s="5">
        <f>[1]ET!O148</f>
        <v>1055.326</v>
      </c>
      <c r="P75" s="5">
        <f>[1]ET!P148</f>
        <v>3425.2979999999998</v>
      </c>
      <c r="Q75" s="5">
        <f>[1]ET!Q148</f>
        <v>4373.1030000000001</v>
      </c>
      <c r="R75" s="5">
        <f>[1]ET!R148</f>
        <v>9686.366</v>
      </c>
      <c r="S75" s="5">
        <f>[1]ET!S148</f>
        <v>2243.3240000000001</v>
      </c>
      <c r="T75" s="5">
        <f>[1]ET!T148</f>
        <v>516.375</v>
      </c>
      <c r="U75" s="5">
        <f>[1]ET!U148</f>
        <v>1594.4469999999999</v>
      </c>
      <c r="V75" s="5">
        <f>[1]ET!V148</f>
        <v>45469</v>
      </c>
      <c r="X75" s="18" t="str">
        <f>HLOOKUP(Y75,$L75:$U187,ROW(L$153)-ROW(X75)+1,0)</f>
        <v>HB</v>
      </c>
      <c r="Y75" s="34">
        <f t="shared" si="38"/>
        <v>348.48099999999999</v>
      </c>
      <c r="Z75" s="18" t="str">
        <f>HLOOKUP(AA75,$L75:$U187,ROW(N$153)-ROW(Z75)+1,0)</f>
        <v>NW</v>
      </c>
      <c r="AA75" s="18">
        <f t="shared" si="39"/>
        <v>9686.366</v>
      </c>
    </row>
    <row r="76" spans="1:27" x14ac:dyDescent="0.35">
      <c r="A76">
        <f>[1]ET!A149</f>
        <v>2023</v>
      </c>
      <c r="B76" s="5">
        <f>[1]ET!B149</f>
        <v>1306.067</v>
      </c>
      <c r="C76" s="5">
        <f>[1]ET!C149</f>
        <v>801.91899999999998</v>
      </c>
      <c r="D76" s="5">
        <f>[1]ET!D149</f>
        <v>2080.7449999999999</v>
      </c>
      <c r="E76" s="5">
        <f>[1]ET!E149</f>
        <v>1063.6489999999999</v>
      </c>
      <c r="F76" s="5">
        <f>[1]ET!F149</f>
        <v>1075.7529999999999</v>
      </c>
      <c r="G76" s="5">
        <f>[1]ET!G149</f>
        <v>1977.11</v>
      </c>
      <c r="H76" s="31">
        <f>[1]ET!H149</f>
        <v>8305.2430000000004</v>
      </c>
      <c r="I76" s="5">
        <f>[1]ET!I149</f>
        <v>6328.1329999999998</v>
      </c>
      <c r="J76" s="5">
        <f>[1]ET!J149</f>
        <v>39453.866999999998</v>
      </c>
      <c r="K76" s="5">
        <f>[1]ET!K149</f>
        <v>37476.756999999998</v>
      </c>
      <c r="L76" s="5">
        <f>[1]ET!L149</f>
        <v>6320.5469999999996</v>
      </c>
      <c r="M76" s="5">
        <f>[1]ET!M149</f>
        <v>7759.7460000000001</v>
      </c>
      <c r="N76" s="5">
        <f>[1]ET!N149</f>
        <v>352.16899999999998</v>
      </c>
      <c r="O76" s="5">
        <f>[1]ET!O149</f>
        <v>1071.9469999999999</v>
      </c>
      <c r="P76" s="5">
        <f>[1]ET!P149</f>
        <v>3449.1410000000001</v>
      </c>
      <c r="Q76" s="5">
        <f>[1]ET!Q149</f>
        <v>4403.634</v>
      </c>
      <c r="R76" s="5">
        <f>[1]ET!R149</f>
        <v>9738.0249999999996</v>
      </c>
      <c r="S76" s="5">
        <f>[1]ET!S149</f>
        <v>2256.5889999999999</v>
      </c>
      <c r="T76" s="5">
        <f>[1]ET!T149</f>
        <v>516.35599999999999</v>
      </c>
      <c r="U76" s="5">
        <f>[1]ET!U149</f>
        <v>1608.6030000000001</v>
      </c>
      <c r="V76" s="5">
        <f>[1]ET!V149</f>
        <v>45782</v>
      </c>
      <c r="X76" s="18" t="str">
        <f>HLOOKUP(Y76,$L76:$U188,ROW(L$153)-ROW(X76)+1,0)</f>
        <v>HB</v>
      </c>
      <c r="Y76" s="34">
        <f t="shared" si="38"/>
        <v>352.16899999999998</v>
      </c>
      <c r="Z76" s="18" t="str">
        <f>HLOOKUP(AA76,$L76:$U188,ROW(N$153)-ROW(Z76)+1,0)</f>
        <v>NW</v>
      </c>
      <c r="AA76" s="18">
        <f t="shared" si="39"/>
        <v>9738.0249999999996</v>
      </c>
    </row>
    <row r="77" spans="1:27" x14ac:dyDescent="0.35">
      <c r="A77">
        <f>A76+1</f>
        <v>2024</v>
      </c>
      <c r="B77" s="5">
        <f>[1]ET!B150</f>
        <v>1310.3879999999999</v>
      </c>
      <c r="C77" s="5">
        <f>[1]ET!C150</f>
        <v>795.78300000000002</v>
      </c>
      <c r="D77" s="5">
        <f>[1]ET!D150</f>
        <v>2076.9690000000001</v>
      </c>
      <c r="E77" s="5">
        <f>[1]ET!E150</f>
        <v>1062.2249999999999</v>
      </c>
      <c r="F77" s="5">
        <f>[1]ET!F150</f>
        <v>1066.5050000000001</v>
      </c>
      <c r="G77" s="5">
        <f>[1]ET!G150</f>
        <v>1979.604</v>
      </c>
      <c r="H77" s="31">
        <f>[1]ET!H150</f>
        <v>8291.4740000000002</v>
      </c>
      <c r="I77" s="5">
        <f>[1]ET!I150</f>
        <v>6311.87</v>
      </c>
      <c r="J77" s="5">
        <f>[1]ET!J150</f>
        <v>39518.129999999997</v>
      </c>
      <c r="K77" s="5">
        <f>[1]ET!K150</f>
        <v>37538.525999999998</v>
      </c>
      <c r="L77" s="5">
        <f>[1]ET!L150</f>
        <v>6323.0029999999997</v>
      </c>
      <c r="M77" s="5">
        <f>[1]ET!M150</f>
        <v>7784.7120000000004</v>
      </c>
      <c r="N77" s="5">
        <f>[1]ET!N150</f>
        <v>353.25599999999997</v>
      </c>
      <c r="O77" s="5">
        <f>[1]ET!O150</f>
        <v>1077.5999999999999</v>
      </c>
      <c r="P77" s="5">
        <f>[1]ET!P150</f>
        <v>3459.2950000000001</v>
      </c>
      <c r="Q77" s="5">
        <f>[1]ET!Q150</f>
        <v>4411.509</v>
      </c>
      <c r="R77" s="5">
        <f>[1]ET!R150</f>
        <v>9742.9660000000003</v>
      </c>
      <c r="S77" s="5">
        <f>[1]ET!S150</f>
        <v>2257.9119999999998</v>
      </c>
      <c r="T77" s="5">
        <f>[1]ET!T150</f>
        <v>512.471</v>
      </c>
      <c r="U77" s="5">
        <f>[1]ET!U150</f>
        <v>1615.8019999999999</v>
      </c>
      <c r="V77" s="5">
        <f>[1]ET!V150</f>
        <v>45830</v>
      </c>
      <c r="X77" s="18" t="str">
        <f>HLOOKUP(Y77,$L77:$U227,ROW(L$153)-ROW(X77)+1,0)</f>
        <v>HB</v>
      </c>
      <c r="Y77" s="9">
        <f t="shared" si="38"/>
        <v>353.25599999999997</v>
      </c>
      <c r="Z77" s="18" t="str">
        <f>HLOOKUP(AA77,$L77:$U227,ROW(N$153)-ROW(Z77)+1,0)</f>
        <v>NW</v>
      </c>
      <c r="AA77" s="9">
        <f t="shared" si="39"/>
        <v>9742.9660000000003</v>
      </c>
    </row>
    <row r="78" spans="1:27" x14ac:dyDescent="0.35">
      <c r="A78">
        <f>A77+1</f>
        <v>2025</v>
      </c>
      <c r="B78" s="5"/>
      <c r="C78" s="5"/>
      <c r="D78" s="5"/>
      <c r="E78" s="5"/>
      <c r="F78" s="5"/>
      <c r="G78" s="5"/>
      <c r="H78" s="31"/>
      <c r="I78" s="5"/>
      <c r="J78" s="5"/>
      <c r="K78" s="5"/>
      <c r="L78" s="5"/>
      <c r="M78" s="5"/>
      <c r="N78" s="5"/>
      <c r="O78" s="5"/>
      <c r="P78" s="5"/>
      <c r="Q78" s="5"/>
      <c r="R78" s="5"/>
      <c r="S78" s="5"/>
      <c r="T78" s="5"/>
      <c r="U78" s="5"/>
      <c r="V78" s="5"/>
      <c r="X78" s="18"/>
      <c r="Y78" s="34"/>
      <c r="Z78" s="18"/>
      <c r="AA78" s="18"/>
    </row>
    <row r="79" spans="1:27" x14ac:dyDescent="0.35">
      <c r="B79" s="5"/>
      <c r="C79" s="5"/>
      <c r="D79" s="5"/>
      <c r="E79" s="5"/>
      <c r="F79" s="5"/>
      <c r="G79" s="5"/>
      <c r="H79" s="31"/>
      <c r="I79" s="5"/>
      <c r="J79" s="5"/>
      <c r="K79" s="5"/>
      <c r="L79" s="5"/>
      <c r="M79" s="5"/>
      <c r="N79" s="5"/>
      <c r="O79" s="5"/>
      <c r="P79" s="5"/>
      <c r="Q79" s="5"/>
      <c r="R79" s="5"/>
      <c r="S79" s="5"/>
      <c r="T79" s="5"/>
      <c r="U79" s="5"/>
      <c r="V79" s="5"/>
      <c r="X79" s="11"/>
      <c r="Y79" s="34"/>
      <c r="Z79" s="11"/>
      <c r="AA79" s="18"/>
    </row>
    <row r="80" spans="1:27" x14ac:dyDescent="0.35">
      <c r="B80" s="5"/>
      <c r="C80" s="5"/>
      <c r="D80" s="5"/>
      <c r="E80" s="5"/>
      <c r="F80" s="5"/>
      <c r="G80" s="5"/>
      <c r="H80" s="31"/>
      <c r="I80" s="5"/>
      <c r="J80" s="5"/>
      <c r="K80" s="5"/>
      <c r="L80" s="5"/>
      <c r="M80" s="5"/>
      <c r="N80" s="5"/>
      <c r="O80" s="5"/>
      <c r="P80" s="5"/>
      <c r="Q80" s="5"/>
      <c r="R80" s="5"/>
      <c r="S80" s="5"/>
      <c r="T80" s="5"/>
      <c r="U80" s="5"/>
      <c r="V80" s="5"/>
      <c r="X80" s="11"/>
      <c r="Y80" s="34"/>
      <c r="Z80" s="11"/>
      <c r="AA80" s="18"/>
    </row>
    <row r="81" spans="1:27" x14ac:dyDescent="0.35">
      <c r="A81" s="4" t="s">
        <v>344</v>
      </c>
      <c r="B81" s="5"/>
      <c r="C81" s="5"/>
      <c r="D81" s="5"/>
      <c r="E81" s="5"/>
      <c r="F81" s="5"/>
      <c r="G81" s="5"/>
      <c r="H81" s="31"/>
      <c r="I81" s="5"/>
      <c r="J81" s="5"/>
      <c r="K81" s="5"/>
      <c r="L81" s="5"/>
      <c r="M81" s="5"/>
      <c r="N81" s="5"/>
      <c r="O81" s="5"/>
      <c r="P81" s="5"/>
      <c r="Q81" s="5"/>
      <c r="R81" s="5"/>
      <c r="S81" s="5"/>
      <c r="T81" s="5"/>
      <c r="U81" s="5"/>
      <c r="V81" s="5"/>
      <c r="X81" s="11"/>
      <c r="Y81" s="34"/>
      <c r="Z81" s="11"/>
      <c r="AA81" s="18"/>
    </row>
    <row r="82" spans="1:27" x14ac:dyDescent="0.35">
      <c r="A82">
        <f>[1]ET!A31</f>
        <v>2019</v>
      </c>
      <c r="B82" s="5">
        <f>[1]ET!B31</f>
        <v>1129.779</v>
      </c>
      <c r="C82" s="5">
        <f>[1]ET!C31</f>
        <v>761.54200000000003</v>
      </c>
      <c r="D82" s="5">
        <f>[1]ET!D31</f>
        <v>2064.6219999999998</v>
      </c>
      <c r="E82" s="5">
        <f>[1]ET!E31</f>
        <v>1007.032</v>
      </c>
      <c r="F82" s="5">
        <f>[1]ET!F31</f>
        <v>1044.3420000000001</v>
      </c>
      <c r="G82" s="5">
        <f>[1]ET!G31</f>
        <v>2071.7289999999998</v>
      </c>
      <c r="H82" s="31">
        <f>[1]ET!H31</f>
        <v>8079.0460000000003</v>
      </c>
      <c r="I82" s="5">
        <f>[1]ET!I31</f>
        <v>6007.317</v>
      </c>
      <c r="J82" s="5">
        <f>[1]ET!J31</f>
        <v>39283.682999999997</v>
      </c>
      <c r="K82" s="5">
        <f>[1]ET!K31</f>
        <v>37211.953999999998</v>
      </c>
      <c r="L82" s="5">
        <f>[1]ET!L31</f>
        <v>6342.9369999999999</v>
      </c>
      <c r="M82" s="5">
        <f>[1]ET!M31</f>
        <v>7732.2550000000001</v>
      </c>
      <c r="N82" s="5">
        <f>[1]ET!N31</f>
        <v>438.892</v>
      </c>
      <c r="O82" s="5">
        <f>[1]ET!O31</f>
        <v>1297.8030000000001</v>
      </c>
      <c r="P82" s="5">
        <f>[1]ET!P31</f>
        <v>3529.9070000000002</v>
      </c>
      <c r="Q82" s="5">
        <f>[1]ET!Q31</f>
        <v>4183.0190000000002</v>
      </c>
      <c r="R82" s="5">
        <f>[1]ET!R31</f>
        <v>9659.1939999999995</v>
      </c>
      <c r="S82" s="5">
        <f>[1]ET!S31</f>
        <v>2050.3969999999999</v>
      </c>
      <c r="T82" s="5">
        <f>[1]ET!T31</f>
        <v>536.01400000000001</v>
      </c>
      <c r="U82" s="5">
        <f>[1]ET!U31</f>
        <v>1441.5360000000001</v>
      </c>
      <c r="V82" s="5">
        <f>[1]ET!V31</f>
        <v>45291</v>
      </c>
      <c r="X82" s="18" t="str">
        <f t="shared" ref="X82:X87" si="40">HLOOKUP(Y82,$L82:$U191,ROW(L$153)-ROW(X82)+1,0)</f>
        <v>HB</v>
      </c>
      <c r="Y82" s="34">
        <f t="shared" ref="Y82:Y88" si="41">MIN(L82:U82)</f>
        <v>438.892</v>
      </c>
      <c r="Z82" s="18" t="str">
        <f t="shared" ref="Z82:Z87" si="42">HLOOKUP(AA82,$L82:$U191,ROW(N$153)-ROW(Z82)+1,0)</f>
        <v>NW</v>
      </c>
      <c r="AA82" s="18">
        <f t="shared" ref="AA82:AA88" si="43">MAX(L82:U82)</f>
        <v>9659.1939999999995</v>
      </c>
    </row>
    <row r="83" spans="1:27" x14ac:dyDescent="0.35">
      <c r="A83">
        <f>[1]ET!A32</f>
        <v>2020</v>
      </c>
      <c r="B83" s="5">
        <f>[1]ET!B32</f>
        <v>1122.8230000000001</v>
      </c>
      <c r="C83" s="5">
        <f>[1]ET!C32</f>
        <v>756.5</v>
      </c>
      <c r="D83" s="5">
        <f>[1]ET!D32</f>
        <v>2050.4580000000001</v>
      </c>
      <c r="E83" s="5">
        <f>[1]ET!E32</f>
        <v>996.35500000000002</v>
      </c>
      <c r="F83" s="5">
        <f>[1]ET!F32</f>
        <v>1028.7909999999999</v>
      </c>
      <c r="G83" s="5">
        <f>[1]ET!G32</f>
        <v>2066.2130000000002</v>
      </c>
      <c r="H83" s="31">
        <f>[1]ET!H32</f>
        <v>8021.14</v>
      </c>
      <c r="I83" s="5">
        <f>[1]ET!I32</f>
        <v>5954.9269999999997</v>
      </c>
      <c r="J83" s="5">
        <f>[1]ET!J32</f>
        <v>39011.072999999997</v>
      </c>
      <c r="K83" s="5">
        <f>[1]ET!K32</f>
        <v>36944.86</v>
      </c>
      <c r="L83" s="5">
        <f>[1]ET!L32</f>
        <v>6283.51</v>
      </c>
      <c r="M83" s="5">
        <f>[1]ET!M32</f>
        <v>7682.8940000000002</v>
      </c>
      <c r="N83" s="5">
        <f>[1]ET!N32</f>
        <v>434.64800000000002</v>
      </c>
      <c r="O83" s="5">
        <f>[1]ET!O32</f>
        <v>1293.646</v>
      </c>
      <c r="P83" s="5">
        <f>[1]ET!P32</f>
        <v>3505.4169999999999</v>
      </c>
      <c r="Q83" s="5">
        <f>[1]ET!Q32</f>
        <v>4158.442</v>
      </c>
      <c r="R83" s="5">
        <f>[1]ET!R32</f>
        <v>9592.1010000000006</v>
      </c>
      <c r="S83" s="5">
        <f>[1]ET!S32</f>
        <v>2028.7249999999999</v>
      </c>
      <c r="T83" s="5">
        <f>[1]ET!T32</f>
        <v>528.22699999999998</v>
      </c>
      <c r="U83" s="5">
        <f>[1]ET!U32</f>
        <v>1437.25</v>
      </c>
      <c r="V83" s="5">
        <f>[1]ET!V32</f>
        <v>44966</v>
      </c>
      <c r="X83" s="18" t="str">
        <f t="shared" si="40"/>
        <v>HB</v>
      </c>
      <c r="Y83" s="34">
        <f t="shared" si="41"/>
        <v>434.64800000000002</v>
      </c>
      <c r="Z83" s="18" t="str">
        <f t="shared" si="42"/>
        <v>NW</v>
      </c>
      <c r="AA83" s="18">
        <f t="shared" si="43"/>
        <v>9592.1010000000006</v>
      </c>
    </row>
    <row r="84" spans="1:27" x14ac:dyDescent="0.35">
      <c r="A84">
        <f>[1]ET!A33</f>
        <v>2021</v>
      </c>
      <c r="B84" s="5">
        <f>[1]ET!B33</f>
        <v>1130.0440000000001</v>
      </c>
      <c r="C84" s="5">
        <f>[1]ET!C33</f>
        <v>757.22199999999998</v>
      </c>
      <c r="D84" s="5">
        <f>[1]ET!D33</f>
        <v>2052.0479999999998</v>
      </c>
      <c r="E84" s="5">
        <f>[1]ET!E33</f>
        <v>994.20500000000004</v>
      </c>
      <c r="F84" s="5">
        <f>[1]ET!F33</f>
        <v>1021.9930000000001</v>
      </c>
      <c r="G84" s="5">
        <f>[1]ET!G33</f>
        <v>2082.136</v>
      </c>
      <c r="H84" s="31">
        <f>[1]ET!H33</f>
        <v>8037.6480000000001</v>
      </c>
      <c r="I84" s="5">
        <f>[1]ET!I33</f>
        <v>5955.5119999999997</v>
      </c>
      <c r="J84" s="5">
        <f>[1]ET!J33</f>
        <v>39085.487999999998</v>
      </c>
      <c r="K84" s="5">
        <f>[1]ET!K33</f>
        <v>37003.351999999999</v>
      </c>
      <c r="L84" s="5">
        <f>[1]ET!L33</f>
        <v>6278.0959999999995</v>
      </c>
      <c r="M84" s="5">
        <f>[1]ET!M33</f>
        <v>7680.8890000000001</v>
      </c>
      <c r="N84" s="5">
        <f>[1]ET!N33</f>
        <v>433.51900000000001</v>
      </c>
      <c r="O84" s="5">
        <f>[1]ET!O33</f>
        <v>1293.5329999999999</v>
      </c>
      <c r="P84" s="5">
        <f>[1]ET!P33</f>
        <v>3516.6579999999999</v>
      </c>
      <c r="Q84" s="5">
        <f>[1]ET!Q33</f>
        <v>4167.134</v>
      </c>
      <c r="R84" s="5">
        <f>[1]ET!R33</f>
        <v>9631.8179999999993</v>
      </c>
      <c r="S84" s="5">
        <f>[1]ET!S33</f>
        <v>2031.327</v>
      </c>
      <c r="T84" s="5">
        <f>[1]ET!T33</f>
        <v>525.26599999999996</v>
      </c>
      <c r="U84" s="5">
        <f>[1]ET!U33</f>
        <v>1445.1120000000001</v>
      </c>
      <c r="V84" s="5">
        <f>[1]ET!V33</f>
        <v>45041</v>
      </c>
      <c r="X84" s="18" t="str">
        <f t="shared" si="40"/>
        <v>HB</v>
      </c>
      <c r="Y84" s="34">
        <f t="shared" si="41"/>
        <v>433.51900000000001</v>
      </c>
      <c r="Z84" s="18" t="str">
        <f t="shared" si="42"/>
        <v>NW</v>
      </c>
      <c r="AA84" s="18">
        <f t="shared" si="43"/>
        <v>9631.8179999999993</v>
      </c>
    </row>
    <row r="85" spans="1:27" x14ac:dyDescent="0.35">
      <c r="A85">
        <f>[1]ET!A34</f>
        <v>2022</v>
      </c>
      <c r="B85" s="5">
        <f>[1]ET!B34</f>
        <v>1141.644</v>
      </c>
      <c r="C85" s="5">
        <f>[1]ET!C34</f>
        <v>760.31899999999996</v>
      </c>
      <c r="D85" s="5">
        <f>[1]ET!D34</f>
        <v>2067.652</v>
      </c>
      <c r="E85" s="5">
        <f>[1]ET!E34</f>
        <v>994.9</v>
      </c>
      <c r="F85" s="5">
        <f>[1]ET!F34</f>
        <v>1025.865</v>
      </c>
      <c r="G85" s="5">
        <f>[1]ET!G34</f>
        <v>2152.2730000000001</v>
      </c>
      <c r="H85" s="31">
        <f>[1]ET!H34</f>
        <v>8142.6530000000002</v>
      </c>
      <c r="I85" s="5">
        <f>[1]ET!I34</f>
        <v>5990.38</v>
      </c>
      <c r="J85" s="5">
        <f>[1]ET!J34</f>
        <v>39638.620000000003</v>
      </c>
      <c r="K85" s="5">
        <f>[1]ET!K34</f>
        <v>37486.347000000002</v>
      </c>
      <c r="L85" s="5">
        <f>[1]ET!L34</f>
        <v>6352.277</v>
      </c>
      <c r="M85" s="5">
        <f>[1]ET!M34</f>
        <v>7781.7430000000004</v>
      </c>
      <c r="N85" s="5">
        <f>[1]ET!N34</f>
        <v>440.029</v>
      </c>
      <c r="O85" s="5">
        <f>[1]ET!O34</f>
        <v>1321.537</v>
      </c>
      <c r="P85" s="5">
        <f>[1]ET!P34</f>
        <v>3568.337</v>
      </c>
      <c r="Q85" s="5">
        <f>[1]ET!Q34</f>
        <v>4213.3620000000001</v>
      </c>
      <c r="R85" s="5">
        <f>[1]ET!R34</f>
        <v>9767.7029999999995</v>
      </c>
      <c r="S85" s="5">
        <f>[1]ET!S34</f>
        <v>2053.1849999999999</v>
      </c>
      <c r="T85" s="5">
        <f>[1]ET!T34</f>
        <v>526.54999999999995</v>
      </c>
      <c r="U85" s="5">
        <f>[1]ET!U34</f>
        <v>1461.624</v>
      </c>
      <c r="V85" s="5">
        <f>[1]ET!V34</f>
        <v>45629</v>
      </c>
      <c r="X85" s="18" t="str">
        <f t="shared" si="40"/>
        <v>HB</v>
      </c>
      <c r="Y85" s="34">
        <f t="shared" si="41"/>
        <v>440.029</v>
      </c>
      <c r="Z85" s="18" t="str">
        <f t="shared" si="42"/>
        <v>NW</v>
      </c>
      <c r="AA85" s="18">
        <f t="shared" si="43"/>
        <v>9767.7029999999995</v>
      </c>
    </row>
    <row r="86" spans="1:27" x14ac:dyDescent="0.35">
      <c r="A86">
        <f>[1]ET!A35</f>
        <v>2023</v>
      </c>
      <c r="B86" s="5">
        <f>[1]ET!B35</f>
        <v>1145.1969999999999</v>
      </c>
      <c r="C86" s="5">
        <f>[1]ET!C35</f>
        <v>759.11400000000003</v>
      </c>
      <c r="D86" s="5">
        <f>[1]ET!D35</f>
        <v>2069.922</v>
      </c>
      <c r="E86" s="5">
        <f>[1]ET!E35</f>
        <v>991.72799999999995</v>
      </c>
      <c r="F86" s="5">
        <f>[1]ET!F35</f>
        <v>1023.498</v>
      </c>
      <c r="G86" s="5">
        <f>[1]ET!G35</f>
        <v>2190.9009999999998</v>
      </c>
      <c r="H86" s="31">
        <f>[1]ET!H35</f>
        <v>8180.36</v>
      </c>
      <c r="I86" s="5">
        <f>[1]ET!I35</f>
        <v>5989.4589999999998</v>
      </c>
      <c r="J86" s="5">
        <f>[1]ET!J35</f>
        <v>39945.540999999997</v>
      </c>
      <c r="K86" s="5">
        <f>[1]ET!K35</f>
        <v>37754.639999999999</v>
      </c>
      <c r="L86" s="5">
        <f>[1]ET!L35</f>
        <v>6408.9849999999997</v>
      </c>
      <c r="M86" s="5">
        <f>[1]ET!M35</f>
        <v>7846.9269999999997</v>
      </c>
      <c r="N86" s="5">
        <f>[1]ET!N35</f>
        <v>444.25400000000002</v>
      </c>
      <c r="O86" s="5">
        <f>[1]ET!O35</f>
        <v>1348.2049999999999</v>
      </c>
      <c r="P86" s="5">
        <f>[1]ET!P35</f>
        <v>3597.444</v>
      </c>
      <c r="Q86" s="5">
        <f>[1]ET!Q35</f>
        <v>4234.82</v>
      </c>
      <c r="R86" s="5">
        <f>[1]ET!R35</f>
        <v>9815.384</v>
      </c>
      <c r="S86" s="5">
        <f>[1]ET!S35</f>
        <v>2061.4349999999999</v>
      </c>
      <c r="T86" s="5">
        <f>[1]ET!T35</f>
        <v>525.33799999999997</v>
      </c>
      <c r="U86" s="5">
        <f>[1]ET!U35</f>
        <v>1471.848</v>
      </c>
      <c r="V86" s="5">
        <f>[1]ET!V35</f>
        <v>45935</v>
      </c>
      <c r="X86" s="18" t="str">
        <f t="shared" si="40"/>
        <v>HB</v>
      </c>
      <c r="Y86" s="34">
        <f t="shared" si="41"/>
        <v>444.25400000000002</v>
      </c>
      <c r="Z86" s="18" t="str">
        <f t="shared" si="42"/>
        <v>NW</v>
      </c>
      <c r="AA86" s="18">
        <f t="shared" si="43"/>
        <v>9815.384</v>
      </c>
    </row>
    <row r="87" spans="1:27" x14ac:dyDescent="0.35">
      <c r="A87">
        <f>[1]ET!A36</f>
        <v>2024</v>
      </c>
      <c r="B87" s="5">
        <f>[1]ET!B36</f>
        <v>1146.652</v>
      </c>
      <c r="C87" s="5">
        <f>[1]ET!C36</f>
        <v>752.18399999999997</v>
      </c>
      <c r="D87" s="5">
        <f>[1]ET!D36</f>
        <v>2064.511</v>
      </c>
      <c r="E87" s="5">
        <f>[1]ET!E36</f>
        <v>989.10199999999998</v>
      </c>
      <c r="F87" s="5">
        <f>[1]ET!F36</f>
        <v>1015.379</v>
      </c>
      <c r="G87" s="5">
        <f>[1]ET!G36</f>
        <v>2197.4299999999998</v>
      </c>
      <c r="H87" s="31">
        <f>[1]ET!H36</f>
        <v>8165.2579999999998</v>
      </c>
      <c r="I87" s="5">
        <f>[1]ET!I36</f>
        <v>5967.8280000000004</v>
      </c>
      <c r="J87" s="5">
        <f>[1]ET!J36</f>
        <v>40019.171999999999</v>
      </c>
      <c r="K87" s="5">
        <f>[1]ET!K36</f>
        <v>37821.741999999998</v>
      </c>
      <c r="L87" s="5">
        <f>[1]ET!L36</f>
        <v>6415.0169999999998</v>
      </c>
      <c r="M87" s="5">
        <f>[1]ET!M36</f>
        <v>7869.9129999999996</v>
      </c>
      <c r="N87" s="5">
        <f>[1]ET!N36</f>
        <v>445.19900000000001</v>
      </c>
      <c r="O87" s="5">
        <f>[1]ET!O36</f>
        <v>1358.5139999999999</v>
      </c>
      <c r="P87" s="5">
        <f>[1]ET!P36</f>
        <v>3613.6790000000001</v>
      </c>
      <c r="Q87" s="5">
        <f>[1]ET!Q36</f>
        <v>4237.2759999999998</v>
      </c>
      <c r="R87" s="5">
        <f>[1]ET!R36</f>
        <v>9824.4860000000008</v>
      </c>
      <c r="S87" s="5">
        <f>[1]ET!S36</f>
        <v>2059.9430000000002</v>
      </c>
      <c r="T87" s="5">
        <f>[1]ET!T36</f>
        <v>520.80100000000004</v>
      </c>
      <c r="U87" s="5">
        <f>[1]ET!U36</f>
        <v>1476.914</v>
      </c>
      <c r="V87" s="5">
        <f>[1]ET!V36</f>
        <v>45987</v>
      </c>
      <c r="X87" s="18" t="str">
        <f t="shared" si="40"/>
        <v>HB</v>
      </c>
      <c r="Y87" s="34">
        <f t="shared" si="41"/>
        <v>445.19900000000001</v>
      </c>
      <c r="Z87" s="18" t="str">
        <f t="shared" si="42"/>
        <v>NW</v>
      </c>
      <c r="AA87" s="18">
        <f t="shared" si="43"/>
        <v>9824.4860000000008</v>
      </c>
    </row>
    <row r="88" spans="1:27" x14ac:dyDescent="0.35">
      <c r="A88">
        <f>A87+1</f>
        <v>2025</v>
      </c>
      <c r="B88" s="5">
        <f>[1]ET!B37</f>
        <v>1142.8489999999999</v>
      </c>
      <c r="C88" s="5">
        <f>[1]ET!C37</f>
        <v>750.62400000000002</v>
      </c>
      <c r="D88" s="5">
        <f>[1]ET!D37</f>
        <v>2049.5329999999999</v>
      </c>
      <c r="E88" s="5">
        <f>[1]ET!E37</f>
        <v>983.83</v>
      </c>
      <c r="F88" s="5">
        <f>[1]ET!F37</f>
        <v>1003.952</v>
      </c>
      <c r="G88" s="5">
        <f>[1]ET!G37</f>
        <v>2193.77</v>
      </c>
      <c r="H88" s="31">
        <f>[1]ET!H37</f>
        <v>8124.558</v>
      </c>
      <c r="I88" s="5">
        <f>[1]ET!I37</f>
        <v>5930.7879999999996</v>
      </c>
      <c r="J88" s="5">
        <f>[1]ET!J37</f>
        <v>40051.212</v>
      </c>
      <c r="K88" s="5">
        <f>[1]ET!K37</f>
        <v>37857.442000000003</v>
      </c>
      <c r="L88" s="5">
        <f>[1]ET!L37</f>
        <v>6413.1790000000001</v>
      </c>
      <c r="M88" s="5">
        <f>[1]ET!M37</f>
        <v>7874.68</v>
      </c>
      <c r="N88" s="5">
        <f>[1]ET!N37</f>
        <v>446.21499999999997</v>
      </c>
      <c r="O88" s="5">
        <f>[1]ET!O37</f>
        <v>1369.463</v>
      </c>
      <c r="P88" s="5">
        <f>[1]ET!P37</f>
        <v>3621.4209999999998</v>
      </c>
      <c r="Q88" s="5">
        <f>[1]ET!Q37</f>
        <v>4240.4690000000001</v>
      </c>
      <c r="R88" s="5">
        <f>[1]ET!R37</f>
        <v>9839.3520000000008</v>
      </c>
      <c r="S88" s="5">
        <f>[1]ET!S37</f>
        <v>2057.6309999999999</v>
      </c>
      <c r="T88" s="5">
        <f>[1]ET!T37</f>
        <v>516.29899999999998</v>
      </c>
      <c r="U88" s="5">
        <f>[1]ET!U37</f>
        <v>1478.7329999999999</v>
      </c>
      <c r="V88" s="5">
        <f>[1]ET!V37</f>
        <v>45982</v>
      </c>
      <c r="X88" s="18" t="str">
        <f>HLOOKUP(Y88,$L88:$U238,ROW(L$153)-ROW(X88)+1,0)</f>
        <v>HB</v>
      </c>
      <c r="Y88" s="9">
        <f t="shared" si="41"/>
        <v>446.21499999999997</v>
      </c>
      <c r="Z88" s="18" t="str">
        <f>HLOOKUP(AA88,$L88:$U238,ROW(N$153)-ROW(Z88)+1,0)</f>
        <v>NW</v>
      </c>
      <c r="AA88" s="9">
        <f t="shared" si="43"/>
        <v>9839.3520000000008</v>
      </c>
    </row>
    <row r="89" spans="1:27" x14ac:dyDescent="0.35">
      <c r="X89" s="11"/>
      <c r="Y89" s="11"/>
      <c r="Z89" s="11"/>
      <c r="AA89" s="11"/>
    </row>
    <row r="90" spans="1:27" x14ac:dyDescent="0.35">
      <c r="X90" s="11"/>
      <c r="Y90" s="11"/>
      <c r="Z90" s="11"/>
      <c r="AA90" s="11"/>
    </row>
    <row r="91" spans="1:27" x14ac:dyDescent="0.35">
      <c r="A91" s="4" t="s">
        <v>878</v>
      </c>
      <c r="X91" s="11"/>
      <c r="Y91" s="11"/>
      <c r="Z91" s="11"/>
      <c r="AA91" s="11"/>
    </row>
    <row r="92" spans="1:27" x14ac:dyDescent="0.35">
      <c r="A92">
        <f t="shared" ref="A92:A97" si="44">A82</f>
        <v>2019</v>
      </c>
      <c r="B92" s="3">
        <f t="shared" ref="B92:V92" si="45">B82/$V82*100</f>
        <v>2.494488971318805</v>
      </c>
      <c r="C92" s="3">
        <f t="shared" si="45"/>
        <v>1.6814422291404472</v>
      </c>
      <c r="D92" s="3">
        <f t="shared" si="45"/>
        <v>4.5585701353469776</v>
      </c>
      <c r="E92" s="3">
        <f t="shared" si="45"/>
        <v>2.2234704466671085</v>
      </c>
      <c r="F92" s="3">
        <f t="shared" si="45"/>
        <v>2.3058488441412206</v>
      </c>
      <c r="G92" s="3">
        <f t="shared" si="45"/>
        <v>4.5742619946567746</v>
      </c>
      <c r="H92" s="3">
        <f t="shared" si="45"/>
        <v>17.838082621271333</v>
      </c>
      <c r="I92" s="3">
        <f t="shared" si="45"/>
        <v>13.263820626614558</v>
      </c>
      <c r="J92" s="3">
        <f t="shared" si="45"/>
        <v>86.73617937338544</v>
      </c>
      <c r="K92" s="3">
        <f t="shared" si="45"/>
        <v>82.16191737872866</v>
      </c>
      <c r="L92" s="3">
        <f t="shared" si="45"/>
        <v>14.004850853370426</v>
      </c>
      <c r="M92" s="3">
        <f t="shared" si="45"/>
        <v>17.072387450045262</v>
      </c>
      <c r="N92" s="3">
        <f t="shared" si="45"/>
        <v>0.96904903844030821</v>
      </c>
      <c r="O92" s="3">
        <f t="shared" si="45"/>
        <v>2.8654765847519377</v>
      </c>
      <c r="P92" s="3">
        <f t="shared" si="45"/>
        <v>7.793837627784769</v>
      </c>
      <c r="Q92" s="3">
        <f t="shared" si="45"/>
        <v>9.2358724691439811</v>
      </c>
      <c r="R92" s="3">
        <f t="shared" si="45"/>
        <v>21.326961206420698</v>
      </c>
      <c r="S92" s="3">
        <f t="shared" si="45"/>
        <v>4.5271621293413702</v>
      </c>
      <c r="T92" s="3">
        <f t="shared" si="45"/>
        <v>1.1834889933982469</v>
      </c>
      <c r="U92" s="3">
        <f t="shared" si="45"/>
        <v>3.1828310260316619</v>
      </c>
      <c r="V92" s="3">
        <f t="shared" si="45"/>
        <v>100</v>
      </c>
      <c r="X92" s="18" t="str">
        <f t="shared" ref="X92:X97" si="46">HLOOKUP(Y92,$L92:$U199,ROW(L$153)-ROW(X92)+1,0)</f>
        <v>HB</v>
      </c>
      <c r="Y92" s="9">
        <f t="shared" ref="Y92:Y98" si="47">MIN(L92:U92)</f>
        <v>0.96904903844030821</v>
      </c>
      <c r="Z92" s="18" t="str">
        <f t="shared" ref="Z92:Z97" si="48">HLOOKUP(AA92,$L92:$U199,ROW(N$153)-ROW(Z92)+1,0)</f>
        <v>NW</v>
      </c>
      <c r="AA92" s="98">
        <f t="shared" ref="AA92:AA98" si="49">MAX(L92:U92)</f>
        <v>21.326961206420698</v>
      </c>
    </row>
    <row r="93" spans="1:27" x14ac:dyDescent="0.35">
      <c r="A93">
        <f t="shared" si="44"/>
        <v>2020</v>
      </c>
      <c r="B93" s="3">
        <f t="shared" ref="B93:V93" si="50">B83/$V83*100</f>
        <v>2.4970488813770406</v>
      </c>
      <c r="C93" s="3">
        <f t="shared" si="50"/>
        <v>1.682382244362407</v>
      </c>
      <c r="D93" s="3">
        <f t="shared" si="50"/>
        <v>4.5600186807810346</v>
      </c>
      <c r="E93" s="3">
        <f t="shared" si="50"/>
        <v>2.2157963794867235</v>
      </c>
      <c r="F93" s="3">
        <f t="shared" si="50"/>
        <v>2.2879308811101722</v>
      </c>
      <c r="G93" s="3">
        <f t="shared" si="50"/>
        <v>4.5950562647333548</v>
      </c>
      <c r="H93" s="3">
        <f t="shared" si="50"/>
        <v>17.838233331850734</v>
      </c>
      <c r="I93" s="3">
        <f t="shared" si="50"/>
        <v>13.243177067117376</v>
      </c>
      <c r="J93" s="3">
        <f t="shared" si="50"/>
        <v>86.756822932882613</v>
      </c>
      <c r="K93" s="3">
        <f t="shared" si="50"/>
        <v>82.161766668149269</v>
      </c>
      <c r="L93" s="3">
        <f t="shared" si="50"/>
        <v>13.973913623626741</v>
      </c>
      <c r="M93" s="3">
        <f t="shared" si="50"/>
        <v>17.086007205444115</v>
      </c>
      <c r="N93" s="3">
        <f t="shared" si="50"/>
        <v>0.96661477560823739</v>
      </c>
      <c r="O93" s="3">
        <f t="shared" si="50"/>
        <v>2.8769425788373439</v>
      </c>
      <c r="P93" s="3">
        <f t="shared" si="50"/>
        <v>7.7957056442645554</v>
      </c>
      <c r="Q93" s="3">
        <f t="shared" si="50"/>
        <v>9.2479695770137447</v>
      </c>
      <c r="R93" s="3">
        <f t="shared" si="50"/>
        <v>21.331897433616511</v>
      </c>
      <c r="S93" s="3">
        <f t="shared" si="50"/>
        <v>4.5116866076591196</v>
      </c>
      <c r="T93" s="3">
        <f t="shared" si="50"/>
        <v>1.1747253480407418</v>
      </c>
      <c r="U93" s="3">
        <f t="shared" si="50"/>
        <v>3.1963038740381622</v>
      </c>
      <c r="V93" s="3">
        <f t="shared" si="50"/>
        <v>100</v>
      </c>
      <c r="X93" s="18" t="str">
        <f t="shared" si="46"/>
        <v>HB</v>
      </c>
      <c r="Y93" s="9">
        <f t="shared" si="47"/>
        <v>0.96661477560823739</v>
      </c>
      <c r="Z93" s="18" t="str">
        <f t="shared" si="48"/>
        <v>NW</v>
      </c>
      <c r="AA93" s="98">
        <f t="shared" si="49"/>
        <v>21.331897433616511</v>
      </c>
    </row>
    <row r="94" spans="1:27" x14ac:dyDescent="0.35">
      <c r="A94">
        <f t="shared" si="44"/>
        <v>2021</v>
      </c>
      <c r="B94" s="3">
        <f t="shared" ref="B94:V94" si="51">B84/$V84*100</f>
        <v>2.5089229812837193</v>
      </c>
      <c r="C94" s="3">
        <f t="shared" si="51"/>
        <v>1.6811838103061656</v>
      </c>
      <c r="D94" s="3">
        <f t="shared" si="51"/>
        <v>4.5559556848204963</v>
      </c>
      <c r="E94" s="3">
        <f t="shared" si="51"/>
        <v>2.2073333185320041</v>
      </c>
      <c r="F94" s="3">
        <f t="shared" si="51"/>
        <v>2.2690282187340425</v>
      </c>
      <c r="G94" s="3">
        <f t="shared" si="51"/>
        <v>4.6227570435825136</v>
      </c>
      <c r="H94" s="3">
        <f t="shared" si="51"/>
        <v>17.845181057258941</v>
      </c>
      <c r="I94" s="3">
        <f t="shared" si="51"/>
        <v>13.222424013676429</v>
      </c>
      <c r="J94" s="3">
        <f t="shared" si="51"/>
        <v>86.777575986323569</v>
      </c>
      <c r="K94" s="3">
        <f t="shared" si="51"/>
        <v>82.154818942741059</v>
      </c>
      <c r="L94" s="3">
        <f t="shared" si="51"/>
        <v>13.938624808507802</v>
      </c>
      <c r="M94" s="3">
        <f t="shared" si="51"/>
        <v>17.053104948824405</v>
      </c>
      <c r="N94" s="3">
        <f t="shared" si="51"/>
        <v>0.96249861237539136</v>
      </c>
      <c r="O94" s="3">
        <f t="shared" si="51"/>
        <v>2.8719011567238732</v>
      </c>
      <c r="P94" s="3">
        <f t="shared" si="51"/>
        <v>7.8076818898337059</v>
      </c>
      <c r="Q94" s="3">
        <f t="shared" si="51"/>
        <v>9.2518682977731395</v>
      </c>
      <c r="R94" s="3">
        <f t="shared" si="51"/>
        <v>21.384556293155125</v>
      </c>
      <c r="S94" s="3">
        <f t="shared" si="51"/>
        <v>4.5099509335938368</v>
      </c>
      <c r="T94" s="3">
        <f t="shared" si="51"/>
        <v>1.1661952443329409</v>
      </c>
      <c r="U94" s="3">
        <f t="shared" si="51"/>
        <v>3.2084367576208348</v>
      </c>
      <c r="V94" s="3">
        <f t="shared" si="51"/>
        <v>100</v>
      </c>
      <c r="X94" s="18" t="str">
        <f t="shared" si="46"/>
        <v>HB</v>
      </c>
      <c r="Y94" s="9">
        <f t="shared" si="47"/>
        <v>0.96249861237539136</v>
      </c>
      <c r="Z94" s="18" t="str">
        <f t="shared" si="48"/>
        <v>NW</v>
      </c>
      <c r="AA94" s="98">
        <f t="shared" si="49"/>
        <v>21.384556293155125</v>
      </c>
    </row>
    <row r="95" spans="1:27" x14ac:dyDescent="0.35">
      <c r="A95">
        <f t="shared" si="44"/>
        <v>2022</v>
      </c>
      <c r="B95" s="3">
        <f t="shared" ref="B95:V95" si="52">B85/$V85*100</f>
        <v>2.5020140699993423</v>
      </c>
      <c r="C95" s="3">
        <f t="shared" si="52"/>
        <v>1.6663065155931533</v>
      </c>
      <c r="D95" s="3">
        <f t="shared" si="52"/>
        <v>4.5314427228297793</v>
      </c>
      <c r="E95" s="3">
        <f t="shared" si="52"/>
        <v>2.1804115803545989</v>
      </c>
      <c r="F95" s="3">
        <f t="shared" si="52"/>
        <v>2.2482741239124242</v>
      </c>
      <c r="G95" s="3">
        <f t="shared" si="52"/>
        <v>4.7168971487431248</v>
      </c>
      <c r="H95" s="3">
        <f t="shared" si="52"/>
        <v>17.845346161432424</v>
      </c>
      <c r="I95" s="3">
        <f t="shared" si="52"/>
        <v>13.1284490126893</v>
      </c>
      <c r="J95" s="3">
        <f t="shared" si="52"/>
        <v>86.871550987310712</v>
      </c>
      <c r="K95" s="3">
        <f t="shared" si="52"/>
        <v>82.154653838567583</v>
      </c>
      <c r="L95" s="3">
        <f t="shared" si="52"/>
        <v>13.921578382169233</v>
      </c>
      <c r="M95" s="3">
        <f t="shared" si="52"/>
        <v>17.054379889982251</v>
      </c>
      <c r="N95" s="3">
        <f t="shared" si="52"/>
        <v>0.96436257643165524</v>
      </c>
      <c r="O95" s="3">
        <f t="shared" si="52"/>
        <v>2.8962655328847884</v>
      </c>
      <c r="P95" s="3">
        <f t="shared" si="52"/>
        <v>7.820326985031449</v>
      </c>
      <c r="Q95" s="3">
        <f t="shared" si="52"/>
        <v>9.2339564750487622</v>
      </c>
      <c r="R95" s="3">
        <f t="shared" si="52"/>
        <v>21.406787350150122</v>
      </c>
      <c r="S95" s="3">
        <f t="shared" si="52"/>
        <v>4.4997370093580829</v>
      </c>
      <c r="T95" s="3">
        <f t="shared" si="52"/>
        <v>1.1539810208420083</v>
      </c>
      <c r="U95" s="3">
        <f t="shared" si="52"/>
        <v>3.2032786166692238</v>
      </c>
      <c r="V95" s="3">
        <f t="shared" si="52"/>
        <v>100</v>
      </c>
      <c r="X95" s="18" t="str">
        <f t="shared" si="46"/>
        <v>HB</v>
      </c>
      <c r="Y95" s="9">
        <f t="shared" si="47"/>
        <v>0.96436257643165524</v>
      </c>
      <c r="Z95" s="18" t="str">
        <f t="shared" si="48"/>
        <v>NW</v>
      </c>
      <c r="AA95" s="98">
        <f t="shared" si="49"/>
        <v>21.406787350150122</v>
      </c>
    </row>
    <row r="96" spans="1:27" x14ac:dyDescent="0.35">
      <c r="A96">
        <f t="shared" si="44"/>
        <v>2023</v>
      </c>
      <c r="B96" s="3">
        <f t="shared" ref="B96:V96" si="53">B86/$V86*100</f>
        <v>2.4930815282464347</v>
      </c>
      <c r="C96" s="3">
        <f t="shared" si="53"/>
        <v>1.6525829977141613</v>
      </c>
      <c r="D96" s="3">
        <f t="shared" si="53"/>
        <v>4.506197888320453</v>
      </c>
      <c r="E96" s="3">
        <f t="shared" si="53"/>
        <v>2.158981169043213</v>
      </c>
      <c r="F96" s="3">
        <f t="shared" si="53"/>
        <v>2.2281441166866225</v>
      </c>
      <c r="G96" s="3">
        <f t="shared" si="53"/>
        <v>4.7695678676390543</v>
      </c>
      <c r="H96" s="3">
        <f t="shared" si="53"/>
        <v>17.80855556764994</v>
      </c>
      <c r="I96" s="3">
        <f t="shared" si="53"/>
        <v>13.038987700010885</v>
      </c>
      <c r="J96" s="3">
        <f t="shared" si="53"/>
        <v>86.961012299989108</v>
      </c>
      <c r="K96" s="3">
        <f t="shared" si="53"/>
        <v>82.191444432350053</v>
      </c>
      <c r="L96" s="3">
        <f t="shared" si="53"/>
        <v>13.952291281158157</v>
      </c>
      <c r="M96" s="3">
        <f t="shared" si="53"/>
        <v>17.082675519756176</v>
      </c>
      <c r="N96" s="3">
        <f t="shared" si="53"/>
        <v>0.96713617067595514</v>
      </c>
      <c r="O96" s="3">
        <f t="shared" si="53"/>
        <v>2.9350277566126048</v>
      </c>
      <c r="P96" s="3">
        <f t="shared" si="53"/>
        <v>7.8315968215957339</v>
      </c>
      <c r="Q96" s="3">
        <f t="shared" si="53"/>
        <v>9.2191575051703492</v>
      </c>
      <c r="R96" s="3">
        <f t="shared" si="53"/>
        <v>21.367985196473278</v>
      </c>
      <c r="S96" s="3">
        <f t="shared" si="53"/>
        <v>4.4877217807771856</v>
      </c>
      <c r="T96" s="3">
        <f t="shared" si="53"/>
        <v>1.1436551649069335</v>
      </c>
      <c r="U96" s="3">
        <f t="shared" si="53"/>
        <v>3.2041972352236852</v>
      </c>
      <c r="V96" s="3">
        <f t="shared" si="53"/>
        <v>100</v>
      </c>
      <c r="X96" s="18" t="str">
        <f t="shared" si="46"/>
        <v>HB</v>
      </c>
      <c r="Y96" s="9">
        <f t="shared" si="47"/>
        <v>0.96713617067595514</v>
      </c>
      <c r="Z96" s="18" t="str">
        <f t="shared" si="48"/>
        <v>NW</v>
      </c>
      <c r="AA96" s="98">
        <f t="shared" si="49"/>
        <v>21.367985196473278</v>
      </c>
    </row>
    <row r="97" spans="1:27" x14ac:dyDescent="0.35">
      <c r="A97">
        <f t="shared" si="44"/>
        <v>2024</v>
      </c>
      <c r="B97" s="3">
        <f t="shared" ref="B97:V98" si="54">B87/$V87*100</f>
        <v>2.4934264031139235</v>
      </c>
      <c r="C97" s="3">
        <f t="shared" si="54"/>
        <v>1.6356448561550003</v>
      </c>
      <c r="D97" s="3">
        <f t="shared" si="54"/>
        <v>4.4893361167286407</v>
      </c>
      <c r="E97" s="3">
        <f t="shared" si="54"/>
        <v>2.1508295822732513</v>
      </c>
      <c r="F97" s="3">
        <f t="shared" si="54"/>
        <v>2.2079696435949292</v>
      </c>
      <c r="G97" s="3">
        <f t="shared" si="54"/>
        <v>4.7783721486507051</v>
      </c>
      <c r="H97" s="3">
        <f t="shared" si="54"/>
        <v>17.755578750516449</v>
      </c>
      <c r="I97" s="3">
        <f t="shared" si="54"/>
        <v>12.977206601865745</v>
      </c>
      <c r="J97" s="3">
        <f t="shared" si="54"/>
        <v>87.022793398134255</v>
      </c>
      <c r="K97" s="3">
        <f t="shared" si="54"/>
        <v>82.244421249483551</v>
      </c>
      <c r="L97" s="3">
        <f t="shared" si="54"/>
        <v>13.949631417574532</v>
      </c>
      <c r="M97" s="3">
        <f t="shared" si="54"/>
        <v>17.113342901254704</v>
      </c>
      <c r="N97" s="3">
        <f t="shared" si="54"/>
        <v>0.96809750581686138</v>
      </c>
      <c r="O97" s="3">
        <f t="shared" si="54"/>
        <v>2.9541261660904166</v>
      </c>
      <c r="P97" s="3">
        <f t="shared" si="54"/>
        <v>7.8580446647965738</v>
      </c>
      <c r="Q97" s="3">
        <f t="shared" si="54"/>
        <v>9.2140735425228861</v>
      </c>
      <c r="R97" s="3">
        <f t="shared" si="54"/>
        <v>21.36361580446648</v>
      </c>
      <c r="S97" s="3">
        <f t="shared" si="54"/>
        <v>4.4794028747254657</v>
      </c>
      <c r="T97" s="3">
        <f t="shared" si="54"/>
        <v>1.1324961402135387</v>
      </c>
      <c r="U97" s="3">
        <f t="shared" si="54"/>
        <v>3.2115902320220933</v>
      </c>
      <c r="V97" s="3">
        <f t="shared" si="54"/>
        <v>100</v>
      </c>
      <c r="X97" s="18" t="str">
        <f t="shared" si="46"/>
        <v>HB</v>
      </c>
      <c r="Y97" s="9">
        <f t="shared" si="47"/>
        <v>0.96809750581686138</v>
      </c>
      <c r="Z97" s="18" t="str">
        <f t="shared" si="48"/>
        <v>NW</v>
      </c>
      <c r="AA97" s="98">
        <f t="shared" si="49"/>
        <v>21.36361580446648</v>
      </c>
    </row>
    <row r="98" spans="1:27" x14ac:dyDescent="0.35">
      <c r="A98">
        <f>A97+1</f>
        <v>2025</v>
      </c>
      <c r="B98" s="3">
        <f t="shared" si="54"/>
        <v>2.4854269061806793</v>
      </c>
      <c r="C98" s="3">
        <f t="shared" si="54"/>
        <v>1.632430081336175</v>
      </c>
      <c r="D98" s="3">
        <f t="shared" si="54"/>
        <v>4.4572506633030313</v>
      </c>
      <c r="E98" s="3">
        <f t="shared" si="54"/>
        <v>2.139598103605759</v>
      </c>
      <c r="F98" s="3">
        <f t="shared" si="54"/>
        <v>2.1833587055804444</v>
      </c>
      <c r="G98" s="3">
        <f t="shared" si="54"/>
        <v>4.7709321038667305</v>
      </c>
      <c r="H98" s="3">
        <f t="shared" si="54"/>
        <v>17.668996563872817</v>
      </c>
      <c r="I98" s="3">
        <f t="shared" si="54"/>
        <v>12.89806446000609</v>
      </c>
      <c r="J98" s="3">
        <f t="shared" si="54"/>
        <v>87.101935539993917</v>
      </c>
      <c r="K98" s="3">
        <f t="shared" si="54"/>
        <v>82.331003436127176</v>
      </c>
      <c r="L98" s="3">
        <f t="shared" si="54"/>
        <v>13.947151059110086</v>
      </c>
      <c r="M98" s="3">
        <f t="shared" si="54"/>
        <v>17.125570875560005</v>
      </c>
      <c r="N98" s="3">
        <f t="shared" si="54"/>
        <v>0.97041233526162407</v>
      </c>
      <c r="O98" s="3">
        <f t="shared" si="54"/>
        <v>2.9782588839110957</v>
      </c>
      <c r="P98" s="3">
        <f t="shared" si="54"/>
        <v>7.8757361576268972</v>
      </c>
      <c r="Q98" s="3">
        <f t="shared" si="54"/>
        <v>9.2220194858857809</v>
      </c>
      <c r="R98" s="3">
        <f t="shared" si="54"/>
        <v>21.398268887825672</v>
      </c>
      <c r="S98" s="3">
        <f t="shared" si="54"/>
        <v>4.4748619024835801</v>
      </c>
      <c r="T98" s="3">
        <f t="shared" si="54"/>
        <v>1.1228284981079553</v>
      </c>
      <c r="U98" s="3">
        <f t="shared" si="54"/>
        <v>3.2158953503544865</v>
      </c>
      <c r="V98" s="3">
        <f t="shared" si="54"/>
        <v>100</v>
      </c>
      <c r="X98" s="18" t="str">
        <f>HLOOKUP(Y98,$L98:$U248,ROW(L$153)-ROW(X98)+1,0)</f>
        <v>HB</v>
      </c>
      <c r="Y98" s="9">
        <f t="shared" si="47"/>
        <v>0.97041233526162407</v>
      </c>
      <c r="Z98" s="18" t="str">
        <f>HLOOKUP(AA98,$L98:$U248,ROW(N$153)-ROW(Z98)+1,0)</f>
        <v>NW</v>
      </c>
      <c r="AA98" s="9">
        <f t="shared" si="49"/>
        <v>21.398268887825672</v>
      </c>
    </row>
    <row r="99" spans="1:27" x14ac:dyDescent="0.35">
      <c r="B99" s="3"/>
      <c r="C99" s="3"/>
      <c r="D99" s="3"/>
      <c r="E99" s="3"/>
      <c r="F99" s="3"/>
      <c r="G99" s="3"/>
      <c r="H99" s="3"/>
      <c r="I99" s="3"/>
      <c r="J99" s="3"/>
      <c r="K99" s="3"/>
      <c r="L99" s="3"/>
      <c r="M99" s="3"/>
      <c r="N99" s="3"/>
      <c r="O99" s="3"/>
      <c r="P99" s="3"/>
      <c r="Q99" s="3"/>
      <c r="R99" s="3"/>
      <c r="S99" s="3"/>
      <c r="T99" s="3"/>
      <c r="U99" s="3"/>
      <c r="V99" s="3"/>
      <c r="X99" s="18"/>
      <c r="Y99" s="9"/>
      <c r="Z99" s="18"/>
      <c r="AA99" s="98"/>
    </row>
    <row r="100" spans="1:27" x14ac:dyDescent="0.35">
      <c r="A100" s="4" t="s">
        <v>754</v>
      </c>
      <c r="X100" s="11"/>
      <c r="Y100" s="11"/>
      <c r="Z100" s="11"/>
      <c r="AA100" s="11"/>
    </row>
    <row r="101" spans="1:27" x14ac:dyDescent="0.35">
      <c r="A101">
        <f>[1]ET!A219</f>
        <v>2019</v>
      </c>
      <c r="B101" s="32">
        <f>[1]ET!B219</f>
        <v>-159.60200000000009</v>
      </c>
      <c r="C101" s="32">
        <f>[1]ET!C219</f>
        <v>-43.934999999999945</v>
      </c>
      <c r="D101" s="32">
        <f>[1]ET!D219</f>
        <v>-13.434999999999945</v>
      </c>
      <c r="E101" s="32">
        <f>[1]ET!E219</f>
        <v>-76.343999999999937</v>
      </c>
      <c r="F101" s="32">
        <f>[1]ET!F219</f>
        <v>-58.024999999999864</v>
      </c>
      <c r="G101" s="32">
        <f>[1]ET!G219</f>
        <v>173.25699999999983</v>
      </c>
      <c r="H101" s="35">
        <f>[1]ET!H219</f>
        <v>-178.08400000000074</v>
      </c>
      <c r="I101" s="32">
        <f>[1]ET!I219</f>
        <v>-351.34100000000126</v>
      </c>
      <c r="J101" s="32">
        <f>[1]ET!J219</f>
        <v>486.34100000000035</v>
      </c>
      <c r="K101" s="32">
        <f>[1]ET!K219</f>
        <v>313.08399999999529</v>
      </c>
      <c r="L101" s="32">
        <f>[1]ET!L219</f>
        <v>84.837999999999738</v>
      </c>
      <c r="M101" s="32">
        <f>[1]ET!M219</f>
        <v>88.480000000000473</v>
      </c>
      <c r="N101" s="32">
        <f>[1]ET!N219</f>
        <v>93.043000000000006</v>
      </c>
      <c r="O101" s="32">
        <f>[1]ET!O219</f>
        <v>253.5590000000002</v>
      </c>
      <c r="P101" s="32">
        <f>[1]ET!P219</f>
        <v>138.30000000000018</v>
      </c>
      <c r="Q101" s="32">
        <f>[1]ET!Q219</f>
        <v>-141.76599999999962</v>
      </c>
      <c r="R101" s="32">
        <f>[1]ET!R219</f>
        <v>88.804000000000087</v>
      </c>
      <c r="S101" s="32">
        <f>[1]ET!S219</f>
        <v>-184.23399999999992</v>
      </c>
      <c r="T101" s="32">
        <f>[1]ET!T219</f>
        <v>15.753000000000043</v>
      </c>
      <c r="U101" s="32">
        <f>[1]ET!U219</f>
        <v>-123.69299999999998</v>
      </c>
      <c r="V101" s="32">
        <f>[1]ET!V219</f>
        <v>135</v>
      </c>
      <c r="X101" s="18" t="str">
        <f>HLOOKUP(Y101,$L101:$U199,ROW(L$153)-ROW(X101)+1,0)</f>
        <v>RP</v>
      </c>
      <c r="Y101" s="34">
        <f t="shared" ref="Y101:Y106" si="55">MIN(L101:U101)</f>
        <v>-184.23399999999992</v>
      </c>
      <c r="Z101" s="18" t="str">
        <f>HLOOKUP(AA101,$L101:$U199,ROW(N$153)-ROW(Z101)+1,0)</f>
        <v>HH</v>
      </c>
      <c r="AA101" s="18">
        <f t="shared" ref="AA101:AA106" si="56">MAX(L101:U101)</f>
        <v>253.5590000000002</v>
      </c>
    </row>
    <row r="102" spans="1:27" x14ac:dyDescent="0.35">
      <c r="A102">
        <f>[1]ET!A220</f>
        <v>2020</v>
      </c>
      <c r="B102" s="32">
        <f>[1]ET!B220</f>
        <v>-162.53399999999988</v>
      </c>
      <c r="C102" s="32">
        <f>[1]ET!C220</f>
        <v>-43.825000000000045</v>
      </c>
      <c r="D102" s="32">
        <f>[1]ET!D220</f>
        <v>-14.41800000000012</v>
      </c>
      <c r="E102" s="32">
        <f>[1]ET!E220</f>
        <v>-74.704999999999927</v>
      </c>
      <c r="F102" s="32">
        <f>[1]ET!F220</f>
        <v>-56.605999999999995</v>
      </c>
      <c r="G102" s="32">
        <f>[1]ET!G220</f>
        <v>181.95900000000029</v>
      </c>
      <c r="H102" s="35">
        <f>[1]ET!H220</f>
        <v>-170.128999999999</v>
      </c>
      <c r="I102" s="32">
        <f>[1]ET!I220</f>
        <v>-352.08799999999974</v>
      </c>
      <c r="J102" s="32">
        <f>[1]ET!J220</f>
        <v>466.08800000000338</v>
      </c>
      <c r="K102" s="32">
        <f>[1]ET!K220</f>
        <v>284.12900000000081</v>
      </c>
      <c r="L102" s="32">
        <f>[1]ET!L220</f>
        <v>77.588999999999942</v>
      </c>
      <c r="M102" s="32">
        <f>[1]ET!M220</f>
        <v>86.793999999999869</v>
      </c>
      <c r="N102" s="32">
        <f>[1]ET!N220</f>
        <v>91.305000000000007</v>
      </c>
      <c r="O102" s="32">
        <f>[1]ET!O220</f>
        <v>254.70000000000005</v>
      </c>
      <c r="P102" s="32">
        <f>[1]ET!P220</f>
        <v>136.35699999999997</v>
      </c>
      <c r="Q102" s="32">
        <f>[1]ET!Q220</f>
        <v>-148.74099999999999</v>
      </c>
      <c r="R102" s="32">
        <f>[1]ET!R220</f>
        <v>86.496000000001004</v>
      </c>
      <c r="S102" s="32">
        <f>[1]ET!S220</f>
        <v>-187.9970000000003</v>
      </c>
      <c r="T102" s="32">
        <f>[1]ET!T220</f>
        <v>13.511999999999944</v>
      </c>
      <c r="U102" s="32">
        <f>[1]ET!U220</f>
        <v>-125.88599999999997</v>
      </c>
      <c r="V102" s="32">
        <f>[1]ET!V220</f>
        <v>114.00000000000728</v>
      </c>
      <c r="X102" s="18" t="str">
        <f>HLOOKUP(Y102,$L102:$U200,ROW(L$153)-ROW(X102)+1,0)</f>
        <v>RP</v>
      </c>
      <c r="Y102" s="34">
        <f t="shared" si="55"/>
        <v>-187.9970000000003</v>
      </c>
      <c r="Z102" s="18" t="str">
        <f>HLOOKUP(AA102,$L102:$U200,ROW(N$153)-ROW(Z102)+1,0)</f>
        <v>HH</v>
      </c>
      <c r="AA102" s="18">
        <f t="shared" si="56"/>
        <v>254.70000000000005</v>
      </c>
    </row>
    <row r="103" spans="1:27" x14ac:dyDescent="0.35">
      <c r="A103">
        <f>[1]ET!A221</f>
        <v>2021</v>
      </c>
      <c r="B103" s="32">
        <f>[1]ET!B221</f>
        <v>-158.32599999999979</v>
      </c>
      <c r="C103" s="32">
        <f>[1]ET!C221</f>
        <v>-42.935000000000059</v>
      </c>
      <c r="D103" s="32">
        <f>[1]ET!D221</f>
        <v>-12.051000000000386</v>
      </c>
      <c r="E103" s="32">
        <f>[1]ET!E221</f>
        <v>-71.932999999999879</v>
      </c>
      <c r="F103" s="32">
        <f>[1]ET!F221</f>
        <v>-53.971999999999866</v>
      </c>
      <c r="G103" s="32">
        <f>[1]ET!G221</f>
        <v>193.33999999999992</v>
      </c>
      <c r="H103" s="35">
        <f>[1]ET!H221</f>
        <v>-145.87699999999859</v>
      </c>
      <c r="I103" s="32">
        <f>[1]ET!I221</f>
        <v>-339.21699999999964</v>
      </c>
      <c r="J103" s="32">
        <f>[1]ET!J221</f>
        <v>471.21699999999691</v>
      </c>
      <c r="K103" s="32">
        <f>[1]ET!K221</f>
        <v>277.87700000000041</v>
      </c>
      <c r="L103" s="32">
        <f>[1]ET!L221</f>
        <v>76.0649999999996</v>
      </c>
      <c r="M103" s="32">
        <f>[1]ET!M221</f>
        <v>90.578000000000429</v>
      </c>
      <c r="N103" s="32">
        <f>[1]ET!N221</f>
        <v>90.761000000000024</v>
      </c>
      <c r="O103" s="32">
        <f>[1]ET!O221</f>
        <v>257.32299999999987</v>
      </c>
      <c r="P103" s="32">
        <f>[1]ET!P221</f>
        <v>137.9069999999997</v>
      </c>
      <c r="Q103" s="32">
        <f>[1]ET!Q221</f>
        <v>-153.52499999999964</v>
      </c>
      <c r="R103" s="32">
        <f>[1]ET!R221</f>
        <v>84.435999999999694</v>
      </c>
      <c r="S103" s="32">
        <f>[1]ET!S221</f>
        <v>-189.3599999999999</v>
      </c>
      <c r="T103" s="32">
        <f>[1]ET!T221</f>
        <v>11.605000000000018</v>
      </c>
      <c r="U103" s="32">
        <f>[1]ET!U221</f>
        <v>-127.91300000000001</v>
      </c>
      <c r="V103" s="32">
        <f>[1]ET!V221</f>
        <v>132</v>
      </c>
      <c r="X103" s="18" t="str">
        <f>HLOOKUP(Y103,$L103:$U201,ROW(L$153)-ROW(X103)+1,0)</f>
        <v>RP</v>
      </c>
      <c r="Y103" s="34">
        <f t="shared" si="55"/>
        <v>-189.3599999999999</v>
      </c>
      <c r="Z103" s="18" t="str">
        <f>HLOOKUP(AA103,$L103:$U201,ROW(N$153)-ROW(Z103)+1,0)</f>
        <v>HH</v>
      </c>
      <c r="AA103" s="18">
        <f t="shared" si="56"/>
        <v>257.32299999999987</v>
      </c>
    </row>
    <row r="104" spans="1:27" x14ac:dyDescent="0.35">
      <c r="A104">
        <f>[1]ET!A222</f>
        <v>2022</v>
      </c>
      <c r="B104" s="32">
        <f>[1]ET!B222</f>
        <v>-155.90000000000009</v>
      </c>
      <c r="C104" s="32">
        <f>[1]ET!C222</f>
        <v>-42.019000000000005</v>
      </c>
      <c r="D104" s="32">
        <f>[1]ET!D222</f>
        <v>-9.4169999999999163</v>
      </c>
      <c r="E104" s="32">
        <f>[1]ET!E222</f>
        <v>-70.658999999999992</v>
      </c>
      <c r="F104" s="32">
        <f>[1]ET!F222</f>
        <v>-52.828999999999951</v>
      </c>
      <c r="G104" s="32">
        <f>[1]ET!G222</f>
        <v>205.97800000000007</v>
      </c>
      <c r="H104" s="35">
        <f>[1]ET!H222</f>
        <v>-124.84600000000046</v>
      </c>
      <c r="I104" s="32">
        <f>[1]ET!I222</f>
        <v>-330.82400000000052</v>
      </c>
      <c r="J104" s="32">
        <f>[1]ET!J222</f>
        <v>490.8240000000078</v>
      </c>
      <c r="K104" s="32">
        <f>[1]ET!K222</f>
        <v>284.84600000001228</v>
      </c>
      <c r="L104" s="32">
        <f>[1]ET!L222</f>
        <v>82.590000000000146</v>
      </c>
      <c r="M104" s="32">
        <f>[1]ET!M222</f>
        <v>92.649000000000342</v>
      </c>
      <c r="N104" s="32">
        <f>[1]ET!N222</f>
        <v>91.548000000000002</v>
      </c>
      <c r="O104" s="32">
        <f>[1]ET!O222</f>
        <v>266.21100000000001</v>
      </c>
      <c r="P104" s="32">
        <f>[1]ET!P222</f>
        <v>143.03900000000021</v>
      </c>
      <c r="Q104" s="32">
        <f>[1]ET!Q222</f>
        <v>-159.74099999999999</v>
      </c>
      <c r="R104" s="32">
        <f>[1]ET!R222</f>
        <v>81.336999999999534</v>
      </c>
      <c r="S104" s="32">
        <f>[1]ET!S222</f>
        <v>-190.13900000000012</v>
      </c>
      <c r="T104" s="32">
        <f>[1]ET!T222</f>
        <v>10.174999999999955</v>
      </c>
      <c r="U104" s="32">
        <f>[1]ET!U222</f>
        <v>-132.82299999999987</v>
      </c>
      <c r="V104" s="32">
        <f>[1]ET!V222</f>
        <v>160.00000000000728</v>
      </c>
      <c r="X104" s="18" t="str">
        <f>HLOOKUP(Y104,$L104:$U202,ROW(L$153)-ROW(X104)+1,0)</f>
        <v>RP</v>
      </c>
      <c r="Y104" s="34">
        <f t="shared" si="55"/>
        <v>-190.13900000000012</v>
      </c>
      <c r="Z104" s="18" t="str">
        <f>HLOOKUP(AA104,$L104:$U202,ROW(N$153)-ROW(Z104)+1,0)</f>
        <v>HH</v>
      </c>
      <c r="AA104" s="18">
        <f t="shared" si="56"/>
        <v>266.21100000000001</v>
      </c>
    </row>
    <row r="105" spans="1:27" x14ac:dyDescent="0.35">
      <c r="A105">
        <f>[1]ET!A223</f>
        <v>2023</v>
      </c>
      <c r="B105" s="32">
        <f>[1]ET!B223</f>
        <v>-160.87000000000012</v>
      </c>
      <c r="C105" s="32">
        <f>[1]ET!C223</f>
        <v>-42.80499999999995</v>
      </c>
      <c r="D105" s="32">
        <f>[1]ET!D223</f>
        <v>-10.822999999999865</v>
      </c>
      <c r="E105" s="32">
        <f>[1]ET!E223</f>
        <v>-71.920999999999935</v>
      </c>
      <c r="F105" s="32">
        <f>[1]ET!F223</f>
        <v>-52.254999999999882</v>
      </c>
      <c r="G105" s="32">
        <f>[1]ET!G223</f>
        <v>213.79099999999994</v>
      </c>
      <c r="H105" s="35">
        <f>[1]ET!H223</f>
        <v>-124.88299999999981</v>
      </c>
      <c r="I105" s="32">
        <f>[1]ET!I223</f>
        <v>-338.67399999999907</v>
      </c>
      <c r="J105" s="32">
        <f>[1]ET!J223</f>
        <v>491.67399999999907</v>
      </c>
      <c r="K105" s="32">
        <f>[1]ET!K223</f>
        <v>277.88300000000163</v>
      </c>
      <c r="L105" s="32">
        <f>[1]ET!L223</f>
        <v>88.438000000000102</v>
      </c>
      <c r="M105" s="32">
        <f>[1]ET!M223</f>
        <v>87.180999999999585</v>
      </c>
      <c r="N105" s="32">
        <f>[1]ET!N223</f>
        <v>92.085000000000036</v>
      </c>
      <c r="O105" s="32">
        <f>[1]ET!O223</f>
        <v>276.25800000000004</v>
      </c>
      <c r="P105" s="32">
        <f>[1]ET!P223</f>
        <v>148.30299999999988</v>
      </c>
      <c r="Q105" s="32">
        <f>[1]ET!Q223</f>
        <v>-168.81400000000031</v>
      </c>
      <c r="R105" s="32">
        <f>[1]ET!R223</f>
        <v>77.359000000000378</v>
      </c>
      <c r="S105" s="32">
        <f>[1]ET!S223</f>
        <v>-195.154</v>
      </c>
      <c r="T105" s="32">
        <f>[1]ET!T223</f>
        <v>8.9819999999999709</v>
      </c>
      <c r="U105" s="32">
        <f>[1]ET!U223</f>
        <v>-136.75500000000011</v>
      </c>
      <c r="V105" s="32">
        <f>[1]ET!V223</f>
        <v>153</v>
      </c>
      <c r="X105" s="18" t="str">
        <f>HLOOKUP(Y105,$L105:$U203,ROW(L$153)-ROW(X105)+1,0)</f>
        <v>RP</v>
      </c>
      <c r="Y105" s="34">
        <f t="shared" si="55"/>
        <v>-195.154</v>
      </c>
      <c r="Z105" s="18" t="str">
        <f>HLOOKUP(AA105,$L105:$U203,ROW(N$153)-ROW(Z105)+1,0)</f>
        <v>HH</v>
      </c>
      <c r="AA105" s="18">
        <f t="shared" si="56"/>
        <v>276.25800000000004</v>
      </c>
    </row>
    <row r="106" spans="1:27" x14ac:dyDescent="0.35">
      <c r="A106">
        <f>A105+1</f>
        <v>2024</v>
      </c>
      <c r="B106" s="32">
        <f>[1]ET!B224</f>
        <v>-163.73599999999988</v>
      </c>
      <c r="C106" s="32">
        <f>[1]ET!C224</f>
        <v>-43.599000000000046</v>
      </c>
      <c r="D106" s="32">
        <f>[1]ET!D224</f>
        <v>-12.458000000000084</v>
      </c>
      <c r="E106" s="32">
        <f>[1]ET!E224</f>
        <v>-73.122999999999934</v>
      </c>
      <c r="F106" s="32">
        <f>[1]ET!F224</f>
        <v>-51.12600000000009</v>
      </c>
      <c r="G106" s="32">
        <f>[1]ET!G224</f>
        <v>217.82599999999979</v>
      </c>
      <c r="H106" s="35">
        <f>[1]ET!H224</f>
        <v>-126.21600000000035</v>
      </c>
      <c r="I106" s="32">
        <f>[1]ET!I224</f>
        <v>-344.04200000000037</v>
      </c>
      <c r="J106" s="32">
        <f>[1]ET!J224</f>
        <v>501.04200000000128</v>
      </c>
      <c r="K106" s="32">
        <f>[1]ET!K224</f>
        <v>283.21600000000035</v>
      </c>
      <c r="L106" s="32">
        <f>[1]ET!L224</f>
        <v>92.014000000000124</v>
      </c>
      <c r="M106" s="32">
        <f>[1]ET!M224</f>
        <v>85.200999999999112</v>
      </c>
      <c r="N106" s="32">
        <f>[1]ET!N224</f>
        <v>91.94300000000004</v>
      </c>
      <c r="O106" s="32">
        <f>[1]ET!O224</f>
        <v>280.91399999999999</v>
      </c>
      <c r="P106" s="32">
        <f>[1]ET!P224</f>
        <v>154.38400000000001</v>
      </c>
      <c r="Q106" s="32">
        <f>[1]ET!Q224</f>
        <v>-174.23300000000017</v>
      </c>
      <c r="R106" s="32">
        <f>[1]ET!R224</f>
        <v>81.520000000000437</v>
      </c>
      <c r="S106" s="32">
        <f>[1]ET!S224</f>
        <v>-197.9689999999996</v>
      </c>
      <c r="T106" s="32">
        <f>[1]ET!T224</f>
        <v>8.3300000000000409</v>
      </c>
      <c r="U106" s="32">
        <f>[1]ET!U224</f>
        <v>-138.88799999999992</v>
      </c>
      <c r="V106" s="32">
        <f>[1]ET!V224</f>
        <v>157</v>
      </c>
      <c r="X106" s="18" t="str">
        <f>HLOOKUP(Y106,$L106:$U256,ROW(L$153)-ROW(X106)+1,0)</f>
        <v>RP</v>
      </c>
      <c r="Y106" s="9">
        <f t="shared" si="55"/>
        <v>-197.9689999999996</v>
      </c>
      <c r="Z106" s="18" t="str">
        <f>HLOOKUP(AA106,$L106:$U256,ROW(N$153)-ROW(Z106)+1,0)</f>
        <v>HH</v>
      </c>
      <c r="AA106" s="9">
        <f t="shared" si="56"/>
        <v>280.91399999999999</v>
      </c>
    </row>
    <row r="107" spans="1:27" x14ac:dyDescent="0.35">
      <c r="A107">
        <f>A106+1</f>
        <v>2025</v>
      </c>
      <c r="B107" s="32"/>
      <c r="C107" s="32"/>
      <c r="D107" s="32"/>
      <c r="E107" s="32"/>
      <c r="F107" s="32"/>
      <c r="G107" s="32"/>
      <c r="H107" s="35"/>
      <c r="I107" s="32"/>
      <c r="J107" s="32"/>
      <c r="K107" s="32"/>
      <c r="L107" s="32"/>
      <c r="M107" s="32"/>
      <c r="N107" s="32"/>
      <c r="O107" s="32"/>
      <c r="P107" s="32"/>
      <c r="Q107" s="32"/>
      <c r="R107" s="32"/>
      <c r="S107" s="32"/>
      <c r="T107" s="32"/>
      <c r="U107" s="32"/>
      <c r="V107" s="32"/>
    </row>
    <row r="108" spans="1:27" x14ac:dyDescent="0.35">
      <c r="A108" t="s">
        <v>947</v>
      </c>
    </row>
    <row r="116" spans="2:22" x14ac:dyDescent="0.35">
      <c r="B116" s="3"/>
      <c r="C116" s="3"/>
      <c r="D116" s="3"/>
      <c r="E116" s="3"/>
      <c r="F116" s="3"/>
      <c r="G116" s="3"/>
      <c r="H116" s="3"/>
      <c r="I116" s="3"/>
      <c r="J116" s="3"/>
      <c r="K116" s="3"/>
      <c r="L116" s="3"/>
      <c r="M116" s="3"/>
      <c r="N116" s="3"/>
      <c r="O116" s="3"/>
      <c r="P116" s="3"/>
      <c r="Q116" s="3"/>
      <c r="R116" s="3"/>
      <c r="S116" s="3"/>
      <c r="T116" s="3"/>
      <c r="U116" s="3"/>
      <c r="V116" s="3"/>
    </row>
    <row r="117" spans="2:22" x14ac:dyDescent="0.35">
      <c r="B117" s="3"/>
      <c r="C117" s="3"/>
      <c r="D117" s="3"/>
      <c r="E117" s="3"/>
      <c r="F117" s="3"/>
      <c r="G117" s="3"/>
      <c r="H117" s="3"/>
      <c r="I117" s="3"/>
      <c r="J117" s="3"/>
      <c r="K117" s="3"/>
      <c r="L117" s="3"/>
      <c r="M117" s="3"/>
      <c r="N117" s="3"/>
      <c r="O117" s="3"/>
      <c r="P117" s="3"/>
      <c r="Q117" s="3"/>
      <c r="R117" s="3"/>
      <c r="S117" s="3"/>
      <c r="T117" s="3"/>
      <c r="U117" s="3"/>
      <c r="V117" s="3"/>
    </row>
    <row r="118" spans="2:22" x14ac:dyDescent="0.35">
      <c r="H118"/>
    </row>
    <row r="122" spans="2:22" x14ac:dyDescent="0.35">
      <c r="B122" s="3"/>
      <c r="C122" s="3"/>
      <c r="D122" s="3"/>
      <c r="E122" s="3"/>
      <c r="F122" s="3"/>
      <c r="G122" s="3"/>
      <c r="H122" s="3"/>
      <c r="I122" s="3"/>
      <c r="J122" s="3"/>
      <c r="K122" s="3"/>
      <c r="L122" s="3"/>
      <c r="M122" s="3"/>
      <c r="N122" s="3"/>
      <c r="O122" s="3"/>
      <c r="P122" s="3"/>
      <c r="Q122" s="3"/>
      <c r="R122" s="3"/>
      <c r="S122" s="3"/>
      <c r="T122" s="3"/>
      <c r="U122" s="3"/>
      <c r="V122" s="3"/>
    </row>
    <row r="123" spans="2:22" x14ac:dyDescent="0.35">
      <c r="B123" s="3"/>
      <c r="C123" s="3"/>
      <c r="D123" s="3"/>
      <c r="E123" s="3"/>
      <c r="F123" s="3"/>
      <c r="G123" s="3"/>
      <c r="H123" s="3"/>
      <c r="I123" s="3"/>
      <c r="J123" s="3"/>
      <c r="K123" s="3"/>
      <c r="L123" s="3"/>
      <c r="M123" s="3"/>
      <c r="N123" s="3"/>
      <c r="O123" s="3"/>
      <c r="P123" s="3"/>
      <c r="Q123" s="3"/>
      <c r="R123" s="3"/>
      <c r="S123" s="3"/>
      <c r="T123" s="3"/>
      <c r="U123" s="3"/>
      <c r="V123" s="3"/>
    </row>
    <row r="153" spans="12:21" x14ac:dyDescent="0.35">
      <c r="L153" t="s">
        <v>297</v>
      </c>
      <c r="M153" t="s">
        <v>298</v>
      </c>
      <c r="N153" t="s">
        <v>299</v>
      </c>
      <c r="O153" t="s">
        <v>300</v>
      </c>
      <c r="P153" t="s">
        <v>301</v>
      </c>
      <c r="Q153" t="s">
        <v>302</v>
      </c>
      <c r="R153" t="s">
        <v>303</v>
      </c>
      <c r="S153" t="s">
        <v>304</v>
      </c>
      <c r="T153" t="s">
        <v>305</v>
      </c>
      <c r="U153" t="s">
        <v>306</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9709-9215-41E1-A7EB-0401F7864E3B}">
  <sheetPr codeName="Tabelle34"/>
  <dimension ref="A1:AF66"/>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3.54296875" customWidth="1"/>
    <col min="9" max="10" width="11.453125" style="57"/>
    <col min="11" max="11" width="12.26953125" style="57" customWidth="1"/>
    <col min="12" max="15" width="11.453125" style="57"/>
    <col min="16" max="16" width="12" style="57" customWidth="1"/>
    <col min="17" max="32" width="11.453125" style="57"/>
  </cols>
  <sheetData>
    <row r="1" spans="1:25" ht="29" x14ac:dyDescent="0.35">
      <c r="A1" s="4" t="s">
        <v>345</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Arbeitsnachfrage!A3&amp;", "&amp;I4</f>
        <v>Erwerbstätige (Inländer) in % der erwerbsfähigen Bevölkerung (20 bis 64 Jahre), 2024</v>
      </c>
    </row>
    <row r="4" spans="1:25" x14ac:dyDescent="0.35">
      <c r="I4" s="57">
        <f>Arbeitsnachfrage!A9</f>
        <v>2024</v>
      </c>
      <c r="J4" s="57">
        <f>Arbeitsnachfrage!B9</f>
        <v>91.68887072758416</v>
      </c>
      <c r="K4" s="57">
        <f>Arbeitsnachfrage!C9</f>
        <v>91.446448732644427</v>
      </c>
      <c r="L4" s="57">
        <f>Arbeitsnachfrage!D9</f>
        <v>93.036701443591014</v>
      </c>
      <c r="M4" s="57">
        <f>Arbeitsnachfrage!E9</f>
        <v>90.228045124852713</v>
      </c>
      <c r="N4" s="57">
        <f>Arbeitsnachfrage!F9</f>
        <v>91.821075011827347</v>
      </c>
    </row>
    <row r="5" spans="1:25" x14ac:dyDescent="0.35">
      <c r="O5" s="57">
        <f>Arbeitsnachfrage!G9</f>
        <v>86.280206564752831</v>
      </c>
    </row>
    <row r="6" spans="1:25" x14ac:dyDescent="0.35">
      <c r="P6" s="57">
        <f>Arbeitsnachfrage!L9</f>
        <v>94.846534090585223</v>
      </c>
      <c r="Q6" s="57">
        <f>Arbeitsnachfrage!M9</f>
        <v>98.528629004724678</v>
      </c>
      <c r="R6" s="57">
        <f>Arbeitsnachfrage!N9</f>
        <v>83.861579111046737</v>
      </c>
      <c r="S6" s="57">
        <f>Arbeitsnachfrage!O9</f>
        <v>92.016210428162282</v>
      </c>
      <c r="T6" s="57">
        <f>Arbeitsnachfrage!P9</f>
        <v>92.709808740350255</v>
      </c>
      <c r="U6" s="57">
        <f>Arbeitsnachfrage!Q9</f>
        <v>94.777331731907992</v>
      </c>
      <c r="V6" s="57">
        <f>Arbeitsnachfrage!R9</f>
        <v>91.371860951105333</v>
      </c>
      <c r="W6" s="57">
        <f>Arbeitsnachfrage!S9</f>
        <v>93.839242706914661</v>
      </c>
      <c r="X6" s="57">
        <f>Arbeitsnachfrage!T9</f>
        <v>87.776984171843665</v>
      </c>
      <c r="Y6" s="57">
        <f>Arbeitsnachfrage!U9</f>
        <v>94.416888202490597</v>
      </c>
    </row>
    <row r="7" spans="1:25" x14ac:dyDescent="0.35">
      <c r="J7" s="57">
        <f>Arbeitsnachfrage!H9</f>
        <v>90.469242952332223</v>
      </c>
      <c r="K7" s="57">
        <f>J7</f>
        <v>90.469242952332223</v>
      </c>
      <c r="L7" s="57">
        <f t="shared" ref="L7:Y8" si="0">K7</f>
        <v>90.469242952332223</v>
      </c>
      <c r="M7" s="57">
        <f t="shared" si="0"/>
        <v>90.469242952332223</v>
      </c>
      <c r="N7" s="57">
        <f t="shared" si="0"/>
        <v>90.469242952332223</v>
      </c>
      <c r="O7" s="57">
        <f t="shared" si="0"/>
        <v>90.469242952332223</v>
      </c>
    </row>
    <row r="8" spans="1:25" x14ac:dyDescent="0.35">
      <c r="P8" s="57">
        <f>Arbeitsnachfrage!K9</f>
        <v>94.05772502136584</v>
      </c>
      <c r="Q8" s="57">
        <f t="shared" si="0"/>
        <v>94.05772502136584</v>
      </c>
      <c r="R8" s="57">
        <f t="shared" si="0"/>
        <v>94.05772502136584</v>
      </c>
      <c r="S8" s="57">
        <f t="shared" si="0"/>
        <v>94.05772502136584</v>
      </c>
      <c r="T8" s="57">
        <f t="shared" si="0"/>
        <v>94.05772502136584</v>
      </c>
      <c r="U8" s="57">
        <f t="shared" si="0"/>
        <v>94.05772502136584</v>
      </c>
      <c r="V8" s="57">
        <f t="shared" si="0"/>
        <v>94.05772502136584</v>
      </c>
      <c r="W8" s="57">
        <f t="shared" si="0"/>
        <v>94.05772502136584</v>
      </c>
      <c r="X8" s="57">
        <f t="shared" si="0"/>
        <v>94.05772502136584</v>
      </c>
      <c r="Y8" s="57">
        <f t="shared" si="0"/>
        <v>94.05772502136584</v>
      </c>
    </row>
    <row r="11" spans="1:25" x14ac:dyDescent="0.35">
      <c r="I11" s="57" t="str">
        <f>Arbeitsnachfrage!A12&amp;", "&amp;I12</f>
        <v>Erwerbstätige (Inland) je 100 erwerbsfähige Einwohner am Wohnort (20-64 Jahre), 2025</v>
      </c>
    </row>
    <row r="12" spans="1:25" x14ac:dyDescent="0.35">
      <c r="I12" s="57">
        <f>Arbeitsnachfrage!A19</f>
        <v>2025</v>
      </c>
      <c r="J12" s="57">
        <f>Arbeitsnachfrage!B19</f>
        <v>80.403505859045211</v>
      </c>
      <c r="K12" s="57">
        <f>Arbeitsnachfrage!C19</f>
        <v>85.989517999828166</v>
      </c>
      <c r="L12" s="57">
        <f>Arbeitsnachfrage!D19</f>
        <v>92.587537181801807</v>
      </c>
      <c r="M12" s="57">
        <f>Arbeitsnachfrage!E19</f>
        <v>84.715945882644704</v>
      </c>
      <c r="N12" s="57">
        <f>Arbeitsnachfrage!F19</f>
        <v>87.803094769781339</v>
      </c>
    </row>
    <row r="13" spans="1:25" x14ac:dyDescent="0.35">
      <c r="O13" s="57">
        <f>Arbeitsnachfrage!G19</f>
        <v>93.722297436721192</v>
      </c>
    </row>
    <row r="14" spans="1:25" x14ac:dyDescent="0.35">
      <c r="P14" s="57">
        <f>Arbeitsnachfrage!L19</f>
        <v>96.179473416708532</v>
      </c>
      <c r="Q14" s="57">
        <f>Arbeitsnachfrage!M19</f>
        <v>99.007788489144517</v>
      </c>
      <c r="R14" s="57">
        <f>Arbeitsnachfrage!N19</f>
        <v>107.36762067924215</v>
      </c>
      <c r="S14" s="57">
        <f>Arbeitsnachfrage!O19</f>
        <v>116.06125182582122</v>
      </c>
      <c r="T14" s="57">
        <f>Arbeitsnachfrage!P19</f>
        <v>96.57069874684683</v>
      </c>
      <c r="U14" s="57">
        <f>Arbeitsnachfrage!Q19</f>
        <v>90.701028572797469</v>
      </c>
      <c r="V14" s="57">
        <f>Arbeitsnachfrage!R19</f>
        <v>92.952608760651827</v>
      </c>
      <c r="W14" s="57">
        <f>Arbeitsnachfrage!S19</f>
        <v>85.732892481131103</v>
      </c>
      <c r="X14" s="57">
        <f>Arbeitsnachfrage!T19</f>
        <v>90.995194675986511</v>
      </c>
      <c r="Y14" s="57">
        <f>Arbeitsnachfrage!U19</f>
        <v>86.61815408514363</v>
      </c>
    </row>
    <row r="15" spans="1:25" x14ac:dyDescent="0.35">
      <c r="J15" s="57">
        <f>Arbeitsnachfrage!H19</f>
        <v>88.760122959942422</v>
      </c>
      <c r="K15" s="57">
        <f>J15</f>
        <v>88.760122959942422</v>
      </c>
      <c r="L15" s="57">
        <f t="shared" ref="L15:O15" si="1">K15</f>
        <v>88.760122959942422</v>
      </c>
      <c r="M15" s="57">
        <f t="shared" si="1"/>
        <v>88.760122959942422</v>
      </c>
      <c r="N15" s="57">
        <f t="shared" si="1"/>
        <v>88.760122959942422</v>
      </c>
      <c r="O15" s="57">
        <f t="shared" si="1"/>
        <v>88.760122959942422</v>
      </c>
    </row>
    <row r="16" spans="1:25" x14ac:dyDescent="0.35">
      <c r="P16" s="57">
        <f>Arbeitsnachfrage!K19</f>
        <v>94.875398644255242</v>
      </c>
      <c r="Q16" s="57">
        <f t="shared" ref="Q16:Y16" si="2">P16</f>
        <v>94.875398644255242</v>
      </c>
      <c r="R16" s="57">
        <f t="shared" si="2"/>
        <v>94.875398644255242</v>
      </c>
      <c r="S16" s="57">
        <f t="shared" si="2"/>
        <v>94.875398644255242</v>
      </c>
      <c r="T16" s="57">
        <f t="shared" si="2"/>
        <v>94.875398644255242</v>
      </c>
      <c r="U16" s="57">
        <f t="shared" si="2"/>
        <v>94.875398644255242</v>
      </c>
      <c r="V16" s="57">
        <f t="shared" si="2"/>
        <v>94.875398644255242</v>
      </c>
      <c r="W16" s="57">
        <f t="shared" si="2"/>
        <v>94.875398644255242</v>
      </c>
      <c r="X16" s="57">
        <f t="shared" si="2"/>
        <v>94.875398644255242</v>
      </c>
      <c r="Y16" s="57">
        <f t="shared" si="2"/>
        <v>94.875398644255242</v>
      </c>
    </row>
    <row r="19" spans="9:25" x14ac:dyDescent="0.35">
      <c r="I19" s="57" t="str">
        <f>Arbeitsnachfrage!A21&amp;", "&amp;I20</f>
        <v>Erwerbstätige (Inland): Veränderungsrate gegenüber Vorjahr, ø 2019-2025</v>
      </c>
    </row>
    <row r="20" spans="9:25" x14ac:dyDescent="0.35">
      <c r="I20" s="57" t="str">
        <f>Arbeitsnachfrage!A29</f>
        <v>ø 2019-2025</v>
      </c>
      <c r="J20" s="57">
        <f>Arbeitsnachfrage!B29</f>
        <v>0.19188768964073688</v>
      </c>
      <c r="K20" s="57">
        <f>Arbeitsnachfrage!C29</f>
        <v>-0.24038501976674809</v>
      </c>
      <c r="L20" s="57">
        <f>Arbeitsnachfrage!D29</f>
        <v>-0.12217857594255577</v>
      </c>
      <c r="M20" s="57">
        <f>Arbeitsnachfrage!E29</f>
        <v>-0.38773887524116901</v>
      </c>
      <c r="N20" s="57">
        <f>Arbeitsnachfrage!F29</f>
        <v>-0.65522416118820104</v>
      </c>
    </row>
    <row r="21" spans="9:25" x14ac:dyDescent="0.35">
      <c r="O21" s="57">
        <f>Arbeitsnachfrage!G29</f>
        <v>0.95853144371480425</v>
      </c>
    </row>
    <row r="22" spans="9:25" x14ac:dyDescent="0.35">
      <c r="P22" s="57">
        <f>Arbeitsnachfrage!L29</f>
        <v>0.18372158563278163</v>
      </c>
      <c r="Q22" s="57">
        <f>Arbeitsnachfrage!M29</f>
        <v>0.30466329713081564</v>
      </c>
      <c r="R22" s="57">
        <f>Arbeitsnachfrage!N29</f>
        <v>0.27617281483259148</v>
      </c>
      <c r="S22" s="57">
        <f>Arbeitsnachfrage!O29</f>
        <v>0.89978826428189507</v>
      </c>
      <c r="T22" s="57">
        <f>Arbeitsnachfrage!P29</f>
        <v>0.42749391373413914</v>
      </c>
      <c r="U22" s="57">
        <f>Arbeitsnachfrage!Q29</f>
        <v>0.2276026506508515</v>
      </c>
      <c r="V22" s="57">
        <f>Arbeitsnachfrage!R29</f>
        <v>0.30846891165982981</v>
      </c>
      <c r="W22" s="57">
        <f>Arbeitsnachfrage!S29</f>
        <v>5.8715365836278011E-2</v>
      </c>
      <c r="X22" s="57">
        <f>Arbeitsnachfrage!T29</f>
        <v>-0.62262403171156677</v>
      </c>
      <c r="Y22" s="57">
        <f>Arbeitsnachfrage!U29</f>
        <v>0.42550987131859586</v>
      </c>
    </row>
    <row r="23" spans="9:25" x14ac:dyDescent="0.35">
      <c r="J23" s="57">
        <f>Arbeitsnachfrage!H29</f>
        <v>9.3669350372294957E-2</v>
      </c>
      <c r="K23" s="57">
        <f t="shared" ref="K23" si="3">J23</f>
        <v>9.3669350372294957E-2</v>
      </c>
      <c r="L23" s="57">
        <f t="shared" ref="L23" si="4">K23</f>
        <v>9.3669350372294957E-2</v>
      </c>
      <c r="M23" s="57">
        <f t="shared" ref="M23" si="5">L23</f>
        <v>9.3669350372294957E-2</v>
      </c>
      <c r="N23" s="57">
        <f t="shared" ref="N23" si="6">M23</f>
        <v>9.3669350372294957E-2</v>
      </c>
      <c r="O23" s="57">
        <f t="shared" ref="O23:Q24" si="7">N23</f>
        <v>9.3669350372294957E-2</v>
      </c>
    </row>
    <row r="24" spans="9:25" x14ac:dyDescent="0.35">
      <c r="P24" s="57">
        <f>Arbeitsnachfrage!K29</f>
        <v>0.28703658074364569</v>
      </c>
      <c r="Q24" s="57">
        <f t="shared" si="7"/>
        <v>0.28703658074364569</v>
      </c>
      <c r="R24" s="57">
        <f t="shared" ref="R24:Y24" si="8">Q24</f>
        <v>0.28703658074364569</v>
      </c>
      <c r="S24" s="57">
        <f t="shared" si="8"/>
        <v>0.28703658074364569</v>
      </c>
      <c r="T24" s="57">
        <f t="shared" si="8"/>
        <v>0.28703658074364569</v>
      </c>
      <c r="U24" s="57">
        <f t="shared" si="8"/>
        <v>0.28703658074364569</v>
      </c>
      <c r="V24" s="57">
        <f t="shared" si="8"/>
        <v>0.28703658074364569</v>
      </c>
      <c r="W24" s="57">
        <f t="shared" si="8"/>
        <v>0.28703658074364569</v>
      </c>
      <c r="X24" s="57">
        <f t="shared" si="8"/>
        <v>0.28703658074364569</v>
      </c>
      <c r="Y24" s="57">
        <f t="shared" si="8"/>
        <v>0.28703658074364569</v>
      </c>
    </row>
    <row r="27" spans="9:25" x14ac:dyDescent="0.35">
      <c r="I27" s="57" t="str">
        <f>Arbeitsnachfrage!A31&amp;", "&amp;I28</f>
        <v>Arbeitsstunden je Erwerbstätigen pro Jahr, 2025</v>
      </c>
    </row>
    <row r="28" spans="9:25" x14ac:dyDescent="0.35">
      <c r="I28" s="57">
        <f>Arbeitsnachfrage!A38</f>
        <v>2025</v>
      </c>
      <c r="J28" s="59">
        <f>Arbeitsnachfrage!B38</f>
        <v>1365.7998563239764</v>
      </c>
      <c r="K28" s="59">
        <f>Arbeitsnachfrage!C38</f>
        <v>1353.7323613420301</v>
      </c>
      <c r="L28" s="59">
        <f>Arbeitsnachfrage!D38</f>
        <v>1349.0058466977598</v>
      </c>
      <c r="M28" s="59">
        <f>Arbeitsnachfrage!E38</f>
        <v>1359.2866653791814</v>
      </c>
      <c r="N28" s="59">
        <f>Arbeitsnachfrage!F38</f>
        <v>1363.0193475385277</v>
      </c>
    </row>
    <row r="29" spans="9:25" x14ac:dyDescent="0.35">
      <c r="O29" s="59">
        <f>Arbeitsnachfrage!G38</f>
        <v>1342.5988139139472</v>
      </c>
    </row>
    <row r="30" spans="9:25" x14ac:dyDescent="0.35">
      <c r="P30" s="59">
        <f>Arbeitsnachfrage!L38</f>
        <v>1326.7923755129866</v>
      </c>
      <c r="Q30" s="59">
        <f>Arbeitsnachfrage!M38</f>
        <v>1324.0558346497887</v>
      </c>
      <c r="R30" s="59">
        <f>Arbeitsnachfrage!N38</f>
        <v>1332.917987965443</v>
      </c>
      <c r="S30" s="59">
        <f>Arbeitsnachfrage!O38</f>
        <v>1372.3934126004135</v>
      </c>
      <c r="T30" s="59">
        <f>Arbeitsnachfrage!P38</f>
        <v>1346.650941715973</v>
      </c>
      <c r="U30" s="59">
        <f>Arbeitsnachfrage!Q38</f>
        <v>1321.9198159448872</v>
      </c>
      <c r="V30" s="59">
        <f>Arbeitsnachfrage!R38</f>
        <v>1323.0195443764997</v>
      </c>
      <c r="W30" s="59">
        <f>Arbeitsnachfrage!S38</f>
        <v>1316.2068417515095</v>
      </c>
      <c r="X30" s="59">
        <f>Arbeitsnachfrage!T38</f>
        <v>1313.301013559972</v>
      </c>
      <c r="Y30" s="59">
        <f>Arbeitsnachfrage!U38</f>
        <v>1332.3412678286072</v>
      </c>
    </row>
    <row r="31" spans="9:25" x14ac:dyDescent="0.35">
      <c r="J31" s="59">
        <f>Arbeitsnachfrage!H38</f>
        <v>1353.0514521528432</v>
      </c>
      <c r="K31" s="57">
        <f>J31</f>
        <v>1353.0514521528432</v>
      </c>
      <c r="L31" s="57">
        <f t="shared" ref="L31" si="9">K31</f>
        <v>1353.0514521528432</v>
      </c>
      <c r="M31" s="57">
        <f t="shared" ref="M31" si="10">L31</f>
        <v>1353.0514521528432</v>
      </c>
      <c r="N31" s="57">
        <f t="shared" ref="N31" si="11">M31</f>
        <v>1353.0514521528432</v>
      </c>
      <c r="O31" s="57">
        <f t="shared" ref="O31" si="12">N31</f>
        <v>1353.0514521528432</v>
      </c>
    </row>
    <row r="32" spans="9:25" x14ac:dyDescent="0.35">
      <c r="P32" s="59">
        <f>Arbeitsnachfrage!K38</f>
        <v>1327.7756325955672</v>
      </c>
      <c r="Q32" s="57">
        <f t="shared" ref="Q32" si="13">P32</f>
        <v>1327.7756325955672</v>
      </c>
      <c r="R32" s="57">
        <f t="shared" ref="R32" si="14">Q32</f>
        <v>1327.7756325955672</v>
      </c>
      <c r="S32" s="57">
        <f t="shared" ref="S32" si="15">R32</f>
        <v>1327.7756325955672</v>
      </c>
      <c r="T32" s="57">
        <f t="shared" ref="T32" si="16">S32</f>
        <v>1327.7756325955672</v>
      </c>
      <c r="U32" s="57">
        <f t="shared" ref="U32" si="17">T32</f>
        <v>1327.7756325955672</v>
      </c>
      <c r="V32" s="57">
        <f t="shared" ref="V32" si="18">U32</f>
        <v>1327.7756325955672</v>
      </c>
      <c r="W32" s="57">
        <f t="shared" ref="W32" si="19">V32</f>
        <v>1327.7756325955672</v>
      </c>
      <c r="X32" s="57">
        <f t="shared" ref="X32" si="20">W32</f>
        <v>1327.7756325955672</v>
      </c>
      <c r="Y32" s="57">
        <f t="shared" ref="Y32" si="21">X32</f>
        <v>1327.7756325955672</v>
      </c>
    </row>
    <row r="45" spans="9:25" x14ac:dyDescent="0.35">
      <c r="I45" s="57" t="str">
        <f>Arbeitsnachfrage!A40&amp;", "&amp;I46</f>
        <v>Pendlersaldo der Erwerbstätigen je 100 Erwerbstätige am Arbeitsort, 2024</v>
      </c>
    </row>
    <row r="46" spans="9:25" x14ac:dyDescent="0.35">
      <c r="I46" s="59">
        <f>Arbeitsnachfrage!A46</f>
        <v>2024</v>
      </c>
      <c r="J46" s="59">
        <f>Arbeitsnachfrage!B46</f>
        <v>-14.279484970156583</v>
      </c>
      <c r="K46" s="59">
        <f>Arbeitsnachfrage!C46</f>
        <v>-5.7963211129191858</v>
      </c>
      <c r="L46" s="59">
        <f>Arbeitsnachfrage!D46</f>
        <v>-0.60343587416100386</v>
      </c>
      <c r="M46" s="59">
        <f>Arbeitsnachfrage!E46</f>
        <v>-7.3928674696846164</v>
      </c>
      <c r="N46" s="59">
        <f>Arbeitsnachfrage!F46</f>
        <v>-5.0351642096202589</v>
      </c>
    </row>
    <row r="47" spans="9:25" x14ac:dyDescent="0.35">
      <c r="I47" s="59"/>
      <c r="O47" s="57">
        <f>Arbeitsnachfrage!G46</f>
        <v>9.9127617261983225</v>
      </c>
    </row>
    <row r="48" spans="9:25" x14ac:dyDescent="0.35">
      <c r="I48" s="59"/>
      <c r="P48" s="57">
        <f>Arbeitsnachfrage!L46</f>
        <v>1.4343531747460705</v>
      </c>
      <c r="Q48" s="57">
        <f>Arbeitsnachfrage!M46</f>
        <v>1.0826167963991358</v>
      </c>
      <c r="R48" s="57">
        <f>Arbeitsnachfrage!N46</f>
        <v>20.652112875365855</v>
      </c>
      <c r="S48" s="57">
        <f>Arbeitsnachfrage!O46</f>
        <v>20.678034970563424</v>
      </c>
      <c r="T48" s="57">
        <f>Arbeitsnachfrage!P46</f>
        <v>4.2722112285014804</v>
      </c>
      <c r="U48" s="57">
        <f>Arbeitsnachfrage!Q46</f>
        <v>-4.111910576511896</v>
      </c>
      <c r="V48" s="57">
        <f>Arbeitsnachfrage!R46</f>
        <v>0.82976351129209636</v>
      </c>
      <c r="W48" s="57">
        <f>Arbeitsnachfrage!S46</f>
        <v>-9.6104115502224854</v>
      </c>
      <c r="X48" s="57">
        <f>Arbeitsnachfrage!T46</f>
        <v>1.5994592944330059</v>
      </c>
      <c r="Y48" s="57">
        <f>Arbeitsnachfrage!U46</f>
        <v>-9.4039327950036302</v>
      </c>
    </row>
    <row r="49" spans="9:25" x14ac:dyDescent="0.35">
      <c r="I49" s="59"/>
      <c r="J49" s="57">
        <f>Arbeitsnachfrage!H46</f>
        <v>-1.5457686701387801</v>
      </c>
      <c r="K49" s="57">
        <f>J49</f>
        <v>-1.5457686701387801</v>
      </c>
      <c r="L49" s="57">
        <f t="shared" ref="L49" si="22">K49</f>
        <v>-1.5457686701387801</v>
      </c>
      <c r="M49" s="57">
        <f t="shared" ref="M49" si="23">L49</f>
        <v>-1.5457686701387801</v>
      </c>
      <c r="N49" s="57">
        <f t="shared" ref="N49" si="24">M49</f>
        <v>-1.5457686701387801</v>
      </c>
      <c r="O49" s="57">
        <f t="shared" ref="O49" si="25">N49</f>
        <v>-1.5457686701387801</v>
      </c>
    </row>
    <row r="50" spans="9:25" x14ac:dyDescent="0.35">
      <c r="P50" s="57">
        <f>Arbeitsnachfrage!K46</f>
        <v>0.74881796824694202</v>
      </c>
      <c r="Q50" s="57">
        <f t="shared" ref="Q50" si="26">P50</f>
        <v>0.74881796824694202</v>
      </c>
      <c r="R50" s="57">
        <f t="shared" ref="R50" si="27">Q50</f>
        <v>0.74881796824694202</v>
      </c>
      <c r="S50" s="57">
        <f t="shared" ref="S50" si="28">R50</f>
        <v>0.74881796824694202</v>
      </c>
      <c r="T50" s="57">
        <f t="shared" ref="T50" si="29">S50</f>
        <v>0.74881796824694202</v>
      </c>
      <c r="U50" s="57">
        <f t="shared" ref="U50" si="30">T50</f>
        <v>0.74881796824694202</v>
      </c>
      <c r="V50" s="57">
        <f t="shared" ref="V50" si="31">U50</f>
        <v>0.74881796824694202</v>
      </c>
      <c r="W50" s="57">
        <f t="shared" ref="W50" si="32">V50</f>
        <v>0.74881796824694202</v>
      </c>
      <c r="X50" s="57">
        <f t="shared" ref="X50" si="33">W50</f>
        <v>0.74881796824694202</v>
      </c>
      <c r="Y50" s="57">
        <f t="shared" ref="Y50" si="34">X50</f>
        <v>0.74881796824694202</v>
      </c>
    </row>
    <row r="53" spans="9:25" x14ac:dyDescent="0.35">
      <c r="I53" s="57" t="str">
        <f>Arbeitsnachfrage!A50&amp;", "&amp;I54</f>
        <v>Auspendler in % der SV-Beschäftigten am Wohnort, 2024</v>
      </c>
    </row>
    <row r="54" spans="9:25" x14ac:dyDescent="0.35">
      <c r="I54" s="59">
        <f>Arbeitsnachfrage!A56</f>
        <v>2024</v>
      </c>
      <c r="J54" s="59">
        <f>Arbeitsnachfrage!B56</f>
        <v>31.616265503964598</v>
      </c>
      <c r="K54" s="59">
        <f>Arbeitsnachfrage!C56</f>
        <v>12.535025760882199</v>
      </c>
      <c r="L54" s="59">
        <f>Arbeitsnachfrage!D56</f>
        <v>9.5699367874956831</v>
      </c>
      <c r="M54" s="59">
        <f>Arbeitsnachfrage!E56</f>
        <v>17.166960934755682</v>
      </c>
      <c r="N54" s="59">
        <f>Arbeitsnachfrage!F56</f>
        <v>14.944268676779663</v>
      </c>
    </row>
    <row r="55" spans="9:25" x14ac:dyDescent="0.35">
      <c r="O55" s="57">
        <f>Arbeitsnachfrage!G56</f>
        <v>14.917456677573012</v>
      </c>
    </row>
    <row r="56" spans="9:25" x14ac:dyDescent="0.35">
      <c r="P56" s="57">
        <f>Arbeitsnachfrage!L56</f>
        <v>6.8396570680382265</v>
      </c>
      <c r="Q56" s="57">
        <f>Arbeitsnachfrage!M56</f>
        <v>6.1770573396291297</v>
      </c>
      <c r="R56" s="57">
        <f>Arbeitsnachfrage!N56</f>
        <v>23.114510545974063</v>
      </c>
      <c r="S56" s="57">
        <f>Arbeitsnachfrage!O56</f>
        <v>18.26104429898006</v>
      </c>
      <c r="T56" s="57">
        <f>Arbeitsnachfrage!P56</f>
        <v>11.442588132320132</v>
      </c>
      <c r="U56" s="57">
        <f>Arbeitsnachfrage!Q56</f>
        <v>14.665222158266323</v>
      </c>
      <c r="V56" s="57">
        <f>Arbeitsnachfrage!R56</f>
        <v>5.6811639966443384</v>
      </c>
      <c r="W56" s="57">
        <f>Arbeitsnachfrage!S56</f>
        <v>21.685969679012889</v>
      </c>
      <c r="X56" s="57">
        <f>Arbeitsnachfrage!T56</f>
        <v>10.109291087744978</v>
      </c>
      <c r="Y56" s="57">
        <f>Arbeitsnachfrage!U56</f>
        <v>22.285422877765573</v>
      </c>
    </row>
    <row r="57" spans="9:25" x14ac:dyDescent="0.35">
      <c r="J57" s="57">
        <f>Arbeitsnachfrage!H56</f>
        <v>7.0299000116469212</v>
      </c>
      <c r="K57" s="57">
        <f>J57</f>
        <v>7.0299000116469212</v>
      </c>
      <c r="L57" s="57">
        <f t="shared" ref="L57:O57" si="35">K57</f>
        <v>7.0299000116469212</v>
      </c>
      <c r="M57" s="57">
        <f t="shared" si="35"/>
        <v>7.0299000116469212</v>
      </c>
      <c r="N57" s="57">
        <f t="shared" si="35"/>
        <v>7.0299000116469212</v>
      </c>
      <c r="O57" s="57">
        <f t="shared" si="35"/>
        <v>7.0299000116469212</v>
      </c>
    </row>
    <row r="58" spans="9:25" x14ac:dyDescent="0.35">
      <c r="P58" s="57">
        <f>Arbeitsnachfrage!K56</f>
        <v>0.85711651137972877</v>
      </c>
      <c r="Q58" s="57">
        <f t="shared" ref="Q58" si="36">P58</f>
        <v>0.85711651137972877</v>
      </c>
      <c r="R58" s="57">
        <f t="shared" ref="R58" si="37">Q58</f>
        <v>0.85711651137972877</v>
      </c>
      <c r="S58" s="57">
        <f t="shared" ref="S58" si="38">R58</f>
        <v>0.85711651137972877</v>
      </c>
      <c r="T58" s="57">
        <f t="shared" ref="T58" si="39">S58</f>
        <v>0.85711651137972877</v>
      </c>
      <c r="U58" s="57">
        <f t="shared" ref="U58" si="40">T58</f>
        <v>0.85711651137972877</v>
      </c>
      <c r="V58" s="57">
        <f t="shared" ref="V58" si="41">U58</f>
        <v>0.85711651137972877</v>
      </c>
      <c r="W58" s="57">
        <f t="shared" ref="W58" si="42">V58</f>
        <v>0.85711651137972877</v>
      </c>
      <c r="X58" s="57">
        <f t="shared" ref="X58" si="43">W58</f>
        <v>0.85711651137972877</v>
      </c>
      <c r="Y58" s="57">
        <f t="shared" ref="Y58" si="44">X58</f>
        <v>0.85711651137972877</v>
      </c>
    </row>
    <row r="61" spans="9:25" x14ac:dyDescent="0.35">
      <c r="I61" s="57" t="str">
        <f>Arbeitsnachfrage!A60&amp;", "&amp;I54</f>
        <v>Einpendler in % der SV-Beschäftigten am Arbeitsort, 2024</v>
      </c>
    </row>
    <row r="62" spans="9:25" x14ac:dyDescent="0.35">
      <c r="I62" s="59">
        <f>Arbeitsnachfrage!A66</f>
        <v>2024</v>
      </c>
      <c r="J62" s="59">
        <f>Arbeitsnachfrage!B66</f>
        <v>20.258132278330976</v>
      </c>
      <c r="K62" s="59">
        <f>Arbeitsnachfrage!C66</f>
        <v>6.1158244445907135</v>
      </c>
      <c r="L62" s="59">
        <f>Arbeitsnachfrage!D66</f>
        <v>8.8815881858044534</v>
      </c>
      <c r="M62" s="59">
        <f>Arbeitsnachfrage!E66</f>
        <v>9.6068245049851306</v>
      </c>
      <c r="N62" s="59">
        <f>Arbeitsnachfrage!F66</f>
        <v>9.3534082185138789</v>
      </c>
    </row>
    <row r="63" spans="9:25" x14ac:dyDescent="0.35">
      <c r="O63" s="59">
        <f>Arbeitsnachfrage!G66</f>
        <v>24.196117981948266</v>
      </c>
      <c r="Q63" s="59"/>
      <c r="R63" s="59"/>
    </row>
    <row r="64" spans="9:25" x14ac:dyDescent="0.35">
      <c r="P64" s="59">
        <f>Arbeitsnachfrage!L66</f>
        <v>9.3936022970382105</v>
      </c>
      <c r="Q64" s="59">
        <f>Arbeitsnachfrage!M66</f>
        <v>7.4802292119371439</v>
      </c>
      <c r="R64" s="59">
        <f>Arbeitsnachfrage!N66</f>
        <v>41.378211903844871</v>
      </c>
      <c r="S64" s="59">
        <f>Arbeitsnachfrage!O66</f>
        <v>37.428621481393129</v>
      </c>
      <c r="T64" s="59">
        <f>Arbeitsnachfrage!P66</f>
        <v>16.142744844152311</v>
      </c>
      <c r="U64" s="59">
        <f>Arbeitsnachfrage!Q66</f>
        <v>10.209242918413382</v>
      </c>
      <c r="V64" s="59">
        <f>Arbeitsnachfrage!R66</f>
        <v>6.8522362941761772</v>
      </c>
      <c r="W64" s="59">
        <f>Arbeitsnachfrage!S66</f>
        <v>13.782249516278286</v>
      </c>
      <c r="X64" s="59">
        <f>Arbeitsnachfrage!T66</f>
        <v>14.371817573783598</v>
      </c>
      <c r="Y64" s="59">
        <f>Arbeitsnachfrage!U66</f>
        <v>13.882595904763164</v>
      </c>
    </row>
    <row r="65" spans="10:25" x14ac:dyDescent="0.35">
      <c r="J65" s="59">
        <f>Arbeitsnachfrage!H66</f>
        <v>4.9634296332317476</v>
      </c>
      <c r="K65" s="57">
        <f t="shared" ref="K65:Y66" si="45">J65</f>
        <v>4.9634296332317476</v>
      </c>
      <c r="L65" s="57">
        <f t="shared" si="45"/>
        <v>4.9634296332317476</v>
      </c>
      <c r="M65" s="57">
        <f t="shared" si="45"/>
        <v>4.9634296332317476</v>
      </c>
      <c r="N65" s="57">
        <f t="shared" si="45"/>
        <v>4.9634296332317476</v>
      </c>
      <c r="O65" s="57">
        <f t="shared" si="45"/>
        <v>4.9634296332317476</v>
      </c>
    </row>
    <row r="66" spans="10:25" x14ac:dyDescent="0.35">
      <c r="P66" s="59">
        <f>Arbeitsnachfrage!K66</f>
        <v>2.1808558174984447</v>
      </c>
      <c r="Q66" s="57">
        <f t="shared" si="45"/>
        <v>2.1808558174984447</v>
      </c>
      <c r="R66" s="57">
        <f t="shared" si="45"/>
        <v>2.1808558174984447</v>
      </c>
      <c r="S66" s="57">
        <f t="shared" si="45"/>
        <v>2.1808558174984447</v>
      </c>
      <c r="T66" s="57">
        <f t="shared" si="45"/>
        <v>2.1808558174984447</v>
      </c>
      <c r="U66" s="57">
        <f t="shared" si="45"/>
        <v>2.1808558174984447</v>
      </c>
      <c r="V66" s="57">
        <f t="shared" si="45"/>
        <v>2.1808558174984447</v>
      </c>
      <c r="W66" s="57">
        <f t="shared" si="45"/>
        <v>2.1808558174984447</v>
      </c>
      <c r="X66" s="57">
        <f t="shared" si="45"/>
        <v>2.1808558174984447</v>
      </c>
      <c r="Y66" s="57">
        <f t="shared" si="45"/>
        <v>2.1808558174984447</v>
      </c>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6DA1-92DF-4FC6-B806-D7E332408E2F}">
  <sheetPr codeName="Tabelle8"/>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5" width="11" bestFit="1" customWidth="1"/>
    <col min="16" max="19" width="11.1796875" bestFit="1" customWidth="1"/>
    <col min="20" max="21" width="11" bestFit="1" customWidth="1"/>
    <col min="22" max="22" width="12.7265625" bestFit="1" customWidth="1"/>
    <col min="24" max="24" width="14.26953125" customWidth="1"/>
    <col min="25" max="25" width="11" bestFit="1" customWidth="1"/>
    <col min="26" max="26" width="13.7265625" customWidth="1"/>
    <col min="27" max="27" width="11.1796875" bestFit="1" customWidth="1"/>
  </cols>
  <sheetData>
    <row r="1" spans="1:27" x14ac:dyDescent="0.35">
      <c r="A1" s="4" t="s">
        <v>80</v>
      </c>
    </row>
    <row r="2" spans="1:27" s="41" customFormat="1" ht="37" customHeight="1" x14ac:dyDescent="0.35">
      <c r="A2" s="43" t="str">
        <f>Arbeitsnachfrage!A2</f>
        <v>Jahr</v>
      </c>
      <c r="B2" s="43" t="str">
        <f>Arbeitsnachfrage!B2</f>
        <v>Brandenburg</v>
      </c>
      <c r="C2" s="43" t="str">
        <f>Arbeitsnachfrage!C2</f>
        <v>Mecklenburg-_x000D_
Vorpommern</v>
      </c>
      <c r="D2" s="43" t="str">
        <f>Arbeitsnachfrage!D2</f>
        <v>Sachsen</v>
      </c>
      <c r="E2" s="43" t="str">
        <f>Arbeitsnachfrage!E2</f>
        <v>Sachsen-Anhalt</v>
      </c>
      <c r="F2" s="43" t="str">
        <f>Arbeitsnachfrage!F2</f>
        <v>Thüringen</v>
      </c>
      <c r="G2" s="43" t="str">
        <f>Arbeitsnachfrage!G2</f>
        <v>Berlin</v>
      </c>
      <c r="H2" s="44" t="str">
        <f>Arbeitsnachfrage!H2</f>
        <v>Ostdeutsch-land mit Berlin</v>
      </c>
      <c r="I2" s="43" t="str">
        <f>Arbeitsnachfrage!I2</f>
        <v>Ostdeutsch-land ohne Berlin</v>
      </c>
      <c r="J2" s="43" t="str">
        <f>Arbeitsnachfrage!J2</f>
        <v>Westdeutsch-land mit Berlin</v>
      </c>
      <c r="K2" s="43" t="str">
        <f>Arbeitsnachfrage!K2</f>
        <v>Westdeutsch-land ohne Berlin</v>
      </c>
      <c r="L2" s="43" t="str">
        <f>Arbeitsnachfrage!L2</f>
        <v>Baden-_x000D_
Württemberg</v>
      </c>
      <c r="M2" s="43" t="str">
        <f>Arbeitsnachfrage!M2</f>
        <v>Bayern</v>
      </c>
      <c r="N2" s="43" t="str">
        <f>Arbeitsnachfrage!N2</f>
        <v>Bremen</v>
      </c>
      <c r="O2" s="43" t="str">
        <f>Arbeitsnachfrage!O2</f>
        <v>Hamburg</v>
      </c>
      <c r="P2" s="43" t="str">
        <f>Arbeitsnachfrage!P2</f>
        <v>Hessen</v>
      </c>
      <c r="Q2" s="43" t="str">
        <f>Arbeitsnachfrage!Q2</f>
        <v>Nieder-_x000D_
sachsen</v>
      </c>
      <c r="R2" s="43" t="str">
        <f>Arbeitsnachfrage!R2</f>
        <v>Nordrhein-_x000D_
Westfalen</v>
      </c>
      <c r="S2" s="43" t="str">
        <f>Arbeitsnachfrage!S2</f>
        <v>Rheinland-Pfalz</v>
      </c>
      <c r="T2" s="43" t="str">
        <f>Arbeitsnachfrage!T2</f>
        <v>Saarland</v>
      </c>
      <c r="U2" s="43" t="str">
        <f>Arbeitsnachfrage!U2</f>
        <v>Schleswig-_x000D_
Holstein</v>
      </c>
      <c r="V2" s="43" t="str">
        <f>Arbeitsnachfrage!V2</f>
        <v>Deutschland</v>
      </c>
      <c r="X2" s="43" t="str">
        <f>Arbeitsnachfrage!X2</f>
        <v>Min Westdeutschland ohne Berlin</v>
      </c>
      <c r="Y2" s="43"/>
      <c r="Z2" s="43" t="str">
        <f>Arbeitsnachfrage!Z2</f>
        <v>Max Westdeutschland ohne Berlin</v>
      </c>
      <c r="AA2" s="43"/>
    </row>
    <row r="3" spans="1:27" x14ac:dyDescent="0.35">
      <c r="A3" s="4" t="s">
        <v>346</v>
      </c>
    </row>
    <row r="4" spans="1:27" x14ac:dyDescent="0.35">
      <c r="A4">
        <f>[1]ALQ!A31</f>
        <v>2019</v>
      </c>
      <c r="B4" s="3">
        <f>[1]ALQ!B31</f>
        <v>5.8</v>
      </c>
      <c r="C4" s="3">
        <f>[1]ALQ!C31</f>
        <v>7.1</v>
      </c>
      <c r="D4" s="3">
        <f>[1]ALQ!D31</f>
        <v>5.5</v>
      </c>
      <c r="E4" s="3">
        <f>[1]ALQ!E31</f>
        <v>7.1</v>
      </c>
      <c r="F4" s="3">
        <f>[1]ALQ!F31</f>
        <v>5.3</v>
      </c>
      <c r="G4" s="3">
        <f>[1]ALQ!G31</f>
        <v>7.8</v>
      </c>
      <c r="H4" s="14">
        <f>[1]ALQ!H31</f>
        <v>6.4</v>
      </c>
      <c r="I4" s="9">
        <f>[1]ALQ!I31</f>
        <v>5.9991214854181045</v>
      </c>
      <c r="J4" s="9">
        <f>[1]ALQ!J31</f>
        <v>4.8388835852419207</v>
      </c>
      <c r="K4" s="3">
        <f>[1]ALQ!K31</f>
        <v>4.7</v>
      </c>
      <c r="L4" s="3">
        <f>[1]ALQ!L31</f>
        <v>3.2</v>
      </c>
      <c r="M4" s="3">
        <f>[1]ALQ!M31</f>
        <v>2.8</v>
      </c>
      <c r="N4" s="3">
        <f>[1]ALQ!N31</f>
        <v>9.9</v>
      </c>
      <c r="O4" s="3">
        <f>[1]ALQ!O31</f>
        <v>6.1</v>
      </c>
      <c r="P4" s="3">
        <f>[1]ALQ!P31</f>
        <v>4.4000000000000004</v>
      </c>
      <c r="Q4" s="3">
        <f>[1]ALQ!Q31</f>
        <v>5</v>
      </c>
      <c r="R4" s="3">
        <f>[1]ALQ!R31</f>
        <v>6.5</v>
      </c>
      <c r="S4" s="3">
        <f>[1]ALQ!S31</f>
        <v>4.3</v>
      </c>
      <c r="T4" s="3">
        <f>[1]ALQ!T31</f>
        <v>6.2</v>
      </c>
      <c r="U4" s="3">
        <f>[1]ALQ!U31</f>
        <v>5.0999999999999996</v>
      </c>
      <c r="V4" s="3">
        <f>[1]ALQ!V31</f>
        <v>5</v>
      </c>
      <c r="X4" s="18" t="str">
        <f t="shared" ref="X4:X10" si="0">HLOOKUP(Y4,$L4:$U103,ROW(L$102)-ROW(X4)+1,0)</f>
        <v>BY</v>
      </c>
      <c r="Y4" s="9">
        <f t="shared" ref="Y4:Y6" si="1">MIN(L4:U4)</f>
        <v>2.8</v>
      </c>
      <c r="Z4" s="18" t="str">
        <f t="shared" ref="Z4:Z10" si="2">HLOOKUP(AA4,$L4:$U103,ROW(N$102)-ROW(Z4)+1,0)</f>
        <v>HB</v>
      </c>
      <c r="AA4" s="9">
        <f t="shared" ref="AA4:AA6" si="3">MAX(L4:U4)</f>
        <v>9.9</v>
      </c>
    </row>
    <row r="5" spans="1:27" x14ac:dyDescent="0.35">
      <c r="A5">
        <f>[1]ALQ!A32</f>
        <v>2020</v>
      </c>
      <c r="B5" s="3">
        <f>[1]ALQ!B32</f>
        <v>6.2</v>
      </c>
      <c r="C5" s="3">
        <f>[1]ALQ!C32</f>
        <v>7.8</v>
      </c>
      <c r="D5" s="3">
        <f>[1]ALQ!D32</f>
        <v>6.1</v>
      </c>
      <c r="E5" s="3">
        <f>[1]ALQ!E32</f>
        <v>7.7</v>
      </c>
      <c r="F5" s="3">
        <f>[1]ALQ!F32</f>
        <v>6</v>
      </c>
      <c r="G5" s="3">
        <f>[1]ALQ!G32</f>
        <v>9.6999999999999993</v>
      </c>
      <c r="H5" s="14">
        <f>[1]ALQ!H32</f>
        <v>7.3</v>
      </c>
      <c r="I5" s="9">
        <f>[1]ALQ!I32</f>
        <v>6.5915648880376327</v>
      </c>
      <c r="J5" s="9">
        <f>[1]ALQ!J32</f>
        <v>5.8194407922397016</v>
      </c>
      <c r="K5" s="3">
        <f>[1]ALQ!K32</f>
        <v>5.6</v>
      </c>
      <c r="L5" s="3">
        <f>[1]ALQ!L32</f>
        <v>4.0999999999999996</v>
      </c>
      <c r="M5" s="3">
        <f>[1]ALQ!M32</f>
        <v>3.6</v>
      </c>
      <c r="N5" s="3">
        <f>[1]ALQ!N32</f>
        <v>11.2</v>
      </c>
      <c r="O5" s="3">
        <f>[1]ALQ!O32</f>
        <v>7.6</v>
      </c>
      <c r="P5" s="3">
        <f>[1]ALQ!P32</f>
        <v>5.4</v>
      </c>
      <c r="Q5" s="3">
        <f>[1]ALQ!Q32</f>
        <v>5.8</v>
      </c>
      <c r="R5" s="3">
        <f>[1]ALQ!R32</f>
        <v>7.5</v>
      </c>
      <c r="S5" s="3">
        <f>[1]ALQ!S32</f>
        <v>5.2</v>
      </c>
      <c r="T5" s="3">
        <f>[1]ALQ!T32</f>
        <v>7.2</v>
      </c>
      <c r="U5" s="3">
        <f>[1]ALQ!U32</f>
        <v>5.8</v>
      </c>
      <c r="V5" s="3">
        <f>[1]ALQ!V32</f>
        <v>5.9</v>
      </c>
      <c r="X5" s="18" t="str">
        <f t="shared" si="0"/>
        <v>BY</v>
      </c>
      <c r="Y5" s="9">
        <f t="shared" si="1"/>
        <v>3.6</v>
      </c>
      <c r="Z5" s="18" t="str">
        <f t="shared" si="2"/>
        <v>HB</v>
      </c>
      <c r="AA5" s="9">
        <f t="shared" si="3"/>
        <v>11.2</v>
      </c>
    </row>
    <row r="6" spans="1:27" x14ac:dyDescent="0.35">
      <c r="A6">
        <f>[1]ALQ!A33</f>
        <v>2021</v>
      </c>
      <c r="B6" s="3">
        <f>[1]ALQ!B33</f>
        <v>5.9</v>
      </c>
      <c r="C6" s="3">
        <f>[1]ALQ!C33</f>
        <v>7.6</v>
      </c>
      <c r="D6" s="3">
        <f>[1]ALQ!D33</f>
        <v>5.9</v>
      </c>
      <c r="E6" s="3">
        <f>[1]ALQ!E33</f>
        <v>7.3</v>
      </c>
      <c r="F6" s="3">
        <f>[1]ALQ!F33</f>
        <v>5.6</v>
      </c>
      <c r="G6" s="3">
        <f>[1]ALQ!G33</f>
        <v>9.8000000000000007</v>
      </c>
      <c r="H6" s="14">
        <f>[1]ALQ!H33</f>
        <v>7.1</v>
      </c>
      <c r="I6" s="9">
        <f>[1]ALQ!I33</f>
        <v>6.3043570985804491</v>
      </c>
      <c r="J6" s="9">
        <f>[1]ALQ!J33</f>
        <v>5.6457591322419729</v>
      </c>
      <c r="K6" s="3">
        <f>[1]ALQ!K33</f>
        <v>5.4</v>
      </c>
      <c r="L6" s="3">
        <f>[1]ALQ!L33</f>
        <v>3.9</v>
      </c>
      <c r="M6" s="3">
        <f>[1]ALQ!M33</f>
        <v>3.5</v>
      </c>
      <c r="N6" s="3">
        <f>[1]ALQ!N33</f>
        <v>10.7</v>
      </c>
      <c r="O6" s="3">
        <f>[1]ALQ!O33</f>
        <v>7.5</v>
      </c>
      <c r="P6" s="3">
        <f>[1]ALQ!P33</f>
        <v>5.2</v>
      </c>
      <c r="Q6" s="3">
        <f>[1]ALQ!Q33</f>
        <v>5.5</v>
      </c>
      <c r="R6" s="3">
        <f>[1]ALQ!R33</f>
        <v>7.3</v>
      </c>
      <c r="S6" s="3">
        <f>[1]ALQ!S33</f>
        <v>5</v>
      </c>
      <c r="T6" s="3">
        <f>[1]ALQ!T33</f>
        <v>6.8</v>
      </c>
      <c r="U6" s="3">
        <f>[1]ALQ!U33</f>
        <v>5.6</v>
      </c>
      <c r="V6" s="3">
        <f>[1]ALQ!V33</f>
        <v>5.7</v>
      </c>
      <c r="X6" s="18" t="str">
        <f t="shared" si="0"/>
        <v>BY</v>
      </c>
      <c r="Y6" s="9">
        <f t="shared" si="1"/>
        <v>3.5</v>
      </c>
      <c r="Z6" s="18" t="str">
        <f t="shared" si="2"/>
        <v>HB</v>
      </c>
      <c r="AA6" s="9">
        <f t="shared" si="3"/>
        <v>10.7</v>
      </c>
    </row>
    <row r="7" spans="1:27" x14ac:dyDescent="0.35">
      <c r="A7">
        <f>[1]ALQ!A34</f>
        <v>2022</v>
      </c>
      <c r="B7" s="3">
        <f>[1]ALQ!B34</f>
        <v>5.6</v>
      </c>
      <c r="C7" s="3">
        <f>[1]ALQ!C34</f>
        <v>7.3</v>
      </c>
      <c r="D7" s="3">
        <f>[1]ALQ!D34</f>
        <v>5.6</v>
      </c>
      <c r="E7" s="3">
        <f>[1]ALQ!E34</f>
        <v>7.1</v>
      </c>
      <c r="F7" s="3">
        <f>[1]ALQ!F34</f>
        <v>5.3</v>
      </c>
      <c r="G7" s="3">
        <f>[1]ALQ!G34</f>
        <v>8.8000000000000007</v>
      </c>
      <c r="H7" s="14">
        <f>[1]ALQ!H34</f>
        <v>6.7</v>
      </c>
      <c r="I7" s="9">
        <f>[1]ALQ!I34</f>
        <v>6.0198312641510041</v>
      </c>
      <c r="J7" s="9">
        <f>[1]ALQ!J34</f>
        <v>5.1992485591829256</v>
      </c>
      <c r="K7" s="3">
        <f>[1]ALQ!K34</f>
        <v>5</v>
      </c>
      <c r="L7" s="3">
        <f>[1]ALQ!L34</f>
        <v>3.5</v>
      </c>
      <c r="M7" s="3">
        <f>[1]ALQ!M34</f>
        <v>3.1</v>
      </c>
      <c r="N7" s="3">
        <f>[1]ALQ!N34</f>
        <v>10.199999999999999</v>
      </c>
      <c r="O7" s="3">
        <f>[1]ALQ!O34</f>
        <v>6.8</v>
      </c>
      <c r="P7" s="3">
        <f>[1]ALQ!P34</f>
        <v>4.8</v>
      </c>
      <c r="Q7" s="3">
        <f>[1]ALQ!Q34</f>
        <v>5.3</v>
      </c>
      <c r="R7" s="3">
        <f>[1]ALQ!R34</f>
        <v>6.8</v>
      </c>
      <c r="S7" s="3">
        <f>[1]ALQ!S34</f>
        <v>4.5999999999999996</v>
      </c>
      <c r="T7" s="3">
        <f>[1]ALQ!T34</f>
        <v>6.3</v>
      </c>
      <c r="U7" s="3">
        <f>[1]ALQ!U34</f>
        <v>5.2</v>
      </c>
      <c r="V7" s="3">
        <f>[1]ALQ!V34</f>
        <v>5.3</v>
      </c>
      <c r="X7" s="18" t="str">
        <f t="shared" si="0"/>
        <v>BY</v>
      </c>
      <c r="Y7" s="9">
        <f t="shared" ref="Y7:Y9" si="4">MIN(L7:U7)</f>
        <v>3.1</v>
      </c>
      <c r="Z7" s="18" t="str">
        <f t="shared" si="2"/>
        <v>HB</v>
      </c>
      <c r="AA7" s="9">
        <f t="shared" ref="AA7:AA9" si="5">MAX(L7:U7)</f>
        <v>10.199999999999999</v>
      </c>
    </row>
    <row r="8" spans="1:27" x14ac:dyDescent="0.35">
      <c r="A8">
        <f>[1]ALQ!A35</f>
        <v>2023</v>
      </c>
      <c r="B8" s="3">
        <f>[1]ALQ!B35</f>
        <v>5.9</v>
      </c>
      <c r="C8" s="3">
        <f>[1]ALQ!C35</f>
        <v>7.7</v>
      </c>
      <c r="D8" s="3">
        <f>[1]ALQ!D35</f>
        <v>6.2</v>
      </c>
      <c r="E8" s="3">
        <f>[1]ALQ!E35</f>
        <v>7.5</v>
      </c>
      <c r="F8" s="3">
        <f>[1]ALQ!F35</f>
        <v>5.9</v>
      </c>
      <c r="G8" s="3">
        <f>[1]ALQ!G35</f>
        <v>9.1</v>
      </c>
      <c r="H8" s="14">
        <f>[1]ALQ!H35</f>
        <v>7.2</v>
      </c>
      <c r="I8" s="9">
        <f>[1]ALQ!I35</f>
        <v>6.5020627285913637</v>
      </c>
      <c r="J8" s="9">
        <f>[1]ALQ!J35</f>
        <v>5.5750300870122249</v>
      </c>
      <c r="K8" s="3">
        <f>[1]ALQ!K35</f>
        <v>5.3</v>
      </c>
      <c r="L8" s="3">
        <f>[1]ALQ!L35</f>
        <v>3.9</v>
      </c>
      <c r="M8" s="3">
        <f>[1]ALQ!M35</f>
        <v>3.4</v>
      </c>
      <c r="N8" s="3">
        <f>[1]ALQ!N35</f>
        <v>10.6</v>
      </c>
      <c r="O8" s="3">
        <f>[1]ALQ!O35</f>
        <v>7.4</v>
      </c>
      <c r="P8" s="3">
        <f>[1]ALQ!P35</f>
        <v>5.2</v>
      </c>
      <c r="Q8" s="3">
        <f>[1]ALQ!Q35</f>
        <v>5.7</v>
      </c>
      <c r="R8" s="3">
        <f>[1]ALQ!R35</f>
        <v>7.2</v>
      </c>
      <c r="S8" s="3">
        <f>[1]ALQ!S35</f>
        <v>4.9000000000000004</v>
      </c>
      <c r="T8" s="3">
        <f>[1]ALQ!T35</f>
        <v>6.8</v>
      </c>
      <c r="U8" s="3">
        <f>[1]ALQ!U35</f>
        <v>5.5</v>
      </c>
      <c r="V8" s="3">
        <f>[1]ALQ!V35</f>
        <v>5.7</v>
      </c>
      <c r="X8" s="18" t="str">
        <f t="shared" si="0"/>
        <v>BY</v>
      </c>
      <c r="Y8" s="9">
        <f t="shared" si="4"/>
        <v>3.4</v>
      </c>
      <c r="Z8" s="18" t="str">
        <f t="shared" si="2"/>
        <v>HB</v>
      </c>
      <c r="AA8" s="9">
        <f t="shared" si="5"/>
        <v>10.6</v>
      </c>
    </row>
    <row r="9" spans="1:27" x14ac:dyDescent="0.35">
      <c r="A9">
        <f>[1]ALQ!A36</f>
        <v>2024</v>
      </c>
      <c r="B9" s="3">
        <f>[1]ALQ!B36</f>
        <v>6.1</v>
      </c>
      <c r="C9" s="3">
        <f>[1]ALQ!C36</f>
        <v>7.9</v>
      </c>
      <c r="D9" s="3">
        <f>[1]ALQ!D36</f>
        <v>6.5</v>
      </c>
      <c r="E9" s="3">
        <f>[1]ALQ!E36</f>
        <v>7.7</v>
      </c>
      <c r="F9" s="3">
        <f>[1]ALQ!F36</f>
        <v>6.2</v>
      </c>
      <c r="G9" s="3">
        <f>[1]ALQ!G36</f>
        <v>9.6999999999999993</v>
      </c>
      <c r="H9" s="14">
        <f>[1]ALQ!H36</f>
        <v>7.5</v>
      </c>
      <c r="I9" s="9">
        <f>[1]ALQ!I36</f>
        <v>6.7520936842746222</v>
      </c>
      <c r="J9" s="9">
        <f>[1]ALQ!J36</f>
        <v>5.8945986770533105</v>
      </c>
      <c r="K9" s="3">
        <f>[1]ALQ!K36</f>
        <v>5.7</v>
      </c>
      <c r="L9" s="3">
        <f>[1]ALQ!L36</f>
        <v>4.2</v>
      </c>
      <c r="M9" s="3">
        <f>[1]ALQ!M36</f>
        <v>3.7</v>
      </c>
      <c r="N9" s="3">
        <f>[1]ALQ!N36</f>
        <v>11.1</v>
      </c>
      <c r="O9" s="3">
        <f>[1]ALQ!O36</f>
        <v>8</v>
      </c>
      <c r="P9" s="3">
        <f>[1]ALQ!P36</f>
        <v>5.5</v>
      </c>
      <c r="Q9" s="3">
        <f>[1]ALQ!Q36</f>
        <v>5.9</v>
      </c>
      <c r="R9" s="3">
        <f>[1]ALQ!R36</f>
        <v>7.5</v>
      </c>
      <c r="S9" s="3">
        <f>[1]ALQ!S36</f>
        <v>5.3</v>
      </c>
      <c r="T9" s="3">
        <f>[1]ALQ!T36</f>
        <v>7</v>
      </c>
      <c r="U9" s="3">
        <f>[1]ALQ!U36</f>
        <v>5.7</v>
      </c>
      <c r="V9" s="3">
        <f>[1]ALQ!V36</f>
        <v>6</v>
      </c>
      <c r="X9" s="18" t="str">
        <f t="shared" si="0"/>
        <v>BY</v>
      </c>
      <c r="Y9" s="9">
        <f t="shared" si="4"/>
        <v>3.7</v>
      </c>
      <c r="Z9" s="18" t="str">
        <f t="shared" si="2"/>
        <v>HB</v>
      </c>
      <c r="AA9" s="9">
        <f t="shared" si="5"/>
        <v>11.1</v>
      </c>
    </row>
    <row r="10" spans="1:27" x14ac:dyDescent="0.35">
      <c r="A10">
        <f>[1]ALQ!A37</f>
        <v>2025</v>
      </c>
      <c r="B10" s="3">
        <f>[1]ALQ!B37</f>
        <v>6.4</v>
      </c>
      <c r="C10" s="3">
        <f>[1]ALQ!C37</f>
        <v>8</v>
      </c>
      <c r="D10" s="3">
        <f>[1]ALQ!D37</f>
        <v>6.9</v>
      </c>
      <c r="E10" s="3">
        <f>[1]ALQ!E37</f>
        <v>8</v>
      </c>
      <c r="F10" s="3">
        <f>[1]ALQ!F37</f>
        <v>6.4</v>
      </c>
      <c r="G10" s="3">
        <f>[1]ALQ!G37</f>
        <v>10.3</v>
      </c>
      <c r="H10" s="14">
        <f>[1]ALQ!H37</f>
        <v>7.8</v>
      </c>
      <c r="I10" s="9" t="s">
        <v>366</v>
      </c>
      <c r="J10" s="9" t="s">
        <v>366</v>
      </c>
      <c r="K10" s="3">
        <f>[1]ALQ!K37</f>
        <v>5.9</v>
      </c>
      <c r="L10" s="3">
        <f>[1]ALQ!L37</f>
        <v>4.5999999999999996</v>
      </c>
      <c r="M10" s="3">
        <f>[1]ALQ!M37</f>
        <v>4</v>
      </c>
      <c r="N10" s="3">
        <f>[1]ALQ!N37</f>
        <v>11.5</v>
      </c>
      <c r="O10" s="3">
        <f>[1]ALQ!O37</f>
        <v>8.3000000000000007</v>
      </c>
      <c r="P10" s="3">
        <f>[1]ALQ!P37</f>
        <v>5.8</v>
      </c>
      <c r="Q10" s="3">
        <f>[1]ALQ!Q37</f>
        <v>6.1</v>
      </c>
      <c r="R10" s="3">
        <f>[1]ALQ!R37</f>
        <v>7.8</v>
      </c>
      <c r="S10" s="3">
        <f>[1]ALQ!S37</f>
        <v>5.5</v>
      </c>
      <c r="T10" s="3">
        <f>[1]ALQ!T37</f>
        <v>7.4</v>
      </c>
      <c r="U10" s="3">
        <f>[1]ALQ!U37</f>
        <v>5.9</v>
      </c>
      <c r="V10" s="3">
        <f>[1]ALQ!V37</f>
        <v>6.3</v>
      </c>
      <c r="X10" s="18" t="str">
        <f t="shared" si="0"/>
        <v>BY</v>
      </c>
      <c r="Y10" s="9">
        <f t="shared" ref="Y10" si="6">MIN(L10:U10)</f>
        <v>4</v>
      </c>
      <c r="Z10" s="18" t="str">
        <f t="shared" si="2"/>
        <v>HB</v>
      </c>
      <c r="AA10" s="9">
        <f t="shared" ref="AA10" si="7">MAX(L10:U10)</f>
        <v>11.5</v>
      </c>
    </row>
    <row r="11" spans="1:27" x14ac:dyDescent="0.35">
      <c r="B11" s="3"/>
      <c r="C11" s="3"/>
      <c r="D11" s="3"/>
      <c r="E11" s="3"/>
      <c r="F11" s="3"/>
      <c r="G11" s="3"/>
      <c r="H11" s="14"/>
      <c r="I11" s="9"/>
      <c r="J11" s="9"/>
      <c r="K11" s="3"/>
      <c r="L11" s="3"/>
      <c r="M11" s="3"/>
      <c r="N11" s="3"/>
      <c r="O11" s="3"/>
      <c r="P11" s="3"/>
      <c r="Q11" s="3"/>
      <c r="R11" s="3"/>
      <c r="S11" s="3"/>
      <c r="T11" s="3"/>
      <c r="U11" s="3"/>
      <c r="V11" s="3"/>
      <c r="X11" s="11"/>
      <c r="Y11" s="9"/>
      <c r="Z11" s="11"/>
      <c r="AA11" s="9"/>
    </row>
    <row r="12" spans="1:27" x14ac:dyDescent="0.35">
      <c r="A12" s="4" t="s">
        <v>347</v>
      </c>
      <c r="X12" s="11"/>
      <c r="Y12" s="9"/>
      <c r="Z12" s="11"/>
      <c r="AA12" s="9"/>
    </row>
    <row r="13" spans="1:27" x14ac:dyDescent="0.35">
      <c r="A13">
        <f>[1]Arbeitsmarkt!A31</f>
        <v>2019</v>
      </c>
      <c r="B13" s="3">
        <f>[1]Arbeitsmarkt!X31</f>
        <v>-8.1045548530519085</v>
      </c>
      <c r="C13" s="3">
        <f>[1]Arbeitsmarkt!Y31</f>
        <v>-10.013386056959988</v>
      </c>
      <c r="D13" s="3">
        <f>[1]Arbeitsmarkt!Z31</f>
        <v>-8.1228079898029506</v>
      </c>
      <c r="E13" s="3">
        <f>[1]Arbeitsmarkt!AA31</f>
        <v>-8.5102036183687773</v>
      </c>
      <c r="F13" s="3">
        <f>[1]Arbeitsmarkt!AB31</f>
        <v>-4.9561509373239971</v>
      </c>
      <c r="G13" s="3">
        <f>[1]Arbeitsmarkt!AC31</f>
        <v>-2.3459002752352376</v>
      </c>
      <c r="H13" s="14">
        <f>[1]Arbeitsmarkt!AD31</f>
        <v>-6.4995683235475212</v>
      </c>
      <c r="I13" s="3">
        <f>[1]Arbeitsmarkt!AE31</f>
        <v>-8.025652362049172</v>
      </c>
      <c r="J13" s="3">
        <f>[1]Arbeitsmarkt!AF31</f>
        <v>-2.04876917701948</v>
      </c>
      <c r="K13" s="3">
        <f>[1]Arbeitsmarkt!AG31</f>
        <v>-2.0223731354061982</v>
      </c>
      <c r="L13" s="3">
        <f>[1]Arbeitsmarkt!AH31</f>
        <v>0.93374605387232634</v>
      </c>
      <c r="M13" s="3">
        <f>[1]Arbeitsmarkt!AI31</f>
        <v>-0.95880233813201698</v>
      </c>
      <c r="N13" s="3">
        <f>[1]Arbeitsmarkt!AJ31</f>
        <v>2.2862709145083642</v>
      </c>
      <c r="O13" s="3">
        <f>[1]Arbeitsmarkt!AK31</f>
        <v>-1.2425864093064405</v>
      </c>
      <c r="P13" s="3">
        <f>[1]Arbeitsmarkt!AL31</f>
        <v>-2.9318957864931861</v>
      </c>
      <c r="Q13" s="3">
        <f>[1]Arbeitsmarkt!AM31</f>
        <v>-4.2623137898645496</v>
      </c>
      <c r="R13" s="3">
        <f>[1]Arbeitsmarkt!AN31</f>
        <v>-2.3483023135741092</v>
      </c>
      <c r="S13" s="3">
        <f>[1]Arbeitsmarkt!AO31</f>
        <v>-1.0601028714916367</v>
      </c>
      <c r="T13" s="3">
        <f>[1]Arbeitsmarkt!AP31</f>
        <v>1.9265969658424495</v>
      </c>
      <c r="U13" s="3">
        <f>[1]Arbeitsmarkt!AQ31</f>
        <v>-6.3195889621765247</v>
      </c>
      <c r="V13" s="3">
        <f>[1]Arbeitsmarkt!AR31</f>
        <v>-3.1350183455109715</v>
      </c>
      <c r="X13" s="18" t="str">
        <f t="shared" ref="X13:X19" si="8">HLOOKUP(Y13,$L13:$U111,ROW(L$102)-ROW(X13)+1,0)</f>
        <v>SH</v>
      </c>
      <c r="Y13" s="9">
        <f t="shared" ref="Y13:Y20" si="9">MIN(L13:U13)</f>
        <v>-6.3195889621765247</v>
      </c>
      <c r="Z13" s="18" t="str">
        <f t="shared" ref="Z13:Z19" si="10">HLOOKUP(AA13,$L13:$U111,ROW(N$102)-ROW(Z13)+1,0)</f>
        <v>HB</v>
      </c>
      <c r="AA13" s="9">
        <f t="shared" ref="AA13:AA20" si="11">MAX(L13:U13)</f>
        <v>2.2862709145083642</v>
      </c>
    </row>
    <row r="14" spans="1:27" x14ac:dyDescent="0.35">
      <c r="A14">
        <f>[1]Arbeitsmarkt!A32</f>
        <v>2020</v>
      </c>
      <c r="B14" s="3">
        <f>[1]Arbeitsmarkt!X32</f>
        <v>7.2872229736759948</v>
      </c>
      <c r="C14" s="3">
        <f>[1]Arbeitsmarkt!Y32</f>
        <v>9.1732922971702067</v>
      </c>
      <c r="D14" s="3">
        <f>[1]Arbeitsmarkt!Z32</f>
        <v>10.872805921534507</v>
      </c>
      <c r="E14" s="3">
        <f>[1]Arbeitsmarkt!AA32</f>
        <v>6.8256252481143349</v>
      </c>
      <c r="F14" s="3">
        <f>[1]Arbeitsmarkt!AB32</f>
        <v>12.889189875560831</v>
      </c>
      <c r="G14" s="3">
        <f>[1]Arbeitsmarkt!AC32</f>
        <v>26.270114377478464</v>
      </c>
      <c r="H14" s="14">
        <f>[1]Arbeitsmarkt!AD32</f>
        <v>14.122745382241163</v>
      </c>
      <c r="I14" s="3">
        <f>[1]Arbeitsmarkt!AE32</f>
        <v>9.3841169837661766</v>
      </c>
      <c r="J14" s="3">
        <f>[1]Arbeitsmarkt!AF32</f>
        <v>20.900755267841248</v>
      </c>
      <c r="K14" s="3">
        <f>[1]Arbeitsmarkt!AG32</f>
        <v>20.425336073418194</v>
      </c>
      <c r="L14" s="3">
        <f>[1]Arbeitsmarkt!AH32</f>
        <v>31.982736735212001</v>
      </c>
      <c r="M14" s="3">
        <f>[1]Arbeitsmarkt!AI32</f>
        <v>29.773783407638064</v>
      </c>
      <c r="N14" s="3">
        <f>[1]Arbeitsmarkt!AJ32</f>
        <v>14.340933281048677</v>
      </c>
      <c r="O14" s="3">
        <f>[1]Arbeitsmarkt!AK32</f>
        <v>24.551517584215901</v>
      </c>
      <c r="P14" s="3">
        <f>[1]Arbeitsmarkt!AL32</f>
        <v>23.458067444530471</v>
      </c>
      <c r="Q14" s="3">
        <f>[1]Arbeitsmarkt!AM32</f>
        <v>15.245526606547671</v>
      </c>
      <c r="R14" s="3">
        <f>[1]Arbeitsmarkt!AN32</f>
        <v>15.461237541031593</v>
      </c>
      <c r="S14" s="3">
        <f>[1]Arbeitsmarkt!AO32</f>
        <v>20.666823582385874</v>
      </c>
      <c r="T14" s="3">
        <f>[1]Arbeitsmarkt!AP32</f>
        <v>16.771169416205026</v>
      </c>
      <c r="U14" s="3">
        <f>[1]Arbeitsmarkt!AQ32</f>
        <v>15.640452822611024</v>
      </c>
      <c r="V14" s="3">
        <f>[1]Arbeitsmarkt!AR32</f>
        <v>18.913849085903848</v>
      </c>
      <c r="X14" s="18" t="str">
        <f t="shared" si="8"/>
        <v>HB</v>
      </c>
      <c r="Y14" s="9">
        <f t="shared" si="9"/>
        <v>14.340933281048677</v>
      </c>
      <c r="Z14" s="18" t="str">
        <f t="shared" si="10"/>
        <v>BW</v>
      </c>
      <c r="AA14" s="9">
        <f t="shared" si="11"/>
        <v>31.982736735212001</v>
      </c>
    </row>
    <row r="15" spans="1:27" x14ac:dyDescent="0.35">
      <c r="A15">
        <f>[1]Arbeitsmarkt!A33</f>
        <v>2021</v>
      </c>
      <c r="B15" s="3">
        <f>[1]Arbeitsmarkt!X33</f>
        <v>-4.8833610131206058</v>
      </c>
      <c r="C15" s="3">
        <f>[1]Arbeitsmarkt!Y33</f>
        <v>-2.2559383972852913</v>
      </c>
      <c r="D15" s="3">
        <f>[1]Arbeitsmarkt!Z33</f>
        <v>-3.0514343004142432</v>
      </c>
      <c r="E15" s="3">
        <f>[1]Arbeitsmarkt!AA33</f>
        <v>-5.8265590523748756</v>
      </c>
      <c r="F15" s="3">
        <f>[1]Arbeitsmarkt!AB33</f>
        <v>-6.6427457332253539</v>
      </c>
      <c r="G15" s="3">
        <f>[1]Arbeitsmarkt!AC33</f>
        <v>2.9882840887855338</v>
      </c>
      <c r="H15" s="14">
        <f>[1]Arbeitsmarkt!AD33</f>
        <v>-2.1089400782023091</v>
      </c>
      <c r="I15" s="3">
        <f>[1]Arbeitsmarkt!AE33</f>
        <v>-4.4042982903145855</v>
      </c>
      <c r="J15" s="3">
        <f>[1]Arbeitsmarkt!AF33</f>
        <v>-2.7832166043553599</v>
      </c>
      <c r="K15" s="3">
        <f>[1]Arbeitsmarkt!AG33</f>
        <v>-3.3190449936915769</v>
      </c>
      <c r="L15" s="3">
        <f>[1]Arbeitsmarkt!AH33</f>
        <v>-4.6802146649226728</v>
      </c>
      <c r="M15" s="3">
        <f>[1]Arbeitsmarkt!AI33</f>
        <v>-4.6855403071889441</v>
      </c>
      <c r="N15" s="3">
        <f>[1]Arbeitsmarkt!AJ33</f>
        <v>-3.7481831692061576</v>
      </c>
      <c r="O15" s="3">
        <f>[1]Arbeitsmarkt!AK33</f>
        <v>-0.34943870826464263</v>
      </c>
      <c r="P15" s="3">
        <f>[1]Arbeitsmarkt!AL33</f>
        <v>-3.714101628324002</v>
      </c>
      <c r="Q15" s="3">
        <f>[1]Arbeitsmarkt!AM33</f>
        <v>-3.3241903594998803</v>
      </c>
      <c r="R15" s="3">
        <f>[1]Arbeitsmarkt!AN33</f>
        <v>-2.1152360963465782</v>
      </c>
      <c r="S15" s="3">
        <f>[1]Arbeitsmarkt!AO33</f>
        <v>-4.8976496596331742</v>
      </c>
      <c r="T15" s="3">
        <f>[1]Arbeitsmarkt!AP33</f>
        <v>-5.7543095958016153</v>
      </c>
      <c r="U15" s="3">
        <f>[1]Arbeitsmarkt!AQ33</f>
        <v>-3.5546451052745738</v>
      </c>
      <c r="V15" s="3">
        <f>[1]Arbeitsmarkt!AR33</f>
        <v>-3.040500934168918</v>
      </c>
      <c r="X15" s="18" t="str">
        <f t="shared" si="8"/>
        <v>SL</v>
      </c>
      <c r="Y15" s="9">
        <f t="shared" si="9"/>
        <v>-5.7543095958016153</v>
      </c>
      <c r="Z15" s="18" t="str">
        <f t="shared" si="10"/>
        <v>HH</v>
      </c>
      <c r="AA15" s="9">
        <f t="shared" si="11"/>
        <v>-0.34943870826464263</v>
      </c>
    </row>
    <row r="16" spans="1:27" x14ac:dyDescent="0.35">
      <c r="A16">
        <f>[1]Arbeitsmarkt!A34</f>
        <v>2022</v>
      </c>
      <c r="B16" s="3">
        <f>[1]Arbeitsmarkt!X34</f>
        <v>-5.3792036977246056</v>
      </c>
      <c r="C16" s="3">
        <f>[1]Arbeitsmarkt!Y34</f>
        <v>-4.5480461734642859</v>
      </c>
      <c r="D16" s="3">
        <f>[1]Arbeitsmarkt!Z34</f>
        <v>-5.2318337805871096</v>
      </c>
      <c r="E16" s="3">
        <f>[1]Arbeitsmarkt!AA34</f>
        <v>-3.8412805090467401</v>
      </c>
      <c r="F16" s="3">
        <f>[1]Arbeitsmarkt!AB34</f>
        <v>-6.5487258780296855</v>
      </c>
      <c r="G16" s="3">
        <f>[1]Arbeitsmarkt!AC34</f>
        <v>-9.6137069374317718</v>
      </c>
      <c r="H16" s="14">
        <f>[1]Arbeitsmarkt!AD34</f>
        <v>-6.5613085763499726</v>
      </c>
      <c r="I16" s="3">
        <f>[1]Arbeitsmarkt!AE34</f>
        <v>-5.0804710688463643</v>
      </c>
      <c r="J16" s="3">
        <f>[1]Arbeitsmarkt!AF34</f>
        <v>-7.9191090779261941</v>
      </c>
      <c r="K16" s="3">
        <f>[1]Arbeitsmarkt!AG34</f>
        <v>-7.751518147632467</v>
      </c>
      <c r="L16" s="3">
        <f>[1]Arbeitsmarkt!AH34</f>
        <v>-9.9507919002882659</v>
      </c>
      <c r="M16" s="3">
        <f>[1]Arbeitsmarkt!AI34</f>
        <v>-10.044672441823323</v>
      </c>
      <c r="N16" s="3">
        <f>[1]Arbeitsmarkt!AJ34</f>
        <v>-5.2873470582371738</v>
      </c>
      <c r="O16" s="3">
        <f>[1]Arbeitsmarkt!AK34</f>
        <v>-8.2034452770225244</v>
      </c>
      <c r="P16" s="3">
        <f>[1]Arbeitsmarkt!AL34</f>
        <v>-7.6329873230427125</v>
      </c>
      <c r="Q16" s="3">
        <f>[1]Arbeitsmarkt!AM34</f>
        <v>-5.1304261055897484</v>
      </c>
      <c r="R16" s="3">
        <f>[1]Arbeitsmarkt!AN34</f>
        <v>-6.9224062833144302</v>
      </c>
      <c r="S16" s="3">
        <f>[1]Arbeitsmarkt!AO34</f>
        <v>-8.5810150522611934</v>
      </c>
      <c r="T16" s="3">
        <f>[1]Arbeitsmarkt!AP34</f>
        <v>-8.6824146013731962</v>
      </c>
      <c r="U16" s="3">
        <f>[1]Arbeitsmarkt!AQ34</f>
        <v>-8.2154810165635581</v>
      </c>
      <c r="V16" s="3">
        <f>[1]Arbeitsmarkt!AR34</f>
        <v>-7.4749214555714616</v>
      </c>
      <c r="X16" s="18" t="str">
        <f t="shared" si="8"/>
        <v>BY</v>
      </c>
      <c r="Y16" s="9">
        <f t="shared" si="9"/>
        <v>-10.044672441823323</v>
      </c>
      <c r="Z16" s="18" t="str">
        <f t="shared" si="10"/>
        <v>NI</v>
      </c>
      <c r="AA16" s="9">
        <f t="shared" si="11"/>
        <v>-5.1304261055897484</v>
      </c>
    </row>
    <row r="17" spans="1:27" x14ac:dyDescent="0.35">
      <c r="A17">
        <f>[1]Arbeitsmarkt!A35</f>
        <v>2023</v>
      </c>
      <c r="B17" s="3">
        <f>[1]Arbeitsmarkt!X35</f>
        <v>6.4031590384598047</v>
      </c>
      <c r="C17" s="3">
        <f>[1]Arbeitsmarkt!Y35</f>
        <v>6.0769052142115783</v>
      </c>
      <c r="D17" s="3">
        <f>[1]Arbeitsmarkt!Z35</f>
        <v>10.871797980680924</v>
      </c>
      <c r="E17" s="3">
        <f>[1]Arbeitsmarkt!AA35</f>
        <v>5.9622777010108763</v>
      </c>
      <c r="F17" s="3">
        <f>[1]Arbeitsmarkt!AB35</f>
        <v>11.699450052788634</v>
      </c>
      <c r="G17" s="3">
        <f>[1]Arbeitsmarkt!AC35</f>
        <v>4.7972861507719671</v>
      </c>
      <c r="H17" s="14">
        <f>[1]Arbeitsmarkt!AD35</f>
        <v>7.2746428823156322</v>
      </c>
      <c r="I17" s="3">
        <f>[1]Arbeitsmarkt!AE35</f>
        <v>8.4191058477015162</v>
      </c>
      <c r="J17" s="3">
        <f>[1]Arbeitsmarkt!AF35</f>
        <v>7.776410933618422</v>
      </c>
      <c r="K17" s="3">
        <f>[1]Arbeitsmarkt!AG35</f>
        <v>8.0650904043149723</v>
      </c>
      <c r="L17" s="3">
        <f>[1]Arbeitsmarkt!AH35</f>
        <v>10.015966833804882</v>
      </c>
      <c r="M17" s="3">
        <f>[1]Arbeitsmarkt!AI35</f>
        <v>9.0082135363998219</v>
      </c>
      <c r="N17" s="3">
        <f>[1]Arbeitsmarkt!AJ35</f>
        <v>4.9329001081570141</v>
      </c>
      <c r="O17" s="3">
        <f>[1]Arbeitsmarkt!AK35</f>
        <v>9.4928968980317165</v>
      </c>
      <c r="P17" s="3">
        <f>[1]Arbeitsmarkt!AL35</f>
        <v>10.244651726422902</v>
      </c>
      <c r="Q17" s="3">
        <f>[1]Arbeitsmarkt!AM35</f>
        <v>9.2473414435525001</v>
      </c>
      <c r="R17" s="3">
        <f>[1]Arbeitsmarkt!AN35</f>
        <v>6.2337922660118466</v>
      </c>
      <c r="S17" s="3">
        <f>[1]Arbeitsmarkt!AO35</f>
        <v>8.0002438677424124</v>
      </c>
      <c r="T17" s="3">
        <f>[1]Arbeitsmarkt!AP35</f>
        <v>7.8153788685683736</v>
      </c>
      <c r="U17" s="3">
        <f>[1]Arbeitsmarkt!AQ35</f>
        <v>7.593109303625269</v>
      </c>
      <c r="V17" s="3">
        <f>[1]Arbeitsmarkt!AR35</f>
        <v>7.8795818798616466</v>
      </c>
      <c r="X17" s="18" t="str">
        <f t="shared" si="8"/>
        <v>HB</v>
      </c>
      <c r="Y17" s="9">
        <f t="shared" si="9"/>
        <v>4.9329001081570141</v>
      </c>
      <c r="Z17" s="18" t="str">
        <f t="shared" si="10"/>
        <v>HE</v>
      </c>
      <c r="AA17" s="9">
        <f t="shared" si="11"/>
        <v>10.244651726422902</v>
      </c>
    </row>
    <row r="18" spans="1:27" x14ac:dyDescent="0.35">
      <c r="A18">
        <f>[1]Arbeitsmarkt!A36</f>
        <v>2024</v>
      </c>
      <c r="B18" s="3">
        <f>[1]Arbeitsmarkt!X36</f>
        <v>4.8095363679519352</v>
      </c>
      <c r="C18" s="3">
        <f>[1]Arbeitsmarkt!Y36</f>
        <v>2.7738545025352437</v>
      </c>
      <c r="D18" s="3">
        <f>[1]Arbeitsmarkt!Z36</f>
        <v>6.6244538486187849</v>
      </c>
      <c r="E18" s="3">
        <f>[1]Arbeitsmarkt!AA36</f>
        <v>2.6313029235803072</v>
      </c>
      <c r="F18" s="3">
        <f>[1]Arbeitsmarkt!AB36</f>
        <v>5.832735909672067</v>
      </c>
      <c r="G18" s="3">
        <f>[1]Arbeitsmarkt!AC36</f>
        <v>8.1477625302695031</v>
      </c>
      <c r="H18" s="14">
        <f>[1]Arbeitsmarkt!AD36</f>
        <v>5.833038691865795</v>
      </c>
      <c r="I18" s="3">
        <f>[1]Arbeitsmarkt!AE36</f>
        <v>4.7994289482073498</v>
      </c>
      <c r="J18" s="3">
        <f>[1]Arbeitsmarkt!AF36</f>
        <v>7.2328775555227764</v>
      </c>
      <c r="K18" s="3">
        <f>[1]Arbeitsmarkt!AG36</f>
        <v>7.146905300895213</v>
      </c>
      <c r="L18" s="3">
        <f>[1]Arbeitsmarkt!AH36</f>
        <v>9.9906809999338151</v>
      </c>
      <c r="M18" s="3">
        <f>[1]Arbeitsmarkt!AI36</f>
        <v>10.944272852240573</v>
      </c>
      <c r="N18" s="3">
        <f>[1]Arbeitsmarkt!AJ36</f>
        <v>5.2893500241143698</v>
      </c>
      <c r="O18" s="3">
        <f>[1]Arbeitsmarkt!AK36</f>
        <v>9.4865459105590162</v>
      </c>
      <c r="P18" s="3">
        <f>[1]Arbeitsmarkt!AL36</f>
        <v>7.4820047350157637</v>
      </c>
      <c r="Q18" s="3">
        <f>[1]Arbeitsmarkt!AM36</f>
        <v>4.4533731153263005</v>
      </c>
      <c r="R18" s="3">
        <f>[1]Arbeitsmarkt!AN36</f>
        <v>5.5672226136882443</v>
      </c>
      <c r="S18" s="3">
        <f>[1]Arbeitsmarkt!AO36</f>
        <v>8.8842172766357095</v>
      </c>
      <c r="T18" s="3">
        <f>[1]Arbeitsmarkt!AP36</f>
        <v>4.6168864459430949</v>
      </c>
      <c r="U18" s="3">
        <f>[1]Arbeitsmarkt!AQ36</f>
        <v>5.3962251967547274</v>
      </c>
      <c r="V18" s="3">
        <f>[1]Arbeitsmarkt!AR36</f>
        <v>6.840285690756005</v>
      </c>
      <c r="X18" s="18" t="str">
        <f t="shared" si="8"/>
        <v>NI</v>
      </c>
      <c r="Y18" s="9">
        <f t="shared" si="9"/>
        <v>4.4533731153263005</v>
      </c>
      <c r="Z18" s="18" t="str">
        <f t="shared" si="10"/>
        <v>BY</v>
      </c>
      <c r="AA18" s="9">
        <f t="shared" si="11"/>
        <v>10.944272852240573</v>
      </c>
    </row>
    <row r="19" spans="1:27" x14ac:dyDescent="0.35">
      <c r="A19">
        <f>[1]Arbeitsmarkt!A37</f>
        <v>2025</v>
      </c>
      <c r="B19" s="3">
        <f>[1]Arbeitsmarkt!X37</f>
        <v>4.3699209494917852</v>
      </c>
      <c r="C19" s="3">
        <f>[1]Arbeitsmarkt!Y37</f>
        <v>1.0177986447315561</v>
      </c>
      <c r="D19" s="3">
        <f>[1]Arbeitsmarkt!Z37</f>
        <v>6.4370324654219502</v>
      </c>
      <c r="E19" s="3">
        <f>[1]Arbeitsmarkt!AA37</f>
        <v>4.4484450882161184</v>
      </c>
      <c r="F19" s="3">
        <f>[1]Arbeitsmarkt!AB37</f>
        <v>2.3974300093187964</v>
      </c>
      <c r="G19" s="3">
        <f>[1]Arbeitsmarkt!AC37</f>
        <v>7.4162000636349745</v>
      </c>
      <c r="H19" s="14">
        <f>[1]Arbeitsmarkt!AD37</f>
        <v>5.2411389539139606</v>
      </c>
      <c r="I19" s="3">
        <f>[1]Arbeitsmarkt!AE37</f>
        <v>4.2388625728523692</v>
      </c>
      <c r="J19" s="3">
        <f>[1]Arbeitsmarkt!AF37</f>
        <v>6.0648334500068302</v>
      </c>
      <c r="K19" s="3">
        <f>[1]Arbeitsmarkt!AG37</f>
        <v>5.936658571897226</v>
      </c>
      <c r="L19" s="3">
        <f>[1]Arbeitsmarkt!AH37</f>
        <v>8.7867143227526867</v>
      </c>
      <c r="M19" s="3">
        <f>[1]Arbeitsmarkt!AI37</f>
        <v>10.537088732779011</v>
      </c>
      <c r="N19" s="3">
        <f>[1]Arbeitsmarkt!AJ37</f>
        <v>5.2960347637153689</v>
      </c>
      <c r="O19" s="3">
        <f>[1]Arbeitsmarkt!AK37</f>
        <v>6.0033570195995765</v>
      </c>
      <c r="P19" s="3">
        <f>[1]Arbeitsmarkt!AL37</f>
        <v>5.6600708182228914</v>
      </c>
      <c r="Q19" s="3">
        <f>[1]Arbeitsmarkt!AM37</f>
        <v>3.8967398620559806</v>
      </c>
      <c r="R19" s="3">
        <f>[1]Arbeitsmarkt!AN37</f>
        <v>4.4956065882669805</v>
      </c>
      <c r="S19" s="3">
        <f>[1]Arbeitsmarkt!AO37</f>
        <v>4.5745724364331579</v>
      </c>
      <c r="T19" s="3">
        <f>[1]Arbeitsmarkt!AP37</f>
        <v>5.4995267323499917</v>
      </c>
      <c r="U19" s="3">
        <f>[1]Arbeitsmarkt!AQ37</f>
        <v>3.6683890207808645</v>
      </c>
      <c r="V19" s="3">
        <f>[1]Arbeitsmarkt!AR37</f>
        <v>5.7758740416643377</v>
      </c>
      <c r="X19" s="18" t="str">
        <f t="shared" si="8"/>
        <v>SH</v>
      </c>
      <c r="Y19" s="9">
        <f t="shared" ref="Y19" si="12">MIN(L19:U19)</f>
        <v>3.6683890207808645</v>
      </c>
      <c r="Z19" s="18" t="str">
        <f t="shared" si="10"/>
        <v>BY</v>
      </c>
      <c r="AA19" s="9">
        <f t="shared" ref="AA19" si="13">MAX(L19:U19)</f>
        <v>10.537088732779011</v>
      </c>
    </row>
    <row r="20" spans="1:27" x14ac:dyDescent="0.35">
      <c r="A20" t="s">
        <v>888</v>
      </c>
      <c r="B20" s="3">
        <f>([1]Arbeitsmarkt!B37/[1]Arbeitsmarkt!B31)^(1/6)*100-100</f>
        <v>1.9655882730498035</v>
      </c>
      <c r="C20" s="3">
        <f>([1]Arbeitsmarkt!C37/[1]Arbeitsmarkt!C31)^(1/6)*100-100</f>
        <v>1.933162742097025</v>
      </c>
      <c r="D20" s="3">
        <f>([1]Arbeitsmarkt!D37/[1]Arbeitsmarkt!D31)^(1/6)*100-100</f>
        <v>4.2237260318940457</v>
      </c>
      <c r="E20" s="3">
        <f>([1]Arbeitsmarkt!E37/[1]Arbeitsmarkt!E31)^(1/6)*100-100</f>
        <v>1.5829786964763457</v>
      </c>
      <c r="F20" s="3">
        <f>([1]Arbeitsmarkt!F37/[1]Arbeitsmarkt!F31)^(1/6)*100-100</f>
        <v>2.9732203086765452</v>
      </c>
      <c r="G20" s="3">
        <f>([1]Arbeitsmarkt!G37/[1]Arbeitsmarkt!G31)^(1/6)*100-100</f>
        <v>6.154413505160349</v>
      </c>
      <c r="H20" s="14">
        <f>([1]Arbeitsmarkt!H37/[1]Arbeitsmarkt!H31)^(1/6)*100-100</f>
        <v>3.7506864100939481</v>
      </c>
      <c r="I20" s="3">
        <f>([1]Arbeitsmarkt!I37/[1]Arbeitsmarkt!I31)^(1/6)*100-100</f>
        <v>2.7323212182383259</v>
      </c>
      <c r="J20" s="3">
        <f>([1]Arbeitsmarkt!J37/[1]Arbeitsmarkt!J31)^(1/6)*100-100</f>
        <v>4.8239395632964914</v>
      </c>
      <c r="K20" s="3">
        <f>([1]Arbeitsmarkt!K37/[1]Arbeitsmarkt!K31)^(1/6)*100-100</f>
        <v>4.7019792783116401</v>
      </c>
      <c r="L20" s="3">
        <f>([1]Arbeitsmarkt!L37/[1]Arbeitsmarkt!L31)^(1/6)*100-100</f>
        <v>6.8877476384604677</v>
      </c>
      <c r="M20" s="3">
        <f>([1]Arbeitsmarkt!M37/[1]Arbeitsmarkt!M31)^(1/6)*100-100</f>
        <v>6.8417016652094986</v>
      </c>
      <c r="N20" s="3">
        <f>([1]Arbeitsmarkt!N37/[1]Arbeitsmarkt!N31)^(1/6)*100-100</f>
        <v>3.2653135253597725</v>
      </c>
      <c r="O20" s="3">
        <f>([1]Arbeitsmarkt!O37/[1]Arbeitsmarkt!O31)^(1/6)*100-100</f>
        <v>6.3621022160365186</v>
      </c>
      <c r="P20" s="3">
        <f>([1]Arbeitsmarkt!P37/[1]Arbeitsmarkt!P31)^(1/6)*100-100</f>
        <v>5.4469139706008889</v>
      </c>
      <c r="Q20" s="3">
        <f>([1]Arbeitsmarkt!Q37/[1]Arbeitsmarkt!Q31)^(1/6)*100-100</f>
        <v>3.832669215805808</v>
      </c>
      <c r="R20" s="3">
        <f>([1]Arbeitsmarkt!R37/[1]Arbeitsmarkt!R31)^(1/6)*100-100</f>
        <v>3.5494295742993813</v>
      </c>
      <c r="S20" s="3">
        <f>([1]Arbeitsmarkt!S37/[1]Arbeitsmarkt!S31)^(1/6)*100-100</f>
        <v>4.3370488902225048</v>
      </c>
      <c r="T20" s="3">
        <f>([1]Arbeitsmarkt!T37/[1]Arbeitsmarkt!T31)^(1/6)*100-100</f>
        <v>3.0261396859949485</v>
      </c>
      <c r="U20" s="3">
        <f>([1]Arbeitsmarkt!U37/[1]Arbeitsmarkt!U31)^(1/6)*100-100</f>
        <v>3.1342069328621562</v>
      </c>
      <c r="V20" s="3">
        <f>([1]Arbeitsmarkt!V37/[1]Arbeitsmarkt!V31)^(1/6)*100-100</f>
        <v>4.4777625513795698</v>
      </c>
      <c r="X20" s="18" t="str">
        <f>HLOOKUP(Y20,$L20:$U117,ROW(L$102)-ROW(X20)+1,0)</f>
        <v>SL</v>
      </c>
      <c r="Y20" s="9">
        <f t="shared" si="9"/>
        <v>3.0261396859949485</v>
      </c>
      <c r="Z20" s="18" t="str">
        <f>HLOOKUP(AA20,$L20:$U117,ROW(N$102)-ROW(Z20)+1,0)</f>
        <v>BW</v>
      </c>
      <c r="AA20" s="9">
        <f t="shared" si="11"/>
        <v>6.8877476384604677</v>
      </c>
    </row>
    <row r="21" spans="1:27" x14ac:dyDescent="0.35">
      <c r="X21" s="11"/>
      <c r="Y21" s="9"/>
      <c r="Z21" s="11"/>
      <c r="AA21" s="9"/>
    </row>
    <row r="22" spans="1:27" x14ac:dyDescent="0.35">
      <c r="A22" s="4" t="s">
        <v>291</v>
      </c>
      <c r="X22" s="11"/>
      <c r="Y22" s="9"/>
      <c r="Z22" s="11"/>
      <c r="AA22" s="9"/>
    </row>
    <row r="23" spans="1:27" x14ac:dyDescent="0.35">
      <c r="A23" s="4" t="s">
        <v>348</v>
      </c>
      <c r="X23" s="11"/>
      <c r="Y23" s="9"/>
      <c r="Z23" s="11"/>
      <c r="AA23" s="9"/>
    </row>
    <row r="24" spans="1:27" x14ac:dyDescent="0.35">
      <c r="A24">
        <f>[1]Arbeitsmarkt!A31</f>
        <v>2019</v>
      </c>
      <c r="B24" s="5">
        <f>[1]Arbeitsmarkt!B31</f>
        <v>76888</v>
      </c>
      <c r="C24" s="5">
        <f>[1]Arbeitsmarkt!C31</f>
        <v>58485</v>
      </c>
      <c r="D24" s="5">
        <f>[1]Arbeitsmarkt!D31</f>
        <v>116051</v>
      </c>
      <c r="E24" s="5">
        <f>[1]Arbeitsmarkt!E31</f>
        <v>80608</v>
      </c>
      <c r="F24" s="5">
        <f>[1]Arbeitsmarkt!F31</f>
        <v>59065</v>
      </c>
      <c r="G24" s="5">
        <f>[1]Arbeitsmarkt!G31</f>
        <v>152565</v>
      </c>
      <c r="H24" s="31">
        <f>[1]Arbeitsmarkt!H31</f>
        <v>543662</v>
      </c>
      <c r="I24" s="5">
        <f>[1]Arbeitsmarkt!I31</f>
        <v>391097</v>
      </c>
      <c r="J24" s="5">
        <f>[1]Arbeitsmarkt!J31</f>
        <v>1875626</v>
      </c>
      <c r="K24" s="5">
        <f>[1]Arbeitsmarkt!K31</f>
        <v>1723061</v>
      </c>
      <c r="L24" s="5">
        <f>[1]Arbeitsmarkt!L31</f>
        <v>196950</v>
      </c>
      <c r="M24" s="5">
        <f>[1]Arbeitsmarkt!M31</f>
        <v>211965</v>
      </c>
      <c r="N24" s="5">
        <f>[1]Arbeitsmarkt!N31</f>
        <v>35702</v>
      </c>
      <c r="O24" s="5">
        <f>[1]Arbeitsmarkt!O31</f>
        <v>64774</v>
      </c>
      <c r="P24" s="5">
        <f>[1]Arbeitsmarkt!P31</f>
        <v>149812</v>
      </c>
      <c r="Q24" s="5">
        <f>[1]Arbeitsmarkt!Q31</f>
        <v>218123</v>
      </c>
      <c r="R24" s="5">
        <f>[1]Arbeitsmarkt!R31</f>
        <v>635486</v>
      </c>
      <c r="S24" s="5">
        <f>[1]Arbeitsmarkt!S31</f>
        <v>97717</v>
      </c>
      <c r="T24" s="5">
        <f>[1]Arbeitsmarkt!T31</f>
        <v>32854</v>
      </c>
      <c r="U24" s="5">
        <f>[1]Arbeitsmarkt!U31</f>
        <v>79678</v>
      </c>
      <c r="V24" s="5">
        <f>[1]Arbeitsmarkt!V31</f>
        <v>2266720</v>
      </c>
      <c r="X24" s="18" t="str">
        <f t="shared" ref="X24:X29" si="14">HLOOKUP(Y24,$L24:$U121,ROW(L$102)-ROW(X24)+1,0)</f>
        <v>SL</v>
      </c>
      <c r="Y24" s="18">
        <f t="shared" ref="Y24:Y29" si="15">MIN(L24:U24)</f>
        <v>32854</v>
      </c>
      <c r="Z24" s="18" t="str">
        <f t="shared" ref="Z24:Z29" si="16">HLOOKUP(AA24,$L24:$U121,ROW(N$102)-ROW(Z24)+1,0)</f>
        <v>NW</v>
      </c>
      <c r="AA24" s="18">
        <f t="shared" ref="AA24:AA29" si="17">MAX(L24:U24)</f>
        <v>635486</v>
      </c>
    </row>
    <row r="25" spans="1:27" x14ac:dyDescent="0.35">
      <c r="A25">
        <f>[1]Arbeitsmarkt!A32</f>
        <v>2020</v>
      </c>
      <c r="B25" s="5">
        <f>[1]Arbeitsmarkt!B32</f>
        <v>82491</v>
      </c>
      <c r="C25" s="5">
        <f>[1]Arbeitsmarkt!C32</f>
        <v>63850</v>
      </c>
      <c r="D25" s="5">
        <f>[1]Arbeitsmarkt!D32</f>
        <v>128669</v>
      </c>
      <c r="E25" s="5">
        <f>[1]Arbeitsmarkt!E32</f>
        <v>86110</v>
      </c>
      <c r="F25" s="5">
        <f>[1]Arbeitsmarkt!F32</f>
        <v>66678</v>
      </c>
      <c r="G25" s="5">
        <f>[1]Arbeitsmarkt!G32</f>
        <v>192644</v>
      </c>
      <c r="H25" s="31">
        <f>[1]Arbeitsmarkt!H32</f>
        <v>620442</v>
      </c>
      <c r="I25" s="5">
        <f>[1]Arbeitsmarkt!I32</f>
        <v>427798</v>
      </c>
      <c r="J25" s="5">
        <f>[1]Arbeitsmarkt!J32</f>
        <v>2267646</v>
      </c>
      <c r="K25" s="5">
        <f>[1]Arbeitsmarkt!K32</f>
        <v>2075002</v>
      </c>
      <c r="L25" s="5">
        <f>[1]Arbeitsmarkt!L32</f>
        <v>259940</v>
      </c>
      <c r="M25" s="5">
        <f>[1]Arbeitsmarkt!M32</f>
        <v>275075</v>
      </c>
      <c r="N25" s="5">
        <f>[1]Arbeitsmarkt!N32</f>
        <v>40822</v>
      </c>
      <c r="O25" s="5">
        <f>[1]Arbeitsmarkt!O32</f>
        <v>80677</v>
      </c>
      <c r="P25" s="5">
        <f>[1]Arbeitsmarkt!P32</f>
        <v>184955</v>
      </c>
      <c r="Q25" s="5">
        <f>[1]Arbeitsmarkt!Q32</f>
        <v>251377</v>
      </c>
      <c r="R25" s="5">
        <f>[1]Arbeitsmarkt!R32</f>
        <v>733740</v>
      </c>
      <c r="S25" s="5">
        <f>[1]Arbeitsmarkt!S32</f>
        <v>117912</v>
      </c>
      <c r="T25" s="5">
        <f>[1]Arbeitsmarkt!T32</f>
        <v>38364</v>
      </c>
      <c r="U25" s="5">
        <f>[1]Arbeitsmarkt!U32</f>
        <v>92140</v>
      </c>
      <c r="V25" s="5">
        <f>[1]Arbeitsmarkt!V32</f>
        <v>2695444</v>
      </c>
      <c r="X25" s="18" t="str">
        <f t="shared" si="14"/>
        <v>SL</v>
      </c>
      <c r="Y25" s="18">
        <f t="shared" si="15"/>
        <v>38364</v>
      </c>
      <c r="Z25" s="18" t="str">
        <f t="shared" si="16"/>
        <v>NW</v>
      </c>
      <c r="AA25" s="18">
        <f t="shared" si="17"/>
        <v>733740</v>
      </c>
    </row>
    <row r="26" spans="1:27" x14ac:dyDescent="0.35">
      <c r="A26">
        <f>[1]Arbeitsmarkt!A33</f>
        <v>2021</v>
      </c>
      <c r="B26" s="5">
        <f>[1]Arbeitsmarkt!B33</f>
        <v>78462.666666666672</v>
      </c>
      <c r="C26" s="5">
        <f>[1]Arbeitsmarkt!C33</f>
        <v>62409.583333333336</v>
      </c>
      <c r="D26" s="5">
        <f>[1]Arbeitsmarkt!D33</f>
        <v>124742.75</v>
      </c>
      <c r="E26" s="5">
        <f>[1]Arbeitsmarkt!E33</f>
        <v>81092.75</v>
      </c>
      <c r="F26" s="5">
        <f>[1]Arbeitsmarkt!F33</f>
        <v>62248.75</v>
      </c>
      <c r="G26" s="5">
        <f>[1]Arbeitsmarkt!G33</f>
        <v>198400.75</v>
      </c>
      <c r="H26" s="31">
        <f>[1]Arbeitsmarkt!H33</f>
        <v>607357.25</v>
      </c>
      <c r="I26" s="5">
        <f>[1]Arbeitsmarkt!I33</f>
        <v>408956.5</v>
      </c>
      <c r="J26" s="5">
        <f>[1]Arbeitsmarkt!J33</f>
        <v>2204532.5</v>
      </c>
      <c r="K26" s="5">
        <f>[1]Arbeitsmarkt!K33</f>
        <v>2006131.75</v>
      </c>
      <c r="L26" s="5">
        <f>[1]Arbeitsmarkt!L33</f>
        <v>247774.25</v>
      </c>
      <c r="M26" s="5">
        <f>[1]Arbeitsmarkt!M33</f>
        <v>262186.25</v>
      </c>
      <c r="N26" s="5">
        <f>[1]Arbeitsmarkt!N33</f>
        <v>39291.916666666664</v>
      </c>
      <c r="O26" s="5">
        <f>[1]Arbeitsmarkt!O33</f>
        <v>80395.083333333328</v>
      </c>
      <c r="P26" s="5">
        <f>[1]Arbeitsmarkt!P33</f>
        <v>178085.58333333334</v>
      </c>
      <c r="Q26" s="5">
        <f>[1]Arbeitsmarkt!Q33</f>
        <v>243020.75</v>
      </c>
      <c r="R26" s="5">
        <f>[1]Arbeitsmarkt!R33</f>
        <v>718219.66666666663</v>
      </c>
      <c r="S26" s="5">
        <f>[1]Arbeitsmarkt!S33</f>
        <v>112137.08333333333</v>
      </c>
      <c r="T26" s="5">
        <f>[1]Arbeitsmarkt!T33</f>
        <v>36156.416666666664</v>
      </c>
      <c r="U26" s="5">
        <f>[1]Arbeitsmarkt!U33</f>
        <v>88864.75</v>
      </c>
      <c r="V26" s="5">
        <f>[1]Arbeitsmarkt!V33</f>
        <v>2613489</v>
      </c>
      <c r="X26" s="18" t="str">
        <f t="shared" si="14"/>
        <v>SL</v>
      </c>
      <c r="Y26" s="18">
        <f t="shared" si="15"/>
        <v>36156.416666666664</v>
      </c>
      <c r="Z26" s="18" t="str">
        <f t="shared" si="16"/>
        <v>NW</v>
      </c>
      <c r="AA26" s="18">
        <f t="shared" si="17"/>
        <v>718219.66666666663</v>
      </c>
    </row>
    <row r="27" spans="1:27" x14ac:dyDescent="0.35">
      <c r="A27">
        <f>[1]Arbeitsmarkt!A34</f>
        <v>2022</v>
      </c>
      <c r="B27" s="5">
        <f>[1]Arbeitsmarkt!B34</f>
        <v>74242</v>
      </c>
      <c r="C27" s="5">
        <f>[1]Arbeitsmarkt!C34</f>
        <v>59571.166666666664</v>
      </c>
      <c r="D27" s="5">
        <f>[1]Arbeitsmarkt!D34</f>
        <v>118216.41666666667</v>
      </c>
      <c r="E27" s="5">
        <f>[1]Arbeitsmarkt!E34</f>
        <v>77977.75</v>
      </c>
      <c r="F27" s="5">
        <f>[1]Arbeitsmarkt!F34</f>
        <v>58172.25</v>
      </c>
      <c r="G27" s="5">
        <f>[1]Arbeitsmarkt!G34</f>
        <v>179327.08333333334</v>
      </c>
      <c r="H27" s="31">
        <f>[1]Arbeitsmarkt!H34</f>
        <v>567506.66666666663</v>
      </c>
      <c r="I27" s="5">
        <f>[1]Arbeitsmarkt!I34</f>
        <v>388179.58333333331</v>
      </c>
      <c r="J27" s="5">
        <f>[1]Arbeitsmarkt!J34</f>
        <v>2029953.1666666665</v>
      </c>
      <c r="K27" s="5">
        <f>[1]Arbeitsmarkt!K34</f>
        <v>1850626.0833333333</v>
      </c>
      <c r="L27" s="5">
        <f>[1]Arbeitsmarkt!L34</f>
        <v>223118.75</v>
      </c>
      <c r="M27" s="5">
        <f>[1]Arbeitsmarkt!M34</f>
        <v>235850.5</v>
      </c>
      <c r="N27" s="5">
        <f>[1]Arbeitsmarkt!N34</f>
        <v>37214.416666666664</v>
      </c>
      <c r="O27" s="5">
        <f>[1]Arbeitsmarkt!O34</f>
        <v>73799.916666666672</v>
      </c>
      <c r="P27" s="5">
        <f>[1]Arbeitsmarkt!P34</f>
        <v>164492.33333333334</v>
      </c>
      <c r="Q27" s="5">
        <f>[1]Arbeitsmarkt!Q34</f>
        <v>230552.75</v>
      </c>
      <c r="R27" s="5">
        <f>[1]Arbeitsmarkt!R34</f>
        <v>668501.58333333337</v>
      </c>
      <c r="S27" s="5">
        <f>[1]Arbeitsmarkt!S34</f>
        <v>102514.58333333333</v>
      </c>
      <c r="T27" s="5">
        <f>[1]Arbeitsmarkt!T34</f>
        <v>33017.166666666664</v>
      </c>
      <c r="U27" s="5">
        <f>[1]Arbeitsmarkt!U34</f>
        <v>81564.083333333328</v>
      </c>
      <c r="V27" s="5">
        <f>[1]Arbeitsmarkt!V34</f>
        <v>2418132.75</v>
      </c>
      <c r="X27" s="18" t="str">
        <f t="shared" si="14"/>
        <v>SL</v>
      </c>
      <c r="Y27" s="18">
        <f t="shared" si="15"/>
        <v>33017.166666666664</v>
      </c>
      <c r="Z27" s="18" t="str">
        <f t="shared" si="16"/>
        <v>NW</v>
      </c>
      <c r="AA27" s="18">
        <f t="shared" si="17"/>
        <v>668501.58333333337</v>
      </c>
    </row>
    <row r="28" spans="1:27" x14ac:dyDescent="0.35">
      <c r="A28">
        <f>[1]Arbeitsmarkt!A35</f>
        <v>2023</v>
      </c>
      <c r="B28" s="5">
        <f>[1]Arbeitsmarkt!B35</f>
        <v>78995.833333333328</v>
      </c>
      <c r="C28" s="5">
        <f>[1]Arbeitsmarkt!C35</f>
        <v>63191.25</v>
      </c>
      <c r="D28" s="5">
        <f>[1]Arbeitsmarkt!D35</f>
        <v>131068.66666666667</v>
      </c>
      <c r="E28" s="5">
        <f>[1]Arbeitsmarkt!E35</f>
        <v>82627</v>
      </c>
      <c r="F28" s="5">
        <f>[1]Arbeitsmarkt!F35</f>
        <v>64978.083333333336</v>
      </c>
      <c r="G28" s="5">
        <f>[1]Arbeitsmarkt!G35</f>
        <v>187929.91666666666</v>
      </c>
      <c r="H28" s="31">
        <f>[1]Arbeitsmarkt!H35</f>
        <v>608790.75</v>
      </c>
      <c r="I28" s="5">
        <f>[1]Arbeitsmarkt!I35</f>
        <v>420860.83333333331</v>
      </c>
      <c r="J28" s="5">
        <f>[1]Arbeitsmarkt!J35</f>
        <v>2187810.6666666665</v>
      </c>
      <c r="K28" s="5">
        <f>[1]Arbeitsmarkt!K35</f>
        <v>1999880.75</v>
      </c>
      <c r="L28" s="5">
        <f>[1]Arbeitsmarkt!L35</f>
        <v>245466.25</v>
      </c>
      <c r="M28" s="5">
        <f>[1]Arbeitsmarkt!M35</f>
        <v>257096.41666666666</v>
      </c>
      <c r="N28" s="5">
        <f>[1]Arbeitsmarkt!N35</f>
        <v>39050.166666666664</v>
      </c>
      <c r="O28" s="5">
        <f>[1]Arbeitsmarkt!O35</f>
        <v>80805.666666666672</v>
      </c>
      <c r="P28" s="5">
        <f>[1]Arbeitsmarkt!P35</f>
        <v>181344</v>
      </c>
      <c r="Q28" s="5">
        <f>[1]Arbeitsmarkt!Q35</f>
        <v>251872.75</v>
      </c>
      <c r="R28" s="5">
        <f>[1]Arbeitsmarkt!R35</f>
        <v>710174.58333333337</v>
      </c>
      <c r="S28" s="5">
        <f>[1]Arbeitsmarkt!S35</f>
        <v>110716</v>
      </c>
      <c r="T28" s="5">
        <f>[1]Arbeitsmarkt!T35</f>
        <v>35597.583333333336</v>
      </c>
      <c r="U28" s="5">
        <f>[1]Arbeitsmarkt!U35</f>
        <v>87757.333333333328</v>
      </c>
      <c r="V28" s="5">
        <f>[1]Arbeitsmarkt!V35</f>
        <v>2608671.5</v>
      </c>
      <c r="X28" s="18" t="str">
        <f t="shared" si="14"/>
        <v>SL</v>
      </c>
      <c r="Y28" s="18">
        <f t="shared" si="15"/>
        <v>35597.583333333336</v>
      </c>
      <c r="Z28" s="18" t="str">
        <f t="shared" si="16"/>
        <v>NW</v>
      </c>
      <c r="AA28" s="18">
        <f t="shared" si="17"/>
        <v>710174.58333333337</v>
      </c>
    </row>
    <row r="29" spans="1:27" x14ac:dyDescent="0.35">
      <c r="A29">
        <f>[1]Arbeitsmarkt!A36</f>
        <v>2024</v>
      </c>
      <c r="B29" s="5">
        <f>[1]Arbeitsmarkt!B36</f>
        <v>82795.166666666701</v>
      </c>
      <c r="C29" s="5">
        <f>[1]Arbeitsmarkt!C36</f>
        <v>64944.083333333299</v>
      </c>
      <c r="D29" s="5">
        <f>[1]Arbeitsmarkt!D36</f>
        <v>139751.25</v>
      </c>
      <c r="E29" s="5">
        <f>[1]Arbeitsmarkt!E36</f>
        <v>84801.166666666701</v>
      </c>
      <c r="F29" s="5">
        <f>[1]Arbeitsmarkt!F36</f>
        <v>68768.083333333299</v>
      </c>
      <c r="G29" s="5">
        <f>[1]Arbeitsmarkt!G36</f>
        <v>203242</v>
      </c>
      <c r="H29" s="31">
        <f>[1]Arbeitsmarkt!H36</f>
        <v>644301.75</v>
      </c>
      <c r="I29" s="5">
        <f>[1]Arbeitsmarkt!I36</f>
        <v>441059.75</v>
      </c>
      <c r="J29" s="5">
        <f>[1]Arbeitsmarkt!J36</f>
        <v>2346052.333333333</v>
      </c>
      <c r="K29" s="5">
        <f>[1]Arbeitsmarkt!K36</f>
        <v>2142810.333333333</v>
      </c>
      <c r="L29" s="5">
        <f>[1]Arbeitsmarkt!L36</f>
        <v>269990</v>
      </c>
      <c r="M29" s="5">
        <f>[1]Arbeitsmarkt!M36</f>
        <v>285233.75</v>
      </c>
      <c r="N29" s="5">
        <f>[1]Arbeitsmarkt!N36</f>
        <v>41115.666666666701</v>
      </c>
      <c r="O29" s="5">
        <f>[1]Arbeitsmarkt!O36</f>
        <v>88471.333333333299</v>
      </c>
      <c r="P29" s="5">
        <f>[1]Arbeitsmarkt!P36</f>
        <v>194912.16666666701</v>
      </c>
      <c r="Q29" s="5">
        <f>[1]Arbeitsmarkt!Q36</f>
        <v>263089.58333333302</v>
      </c>
      <c r="R29" s="5">
        <f>[1]Arbeitsmarkt!R36</f>
        <v>749711.58333333302</v>
      </c>
      <c r="S29" s="5">
        <f>[1]Arbeitsmarkt!S36</f>
        <v>120552.25</v>
      </c>
      <c r="T29" s="5">
        <f>[1]Arbeitsmarkt!T36</f>
        <v>37241.083333333299</v>
      </c>
      <c r="U29" s="5">
        <f>[1]Arbeitsmarkt!U36</f>
        <v>92492.916666666701</v>
      </c>
      <c r="V29" s="5">
        <f>[1]Arbeitsmarkt!V36</f>
        <v>2787112.0833333302</v>
      </c>
      <c r="X29" s="18" t="str">
        <f t="shared" si="14"/>
        <v>SL</v>
      </c>
      <c r="Y29" s="18">
        <f t="shared" si="15"/>
        <v>37241.083333333299</v>
      </c>
      <c r="Z29" s="18" t="str">
        <f t="shared" si="16"/>
        <v>NW</v>
      </c>
      <c r="AA29" s="18">
        <f t="shared" si="17"/>
        <v>749711.58333333302</v>
      </c>
    </row>
    <row r="30" spans="1:27" x14ac:dyDescent="0.35">
      <c r="A30">
        <f>[1]Arbeitsmarkt!A37</f>
        <v>2025</v>
      </c>
      <c r="B30" s="5">
        <f>[1]Arbeitsmarkt!B37</f>
        <v>86413.25</v>
      </c>
      <c r="C30" s="5">
        <f>[1]Arbeitsmarkt!C37</f>
        <v>65605.083333333299</v>
      </c>
      <c r="D30" s="5">
        <f>[1]Arbeitsmarkt!D37</f>
        <v>148747.08333333299</v>
      </c>
      <c r="E30" s="5">
        <f>[1]Arbeitsmarkt!E37</f>
        <v>88573.5</v>
      </c>
      <c r="F30" s="5">
        <f>[1]Arbeitsmarkt!F37</f>
        <v>70416.75</v>
      </c>
      <c r="G30" s="5">
        <f>[1]Arbeitsmarkt!G37</f>
        <v>218314.83333333299</v>
      </c>
      <c r="H30" s="31">
        <f>[1]Arbeitsmarkt!H37</f>
        <v>678070.4999999993</v>
      </c>
      <c r="I30" s="5">
        <f>[1]Arbeitsmarkt!I37</f>
        <v>459755.66666666628</v>
      </c>
      <c r="J30" s="5">
        <f>[1]Arbeitsmarkt!J37</f>
        <v>2488336.4999999991</v>
      </c>
      <c r="K30" s="5">
        <f>[1]Arbeitsmarkt!K37</f>
        <v>2270021.666666666</v>
      </c>
      <c r="L30" s="5">
        <f>[1]Arbeitsmarkt!L37</f>
        <v>293713.25</v>
      </c>
      <c r="M30" s="5">
        <f>[1]Arbeitsmarkt!M37</f>
        <v>315289.08333333302</v>
      </c>
      <c r="N30" s="5">
        <f>[1]Arbeitsmarkt!N37</f>
        <v>43293.166666666701</v>
      </c>
      <c r="O30" s="5">
        <f>[1]Arbeitsmarkt!O37</f>
        <v>93782.583333333299</v>
      </c>
      <c r="P30" s="5">
        <f>[1]Arbeitsmarkt!P37</f>
        <v>205944.33333333299</v>
      </c>
      <c r="Q30" s="5">
        <f>[1]Arbeitsmarkt!Q37</f>
        <v>273341.5</v>
      </c>
      <c r="R30" s="5">
        <f>[1]Arbeitsmarkt!R37</f>
        <v>783415.66666666698</v>
      </c>
      <c r="S30" s="5">
        <f>[1]Arbeitsmarkt!S37</f>
        <v>126067</v>
      </c>
      <c r="T30" s="5">
        <f>[1]Arbeitsmarkt!T37</f>
        <v>39289.166666666701</v>
      </c>
      <c r="U30" s="5">
        <f>[1]Arbeitsmarkt!U37</f>
        <v>95885.916666666701</v>
      </c>
      <c r="V30" s="5">
        <f>[1]Arbeitsmarkt!V37</f>
        <v>2948092.1666666698</v>
      </c>
      <c r="X30" s="18" t="str">
        <f t="shared" ref="X30" si="18">HLOOKUP(Y30,$L30:$U127,ROW(L$102)-ROW(X30)+1,0)</f>
        <v>SL</v>
      </c>
      <c r="Y30" s="18">
        <f t="shared" ref="Y30" si="19">MIN(L30:U30)</f>
        <v>39289.166666666701</v>
      </c>
      <c r="Z30" s="18" t="str">
        <f t="shared" ref="Z30" si="20">HLOOKUP(AA30,$L30:$U127,ROW(N$102)-ROW(Z30)+1,0)</f>
        <v>NW</v>
      </c>
      <c r="AA30" s="18">
        <f t="shared" ref="AA30" si="21">MAX(L30:U30)</f>
        <v>783415.66666666698</v>
      </c>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H35"/>
    </row>
    <row r="102" spans="12:21" x14ac:dyDescent="0.35">
      <c r="L102" t="s">
        <v>297</v>
      </c>
      <c r="M102" t="s">
        <v>298</v>
      </c>
      <c r="N102" t="s">
        <v>299</v>
      </c>
      <c r="O102" t="s">
        <v>300</v>
      </c>
      <c r="P102" t="s">
        <v>301</v>
      </c>
      <c r="Q102" t="s">
        <v>302</v>
      </c>
      <c r="R102" t="s">
        <v>303</v>
      </c>
      <c r="S102" t="s">
        <v>304</v>
      </c>
      <c r="T102" t="s">
        <v>305</v>
      </c>
      <c r="U102" t="s">
        <v>306</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F328C-BB95-43EB-B773-77AF9552B7BF}">
  <sheetPr codeName="Tabelle35"/>
  <dimension ref="A1:AB49"/>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00.453125" customWidth="1"/>
    <col min="7" max="7" width="31.81640625" customWidth="1"/>
    <col min="9" max="10" width="11.453125" style="57"/>
    <col min="11" max="11" width="12.26953125" style="57" customWidth="1"/>
    <col min="12" max="15" width="11.453125" style="57"/>
    <col min="16" max="16" width="12" style="57" customWidth="1"/>
    <col min="17" max="28" width="11.453125" style="57"/>
  </cols>
  <sheetData>
    <row r="1" spans="1:25" ht="29" x14ac:dyDescent="0.35">
      <c r="A1" s="4" t="s">
        <v>349</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
        <v>350</v>
      </c>
    </row>
    <row r="3" spans="1:25" x14ac:dyDescent="0.35">
      <c r="I3" s="57" t="str">
        <f>Arbeitslosigkeit!A3&amp;", "&amp;I4</f>
        <v>Arbeitslosenquote (in % aller zivilen Erwerbspersonen), 2025</v>
      </c>
    </row>
    <row r="4" spans="1:25" x14ac:dyDescent="0.35">
      <c r="I4" s="57">
        <f>Arbeitslosigkeit!A10</f>
        <v>2025</v>
      </c>
      <c r="J4" s="57">
        <f>Arbeitslosigkeit!B10</f>
        <v>6.4</v>
      </c>
      <c r="K4" s="57">
        <f>Arbeitslosigkeit!C10</f>
        <v>8</v>
      </c>
      <c r="L4" s="57">
        <f>Arbeitslosigkeit!D10</f>
        <v>6.9</v>
      </c>
      <c r="M4" s="57">
        <f>Arbeitslosigkeit!E10</f>
        <v>8</v>
      </c>
      <c r="N4" s="57">
        <f>Arbeitslosigkeit!F10</f>
        <v>6.4</v>
      </c>
    </row>
    <row r="5" spans="1:25" x14ac:dyDescent="0.35">
      <c r="O5" s="57">
        <f>Arbeitslosigkeit!G10</f>
        <v>10.3</v>
      </c>
    </row>
    <row r="6" spans="1:25" x14ac:dyDescent="0.35">
      <c r="P6" s="57">
        <f>Arbeitslosigkeit!L10</f>
        <v>4.5999999999999996</v>
      </c>
      <c r="Q6" s="57">
        <f>Arbeitslosigkeit!M10</f>
        <v>4</v>
      </c>
      <c r="R6" s="57">
        <f>Arbeitslosigkeit!N10</f>
        <v>11.5</v>
      </c>
      <c r="S6" s="57">
        <f>Arbeitslosigkeit!O10</f>
        <v>8.3000000000000007</v>
      </c>
      <c r="T6" s="57">
        <f>Arbeitslosigkeit!P10</f>
        <v>5.8</v>
      </c>
      <c r="U6" s="57">
        <f>Arbeitslosigkeit!Q10</f>
        <v>6.1</v>
      </c>
      <c r="V6" s="57">
        <f>Arbeitslosigkeit!R10</f>
        <v>7.8</v>
      </c>
      <c r="W6" s="57">
        <f>Arbeitslosigkeit!S10</f>
        <v>5.5</v>
      </c>
      <c r="X6" s="57">
        <f>Arbeitslosigkeit!T10</f>
        <v>7.4</v>
      </c>
      <c r="Y6" s="57">
        <f>Arbeitslosigkeit!U10</f>
        <v>5.9</v>
      </c>
    </row>
    <row r="7" spans="1:25" x14ac:dyDescent="0.35">
      <c r="J7" s="57">
        <f>Arbeitslosigkeit!H10</f>
        <v>7.8</v>
      </c>
      <c r="K7" s="57">
        <f>J7</f>
        <v>7.8</v>
      </c>
      <c r="L7" s="57">
        <f t="shared" ref="L7" si="0">K7</f>
        <v>7.8</v>
      </c>
      <c r="M7" s="57">
        <f t="shared" ref="M7" si="1">L7</f>
        <v>7.8</v>
      </c>
      <c r="N7" s="57">
        <f t="shared" ref="N7" si="2">M7</f>
        <v>7.8</v>
      </c>
      <c r="O7" s="57">
        <f t="shared" ref="O7" si="3">N7</f>
        <v>7.8</v>
      </c>
    </row>
    <row r="8" spans="1:25" x14ac:dyDescent="0.35">
      <c r="P8" s="57">
        <f>Arbeitslosigkeit!K10</f>
        <v>5.9</v>
      </c>
      <c r="Q8" s="57">
        <f t="shared" ref="Q8" si="4">P8</f>
        <v>5.9</v>
      </c>
      <c r="R8" s="57">
        <f t="shared" ref="R8" si="5">Q8</f>
        <v>5.9</v>
      </c>
      <c r="S8" s="57">
        <f t="shared" ref="S8" si="6">R8</f>
        <v>5.9</v>
      </c>
      <c r="T8" s="57">
        <f t="shared" ref="T8" si="7">S8</f>
        <v>5.9</v>
      </c>
      <c r="U8" s="57">
        <f t="shared" ref="U8" si="8">T8</f>
        <v>5.9</v>
      </c>
      <c r="V8" s="57">
        <f t="shared" ref="V8" si="9">U8</f>
        <v>5.9</v>
      </c>
      <c r="W8" s="57">
        <f t="shared" ref="W8" si="10">V8</f>
        <v>5.9</v>
      </c>
      <c r="X8" s="57">
        <f t="shared" ref="X8" si="11">W8</f>
        <v>5.9</v>
      </c>
      <c r="Y8" s="57">
        <f t="shared" ref="Y8" si="12">X8</f>
        <v>5.9</v>
      </c>
    </row>
    <row r="11" spans="1:25" x14ac:dyDescent="0.35">
      <c r="I11" s="57" t="str">
        <f>"durchschnittliche "&amp;Arbeitslosigkeit!A12&amp;", "&amp;I12</f>
        <v>durchschnittliche Veränderung der Zahl der Arbeitslosen gegenüber Vorjahr in %, ø 2019-2025</v>
      </c>
    </row>
    <row r="12" spans="1:25" x14ac:dyDescent="0.35">
      <c r="I12" s="57" t="str">
        <f>Arbeitslosigkeit!A20</f>
        <v>ø 2019-2025</v>
      </c>
      <c r="J12" s="57">
        <f>Arbeitslosigkeit!B20</f>
        <v>1.9655882730498035</v>
      </c>
      <c r="K12" s="57">
        <f>Arbeitslosigkeit!C20</f>
        <v>1.933162742097025</v>
      </c>
      <c r="L12" s="57">
        <f>Arbeitslosigkeit!D20</f>
        <v>4.2237260318940457</v>
      </c>
      <c r="M12" s="57">
        <f>Arbeitslosigkeit!E20</f>
        <v>1.5829786964763457</v>
      </c>
      <c r="N12" s="57">
        <f>Arbeitslosigkeit!F20</f>
        <v>2.9732203086765452</v>
      </c>
    </row>
    <row r="13" spans="1:25" x14ac:dyDescent="0.35">
      <c r="O13" s="57">
        <f>Arbeitslosigkeit!G20</f>
        <v>6.154413505160349</v>
      </c>
    </row>
    <row r="14" spans="1:25" x14ac:dyDescent="0.35">
      <c r="P14" s="57">
        <f>Arbeitslosigkeit!L20</f>
        <v>6.8877476384604677</v>
      </c>
      <c r="Q14" s="57">
        <f>Arbeitslosigkeit!M20</f>
        <v>6.8417016652094986</v>
      </c>
      <c r="R14" s="57">
        <f>Arbeitslosigkeit!N20</f>
        <v>3.2653135253597725</v>
      </c>
      <c r="S14" s="57">
        <f>Arbeitslosigkeit!O20</f>
        <v>6.3621022160365186</v>
      </c>
      <c r="T14" s="57">
        <f>Arbeitslosigkeit!P20</f>
        <v>5.4469139706008889</v>
      </c>
      <c r="U14" s="57">
        <f>Arbeitslosigkeit!Q20</f>
        <v>3.832669215805808</v>
      </c>
      <c r="V14" s="57">
        <f>Arbeitslosigkeit!R20</f>
        <v>3.5494295742993813</v>
      </c>
      <c r="W14" s="57">
        <f>Arbeitslosigkeit!S20</f>
        <v>4.3370488902225048</v>
      </c>
      <c r="X14" s="57">
        <f>Arbeitslosigkeit!T20</f>
        <v>3.0261396859949485</v>
      </c>
      <c r="Y14" s="57">
        <f>Arbeitslosigkeit!U20</f>
        <v>3.1342069328621562</v>
      </c>
    </row>
    <row r="15" spans="1:25" x14ac:dyDescent="0.35">
      <c r="J15" s="57">
        <f>Arbeitslosigkeit!H20</f>
        <v>3.7506864100939481</v>
      </c>
      <c r="K15" s="57">
        <f>J15</f>
        <v>3.7506864100939481</v>
      </c>
      <c r="L15" s="57">
        <f t="shared" ref="L15" si="13">K15</f>
        <v>3.7506864100939481</v>
      </c>
      <c r="M15" s="57">
        <f t="shared" ref="M15" si="14">L15</f>
        <v>3.7506864100939481</v>
      </c>
      <c r="N15" s="57">
        <f t="shared" ref="N15" si="15">M15</f>
        <v>3.7506864100939481</v>
      </c>
      <c r="O15" s="57">
        <f t="shared" ref="O15" si="16">N15</f>
        <v>3.7506864100939481</v>
      </c>
    </row>
    <row r="16" spans="1:25" x14ac:dyDescent="0.35">
      <c r="P16" s="57">
        <f>Arbeitslosigkeit!K20</f>
        <v>4.7019792783116401</v>
      </c>
      <c r="Q16" s="57">
        <f t="shared" ref="Q16" si="17">P16</f>
        <v>4.7019792783116401</v>
      </c>
      <c r="R16" s="57">
        <f t="shared" ref="R16" si="18">Q16</f>
        <v>4.7019792783116401</v>
      </c>
      <c r="S16" s="57">
        <f t="shared" ref="S16" si="19">R16</f>
        <v>4.7019792783116401</v>
      </c>
      <c r="T16" s="57">
        <f t="shared" ref="T16" si="20">S16</f>
        <v>4.7019792783116401</v>
      </c>
      <c r="U16" s="57">
        <f t="shared" ref="U16" si="21">T16</f>
        <v>4.7019792783116401</v>
      </c>
      <c r="V16" s="57">
        <f t="shared" ref="V16" si="22">U16</f>
        <v>4.7019792783116401</v>
      </c>
      <c r="W16" s="57">
        <f t="shared" ref="W16" si="23">V16</f>
        <v>4.7019792783116401</v>
      </c>
      <c r="X16" s="57">
        <f t="shared" ref="X16" si="24">W16</f>
        <v>4.7019792783116401</v>
      </c>
      <c r="Y16" s="57">
        <f t="shared" ref="Y16" si="25">X16</f>
        <v>4.7019792783116401</v>
      </c>
    </row>
    <row r="19" spans="9:25" x14ac:dyDescent="0.35">
      <c r="I19" s="57" t="s">
        <v>889</v>
      </c>
    </row>
    <row r="20" spans="9:25" x14ac:dyDescent="0.35">
      <c r="I20" s="57" t="str">
        <f>I12</f>
        <v>ø 2019-2025</v>
      </c>
      <c r="J20" s="57">
        <f>Arbeitslosigkeit!B10-Arbeitslosigkeit!B4</f>
        <v>0.60000000000000053</v>
      </c>
      <c r="K20" s="57">
        <f>Arbeitslosigkeit!C10-Arbeitslosigkeit!C4</f>
        <v>0.90000000000000036</v>
      </c>
      <c r="L20" s="57">
        <f>Arbeitslosigkeit!D10-Arbeitslosigkeit!D4</f>
        <v>1.4000000000000004</v>
      </c>
      <c r="M20" s="57">
        <f>Arbeitslosigkeit!E10-Arbeitslosigkeit!E4</f>
        <v>0.90000000000000036</v>
      </c>
      <c r="N20" s="57">
        <f>Arbeitslosigkeit!F10-Arbeitslosigkeit!F4</f>
        <v>1.1000000000000005</v>
      </c>
    </row>
    <row r="21" spans="9:25" x14ac:dyDescent="0.35">
      <c r="O21" s="57">
        <f>Arbeitslosigkeit!G10-Arbeitslosigkeit!G4</f>
        <v>2.5000000000000009</v>
      </c>
    </row>
    <row r="22" spans="9:25" x14ac:dyDescent="0.35">
      <c r="P22" s="57">
        <f>Arbeitslosigkeit!L10-Arbeitslosigkeit!L4</f>
        <v>1.3999999999999995</v>
      </c>
      <c r="Q22" s="57">
        <f>Arbeitslosigkeit!M10-Arbeitslosigkeit!M4</f>
        <v>1.2000000000000002</v>
      </c>
      <c r="R22" s="57">
        <f>Arbeitslosigkeit!N10-Arbeitslosigkeit!N4</f>
        <v>1.5999999999999996</v>
      </c>
      <c r="S22" s="57">
        <f>Arbeitslosigkeit!O10-Arbeitslosigkeit!O4</f>
        <v>2.2000000000000011</v>
      </c>
      <c r="T22" s="57">
        <f>Arbeitslosigkeit!P10-Arbeitslosigkeit!P4</f>
        <v>1.3999999999999995</v>
      </c>
      <c r="U22" s="57">
        <f>Arbeitslosigkeit!Q10-Arbeitslosigkeit!Q4</f>
        <v>1.0999999999999996</v>
      </c>
      <c r="V22" s="57">
        <f>Arbeitslosigkeit!R10-Arbeitslosigkeit!R4</f>
        <v>1.2999999999999998</v>
      </c>
      <c r="W22" s="57">
        <f>Arbeitslosigkeit!S10-Arbeitslosigkeit!S4</f>
        <v>1.2000000000000002</v>
      </c>
      <c r="X22" s="57">
        <f>Arbeitslosigkeit!T10-Arbeitslosigkeit!T4</f>
        <v>1.2000000000000002</v>
      </c>
      <c r="Y22" s="57">
        <f>Arbeitslosigkeit!U10-Arbeitslosigkeit!U4</f>
        <v>0.80000000000000071</v>
      </c>
    </row>
    <row r="23" spans="9:25" x14ac:dyDescent="0.35">
      <c r="J23" s="57">
        <f>Arbeitslosigkeit!H10-Arbeitslosigkeit!H4</f>
        <v>1.3999999999999995</v>
      </c>
      <c r="K23" s="57">
        <f t="shared" ref="K23" si="26">J23</f>
        <v>1.3999999999999995</v>
      </c>
      <c r="L23" s="57">
        <f t="shared" ref="L23" si="27">K23</f>
        <v>1.3999999999999995</v>
      </c>
      <c r="M23" s="57">
        <f t="shared" ref="M23" si="28">L23</f>
        <v>1.3999999999999995</v>
      </c>
      <c r="N23" s="57">
        <f t="shared" ref="N23:O23" si="29">M23</f>
        <v>1.3999999999999995</v>
      </c>
      <c r="O23" s="57">
        <f t="shared" si="29"/>
        <v>1.3999999999999995</v>
      </c>
    </row>
    <row r="24" spans="9:25" x14ac:dyDescent="0.35">
      <c r="P24" s="57">
        <f>Arbeitslosigkeit!K10-Arbeitslosigkeit!K4</f>
        <v>1.2000000000000002</v>
      </c>
      <c r="Q24" s="57">
        <f t="shared" ref="Q24" si="30">P24</f>
        <v>1.2000000000000002</v>
      </c>
      <c r="R24" s="57">
        <f t="shared" ref="R24" si="31">Q24</f>
        <v>1.2000000000000002</v>
      </c>
      <c r="S24" s="57">
        <f t="shared" ref="S24" si="32">R24</f>
        <v>1.2000000000000002</v>
      </c>
      <c r="T24" s="57">
        <f t="shared" ref="T24" si="33">S24</f>
        <v>1.2000000000000002</v>
      </c>
      <c r="U24" s="57">
        <f t="shared" ref="U24" si="34">T24</f>
        <v>1.2000000000000002</v>
      </c>
      <c r="V24" s="57">
        <f t="shared" ref="V24" si="35">U24</f>
        <v>1.2000000000000002</v>
      </c>
      <c r="W24" s="57">
        <f t="shared" ref="W24" si="36">V24</f>
        <v>1.2000000000000002</v>
      </c>
      <c r="X24" s="57">
        <f t="shared" ref="X24" si="37">W24</f>
        <v>1.2000000000000002</v>
      </c>
      <c r="Y24" s="57">
        <f t="shared" ref="Y24" si="38">X24</f>
        <v>1.2000000000000002</v>
      </c>
    </row>
    <row r="28" spans="9:25" x14ac:dyDescent="0.35">
      <c r="J28" s="59"/>
      <c r="K28" s="59"/>
      <c r="L28" s="59"/>
      <c r="M28" s="59"/>
      <c r="N28" s="59"/>
    </row>
    <row r="29" spans="9:25" x14ac:dyDescent="0.35">
      <c r="O29" s="59"/>
    </row>
    <row r="30" spans="9:25" x14ac:dyDescent="0.35">
      <c r="P30" s="59"/>
      <c r="Q30" s="59"/>
      <c r="R30" s="59"/>
      <c r="S30" s="59"/>
      <c r="T30" s="59"/>
      <c r="U30" s="59"/>
      <c r="V30" s="59"/>
      <c r="W30" s="59"/>
      <c r="X30" s="59"/>
      <c r="Y30" s="59"/>
    </row>
    <row r="31" spans="9:25" x14ac:dyDescent="0.35">
      <c r="J31" s="59"/>
    </row>
    <row r="32" spans="9:25" x14ac:dyDescent="0.35">
      <c r="P32" s="59"/>
    </row>
    <row r="47" spans="9:9" x14ac:dyDescent="0.35">
      <c r="I47" s="59"/>
    </row>
    <row r="48" spans="9:9" x14ac:dyDescent="0.35">
      <c r="I48" s="59"/>
    </row>
    <row r="49" spans="9:9" x14ac:dyDescent="0.35">
      <c r="I49" s="59"/>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F6FF-A81F-4EE2-9135-977EEBE2DF71}">
  <sheetPr codeName="Tabelle9"/>
  <dimension ref="A1:AA16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7265625" customWidth="1"/>
    <col min="26" max="26" width="14.1796875" customWidth="1"/>
  </cols>
  <sheetData>
    <row r="1" spans="1:27" x14ac:dyDescent="0.35">
      <c r="A1" s="4" t="s">
        <v>351</v>
      </c>
    </row>
    <row r="2" spans="1:27" s="41" customFormat="1" ht="38.5" customHeight="1" x14ac:dyDescent="0.35">
      <c r="A2" s="43" t="str">
        <f>Arbeitslosigkeit!A2</f>
        <v>Jahr</v>
      </c>
      <c r="B2" s="43" t="str">
        <f>Arbeitslosigkeit!B2</f>
        <v>Brandenburg</v>
      </c>
      <c r="C2" s="43" t="str">
        <f>Arbeitslosigkeit!C2</f>
        <v>Mecklenburg-_x000D_
Vorpommern</v>
      </c>
      <c r="D2" s="43" t="str">
        <f>Arbeitslosigkeit!D2</f>
        <v>Sachsen</v>
      </c>
      <c r="E2" s="43" t="str">
        <f>Arbeitslosigkeit!E2</f>
        <v>Sachsen-Anhalt</v>
      </c>
      <c r="F2" s="43" t="str">
        <f>Arbeitslosigkeit!F2</f>
        <v>Thüringen</v>
      </c>
      <c r="G2" s="43" t="str">
        <f>Arbeitslosigkeit!G2</f>
        <v>Berlin</v>
      </c>
      <c r="H2" s="44" t="str">
        <f>Arbeitslosigkeit!H2</f>
        <v>Ostdeutsch-land mit Berlin</v>
      </c>
      <c r="I2" s="43" t="str">
        <f>Arbeitslosigkeit!I2</f>
        <v>Ostdeutsch-land ohne Berlin</v>
      </c>
      <c r="J2" s="43" t="str">
        <f>Arbeitslosigkeit!J2</f>
        <v>Westdeutsch-land mit Berlin</v>
      </c>
      <c r="K2" s="43" t="str">
        <f>Arbeitslosigkeit!K2</f>
        <v>Westdeutsch-land ohne Berlin</v>
      </c>
      <c r="L2" s="43" t="str">
        <f>Arbeitslosigkeit!L2</f>
        <v>Baden-_x000D_
Württemberg</v>
      </c>
      <c r="M2" s="43" t="str">
        <f>Arbeitslosigkeit!M2</f>
        <v>Bayern</v>
      </c>
      <c r="N2" s="43" t="str">
        <f>Arbeitslosigkeit!N2</f>
        <v>Bremen</v>
      </c>
      <c r="O2" s="43" t="str">
        <f>Arbeitslosigkeit!O2</f>
        <v>Hamburg</v>
      </c>
      <c r="P2" s="43" t="str">
        <f>Arbeitslosigkeit!P2</f>
        <v>Hessen</v>
      </c>
      <c r="Q2" s="43" t="str">
        <f>Arbeitslosigkeit!Q2</f>
        <v>Nieder-_x000D_
sachsen</v>
      </c>
      <c r="R2" s="43" t="str">
        <f>Arbeitslosigkeit!R2</f>
        <v>Nordrhein-_x000D_
Westfalen</v>
      </c>
      <c r="S2" s="43" t="str">
        <f>Arbeitslosigkeit!S2</f>
        <v>Rheinland-Pfalz</v>
      </c>
      <c r="T2" s="43" t="str">
        <f>Arbeitslosigkeit!T2</f>
        <v>Saarland</v>
      </c>
      <c r="U2" s="43" t="str">
        <f>Arbeitslosigkeit!U2</f>
        <v>Schleswig-_x000D_
Holstein</v>
      </c>
      <c r="V2" s="43" t="str">
        <f>Arbeitslosigkeit!V2</f>
        <v>Deutschland</v>
      </c>
      <c r="X2" s="43" t="str">
        <f>Arbeitsnachfrage!X2</f>
        <v>Min Westdeutschland ohne Berlin</v>
      </c>
      <c r="Y2" s="43"/>
      <c r="Z2" s="43" t="str">
        <f>Arbeitsnachfrage!Z2</f>
        <v>Max Westdeutschland ohne Berlin</v>
      </c>
      <c r="AA2" s="43"/>
    </row>
    <row r="3" spans="1:27" x14ac:dyDescent="0.35">
      <c r="A3" s="4" t="s">
        <v>352</v>
      </c>
    </row>
    <row r="4" spans="1:27" x14ac:dyDescent="0.35">
      <c r="A4">
        <f>[1]BLG!A68</f>
        <v>2019</v>
      </c>
      <c r="B4" s="3">
        <f>[1]BLG!B68</f>
        <v>82.904581326227316</v>
      </c>
      <c r="C4" s="3">
        <f>[1]BLG!C68</f>
        <v>79.97335246489699</v>
      </c>
      <c r="D4" s="3">
        <f>[1]BLG!D68</f>
        <v>84.113969457825149</v>
      </c>
      <c r="E4" s="3">
        <f>[1]BLG!E68</f>
        <v>81.262170749205694</v>
      </c>
      <c r="F4" s="3">
        <f>[1]BLG!F68</f>
        <v>81.718253561545566</v>
      </c>
      <c r="G4" s="3">
        <f>[1]BLG!G68</f>
        <v>100.65593932561239</v>
      </c>
      <c r="H4" s="14">
        <f>[1]BLG!H68</f>
        <v>87.052885108127498</v>
      </c>
      <c r="I4" s="3">
        <f>[1]BLG!I68</f>
        <v>82.461309828840839</v>
      </c>
      <c r="J4" s="3">
        <f>[1]BLG!J68</f>
        <v>100.03330941887876</v>
      </c>
      <c r="K4" s="3">
        <f>[1]BLG!K68</f>
        <v>100</v>
      </c>
      <c r="L4" s="3">
        <f>[1]BLG!L68</f>
        <v>105.70359741723891</v>
      </c>
      <c r="M4" s="3">
        <f>[1]BLG!M68</f>
        <v>104.56595264937994</v>
      </c>
      <c r="N4" s="3">
        <f>[1]BLG!N68</f>
        <v>99.838577431587581</v>
      </c>
      <c r="O4" s="3">
        <f>[1]BLG!O68</f>
        <v>116.20375115301836</v>
      </c>
      <c r="P4" s="3">
        <f>[1]BLG!P68</f>
        <v>108.99866762324486</v>
      </c>
      <c r="Q4" s="3">
        <f>[1]BLG!Q68</f>
        <v>90.148098800860922</v>
      </c>
      <c r="R4" s="3">
        <f>[1]BLG!R68</f>
        <v>96.348775238290457</v>
      </c>
      <c r="S4" s="3">
        <f>[1]BLG!S68</f>
        <v>89.978989443476479</v>
      </c>
      <c r="T4" s="3">
        <f>[1]BLG!T68</f>
        <v>90.532438249461919</v>
      </c>
      <c r="U4" s="3">
        <f>[1]BLG!U68</f>
        <v>84.654606948857236</v>
      </c>
      <c r="V4" s="3">
        <f>[1]BLG!V68</f>
        <v>97.714461412319366</v>
      </c>
      <c r="X4" s="20" t="str">
        <f t="shared" ref="X4:X9" si="0">HLOOKUP(Y4,$L4:$U163,ROW(L$162)-ROW(X4)+1,0)</f>
        <v>SH</v>
      </c>
      <c r="Y4" s="9">
        <f t="shared" ref="Y4" si="1">MIN(L4:U4)</f>
        <v>84.654606948857236</v>
      </c>
      <c r="Z4" s="20" t="str">
        <f t="shared" ref="Z4:Z9" si="2">HLOOKUP(AA4,$L4:$U163,ROW(N$162)-ROW(Z4)+1,0)</f>
        <v>HH</v>
      </c>
      <c r="AA4" s="9">
        <f t="shared" ref="AA4" si="3">MAX(L4:U4)</f>
        <v>116.20375115301836</v>
      </c>
    </row>
    <row r="5" spans="1:27" x14ac:dyDescent="0.35">
      <c r="A5">
        <f>[1]BLG!A69</f>
        <v>2020</v>
      </c>
      <c r="B5" s="3">
        <f>[1]BLG!B69</f>
        <v>84.98518613937911</v>
      </c>
      <c r="C5" s="3">
        <f>[1]BLG!C69</f>
        <v>81.442741208295772</v>
      </c>
      <c r="D5" s="3">
        <f>[1]BLG!D69</f>
        <v>85.436042766971525</v>
      </c>
      <c r="E5" s="3">
        <f>[1]BLG!E69</f>
        <v>83.31830477908025</v>
      </c>
      <c r="F5" s="3">
        <f>[1]BLG!F69</f>
        <v>82.627850057967279</v>
      </c>
      <c r="G5" s="3">
        <f>[1]BLG!G69</f>
        <v>103.22813345356177</v>
      </c>
      <c r="H5" s="14">
        <f>[1]BLG!H69</f>
        <v>88.8831637253639</v>
      </c>
      <c r="I5" s="3">
        <f>[1]BLG!I69</f>
        <v>83.998454205848248</v>
      </c>
      <c r="J5" s="3">
        <f>[1]BLG!J69</f>
        <v>100.16746103310577</v>
      </c>
      <c r="K5" s="3">
        <f>[1]BLG!K69</f>
        <v>100</v>
      </c>
      <c r="L5" s="3">
        <f>[1]BLG!L69</f>
        <v>104.75589334020353</v>
      </c>
      <c r="M5" s="3">
        <f>[1]BLG!M69</f>
        <v>104.31276568336982</v>
      </c>
      <c r="N5" s="3">
        <f>[1]BLG!N69</f>
        <v>99.131778951436303</v>
      </c>
      <c r="O5" s="3">
        <f>[1]BLG!O69</f>
        <v>115.57645240242174</v>
      </c>
      <c r="P5" s="3">
        <f>[1]BLG!P69</f>
        <v>108.84451887157027</v>
      </c>
      <c r="Q5" s="3">
        <f>[1]BLG!Q69</f>
        <v>90.622182146077549</v>
      </c>
      <c r="R5" s="3">
        <f>[1]BLG!R69</f>
        <v>96.815664047404354</v>
      </c>
      <c r="S5" s="3">
        <f>[1]BLG!S69</f>
        <v>90.85920391601185</v>
      </c>
      <c r="T5" s="3">
        <f>[1]BLG!T69</f>
        <v>90.076001545794142</v>
      </c>
      <c r="U5" s="3">
        <f>[1]BLG!U69</f>
        <v>85.760659538838084</v>
      </c>
      <c r="V5" s="3">
        <f>[1]BLG!V69</f>
        <v>98.039417750869504</v>
      </c>
      <c r="X5" s="20" t="str">
        <f t="shared" si="0"/>
        <v>SH</v>
      </c>
      <c r="Y5" s="9">
        <f t="shared" ref="Y5:Y8" si="4">MIN(L5:U5)</f>
        <v>85.760659538838084</v>
      </c>
      <c r="Z5" s="20" t="str">
        <f t="shared" si="2"/>
        <v>HH</v>
      </c>
      <c r="AA5" s="9">
        <f t="shared" ref="AA5:AA8" si="5">MAX(L5:U5)</f>
        <v>115.57645240242174</v>
      </c>
    </row>
    <row r="6" spans="1:27" x14ac:dyDescent="0.35">
      <c r="A6">
        <f>[1]BLG!A70</f>
        <v>2021</v>
      </c>
      <c r="B6" s="3">
        <f>[1]BLG!B70</f>
        <v>84.852643924837167</v>
      </c>
      <c r="C6" s="3">
        <f>[1]BLG!C70</f>
        <v>81.027125495969855</v>
      </c>
      <c r="D6" s="3">
        <f>[1]BLG!D70</f>
        <v>85.256906146283029</v>
      </c>
      <c r="E6" s="3">
        <f>[1]BLG!E70</f>
        <v>83.09335462780426</v>
      </c>
      <c r="F6" s="3">
        <f>[1]BLG!F70</f>
        <v>83.03595937414218</v>
      </c>
      <c r="G6" s="3">
        <f>[1]BLG!G70</f>
        <v>105.10318668430114</v>
      </c>
      <c r="H6" s="14">
        <f>[1]BLG!H70</f>
        <v>89.331969156289773</v>
      </c>
      <c r="I6" s="3">
        <f>[1]BLG!I70</f>
        <v>83.894392733261796</v>
      </c>
      <c r="J6" s="3">
        <f>[1]BLG!J70</f>
        <v>100.26701270181917</v>
      </c>
      <c r="K6" s="3">
        <f>[1]BLG!K70</f>
        <v>100</v>
      </c>
      <c r="L6" s="3">
        <f>[1]BLG!L70</f>
        <v>105.20050907094551</v>
      </c>
      <c r="M6" s="3">
        <f>[1]BLG!M70</f>
        <v>104.51925236443491</v>
      </c>
      <c r="N6" s="3">
        <f>[1]BLG!N70</f>
        <v>98.737304419434537</v>
      </c>
      <c r="O6" s="3">
        <f>[1]BLG!O70</f>
        <v>116.1555161829661</v>
      </c>
      <c r="P6" s="3">
        <f>[1]BLG!P70</f>
        <v>108.92620966735707</v>
      </c>
      <c r="Q6" s="3">
        <f>[1]BLG!Q70</f>
        <v>90.043171212537118</v>
      </c>
      <c r="R6" s="3">
        <f>[1]BLG!R70</f>
        <v>96.663588950165945</v>
      </c>
      <c r="S6" s="3">
        <f>[1]BLG!S70</f>
        <v>90.589673845232454</v>
      </c>
      <c r="T6" s="3">
        <f>[1]BLG!T70</f>
        <v>89.838544656002796</v>
      </c>
      <c r="U6" s="3">
        <f>[1]BLG!U70</f>
        <v>85.449055473760382</v>
      </c>
      <c r="V6" s="3">
        <f>[1]BLG!V70</f>
        <v>98.113442966585978</v>
      </c>
      <c r="X6" s="20" t="str">
        <f t="shared" si="0"/>
        <v>SH</v>
      </c>
      <c r="Y6" s="9">
        <f t="shared" si="4"/>
        <v>85.449055473760382</v>
      </c>
      <c r="Z6" s="20" t="str">
        <f t="shared" si="2"/>
        <v>HH</v>
      </c>
      <c r="AA6" s="9">
        <f t="shared" si="5"/>
        <v>116.1555161829661</v>
      </c>
    </row>
    <row r="7" spans="1:27" x14ac:dyDescent="0.35">
      <c r="A7">
        <f>[1]BLG!A71</f>
        <v>2022</v>
      </c>
      <c r="B7" s="3">
        <f>[1]BLG!B71</f>
        <v>85.103428461980471</v>
      </c>
      <c r="C7" s="3">
        <f>[1]BLG!C71</f>
        <v>82.160984485730708</v>
      </c>
      <c r="D7" s="3">
        <f>[1]BLG!D71</f>
        <v>85.874353572112625</v>
      </c>
      <c r="E7" s="3">
        <f>[1]BLG!E71</f>
        <v>83.034859222371196</v>
      </c>
      <c r="F7" s="3">
        <f>[1]BLG!F71</f>
        <v>84.069143842175833</v>
      </c>
      <c r="G7" s="3">
        <f>[1]BLG!G71</f>
        <v>105.46351273702356</v>
      </c>
      <c r="H7" s="14">
        <f>[1]BLG!H71</f>
        <v>89.970791036199955</v>
      </c>
      <c r="I7" s="3">
        <f>[1]BLG!I71</f>
        <v>84.471365638766514</v>
      </c>
      <c r="J7" s="3">
        <f>[1]BLG!J71</f>
        <v>100.29208963800038</v>
      </c>
      <c r="K7" s="3">
        <f>[1]BLG!K71</f>
        <v>100</v>
      </c>
      <c r="L7" s="3">
        <f>[1]BLG!L71</f>
        <v>105.04453169890826</v>
      </c>
      <c r="M7" s="3">
        <f>[1]BLG!M71</f>
        <v>104.7859605439571</v>
      </c>
      <c r="N7" s="3">
        <f>[1]BLG!N71</f>
        <v>98.99444550852327</v>
      </c>
      <c r="O7" s="3">
        <f>[1]BLG!O71</f>
        <v>116.90528634361232</v>
      </c>
      <c r="P7" s="3">
        <f>[1]BLG!P71</f>
        <v>108.64537444933922</v>
      </c>
      <c r="Q7" s="3">
        <f>[1]BLG!Q71</f>
        <v>89.748132541658691</v>
      </c>
      <c r="R7" s="3">
        <f>[1]BLG!R71</f>
        <v>96.181287109749093</v>
      </c>
      <c r="S7" s="3">
        <f>[1]BLG!S71</f>
        <v>92.178222562727456</v>
      </c>
      <c r="T7" s="3">
        <f>[1]BLG!T71</f>
        <v>90.394560429036588</v>
      </c>
      <c r="U7" s="3">
        <f>[1]BLG!U71</f>
        <v>85.984485730702929</v>
      </c>
      <c r="V7" s="3">
        <f>[1]BLG!V71</f>
        <v>98.225914575751773</v>
      </c>
      <c r="X7" s="20" t="str">
        <f t="shared" si="0"/>
        <v>SH</v>
      </c>
      <c r="Y7" s="9">
        <f t="shared" si="4"/>
        <v>85.984485730702929</v>
      </c>
      <c r="Z7" s="20" t="str">
        <f t="shared" si="2"/>
        <v>HH</v>
      </c>
      <c r="AA7" s="9">
        <f t="shared" si="5"/>
        <v>116.90528634361232</v>
      </c>
    </row>
    <row r="8" spans="1:27" x14ac:dyDescent="0.35">
      <c r="A8">
        <f>[1]BLG!A72</f>
        <v>2023</v>
      </c>
      <c r="B8" s="3">
        <f>[1]BLG!B72</f>
        <v>85.872576177285325</v>
      </c>
      <c r="C8" s="3">
        <f>[1]BLG!C72</f>
        <v>82.706123460126562</v>
      </c>
      <c r="D8" s="3">
        <f>[1]BLG!D72</f>
        <v>87.009886719365809</v>
      </c>
      <c r="E8" s="3">
        <f>[1]BLG!E72</f>
        <v>83.685786996374119</v>
      </c>
      <c r="F8" s="3">
        <f>[1]BLG!F72</f>
        <v>84.721753034704861</v>
      </c>
      <c r="G8" s="3">
        <f>[1]BLG!G72</f>
        <v>105.65952750940252</v>
      </c>
      <c r="H8" s="14">
        <f>[1]BLG!H72</f>
        <v>90.707835056189907</v>
      </c>
      <c r="I8" s="3">
        <f>[1]BLG!I72</f>
        <v>85.30054275612008</v>
      </c>
      <c r="J8" s="3">
        <f>[1]BLG!J72</f>
        <v>100.30403351124923</v>
      </c>
      <c r="K8" s="3">
        <f>[1]BLG!K72</f>
        <v>100</v>
      </c>
      <c r="L8" s="3">
        <f>[1]BLG!L72</f>
        <v>104.9906537846542</v>
      </c>
      <c r="M8" s="3">
        <f>[1]BLG!M72</f>
        <v>104.92083868207102</v>
      </c>
      <c r="N8" s="3">
        <f>[1]BLG!N72</f>
        <v>98.867193658086165</v>
      </c>
      <c r="O8" s="3">
        <f>[1]BLG!O72</f>
        <v>116.87273382429115</v>
      </c>
      <c r="P8" s="3">
        <f>[1]BLG!P72</f>
        <v>109.18856833997704</v>
      </c>
      <c r="Q8" s="3">
        <f>[1]BLG!Q72</f>
        <v>89.901583226358582</v>
      </c>
      <c r="R8" s="3">
        <f>[1]BLG!R72</f>
        <v>95.998018151926672</v>
      </c>
      <c r="S8" s="3">
        <f>[1]BLG!S72</f>
        <v>90.908271963606055</v>
      </c>
      <c r="T8" s="3">
        <f>[1]BLG!T72</f>
        <v>91.1469945724388</v>
      </c>
      <c r="U8" s="3">
        <f>[1]BLG!U72</f>
        <v>85.967164380785078</v>
      </c>
      <c r="V8" s="3">
        <f>[1]BLG!V72</f>
        <v>98.358219039254095</v>
      </c>
      <c r="X8" s="20" t="str">
        <f t="shared" si="0"/>
        <v>SH</v>
      </c>
      <c r="Y8" s="9">
        <f t="shared" si="4"/>
        <v>85.967164380785078</v>
      </c>
      <c r="Z8" s="20" t="str">
        <f t="shared" si="2"/>
        <v>HH</v>
      </c>
      <c r="AA8" s="9">
        <f t="shared" si="5"/>
        <v>116.87273382429115</v>
      </c>
    </row>
    <row r="9" spans="1:27" x14ac:dyDescent="0.35">
      <c r="A9">
        <f>[1]BLG!A73</f>
        <v>2024</v>
      </c>
      <c r="B9" s="3">
        <f>[1]BLG!B73</f>
        <v>86.06155361847037</v>
      </c>
      <c r="C9" s="3">
        <f>[1]BLG!C73</f>
        <v>82.810391724315181</v>
      </c>
      <c r="D9" s="3">
        <f>[1]BLG!D73</f>
        <v>87.162408172881271</v>
      </c>
      <c r="E9" s="3">
        <f>[1]BLG!E73</f>
        <v>83.846994067379157</v>
      </c>
      <c r="F9" s="3">
        <f>[1]BLG!F73</f>
        <v>84.815060718339723</v>
      </c>
      <c r="G9" s="3">
        <f>[1]BLG!G73</f>
        <v>105.41217793579062</v>
      </c>
      <c r="H9" s="14">
        <f>[1]BLG!H73</f>
        <v>90.78194941209226</v>
      </c>
      <c r="I9" s="3">
        <f>[1]BLG!I73</f>
        <v>85.449015870296208</v>
      </c>
      <c r="J9" s="3">
        <f>[1]BLG!J73</f>
        <v>100.2934184318177</v>
      </c>
      <c r="K9" s="3">
        <f>[1]BLG!K73</f>
        <v>100</v>
      </c>
      <c r="L9" s="3">
        <f>[1]BLG!L73</f>
        <v>104.94099505257972</v>
      </c>
      <c r="M9" s="3">
        <f>[1]BLG!M73</f>
        <v>104.37771733310488</v>
      </c>
      <c r="N9" s="3">
        <f>[1]BLG!N73</f>
        <v>99.198989098541475</v>
      </c>
      <c r="O9" s="3">
        <f>[1]BLG!O73</f>
        <v>116.43357392216916</v>
      </c>
      <c r="P9" s="3">
        <f>[1]BLG!P73</f>
        <v>109.57572123107238</v>
      </c>
      <c r="Q9" s="3">
        <f>[1]BLG!Q73</f>
        <v>90.036623760467762</v>
      </c>
      <c r="R9" s="3">
        <f>[1]BLG!R73</f>
        <v>96.326915251333233</v>
      </c>
      <c r="S9" s="3">
        <f>[1]BLG!S73</f>
        <v>90.539932749352118</v>
      </c>
      <c r="T9" s="3">
        <f>[1]BLG!T73</f>
        <v>90.839776402304523</v>
      </c>
      <c r="U9" s="3">
        <f>[1]BLG!U73</f>
        <v>86.149364973977853</v>
      </c>
      <c r="V9" s="3">
        <f>[1]BLG!V73</f>
        <v>98.376560793300641</v>
      </c>
      <c r="X9" s="20" t="str">
        <f t="shared" si="0"/>
        <v>SH</v>
      </c>
      <c r="Y9" s="9">
        <f t="shared" ref="Y9:Y10" si="6">MIN(L9:U9)</f>
        <v>86.149364973977853</v>
      </c>
      <c r="Z9" s="20" t="str">
        <f t="shared" si="2"/>
        <v>HH</v>
      </c>
      <c r="AA9" s="9">
        <f t="shared" ref="AA9:AA10" si="7">MAX(L9:U9)</f>
        <v>116.43357392216916</v>
      </c>
    </row>
    <row r="10" spans="1:27" x14ac:dyDescent="0.35">
      <c r="A10">
        <f>A9+1</f>
        <v>2025</v>
      </c>
      <c r="B10" s="3">
        <f>[1]BLG!B74</f>
        <v>86.470576169671602</v>
      </c>
      <c r="C10" s="3">
        <f>[1]BLG!C74</f>
        <v>83.242056899062618</v>
      </c>
      <c r="D10" s="3">
        <f>[1]BLG!D74</f>
        <v>87.28898734436855</v>
      </c>
      <c r="E10" s="3">
        <f>[1]BLG!E74</f>
        <v>84.222509384037906</v>
      </c>
      <c r="F10" s="3">
        <f>[1]BLG!F74</f>
        <v>85.408077451644004</v>
      </c>
      <c r="G10" s="3">
        <f>[1]BLG!G74</f>
        <v>106.72368879863802</v>
      </c>
      <c r="H10" s="14">
        <f>[1]BLG!H74</f>
        <v>91.40360593194265</v>
      </c>
      <c r="I10" s="3">
        <f>[1]BLG!I74</f>
        <v>85.785490123684696</v>
      </c>
      <c r="J10" s="3">
        <f>[1]BLG!J74</f>
        <v>100.36305458125653</v>
      </c>
      <c r="K10" s="3">
        <f>[1]BLG!K74</f>
        <v>100</v>
      </c>
      <c r="L10" s="3">
        <f>[1]BLG!L74</f>
        <v>104.16794863905811</v>
      </c>
      <c r="M10" s="3">
        <f>[1]BLG!M74</f>
        <v>104.4448546756097</v>
      </c>
      <c r="N10" s="3">
        <f>[1]BLG!N74</f>
        <v>100.47997046335611</v>
      </c>
      <c r="O10" s="3">
        <f>[1]BLG!O74</f>
        <v>117.55789387319754</v>
      </c>
      <c r="P10" s="3">
        <f>[1]BLG!P74</f>
        <v>109.22609890673394</v>
      </c>
      <c r="Q10" s="3">
        <f>[1]BLG!Q74</f>
        <v>90.127787007978995</v>
      </c>
      <c r="R10" s="3">
        <f>[1]BLG!R74</f>
        <v>96.70174143129654</v>
      </c>
      <c r="S10" s="3">
        <f>[1]BLG!S74</f>
        <v>90.152400877894692</v>
      </c>
      <c r="T10" s="3">
        <f>[1]BLG!T74</f>
        <v>90.191372838594546</v>
      </c>
      <c r="U10" s="3">
        <f>[1]BLG!U74</f>
        <v>86.404939183229743</v>
      </c>
      <c r="V10" s="3">
        <f>[1]BLG!V74</f>
        <v>98.490349311837221</v>
      </c>
      <c r="X10" s="20" t="str">
        <f t="shared" ref="X10" si="8">HLOOKUP(Y10,$L10:$U169,ROW(L$162)-ROW(X10)+1,0)</f>
        <v>SH</v>
      </c>
      <c r="Y10" s="9">
        <f t="shared" si="6"/>
        <v>86.404939183229743</v>
      </c>
      <c r="Z10" s="20" t="str">
        <f t="shared" ref="Z10" si="9">HLOOKUP(AA10,$L10:$U169,ROW(N$162)-ROW(Z10)+1,0)</f>
        <v>HH</v>
      </c>
      <c r="AA10" s="9">
        <f t="shared" si="7"/>
        <v>117.55789387319754</v>
      </c>
    </row>
    <row r="11" spans="1:27" x14ac:dyDescent="0.35">
      <c r="B11" s="3"/>
      <c r="C11" s="3"/>
      <c r="D11" s="3"/>
      <c r="E11" s="3"/>
      <c r="F11" s="3"/>
      <c r="G11" s="3"/>
      <c r="H11" s="14"/>
      <c r="I11" s="3"/>
      <c r="J11" s="3"/>
      <c r="K11" s="3"/>
      <c r="L11" s="3"/>
      <c r="M11" s="3"/>
      <c r="N11" s="3"/>
      <c r="O11" s="3"/>
      <c r="P11" s="3"/>
      <c r="Q11" s="3"/>
      <c r="R11" s="3"/>
      <c r="S11" s="3"/>
      <c r="T11" s="3"/>
      <c r="U11" s="3"/>
      <c r="V11" s="3"/>
      <c r="X11" s="20"/>
      <c r="Y11" s="9"/>
      <c r="Z11" s="20"/>
      <c r="AA11" s="9"/>
    </row>
    <row r="12" spans="1:27" x14ac:dyDescent="0.35">
      <c r="A12" s="4" t="s">
        <v>353</v>
      </c>
      <c r="X12" s="9"/>
      <c r="Y12" s="9"/>
      <c r="Z12" s="9"/>
      <c r="AA12" s="9"/>
    </row>
    <row r="13" spans="1:27" x14ac:dyDescent="0.35">
      <c r="A13" s="7">
        <f>[1]BLG!A178</f>
        <v>2019</v>
      </c>
      <c r="B13" s="3">
        <f>[1]BLG!B178</f>
        <v>79.012760241773009</v>
      </c>
      <c r="C13" s="3">
        <f>[1]BLG!C178</f>
        <v>75.990597716588297</v>
      </c>
      <c r="D13" s="3">
        <f>[1]BLG!D178</f>
        <v>80.859637340496974</v>
      </c>
      <c r="E13" s="3">
        <f>[1]BLG!E178</f>
        <v>76.460711887172593</v>
      </c>
      <c r="F13" s="3">
        <f>[1]BLG!F178</f>
        <v>78.072531900604432</v>
      </c>
      <c r="G13" s="3">
        <f>[1]BLG!G178</f>
        <v>97.817327065144383</v>
      </c>
      <c r="H13" s="14">
        <f>[1]BLG!H178</f>
        <v>83.411685695097376</v>
      </c>
      <c r="I13" s="3">
        <f>[1]BLG!I178</f>
        <v>78.64338482202821</v>
      </c>
      <c r="J13" s="3">
        <f>[1]BLG!J178</f>
        <v>99.899261249160503</v>
      </c>
      <c r="K13" s="3">
        <f>[1]BLG!K178</f>
        <v>100</v>
      </c>
      <c r="L13" s="3">
        <f>[1]BLG!L178</f>
        <v>105.07051712558764</v>
      </c>
      <c r="M13" s="3">
        <f>[1]BLG!M178</f>
        <v>103.99597044996641</v>
      </c>
      <c r="N13" s="3">
        <f>[1]BLG!N178</f>
        <v>99.294828744123578</v>
      </c>
      <c r="O13" s="3">
        <f>[1]BLG!O178</f>
        <v>110.4096709200806</v>
      </c>
      <c r="P13" s="3">
        <f>[1]BLG!P178</f>
        <v>107.62256548018803</v>
      </c>
      <c r="Q13" s="3">
        <f>[1]BLG!Q178</f>
        <v>90.732034922766957</v>
      </c>
      <c r="R13" s="3">
        <f>[1]BLG!R178</f>
        <v>97.51511081262592</v>
      </c>
      <c r="S13" s="3">
        <f>[1]BLG!S178</f>
        <v>92.075218267293494</v>
      </c>
      <c r="T13" s="3">
        <f>[1]BLG!T178</f>
        <v>92.142377434519815</v>
      </c>
      <c r="U13" s="3">
        <f>[1]BLG!U178</f>
        <v>84.754869039623898</v>
      </c>
      <c r="V13" s="3">
        <f>[1]BLG!V178</f>
        <v>96.977837474815303</v>
      </c>
      <c r="X13" s="20" t="str">
        <f t="shared" ref="X13:X18" si="10">HLOOKUP(Y13,$L13:$U171,ROW(L$162)-ROW(X13)+1,0)</f>
        <v>SH</v>
      </c>
      <c r="Y13" s="9">
        <f t="shared" ref="Y13" si="11">MIN(L13:U13)</f>
        <v>84.754869039623898</v>
      </c>
      <c r="Z13" s="20" t="str">
        <f t="shared" ref="Z13:Z18" si="12">HLOOKUP(AA13,$L13:$U171,ROW(N$162)-ROW(Z13)+1,0)</f>
        <v>HH</v>
      </c>
      <c r="AA13" s="9">
        <f t="shared" ref="AA13" si="13">MAX(L13:U13)</f>
        <v>110.4096709200806</v>
      </c>
    </row>
    <row r="14" spans="1:27" x14ac:dyDescent="0.35">
      <c r="A14" s="7">
        <f>[1]BLG!A179</f>
        <v>2020</v>
      </c>
      <c r="B14" s="3">
        <f>[1]BLG!B179</f>
        <v>80.597985050373751</v>
      </c>
      <c r="C14" s="3">
        <f>[1]BLG!C179</f>
        <v>77.055573610659735</v>
      </c>
      <c r="D14" s="3">
        <f>[1]BLG!D179</f>
        <v>82.060448488787785</v>
      </c>
      <c r="E14" s="3">
        <f>[1]BLG!E179</f>
        <v>78.128046798830027</v>
      </c>
      <c r="F14" s="3">
        <f>[1]BLG!F179</f>
        <v>78.518037049073769</v>
      </c>
      <c r="G14" s="3">
        <f>[1]BLG!G179</f>
        <v>100.90997725056874</v>
      </c>
      <c r="H14" s="14">
        <f>[1]BLG!H179</f>
        <v>85.082872928176798</v>
      </c>
      <c r="I14" s="3">
        <f>[1]BLG!I179</f>
        <v>79.850503737406569</v>
      </c>
      <c r="J14" s="3">
        <f>[1]BLG!J179</f>
        <v>100.06499837504062</v>
      </c>
      <c r="K14" s="3">
        <f>[1]BLG!K179</f>
        <v>100</v>
      </c>
      <c r="L14" s="3">
        <f>[1]BLG!L179</f>
        <v>105.39486512837179</v>
      </c>
      <c r="M14" s="3">
        <f>[1]BLG!M179</f>
        <v>103.80240493987651</v>
      </c>
      <c r="N14" s="3">
        <f>[1]BLG!N179</f>
        <v>98.505037374065637</v>
      </c>
      <c r="O14" s="3">
        <f>[1]BLG!O179</f>
        <v>110.39974000649984</v>
      </c>
      <c r="P14" s="3">
        <f>[1]BLG!P179</f>
        <v>107.86480337991549</v>
      </c>
      <c r="Q14" s="3">
        <f>[1]BLG!Q179</f>
        <v>91.062723431914208</v>
      </c>
      <c r="R14" s="3">
        <f>[1]BLG!R179</f>
        <v>97.270068248293796</v>
      </c>
      <c r="S14" s="3">
        <f>[1]BLG!S179</f>
        <v>92.525186870328241</v>
      </c>
      <c r="T14" s="3">
        <f>[1]BLG!T179</f>
        <v>91.77770555736106</v>
      </c>
      <c r="U14" s="3">
        <f>[1]BLG!U179</f>
        <v>85.180370490737729</v>
      </c>
      <c r="V14" s="3">
        <f>[1]BLG!V179</f>
        <v>97.270068248293796</v>
      </c>
      <c r="X14" s="20" t="str">
        <f t="shared" si="10"/>
        <v>SH</v>
      </c>
      <c r="Y14" s="9">
        <f t="shared" ref="Y14:Y19" si="14">MIN(L14:U14)</f>
        <v>85.180370490737729</v>
      </c>
      <c r="Z14" s="20" t="str">
        <f t="shared" si="12"/>
        <v>HH</v>
      </c>
      <c r="AA14" s="9">
        <f t="shared" ref="AA14:AA19" si="15">MAX(L14:U14)</f>
        <v>110.39974000649984</v>
      </c>
    </row>
    <row r="15" spans="1:27" x14ac:dyDescent="0.35">
      <c r="A15" s="7">
        <f>[1]BLG!A180</f>
        <v>2021</v>
      </c>
      <c r="B15" s="3">
        <f>[1]BLG!B180</f>
        <v>81.0106211779852</v>
      </c>
      <c r="C15" s="3">
        <f>[1]BLG!C180</f>
        <v>77.438043128419693</v>
      </c>
      <c r="D15" s="3">
        <f>[1]BLG!D180</f>
        <v>82.5233344061796</v>
      </c>
      <c r="E15" s="3">
        <f>[1]BLG!E180</f>
        <v>78.37141937560348</v>
      </c>
      <c r="F15" s="3">
        <f>[1]BLG!F180</f>
        <v>79.465722561956881</v>
      </c>
      <c r="G15" s="3">
        <f>[1]BLG!G180</f>
        <v>102.57483102671388</v>
      </c>
      <c r="H15" s="14">
        <f>[1]BLG!H180</f>
        <v>85.9671709044094</v>
      </c>
      <c r="I15" s="3">
        <f>[1]BLG!I180</f>
        <v>80.36691342130672</v>
      </c>
      <c r="J15" s="3">
        <f>[1]BLG!J180</f>
        <v>100.12874155133569</v>
      </c>
      <c r="K15" s="3">
        <f>[1]BLG!K180</f>
        <v>100</v>
      </c>
      <c r="L15" s="3">
        <f>[1]BLG!L180</f>
        <v>105.50370131960089</v>
      </c>
      <c r="M15" s="3">
        <f>[1]BLG!M180</f>
        <v>104.05535886707433</v>
      </c>
      <c r="N15" s="3">
        <f>[1]BLG!N180</f>
        <v>98.13324750563244</v>
      </c>
      <c r="O15" s="3">
        <f>[1]BLG!O180</f>
        <v>109.9130994528484</v>
      </c>
      <c r="P15" s="3">
        <f>[1]BLG!P180</f>
        <v>107.82104924364337</v>
      </c>
      <c r="Q15" s="3">
        <f>[1]BLG!Q180</f>
        <v>90.473125201158666</v>
      </c>
      <c r="R15" s="3">
        <f>[1]BLG!R180</f>
        <v>97.232056646282601</v>
      </c>
      <c r="S15" s="3">
        <f>[1]BLG!S180</f>
        <v>92.597360798197613</v>
      </c>
      <c r="T15" s="3">
        <f>[1]BLG!T180</f>
        <v>91.3421306726746</v>
      </c>
      <c r="U15" s="3">
        <f>[1]BLG!U180</f>
        <v>85.001609269391693</v>
      </c>
      <c r="V15" s="3">
        <f>[1]BLG!V180</f>
        <v>97.425168973286119</v>
      </c>
      <c r="X15" s="20" t="str">
        <f t="shared" si="10"/>
        <v>SH</v>
      </c>
      <c r="Y15" s="9">
        <f t="shared" si="14"/>
        <v>85.001609269391693</v>
      </c>
      <c r="Z15" s="20" t="str">
        <f t="shared" si="12"/>
        <v>HH</v>
      </c>
      <c r="AA15" s="9">
        <f t="shared" si="15"/>
        <v>109.9130994528484</v>
      </c>
    </row>
    <row r="16" spans="1:27" x14ac:dyDescent="0.35">
      <c r="A16" s="7">
        <f>[1]BLG!A181</f>
        <v>2022</v>
      </c>
      <c r="B16" s="3">
        <f>[1]BLG!B181</f>
        <v>82.997207570586411</v>
      </c>
      <c r="C16" s="3">
        <f>[1]BLG!C181</f>
        <v>79.242941358982321</v>
      </c>
      <c r="D16" s="3">
        <f>[1]BLG!D181</f>
        <v>84.579584238287325</v>
      </c>
      <c r="E16" s="3">
        <f>[1]BLG!E181</f>
        <v>80.390940117902588</v>
      </c>
      <c r="F16" s="3">
        <f>[1]BLG!F181</f>
        <v>81.787154824697495</v>
      </c>
      <c r="G16" s="3">
        <f>[1]BLG!G181</f>
        <v>103.72323921811977</v>
      </c>
      <c r="H16" s="14">
        <f>[1]BLG!H181</f>
        <v>87.961526528079432</v>
      </c>
      <c r="I16" s="3">
        <f>[1]BLG!I181</f>
        <v>82.407694694384119</v>
      </c>
      <c r="J16" s="3">
        <f>[1]BLG!J181</f>
        <v>100.21718895439031</v>
      </c>
      <c r="K16" s="3">
        <f>[1]BLG!K181</f>
        <v>100</v>
      </c>
      <c r="L16" s="3">
        <f>[1]BLG!L181</f>
        <v>104.90226497052437</v>
      </c>
      <c r="M16" s="3">
        <f>[1]BLG!M181</f>
        <v>105.39869686627365</v>
      </c>
      <c r="N16" s="3">
        <f>[1]BLG!N181</f>
        <v>97.579894508222168</v>
      </c>
      <c r="O16" s="3">
        <f>[1]BLG!O181</f>
        <v>110.89047471300033</v>
      </c>
      <c r="P16" s="3">
        <f>[1]BLG!P181</f>
        <v>106.51566863170959</v>
      </c>
      <c r="Q16" s="3">
        <f>[1]BLG!Q181</f>
        <v>90.257524045919951</v>
      </c>
      <c r="R16" s="3">
        <f>[1]BLG!R181</f>
        <v>96.64908470369221</v>
      </c>
      <c r="S16" s="3">
        <f>[1]BLG!S181</f>
        <v>93.856655290102395</v>
      </c>
      <c r="T16" s="3">
        <f>[1]BLG!T181</f>
        <v>91.995035681042509</v>
      </c>
      <c r="U16" s="3">
        <f>[1]BLG!U181</f>
        <v>86.037852932050896</v>
      </c>
      <c r="V16" s="3">
        <f>[1]BLG!V181</f>
        <v>97.828110456096823</v>
      </c>
      <c r="X16" s="20" t="str">
        <f t="shared" si="10"/>
        <v>SH</v>
      </c>
      <c r="Y16" s="9">
        <f t="shared" si="14"/>
        <v>86.037852932050896</v>
      </c>
      <c r="Z16" s="20" t="str">
        <f t="shared" si="12"/>
        <v>HH</v>
      </c>
      <c r="AA16" s="9">
        <f t="shared" si="15"/>
        <v>110.89047471300033</v>
      </c>
    </row>
    <row r="17" spans="1:27" x14ac:dyDescent="0.35">
      <c r="A17" s="7">
        <f>[1]BLG!A182</f>
        <v>2023</v>
      </c>
      <c r="B17" s="3">
        <f>[1]BLG!B182</f>
        <v>83.848396501457728</v>
      </c>
      <c r="C17" s="3">
        <f>[1]BLG!C182</f>
        <v>80.349854227405245</v>
      </c>
      <c r="D17" s="3">
        <f>[1]BLG!D182</f>
        <v>85.218658892128289</v>
      </c>
      <c r="E17" s="3">
        <f>[1]BLG!E182</f>
        <v>81.020408163265316</v>
      </c>
      <c r="F17" s="3">
        <f>[1]BLG!F182</f>
        <v>82.303206997084558</v>
      </c>
      <c r="G17" s="3">
        <f>[1]BLG!G182</f>
        <v>104.34402332361516</v>
      </c>
      <c r="H17" s="14">
        <f>[1]BLG!H182</f>
        <v>88.717201166180757</v>
      </c>
      <c r="I17" s="3">
        <f>[1]BLG!I182</f>
        <v>83.119533527696802</v>
      </c>
      <c r="J17" s="3">
        <f>[1]BLG!J182</f>
        <v>100.23323615160351</v>
      </c>
      <c r="K17" s="3">
        <f>[1]BLG!K182</f>
        <v>100</v>
      </c>
      <c r="L17" s="3">
        <f>[1]BLG!L182</f>
        <v>104.69387755102039</v>
      </c>
      <c r="M17" s="3">
        <f>[1]BLG!M182</f>
        <v>105.42274052478133</v>
      </c>
      <c r="N17" s="3">
        <f>[1]BLG!N182</f>
        <v>97.142857142857153</v>
      </c>
      <c r="O17" s="3">
        <f>[1]BLG!O182</f>
        <v>111.48688046647233</v>
      </c>
      <c r="P17" s="3">
        <f>[1]BLG!P182</f>
        <v>107.08454810495627</v>
      </c>
      <c r="Q17" s="3">
        <f>[1]BLG!Q182</f>
        <v>90.408163265306129</v>
      </c>
      <c r="R17" s="3">
        <f>[1]BLG!R182</f>
        <v>96.559766763848401</v>
      </c>
      <c r="S17" s="3">
        <f>[1]BLG!S182</f>
        <v>92.507288629737616</v>
      </c>
      <c r="T17" s="3">
        <f>[1]BLG!T182</f>
        <v>92.390670553935877</v>
      </c>
      <c r="U17" s="3">
        <f>[1]BLG!U182</f>
        <v>86.122448979591837</v>
      </c>
      <c r="V17" s="3">
        <f>[1]BLG!V182</f>
        <v>97.959183673469397</v>
      </c>
      <c r="X17" s="20" t="str">
        <f t="shared" si="10"/>
        <v>SH</v>
      </c>
      <c r="Y17" s="9">
        <f t="shared" si="14"/>
        <v>86.122448979591837</v>
      </c>
      <c r="Z17" s="20" t="str">
        <f t="shared" si="12"/>
        <v>HH</v>
      </c>
      <c r="AA17" s="9">
        <f t="shared" si="15"/>
        <v>111.48688046647233</v>
      </c>
    </row>
    <row r="18" spans="1:27" x14ac:dyDescent="0.35">
      <c r="A18" s="7">
        <f>[1]BLG!A183</f>
        <v>2024</v>
      </c>
      <c r="B18" s="3">
        <f>[1]BLG!B183</f>
        <v>84.18282548476455</v>
      </c>
      <c r="C18" s="3">
        <f>[1]BLG!C183</f>
        <v>80.803324099723</v>
      </c>
      <c r="D18" s="3">
        <f>[1]BLG!D183</f>
        <v>85.48476454293629</v>
      </c>
      <c r="E18" s="3">
        <f>[1]BLG!E183</f>
        <v>80.997229916897496</v>
      </c>
      <c r="F18" s="3">
        <f>[1]BLG!F183</f>
        <v>82.991689750692515</v>
      </c>
      <c r="G18" s="3">
        <f>[1]BLG!G183</f>
        <v>104.43213296398892</v>
      </c>
      <c r="H18" s="14">
        <f>[1]BLG!H183</f>
        <v>89.002770083102504</v>
      </c>
      <c r="I18" s="3">
        <f>[1]BLG!I183</f>
        <v>83.46260387811634</v>
      </c>
      <c r="J18" s="3">
        <f>[1]BLG!J183</f>
        <v>100.24930747922436</v>
      </c>
      <c r="K18" s="3">
        <f>[1]BLG!K183</f>
        <v>100</v>
      </c>
      <c r="L18" s="3">
        <f>[1]BLG!L183</f>
        <v>104.70914127423821</v>
      </c>
      <c r="M18" s="3">
        <f>[1]BLG!M183</f>
        <v>104.59833795013849</v>
      </c>
      <c r="N18" s="3">
        <f>[1]BLG!N183</f>
        <v>97.75623268698061</v>
      </c>
      <c r="O18" s="3">
        <f>[1]BLG!O183</f>
        <v>111.41274238227146</v>
      </c>
      <c r="P18" s="3">
        <f>[1]BLG!P183</f>
        <v>107.61772853185596</v>
      </c>
      <c r="Q18" s="3">
        <f>[1]BLG!Q183</f>
        <v>90.554016620498601</v>
      </c>
      <c r="R18" s="3">
        <f>[1]BLG!R183</f>
        <v>96.95290858725761</v>
      </c>
      <c r="S18" s="3">
        <f>[1]BLG!S183</f>
        <v>92.243767313019376</v>
      </c>
      <c r="T18" s="3">
        <f>[1]BLG!T183</f>
        <v>92.022160664819936</v>
      </c>
      <c r="U18" s="3">
        <f>[1]BLG!U183</f>
        <v>86.537396121883646</v>
      </c>
      <c r="V18" s="3">
        <f>[1]BLG!V183</f>
        <v>98.033240997229925</v>
      </c>
      <c r="X18" s="20" t="str">
        <f t="shared" si="10"/>
        <v>SH</v>
      </c>
      <c r="Y18" s="9">
        <f t="shared" si="14"/>
        <v>86.537396121883646</v>
      </c>
      <c r="Z18" s="20" t="str">
        <f t="shared" si="12"/>
        <v>HH</v>
      </c>
      <c r="AA18" s="9">
        <f t="shared" si="15"/>
        <v>111.41274238227146</v>
      </c>
    </row>
    <row r="19" spans="1:27" x14ac:dyDescent="0.35">
      <c r="A19">
        <f>A18+1</f>
        <v>2025</v>
      </c>
      <c r="B19" s="3">
        <f>[1]BLG!B184</f>
        <v>84.372512602812421</v>
      </c>
      <c r="C19" s="3">
        <f>[1]BLG!C184</f>
        <v>81.719288936057325</v>
      </c>
      <c r="D19" s="3">
        <f>[1]BLG!D184</f>
        <v>85.858317856195271</v>
      </c>
      <c r="E19" s="3">
        <f>[1]BLG!E184</f>
        <v>82.011143539400379</v>
      </c>
      <c r="F19" s="3">
        <f>[1]BLG!F184</f>
        <v>83.152029716105062</v>
      </c>
      <c r="G19" s="3">
        <f>[1]BLG!G184</f>
        <v>105.33297957017777</v>
      </c>
      <c r="H19" s="14">
        <f>[1]BLG!H184</f>
        <v>89.652427699655078</v>
      </c>
      <c r="I19" s="3">
        <f>[1]BLG!I184</f>
        <v>83.947996816131607</v>
      </c>
      <c r="J19" s="3">
        <f>[1]BLG!J184</f>
        <v>100.29185460334307</v>
      </c>
      <c r="K19" s="3">
        <f>[1]BLG!K184</f>
        <v>100</v>
      </c>
      <c r="L19" s="3">
        <f>[1]BLG!L184</f>
        <v>104.13902892013797</v>
      </c>
      <c r="M19" s="3">
        <f>[1]BLG!M184</f>
        <v>105.12072167683735</v>
      </c>
      <c r="N19" s="3">
        <f>[1]BLG!N184</f>
        <v>99.230565136641019</v>
      </c>
      <c r="O19" s="3">
        <f>[1]BLG!O184</f>
        <v>112.81507031042719</v>
      </c>
      <c r="P19" s="3">
        <f>[1]BLG!P184</f>
        <v>107.42902626691431</v>
      </c>
      <c r="Q19" s="3">
        <f>[1]BLG!Q184</f>
        <v>90.713717166357128</v>
      </c>
      <c r="R19" s="3">
        <f>[1]BLG!R184</f>
        <v>96.869196073228963</v>
      </c>
      <c r="S19" s="3">
        <f>[1]BLG!S184</f>
        <v>91.270894136375702</v>
      </c>
      <c r="T19" s="3">
        <f>[1]BLG!T184</f>
        <v>90.766781639692226</v>
      </c>
      <c r="U19" s="3">
        <f>[1]BLG!U184</f>
        <v>86.760413902892026</v>
      </c>
      <c r="V19" s="3">
        <f>[1]BLG!V184</f>
        <v>98.169275669938983</v>
      </c>
      <c r="X19" s="20" t="str">
        <f t="shared" ref="X19" si="16">HLOOKUP(Y19,$L19:$U178,ROW(L$162)-ROW(X19)+1,0)</f>
        <v>SH</v>
      </c>
      <c r="Y19" s="9">
        <f t="shared" si="14"/>
        <v>86.760413902892026</v>
      </c>
      <c r="Z19" s="20" t="str">
        <f t="shared" ref="Z19" si="17">HLOOKUP(AA19,$L19:$U178,ROW(N$162)-ROW(Z19)+1,0)</f>
        <v>HH</v>
      </c>
      <c r="AA19" s="9">
        <f t="shared" si="15"/>
        <v>112.81507031042719</v>
      </c>
    </row>
    <row r="20" spans="1:27" x14ac:dyDescent="0.35">
      <c r="A20" s="7"/>
      <c r="B20" s="3"/>
      <c r="C20" s="3"/>
      <c r="D20" s="3"/>
      <c r="E20" s="3"/>
      <c r="F20" s="3"/>
      <c r="G20" s="3"/>
      <c r="H20" s="14"/>
      <c r="I20" s="3"/>
      <c r="J20" s="3"/>
      <c r="K20" s="3"/>
      <c r="L20" s="3"/>
      <c r="M20" s="3"/>
      <c r="N20" s="3"/>
      <c r="O20" s="3"/>
      <c r="P20" s="3"/>
      <c r="Q20" s="3"/>
      <c r="R20" s="3"/>
      <c r="S20" s="3"/>
      <c r="T20" s="3"/>
      <c r="U20" s="3"/>
      <c r="V20" s="3"/>
      <c r="X20" s="9"/>
      <c r="Y20" s="9"/>
      <c r="Z20" s="9"/>
      <c r="AA20" s="9"/>
    </row>
    <row r="21" spans="1:27" x14ac:dyDescent="0.35">
      <c r="A21" s="4" t="s">
        <v>354</v>
      </c>
      <c r="X21" s="9"/>
      <c r="Y21" s="9"/>
      <c r="Z21" s="9"/>
      <c r="AA21" s="9"/>
    </row>
    <row r="22" spans="1:27" x14ac:dyDescent="0.35">
      <c r="A22">
        <f>[1]BLG!A215</f>
        <v>2019</v>
      </c>
      <c r="B22" s="3">
        <f>[1]BLG!B215</f>
        <v>4.2072630646589886</v>
      </c>
      <c r="C22" s="3">
        <f>[1]BLG!C215</f>
        <v>4.9142327306444002</v>
      </c>
      <c r="D22" s="3">
        <f>[1]BLG!D215</f>
        <v>4.3327556325823338</v>
      </c>
      <c r="E22" s="3">
        <f>[1]BLG!E215</f>
        <v>4.0676416819012786</v>
      </c>
      <c r="F22" s="3">
        <f>[1]BLG!F215</f>
        <v>4.4943820224719246</v>
      </c>
      <c r="G22" s="3">
        <f>[1]BLG!G215</f>
        <v>5.3145336225596509</v>
      </c>
      <c r="H22" s="14">
        <f>[1]BLG!H215</f>
        <v>4.7217537942664478</v>
      </c>
      <c r="I22" s="3">
        <f>[1]BLG!I215</f>
        <v>4.3672014260249625</v>
      </c>
      <c r="J22" s="3">
        <f>[1]BLG!J215</f>
        <v>3.4422809457579859</v>
      </c>
      <c r="K22" s="3">
        <f>[1]BLG!K215</f>
        <v>3.331020124913266</v>
      </c>
      <c r="L22" s="3">
        <f>[1]BLG!L215</f>
        <v>3.4722222222222285</v>
      </c>
      <c r="M22" s="3">
        <f>[1]BLG!M215</f>
        <v>3.5439652290203867</v>
      </c>
      <c r="N22" s="3">
        <f>[1]BLG!N215</f>
        <v>2.0711080428029049</v>
      </c>
      <c r="O22" s="3">
        <f>[1]BLG!O215</f>
        <v>3.6896877956480694</v>
      </c>
      <c r="P22" s="3">
        <f>[1]BLG!P215</f>
        <v>3.2871414759909641</v>
      </c>
      <c r="Q22" s="3">
        <f>[1]BLG!Q215</f>
        <v>3.4852546916890077</v>
      </c>
      <c r="R22" s="3">
        <f>[1]BLG!R215</f>
        <v>3.125</v>
      </c>
      <c r="S22" s="3">
        <f>[1]BLG!S215</f>
        <v>3.4716981132075517</v>
      </c>
      <c r="T22" s="3">
        <f>[1]BLG!T215</f>
        <v>2.3498694516971312</v>
      </c>
      <c r="U22" s="3">
        <f>[1]BLG!U215</f>
        <v>3.3155955792058904</v>
      </c>
      <c r="V22" s="3">
        <f>[1]BLG!V215</f>
        <v>3.5868005738880981</v>
      </c>
      <c r="X22" s="20" t="str">
        <f t="shared" ref="X22:X27" si="18">HLOOKUP(Y22,$L22:$U179,ROW(L$162)-ROW(X22)+1,0)</f>
        <v>HB</v>
      </c>
      <c r="Y22" s="9">
        <f t="shared" ref="Y22:Y28" si="19">MIN(L22:U22)</f>
        <v>2.0711080428029049</v>
      </c>
      <c r="Z22" s="20" t="str">
        <f t="shared" ref="Z22:Z27" si="20">HLOOKUP(AA22,$L22:$U179,ROW(N$162)-ROW(Z22)+1,0)</f>
        <v>HH</v>
      </c>
      <c r="AA22" s="9">
        <f t="shared" ref="AA22:AA28" si="21">MAX(L22:U22)</f>
        <v>3.6896877956480694</v>
      </c>
    </row>
    <row r="23" spans="1:27" x14ac:dyDescent="0.35">
      <c r="A23">
        <f>[1]BLG!A216</f>
        <v>2020</v>
      </c>
      <c r="B23" s="3">
        <f>[1]BLG!B216</f>
        <v>5.397365065873359</v>
      </c>
      <c r="C23" s="3">
        <f>[1]BLG!C216</f>
        <v>4.7724259832081231</v>
      </c>
      <c r="D23" s="3">
        <f>[1]BLG!D216</f>
        <v>4.8588039867109671</v>
      </c>
      <c r="E23" s="3">
        <f>[1]BLG!E216</f>
        <v>5.5775142731664431</v>
      </c>
      <c r="F23" s="3">
        <f>[1]BLG!F216</f>
        <v>3.9139784946236489</v>
      </c>
      <c r="G23" s="3">
        <f>[1]BLG!G216</f>
        <v>6.5911431513903267</v>
      </c>
      <c r="H23" s="14">
        <f>[1]BLG!H216</f>
        <v>5.3945249597423555</v>
      </c>
      <c r="I23" s="3">
        <f>[1]BLG!I216</f>
        <v>4.9103330486763355</v>
      </c>
      <c r="J23" s="3">
        <f>[1]BLG!J216</f>
        <v>3.4957983193277329</v>
      </c>
      <c r="K23" s="3">
        <f>[1]BLG!K216</f>
        <v>3.3243787777031457</v>
      </c>
      <c r="L23" s="3">
        <f>[1]BLG!L216</f>
        <v>3.6433365292425748</v>
      </c>
      <c r="M23" s="3">
        <f>[1]BLG!M216</f>
        <v>3.1320632870520058</v>
      </c>
      <c r="N23" s="3">
        <f>[1]BLG!N216</f>
        <v>2.5025363544132375</v>
      </c>
      <c r="O23" s="3">
        <f>[1]BLG!O216</f>
        <v>3.3150851581508505</v>
      </c>
      <c r="P23" s="3">
        <f>[1]BLG!P216</f>
        <v>3.5569422776910926</v>
      </c>
      <c r="Q23" s="3">
        <f>[1]BLG!Q216</f>
        <v>3.7009622501850572</v>
      </c>
      <c r="R23" s="3">
        <f>[1]BLG!R216</f>
        <v>3.0647382920110147</v>
      </c>
      <c r="S23" s="3">
        <f>[1]BLG!S216</f>
        <v>3.8293216630196838</v>
      </c>
      <c r="T23" s="3">
        <f>[1]BLG!T216</f>
        <v>2.9154518950437165</v>
      </c>
      <c r="U23" s="3">
        <f>[1]BLG!U216</f>
        <v>3.8431061806656146</v>
      </c>
      <c r="V23" s="3">
        <f>[1]BLG!V216</f>
        <v>3.63573407202216</v>
      </c>
      <c r="X23" s="20" t="str">
        <f t="shared" si="18"/>
        <v>HB</v>
      </c>
      <c r="Y23" s="9">
        <f t="shared" si="19"/>
        <v>2.5025363544132375</v>
      </c>
      <c r="Z23" s="20" t="str">
        <f t="shared" si="20"/>
        <v>SH</v>
      </c>
      <c r="AA23" s="9">
        <f t="shared" si="21"/>
        <v>3.8431061806656146</v>
      </c>
    </row>
    <row r="24" spans="1:27" x14ac:dyDescent="0.35">
      <c r="A24">
        <f>[1]BLG!A217</f>
        <v>2021</v>
      </c>
      <c r="B24" s="3">
        <f>[1]BLG!B217</f>
        <v>1.4919354838709609</v>
      </c>
      <c r="C24" s="3">
        <f>[1]BLG!C217</f>
        <v>1.4761703922395526</v>
      </c>
      <c r="D24" s="3">
        <f>[1]BLG!D217</f>
        <v>1.5445544554455495</v>
      </c>
      <c r="E24" s="3">
        <f>[1]BLG!E217</f>
        <v>1.2895174708818615</v>
      </c>
      <c r="F24" s="3">
        <f>[1]BLG!F217</f>
        <v>2.1937086092715248</v>
      </c>
      <c r="G24" s="3">
        <f>[1]BLG!G217</f>
        <v>2.6409017713365586</v>
      </c>
      <c r="H24" s="14">
        <f>[1]BLG!H217</f>
        <v>2.0244461420932112</v>
      </c>
      <c r="I24" s="3">
        <f>[1]BLG!I217</f>
        <v>1.628001628001627</v>
      </c>
      <c r="J24" s="3">
        <f>[1]BLG!J217</f>
        <v>1.0392984735303656</v>
      </c>
      <c r="K24" s="3">
        <f>[1]BLG!K217</f>
        <v>0.97497562560934625</v>
      </c>
      <c r="L24" s="3">
        <f>[1]BLG!L217</f>
        <v>1.0792476102374309</v>
      </c>
      <c r="M24" s="3">
        <f>[1]BLG!M217</f>
        <v>1.2210394489668062</v>
      </c>
      <c r="N24" s="3">
        <f>[1]BLG!N217</f>
        <v>0.59386341141535581</v>
      </c>
      <c r="O24" s="3">
        <f>[1]BLG!O217</f>
        <v>0.52987930526936111</v>
      </c>
      <c r="P24" s="3">
        <f>[1]BLG!P217</f>
        <v>0.93401626996083564</v>
      </c>
      <c r="Q24" s="3">
        <f>[1]BLG!Q217</f>
        <v>0.32119914346895939</v>
      </c>
      <c r="R24" s="3">
        <f>[1]BLG!R217</f>
        <v>0.93551620447711059</v>
      </c>
      <c r="S24" s="3">
        <f>[1]BLG!S217</f>
        <v>1.0537407797681908</v>
      </c>
      <c r="T24" s="3">
        <f>[1]BLG!T217</f>
        <v>0.49575070821529721</v>
      </c>
      <c r="U24" s="3">
        <f>[1]BLG!U217</f>
        <v>0.76306753147652273</v>
      </c>
      <c r="V24" s="3">
        <f>[1]BLG!V217</f>
        <v>1.1359839625793455</v>
      </c>
      <c r="X24" s="20" t="str">
        <f t="shared" si="18"/>
        <v>NI</v>
      </c>
      <c r="Y24" s="9">
        <f t="shared" si="19"/>
        <v>0.32119914346895939</v>
      </c>
      <c r="Z24" s="20" t="str">
        <f t="shared" si="20"/>
        <v>BY</v>
      </c>
      <c r="AA24" s="9">
        <f t="shared" si="21"/>
        <v>1.2210394489668062</v>
      </c>
    </row>
    <row r="25" spans="1:27" x14ac:dyDescent="0.35">
      <c r="A25">
        <f>[1]BLG!A218</f>
        <v>2022</v>
      </c>
      <c r="B25" s="3">
        <f>[1]BLG!B218</f>
        <v>6.2773142630115188</v>
      </c>
      <c r="C25" s="3">
        <f>[1]BLG!C218</f>
        <v>6.1512884455527939</v>
      </c>
      <c r="D25" s="3">
        <f>[1]BLG!D218</f>
        <v>6.3182527301091937</v>
      </c>
      <c r="E25" s="3">
        <f>[1]BLG!E218</f>
        <v>6.4065708418891205</v>
      </c>
      <c r="F25" s="3">
        <f>[1]BLG!F218</f>
        <v>6.7638720129607179</v>
      </c>
      <c r="G25" s="3">
        <f>[1]BLG!G218</f>
        <v>4.8948854722309392</v>
      </c>
      <c r="H25" s="14">
        <f>[1]BLG!H218</f>
        <v>6.1400224634968339</v>
      </c>
      <c r="I25" s="3">
        <f>[1]BLG!I218</f>
        <v>6.3676411694032993</v>
      </c>
      <c r="J25" s="3">
        <f>[1]BLG!J218</f>
        <v>3.8251366120218364</v>
      </c>
      <c r="K25" s="3">
        <f>[1]BLG!K218</f>
        <v>3.7335049887351062</v>
      </c>
      <c r="L25" s="3">
        <f>[1]BLG!L218</f>
        <v>3.1421598535692539</v>
      </c>
      <c r="M25" s="3">
        <f>[1]BLG!M218</f>
        <v>5.072687905969687</v>
      </c>
      <c r="N25" s="3">
        <f>[1]BLG!N218</f>
        <v>3.1485733027221983</v>
      </c>
      <c r="O25" s="3">
        <f>[1]BLG!O218</f>
        <v>4.6559297218155251</v>
      </c>
      <c r="P25" s="3">
        <f>[1]BLG!P218</f>
        <v>2.4776119402985017</v>
      </c>
      <c r="Q25" s="3">
        <f>[1]BLG!Q218</f>
        <v>3.4863038064745666</v>
      </c>
      <c r="R25" s="3">
        <f>[1]BLG!R218</f>
        <v>3.1115524660708189</v>
      </c>
      <c r="S25" s="3">
        <f>[1]BLG!S218</f>
        <v>5.1442474800139024</v>
      </c>
      <c r="T25" s="3">
        <f>[1]BLG!T218</f>
        <v>4.4749823819591086</v>
      </c>
      <c r="U25" s="3">
        <f>[1]BLG!U218</f>
        <v>4.998106777735714</v>
      </c>
      <c r="V25" s="3">
        <f>[1]BLG!V218</f>
        <v>4.1625371655104004</v>
      </c>
      <c r="X25" s="20" t="str">
        <f t="shared" si="18"/>
        <v>HE</v>
      </c>
      <c r="Y25" s="9">
        <f t="shared" si="19"/>
        <v>2.4776119402985017</v>
      </c>
      <c r="Z25" s="20" t="str">
        <f t="shared" si="20"/>
        <v>RP</v>
      </c>
      <c r="AA25" s="9">
        <f t="shared" si="21"/>
        <v>5.1442474800139024</v>
      </c>
    </row>
    <row r="26" spans="1:27" x14ac:dyDescent="0.35">
      <c r="A26">
        <f>[1]BLG!A219</f>
        <v>2023</v>
      </c>
      <c r="B26" s="3">
        <f>[1]BLG!B219</f>
        <v>7.5140186915887881</v>
      </c>
      <c r="C26" s="3">
        <f>[1]BLG!C219</f>
        <v>7.9091620986687445</v>
      </c>
      <c r="D26" s="3">
        <f>[1]BLG!D219</f>
        <v>7.2267057960381464</v>
      </c>
      <c r="E26" s="3">
        <f>[1]BLG!E219</f>
        <v>7.2558857583944416</v>
      </c>
      <c r="F26" s="3">
        <f>[1]BLG!F219</f>
        <v>7.0940819423368708</v>
      </c>
      <c r="G26" s="3">
        <f>[1]BLG!G219</f>
        <v>7.0595273706251902</v>
      </c>
      <c r="H26" s="14">
        <f>[1]BLG!H219</f>
        <v>7.3368606701939854</v>
      </c>
      <c r="I26" s="3">
        <f>[1]BLG!I219</f>
        <v>7.3418674698795314</v>
      </c>
      <c r="J26" s="3">
        <f>[1]BLG!J219</f>
        <v>6.4396284829721537</v>
      </c>
      <c r="K26" s="3">
        <f>[1]BLG!K219</f>
        <v>6.4225876512565776</v>
      </c>
      <c r="L26" s="3">
        <f>[1]BLG!L219</f>
        <v>6.2111801242235885</v>
      </c>
      <c r="M26" s="3">
        <f>[1]BLG!M219</f>
        <v>6.4468648807771416</v>
      </c>
      <c r="N26" s="3">
        <f>[1]BLG!N219</f>
        <v>5.9459459459459509</v>
      </c>
      <c r="O26" s="3">
        <f>[1]BLG!O219</f>
        <v>6.994963626189147</v>
      </c>
      <c r="P26" s="3">
        <f>[1]BLG!P219</f>
        <v>6.9909699970870776</v>
      </c>
      <c r="Q26" s="3">
        <f>[1]BLG!Q219</f>
        <v>6.6002062564455315</v>
      </c>
      <c r="R26" s="3">
        <f>[1]BLG!R219</f>
        <v>6.3242375601926</v>
      </c>
      <c r="S26" s="3">
        <f>[1]BLG!S219</f>
        <v>4.892561983471083</v>
      </c>
      <c r="T26" s="3">
        <f>[1]BLG!T219</f>
        <v>6.8802698145025403</v>
      </c>
      <c r="U26" s="3">
        <f>[1]BLG!U219</f>
        <v>6.5272268301478533</v>
      </c>
      <c r="V26" s="3">
        <f>[1]BLG!V219</f>
        <v>6.5651760228354021</v>
      </c>
      <c r="X26" s="20" t="str">
        <f t="shared" si="18"/>
        <v>RP</v>
      </c>
      <c r="Y26" s="9">
        <f t="shared" si="19"/>
        <v>4.892561983471083</v>
      </c>
      <c r="Z26" s="20" t="str">
        <f t="shared" si="20"/>
        <v>HH</v>
      </c>
      <c r="AA26" s="9">
        <f t="shared" si="21"/>
        <v>6.994963626189147</v>
      </c>
    </row>
    <row r="27" spans="1:27" x14ac:dyDescent="0.35">
      <c r="A27">
        <f>[1]BLG!A220</f>
        <v>2024</v>
      </c>
      <c r="B27" s="3">
        <f>[1]BLG!B220</f>
        <v>5.6675938803894184</v>
      </c>
      <c r="C27" s="3">
        <f>[1]BLG!C220</f>
        <v>5.8417997097242562</v>
      </c>
      <c r="D27" s="3">
        <f>[1]BLG!D220</f>
        <v>5.5764625384878457</v>
      </c>
      <c r="E27" s="3">
        <f>[1]BLG!E220</f>
        <v>5.2177042101475308</v>
      </c>
      <c r="F27" s="3">
        <f>[1]BLG!F220</f>
        <v>6.128232376904009</v>
      </c>
      <c r="G27" s="3">
        <f>[1]BLG!G220</f>
        <v>5.336686225202584</v>
      </c>
      <c r="H27" s="14">
        <f>[1]BLG!H220</f>
        <v>5.5865921787709567</v>
      </c>
      <c r="I27" s="3">
        <f>[1]BLG!I220</f>
        <v>5.6822167660469916</v>
      </c>
      <c r="J27" s="3">
        <f>[1]BLG!J220</f>
        <v>5.2646887725421578</v>
      </c>
      <c r="K27" s="3">
        <f>[1]BLG!K220</f>
        <v>5.247813411078738</v>
      </c>
      <c r="L27" s="3">
        <f>[1]BLG!L220</f>
        <v>5.2631578947368354</v>
      </c>
      <c r="M27" s="3">
        <f>[1]BLG!M220</f>
        <v>4.4247787610619582</v>
      </c>
      <c r="N27" s="3">
        <f>[1]BLG!N220</f>
        <v>5.9123649459783962</v>
      </c>
      <c r="O27" s="3">
        <f>[1]BLG!O220</f>
        <v>5.1778242677824124</v>
      </c>
      <c r="P27" s="3">
        <f>[1]BLG!P220</f>
        <v>5.7718486251021091</v>
      </c>
      <c r="Q27" s="3">
        <f>[1]BLG!Q220</f>
        <v>5.4176072234762813</v>
      </c>
      <c r="R27" s="3">
        <f>[1]BLG!R220</f>
        <v>5.6763285024154584</v>
      </c>
      <c r="S27" s="3">
        <f>[1]BLG!S220</f>
        <v>4.9479987393633564</v>
      </c>
      <c r="T27" s="3">
        <f>[1]BLG!T220</f>
        <v>4.8280214578731346</v>
      </c>
      <c r="U27" s="3">
        <f>[1]BLG!U220</f>
        <v>5.7549085985104824</v>
      </c>
      <c r="V27" s="3">
        <f>[1]BLG!V220</f>
        <v>5.327380952380949</v>
      </c>
      <c r="X27" s="20" t="str">
        <f t="shared" si="18"/>
        <v>BY</v>
      </c>
      <c r="Y27" s="9">
        <f t="shared" si="19"/>
        <v>4.4247787610619582</v>
      </c>
      <c r="Z27" s="20" t="str">
        <f t="shared" si="20"/>
        <v>HB</v>
      </c>
      <c r="AA27" s="9">
        <f t="shared" si="21"/>
        <v>5.9123649459783962</v>
      </c>
    </row>
    <row r="28" spans="1:27" x14ac:dyDescent="0.35">
      <c r="A28">
        <f>A27+1</f>
        <v>2025</v>
      </c>
      <c r="B28" s="3">
        <f>[1]BLG!B221</f>
        <v>4.6396841066140126</v>
      </c>
      <c r="C28" s="3">
        <f>[1]BLG!C221</f>
        <v>5.5879328076791097</v>
      </c>
      <c r="D28" s="3">
        <f>[1]BLG!D221</f>
        <v>4.860661049902788</v>
      </c>
      <c r="E28" s="3">
        <f>[1]BLG!E221</f>
        <v>5.711354309165543</v>
      </c>
      <c r="F28" s="3">
        <f>[1]BLG!F221</f>
        <v>4.6061415220293611</v>
      </c>
      <c r="G28" s="3">
        <f>[1]BLG!G221</f>
        <v>5.305039787798421</v>
      </c>
      <c r="H28" s="14">
        <f>[1]BLG!H221</f>
        <v>5.1665110488639812</v>
      </c>
      <c r="I28" s="3">
        <f>[1]BLG!I221</f>
        <v>5.0116163292399705</v>
      </c>
      <c r="J28" s="3">
        <f>[1]BLG!J221</f>
        <v>4.448742746615082</v>
      </c>
      <c r="K28" s="3">
        <f>[1]BLG!K221</f>
        <v>4.4044321329639757</v>
      </c>
      <c r="L28" s="3">
        <f>[1]BLG!L221</f>
        <v>3.8359788359788354</v>
      </c>
      <c r="M28" s="3">
        <f>[1]BLG!M221</f>
        <v>4.9258474576271141</v>
      </c>
      <c r="N28" s="3">
        <f>[1]BLG!N221</f>
        <v>5.9790308869368118</v>
      </c>
      <c r="O28" s="3">
        <f>[1]BLG!O221</f>
        <v>5.7185479860765867</v>
      </c>
      <c r="P28" s="3">
        <f>[1]BLG!P221</f>
        <v>4.221364221364226</v>
      </c>
      <c r="Q28" s="3">
        <f>[1]BLG!Q221</f>
        <v>4.5885591924135838</v>
      </c>
      <c r="R28" s="3">
        <f>[1]BLG!R221</f>
        <v>4.3142857142857167</v>
      </c>
      <c r="S28" s="3">
        <f>[1]BLG!S221</f>
        <v>3.3033033033033092</v>
      </c>
      <c r="T28" s="3">
        <f>[1]BLG!T221</f>
        <v>2.9801324503311264</v>
      </c>
      <c r="U28" s="3">
        <f>[1]BLG!U221</f>
        <v>4.6734955185659572</v>
      </c>
      <c r="V28" s="3">
        <f>[1]BLG!V221</f>
        <v>4.5493077140435219</v>
      </c>
      <c r="X28" s="20" t="str">
        <f t="shared" ref="X28" si="22">HLOOKUP(Y28,$L28:$U187,ROW(L$162)-ROW(X28)+1,0)</f>
        <v>SL</v>
      </c>
      <c r="Y28" s="9">
        <f t="shared" si="19"/>
        <v>2.9801324503311264</v>
      </c>
      <c r="Z28" s="20" t="str">
        <f t="shared" ref="Z28" si="23">HLOOKUP(AA28,$L28:$U187,ROW(N$162)-ROW(Z28)+1,0)</f>
        <v>HB</v>
      </c>
      <c r="AA28" s="9">
        <f t="shared" si="21"/>
        <v>5.9790308869368118</v>
      </c>
    </row>
    <row r="29" spans="1:27" x14ac:dyDescent="0.35">
      <c r="A29" t="s">
        <v>888</v>
      </c>
      <c r="B29" s="3">
        <f>([1]BLG!B148/[1]BLG!B142)^(1/6)*100-100</f>
        <v>5.1479634409297432</v>
      </c>
      <c r="C29" s="3">
        <f>([1]BLG!C148/[1]BLG!C142)^(1/6)*100-100</f>
        <v>5.2715523348527</v>
      </c>
      <c r="D29" s="3">
        <f>([1]BLG!D148/[1]BLG!D142)^(1/6)*100-100</f>
        <v>5.0490199569172063</v>
      </c>
      <c r="E29" s="3">
        <f>([1]BLG!E148/[1]BLG!E142)^(1/6)*100-100</f>
        <v>5.2259032562784995</v>
      </c>
      <c r="F29" s="3">
        <f>([1]BLG!F148/[1]BLG!F142)^(1/6)*100-100</f>
        <v>5.1024095068767679</v>
      </c>
      <c r="G29" s="3">
        <f>([1]BLG!G148/[1]BLG!G142)^(1/6)*100-100</f>
        <v>5.2951425846170537</v>
      </c>
      <c r="H29" s="14">
        <f>([1]BLG!H148/[1]BLG!H142)^(1/6)*100-100</f>
        <v>5.262278553420586</v>
      </c>
      <c r="I29" s="3">
        <f>([1]BLG!I148/[1]BLG!I142)^(1/6)*100-100</f>
        <v>5.1416845019237201</v>
      </c>
      <c r="J29" s="3">
        <f>([1]BLG!J148/[1]BLG!J142)^(1/6)*100-100</f>
        <v>4.0720569407017848</v>
      </c>
      <c r="K29" s="3">
        <f>([1]BLG!K148/[1]BLG!K142)^(1/6)*100-100</f>
        <v>4.0040474312166765</v>
      </c>
      <c r="L29" s="3">
        <f>([1]BLG!L148/[1]BLG!L142)^(1/6)*100-100</f>
        <v>3.8498044254236419</v>
      </c>
      <c r="M29" s="3">
        <f>([1]BLG!M148/[1]BLG!M142)^(1/6)*100-100</f>
        <v>4.1906812427993145</v>
      </c>
      <c r="N29" s="3">
        <f>([1]BLG!N148/[1]BLG!N142)^(1/6)*100-100</f>
        <v>3.9928258358212076</v>
      </c>
      <c r="O29" s="3">
        <f>([1]BLG!O148/[1]BLG!O142)^(1/6)*100-100</f>
        <v>4.3783052639403479</v>
      </c>
      <c r="P29" s="3">
        <f>([1]BLG!P148/[1]BLG!P142)^(1/6)*100-100</f>
        <v>3.9728520517394941</v>
      </c>
      <c r="Q29" s="3">
        <f>([1]BLG!Q148/[1]BLG!Q142)^(1/6)*100-100</f>
        <v>4.0005475995657775</v>
      </c>
      <c r="R29" s="3">
        <f>([1]BLG!R148/[1]BLG!R142)^(1/6)*100-100</f>
        <v>3.8889133014767197</v>
      </c>
      <c r="S29" s="3">
        <f>([1]BLG!S148/[1]BLG!S142)^(1/6)*100-100</f>
        <v>3.8520719015726002</v>
      </c>
      <c r="T29" s="3">
        <f>([1]BLG!T148/[1]BLG!T142)^(1/6)*100-100</f>
        <v>3.743643041390456</v>
      </c>
      <c r="U29" s="3">
        <f>([1]BLG!U148/[1]BLG!U142)^(1/6)*100-100</f>
        <v>4.4102335018563679</v>
      </c>
      <c r="V29" s="3">
        <f>([1]BLG!V148/[1]BLG!V142)^(1/6)*100-100</f>
        <v>4.2159253844375968</v>
      </c>
      <c r="X29" s="20" t="str">
        <f t="shared" ref="X29" si="24">HLOOKUP(Y29,$L29:$U168,ROW(L$162)-ROW(X29)+1,0)</f>
        <v>SL</v>
      </c>
      <c r="Y29" s="9">
        <f t="shared" ref="Y29" si="25">MIN(L29:U29)</f>
        <v>3.743643041390456</v>
      </c>
      <c r="Z29" s="20" t="str">
        <f t="shared" ref="Z29" si="26">HLOOKUP(AA29,$L29:$U168,ROW(N$162)-ROW(Z29)+1,0)</f>
        <v>SH</v>
      </c>
      <c r="AA29" s="9">
        <f t="shared" ref="AA29" si="27">MAX(L29:U29)</f>
        <v>4.4102335018563679</v>
      </c>
    </row>
    <row r="30" spans="1:27" x14ac:dyDescent="0.35">
      <c r="B30" s="3"/>
      <c r="C30" s="3"/>
      <c r="D30" s="3"/>
      <c r="E30" s="3"/>
      <c r="F30" s="3"/>
      <c r="G30" s="3"/>
      <c r="H30" s="14"/>
      <c r="I30" s="3"/>
      <c r="J30" s="3"/>
      <c r="K30" s="3"/>
      <c r="L30" s="3"/>
      <c r="M30" s="3"/>
      <c r="N30" s="3"/>
      <c r="O30" s="3"/>
      <c r="P30" s="3"/>
      <c r="Q30" s="3"/>
      <c r="R30" s="3"/>
      <c r="S30" s="3"/>
      <c r="T30" s="3"/>
      <c r="U30" s="3"/>
      <c r="V30" s="3"/>
      <c r="X30" s="9"/>
      <c r="Y30" s="9"/>
      <c r="Z30" s="9"/>
      <c r="AA30" s="9"/>
    </row>
    <row r="31" spans="1:27" x14ac:dyDescent="0.35">
      <c r="A31" s="4" t="s">
        <v>355</v>
      </c>
      <c r="X31" s="9"/>
      <c r="Y31" s="9"/>
      <c r="Z31" s="9"/>
      <c r="AA31" s="9"/>
    </row>
    <row r="32" spans="1:27" x14ac:dyDescent="0.35">
      <c r="A32">
        <f>[1]BLG!A224</f>
        <v>2020</v>
      </c>
      <c r="B32" s="3">
        <f>[1]BLG!B224</f>
        <v>4.8948525030592975</v>
      </c>
      <c r="C32" s="3">
        <f>[1]BLG!C224</f>
        <v>4.1688042528258364</v>
      </c>
      <c r="D32" s="3">
        <f>[1]BLG!D224</f>
        <v>3.9506304246524451</v>
      </c>
      <c r="E32" s="3">
        <f>[1]BLG!E224</f>
        <v>5.0750017103523817</v>
      </c>
      <c r="F32" s="3">
        <f>[1]BLG!F224</f>
        <v>2.6994035958382199</v>
      </c>
      <c r="G32" s="3">
        <f>[1]BLG!G224</f>
        <v>6.1895367256875033</v>
      </c>
      <c r="H32" s="14">
        <f>[1]BLG!H224</f>
        <v>4.7111101824162462</v>
      </c>
      <c r="I32" s="3">
        <f>[1]BLG!I224</f>
        <v>4.1438481167268701</v>
      </c>
      <c r="J32" s="3">
        <f>[1]BLG!J224</f>
        <v>3.0127282159749309</v>
      </c>
      <c r="K32" s="3">
        <f>[1]BLG!K224</f>
        <v>2.8373113078835805</v>
      </c>
      <c r="L32" s="3">
        <f>[1]BLG!L224</f>
        <v>3.0397147988602882</v>
      </c>
      <c r="M32" s="3">
        <f>[1]BLG!M224</f>
        <v>2.6295507242379443</v>
      </c>
      <c r="N32" s="3">
        <f>[1]BLG!N224</f>
        <v>1.7976018126206981</v>
      </c>
      <c r="O32" s="3">
        <f>[1]BLG!O224</f>
        <v>3.1146843565476274</v>
      </c>
      <c r="P32" s="3">
        <f>[1]BLG!P224</f>
        <v>3.3565414760878696</v>
      </c>
      <c r="Q32" s="3">
        <f>[1]BLG!Q224</f>
        <v>3.2993558244822339</v>
      </c>
      <c r="R32" s="3">
        <f>[1]BLG!R224</f>
        <v>2.5622257291969532</v>
      </c>
      <c r="S32" s="3">
        <f>[1]BLG!S224</f>
        <v>3.2256999326373972</v>
      </c>
      <c r="T32" s="3">
        <f>[1]BLG!T224</f>
        <v>2.5138454693408931</v>
      </c>
      <c r="U32" s="3">
        <f>[1]BLG!U224</f>
        <v>3.1381716388730752</v>
      </c>
      <c r="V32" s="3">
        <f>[1]BLG!V224</f>
        <v>3.1332215092080986</v>
      </c>
      <c r="X32" s="20" t="str">
        <f>HLOOKUP(Y32,$L32:$U171,ROW(L$162)-ROW(X32)+1,0)</f>
        <v>HB</v>
      </c>
      <c r="Y32" s="9">
        <f t="shared" ref="Y32:Y35" si="28">MIN(L32:U32)</f>
        <v>1.7976018126206981</v>
      </c>
      <c r="Z32" s="20" t="str">
        <f>HLOOKUP(AA32,$L32:$U171,ROW(N$162)-ROW(Z32)+1,0)</f>
        <v>HE</v>
      </c>
      <c r="AA32" s="9">
        <f t="shared" ref="AA32:AA35" si="29">MAX(L32:U32)</f>
        <v>3.3565414760878696</v>
      </c>
    </row>
    <row r="33" spans="1:27" x14ac:dyDescent="0.35">
      <c r="A33">
        <f>[1]BLG!A225</f>
        <v>2021</v>
      </c>
      <c r="B33" s="3">
        <f>[1]BLG!B225</f>
        <v>-1.9080645161290448</v>
      </c>
      <c r="C33" s="3">
        <f>[1]BLG!C225</f>
        <v>-1.7238296077604502</v>
      </c>
      <c r="D33" s="3">
        <f>[1]BLG!D225</f>
        <v>-1.6554455445544534</v>
      </c>
      <c r="E33" s="3">
        <f>[1]BLG!E225</f>
        <v>-1.9104825291181413</v>
      </c>
      <c r="F33" s="3">
        <f>[1]BLG!F225</f>
        <v>-1.0062913907284781</v>
      </c>
      <c r="G33" s="3">
        <f>[1]BLG!G225</f>
        <v>-0.15909822866343859</v>
      </c>
      <c r="H33" s="14">
        <f>[1]BLG!H225</f>
        <v>-1.1164161526849448</v>
      </c>
      <c r="I33" s="3">
        <f>[1]BLG!I225</f>
        <v>-1.6139676729638524</v>
      </c>
      <c r="J33" s="3">
        <f>[1]BLG!J225</f>
        <v>-2.0011774099022359</v>
      </c>
      <c r="K33" s="3">
        <f>[1]BLG!K225</f>
        <v>-2.0773064371697521</v>
      </c>
      <c r="L33" s="3">
        <f>[1]BLG!L225</f>
        <v>-1.9207523897625691</v>
      </c>
      <c r="M33" s="3">
        <f>[1]BLG!M225</f>
        <v>-1.9789605510331967</v>
      </c>
      <c r="N33" s="3">
        <f>[1]BLG!N225</f>
        <v>-3.2061365885846413</v>
      </c>
      <c r="O33" s="3">
        <f>[1]BLG!O225</f>
        <v>-2.3701206947306588</v>
      </c>
      <c r="P33" s="3">
        <f>[1]BLG!P225</f>
        <v>-1.8659837300391615</v>
      </c>
      <c r="Q33" s="3">
        <f>[1]BLG!Q225</f>
        <v>-2.6788008565310406</v>
      </c>
      <c r="R33" s="3">
        <f>[1]BLG!R225</f>
        <v>-2.1644837955228837</v>
      </c>
      <c r="S33" s="3">
        <f>[1]BLG!S225</f>
        <v>-1.9462592202318092</v>
      </c>
      <c r="T33" s="3">
        <f>[1]BLG!T225</f>
        <v>-2.4042492917847227</v>
      </c>
      <c r="U33" s="3">
        <f>[1]BLG!U225</f>
        <v>-2.2369324685234773</v>
      </c>
      <c r="V33" s="3">
        <f>[1]BLG!V225</f>
        <v>-1.9640160374206488</v>
      </c>
      <c r="X33" s="20" t="str">
        <f>HLOOKUP(Y33,$L33:$U172,ROW(L$162)-ROW(X33)+1,0)</f>
        <v>HB</v>
      </c>
      <c r="Y33" s="9">
        <f t="shared" si="28"/>
        <v>-3.2061365885846413</v>
      </c>
      <c r="Z33" s="20" t="str">
        <f>HLOOKUP(AA33,$L33:$U172,ROW(N$162)-ROW(Z33)+1,0)</f>
        <v>HE</v>
      </c>
      <c r="AA33" s="9">
        <f t="shared" si="29"/>
        <v>-1.8659837300391615</v>
      </c>
    </row>
    <row r="34" spans="1:27" x14ac:dyDescent="0.35">
      <c r="A34">
        <f>[1]BLG!A226</f>
        <v>2022</v>
      </c>
      <c r="B34" s="3">
        <f>[1]BLG!B226</f>
        <v>-0.78264705226894193</v>
      </c>
      <c r="C34" s="3">
        <f>[1]BLG!C226</f>
        <v>-1.4068510893309139</v>
      </c>
      <c r="D34" s="3">
        <f>[1]BLG!D226</f>
        <v>-0.56159223113110102</v>
      </c>
      <c r="E34" s="3">
        <f>[1]BLG!E226</f>
        <v>-0.8608710185759918</v>
      </c>
      <c r="F34" s="3">
        <f>[1]BLG!F226</f>
        <v>-0.69736829711681025</v>
      </c>
      <c r="G34" s="3">
        <f>[1]BLG!G226</f>
        <v>-2.2062818429441506</v>
      </c>
      <c r="H34" s="14">
        <f>[1]BLG!H226</f>
        <v>-1.0130086428271685</v>
      </c>
      <c r="I34" s="3">
        <f>[1]BLG!I226</f>
        <v>-0.8008852742711019</v>
      </c>
      <c r="J34" s="3">
        <f>[1]BLG!J226</f>
        <v>-2.9853582479474507</v>
      </c>
      <c r="K34" s="3">
        <f>[1]BLG!K226</f>
        <v>-3.0626808107924095</v>
      </c>
      <c r="L34" s="3">
        <f>[1]BLG!L226</f>
        <v>-3.1685197580812314</v>
      </c>
      <c r="M34" s="3">
        <f>[1]BLG!M226</f>
        <v>-2.0009555048830094</v>
      </c>
      <c r="N34" s="3">
        <f>[1]BLG!N226</f>
        <v>-5.7146251558519907</v>
      </c>
      <c r="O34" s="3">
        <f>[1]BLG!O226</f>
        <v>-1.3693375279414965</v>
      </c>
      <c r="P34" s="3">
        <f>[1]BLG!P226</f>
        <v>-4.3317265811022736</v>
      </c>
      <c r="Q34" s="3">
        <f>[1]BLG!Q226</f>
        <v>-3.3098126983798011</v>
      </c>
      <c r="R34" s="3">
        <f>[1]BLG!R226</f>
        <v>-3.9689518986236578</v>
      </c>
      <c r="S34" s="3">
        <f>[1]BLG!S226</f>
        <v>-1.4576942675589066</v>
      </c>
      <c r="T34" s="3">
        <f>[1]BLG!T226</f>
        <v>-1.6474665976327287</v>
      </c>
      <c r="U34" s="3">
        <f>[1]BLG!U226</f>
        <v>-1.2154854552740062</v>
      </c>
      <c r="V34" s="3">
        <f>[1]BLG!V226</f>
        <v>-2.7239807782335532</v>
      </c>
      <c r="X34" s="20" t="str">
        <f>HLOOKUP(Y34,$L34:$U173,ROW(L$162)-ROW(X34)+1,0)</f>
        <v>HB</v>
      </c>
      <c r="Y34" s="9">
        <f t="shared" si="28"/>
        <v>-5.7146251558519907</v>
      </c>
      <c r="Z34" s="20" t="str">
        <f>HLOOKUP(AA34,$L34:$U173,ROW(N$162)-ROW(Z34)+1,0)</f>
        <v>SH</v>
      </c>
      <c r="AA34" s="9">
        <f t="shared" si="29"/>
        <v>-1.2154854552740062</v>
      </c>
    </row>
    <row r="35" spans="1:27" x14ac:dyDescent="0.35">
      <c r="A35">
        <f>[1]BLG!A227</f>
        <v>2023</v>
      </c>
      <c r="B35" s="3">
        <f>[1]BLG!B227</f>
        <v>1.0099536509383711</v>
      </c>
      <c r="C35" s="3">
        <f>[1]BLG!C227</f>
        <v>1.5127657022723469</v>
      </c>
      <c r="D35" s="3">
        <f>[1]BLG!D227</f>
        <v>0.69905393747060884</v>
      </c>
      <c r="E35" s="3">
        <f>[1]BLG!E227</f>
        <v>1.2938261377982485</v>
      </c>
      <c r="F35" s="3">
        <f>[1]BLG!F227</f>
        <v>0.87226048156141189</v>
      </c>
      <c r="G35" s="3">
        <f>[1]BLG!G227</f>
        <v>0.88332391921737496</v>
      </c>
      <c r="H35" s="14">
        <f>[1]BLG!H227</f>
        <v>1.0207302518286099</v>
      </c>
      <c r="I35" s="3">
        <f>[1]BLG!I227</f>
        <v>0.98309339478256241</v>
      </c>
      <c r="J35" s="3">
        <f>[1]BLG!J227</f>
        <v>0.54134164139688323</v>
      </c>
      <c r="K35" s="3">
        <f>[1]BLG!K227</f>
        <v>0.53815296202721541</v>
      </c>
      <c r="L35" s="3">
        <f>[1]BLG!L227</f>
        <v>-9.0189738790115825E-2</v>
      </c>
      <c r="M35" s="3">
        <f>[1]BLG!M227</f>
        <v>0.56451193960066348</v>
      </c>
      <c r="N35" s="3">
        <f>[1]BLG!N227</f>
        <v>1.6981583353264966</v>
      </c>
      <c r="O35" s="3">
        <f>[1]BLG!O227</f>
        <v>1.4037628929169017</v>
      </c>
      <c r="P35" s="3">
        <f>[1]BLG!P227</f>
        <v>1.1621903978156638</v>
      </c>
      <c r="Q35" s="3">
        <f>[1]BLG!Q227</f>
        <v>0.50929716553642379</v>
      </c>
      <c r="R35" s="3">
        <f>[1]BLG!R227</f>
        <v>0.70829553120709932</v>
      </c>
      <c r="S35" s="3">
        <f>[1]BLG!S227</f>
        <v>-0.9362176158003308</v>
      </c>
      <c r="T35" s="3">
        <f>[1]BLG!T227</f>
        <v>1.1110390452717667</v>
      </c>
      <c r="U35" s="3">
        <f>[1]BLG!U227</f>
        <v>0.49432006597966449</v>
      </c>
      <c r="V35" s="3">
        <f>[1]BLG!V227</f>
        <v>0.66680941666480464</v>
      </c>
      <c r="X35" s="20" t="str">
        <f>HLOOKUP(Y35,$L35:$U174,ROW(L$162)-ROW(X35)+1,0)</f>
        <v>RP</v>
      </c>
      <c r="Y35" s="9">
        <f t="shared" si="28"/>
        <v>-0.9362176158003308</v>
      </c>
      <c r="Z35" s="20" t="str">
        <f>HLOOKUP(AA35,$L35:$U174,ROW(N$162)-ROW(Z35)+1,0)</f>
        <v>HB</v>
      </c>
      <c r="AA35" s="9">
        <f t="shared" si="29"/>
        <v>1.6981583353264966</v>
      </c>
    </row>
    <row r="36" spans="1:27" x14ac:dyDescent="0.35">
      <c r="A36">
        <f>[1]BLG!A228</f>
        <v>2024</v>
      </c>
      <c r="B36" s="3">
        <f>[1]BLG!B228</f>
        <v>3.2078822603724717</v>
      </c>
      <c r="C36" s="3">
        <f>[1]BLG!C228</f>
        <v>3.8096235877936948</v>
      </c>
      <c r="D36" s="3">
        <f>[1]BLG!D228</f>
        <v>2.6828455172112484</v>
      </c>
      <c r="E36" s="3">
        <f>[1]BLG!E228</f>
        <v>2.7454109450153936</v>
      </c>
      <c r="F36" s="3">
        <f>[1]BLG!F228</f>
        <v>3.9211016468530602</v>
      </c>
      <c r="G36" s="3">
        <f>[1]BLG!G228</f>
        <v>3.7113654382051635</v>
      </c>
      <c r="H36" s="14">
        <f>[1]BLG!H228</f>
        <v>3.2865113854364565</v>
      </c>
      <c r="I36" s="3">
        <f>[1]BLG!I228</f>
        <v>3.1764984554269633</v>
      </c>
      <c r="J36" s="3">
        <f>[1]BLG!J228</f>
        <v>3.04053899779375</v>
      </c>
      <c r="K36" s="3">
        <f>[1]BLG!K228</f>
        <v>2.9938163005684588</v>
      </c>
      <c r="L36" s="3">
        <f>[1]BLG!L228</f>
        <v>3.0294809187918332</v>
      </c>
      <c r="M36" s="3">
        <f>[1]BLG!M228</f>
        <v>1.9461462824294671</v>
      </c>
      <c r="N36" s="3">
        <f>[1]BLG!N228</f>
        <v>3.7901238593909738</v>
      </c>
      <c r="O36" s="3">
        <f>[1]BLG!O228</f>
        <v>3.4417131566712982</v>
      </c>
      <c r="P36" s="3">
        <f>[1]BLG!P228</f>
        <v>3.9646197094394608</v>
      </c>
      <c r="Q36" s="3">
        <f>[1]BLG!Q228</f>
        <v>3.2753621506399497</v>
      </c>
      <c r="R36" s="3">
        <f>[1]BLG!R228</f>
        <v>3.4464828763434099</v>
      </c>
      <c r="S36" s="3">
        <f>[1]BLG!S228</f>
        <v>2.3662431455595794</v>
      </c>
      <c r="T36" s="3">
        <f>[1]BLG!T228</f>
        <v>2.1440387738904434</v>
      </c>
      <c r="U36" s="3">
        <f>[1]BLG!U228</f>
        <v>3.3411154950622119</v>
      </c>
      <c r="V36" s="3">
        <f>[1]BLG!V228</f>
        <v>3.0994460766311818</v>
      </c>
      <c r="X36" s="20" t="str">
        <f>HLOOKUP(Y36,$L36:$U175,ROW(L$162)-ROW(X36)+1,0)</f>
        <v>BY</v>
      </c>
      <c r="Y36" s="9">
        <f t="shared" ref="Y36:Y38" si="30">MIN(L36:U36)</f>
        <v>1.9461462824294671</v>
      </c>
      <c r="Z36" s="20" t="str">
        <f>HLOOKUP(AA36,$L36:$U175,ROW(N$162)-ROW(Z36)+1,0)</f>
        <v>HE</v>
      </c>
      <c r="AA36" s="9">
        <f t="shared" ref="AA36:AA38" si="31">MAX(L36:U36)</f>
        <v>3.9646197094394608</v>
      </c>
    </row>
    <row r="37" spans="1:27" x14ac:dyDescent="0.35">
      <c r="A37">
        <f>A36+1</f>
        <v>2025</v>
      </c>
      <c r="B37" s="3">
        <f>[1]BLG!B229</f>
        <v>2.2390218549583807</v>
      </c>
      <c r="C37" s="3">
        <f>[1]BLG!C229</f>
        <v>3.762206666600278</v>
      </c>
      <c r="D37" s="3">
        <f>[1]BLG!D229</f>
        <v>2.627410429555411</v>
      </c>
      <c r="E37" s="3">
        <f>[1]BLG!E229</f>
        <v>2.9659300163202857</v>
      </c>
      <c r="F37" s="3">
        <f>[1]BLG!F229</f>
        <v>2.8619554755177319</v>
      </c>
      <c r="G37" s="3">
        <f>[1]BLG!G229</f>
        <v>3.1164875992462129</v>
      </c>
      <c r="H37" s="14">
        <f>[1]BLG!H229</f>
        <v>2.9533413777092647</v>
      </c>
      <c r="I37" s="3">
        <f>[1]BLG!I229</f>
        <v>2.7909443195402055</v>
      </c>
      <c r="J37" s="3">
        <f>[1]BLG!J229</f>
        <v>2.3047132484030737</v>
      </c>
      <c r="K37" s="3">
        <f>[1]BLG!K229</f>
        <v>2.2626217719593971</v>
      </c>
      <c r="L37" s="3">
        <f>[1]BLG!L229</f>
        <v>1.4830376595082555</v>
      </c>
      <c r="M37" s="3">
        <f>[1]BLG!M229</f>
        <v>2.8407765652167711</v>
      </c>
      <c r="N37" s="3">
        <f>[1]BLG!N229</f>
        <v>3.2358887422984139</v>
      </c>
      <c r="O37" s="3">
        <f>[1]BLG!O229</f>
        <v>3.4147937198649743</v>
      </c>
      <c r="P37" s="3">
        <f>[1]BLG!P229</f>
        <v>1.8545003160387949</v>
      </c>
      <c r="Q37" s="3">
        <f>[1]BLG!Q229</f>
        <v>2.4073511387223192</v>
      </c>
      <c r="R37" s="3">
        <f>[1]BLG!R229</f>
        <v>2.3008628954937791</v>
      </c>
      <c r="S37" s="3">
        <f>[1]BLG!S229</f>
        <v>1.3737731019610351</v>
      </c>
      <c r="T37" s="3">
        <f>[1]BLG!T229</f>
        <v>0.7035725852383905</v>
      </c>
      <c r="U37" s="3">
        <f>[1]BLG!U229</f>
        <v>2.905818750889182</v>
      </c>
      <c r="V37" s="3">
        <f>[1]BLG!V229</f>
        <v>2.3699279990393336</v>
      </c>
      <c r="X37" s="20" t="str">
        <f t="shared" ref="X37" si="32">HLOOKUP(Y37,$L37:$U196,ROW(L$162)-ROW(X37)+1,0)</f>
        <v>SL</v>
      </c>
      <c r="Y37" s="9">
        <f t="shared" si="30"/>
        <v>0.7035725852383905</v>
      </c>
      <c r="Z37" s="20" t="str">
        <f t="shared" ref="Z37" si="33">HLOOKUP(AA37,$L37:$U196,ROW(N$162)-ROW(Z37)+1,0)</f>
        <v>HH</v>
      </c>
      <c r="AA37" s="9">
        <f t="shared" si="31"/>
        <v>3.4147937198649743</v>
      </c>
    </row>
    <row r="38" spans="1:27" x14ac:dyDescent="0.35">
      <c r="A38" t="str">
        <f>A29</f>
        <v>ø 2019-2025</v>
      </c>
      <c r="B38" s="3">
        <f>((1+B32/100)*(1+B33/100)*(1+B34/100)*(1+B35/100)*(1+B36/100)*(1+B37/100))^(1/6)*100-100</f>
        <v>1.4171667117112321</v>
      </c>
      <c r="C38" s="3">
        <f>((1+C32/100)*(1+C33/100)*(1+C34/100)*(1+C35/100)*(1+C36/100)*(1+C37/100))^(1/6)*100-100</f>
        <v>1.6572489856548032</v>
      </c>
      <c r="D38" s="3">
        <f t="shared" ref="D38:V38" si="34">((1+D32/100)*(1+D33/100)*(1+D34/100)*(1+D35/100)*(1+D36/100)*(1+D37/100))^(1/6)*100-100</f>
        <v>1.271298161950682</v>
      </c>
      <c r="E38" s="3">
        <f t="shared" si="34"/>
        <v>1.5237559532959466</v>
      </c>
      <c r="F38" s="3">
        <f t="shared" si="34"/>
        <v>1.4248617268361983</v>
      </c>
      <c r="G38" s="3">
        <f t="shared" si="34"/>
        <v>1.8855289194528382</v>
      </c>
      <c r="H38" s="14">
        <f t="shared" si="34"/>
        <v>1.6166657973144254</v>
      </c>
      <c r="I38" s="3">
        <f t="shared" si="34"/>
        <v>1.4245748376062721</v>
      </c>
      <c r="J38" s="3">
        <f t="shared" si="34"/>
        <v>0.6235369035304501</v>
      </c>
      <c r="K38" s="3">
        <f t="shared" si="34"/>
        <v>0.55353451616863936</v>
      </c>
      <c r="L38" s="3">
        <f t="shared" si="34"/>
        <v>0.36760818335690715</v>
      </c>
      <c r="M38" s="3">
        <f t="shared" si="34"/>
        <v>0.64659357806371531</v>
      </c>
      <c r="N38" s="3">
        <f t="shared" si="34"/>
        <v>0.20473729818597519</v>
      </c>
      <c r="O38" s="3">
        <f t="shared" si="34"/>
        <v>1.2452392107346668</v>
      </c>
      <c r="P38" s="3">
        <f t="shared" si="34"/>
        <v>0.64717334597324339</v>
      </c>
      <c r="Q38" s="3">
        <f t="shared" si="34"/>
        <v>0.5472646534269785</v>
      </c>
      <c r="R38" s="3">
        <f t="shared" si="34"/>
        <v>0.44445957653091739</v>
      </c>
      <c r="S38" s="3">
        <f t="shared" si="34"/>
        <v>0.41810021686627863</v>
      </c>
      <c r="T38" s="3">
        <f t="shared" si="34"/>
        <v>0.38663814929162754</v>
      </c>
      <c r="U38" s="3">
        <f t="shared" si="34"/>
        <v>1.0468901301200759</v>
      </c>
      <c r="V38" s="3">
        <f t="shared" si="34"/>
        <v>0.73587271784454344</v>
      </c>
      <c r="X38" s="20" t="str">
        <f>HLOOKUP(Y38,$L38:$U176,ROW(L$162)-ROW(X38)+1,0)</f>
        <v>HB</v>
      </c>
      <c r="Y38" s="9">
        <f t="shared" si="30"/>
        <v>0.20473729818597519</v>
      </c>
      <c r="Z38" s="20" t="str">
        <f>HLOOKUP(AA38,$L38:$U176,ROW(N$162)-ROW(Z38)+1,0)</f>
        <v>HH</v>
      </c>
      <c r="AA38" s="9">
        <f t="shared" si="31"/>
        <v>1.2452392107346668</v>
      </c>
    </row>
    <row r="39" spans="1:27" x14ac:dyDescent="0.35">
      <c r="B39" s="3"/>
      <c r="C39" s="3"/>
      <c r="D39" s="3"/>
      <c r="E39" s="3"/>
      <c r="F39" s="3"/>
      <c r="G39" s="3"/>
      <c r="H39" s="14"/>
      <c r="I39" s="3"/>
      <c r="J39" s="3"/>
      <c r="K39" s="3"/>
      <c r="L39" s="3"/>
      <c r="M39" s="3"/>
      <c r="N39" s="3"/>
      <c r="O39" s="3"/>
      <c r="P39" s="3"/>
      <c r="Q39" s="3"/>
      <c r="R39" s="3"/>
      <c r="S39" s="3"/>
      <c r="T39" s="3"/>
      <c r="U39" s="3"/>
      <c r="V39" s="3"/>
      <c r="X39" s="9"/>
      <c r="Y39" s="9"/>
      <c r="Z39" s="9"/>
      <c r="AA39" s="9"/>
    </row>
    <row r="40" spans="1:27" x14ac:dyDescent="0.35">
      <c r="A40" s="4" t="s">
        <v>356</v>
      </c>
      <c r="X40" s="9"/>
      <c r="Y40" s="9"/>
      <c r="Z40" s="9"/>
      <c r="AA40" s="9"/>
    </row>
    <row r="41" spans="1:27" x14ac:dyDescent="0.35">
      <c r="A41">
        <f>'[1]verf EK'!A101</f>
        <v>2019</v>
      </c>
      <c r="B41" s="3">
        <f>'[1]verf EK'!B101</f>
        <v>88.841270477029681</v>
      </c>
      <c r="C41" s="3">
        <f>'[1]verf EK'!C101</f>
        <v>85.460808266912323</v>
      </c>
      <c r="D41" s="3">
        <f>'[1]verf EK'!D101</f>
        <v>87.014859614691403</v>
      </c>
      <c r="E41" s="3">
        <f>'[1]verf EK'!E101</f>
        <v>84.663756158128734</v>
      </c>
      <c r="F41" s="3">
        <f>'[1]verf EK'!F101</f>
        <v>85.540914006488563</v>
      </c>
      <c r="G41" s="3">
        <f>'[1]verf EK'!G101</f>
        <v>88.701085432771251</v>
      </c>
      <c r="H41" s="14">
        <f>'[1]verf EK'!H101</f>
        <v>87.010854327712579</v>
      </c>
      <c r="I41" s="3">
        <f>'[1]verf EK'!I101</f>
        <v>86.518204029318696</v>
      </c>
      <c r="J41" s="3">
        <f>'[1]verf EK'!J101</f>
        <v>99.415228101093447</v>
      </c>
      <c r="K41" s="3">
        <f>'[1]verf EK'!K101</f>
        <v>100</v>
      </c>
      <c r="L41" s="3">
        <f>'[1]verf EK'!L101</f>
        <v>104.79432851363801</v>
      </c>
      <c r="M41" s="3">
        <f>'[1]verf EK'!M101</f>
        <v>108.43112909039934</v>
      </c>
      <c r="N41" s="3">
        <f>'[1]verf EK'!N101</f>
        <v>90.871950975287376</v>
      </c>
      <c r="O41" s="3">
        <f>'[1]verf EK'!O101</f>
        <v>103.83706492570192</v>
      </c>
      <c r="P41" s="3">
        <f>'[1]verf EK'!P101</f>
        <v>99.503344414627307</v>
      </c>
      <c r="Q41" s="3">
        <f>'[1]verf EK'!Q101</f>
        <v>95.049465294188323</v>
      </c>
      <c r="R41" s="3">
        <f>'[1]verf EK'!R101</f>
        <v>94.616894300476631</v>
      </c>
      <c r="S41" s="3">
        <f>'[1]verf EK'!S101</f>
        <v>96.058797612848963</v>
      </c>
      <c r="T41" s="3">
        <f>'[1]verf EK'!T101</f>
        <v>91.809188128329396</v>
      </c>
      <c r="U41" s="3">
        <f>'[1]verf EK'!U101</f>
        <v>99.675571754716231</v>
      </c>
      <c r="V41" s="3">
        <f>'[1]verf EK'!V101</f>
        <v>97.468658629390788</v>
      </c>
      <c r="X41" s="20" t="str">
        <f>HLOOKUP(Y41,$L41:$U178,ROW(L$162)-ROW(X41)+1,0)</f>
        <v>HB</v>
      </c>
      <c r="Y41" s="9">
        <f t="shared" ref="Y41:Y45" si="35">MIN(L41:U41)</f>
        <v>90.871950975287376</v>
      </c>
      <c r="Z41" s="20" t="str">
        <f>HLOOKUP(AA41,$L41:$U178,ROW(N$162)-ROW(Z41)+1,0)</f>
        <v>BY</v>
      </c>
      <c r="AA41" s="9">
        <f t="shared" ref="AA41:AA45" si="36">MAX(L41:U41)</f>
        <v>108.43112909039934</v>
      </c>
    </row>
    <row r="42" spans="1:27" x14ac:dyDescent="0.35">
      <c r="A42">
        <f>'[1]verf EK'!A102</f>
        <v>2020</v>
      </c>
      <c r="B42" s="3">
        <f>'[1]verf EK'!B102</f>
        <v>92.012702496281705</v>
      </c>
      <c r="C42" s="3">
        <f>'[1]verf EK'!C102</f>
        <v>88.189894279856901</v>
      </c>
      <c r="D42" s="3">
        <f>'[1]verf EK'!D102</f>
        <v>88.989829963420036</v>
      </c>
      <c r="E42" s="3">
        <f>'[1]verf EK'!E102</f>
        <v>87.639184789162684</v>
      </c>
      <c r="F42" s="3">
        <f>'[1]verf EK'!F102</f>
        <v>87.980865860031358</v>
      </c>
      <c r="G42" s="3">
        <f>'[1]verf EK'!G102</f>
        <v>89.632994332114009</v>
      </c>
      <c r="H42" s="14">
        <f>'[1]verf EK'!H102</f>
        <v>89.214937492462923</v>
      </c>
      <c r="I42" s="3">
        <f>'[1]verf EK'!I102</f>
        <v>89.090324396028464</v>
      </c>
      <c r="J42" s="3">
        <f>'[1]verf EK'!J102</f>
        <v>99.461349841218791</v>
      </c>
      <c r="K42" s="3">
        <f>'[1]verf EK'!K102</f>
        <v>100</v>
      </c>
      <c r="L42" s="3">
        <f>'[1]verf EK'!L102</f>
        <v>103.87908509868554</v>
      </c>
      <c r="M42" s="3">
        <f>'[1]verf EK'!M102</f>
        <v>107.34011335771999</v>
      </c>
      <c r="N42" s="3">
        <f>'[1]verf EK'!N102</f>
        <v>90.119387385938822</v>
      </c>
      <c r="O42" s="3">
        <f>'[1]verf EK'!O102</f>
        <v>102.32745105921133</v>
      </c>
      <c r="P42" s="3">
        <f>'[1]verf EK'!P102</f>
        <v>99.401053181653737</v>
      </c>
      <c r="Q42" s="3">
        <f>'[1]verf EK'!Q102</f>
        <v>95.264702335490611</v>
      </c>
      <c r="R42" s="3">
        <f>'[1]verf EK'!R102</f>
        <v>95.747075612011088</v>
      </c>
      <c r="S42" s="3">
        <f>'[1]verf EK'!S102</f>
        <v>97.113799895485784</v>
      </c>
      <c r="T42" s="3">
        <f>'[1]verf EK'!T102</f>
        <v>90.449009124894488</v>
      </c>
      <c r="U42" s="3">
        <f>'[1]verf EK'!U102</f>
        <v>100.74767857860674</v>
      </c>
      <c r="V42" s="3">
        <f>'[1]verf EK'!V102</f>
        <v>97.90167624713591</v>
      </c>
      <c r="X42" s="20" t="str">
        <f>HLOOKUP(Y42,$L42:$U179,ROW(L$162)-ROW(X42)+1,0)</f>
        <v>HB</v>
      </c>
      <c r="Y42" s="9">
        <f t="shared" si="35"/>
        <v>90.119387385938822</v>
      </c>
      <c r="Z42" s="20" t="str">
        <f>HLOOKUP(AA42,$L42:$U179,ROW(N$162)-ROW(Z42)+1,0)</f>
        <v>BY</v>
      </c>
      <c r="AA42" s="9">
        <f t="shared" si="36"/>
        <v>107.34011335771999</v>
      </c>
    </row>
    <row r="43" spans="1:27" x14ac:dyDescent="0.35">
      <c r="A43">
        <f>'[1]verf EK'!A103</f>
        <v>2021</v>
      </c>
      <c r="B43" s="3">
        <f>'[1]verf EK'!B103</f>
        <v>91.873633239612616</v>
      </c>
      <c r="C43" s="3">
        <f>'[1]verf EK'!C103</f>
        <v>87.761636988441111</v>
      </c>
      <c r="D43" s="3">
        <f>'[1]verf EK'!D103</f>
        <v>88.562168072477348</v>
      </c>
      <c r="E43" s="3">
        <f>'[1]verf EK'!E103</f>
        <v>87.527335207747583</v>
      </c>
      <c r="F43" s="3">
        <f>'[1]verf EK'!F103</f>
        <v>88.120899718837862</v>
      </c>
      <c r="G43" s="3">
        <f>'[1]verf EK'!G103</f>
        <v>89.663386441736961</v>
      </c>
      <c r="H43" s="14">
        <f>'[1]verf EK'!H103</f>
        <v>89.05420181193378</v>
      </c>
      <c r="I43" s="3">
        <f>'[1]verf EK'!I103</f>
        <v>88.87457044673539</v>
      </c>
      <c r="J43" s="3">
        <f>'[1]verf EK'!J103</f>
        <v>99.461105904404874</v>
      </c>
      <c r="K43" s="3">
        <f>'[1]verf EK'!K103</f>
        <v>100</v>
      </c>
      <c r="L43" s="3">
        <f>'[1]verf EK'!L103</f>
        <v>103.97532021243362</v>
      </c>
      <c r="M43" s="3">
        <f>'[1]verf EK'!M103</f>
        <v>107.45079662605437</v>
      </c>
      <c r="N43" s="3">
        <f>'[1]verf EK'!N103</f>
        <v>89.917213370821614</v>
      </c>
      <c r="O43" s="3">
        <f>'[1]verf EK'!O103</f>
        <v>101.55029678225556</v>
      </c>
      <c r="P43" s="3">
        <f>'[1]verf EK'!P103</f>
        <v>99.500156201187124</v>
      </c>
      <c r="Q43" s="3">
        <f>'[1]verf EK'!Q103</f>
        <v>94.888316151202744</v>
      </c>
      <c r="R43" s="3">
        <f>'[1]verf EK'!R103</f>
        <v>95.888003748828481</v>
      </c>
      <c r="S43" s="3">
        <f>'[1]verf EK'!S103</f>
        <v>96.551858794126829</v>
      </c>
      <c r="T43" s="3">
        <f>'[1]verf EK'!T103</f>
        <v>90.432677288347392</v>
      </c>
      <c r="U43" s="3">
        <f>'[1]verf EK'!U103</f>
        <v>101.04264292408622</v>
      </c>
      <c r="V43" s="3">
        <f>'[1]verf EK'!V103</f>
        <v>97.875663855045303</v>
      </c>
      <c r="X43" s="20" t="str">
        <f>HLOOKUP(Y43,$L43:$U180,ROW(L$162)-ROW(X43)+1,0)</f>
        <v>HB</v>
      </c>
      <c r="Y43" s="9">
        <f t="shared" si="35"/>
        <v>89.917213370821614</v>
      </c>
      <c r="Z43" s="20" t="str">
        <f>HLOOKUP(AA43,$L43:$U180,ROW(N$162)-ROW(Z43)+1,0)</f>
        <v>BY</v>
      </c>
      <c r="AA43" s="9">
        <f t="shared" si="36"/>
        <v>107.45079662605437</v>
      </c>
    </row>
    <row r="44" spans="1:27" x14ac:dyDescent="0.35">
      <c r="A44">
        <f>'[1]verf EK'!A104</f>
        <v>2022</v>
      </c>
      <c r="B44" s="3">
        <f>'[1]verf EK'!B104</f>
        <v>91.285172765709291</v>
      </c>
      <c r="C44" s="3">
        <f>'[1]verf EK'!C104</f>
        <v>88.161539583029594</v>
      </c>
      <c r="D44" s="3">
        <f>'[1]verf EK'!D104</f>
        <v>88.595276279341007</v>
      </c>
      <c r="E44" s="3">
        <f>'[1]verf EK'!E104</f>
        <v>86.820236186032957</v>
      </c>
      <c r="F44" s="3">
        <f>'[1]verf EK'!F104</f>
        <v>88.620790202653438</v>
      </c>
      <c r="G44" s="3">
        <f>'[1]verf EK'!G104</f>
        <v>89.473684210526315</v>
      </c>
      <c r="H44" s="14">
        <f>'[1]verf EK'!H104</f>
        <v>88.941536667152647</v>
      </c>
      <c r="I44" s="3">
        <f>'[1]verf EK'!I104</f>
        <v>88.78116343490305</v>
      </c>
      <c r="J44" s="3">
        <f>'[1]verf EK'!J104</f>
        <v>99.453273071876367</v>
      </c>
      <c r="K44" s="3">
        <f>'[1]verf EK'!K104</f>
        <v>100</v>
      </c>
      <c r="L44" s="3">
        <f>'[1]verf EK'!L104</f>
        <v>103.95101326724013</v>
      </c>
      <c r="M44" s="3">
        <f>'[1]verf EK'!M104</f>
        <v>108.1207173057297</v>
      </c>
      <c r="N44" s="3">
        <f>'[1]verf EK'!N104</f>
        <v>90.242746756086888</v>
      </c>
      <c r="O44" s="3">
        <f>'[1]verf EK'!O104</f>
        <v>101.98279632599505</v>
      </c>
      <c r="P44" s="3">
        <f>'[1]verf EK'!P104</f>
        <v>98.487388832191286</v>
      </c>
      <c r="Q44" s="3">
        <f>'[1]verf EK'!Q104</f>
        <v>94.922729260825193</v>
      </c>
      <c r="R44" s="3">
        <f>'[1]verf EK'!R104</f>
        <v>95.673567575448317</v>
      </c>
      <c r="S44" s="3">
        <f>'[1]verf EK'!S104</f>
        <v>96.260387811634345</v>
      </c>
      <c r="T44" s="3">
        <f>'[1]verf EK'!T104</f>
        <v>89.732468289838181</v>
      </c>
      <c r="U44" s="3">
        <f>'[1]verf EK'!U104</f>
        <v>101.77868493949556</v>
      </c>
      <c r="V44" s="3">
        <f>'[1]verf EK'!V104</f>
        <v>97.856830441755363</v>
      </c>
      <c r="X44" s="20" t="str">
        <f>HLOOKUP(Y44,$L44:$U181,ROW(L$162)-ROW(X44)+1,0)</f>
        <v>SL</v>
      </c>
      <c r="Y44" s="9">
        <f t="shared" si="35"/>
        <v>89.732468289838181</v>
      </c>
      <c r="Z44" s="20" t="str">
        <f>HLOOKUP(AA44,$L44:$U181,ROW(N$162)-ROW(Z44)+1,0)</f>
        <v>BY</v>
      </c>
      <c r="AA44" s="9">
        <f t="shared" si="36"/>
        <v>108.1207173057297</v>
      </c>
    </row>
    <row r="45" spans="1:27" x14ac:dyDescent="0.35">
      <c r="A45">
        <f>A44+1</f>
        <v>2023</v>
      </c>
      <c r="B45" s="3">
        <f>'[1]verf EK'!B105</f>
        <v>90.915342823739778</v>
      </c>
      <c r="C45" s="3">
        <f>'[1]verf EK'!C105</f>
        <v>87.067601953098134</v>
      </c>
      <c r="D45" s="3">
        <f>'[1]verf EK'!D105</f>
        <v>88.528987002269446</v>
      </c>
      <c r="E45" s="3">
        <f>'[1]verf EK'!E105</f>
        <v>86.287050409187813</v>
      </c>
      <c r="F45" s="3">
        <f>'[1]verf EK'!F105</f>
        <v>88.494601471700705</v>
      </c>
      <c r="G45" s="3">
        <f>'[1]verf EK'!G105</f>
        <v>90.121037067601947</v>
      </c>
      <c r="H45" s="14">
        <f>'[1]verf EK'!H105</f>
        <v>88.821264012103711</v>
      </c>
      <c r="I45" s="3">
        <f>'[1]verf EK'!I105</f>
        <v>88.432707516676984</v>
      </c>
      <c r="J45" s="3">
        <f>'[1]verf EK'!J105</f>
        <v>99.480778488412085</v>
      </c>
      <c r="K45" s="3">
        <f>'[1]verf EK'!K105</f>
        <v>100</v>
      </c>
      <c r="L45" s="3">
        <f>'[1]verf EK'!L105</f>
        <v>103.98872154597345</v>
      </c>
      <c r="M45" s="3">
        <f>'[1]verf EK'!M105</f>
        <v>108.40038511794236</v>
      </c>
      <c r="N45" s="3">
        <f>'[1]verf EK'!N105</f>
        <v>89.56743002544529</v>
      </c>
      <c r="O45" s="3">
        <f>'[1]verf EK'!O105</f>
        <v>101.84994154459804</v>
      </c>
      <c r="P45" s="3">
        <f>'[1]verf EK'!P105</f>
        <v>99.119730417440337</v>
      </c>
      <c r="Q45" s="3">
        <f>'[1]verf EK'!Q105</f>
        <v>94.68399697407331</v>
      </c>
      <c r="R45" s="3">
        <f>'[1]verf EK'!R105</f>
        <v>95.43360154047177</v>
      </c>
      <c r="S45" s="3">
        <f>'[1]verf EK'!S105</f>
        <v>96.296678357747055</v>
      </c>
      <c r="T45" s="3">
        <f>'[1]verf EK'!T105</f>
        <v>89.980056392270143</v>
      </c>
      <c r="U45" s="3">
        <f>'[1]verf EK'!U105</f>
        <v>101.07626710680147</v>
      </c>
      <c r="V45" s="3">
        <f>'[1]verf EK'!V105</f>
        <v>97.833711574169584</v>
      </c>
      <c r="X45" s="20" t="str">
        <f t="shared" ref="X45" si="37">HLOOKUP(Y45,$L45:$U204,ROW(L$162)-ROW(X45)+1,0)</f>
        <v>HB</v>
      </c>
      <c r="Y45" s="9">
        <f t="shared" si="35"/>
        <v>89.56743002544529</v>
      </c>
      <c r="Z45" s="20" t="str">
        <f t="shared" ref="Z45" si="38">HLOOKUP(AA45,$L45:$U204,ROW(N$162)-ROW(Z45)+1,0)</f>
        <v>BY</v>
      </c>
      <c r="AA45" s="9">
        <f t="shared" si="36"/>
        <v>108.40038511794236</v>
      </c>
    </row>
    <row r="46" spans="1:27" x14ac:dyDescent="0.35">
      <c r="A46">
        <f>A45+1</f>
        <v>2024</v>
      </c>
      <c r="X46" s="20"/>
      <c r="Y46" s="9"/>
      <c r="Z46" s="20"/>
      <c r="AA46" s="9"/>
    </row>
    <row r="47" spans="1:27" x14ac:dyDescent="0.35">
      <c r="A47">
        <f>A46+1</f>
        <v>2025</v>
      </c>
      <c r="X47" s="20"/>
      <c r="Y47" s="9"/>
      <c r="Z47" s="20"/>
      <c r="AA47" s="9"/>
    </row>
    <row r="48" spans="1:27" x14ac:dyDescent="0.35">
      <c r="X48" s="20"/>
      <c r="Y48" s="9"/>
      <c r="Z48" s="20"/>
      <c r="AA48" s="9"/>
    </row>
    <row r="49" spans="1:27" x14ac:dyDescent="0.35">
      <c r="A49" s="4" t="s">
        <v>357</v>
      </c>
      <c r="X49" s="9"/>
      <c r="Y49" s="9"/>
      <c r="Z49" s="9"/>
      <c r="AA49" s="9"/>
    </row>
    <row r="50" spans="1:27" x14ac:dyDescent="0.35">
      <c r="A50">
        <f>[1]Verbraucherpreisniveau!A34</f>
        <v>2020</v>
      </c>
      <c r="B50" s="3">
        <f>[1]Verbraucherpreisniveau!B34</f>
        <v>96.153276710041126</v>
      </c>
      <c r="C50" s="3">
        <f>[1]Verbraucherpreisniveau!C34</f>
        <v>94.633853235067903</v>
      </c>
      <c r="D50" s="3">
        <f>[1]Verbraucherpreisniveau!D34</f>
        <v>96.64490741578733</v>
      </c>
      <c r="E50" s="3">
        <f>[1]Verbraucherpreisniveau!E34</f>
        <v>96.94015889138457</v>
      </c>
      <c r="F50" s="3">
        <f>[1]Verbraucherpreisniveau!F34</f>
        <v>96.048307865972902</v>
      </c>
      <c r="G50" s="3">
        <f>[1]Verbraucherpreisniveau!G34</f>
        <v>86.189890681944121</v>
      </c>
      <c r="H50" s="14">
        <f>[1]Verbraucherpreisniveau!H34</f>
        <v>93.66125726715137</v>
      </c>
      <c r="I50" s="3">
        <f>[1]Verbraucherpreisniveau!I34</f>
        <v>96.197549882945765</v>
      </c>
      <c r="J50" s="3">
        <f>[1]Verbraucherpreisniveau!J34</f>
        <v>99.27255623358397</v>
      </c>
      <c r="K50" s="3">
        <f>[1]Verbraucherpreisniveau!K34</f>
        <v>100</v>
      </c>
      <c r="L50" s="3">
        <f>[1]Verbraucherpreisniveau!L34</f>
        <v>101.50537986719097</v>
      </c>
      <c r="M50" s="3">
        <f>[1]Verbraucherpreisniveau!M34</f>
        <v>104.29866187407949</v>
      </c>
      <c r="N50" s="3">
        <f>[1]Verbraucherpreisniveau!N34</f>
        <v>93.561993526724024</v>
      </c>
      <c r="O50" s="3">
        <f>[1]Verbraucherpreisniveau!O34</f>
        <v>92.247150955339777</v>
      </c>
      <c r="P50" s="3">
        <f>[1]Verbraucherpreisniveau!P34</f>
        <v>97.421280586641558</v>
      </c>
      <c r="Q50" s="3">
        <f>[1]Verbraucherpreisniveau!Q34</f>
        <v>99.632957303737584</v>
      </c>
      <c r="R50" s="3">
        <f>[1]Verbraucherpreisniveau!R34</f>
        <v>98.537239577691182</v>
      </c>
      <c r="S50" s="3">
        <f>[1]Verbraucherpreisniveau!S34</f>
        <v>100.55735452652254</v>
      </c>
      <c r="T50" s="3">
        <f>[1]Verbraucherpreisniveau!T34</f>
        <v>94.243308569492797</v>
      </c>
      <c r="U50" s="3">
        <f>[1]Verbraucherpreisniveau!U34</f>
        <v>101.36077519169567</v>
      </c>
      <c r="V50" s="3">
        <f>[1]Verbraucherpreisniveau!V34</f>
        <v>99.443425302788626</v>
      </c>
      <c r="X50" s="20" t="str">
        <f>HLOOKUP(Y50,$L50:$U184,ROW(L$162)-ROW(X50)+1,0)</f>
        <v>HH</v>
      </c>
      <c r="Y50" s="9">
        <f t="shared" ref="Y50:Y53" si="39">MIN(L50:U50)</f>
        <v>92.247150955339777</v>
      </c>
      <c r="Z50" s="20" t="str">
        <f>HLOOKUP(AA50,$L50:$U184,ROW(N$162)-ROW(Z50)+1,0)</f>
        <v>BY</v>
      </c>
      <c r="AA50" s="9">
        <f t="shared" ref="AA50:AA53" si="40">MAX(L50:U50)</f>
        <v>104.29866187407949</v>
      </c>
    </row>
    <row r="51" spans="1:27" x14ac:dyDescent="0.35">
      <c r="A51">
        <f>[1]Verbraucherpreisniveau!A35</f>
        <v>2021</v>
      </c>
      <c r="B51" s="3">
        <f>[1]Verbraucherpreisniveau!B35</f>
        <v>95.685062726070527</v>
      </c>
      <c r="C51" s="3">
        <f>[1]Verbraucherpreisniveau!C35</f>
        <v>94.039478268240572</v>
      </c>
      <c r="D51" s="3">
        <f>[1]Verbraucherpreisniveau!D35</f>
        <v>96.042759810211905</v>
      </c>
      <c r="E51" s="3">
        <f>[1]Verbraucherpreisniveau!E35</f>
        <v>96.677831015723356</v>
      </c>
      <c r="F51" s="3">
        <f>[1]Verbraucherpreisniveau!F35</f>
        <v>96.063455105688178</v>
      </c>
      <c r="G51" s="3">
        <f>[1]Verbraucherpreisniveau!G35</f>
        <v>86.430681783926801</v>
      </c>
      <c r="H51" s="14">
        <f>[1]Verbraucherpreisniveau!H35</f>
        <v>93.421244389207359</v>
      </c>
      <c r="I51" s="3">
        <f>[1]Verbraucherpreisniveau!I35</f>
        <v>95.787187099197794</v>
      </c>
      <c r="J51" s="3">
        <f>[1]Verbraucherpreisniveau!J35</f>
        <v>99.284321855037888</v>
      </c>
      <c r="K51" s="3">
        <f>[1]Verbraucherpreisniveau!K35</f>
        <v>100</v>
      </c>
      <c r="L51" s="3">
        <f>[1]Verbraucherpreisniveau!L35</f>
        <v>101.65095842666561</v>
      </c>
      <c r="M51" s="3">
        <f>[1]Verbraucherpreisniveau!M35</f>
        <v>104.25673509887621</v>
      </c>
      <c r="N51" s="3">
        <f>[1]Verbraucherpreisniveau!N35</f>
        <v>92.679613232767608</v>
      </c>
      <c r="O51" s="3">
        <f>[1]Verbraucherpreisniveau!O35</f>
        <v>91.682008534803188</v>
      </c>
      <c r="P51" s="3">
        <f>[1]Verbraucherpreisniveau!P35</f>
        <v>97.757702694134124</v>
      </c>
      <c r="Q51" s="3">
        <f>[1]Verbraucherpreisniveau!Q35</f>
        <v>99.289657532657884</v>
      </c>
      <c r="R51" s="3">
        <f>[1]Verbraucherpreisniveau!R35</f>
        <v>98.636573419358257</v>
      </c>
      <c r="S51" s="3">
        <f>[1]Verbraucherpreisniveau!S35</f>
        <v>100.02620622127381</v>
      </c>
      <c r="T51" s="3">
        <f>[1]Verbraucherpreisniveau!T35</f>
        <v>94.365710829553691</v>
      </c>
      <c r="U51" s="3">
        <f>[1]Verbraucherpreisniveau!U35</f>
        <v>101.70910649817534</v>
      </c>
      <c r="V51" s="3">
        <f>[1]Verbraucherpreisniveau!V35</f>
        <v>99.370961926894068</v>
      </c>
      <c r="X51" s="20" t="str">
        <f>HLOOKUP(Y51,$L51:$U185,ROW(L$162)-ROW(X51)+1,0)</f>
        <v>HH</v>
      </c>
      <c r="Y51" s="9">
        <f t="shared" si="39"/>
        <v>91.682008534803188</v>
      </c>
      <c r="Z51" s="20" t="str">
        <f>HLOOKUP(AA51,$L51:$U185,ROW(N$162)-ROW(Z51)+1,0)</f>
        <v>BY</v>
      </c>
      <c r="AA51" s="9">
        <f t="shared" si="40"/>
        <v>104.25673509887621</v>
      </c>
    </row>
    <row r="52" spans="1:27" x14ac:dyDescent="0.35">
      <c r="A52">
        <f>[1]Verbraucherpreisniveau!A36</f>
        <v>2022</v>
      </c>
      <c r="B52" s="3">
        <f>[1]Verbraucherpreisniveau!B36</f>
        <v>94.833873992216624</v>
      </c>
      <c r="C52" s="3">
        <f>[1]Verbraucherpreisniveau!C36</f>
        <v>93.794734316866837</v>
      </c>
      <c r="D52" s="3">
        <f>[1]Verbraucherpreisniveau!D36</f>
        <v>95.999334106966984</v>
      </c>
      <c r="E52" s="3">
        <f>[1]Verbraucherpreisniveau!E36</f>
        <v>95.47140392337289</v>
      </c>
      <c r="F52" s="3">
        <f>[1]Verbraucherpreisniveau!F36</f>
        <v>96.006387206170473</v>
      </c>
      <c r="G52" s="3">
        <f>[1]Verbraucherpreisniveau!G36</f>
        <v>85.998523549000822</v>
      </c>
      <c r="H52" s="14">
        <f>[1]Verbraucherpreisniveau!H36</f>
        <v>92.990488775473395</v>
      </c>
      <c r="I52" s="3">
        <f>[1]Verbraucherpreisniveau!I36</f>
        <v>95.351121298071831</v>
      </c>
      <c r="J52" s="3">
        <f>[1]Verbraucherpreisniveau!J36</f>
        <v>99.262317376583368</v>
      </c>
      <c r="K52" s="3">
        <f>[1]Verbraucherpreisniveau!K36</f>
        <v>100</v>
      </c>
      <c r="L52" s="3">
        <f>[1]Verbraucherpreisniveau!L36</f>
        <v>102.08692476897258</v>
      </c>
      <c r="M52" s="3">
        <f>[1]Verbraucherpreisniveau!M36</f>
        <v>104.63040251481183</v>
      </c>
      <c r="N52" s="3">
        <f>[1]Verbraucherpreisniveau!N36</f>
        <v>91.245124254277982</v>
      </c>
      <c r="O52" s="3">
        <f>[1]Verbraucherpreisniveau!O36</f>
        <v>92.737960357136899</v>
      </c>
      <c r="P52" s="3">
        <f>[1]Verbraucherpreisniveau!P36</f>
        <v>96.746597483477572</v>
      </c>
      <c r="Q52" s="3">
        <f>[1]Verbraucherpreisniveau!Q36</f>
        <v>99.321462722781291</v>
      </c>
      <c r="R52" s="3">
        <f>[1]Verbraucherpreisniveau!R36</f>
        <v>98.150459617504907</v>
      </c>
      <c r="S52" s="3">
        <f>[1]Verbraucherpreisniveau!S36</f>
        <v>99.901665238810438</v>
      </c>
      <c r="T52" s="3">
        <f>[1]Verbraucherpreisniveau!T36</f>
        <v>94.225457643598389</v>
      </c>
      <c r="U52" s="3">
        <f>[1]Verbraucherpreisniveau!U36</f>
        <v>103.00752618473126</v>
      </c>
      <c r="V52" s="3">
        <f>[1]Verbraucherpreisniveau!V36</f>
        <v>99.263610249170171</v>
      </c>
      <c r="X52" s="20" t="str">
        <f>HLOOKUP(Y52,$L52:$U186,ROW(L$162)-ROW(X52)+1,0)</f>
        <v>HB</v>
      </c>
      <c r="Y52" s="9">
        <f t="shared" si="39"/>
        <v>91.245124254277982</v>
      </c>
      <c r="Z52" s="20" t="str">
        <f>HLOOKUP(AA52,$L52:$U186,ROW(N$162)-ROW(Z52)+1,0)</f>
        <v>BY</v>
      </c>
      <c r="AA52" s="9">
        <f t="shared" si="40"/>
        <v>104.63040251481183</v>
      </c>
    </row>
    <row r="53" spans="1:27" x14ac:dyDescent="0.35">
      <c r="A53">
        <f>A52+1</f>
        <v>2023</v>
      </c>
      <c r="B53" s="3">
        <f>[1]Verbraucherpreisniveau!B37</f>
        <v>93.901016793196817</v>
      </c>
      <c r="C53" s="3">
        <f>[1]Verbraucherpreisniveau!C37</f>
        <v>92.186007078775773</v>
      </c>
      <c r="D53" s="3">
        <f>[1]Verbraucherpreisniveau!D37</f>
        <v>95.349153721583022</v>
      </c>
      <c r="E53" s="3">
        <f>[1]Verbraucherpreisniveau!E37</f>
        <v>94.81643596618062</v>
      </c>
      <c r="F53" s="3">
        <f>[1]Verbraucherpreisniveau!F37</f>
        <v>95.566040097504029</v>
      </c>
      <c r="G53" s="3">
        <f>[1]Verbraucherpreisniveau!G37</f>
        <v>86.38348314869053</v>
      </c>
      <c r="H53" s="14">
        <f>[1]Verbraucherpreisniveau!H37</f>
        <v>92.490165987817804</v>
      </c>
      <c r="I53" s="3">
        <f>[1]Verbraucherpreisniveau!I37</f>
        <v>94.552351192899508</v>
      </c>
      <c r="J53" s="3">
        <f>[1]Verbraucherpreisniveau!J37</f>
        <v>99.276291060554726</v>
      </c>
      <c r="K53" s="3">
        <f>[1]Verbraucherpreisniveau!K37</f>
        <v>100</v>
      </c>
      <c r="L53" s="3">
        <f>[1]Verbraucherpreisniveau!L37</f>
        <v>101.72432591612497</v>
      </c>
      <c r="M53" s="3">
        <f>[1]Verbraucherpreisniveau!M37</f>
        <v>104.90405298318576</v>
      </c>
      <c r="N53" s="3">
        <f>[1]Verbraucherpreisniveau!N37</f>
        <v>91.984928639219689</v>
      </c>
      <c r="O53" s="3">
        <f>[1]Verbraucherpreisniveau!O37</f>
        <v>92.875192714155204</v>
      </c>
      <c r="P53" s="3">
        <f>[1]Verbraucherpreisniveau!P37</f>
        <v>97.419848403029818</v>
      </c>
      <c r="Q53" s="3">
        <f>[1]Verbraucherpreisniveau!Q37</f>
        <v>98.879747889564158</v>
      </c>
      <c r="R53" s="3">
        <f>[1]Verbraucherpreisniveau!R37</f>
        <v>98.154056804554273</v>
      </c>
      <c r="S53" s="3">
        <f>[1]Verbraucherpreisniveau!S37</f>
        <v>99.992790344289588</v>
      </c>
      <c r="T53" s="3">
        <f>[1]Verbraucherpreisniveau!T37</f>
        <v>94.589211418403877</v>
      </c>
      <c r="U53" s="3">
        <f>[1]Verbraucherpreisniveau!U37</f>
        <v>102.1543107114055</v>
      </c>
      <c r="V53" s="3">
        <f>[1]Verbraucherpreisniveau!V37</f>
        <v>99.228000086650908</v>
      </c>
      <c r="X53" s="20" t="str">
        <f t="shared" ref="X53" si="41">HLOOKUP(Y53,$L53:$U212,ROW(L$162)-ROW(X53)+1,0)</f>
        <v>HB</v>
      </c>
      <c r="Y53" s="9">
        <f t="shared" si="39"/>
        <v>91.984928639219689</v>
      </c>
      <c r="Z53" s="20" t="str">
        <f t="shared" ref="Z53" si="42">HLOOKUP(AA53,$L53:$U212,ROW(N$162)-ROW(Z53)+1,0)</f>
        <v>BY</v>
      </c>
      <c r="AA53" s="9">
        <f t="shared" si="40"/>
        <v>104.90405298318576</v>
      </c>
    </row>
    <row r="54" spans="1:27" x14ac:dyDescent="0.35">
      <c r="A54">
        <f>A53+1</f>
        <v>2024</v>
      </c>
      <c r="B54" s="3"/>
      <c r="C54" s="3"/>
      <c r="D54" s="3"/>
      <c r="E54" s="3"/>
      <c r="F54" s="3"/>
      <c r="G54" s="3"/>
      <c r="H54" s="14"/>
      <c r="I54" s="3"/>
      <c r="J54" s="3"/>
      <c r="K54" s="3"/>
      <c r="L54" s="3"/>
      <c r="M54" s="3"/>
      <c r="N54" s="3"/>
      <c r="O54" s="3"/>
      <c r="P54" s="3"/>
      <c r="Q54" s="3"/>
      <c r="R54" s="3"/>
      <c r="S54" s="3"/>
      <c r="T54" s="3"/>
      <c r="U54" s="3"/>
      <c r="V54" s="3"/>
      <c r="X54" s="20"/>
      <c r="Y54" s="9"/>
      <c r="Z54" s="20"/>
      <c r="AA54" s="9"/>
    </row>
    <row r="55" spans="1:27" x14ac:dyDescent="0.35">
      <c r="A55">
        <f>A54+1</f>
        <v>2025</v>
      </c>
      <c r="B55" s="3"/>
      <c r="C55" s="3"/>
      <c r="D55" s="3"/>
      <c r="E55" s="3"/>
      <c r="F55" s="3"/>
      <c r="G55" s="3"/>
      <c r="H55" s="14"/>
      <c r="I55" s="3"/>
      <c r="J55" s="3"/>
      <c r="K55" s="3"/>
      <c r="L55" s="3"/>
      <c r="M55" s="3"/>
      <c r="N55" s="3"/>
      <c r="O55" s="3"/>
      <c r="P55" s="3"/>
      <c r="Q55" s="3"/>
      <c r="R55" s="3"/>
      <c r="S55" s="3"/>
      <c r="T55" s="3"/>
      <c r="U55" s="3"/>
      <c r="V55" s="3"/>
      <c r="X55" s="20"/>
      <c r="Y55" s="9"/>
      <c r="Z55" s="20"/>
      <c r="AA55" s="9"/>
    </row>
    <row r="56" spans="1:27" x14ac:dyDescent="0.35">
      <c r="H56"/>
      <c r="X56" s="20"/>
      <c r="Y56" s="9"/>
      <c r="Z56" s="20"/>
      <c r="AA56" s="9"/>
    </row>
    <row r="57" spans="1:27" x14ac:dyDescent="0.35">
      <c r="A57" s="4" t="s">
        <v>358</v>
      </c>
      <c r="X57" s="20"/>
      <c r="Y57" s="9"/>
      <c r="Z57" s="20"/>
      <c r="AA57" s="9"/>
    </row>
    <row r="58" spans="1:27" x14ac:dyDescent="0.35">
      <c r="A58">
        <f>[1]Verbraucherpreisniveau!A11</f>
        <v>2020</v>
      </c>
      <c r="B58" s="3">
        <f>[1]Verbraucherpreisniveau!B11</f>
        <v>95.693777315311152</v>
      </c>
      <c r="C58" s="3">
        <f>[1]Verbraucherpreisniveau!C11</f>
        <v>93.190640838427669</v>
      </c>
      <c r="D58" s="3">
        <f>[1]Verbraucherpreisniveau!D11</f>
        <v>92.079171415175054</v>
      </c>
      <c r="E58" s="3">
        <f>[1]Verbraucherpreisniveau!E11</f>
        <v>90.405447846807149</v>
      </c>
      <c r="F58" s="3">
        <f>[1]Verbraucherpreisniveau!F11</f>
        <v>91.600641192764201</v>
      </c>
      <c r="G58" s="3">
        <f>[1]Verbraucherpreisniveau!G11</f>
        <v>103.9947882784485</v>
      </c>
      <c r="H58" s="14">
        <f>[1]Verbraucherpreisniveau!H11</f>
        <v>95.252765226067666</v>
      </c>
      <c r="I58" s="3">
        <f>[1]Verbraucherpreisniveau!I11</f>
        <v>92.611843549481804</v>
      </c>
      <c r="J58" s="3">
        <f>[1]Verbraucherpreisniveau!J11</f>
        <v>100.19017703864763</v>
      </c>
      <c r="K58" s="3">
        <f>[1]Verbraucherpreisniveau!K11</f>
        <v>100</v>
      </c>
      <c r="L58" s="3">
        <f>[1]Verbraucherpreisniveau!L11</f>
        <v>102.33850189477671</v>
      </c>
      <c r="M58" s="3">
        <f>[1]Verbraucherpreisniveau!M11</f>
        <v>102.91609827872237</v>
      </c>
      <c r="N58" s="3">
        <f>[1]Verbraucherpreisniveau!N11</f>
        <v>96.320507920984085</v>
      </c>
      <c r="O58" s="3">
        <f>[1]Verbraucherpreisniveau!O11</f>
        <v>110.92749206829356</v>
      </c>
      <c r="P58" s="3">
        <f>[1]Verbraucherpreisniveau!P11</f>
        <v>102.03217673088527</v>
      </c>
      <c r="Q58" s="3">
        <f>[1]Verbraucherpreisniveau!Q11</f>
        <v>95.615652604860387</v>
      </c>
      <c r="R58" s="3">
        <f>[1]Verbraucherpreisniveau!R11</f>
        <v>97.168416755291574</v>
      </c>
      <c r="S58" s="3">
        <f>[1]Verbraucherpreisniveau!S11</f>
        <v>96.57553179749921</v>
      </c>
      <c r="T58" s="3">
        <f>[1]Verbraucherpreisniveau!T11</f>
        <v>95.973932258755042</v>
      </c>
      <c r="U58" s="3">
        <f>[1]Verbraucherpreisniveau!U11</f>
        <v>99.395134249980416</v>
      </c>
      <c r="V58" s="3">
        <f>[1]Verbraucherpreisniveau!V11</f>
        <v>98.449621932311416</v>
      </c>
      <c r="X58" s="20" t="str">
        <f>HLOOKUP(Y58,$L58:$U189,ROW(L$162)-ROW(X58)+1,0)</f>
        <v>NI</v>
      </c>
      <c r="Y58" s="9">
        <f t="shared" ref="Y58:Y63" si="43">MIN(L58:U58)</f>
        <v>95.615652604860387</v>
      </c>
      <c r="Z58" s="20" t="str">
        <f>HLOOKUP(AA58,$L58:$U189,ROW(N$162)-ROW(Z58)+1,0)</f>
        <v>HH</v>
      </c>
      <c r="AA58" s="9">
        <f t="shared" ref="AA58:AA63" si="44">MAX(L58:U58)</f>
        <v>110.92749206829356</v>
      </c>
    </row>
    <row r="59" spans="1:27" x14ac:dyDescent="0.35">
      <c r="A59">
        <f>[1]Verbraucherpreisniveau!A12</f>
        <v>2021</v>
      </c>
      <c r="B59" s="3">
        <f>[1]Verbraucherpreisniveau!B12</f>
        <v>96.016693329271945</v>
      </c>
      <c r="C59" s="3">
        <f>[1]Verbraucherpreisniveau!C12</f>
        <v>93.32424913939613</v>
      </c>
      <c r="D59" s="3">
        <f>[1]Verbraucherpreisniveau!D12</f>
        <v>92.211186191945345</v>
      </c>
      <c r="E59" s="3">
        <f>[1]Verbraucherpreisniveau!E12</f>
        <v>90.535062990306869</v>
      </c>
      <c r="F59" s="3">
        <f>[1]Verbraucherpreisniveau!F12</f>
        <v>91.73196989623996</v>
      </c>
      <c r="G59" s="3">
        <f>[1]Verbraucherpreisniveau!G12</f>
        <v>103.74022811238697</v>
      </c>
      <c r="H59" s="14">
        <f>[1]Verbraucherpreisniveau!H12</f>
        <v>95.32542880816294</v>
      </c>
      <c r="I59" s="3">
        <f>[1]Verbraucherpreisniveau!I12</f>
        <v>92.783359798107824</v>
      </c>
      <c r="J59" s="3">
        <f>[1]Verbraucherpreisniveau!J12</f>
        <v>100.17805837423668</v>
      </c>
      <c r="K59" s="3">
        <f>[1]Verbraucherpreisniveau!K12</f>
        <v>100</v>
      </c>
      <c r="L59" s="3">
        <f>[1]Verbraucherpreisniveau!L12</f>
        <v>102.28661079220902</v>
      </c>
      <c r="M59" s="3">
        <f>[1]Verbraucherpreisniveau!M12</f>
        <v>103.06365005977692</v>
      </c>
      <c r="N59" s="3">
        <f>[1]Verbraucherpreisniveau!N12</f>
        <v>97.019409376463273</v>
      </c>
      <c r="O59" s="3">
        <f>[1]Verbraucherpreisniveau!O12</f>
        <v>110.76360390131099</v>
      </c>
      <c r="P59" s="3">
        <f>[1]Verbraucherpreisniveau!P12</f>
        <v>101.78242067789259</v>
      </c>
      <c r="Q59" s="3">
        <f>[1]Verbraucherpreisniveau!Q12</f>
        <v>95.56717034701478</v>
      </c>
      <c r="R59" s="3">
        <f>[1]Verbraucherpreisniveau!R12</f>
        <v>97.213437596981308</v>
      </c>
      <c r="S59" s="3">
        <f>[1]Verbraucherpreisniveau!S12</f>
        <v>96.526562829483737</v>
      </c>
      <c r="T59" s="3">
        <f>[1]Verbraucherpreisniveau!T12</f>
        <v>95.832137005452893</v>
      </c>
      <c r="U59" s="3">
        <f>[1]Verbraucherpreisniveau!U12</f>
        <v>99.344735592480021</v>
      </c>
      <c r="V59" s="3">
        <f>[1]Verbraucherpreisniveau!V12</f>
        <v>98.495236392147589</v>
      </c>
      <c r="X59" s="20" t="str">
        <f>HLOOKUP(Y59,$L59:$U190,ROW(L$162)-ROW(X59)+1,0)</f>
        <v>NI</v>
      </c>
      <c r="Y59" s="9">
        <f t="shared" si="43"/>
        <v>95.56717034701478</v>
      </c>
      <c r="Z59" s="20" t="str">
        <f>HLOOKUP(AA59,$L59:$U190,ROW(N$162)-ROW(Z59)+1,0)</f>
        <v>HH</v>
      </c>
      <c r="AA59" s="9">
        <f t="shared" si="44"/>
        <v>110.76360390131099</v>
      </c>
    </row>
    <row r="60" spans="1:27" x14ac:dyDescent="0.35">
      <c r="A60">
        <f>[1]Verbraucherpreisniveau!A13</f>
        <v>2022</v>
      </c>
      <c r="B60" s="3">
        <f>[1]Verbraucherpreisniveau!B13</f>
        <v>96.257981376149843</v>
      </c>
      <c r="C60" s="3">
        <f>[1]Verbraucherpreisniveau!C13</f>
        <v>93.994124750322754</v>
      </c>
      <c r="D60" s="3">
        <f>[1]Verbraucherpreisniveau!D13</f>
        <v>92.287386265225535</v>
      </c>
      <c r="E60" s="3">
        <f>[1]Verbraucherpreisniveau!E13</f>
        <v>90.93847227355792</v>
      </c>
      <c r="F60" s="3">
        <f>[1]Verbraucherpreisniveau!F13</f>
        <v>92.307181617347297</v>
      </c>
      <c r="G60" s="3">
        <f>[1]Verbraucherpreisniveau!G13</f>
        <v>104.04095386538282</v>
      </c>
      <c r="H60" s="14">
        <f>[1]Verbraucherpreisniveau!H13</f>
        <v>95.645842750545185</v>
      </c>
      <c r="I60" s="3">
        <f>[1]Verbraucherpreisniveau!I13</f>
        <v>93.109721444564045</v>
      </c>
      <c r="J60" s="3">
        <f>[1]Verbraucherpreisniveau!J13</f>
        <v>100.19237481084444</v>
      </c>
      <c r="K60" s="3">
        <f>[1]Verbraucherpreisniveau!K13</f>
        <v>100</v>
      </c>
      <c r="L60" s="3">
        <f>[1]Verbraucherpreisniveau!L13</f>
        <v>101.82598163524472</v>
      </c>
      <c r="M60" s="3">
        <f>[1]Verbraucherpreisniveau!M13</f>
        <v>103.33585144186344</v>
      </c>
      <c r="N60" s="3">
        <f>[1]Verbraucherpreisniveau!N13</f>
        <v>98.901445412691075</v>
      </c>
      <c r="O60" s="3">
        <f>[1]Verbraucherpreisniveau!O13</f>
        <v>109.96877215463439</v>
      </c>
      <c r="P60" s="3">
        <f>[1]Verbraucherpreisniveau!P13</f>
        <v>101.79933082298942</v>
      </c>
      <c r="Q60" s="3">
        <f>[1]Verbraucherpreisniveau!Q13</f>
        <v>95.571215584859516</v>
      </c>
      <c r="R60" s="3">
        <f>[1]Verbraucherpreisniveau!R13</f>
        <v>97.476433577887349</v>
      </c>
      <c r="S60" s="3">
        <f>[1]Verbraucherpreisniveau!S13</f>
        <v>96.355138406880641</v>
      </c>
      <c r="T60" s="3">
        <f>[1]Verbraucherpreisniveau!T13</f>
        <v>95.231660884307246</v>
      </c>
      <c r="U60" s="3">
        <f>[1]Verbraucherpreisniveau!U13</f>
        <v>98.807037416827271</v>
      </c>
      <c r="V60" s="3">
        <f>[1]Verbraucherpreisniveau!V13</f>
        <v>98.582783958911506</v>
      </c>
      <c r="X60" s="20" t="str">
        <f>HLOOKUP(Y60,$L60:$U191,ROW(L$162)-ROW(X60)+1,0)</f>
        <v>SL</v>
      </c>
      <c r="Y60" s="9">
        <f t="shared" si="43"/>
        <v>95.231660884307246</v>
      </c>
      <c r="Z60" s="20" t="str">
        <f>HLOOKUP(AA60,$L60:$U191,ROW(N$162)-ROW(Z60)+1,0)</f>
        <v>HH</v>
      </c>
      <c r="AA60" s="9">
        <f t="shared" si="44"/>
        <v>109.96877215463439</v>
      </c>
    </row>
    <row r="61" spans="1:27" x14ac:dyDescent="0.35">
      <c r="A61">
        <f>[1]Verbraucherpreisniveau!A14</f>
        <v>2023</v>
      </c>
      <c r="B61" s="3">
        <f>[1]Verbraucherpreisniveau!B14</f>
        <v>96.820402939797177</v>
      </c>
      <c r="C61" s="3">
        <f>[1]Verbraucherpreisniveau!C14</f>
        <v>94.447741812590053</v>
      </c>
      <c r="D61" s="3">
        <f>[1]Verbraucherpreisniveau!D14</f>
        <v>92.847165965176487</v>
      </c>
      <c r="E61" s="3">
        <f>[1]Verbraucherpreisniveau!E14</f>
        <v>91.004317479265836</v>
      </c>
      <c r="F61" s="3">
        <f>[1]Verbraucherpreisniveau!F14</f>
        <v>92.60046914302562</v>
      </c>
      <c r="G61" s="3">
        <f>[1]Verbraucherpreisniveau!G14</f>
        <v>104.32669971466422</v>
      </c>
      <c r="H61" s="14">
        <f>[1]Verbraucherpreisniveau!H14</f>
        <v>96.033197760508543</v>
      </c>
      <c r="I61" s="3">
        <f>[1]Verbraucherpreisniveau!I14</f>
        <v>93.527772076510658</v>
      </c>
      <c r="J61" s="3">
        <f>[1]Verbraucherpreisniveau!J14</f>
        <v>100.20597810985166</v>
      </c>
      <c r="K61" s="3">
        <f>[1]Verbraucherpreisniveau!K14</f>
        <v>100</v>
      </c>
      <c r="L61" s="3">
        <f>[1]Verbraucherpreisniveau!L14</f>
        <v>102.22601192925626</v>
      </c>
      <c r="M61" s="3">
        <f>[1]Verbraucherpreisniveau!M14</f>
        <v>103.33288565630249</v>
      </c>
      <c r="N61" s="3">
        <f>[1]Verbraucherpreisniveau!N14</f>
        <v>97.371853574778285</v>
      </c>
      <c r="O61" s="3">
        <f>[1]Verbraucherpreisniveau!O14</f>
        <v>109.66323575560664</v>
      </c>
      <c r="P61" s="3">
        <f>[1]Verbraucherpreisniveau!P14</f>
        <v>101.74490316118954</v>
      </c>
      <c r="Q61" s="3">
        <f>[1]Verbraucherpreisniveau!Q14</f>
        <v>95.756713578824076</v>
      </c>
      <c r="R61" s="3">
        <f>[1]Verbraucherpreisniveau!R14</f>
        <v>97.228382246594734</v>
      </c>
      <c r="S61" s="3">
        <f>[1]Verbraucherpreisniveau!S14</f>
        <v>96.303621517295099</v>
      </c>
      <c r="T61" s="3">
        <f>[1]Verbraucherpreisniveau!T14</f>
        <v>95.127187385307906</v>
      </c>
      <c r="U61" s="3">
        <f>[1]Verbraucherpreisniveau!U14</f>
        <v>98.944691029584035</v>
      </c>
      <c r="V61" s="3">
        <f>[1]Verbraucherpreisniveau!V14</f>
        <v>98.594863837562215</v>
      </c>
      <c r="X61" s="20" t="str">
        <f>HLOOKUP(Y61,$L61:$U192,ROW(L$162)-ROW(X61)+1,0)</f>
        <v>SL</v>
      </c>
      <c r="Y61" s="9">
        <f t="shared" si="43"/>
        <v>95.127187385307906</v>
      </c>
      <c r="Z61" s="20" t="str">
        <f>HLOOKUP(AA61,$L61:$U192,ROW(N$162)-ROW(Z61)+1,0)</f>
        <v>HH</v>
      </c>
      <c r="AA61" s="9">
        <f t="shared" si="44"/>
        <v>109.66323575560664</v>
      </c>
    </row>
    <row r="62" spans="1:27" x14ac:dyDescent="0.35">
      <c r="A62">
        <f>A61+1</f>
        <v>2024</v>
      </c>
      <c r="B62" s="3">
        <f>[1]Verbraucherpreisniveau!B15</f>
        <v>97.587281666323562</v>
      </c>
      <c r="C62" s="3">
        <f>[1]Verbraucherpreisniveau!C15</f>
        <v>94.702767020672724</v>
      </c>
      <c r="D62" s="3">
        <f>[1]Verbraucherpreisniveau!D15</f>
        <v>93.999698805953557</v>
      </c>
      <c r="E62" s="3">
        <f>[1]Verbraucherpreisniveau!E15</f>
        <v>91.269540746746998</v>
      </c>
      <c r="F62" s="3">
        <f>[1]Verbraucherpreisniveau!F15</f>
        <v>92.857107085266392</v>
      </c>
      <c r="G62" s="3">
        <f>[1]Verbraucherpreisniveau!G15</f>
        <v>103.97564241294093</v>
      </c>
      <c r="H62" s="14">
        <f>[1]Verbraucherpreisniveau!H15</f>
        <v>96.455180242621296</v>
      </c>
      <c r="I62" s="3">
        <f>[1]Verbraucherpreisniveau!I15</f>
        <v>94.183286031803391</v>
      </c>
      <c r="J62" s="3">
        <f>[1]Verbraucherpreisniveau!J15</f>
        <v>100.18926557507291</v>
      </c>
      <c r="K62" s="3">
        <f>[1]Verbraucherpreisniveau!K15</f>
        <v>100</v>
      </c>
      <c r="L62" s="3">
        <f>[1]Verbraucherpreisniveau!L15</f>
        <v>102.61273944889592</v>
      </c>
      <c r="M62" s="3">
        <f>[1]Verbraucherpreisniveau!M15</f>
        <v>103.56249010293088</v>
      </c>
      <c r="N62" s="3">
        <f>[1]Verbraucherpreisniveau!N15</f>
        <v>95.747543998411089</v>
      </c>
      <c r="O62" s="3">
        <f>[1]Verbraucherpreisniveau!O15</f>
        <v>108.81053329513335</v>
      </c>
      <c r="P62" s="3">
        <f>[1]Verbraucherpreisniveau!P15</f>
        <v>101.25164525600911</v>
      </c>
      <c r="Q62" s="3">
        <f>[1]Verbraucherpreisniveau!Q15</f>
        <v>95.842873123259139</v>
      </c>
      <c r="R62" s="3">
        <f>[1]Verbraucherpreisniveau!R15</f>
        <v>96.963272245179738</v>
      </c>
      <c r="S62" s="3">
        <f>[1]Verbraucherpreisniveau!S15</f>
        <v>96.565847424135498</v>
      </c>
      <c r="T62" s="3">
        <f>[1]Verbraucherpreisniveau!T15</f>
        <v>95.427540008050144</v>
      </c>
      <c r="U62" s="3">
        <f>[1]Verbraucherpreisniveau!U15</f>
        <v>99.116790618173169</v>
      </c>
      <c r="V62" s="3">
        <f>[1]Verbraucherpreisniveau!V15</f>
        <v>98.58711601401518</v>
      </c>
      <c r="X62" s="20" t="str">
        <f t="shared" ref="X62:X63" si="45">HLOOKUP(Y62,$L62:$U221,ROW(L$162)-ROW(X62)+1,0)</f>
        <v>SL</v>
      </c>
      <c r="Y62" s="9">
        <f t="shared" si="43"/>
        <v>95.427540008050144</v>
      </c>
      <c r="Z62" s="20" t="str">
        <f t="shared" ref="Z62:Z63" si="46">HLOOKUP(AA62,$L62:$U221,ROW(N$162)-ROW(Z62)+1,0)</f>
        <v>HH</v>
      </c>
      <c r="AA62" s="9">
        <f t="shared" si="44"/>
        <v>108.81053329513335</v>
      </c>
    </row>
    <row r="63" spans="1:27" x14ac:dyDescent="0.35">
      <c r="A63">
        <f>A62+1</f>
        <v>2025</v>
      </c>
      <c r="B63" s="3">
        <f>[1]Verbraucherpreisniveau!B16</f>
        <v>98.613913133767781</v>
      </c>
      <c r="C63" s="3">
        <f>[1]Verbraucherpreisniveau!C16</f>
        <v>94.668859565060998</v>
      </c>
      <c r="D63" s="3">
        <f>[1]Verbraucherpreisniveau!D16</f>
        <v>95.255994033126726</v>
      </c>
      <c r="E63" s="3">
        <f>[1]Verbraucherpreisniveau!E16</f>
        <v>92.08059035604461</v>
      </c>
      <c r="F63" s="3">
        <f>[1]Verbraucherpreisniveau!F16</f>
        <v>92.756122389436683</v>
      </c>
      <c r="G63" s="3">
        <f>[1]Verbraucherpreisniveau!G16</f>
        <v>103.6778238943983</v>
      </c>
      <c r="H63" s="14">
        <f>[1]Verbraucherpreisniveau!H16</f>
        <v>96.953744873933161</v>
      </c>
      <c r="I63" s="3">
        <f>[1]Verbraucherpreisniveau!I16</f>
        <v>94.922434051046892</v>
      </c>
      <c r="J63" s="3">
        <f>[1]Verbraucherpreisniveau!J16</f>
        <v>100.17508754110389</v>
      </c>
      <c r="K63" s="3">
        <f>[1]Verbraucherpreisniveau!K16</f>
        <v>100</v>
      </c>
      <c r="L63" s="3">
        <f>[1]Verbraucherpreisniveau!L16</f>
        <v>103.21845265785529</v>
      </c>
      <c r="M63" s="3">
        <f>[1]Verbraucherpreisniveau!M16</f>
        <v>103.73958758133482</v>
      </c>
      <c r="N63" s="3">
        <f>[1]Verbraucherpreisniveau!N16</f>
        <v>94.708849974644025</v>
      </c>
      <c r="O63" s="3">
        <f>[1]Verbraucherpreisniveau!O16</f>
        <v>108.14047289965045</v>
      </c>
      <c r="P63" s="3">
        <f>[1]Verbraucherpreisniveau!P16</f>
        <v>100.98730556349413</v>
      </c>
      <c r="Q63" s="3">
        <f>[1]Verbraucherpreisniveau!Q16</f>
        <v>95.970403437064519</v>
      </c>
      <c r="R63" s="3">
        <f>[1]Verbraucherpreisniveau!R16</f>
        <v>96.581658299590373</v>
      </c>
      <c r="S63" s="3">
        <f>[1]Verbraucherpreisniveau!S16</f>
        <v>96.6318706529254</v>
      </c>
      <c r="T63" s="3">
        <f>[1]Verbraucherpreisniveau!T16</f>
        <v>95.859417144522581</v>
      </c>
      <c r="U63" s="3">
        <f>[1]Verbraucherpreisniveau!U16</f>
        <v>98.750393224555822</v>
      </c>
      <c r="V63" s="3">
        <f>[1]Verbraucherpreisniveau!V16</f>
        <v>98.620038213823207</v>
      </c>
      <c r="X63" s="20" t="str">
        <f t="shared" si="45"/>
        <v>HB</v>
      </c>
      <c r="Y63" s="9">
        <f t="shared" si="43"/>
        <v>94.708849974644025</v>
      </c>
      <c r="Z63" s="20" t="str">
        <f t="shared" si="46"/>
        <v>HH</v>
      </c>
      <c r="AA63" s="9">
        <f t="shared" si="44"/>
        <v>108.14047289965045</v>
      </c>
    </row>
    <row r="64" spans="1:27" x14ac:dyDescent="0.35">
      <c r="A64" t="s">
        <v>359</v>
      </c>
      <c r="X64" s="9"/>
      <c r="Y64" s="9"/>
      <c r="Z64" s="9"/>
      <c r="AA64" s="9"/>
    </row>
    <row r="65" spans="1:27" x14ac:dyDescent="0.35">
      <c r="X65" s="9"/>
      <c r="Y65" s="9"/>
      <c r="Z65" s="9"/>
      <c r="AA65" s="9"/>
    </row>
    <row r="66" spans="1:27" x14ac:dyDescent="0.35">
      <c r="A66" s="4" t="s">
        <v>360</v>
      </c>
      <c r="X66" s="9"/>
      <c r="Y66" s="9"/>
      <c r="Z66" s="9"/>
      <c r="AA66" s="9"/>
    </row>
    <row r="67" spans="1:27" x14ac:dyDescent="0.35">
      <c r="A67">
        <f>'[1]BLG VG'!A124</f>
        <v>2019</v>
      </c>
      <c r="B67" s="3">
        <f>'[1]BLG VG'!B124</f>
        <v>70.021703743895827</v>
      </c>
      <c r="C67" s="3">
        <f>'[1]BLG VG'!C124</f>
        <v>65.056972327726541</v>
      </c>
      <c r="D67" s="3">
        <f>'[1]BLG VG'!D124</f>
        <v>70.455778621812257</v>
      </c>
      <c r="E67" s="3">
        <f>'[1]BLG VG'!E124</f>
        <v>68.122626153011396</v>
      </c>
      <c r="F67" s="3">
        <f>'[1]BLG VG'!F124</f>
        <v>66.413456321215421</v>
      </c>
      <c r="G67" s="3">
        <f>'[1]BLG VG'!G124</f>
        <v>95.30656538252849</v>
      </c>
      <c r="H67" s="14">
        <f>'[1]BLG VG'!H124</f>
        <v>71.432447097124253</v>
      </c>
      <c r="I67" s="3">
        <f>'[1]BLG VG'!I124</f>
        <v>68.610960390667387</v>
      </c>
      <c r="J67" s="3">
        <f>'[1]BLG VG'!J124</f>
        <v>99.918610960390666</v>
      </c>
      <c r="K67" s="3">
        <f>'[1]BLG VG'!K124</f>
        <v>100</v>
      </c>
      <c r="L67" s="3">
        <f>'[1]BLG VG'!L124</f>
        <v>105.58871405317419</v>
      </c>
      <c r="M67" s="3">
        <f>'[1]BLG VG'!M124</f>
        <v>102.6587086272382</v>
      </c>
      <c r="N67" s="3">
        <f>'[1]BLG VG'!N124</f>
        <v>110.82474226804125</v>
      </c>
      <c r="O67" s="3">
        <f>'[1]BLG VG'!O124</f>
        <v>120.78133478024959</v>
      </c>
      <c r="P67" s="3">
        <f>'[1]BLG VG'!P124</f>
        <v>100.92240911557244</v>
      </c>
      <c r="Q67" s="3">
        <f>'[1]BLG VG'!Q124</f>
        <v>95.38795442213781</v>
      </c>
      <c r="R67" s="3">
        <f>'[1]BLG VG'!R124</f>
        <v>94.329896907216508</v>
      </c>
      <c r="S67" s="3">
        <f>'[1]BLG VG'!S124</f>
        <v>95.930548019533362</v>
      </c>
      <c r="T67" s="3">
        <f>'[1]BLG VG'!T124</f>
        <v>95.903418339663588</v>
      </c>
      <c r="U67" s="3">
        <f>'[1]BLG VG'!U124</f>
        <v>86.950623982636998</v>
      </c>
      <c r="V67" s="3">
        <f>'[1]BLG VG'!V124</f>
        <v>96.01193705914271</v>
      </c>
      <c r="X67" s="20" t="str">
        <f t="shared" ref="X67:X72" si="47">HLOOKUP(Y67,$L67:$U195,ROW(L$162)-ROW(X67)+1,0)</f>
        <v>SH</v>
      </c>
      <c r="Y67" s="9">
        <f t="shared" ref="Y67:Y71" si="48">MIN(L67:U67)</f>
        <v>86.950623982636998</v>
      </c>
      <c r="Z67" s="20" t="str">
        <f t="shared" ref="Z67:Z72" si="49">HLOOKUP(AA67,$L67:$U195,ROW(N$162)-ROW(Z67)+1,0)</f>
        <v>HH</v>
      </c>
      <c r="AA67" s="9">
        <f t="shared" ref="AA67:AA71" si="50">MAX(L67:U67)</f>
        <v>120.78133478024959</v>
      </c>
    </row>
    <row r="68" spans="1:27" x14ac:dyDescent="0.35">
      <c r="A68">
        <f>'[1]BLG VG'!A125</f>
        <v>2020</v>
      </c>
      <c r="B68" s="3">
        <f>'[1]BLG VG'!B125</f>
        <v>71.378941742383745</v>
      </c>
      <c r="C68" s="3">
        <f>'[1]BLG VG'!C125</f>
        <v>64.991982896846594</v>
      </c>
      <c r="D68" s="3">
        <f>'[1]BLG VG'!D125</f>
        <v>71.592731159807585</v>
      </c>
      <c r="E68" s="3">
        <f>'[1]BLG VG'!E125</f>
        <v>69.321218599679312</v>
      </c>
      <c r="F68" s="3">
        <f>'[1]BLG VG'!F125</f>
        <v>66.541956173169424</v>
      </c>
      <c r="G68" s="3">
        <f>'[1]BLG VG'!G125</f>
        <v>93.800106894708719</v>
      </c>
      <c r="H68" s="14">
        <f>'[1]BLG VG'!H125</f>
        <v>72.047033671833233</v>
      </c>
      <c r="I68" s="3">
        <f>'[1]BLG VG'!I125</f>
        <v>69.454836985569202</v>
      </c>
      <c r="J68" s="3">
        <f>'[1]BLG VG'!J125</f>
        <v>99.89310529128808</v>
      </c>
      <c r="K68" s="3">
        <f>'[1]BLG VG'!K125</f>
        <v>100</v>
      </c>
      <c r="L68" s="3">
        <f>'[1]BLG VG'!L125</f>
        <v>106.4671298770711</v>
      </c>
      <c r="M68" s="3">
        <f>'[1]BLG VG'!M125</f>
        <v>102.27151256012827</v>
      </c>
      <c r="N68" s="3">
        <f>'[1]BLG VG'!N125</f>
        <v>108.25761624799573</v>
      </c>
      <c r="O68" s="3">
        <f>'[1]BLG VG'!O125</f>
        <v>121.88669160876535</v>
      </c>
      <c r="P68" s="3">
        <f>'[1]BLG VG'!P125</f>
        <v>101.22928915018707</v>
      </c>
      <c r="Q68" s="3">
        <f>'[1]BLG VG'!Q125</f>
        <v>95.296632816675569</v>
      </c>
      <c r="R68" s="3">
        <f>'[1]BLG VG'!R125</f>
        <v>93.907001603420625</v>
      </c>
      <c r="S68" s="3">
        <f>'[1]BLG VG'!S125</f>
        <v>96.098343132014961</v>
      </c>
      <c r="T68" s="3">
        <f>'[1]BLG VG'!T125</f>
        <v>95.430251202565472</v>
      </c>
      <c r="U68" s="3">
        <f>'[1]BLG VG'!U125</f>
        <v>87.867450561197231</v>
      </c>
      <c r="V68" s="3">
        <f>'[1]BLG VG'!V125</f>
        <v>96.044895777659008</v>
      </c>
      <c r="X68" s="20" t="str">
        <f t="shared" si="47"/>
        <v>SH</v>
      </c>
      <c r="Y68" s="9">
        <f t="shared" si="48"/>
        <v>87.867450561197231</v>
      </c>
      <c r="Z68" s="20" t="str">
        <f t="shared" si="49"/>
        <v>HH</v>
      </c>
      <c r="AA68" s="9">
        <f t="shared" si="50"/>
        <v>121.88669160876535</v>
      </c>
    </row>
    <row r="69" spans="1:27" x14ac:dyDescent="0.35">
      <c r="A69">
        <f>'[1]BLG VG'!A126</f>
        <v>2021</v>
      </c>
      <c r="B69" s="3">
        <f>'[1]BLG VG'!B126</f>
        <v>73.312068048910149</v>
      </c>
      <c r="C69" s="3">
        <f>'[1]BLG VG'!C126</f>
        <v>66.188197767145141</v>
      </c>
      <c r="D69" s="3">
        <f>'[1]BLG VG'!D126</f>
        <v>72.169059011164265</v>
      </c>
      <c r="E69" s="3">
        <f>'[1]BLG VG'!E126</f>
        <v>70.574162679425839</v>
      </c>
      <c r="F69" s="3">
        <f>'[1]BLG VG'!F126</f>
        <v>68.314726209463046</v>
      </c>
      <c r="G69" s="3">
        <f>'[1]BLG VG'!G126</f>
        <v>95.587453482190327</v>
      </c>
      <c r="H69" s="14">
        <f>'[1]BLG VG'!H126</f>
        <v>73.258904837852214</v>
      </c>
      <c r="I69" s="3">
        <f>'[1]BLG VG'!I126</f>
        <v>70.653907496012764</v>
      </c>
      <c r="J69" s="3">
        <f>'[1]BLG VG'!J126</f>
        <v>99.920255183413104</v>
      </c>
      <c r="K69" s="3">
        <f>'[1]BLG VG'!K126</f>
        <v>100</v>
      </c>
      <c r="L69" s="3">
        <f>'[1]BLG VG'!L126</f>
        <v>106.69856459330146</v>
      </c>
      <c r="M69" s="3">
        <f>'[1]BLG VG'!M126</f>
        <v>102.3391812865497</v>
      </c>
      <c r="N69" s="3">
        <f>'[1]BLG VG'!N126</f>
        <v>107.78841041998936</v>
      </c>
      <c r="O69" s="3">
        <f>'[1]BLG VG'!O126</f>
        <v>119.93620414673047</v>
      </c>
      <c r="P69" s="3">
        <f>'[1]BLG VG'!P126</f>
        <v>100.85061137692716</v>
      </c>
      <c r="Q69" s="3">
        <f>'[1]BLG VG'!Q126</f>
        <v>93.514088250930357</v>
      </c>
      <c r="R69" s="3">
        <f>'[1]BLG VG'!R126</f>
        <v>94.816586921850089</v>
      </c>
      <c r="S69" s="3">
        <f>'[1]BLG VG'!S126</f>
        <v>95.906432748538023</v>
      </c>
      <c r="T69" s="3">
        <f>'[1]BLG VG'!T126</f>
        <v>94.577352472089316</v>
      </c>
      <c r="U69" s="3">
        <f>'[1]BLG VG'!U126</f>
        <v>87.852206273258901</v>
      </c>
      <c r="V69" s="3">
        <f>'[1]BLG VG'!V126</f>
        <v>96.25199362041468</v>
      </c>
      <c r="X69" s="20" t="str">
        <f t="shared" si="47"/>
        <v>SH</v>
      </c>
      <c r="Y69" s="9">
        <f t="shared" si="48"/>
        <v>87.852206273258901</v>
      </c>
      <c r="Z69" s="20" t="str">
        <f t="shared" si="49"/>
        <v>HH</v>
      </c>
      <c r="AA69" s="9">
        <f t="shared" si="50"/>
        <v>119.93620414673047</v>
      </c>
    </row>
    <row r="70" spans="1:27" x14ac:dyDescent="0.35">
      <c r="A70">
        <f>'[1]BLG VG'!A127</f>
        <v>2022</v>
      </c>
      <c r="B70" s="3">
        <f>'[1]BLG VG'!B127</f>
        <v>75.236633410079307</v>
      </c>
      <c r="C70" s="3">
        <f>'[1]BLG VG'!C127</f>
        <v>68.969045791762596</v>
      </c>
      <c r="D70" s="3">
        <f>'[1]BLG VG'!D127</f>
        <v>74.085443847531323</v>
      </c>
      <c r="E70" s="3">
        <f>'[1]BLG VG'!E127</f>
        <v>72.320286518291113</v>
      </c>
      <c r="F70" s="3">
        <f>'[1]BLG VG'!F127</f>
        <v>70.65745715016628</v>
      </c>
      <c r="G70" s="3">
        <f>'[1]BLG VG'!G127</f>
        <v>96.878997185981049</v>
      </c>
      <c r="H70" s="14">
        <f>'[1]BLG VG'!H127</f>
        <v>75.262215400358144</v>
      </c>
      <c r="I70" s="3">
        <f>'[1]BLG VG'!I127</f>
        <v>72.729598362752611</v>
      </c>
      <c r="J70" s="3">
        <f>'[1]BLG VG'!J127</f>
        <v>99.948836019442297</v>
      </c>
      <c r="K70" s="3">
        <f>'[1]BLG VG'!K127</f>
        <v>100</v>
      </c>
      <c r="L70" s="3">
        <f>'[1]BLG VG'!L127</f>
        <v>105.8582757738552</v>
      </c>
      <c r="M70" s="3">
        <f>'[1]BLG VG'!M127</f>
        <v>103.01867485290354</v>
      </c>
      <c r="N70" s="3">
        <f>'[1]BLG VG'!N127</f>
        <v>108.0839089281146</v>
      </c>
      <c r="O70" s="3">
        <f>'[1]BLG VG'!O127</f>
        <v>120.9004860578153</v>
      </c>
      <c r="P70" s="3">
        <f>'[1]BLG VG'!P127</f>
        <v>100.10232796111538</v>
      </c>
      <c r="Q70" s="3">
        <f>'[1]BLG VG'!Q127</f>
        <v>94.602200051163962</v>
      </c>
      <c r="R70" s="3">
        <f>'[1]BLG VG'!R127</f>
        <v>94.602200051163962</v>
      </c>
      <c r="S70" s="3">
        <f>'[1]BLG VG'!S127</f>
        <v>95.651061652596567</v>
      </c>
      <c r="T70" s="3">
        <f>'[1]BLG VG'!T127</f>
        <v>95.4975697109235</v>
      </c>
      <c r="U70" s="3">
        <f>'[1]BLG VG'!U127</f>
        <v>87.695062675876173</v>
      </c>
      <c r="V70" s="3">
        <f>'[1]BLG VG'!V127</f>
        <v>96.572013302634943</v>
      </c>
      <c r="X70" s="20" t="str">
        <f t="shared" si="47"/>
        <v>SH</v>
      </c>
      <c r="Y70" s="9">
        <f t="shared" si="48"/>
        <v>87.695062675876173</v>
      </c>
      <c r="Z70" s="20" t="str">
        <f t="shared" si="49"/>
        <v>HH</v>
      </c>
      <c r="AA70" s="9">
        <f t="shared" si="50"/>
        <v>120.9004860578153</v>
      </c>
    </row>
    <row r="71" spans="1:27" x14ac:dyDescent="0.35">
      <c r="A71">
        <f>'[1]BLG VG'!A128</f>
        <v>2023</v>
      </c>
      <c r="B71" s="3">
        <f>'[1]BLG VG'!B128</f>
        <v>76.526946107784426</v>
      </c>
      <c r="C71" s="3">
        <f>'[1]BLG VG'!C128</f>
        <v>69.820359281437135</v>
      </c>
      <c r="D71" s="3">
        <f>'[1]BLG VG'!D128</f>
        <v>75.808383233532922</v>
      </c>
      <c r="E71" s="3">
        <f>'[1]BLG VG'!E128</f>
        <v>73.365269461077844</v>
      </c>
      <c r="F71" s="3">
        <f>'[1]BLG VG'!F128</f>
        <v>71.47305389221556</v>
      </c>
      <c r="G71" s="3">
        <f>'[1]BLG VG'!G128</f>
        <v>97.293413173652681</v>
      </c>
      <c r="H71" s="14">
        <f>'[1]BLG VG'!H128</f>
        <v>76.455089820359291</v>
      </c>
      <c r="I71" s="3">
        <f>'[1]BLG VG'!I128</f>
        <v>74.035928143712567</v>
      </c>
      <c r="J71" s="3">
        <f>'[1]BLG VG'!J128</f>
        <v>99.95209580838322</v>
      </c>
      <c r="K71" s="3">
        <f>'[1]BLG VG'!K128</f>
        <v>100</v>
      </c>
      <c r="L71" s="3">
        <f>'[1]BLG VG'!L128</f>
        <v>106.29940119760479</v>
      </c>
      <c r="M71" s="3">
        <f>'[1]BLG VG'!M128</f>
        <v>103.1616766467066</v>
      </c>
      <c r="N71" s="3">
        <f>'[1]BLG VG'!N128</f>
        <v>109.36526946107783</v>
      </c>
      <c r="O71" s="3">
        <f>'[1]BLG VG'!O128</f>
        <v>119.23353293413174</v>
      </c>
      <c r="P71" s="3">
        <f>'[1]BLG VG'!P128</f>
        <v>99.616766467065872</v>
      </c>
      <c r="Q71" s="3">
        <f>'[1]BLG VG'!Q128</f>
        <v>94.706586826347305</v>
      </c>
      <c r="R71" s="3">
        <f>'[1]BLG VG'!R128</f>
        <v>94.011976047904184</v>
      </c>
      <c r="S71" s="3">
        <f>'[1]BLG VG'!S128</f>
        <v>94.82634730538922</v>
      </c>
      <c r="T71" s="3">
        <f>'[1]BLG VG'!T128</f>
        <v>97.149700598802397</v>
      </c>
      <c r="U71" s="3">
        <f>'[1]BLG VG'!U128</f>
        <v>88.071856287425149</v>
      </c>
      <c r="V71" s="3">
        <f>'[1]BLG VG'!V128</f>
        <v>96.742514970059872</v>
      </c>
      <c r="X71" s="20" t="str">
        <f t="shared" si="47"/>
        <v>SH</v>
      </c>
      <c r="Y71" s="9">
        <f t="shared" si="48"/>
        <v>88.071856287425149</v>
      </c>
      <c r="Z71" s="20" t="str">
        <f t="shared" si="49"/>
        <v>HH</v>
      </c>
      <c r="AA71" s="9">
        <f t="shared" si="50"/>
        <v>119.23353293413174</v>
      </c>
    </row>
    <row r="72" spans="1:27" x14ac:dyDescent="0.35">
      <c r="A72">
        <f>'[1]BLG VG'!A129</f>
        <v>2024</v>
      </c>
      <c r="B72" s="3">
        <f>'[1]BLG VG'!B129</f>
        <v>76.97383390216153</v>
      </c>
      <c r="C72" s="3">
        <f>'[1]BLG VG'!C129</f>
        <v>70.625711035267344</v>
      </c>
      <c r="D72" s="3">
        <f>'[1]BLG VG'!D129</f>
        <v>76.177474402730354</v>
      </c>
      <c r="E72" s="3">
        <f>'[1]BLG VG'!E129</f>
        <v>73.788395904436854</v>
      </c>
      <c r="F72" s="3">
        <f>'[1]BLG VG'!F129</f>
        <v>72.832764505119442</v>
      </c>
      <c r="G72" s="3">
        <f>'[1]BLG VG'!G129</f>
        <v>96.769055745164962</v>
      </c>
      <c r="H72" s="14">
        <f>'[1]BLG VG'!H129</f>
        <v>77.042093287827072</v>
      </c>
      <c r="I72" s="3">
        <f>'[1]BLG VG'!I129</f>
        <v>74.675767918088738</v>
      </c>
      <c r="J72" s="3">
        <f>'[1]BLG VG'!J129</f>
        <v>99.931740614334458</v>
      </c>
      <c r="K72" s="3">
        <f>'[1]BLG VG'!K129</f>
        <v>100</v>
      </c>
      <c r="L72" s="3">
        <f>'[1]BLG VG'!L129</f>
        <v>106.98521046643914</v>
      </c>
      <c r="M72" s="3">
        <f>'[1]BLG VG'!M129</f>
        <v>103.00341296928327</v>
      </c>
      <c r="N72" s="3">
        <f>'[1]BLG VG'!N129</f>
        <v>109.05574516496017</v>
      </c>
      <c r="O72" s="3">
        <f>'[1]BLG VG'!O129</f>
        <v>119.74971558589307</v>
      </c>
      <c r="P72" s="3">
        <f>'[1]BLG VG'!P129</f>
        <v>99.590443686006822</v>
      </c>
      <c r="Q72" s="3">
        <f>'[1]BLG VG'!Q129</f>
        <v>95.449374288964734</v>
      </c>
      <c r="R72" s="3">
        <f>'[1]BLG VG'!R129</f>
        <v>93.219567690557454</v>
      </c>
      <c r="S72" s="3">
        <f>'[1]BLG VG'!S129</f>
        <v>94.266211604095545</v>
      </c>
      <c r="T72" s="3">
        <f>'[1]BLG VG'!T129</f>
        <v>95.4721274175199</v>
      </c>
      <c r="U72" s="3">
        <f>'[1]BLG VG'!U129</f>
        <v>88.941979522184297</v>
      </c>
      <c r="V72" s="3">
        <f>'[1]BLG VG'!V129</f>
        <v>96.83731513083049</v>
      </c>
      <c r="X72" s="20" t="str">
        <f t="shared" si="47"/>
        <v>SH</v>
      </c>
      <c r="Y72" s="9">
        <f t="shared" ref="Y72:Y73" si="51">MIN(L72:U72)</f>
        <v>88.941979522184297</v>
      </c>
      <c r="Z72" s="20" t="str">
        <f t="shared" si="49"/>
        <v>HH</v>
      </c>
      <c r="AA72" s="9">
        <f t="shared" ref="AA72:AA73" si="52">MAX(L72:U72)</f>
        <v>119.74971558589307</v>
      </c>
    </row>
    <row r="73" spans="1:27" x14ac:dyDescent="0.35">
      <c r="A73">
        <f>'[1]BLG VG'!A130</f>
        <v>2025</v>
      </c>
      <c r="B73" s="3">
        <f>'[1]BLG VG'!B130</f>
        <v>78.281938325991192</v>
      </c>
      <c r="C73" s="3">
        <f>'[1]BLG VG'!C130</f>
        <v>70.132158590308364</v>
      </c>
      <c r="D73" s="3">
        <f>'[1]BLG VG'!D130</f>
        <v>77.048458149779734</v>
      </c>
      <c r="E73" s="3">
        <f>'[1]BLG VG'!E130</f>
        <v>75.330396475770939</v>
      </c>
      <c r="F73" s="3">
        <f>'[1]BLG VG'!F130</f>
        <v>72.621145374449341</v>
      </c>
      <c r="G73" s="3">
        <f>'[1]BLG VG'!G130</f>
        <v>97.929515418502206</v>
      </c>
      <c r="H73" s="14">
        <f>'[1]BLG VG'!H130</f>
        <v>77.841409691629977</v>
      </c>
      <c r="I73" s="3">
        <f>'[1]BLG VG'!I130</f>
        <v>75.352422907488986</v>
      </c>
      <c r="J73" s="3">
        <f>'[1]BLG VG'!J130</f>
        <v>99.955947136563879</v>
      </c>
      <c r="K73" s="3">
        <f>'[1]BLG VG'!K130</f>
        <v>100</v>
      </c>
      <c r="L73" s="3">
        <f>'[1]BLG VG'!L130</f>
        <v>106.18942731277534</v>
      </c>
      <c r="M73" s="3">
        <f>'[1]BLG VG'!M130</f>
        <v>103.10572687224671</v>
      </c>
      <c r="N73" s="3">
        <f>'[1]BLG VG'!N130</f>
        <v>108.63436123348018</v>
      </c>
      <c r="O73" s="3">
        <f>'[1]BLG VG'!O130</f>
        <v>120.57268722466961</v>
      </c>
      <c r="P73" s="3">
        <f>'[1]BLG VG'!P130</f>
        <v>101.40969162995594</v>
      </c>
      <c r="Q73" s="3">
        <f>'[1]BLG VG'!Q130</f>
        <v>95.1762114537445</v>
      </c>
      <c r="R73" s="3">
        <f>'[1]BLG VG'!R130</f>
        <v>93.23788546255507</v>
      </c>
      <c r="S73" s="3">
        <f>'[1]BLG VG'!S130</f>
        <v>95.418502202643168</v>
      </c>
      <c r="T73" s="3">
        <f>'[1]BLG VG'!T130</f>
        <v>92.731277533039659</v>
      </c>
      <c r="U73" s="3">
        <f>'[1]BLG VG'!U130</f>
        <v>89.383259911894271</v>
      </c>
      <c r="V73" s="3">
        <f>'[1]BLG VG'!V130</f>
        <v>96.960352422907505</v>
      </c>
      <c r="X73" s="20" t="str">
        <f t="shared" ref="X73" si="53">HLOOKUP(Y73,$L73:$U232,ROW(L$162)-ROW(X73)+1,0)</f>
        <v>SH</v>
      </c>
      <c r="Y73" s="9">
        <f t="shared" si="51"/>
        <v>89.383259911894271</v>
      </c>
      <c r="Z73" s="20" t="str">
        <f t="shared" ref="Z73" si="54">HLOOKUP(AA73,$L73:$U232,ROW(N$162)-ROW(Z73)+1,0)</f>
        <v>HH</v>
      </c>
      <c r="AA73" s="9">
        <f t="shared" si="52"/>
        <v>120.57268722466961</v>
      </c>
    </row>
    <row r="74" spans="1:27" x14ac:dyDescent="0.35">
      <c r="B74" s="3"/>
      <c r="C74" s="3"/>
      <c r="D74" s="75"/>
      <c r="E74" s="3"/>
      <c r="F74" s="3"/>
      <c r="G74" s="3"/>
      <c r="H74" s="14"/>
      <c r="I74" s="3"/>
      <c r="J74" s="3"/>
      <c r="K74" s="3"/>
      <c r="L74" s="3"/>
      <c r="M74" s="3"/>
      <c r="N74" s="3"/>
      <c r="O74" s="3"/>
      <c r="P74" s="3"/>
      <c r="Q74" s="3"/>
      <c r="R74" s="3"/>
      <c r="S74" s="3"/>
      <c r="T74" s="3"/>
      <c r="U74" s="3"/>
      <c r="V74" s="3"/>
      <c r="X74" s="9"/>
      <c r="Y74" s="9"/>
      <c r="Z74" s="9"/>
      <c r="AA74" s="9"/>
    </row>
    <row r="75" spans="1:27" x14ac:dyDescent="0.35">
      <c r="A75" s="4" t="s">
        <v>361</v>
      </c>
      <c r="X75" s="9"/>
      <c r="Y75" s="9"/>
      <c r="Z75" s="9"/>
      <c r="AA75" s="9"/>
    </row>
    <row r="76" spans="1:27" x14ac:dyDescent="0.35">
      <c r="A76" s="7">
        <f>'[1]verf EK'!A171</f>
        <v>2019</v>
      </c>
      <c r="B76" s="3">
        <f>'[1]verf EK'!B171</f>
        <v>77.865688307545071</v>
      </c>
      <c r="C76" s="3">
        <f>'[1]verf EK'!C171</f>
        <v>70.665177859307704</v>
      </c>
      <c r="D76" s="3">
        <f>'[1]verf EK'!D171</f>
        <v>72.011485085340567</v>
      </c>
      <c r="E76" s="3">
        <f>'[1]verf EK'!E171</f>
        <v>68.502153453501364</v>
      </c>
      <c r="F76" s="3">
        <f>'[1]verf EK'!F171</f>
        <v>71.49784654649865</v>
      </c>
      <c r="G76" s="3">
        <f>'[1]verf EK'!G171</f>
        <v>86.109427340883713</v>
      </c>
      <c r="H76" s="14">
        <f>'[1]verf EK'!H171</f>
        <v>75.425107672675068</v>
      </c>
      <c r="I76" s="3">
        <f>'[1]verf EK'!I171</f>
        <v>72.311373424788641</v>
      </c>
      <c r="J76" s="3">
        <f>'[1]verf EK'!J171</f>
        <v>99.278991864731211</v>
      </c>
      <c r="K76" s="3">
        <f>'[1]verf EK'!K171</f>
        <v>100</v>
      </c>
      <c r="L76" s="3">
        <f>'[1]verf EK'!L171</f>
        <v>107.2866485882916</v>
      </c>
      <c r="M76" s="3">
        <f>'[1]verf EK'!M171</f>
        <v>112.41665337374383</v>
      </c>
      <c r="N76" s="3">
        <f>'[1]verf EK'!N171</f>
        <v>85.94353166374222</v>
      </c>
      <c r="O76" s="3">
        <f>'[1]verf EK'!O171</f>
        <v>110.93954378688787</v>
      </c>
      <c r="P76" s="3">
        <f>'[1]verf EK'!P171</f>
        <v>101.23464667411071</v>
      </c>
      <c r="Q76" s="3">
        <f>'[1]verf EK'!Q171</f>
        <v>91.437230818312329</v>
      </c>
      <c r="R76" s="3">
        <f>'[1]verf EK'!R171</f>
        <v>92.387940660392402</v>
      </c>
      <c r="S76" s="3">
        <f>'[1]verf EK'!S171</f>
        <v>94.120274365927585</v>
      </c>
      <c r="T76" s="3">
        <f>'[1]verf EK'!T171</f>
        <v>84.255862178975917</v>
      </c>
      <c r="U76" s="3">
        <f>'[1]verf EK'!U171</f>
        <v>94.050087733290795</v>
      </c>
      <c r="V76" s="3">
        <f>'[1]verf EK'!V171</f>
        <v>95.208167171797726</v>
      </c>
      <c r="X76" s="20" t="str">
        <f>HLOOKUP(Y76,$L76:$U202,ROW(L$162)-ROW(X76)+1,0)</f>
        <v>SL</v>
      </c>
      <c r="Y76" s="9">
        <f t="shared" ref="Y76:Y80" si="55">MIN(L76:U76)</f>
        <v>84.255862178975917</v>
      </c>
      <c r="Z76" s="20" t="str">
        <f>HLOOKUP(AA76,$L76:$U202,ROW(N$162)-ROW(Z76)+1,0)</f>
        <v>BY</v>
      </c>
      <c r="AA76" s="9">
        <f t="shared" ref="AA76:AA80" si="56">MAX(L76:U76)</f>
        <v>112.41665337374383</v>
      </c>
    </row>
    <row r="77" spans="1:27" x14ac:dyDescent="0.35">
      <c r="A77" s="7">
        <f>'[1]verf EK'!A172</f>
        <v>2020</v>
      </c>
      <c r="B77" s="3">
        <f>'[1]verf EK'!B172</f>
        <v>80.421066396417018</v>
      </c>
      <c r="C77" s="3">
        <f>'[1]verf EK'!C172</f>
        <v>72.620876785772666</v>
      </c>
      <c r="D77" s="3">
        <f>'[1]verf EK'!D172</f>
        <v>73.631043839288637</v>
      </c>
      <c r="E77" s="3">
        <f>'[1]verf EK'!E172</f>
        <v>70.701886298996371</v>
      </c>
      <c r="F77" s="3">
        <f>'[1]verf EK'!F172</f>
        <v>73.039327862957265</v>
      </c>
      <c r="G77" s="3">
        <f>'[1]verf EK'!G172</f>
        <v>87.730883650985646</v>
      </c>
      <c r="H77" s="14">
        <f>'[1]verf EK'!H172</f>
        <v>77.312105658896996</v>
      </c>
      <c r="I77" s="3">
        <f>'[1]verf EK'!I172</f>
        <v>74.258720455065543</v>
      </c>
      <c r="J77" s="3">
        <f>'[1]verf EK'!J172</f>
        <v>99.362515937101563</v>
      </c>
      <c r="K77" s="3">
        <f>'[1]verf EK'!K172</f>
        <v>100</v>
      </c>
      <c r="L77" s="3">
        <f>'[1]verf EK'!L172</f>
        <v>106.42387786459184</v>
      </c>
      <c r="M77" s="3">
        <f>'[1]verf EK'!M172</f>
        <v>111.61528654091339</v>
      </c>
      <c r="N77" s="3">
        <f>'[1]verf EK'!N172</f>
        <v>84.742881427964306</v>
      </c>
      <c r="O77" s="3">
        <f>'[1]verf EK'!O172</f>
        <v>109.96763542449901</v>
      </c>
      <c r="P77" s="3">
        <f>'[1]verf EK'!P172</f>
        <v>101.34362025564745</v>
      </c>
      <c r="Q77" s="3">
        <f>'[1]verf EK'!Q172</f>
        <v>91.647324201510344</v>
      </c>
      <c r="R77" s="3">
        <f>'[1]verf EK'!R172</f>
        <v>93.288437019843741</v>
      </c>
      <c r="S77" s="3">
        <f>'[1]verf EK'!S172</f>
        <v>94.547059400438059</v>
      </c>
      <c r="T77" s="3">
        <f>'[1]verf EK'!T172</f>
        <v>82.683317532446296</v>
      </c>
      <c r="U77" s="3">
        <f>'[1]verf EK'!U172</f>
        <v>95.285887083592129</v>
      </c>
      <c r="V77" s="3">
        <f>'[1]verf EK'!V172</f>
        <v>95.586648795318581</v>
      </c>
      <c r="X77" s="20" t="str">
        <f>HLOOKUP(Y77,$L77:$U203,ROW(L$162)-ROW(X77)+1,0)</f>
        <v>SL</v>
      </c>
      <c r="Y77" s="9">
        <f t="shared" si="55"/>
        <v>82.683317532446296</v>
      </c>
      <c r="Z77" s="20" t="str">
        <f>HLOOKUP(AA77,$L77:$U203,ROW(N$162)-ROW(Z77)+1,0)</f>
        <v>BY</v>
      </c>
      <c r="AA77" s="9">
        <f t="shared" si="56"/>
        <v>111.61528654091339</v>
      </c>
    </row>
    <row r="78" spans="1:27" x14ac:dyDescent="0.35">
      <c r="A78" s="7">
        <f>'[1]verf EK'!A173</f>
        <v>2021</v>
      </c>
      <c r="B78" s="3">
        <f>'[1]verf EK'!B173</f>
        <v>80.623011748401524</v>
      </c>
      <c r="C78" s="3">
        <f>'[1]verf EK'!C173</f>
        <v>72.47472361334215</v>
      </c>
      <c r="D78" s="3">
        <f>'[1]verf EK'!D173</f>
        <v>73.747204636366504</v>
      </c>
      <c r="E78" s="3">
        <f>'[1]verf EK'!E173</f>
        <v>70.836876752023684</v>
      </c>
      <c r="F78" s="3">
        <f>'[1]verf EK'!F173</f>
        <v>73.268449399981108</v>
      </c>
      <c r="G78" s="3">
        <f>'[1]verf EK'!G173</f>
        <v>89.007527796151066</v>
      </c>
      <c r="H78" s="14">
        <f>'[1]verf EK'!H173</f>
        <v>77.712683864058704</v>
      </c>
      <c r="I78" s="3">
        <f>'[1]verf EK'!I173</f>
        <v>74.389744558883734</v>
      </c>
      <c r="J78" s="3">
        <f>'[1]verf EK'!J173</f>
        <v>99.429903304041062</v>
      </c>
      <c r="K78" s="3">
        <f>'[1]verf EK'!K173</f>
        <v>100</v>
      </c>
      <c r="L78" s="3">
        <f>'[1]verf EK'!L173</f>
        <v>106.51674068474597</v>
      </c>
      <c r="M78" s="3">
        <f>'[1]verf EK'!M173</f>
        <v>111.7074553529245</v>
      </c>
      <c r="N78" s="3">
        <f>'[1]verf EK'!N173</f>
        <v>84.78377271725094</v>
      </c>
      <c r="O78" s="3">
        <f>'[1]verf EK'!O173</f>
        <v>110.22709376673281</v>
      </c>
      <c r="P78" s="3">
        <f>'[1]verf EK'!P173</f>
        <v>101.35122366058773</v>
      </c>
      <c r="Q78" s="3">
        <f>'[1]verf EK'!Q173</f>
        <v>91.070584900311829</v>
      </c>
      <c r="R78" s="3">
        <f>'[1]verf EK'!R173</f>
        <v>93.458061671233736</v>
      </c>
      <c r="S78" s="3">
        <f>'[1]verf EK'!S173</f>
        <v>94.185643642319434</v>
      </c>
      <c r="T78" s="3">
        <f>'[1]verf EK'!T173</f>
        <v>82.216762732684487</v>
      </c>
      <c r="U78" s="3">
        <f>'[1]verf EK'!U173</f>
        <v>95.417178493810823</v>
      </c>
      <c r="V78" s="3">
        <f>'[1]verf EK'!V173</f>
        <v>95.672304639516199</v>
      </c>
      <c r="X78" s="20" t="str">
        <f>HLOOKUP(Y78,$L78:$U204,ROW(L$162)-ROW(X78)+1,0)</f>
        <v>SL</v>
      </c>
      <c r="Y78" s="9">
        <f t="shared" si="55"/>
        <v>82.216762732684487</v>
      </c>
      <c r="Z78" s="20" t="str">
        <f>HLOOKUP(AA78,$L78:$U204,ROW(N$162)-ROW(Z78)+1,0)</f>
        <v>BY</v>
      </c>
      <c r="AA78" s="9">
        <f t="shared" si="56"/>
        <v>111.7074553529245</v>
      </c>
    </row>
    <row r="79" spans="1:27" x14ac:dyDescent="0.35">
      <c r="A79" s="7">
        <f>'[1]verf EK'!A174</f>
        <v>2022</v>
      </c>
      <c r="B79" s="3">
        <f>'[1]verf EK'!B174</f>
        <v>80.365900214371706</v>
      </c>
      <c r="C79" s="3">
        <f>'[1]verf EK'!C174</f>
        <v>73.153613484861836</v>
      </c>
      <c r="D79" s="3">
        <f>'[1]verf EK'!D174</f>
        <v>73.94649516929492</v>
      </c>
      <c r="E79" s="3">
        <f>'[1]verf EK'!E174</f>
        <v>70.422576571814517</v>
      </c>
      <c r="F79" s="3">
        <f>'[1]verf EK'!F174</f>
        <v>73.84958740786422</v>
      </c>
      <c r="G79" s="3">
        <f>'[1]verf EK'!G174</f>
        <v>89.40181481807771</v>
      </c>
      <c r="H79" s="14">
        <f>'[1]verf EK'!H174</f>
        <v>77.925586585616529</v>
      </c>
      <c r="I79" s="3">
        <f>'[1]verf EK'!I174</f>
        <v>74.525005139047948</v>
      </c>
      <c r="J79" s="3">
        <f>'[1]verf EK'!J174</f>
        <v>99.444982820896826</v>
      </c>
      <c r="K79" s="3">
        <f>'[1]verf EK'!K174</f>
        <v>100</v>
      </c>
      <c r="L79" s="3">
        <f>'[1]verf EK'!L174</f>
        <v>106.06407658649752</v>
      </c>
      <c r="M79" s="3">
        <f>'[1]verf EK'!M174</f>
        <v>112.21625113793206</v>
      </c>
      <c r="N79" s="3">
        <f>'[1]verf EK'!N174</f>
        <v>85.41685020409362</v>
      </c>
      <c r="O79" s="3">
        <f>'[1]verf EK'!O174</f>
        <v>110.34857428126743</v>
      </c>
      <c r="P79" s="3">
        <f>'[1]verf EK'!P174</f>
        <v>100.54620738260947</v>
      </c>
      <c r="Q79" s="3">
        <f>'[1]verf EK'!Q174</f>
        <v>91.257745279417378</v>
      </c>
      <c r="R79" s="3">
        <f>'[1]verf EK'!R174</f>
        <v>93.266378879981204</v>
      </c>
      <c r="S79" s="3">
        <f>'[1]verf EK'!S174</f>
        <v>94.373476639356298</v>
      </c>
      <c r="T79" s="3">
        <f>'[1]verf EK'!T174</f>
        <v>81.631574310633425</v>
      </c>
      <c r="U79" s="3">
        <f>'[1]verf EK'!U174</f>
        <v>96.722755704343228</v>
      </c>
      <c r="V79" s="3">
        <f>'[1]verf EK'!V174</f>
        <v>95.718438904061315</v>
      </c>
      <c r="X79" s="20" t="str">
        <f>HLOOKUP(Y79,$L79:$U205,ROW(L$162)-ROW(X79)+1,0)</f>
        <v>SL</v>
      </c>
      <c r="Y79" s="9">
        <f t="shared" si="55"/>
        <v>81.631574310633425</v>
      </c>
      <c r="Z79" s="20" t="str">
        <f>HLOOKUP(AA79,$L79:$U205,ROW(N$162)-ROW(Z79)+1,0)</f>
        <v>BY</v>
      </c>
      <c r="AA79" s="9">
        <f t="shared" si="56"/>
        <v>112.21625113793206</v>
      </c>
    </row>
    <row r="80" spans="1:27" x14ac:dyDescent="0.35">
      <c r="A80" s="7">
        <f>'[1]verf EK'!A175</f>
        <v>2023</v>
      </c>
      <c r="B80" s="3">
        <f>'[1]verf EK'!B175</f>
        <v>80.785476516825653</v>
      </c>
      <c r="C80" s="3">
        <f>'[1]verf EK'!C175</f>
        <v>72.634199558029593</v>
      </c>
      <c r="D80" s="3">
        <f>'[1]verf EK'!D175</f>
        <v>74.899997202718964</v>
      </c>
      <c r="E80" s="3">
        <f>'[1]verf EK'!E175</f>
        <v>70.799183193935505</v>
      </c>
      <c r="F80" s="3">
        <f>'[1]verf EK'!F175</f>
        <v>74.320960026853896</v>
      </c>
      <c r="G80" s="3">
        <f>'[1]verf EK'!G175</f>
        <v>90.816526336401012</v>
      </c>
      <c r="H80" s="14">
        <f>'[1]verf EK'!H175</f>
        <v>78.642759238020645</v>
      </c>
      <c r="I80" s="3">
        <f>'[1]verf EK'!I175</f>
        <v>75.003496601303539</v>
      </c>
      <c r="J80" s="3">
        <f>'[1]verf EK'!J175</f>
        <v>99.516070379591042</v>
      </c>
      <c r="K80" s="3">
        <f>'[1]verf EK'!K175</f>
        <v>100</v>
      </c>
      <c r="L80" s="3">
        <f>'[1]verf EK'!L175</f>
        <v>105.95541134017733</v>
      </c>
      <c r="M80" s="3">
        <f>'[1]verf EK'!M175</f>
        <v>112.25209096757951</v>
      </c>
      <c r="N80" s="3">
        <f>'[1]verf EK'!N175</f>
        <v>85.538057008587657</v>
      </c>
      <c r="O80" s="3">
        <f>'[1]verf EK'!O175</f>
        <v>110.43106100869954</v>
      </c>
      <c r="P80" s="3">
        <f>'[1]verf EK'!P175</f>
        <v>101.08814232565946</v>
      </c>
      <c r="Q80" s="3">
        <f>'[1]verf EK'!Q175</f>
        <v>91.345212453495208</v>
      </c>
      <c r="R80" s="3">
        <f>'[1]verf EK'!R175</f>
        <v>93.197012503846267</v>
      </c>
      <c r="S80" s="3">
        <f>'[1]verf EK'!S175</f>
        <v>93.818008895353728</v>
      </c>
      <c r="T80" s="3">
        <f>'[1]verf EK'!T175</f>
        <v>82.161738789896219</v>
      </c>
      <c r="U80" s="3">
        <f>'[1]verf EK'!U175</f>
        <v>96.324372709726148</v>
      </c>
      <c r="V80" s="3">
        <f>'[1]verf EK'!V175</f>
        <v>95.862821337659796</v>
      </c>
      <c r="X80" s="20" t="str">
        <f t="shared" ref="X80" si="57">HLOOKUP(Y80,$L80:$U239,ROW(L$162)-ROW(X80)+1,0)</f>
        <v>SL</v>
      </c>
      <c r="Y80" s="9">
        <f t="shared" si="55"/>
        <v>82.161738789896219</v>
      </c>
      <c r="Z80" s="20" t="str">
        <f t="shared" ref="Z80" si="58">HLOOKUP(AA80,$L80:$U239,ROW(N$162)-ROW(Z80)+1,0)</f>
        <v>BY</v>
      </c>
      <c r="AA80" s="9">
        <f t="shared" si="56"/>
        <v>112.25209096757951</v>
      </c>
    </row>
    <row r="81" spans="1:27" x14ac:dyDescent="0.35">
      <c r="A81" s="7">
        <f>A80+1</f>
        <v>2024</v>
      </c>
      <c r="B81" s="3"/>
      <c r="C81" s="3"/>
      <c r="D81" s="3"/>
      <c r="E81" s="3"/>
      <c r="F81" s="3"/>
      <c r="G81" s="3"/>
      <c r="H81" s="14"/>
      <c r="I81" s="3"/>
      <c r="J81" s="3"/>
      <c r="K81" s="3"/>
      <c r="L81" s="3"/>
      <c r="M81" s="3"/>
      <c r="N81" s="3"/>
      <c r="O81" s="3"/>
      <c r="P81" s="3"/>
      <c r="Q81" s="3"/>
      <c r="R81" s="3"/>
      <c r="S81" s="3"/>
      <c r="T81" s="3"/>
      <c r="U81" s="3"/>
      <c r="V81" s="3"/>
      <c r="X81" s="20"/>
      <c r="Y81" s="9"/>
      <c r="Z81" s="20"/>
      <c r="AA81" s="9"/>
    </row>
    <row r="82" spans="1:27" x14ac:dyDescent="0.35">
      <c r="A82">
        <f>A81+1</f>
        <v>2025</v>
      </c>
      <c r="B82" s="3"/>
      <c r="C82" s="3"/>
      <c r="D82" s="3"/>
      <c r="E82" s="3"/>
      <c r="F82" s="3"/>
      <c r="G82" s="3"/>
      <c r="H82" s="14"/>
      <c r="I82" s="3"/>
      <c r="J82" s="3"/>
      <c r="K82" s="3"/>
      <c r="L82" s="3"/>
      <c r="M82" s="3"/>
      <c r="N82" s="3"/>
      <c r="O82" s="3"/>
      <c r="P82" s="3"/>
      <c r="Q82" s="3"/>
      <c r="R82" s="3"/>
      <c r="S82" s="3"/>
      <c r="T82" s="3"/>
      <c r="U82" s="3"/>
      <c r="V82" s="3"/>
      <c r="X82" s="20"/>
      <c r="Y82" s="9"/>
      <c r="Z82" s="20"/>
      <c r="AA82" s="9"/>
    </row>
    <row r="83" spans="1:27" x14ac:dyDescent="0.35">
      <c r="A83" t="s">
        <v>362</v>
      </c>
      <c r="X83" s="9"/>
      <c r="Y83" s="9"/>
      <c r="Z83" s="9"/>
      <c r="AA83" s="9"/>
    </row>
    <row r="84" spans="1:27" x14ac:dyDescent="0.35">
      <c r="X84" s="9"/>
      <c r="Y84" s="9"/>
      <c r="Z84" s="9"/>
      <c r="AA84" s="9"/>
    </row>
    <row r="85" spans="1:27" x14ac:dyDescent="0.35">
      <c r="A85" s="4" t="s">
        <v>363</v>
      </c>
      <c r="X85" s="9"/>
      <c r="Y85" s="9"/>
      <c r="Z85" s="9"/>
      <c r="AA85" s="9"/>
    </row>
    <row r="86" spans="1:27" x14ac:dyDescent="0.35">
      <c r="A86" s="7">
        <f>'[1]verf EK'!A241</f>
        <v>2019</v>
      </c>
      <c r="B86" s="3">
        <f>'[1]verf EK'!B241</f>
        <v>9.1203343303150728</v>
      </c>
      <c r="C86" s="3">
        <f>'[1]verf EK'!C241</f>
        <v>3.6704288939051919</v>
      </c>
      <c r="D86" s="3">
        <f>'[1]verf EK'!D241</f>
        <v>3.7524366471734889</v>
      </c>
      <c r="E86" s="3">
        <f>'[1]verf EK'!E241</f>
        <v>1.5555141579731744</v>
      </c>
      <c r="F86" s="3">
        <f>'[1]verf EK'!F241</f>
        <v>4.7030476105483912</v>
      </c>
      <c r="G86" s="3">
        <f>'[1]verf EK'!G241</f>
        <v>17.950427920417916</v>
      </c>
      <c r="H86" s="14">
        <f>'[1]verf EK'!H241</f>
        <v>8.1126808222654603</v>
      </c>
      <c r="I86" s="3">
        <f>'[1]verf EK'!I241</f>
        <v>4.6986676078708198</v>
      </c>
      <c r="J86" s="3">
        <f>'[1]verf EK'!J241</f>
        <v>20.238439538545585</v>
      </c>
      <c r="K86" s="3">
        <f>'[1]verf EK'!K241</f>
        <v>20.347742861700429</v>
      </c>
      <c r="L86" s="3">
        <f>'[1]verf EK'!L241</f>
        <v>22.198102827916383</v>
      </c>
      <c r="M86" s="3">
        <f>'[1]verf EK'!M241</f>
        <v>23.171666146380225</v>
      </c>
      <c r="N86" s="3">
        <f>'[1]verf EK'!N241</f>
        <v>15.780095771929172</v>
      </c>
      <c r="O86" s="3">
        <f>'[1]verf EK'!O241</f>
        <v>25.447173175360906</v>
      </c>
      <c r="P86" s="3">
        <f>'[1]verf EK'!P241</f>
        <v>21.70994579604185</v>
      </c>
      <c r="Q86" s="3">
        <f>'[1]verf EK'!Q241</f>
        <v>17.201074631031716</v>
      </c>
      <c r="R86" s="3">
        <f>'[1]verf EK'!R241</f>
        <v>18.426050623295005</v>
      </c>
      <c r="S86" s="3">
        <f>'[1]verf EK'!S241</f>
        <v>18.707206291098906</v>
      </c>
      <c r="T86" s="3">
        <f>'[1]verf EK'!T241</f>
        <v>13.207118515713745</v>
      </c>
      <c r="U86" s="3">
        <f>'[1]verf EK'!U241</f>
        <v>15.583446404341927</v>
      </c>
      <c r="V86" s="3">
        <f>'[1]verf EK'!V241</f>
        <v>18.456589484971349</v>
      </c>
      <c r="X86" s="20" t="str">
        <f>HLOOKUP(Y86,$L86:$U209,ROW(L$162)-ROW(X86)+1,0)</f>
        <v>SL</v>
      </c>
      <c r="Y86" s="9">
        <f t="shared" ref="Y86" si="59">MIN(L86:U86)</f>
        <v>13.207118515713745</v>
      </c>
      <c r="Z86" s="20" t="str">
        <f>HLOOKUP(AA86,$L86:$U209,ROW(N$162)-ROW(Z86)+1,0)</f>
        <v>HH</v>
      </c>
      <c r="AA86" s="9">
        <f t="shared" ref="AA86" si="60">MAX(L86:U86)</f>
        <v>25.447173175360906</v>
      </c>
    </row>
    <row r="87" spans="1:27" x14ac:dyDescent="0.35">
      <c r="A87" s="7">
        <f>'[1]verf EK'!A242</f>
        <v>2020</v>
      </c>
      <c r="B87" s="3">
        <f>'[1]verf EK'!B242</f>
        <v>6.9512195121951228</v>
      </c>
      <c r="C87" s="3">
        <f>'[1]verf EK'!C242</f>
        <v>1.2379580444764564</v>
      </c>
      <c r="D87" s="3">
        <f>'[1]verf EK'!D242</f>
        <v>1.7093637614882564</v>
      </c>
      <c r="E87" s="3">
        <f>'[1]verf EK'!E242</f>
        <v>-0.80917371803763816</v>
      </c>
      <c r="F87" s="3">
        <f>'[1]verf EK'!F242</f>
        <v>2.0365231402739234</v>
      </c>
      <c r="G87" s="3">
        <f>'[1]verf EK'!G242</f>
        <v>16.91012073334327</v>
      </c>
      <c r="H87" s="14">
        <f>'[1]verf EK'!H242</f>
        <v>6.1524800202968413</v>
      </c>
      <c r="I87" s="3">
        <f>'[1]verf EK'!I242</f>
        <v>2.4301122606207355</v>
      </c>
      <c r="J87" s="3">
        <f>'[1]verf EK'!J242</f>
        <v>18.592485358952423</v>
      </c>
      <c r="K87" s="3">
        <f>'[1]verf EK'!K242</f>
        <v>18.673379319363171</v>
      </c>
      <c r="L87" s="3">
        <f>'[1]verf EK'!L242</f>
        <v>20.618050009215459</v>
      </c>
      <c r="M87" s="3">
        <f>'[1]verf EK'!M242</f>
        <v>21.788413098236774</v>
      </c>
      <c r="N87" s="3">
        <f>'[1]verf EK'!N242</f>
        <v>13.513617776406143</v>
      </c>
      <c r="O87" s="3">
        <f>'[1]verf EK'!O242</f>
        <v>24.323681550627267</v>
      </c>
      <c r="P87" s="3">
        <f>'[1]verf EK'!P242</f>
        <v>20.232258064516127</v>
      </c>
      <c r="Q87" s="3">
        <f>'[1]verf EK'!Q242</f>
        <v>15.463365912820146</v>
      </c>
      <c r="R87" s="3">
        <f>'[1]verf EK'!R242</f>
        <v>16.529997196523688</v>
      </c>
      <c r="S87" s="3">
        <f>'[1]verf EK'!S242</f>
        <v>16.465544068324057</v>
      </c>
      <c r="T87" s="3">
        <f>'[1]verf EK'!T242</f>
        <v>11.035109916179028</v>
      </c>
      <c r="U87" s="3">
        <f>'[1]verf EK'!U242</f>
        <v>14.011733626102171</v>
      </c>
      <c r="V87" s="3">
        <f>'[1]verf EK'!V242</f>
        <v>16.7037176374021</v>
      </c>
      <c r="X87" s="20" t="str">
        <f>HLOOKUP(Y87,$L87:$U210,ROW(L$162)-ROW(X87)+1,0)</f>
        <v>SL</v>
      </c>
      <c r="Y87" s="9">
        <f t="shared" ref="Y87:Y90" si="61">MIN(L87:U87)</f>
        <v>11.035109916179028</v>
      </c>
      <c r="Z87" s="20" t="str">
        <f>HLOOKUP(AA87,$L87:$U210,ROW(N$162)-ROW(Z87)+1,0)</f>
        <v>HH</v>
      </c>
      <c r="AA87" s="9">
        <f t="shared" ref="AA87:AA90" si="62">MAX(L87:U87)</f>
        <v>24.323681550627267</v>
      </c>
    </row>
    <row r="88" spans="1:27" x14ac:dyDescent="0.35">
      <c r="A88" s="7">
        <f>'[1]verf EK'!A243</f>
        <v>2021</v>
      </c>
      <c r="B88" s="3">
        <f>'[1]verf EK'!B243</f>
        <v>8.0868851818572498</v>
      </c>
      <c r="C88" s="3">
        <f>'[1]verf EK'!C243</f>
        <v>2.3294219904389393</v>
      </c>
      <c r="D88" s="3">
        <f>'[1]verf EK'!D243</f>
        <v>3.1391475185786284</v>
      </c>
      <c r="E88" s="3">
        <f>'[1]verf EK'!E243</f>
        <v>0.33792796798577146</v>
      </c>
      <c r="F88" s="3">
        <f>'[1]verf EK'!F243</f>
        <v>2.9920041269022439</v>
      </c>
      <c r="G88" s="3">
        <f>'[1]verf EK'!G243</f>
        <v>18.748009483704305</v>
      </c>
      <c r="H88" s="14">
        <f>'[1]verf EK'!H243</f>
        <v>7.5710290601061896</v>
      </c>
      <c r="I88" s="3">
        <f>'[1]verf EK'!I243</f>
        <v>3.6370564823439748</v>
      </c>
      <c r="J88" s="3">
        <f>'[1]verf EK'!J243</f>
        <v>19.31702990369995</v>
      </c>
      <c r="K88" s="3">
        <f>'[1]verf EK'!K243</f>
        <v>19.342341491070584</v>
      </c>
      <c r="L88" s="3">
        <f>'[1]verf EK'!L243</f>
        <v>21.266781004198947</v>
      </c>
      <c r="M88" s="3">
        <f>'[1]verf EK'!M243</f>
        <v>22.415834884114364</v>
      </c>
      <c r="N88" s="3">
        <f>'[1]verf EK'!N243</f>
        <v>14.458726502711942</v>
      </c>
      <c r="O88" s="3">
        <f>'[1]verf EK'!O243</f>
        <v>25.691507600868668</v>
      </c>
      <c r="P88" s="3">
        <f>'[1]verf EK'!P243</f>
        <v>20.815463981602335</v>
      </c>
      <c r="Q88" s="3">
        <f>'[1]verf EK'!Q243</f>
        <v>15.961126098083971</v>
      </c>
      <c r="R88" s="3">
        <f>'[1]verf EK'!R243</f>
        <v>17.245214343488811</v>
      </c>
      <c r="S88" s="3">
        <f>'[1]verf EK'!S243</f>
        <v>17.315988362371666</v>
      </c>
      <c r="T88" s="3">
        <f>'[1]verf EK'!T243</f>
        <v>11.282228096387389</v>
      </c>
      <c r="U88" s="3">
        <f>'[1]verf EK'!U243</f>
        <v>14.587046939988117</v>
      </c>
      <c r="V88" s="3">
        <f>'[1]verf EK'!V243</f>
        <v>17.48477366255144</v>
      </c>
      <c r="X88" s="20" t="str">
        <f>HLOOKUP(Y88,$L88:$U211,ROW(L$162)-ROW(X88)+1,0)</f>
        <v>SL</v>
      </c>
      <c r="Y88" s="9">
        <f t="shared" si="61"/>
        <v>11.282228096387389</v>
      </c>
      <c r="Z88" s="20" t="str">
        <f>HLOOKUP(AA88,$L88:$U211,ROW(N$162)-ROW(Z88)+1,0)</f>
        <v>HH</v>
      </c>
      <c r="AA88" s="9">
        <f t="shared" si="62"/>
        <v>25.691507600868668</v>
      </c>
    </row>
    <row r="89" spans="1:27" x14ac:dyDescent="0.35">
      <c r="A89" s="7">
        <f>'[1]verf EK'!A244</f>
        <v>2022</v>
      </c>
      <c r="B89" s="3">
        <f>'[1]verf EK'!B244</f>
        <v>8.4846713194723566</v>
      </c>
      <c r="C89" s="3">
        <f>'[1]verf EK'!C244</f>
        <v>2.9023323029986754</v>
      </c>
      <c r="D89" s="3">
        <f>'[1]verf EK'!D244</f>
        <v>3.4708708947222111</v>
      </c>
      <c r="E89" s="3">
        <f>'[1]verf EK'!E244</f>
        <v>0.6713648304908052</v>
      </c>
      <c r="F89" s="3">
        <f>'[1]verf EK'!F244</f>
        <v>3.3163671067281695</v>
      </c>
      <c r="G89" s="3">
        <f>'[1]verf EK'!G244</f>
        <v>19.366706083300485</v>
      </c>
      <c r="H89" s="14">
        <f>'[1]verf EK'!H244</f>
        <v>8.0419053361471207</v>
      </c>
      <c r="I89" s="3">
        <f>'[1]verf EK'!I244</f>
        <v>4.0192292536842933</v>
      </c>
      <c r="J89" s="3">
        <f>'[1]verf EK'!J244</f>
        <v>19.42475785494921</v>
      </c>
      <c r="K89" s="3">
        <f>'[1]verf EK'!K244</f>
        <v>19.431474466273162</v>
      </c>
      <c r="L89" s="3">
        <f>'[1]verf EK'!L244</f>
        <v>21.036602248186501</v>
      </c>
      <c r="M89" s="3">
        <f>'[1]verf EK'!M244</f>
        <v>22.371967654986523</v>
      </c>
      <c r="N89" s="3">
        <f>'[1]verf EK'!N244</f>
        <v>14.879499432736273</v>
      </c>
      <c r="O89" s="3">
        <f>'[1]verf EK'!O244</f>
        <v>25.539558772653486</v>
      </c>
      <c r="P89" s="3">
        <f>'[1]verf EK'!P244</f>
        <v>21.081223166564445</v>
      </c>
      <c r="Q89" s="3">
        <f>'[1]verf EK'!Q244</f>
        <v>16.195778092418585</v>
      </c>
      <c r="R89" s="3">
        <f>'[1]verf EK'!R244</f>
        <v>17.352015113350124</v>
      </c>
      <c r="S89" s="3">
        <f>'[1]verf EK'!S244</f>
        <v>17.820580639138687</v>
      </c>
      <c r="T89" s="3">
        <f>'[1]verf EK'!T244</f>
        <v>11.436074537736527</v>
      </c>
      <c r="U89" s="3">
        <f>'[1]verf EK'!U244</f>
        <v>15.219965388468895</v>
      </c>
      <c r="V89" s="3">
        <f>'[1]verf EK'!V244</f>
        <v>17.631538579536738</v>
      </c>
      <c r="X89" s="20" t="str">
        <f>HLOOKUP(Y89,$L89:$U212,ROW(L$162)-ROW(X89)+1,0)</f>
        <v>SL</v>
      </c>
      <c r="Y89" s="9">
        <f t="shared" si="61"/>
        <v>11.436074537736527</v>
      </c>
      <c r="Z89" s="20" t="str">
        <f>HLOOKUP(AA89,$L89:$U212,ROW(N$162)-ROW(Z89)+1,0)</f>
        <v>HH</v>
      </c>
      <c r="AA89" s="9">
        <f t="shared" si="62"/>
        <v>25.539558772653486</v>
      </c>
    </row>
    <row r="90" spans="1:27" x14ac:dyDescent="0.35">
      <c r="A90" s="7">
        <f>'[1]verf EK'!A245</f>
        <v>2023</v>
      </c>
      <c r="B90" s="3">
        <f>'[1]verf EK'!B245</f>
        <v>8.4487534626038787</v>
      </c>
      <c r="C90" s="3">
        <f>'[1]verf EK'!C245</f>
        <v>2.484017561426481</v>
      </c>
      <c r="D90" s="3">
        <f>'[1]verf EK'!D245</f>
        <v>3.8467284135046311</v>
      </c>
      <c r="E90" s="3">
        <f>'[1]verf EK'!E245</f>
        <v>0.85341762149348088</v>
      </c>
      <c r="F90" s="3">
        <f>'[1]verf EK'!F245</f>
        <v>3.1352327900937187</v>
      </c>
      <c r="G90" s="3">
        <f>'[1]verf EK'!G245</f>
        <v>19.272469660567978</v>
      </c>
      <c r="H90" s="14">
        <f>'[1]verf EK'!H245</f>
        <v>8.1205093547698652</v>
      </c>
      <c r="I90" s="3">
        <f>'[1]verf EK'!I245</f>
        <v>4.0838399283929441</v>
      </c>
      <c r="J90" s="3">
        <f>'[1]verf EK'!J245</f>
        <v>18.678322464582862</v>
      </c>
      <c r="K90" s="3">
        <f>'[1]verf EK'!K245</f>
        <v>18.649472712523426</v>
      </c>
      <c r="L90" s="3">
        <f>'[1]verf EK'!L245</f>
        <v>20.159459316753789</v>
      </c>
      <c r="M90" s="3">
        <f>'[1]verf EK'!M245</f>
        <v>21.440853248274315</v>
      </c>
      <c r="N90" s="3">
        <f>'[1]verf EK'!N245</f>
        <v>14.817358317799798</v>
      </c>
      <c r="O90" s="3">
        <f>'[1]verf EK'!O245</f>
        <v>24.970869851562895</v>
      </c>
      <c r="P90" s="3">
        <f>'[1]verf EK'!P245</f>
        <v>20.233549172616083</v>
      </c>
      <c r="Q90" s="3">
        <f>'[1]verf EK'!Q245</f>
        <v>15.676006737099984</v>
      </c>
      <c r="R90" s="3">
        <f>'[1]verf EK'!R245</f>
        <v>16.697181618993305</v>
      </c>
      <c r="S90" s="3">
        <f>'[1]verf EK'!S245</f>
        <v>16.500193804227912</v>
      </c>
      <c r="T90" s="3">
        <f>'[1]verf EK'!T245</f>
        <v>10.908348086613101</v>
      </c>
      <c r="U90" s="3">
        <f>'[1]verf EK'!U245</f>
        <v>14.636271235661392</v>
      </c>
      <c r="V90" s="3">
        <f>'[1]verf EK'!V245</f>
        <v>16.976947767726873</v>
      </c>
      <c r="X90" s="20" t="str">
        <f t="shared" ref="X90" si="63">HLOOKUP(Y90,$L90:$U249,ROW(L$162)-ROW(X90)+1,0)</f>
        <v>SL</v>
      </c>
      <c r="Y90" s="9">
        <f t="shared" si="61"/>
        <v>10.908348086613101</v>
      </c>
      <c r="Z90" s="20" t="str">
        <f t="shared" ref="Z90" si="64">HLOOKUP(AA90,$L90:$U249,ROW(N$162)-ROW(Z90)+1,0)</f>
        <v>HH</v>
      </c>
      <c r="AA90" s="9">
        <f t="shared" si="62"/>
        <v>24.970869851562895</v>
      </c>
    </row>
    <row r="91" spans="1:27" x14ac:dyDescent="0.35">
      <c r="A91" s="7">
        <f>A90+1</f>
        <v>2024</v>
      </c>
      <c r="B91" s="3"/>
      <c r="C91" s="3"/>
      <c r="D91" s="3"/>
      <c r="E91" s="3"/>
      <c r="F91" s="3"/>
      <c r="G91" s="3"/>
      <c r="H91" s="14"/>
      <c r="I91" s="3"/>
      <c r="J91" s="3"/>
      <c r="K91" s="3"/>
      <c r="L91" s="3"/>
      <c r="M91" s="3"/>
      <c r="N91" s="3"/>
      <c r="O91" s="3"/>
      <c r="P91" s="3"/>
      <c r="Q91" s="3"/>
      <c r="R91" s="3"/>
      <c r="S91" s="3"/>
      <c r="T91" s="3"/>
      <c r="U91" s="3"/>
      <c r="V91" s="3"/>
      <c r="X91" s="20"/>
      <c r="Y91" s="9"/>
      <c r="Z91" s="20"/>
      <c r="AA91" s="9"/>
    </row>
    <row r="92" spans="1:27" x14ac:dyDescent="0.35">
      <c r="A92">
        <f>A91+1</f>
        <v>2025</v>
      </c>
      <c r="B92" s="3"/>
      <c r="C92" s="3"/>
      <c r="D92" s="3"/>
      <c r="E92" s="3"/>
      <c r="F92" s="3"/>
      <c r="G92" s="3"/>
      <c r="H92" s="14"/>
      <c r="I92" s="3"/>
      <c r="J92" s="3"/>
      <c r="K92" s="3"/>
      <c r="L92" s="3"/>
      <c r="M92" s="3"/>
      <c r="N92" s="3"/>
      <c r="O92" s="3"/>
      <c r="P92" s="3"/>
      <c r="Q92" s="3"/>
      <c r="R92" s="3"/>
      <c r="S92" s="3"/>
      <c r="T92" s="3"/>
      <c r="U92" s="3"/>
      <c r="V92" s="3"/>
      <c r="X92" s="20"/>
      <c r="Y92" s="9"/>
      <c r="Z92" s="20"/>
      <c r="AA92" s="9"/>
    </row>
    <row r="93" spans="1:27" x14ac:dyDescent="0.35">
      <c r="A93" t="s">
        <v>364</v>
      </c>
      <c r="X93" s="9"/>
      <c r="Y93" s="9"/>
      <c r="Z93" s="9"/>
      <c r="AA93" s="9"/>
    </row>
    <row r="94" spans="1:27" x14ac:dyDescent="0.35">
      <c r="X94" s="9"/>
      <c r="Y94" s="9"/>
      <c r="Z94" s="9"/>
      <c r="AA94" s="9"/>
    </row>
    <row r="95" spans="1:27" x14ac:dyDescent="0.35">
      <c r="A95" s="4" t="s">
        <v>926</v>
      </c>
      <c r="X95" s="9"/>
      <c r="Y95" s="9"/>
      <c r="Z95" s="9"/>
      <c r="AA95" s="9"/>
    </row>
    <row r="96" spans="1:27" x14ac:dyDescent="0.35">
      <c r="A96" t="s">
        <v>365</v>
      </c>
      <c r="X96" s="9"/>
      <c r="Y96" s="9"/>
      <c r="Z96" s="9"/>
      <c r="AA96" s="9"/>
    </row>
    <row r="97" spans="1:27" x14ac:dyDescent="0.35">
      <c r="A97" s="7">
        <f>A86</f>
        <v>2019</v>
      </c>
      <c r="B97" s="11" t="s">
        <v>366</v>
      </c>
      <c r="C97" s="11" t="s">
        <v>366</v>
      </c>
      <c r="D97" s="11" t="s">
        <v>366</v>
      </c>
      <c r="E97" s="11" t="s">
        <v>366</v>
      </c>
      <c r="F97" s="11" t="s">
        <v>366</v>
      </c>
      <c r="G97" s="11" t="s">
        <v>366</v>
      </c>
      <c r="H97" s="11" t="s">
        <v>366</v>
      </c>
      <c r="I97" s="11" t="s">
        <v>366</v>
      </c>
      <c r="J97" s="11" t="s">
        <v>366</v>
      </c>
      <c r="K97" s="11" t="s">
        <v>366</v>
      </c>
      <c r="L97" s="11" t="s">
        <v>366</v>
      </c>
      <c r="M97" s="11" t="s">
        <v>366</v>
      </c>
      <c r="N97" s="11" t="s">
        <v>366</v>
      </c>
      <c r="O97" s="11" t="s">
        <v>366</v>
      </c>
      <c r="P97" s="11" t="s">
        <v>366</v>
      </c>
      <c r="Q97" s="11" t="s">
        <v>366</v>
      </c>
      <c r="R97" s="11" t="s">
        <v>366</v>
      </c>
      <c r="S97" s="11" t="s">
        <v>366</v>
      </c>
      <c r="T97" s="11" t="s">
        <v>366</v>
      </c>
      <c r="U97" s="11" t="s">
        <v>366</v>
      </c>
      <c r="V97" s="11" t="s">
        <v>366</v>
      </c>
      <c r="X97" s="11" t="s">
        <v>366</v>
      </c>
      <c r="Y97" s="9"/>
      <c r="Z97" s="11" t="s">
        <v>366</v>
      </c>
      <c r="AA97" s="9"/>
    </row>
    <row r="98" spans="1:27" x14ac:dyDescent="0.35">
      <c r="A98" s="7">
        <f>A87</f>
        <v>2020</v>
      </c>
      <c r="B98" s="11" t="s">
        <v>366</v>
      </c>
      <c r="C98" s="11" t="s">
        <v>366</v>
      </c>
      <c r="D98" s="11" t="s">
        <v>366</v>
      </c>
      <c r="E98" s="11" t="s">
        <v>366</v>
      </c>
      <c r="F98" s="11" t="s">
        <v>366</v>
      </c>
      <c r="G98" s="11" t="s">
        <v>366</v>
      </c>
      <c r="H98" s="11" t="s">
        <v>366</v>
      </c>
      <c r="I98" s="11" t="s">
        <v>366</v>
      </c>
      <c r="J98" s="11" t="s">
        <v>366</v>
      </c>
      <c r="K98" s="11" t="s">
        <v>366</v>
      </c>
      <c r="L98" s="11" t="s">
        <v>366</v>
      </c>
      <c r="M98" s="11" t="s">
        <v>366</v>
      </c>
      <c r="N98" s="11" t="s">
        <v>366</v>
      </c>
      <c r="O98" s="11" t="s">
        <v>366</v>
      </c>
      <c r="P98" s="11" t="s">
        <v>366</v>
      </c>
      <c r="Q98" s="11" t="s">
        <v>366</v>
      </c>
      <c r="R98" s="11" t="s">
        <v>366</v>
      </c>
      <c r="S98" s="11" t="s">
        <v>366</v>
      </c>
      <c r="T98" s="11" t="s">
        <v>366</v>
      </c>
      <c r="U98" s="11" t="s">
        <v>366</v>
      </c>
      <c r="V98" s="11" t="s">
        <v>366</v>
      </c>
      <c r="X98" s="11" t="s">
        <v>366</v>
      </c>
      <c r="Y98" s="9"/>
      <c r="Z98" s="11" t="s">
        <v>366</v>
      </c>
      <c r="AA98" s="9"/>
    </row>
    <row r="99" spans="1:27" x14ac:dyDescent="0.35">
      <c r="A99" s="7">
        <f>A88</f>
        <v>2021</v>
      </c>
      <c r="B99" s="11" t="s">
        <v>366</v>
      </c>
      <c r="C99" s="11" t="s">
        <v>366</v>
      </c>
      <c r="D99" s="11" t="s">
        <v>366</v>
      </c>
      <c r="E99" s="11" t="s">
        <v>366</v>
      </c>
      <c r="F99" s="11" t="s">
        <v>366</v>
      </c>
      <c r="G99" s="11" t="s">
        <v>366</v>
      </c>
      <c r="H99" s="11" t="s">
        <v>366</v>
      </c>
      <c r="I99" s="11" t="s">
        <v>366</v>
      </c>
      <c r="J99" s="11" t="s">
        <v>366</v>
      </c>
      <c r="K99" s="11" t="s">
        <v>366</v>
      </c>
      <c r="L99" s="11" t="s">
        <v>366</v>
      </c>
      <c r="M99" s="11" t="s">
        <v>366</v>
      </c>
      <c r="N99" s="11" t="s">
        <v>366</v>
      </c>
      <c r="O99" s="11" t="s">
        <v>366</v>
      </c>
      <c r="P99" s="11" t="s">
        <v>366</v>
      </c>
      <c r="Q99" s="11" t="s">
        <v>366</v>
      </c>
      <c r="R99" s="11" t="s">
        <v>366</v>
      </c>
      <c r="S99" s="11" t="s">
        <v>366</v>
      </c>
      <c r="T99" s="11" t="s">
        <v>366</v>
      </c>
      <c r="U99" s="11" t="s">
        <v>366</v>
      </c>
      <c r="V99" s="11" t="s">
        <v>366</v>
      </c>
      <c r="X99" s="11" t="s">
        <v>366</v>
      </c>
      <c r="Y99" s="9"/>
      <c r="Z99" s="11" t="s">
        <v>366</v>
      </c>
      <c r="AA99" s="9"/>
    </row>
    <row r="100" spans="1:27" x14ac:dyDescent="0.35">
      <c r="A100" s="7">
        <f>A89</f>
        <v>2022</v>
      </c>
      <c r="B100" s="11">
        <f>[1]Tarifbindung!B44</f>
        <v>19</v>
      </c>
      <c r="C100" s="11">
        <f>[1]Tarifbindung!C44</f>
        <v>23</v>
      </c>
      <c r="D100" s="11">
        <f>[1]Tarifbindung!D44</f>
        <v>17</v>
      </c>
      <c r="E100" s="11">
        <f>[1]Tarifbindung!E44</f>
        <v>21</v>
      </c>
      <c r="F100" s="11">
        <f>[1]Tarifbindung!F44</f>
        <v>17</v>
      </c>
      <c r="G100" s="11">
        <f>[1]Tarifbindung!G44</f>
        <v>12</v>
      </c>
      <c r="H100" s="34">
        <f>[1]Tarifbindung!H44</f>
        <v>16.844982292286957</v>
      </c>
      <c r="I100" s="34">
        <f>[1]Tarifbindung!I44</f>
        <v>18.808296944193042</v>
      </c>
      <c r="J100" s="34">
        <f>[1]Tarifbindung!J44</f>
        <v>20.735836911958607</v>
      </c>
      <c r="K100" s="34">
        <f>[1]Tarifbindung!K44</f>
        <v>19.995150533699565</v>
      </c>
      <c r="L100" s="11">
        <f>[1]Tarifbindung!L44</f>
        <v>21</v>
      </c>
      <c r="M100" s="11">
        <f>[1]Tarifbindung!M44</f>
        <v>21</v>
      </c>
      <c r="N100" s="11">
        <f>[1]Tarifbindung!N44</f>
        <v>22</v>
      </c>
      <c r="O100" s="11">
        <f>[1]Tarifbindung!O44</f>
        <v>15</v>
      </c>
      <c r="P100" s="11">
        <f>[1]Tarifbindung!P44</f>
        <v>21</v>
      </c>
      <c r="Q100" s="11">
        <f>[1]Tarifbindung!Q44</f>
        <v>22</v>
      </c>
      <c r="R100" s="11">
        <f>[1]Tarifbindung!R44</f>
        <v>23</v>
      </c>
      <c r="S100" s="11">
        <f>[1]Tarifbindung!S44</f>
        <v>19</v>
      </c>
      <c r="T100" s="11">
        <f>[1]Tarifbindung!T44</f>
        <v>22</v>
      </c>
      <c r="U100" s="11">
        <f>[1]Tarifbindung!U44</f>
        <v>21</v>
      </c>
      <c r="V100" s="34">
        <f>[1]Tarifbindung!V44</f>
        <v>20.48104485023627</v>
      </c>
      <c r="X100" s="20" t="str">
        <f t="shared" ref="X100:X102" si="65">HLOOKUP(Y100,$L100:$U259,ROW(L$162)-ROW(X100)+1,0)</f>
        <v>HH</v>
      </c>
      <c r="Y100" s="34">
        <f t="shared" ref="Y100:Y102" si="66">MIN(L100:U100)</f>
        <v>15</v>
      </c>
      <c r="Z100" s="20" t="str">
        <f t="shared" ref="Z100:Z102" si="67">HLOOKUP(AA100,$L100:$U259,ROW(N$162)-ROW(Z100)+1,0)</f>
        <v>NW</v>
      </c>
      <c r="AA100" s="34">
        <f t="shared" ref="AA100:AA102" si="68">MAX(L100:U100)</f>
        <v>23</v>
      </c>
    </row>
    <row r="101" spans="1:27" x14ac:dyDescent="0.35">
      <c r="A101" s="7">
        <f>A100+1</f>
        <v>2023</v>
      </c>
      <c r="B101" s="11">
        <f>[1]Tarifbindung!B45</f>
        <v>21</v>
      </c>
      <c r="C101" s="11">
        <f>[1]Tarifbindung!C45</f>
        <v>29</v>
      </c>
      <c r="D101" s="11">
        <f>[1]Tarifbindung!D45</f>
        <v>16</v>
      </c>
      <c r="E101" s="11">
        <f>[1]Tarifbindung!E45</f>
        <v>19</v>
      </c>
      <c r="F101" s="11">
        <f>[1]Tarifbindung!F45</f>
        <v>16</v>
      </c>
      <c r="G101" s="11">
        <f>[1]Tarifbindung!G45</f>
        <v>15</v>
      </c>
      <c r="H101" s="34">
        <f>[1]Tarifbindung!H45</f>
        <v>17.978056240256677</v>
      </c>
      <c r="I101" s="34">
        <f>[1]Tarifbindung!I45</f>
        <v>19.201259607926097</v>
      </c>
      <c r="J101" s="34">
        <f>[1]Tarifbindung!J45</f>
        <v>21.225613916659981</v>
      </c>
      <c r="K101" s="34">
        <f>[1]Tarifbindung!K45</f>
        <v>20.298646674575267</v>
      </c>
      <c r="L101" s="11">
        <f>[1]Tarifbindung!L45</f>
        <v>20</v>
      </c>
      <c r="M101" s="11">
        <f>[1]Tarifbindung!M45</f>
        <v>21</v>
      </c>
      <c r="N101" s="11">
        <f>[1]Tarifbindung!N45</f>
        <v>23</v>
      </c>
      <c r="O101" s="11">
        <f>[1]Tarifbindung!O45</f>
        <v>13</v>
      </c>
      <c r="P101" s="11">
        <f>[1]Tarifbindung!P45</f>
        <v>19</v>
      </c>
      <c r="Q101" s="11">
        <f>[1]Tarifbindung!Q45</f>
        <v>24</v>
      </c>
      <c r="R101" s="11">
        <f>[1]Tarifbindung!R45</f>
        <v>25</v>
      </c>
      <c r="S101" s="11">
        <f>[1]Tarifbindung!S45</f>
        <v>22</v>
      </c>
      <c r="T101" s="11">
        <f>[1]Tarifbindung!T45</f>
        <v>18</v>
      </c>
      <c r="U101" s="11">
        <f>[1]Tarifbindung!U45</f>
        <v>19</v>
      </c>
      <c r="V101" s="34">
        <f>[1]Tarifbindung!V45</f>
        <v>20.960871121450133</v>
      </c>
      <c r="X101" s="20" t="str">
        <f t="shared" si="65"/>
        <v>HH</v>
      </c>
      <c r="Y101" s="34">
        <f t="shared" si="66"/>
        <v>13</v>
      </c>
      <c r="Z101" s="20" t="str">
        <f t="shared" si="67"/>
        <v>NW</v>
      </c>
      <c r="AA101" s="34">
        <f t="shared" si="68"/>
        <v>25</v>
      </c>
    </row>
    <row r="102" spans="1:27" x14ac:dyDescent="0.35">
      <c r="A102">
        <f>A101+1</f>
        <v>2024</v>
      </c>
      <c r="B102" s="11">
        <f>[1]Tarifbindung!B46</f>
        <v>21</v>
      </c>
      <c r="C102" s="11">
        <f>[1]Tarifbindung!C46</f>
        <v>25</v>
      </c>
      <c r="D102" s="11">
        <f>[1]Tarifbindung!D46</f>
        <v>16</v>
      </c>
      <c r="E102" s="11">
        <f>[1]Tarifbindung!E46</f>
        <v>21</v>
      </c>
      <c r="F102" s="11">
        <f>[1]Tarifbindung!F46</f>
        <v>18</v>
      </c>
      <c r="G102" s="11">
        <f>[1]Tarifbindung!G46</f>
        <v>14</v>
      </c>
      <c r="H102" s="34">
        <f>[1]Tarifbindung!H46</f>
        <v>17.762273388397425</v>
      </c>
      <c r="I102" s="34">
        <f>[1]Tarifbindung!I46</f>
        <v>19.322371180429748</v>
      </c>
      <c r="J102" s="34">
        <f>[1]Tarifbindung!J46</f>
        <v>21.138085401232971</v>
      </c>
      <c r="K102" s="34">
        <f>[1]Tarifbindung!K46</f>
        <v>20.282105760762576</v>
      </c>
      <c r="L102" s="11">
        <f>[1]Tarifbindung!L46</f>
        <v>20</v>
      </c>
      <c r="M102" s="11">
        <f>[1]Tarifbindung!M46</f>
        <v>21</v>
      </c>
      <c r="N102" s="11">
        <f>[1]Tarifbindung!N46</f>
        <v>24</v>
      </c>
      <c r="O102" s="11">
        <f>[1]Tarifbindung!O46</f>
        <v>16</v>
      </c>
      <c r="P102" s="11">
        <f>[1]Tarifbindung!P46</f>
        <v>18</v>
      </c>
      <c r="Q102" s="11">
        <f>[1]Tarifbindung!Q46</f>
        <v>22</v>
      </c>
      <c r="R102" s="11">
        <f>[1]Tarifbindung!R46</f>
        <v>25</v>
      </c>
      <c r="S102" s="11">
        <f>[1]Tarifbindung!S46</f>
        <v>22</v>
      </c>
      <c r="T102" s="11">
        <f>[1]Tarifbindung!T46</f>
        <v>23</v>
      </c>
      <c r="U102" s="11">
        <f>[1]Tarifbindung!U46</f>
        <v>21</v>
      </c>
      <c r="V102" s="34">
        <f>[1]Tarifbindung!V46</f>
        <v>20.90476697052512</v>
      </c>
      <c r="X102" s="20" t="str">
        <f t="shared" si="65"/>
        <v>HH</v>
      </c>
      <c r="Y102" s="34">
        <f t="shared" si="66"/>
        <v>16</v>
      </c>
      <c r="Z102" s="20" t="str">
        <f t="shared" si="67"/>
        <v>NW</v>
      </c>
      <c r="AA102" s="34">
        <f t="shared" si="68"/>
        <v>25</v>
      </c>
    </row>
    <row r="103" spans="1:27" x14ac:dyDescent="0.35">
      <c r="A103">
        <f>A102+1</f>
        <v>2025</v>
      </c>
      <c r="B103" s="11"/>
      <c r="C103" s="11"/>
      <c r="D103" s="11"/>
      <c r="E103" s="11"/>
      <c r="F103" s="11"/>
      <c r="G103" s="11"/>
      <c r="H103" s="15"/>
      <c r="I103" s="11"/>
      <c r="J103" s="11"/>
      <c r="K103" s="7"/>
      <c r="L103" s="11"/>
      <c r="M103" s="11"/>
      <c r="N103" s="11"/>
      <c r="O103" s="11"/>
      <c r="P103" s="11"/>
      <c r="Q103" s="11"/>
      <c r="R103" s="11"/>
      <c r="S103" s="11"/>
      <c r="T103" s="11"/>
      <c r="U103" s="11"/>
      <c r="V103" s="7"/>
      <c r="X103" s="11"/>
      <c r="Y103" s="9"/>
      <c r="Z103" s="11"/>
      <c r="AA103" s="9"/>
    </row>
    <row r="104" spans="1:27" x14ac:dyDescent="0.35">
      <c r="X104" s="9"/>
      <c r="Y104" s="9"/>
      <c r="Z104" s="9"/>
      <c r="AA104" s="9"/>
    </row>
    <row r="105" spans="1:27" x14ac:dyDescent="0.35">
      <c r="A105" t="s">
        <v>367</v>
      </c>
      <c r="X105" s="9"/>
      <c r="Y105" s="9"/>
      <c r="Z105" s="9"/>
      <c r="AA105" s="9"/>
    </row>
    <row r="106" spans="1:27" x14ac:dyDescent="0.35">
      <c r="A106" s="7">
        <f>A97</f>
        <v>2019</v>
      </c>
      <c r="B106" s="11" t="s">
        <v>366</v>
      </c>
      <c r="C106" s="11" t="s">
        <v>366</v>
      </c>
      <c r="D106" s="11" t="s">
        <v>366</v>
      </c>
      <c r="E106" s="11" t="s">
        <v>366</v>
      </c>
      <c r="F106" s="11" t="s">
        <v>366</v>
      </c>
      <c r="G106" s="11" t="s">
        <v>366</v>
      </c>
      <c r="H106" s="11" t="s">
        <v>366</v>
      </c>
      <c r="I106" s="11" t="s">
        <v>366</v>
      </c>
      <c r="J106" s="11" t="s">
        <v>366</v>
      </c>
      <c r="K106" s="11" t="s">
        <v>366</v>
      </c>
      <c r="L106" s="11" t="s">
        <v>366</v>
      </c>
      <c r="M106" s="11" t="s">
        <v>366</v>
      </c>
      <c r="N106" s="11" t="s">
        <v>366</v>
      </c>
      <c r="O106" s="11" t="s">
        <v>366</v>
      </c>
      <c r="P106" s="11" t="s">
        <v>366</v>
      </c>
      <c r="Q106" s="11" t="s">
        <v>366</v>
      </c>
      <c r="R106" s="11" t="s">
        <v>366</v>
      </c>
      <c r="S106" s="11" t="s">
        <v>366</v>
      </c>
      <c r="T106" s="11" t="s">
        <v>366</v>
      </c>
      <c r="U106" s="11" t="s">
        <v>366</v>
      </c>
      <c r="V106" s="11" t="s">
        <v>366</v>
      </c>
      <c r="X106" s="11" t="s">
        <v>366</v>
      </c>
      <c r="Y106" s="9"/>
      <c r="Z106" s="11" t="s">
        <v>366</v>
      </c>
      <c r="AA106" s="9"/>
    </row>
    <row r="107" spans="1:27" x14ac:dyDescent="0.35">
      <c r="A107" s="7">
        <f>A98</f>
        <v>2020</v>
      </c>
      <c r="B107" s="11" t="s">
        <v>366</v>
      </c>
      <c r="C107" s="11" t="s">
        <v>366</v>
      </c>
      <c r="D107" s="11" t="s">
        <v>366</v>
      </c>
      <c r="E107" s="11" t="s">
        <v>366</v>
      </c>
      <c r="F107" s="11" t="s">
        <v>366</v>
      </c>
      <c r="G107" s="11" t="s">
        <v>366</v>
      </c>
      <c r="H107" s="11" t="s">
        <v>366</v>
      </c>
      <c r="I107" s="11" t="s">
        <v>366</v>
      </c>
      <c r="J107" s="11" t="s">
        <v>366</v>
      </c>
      <c r="K107" s="11" t="s">
        <v>366</v>
      </c>
      <c r="L107" s="11" t="s">
        <v>366</v>
      </c>
      <c r="M107" s="11" t="s">
        <v>366</v>
      </c>
      <c r="N107" s="11" t="s">
        <v>366</v>
      </c>
      <c r="O107" s="11" t="s">
        <v>366</v>
      </c>
      <c r="P107" s="11" t="s">
        <v>366</v>
      </c>
      <c r="Q107" s="11" t="s">
        <v>366</v>
      </c>
      <c r="R107" s="11" t="s">
        <v>366</v>
      </c>
      <c r="S107" s="11" t="s">
        <v>366</v>
      </c>
      <c r="T107" s="11" t="s">
        <v>366</v>
      </c>
      <c r="U107" s="11" t="s">
        <v>366</v>
      </c>
      <c r="V107" s="11" t="s">
        <v>366</v>
      </c>
      <c r="X107" s="11" t="s">
        <v>366</v>
      </c>
      <c r="Y107" s="9"/>
      <c r="Z107" s="11" t="s">
        <v>366</v>
      </c>
      <c r="AA107" s="9"/>
    </row>
    <row r="108" spans="1:27" x14ac:dyDescent="0.35">
      <c r="A108" s="7">
        <f>A99</f>
        <v>2021</v>
      </c>
      <c r="B108" s="11" t="s">
        <v>366</v>
      </c>
      <c r="C108" s="11" t="s">
        <v>366</v>
      </c>
      <c r="D108" s="11" t="s">
        <v>366</v>
      </c>
      <c r="E108" s="11" t="s">
        <v>366</v>
      </c>
      <c r="F108" s="11" t="s">
        <v>366</v>
      </c>
      <c r="G108" s="11" t="s">
        <v>366</v>
      </c>
      <c r="H108" s="11" t="s">
        <v>366</v>
      </c>
      <c r="I108" s="11" t="s">
        <v>366</v>
      </c>
      <c r="J108" s="11" t="s">
        <v>366</v>
      </c>
      <c r="K108" s="11" t="s">
        <v>366</v>
      </c>
      <c r="L108" s="11" t="s">
        <v>366</v>
      </c>
      <c r="M108" s="11" t="s">
        <v>366</v>
      </c>
      <c r="N108" s="11" t="s">
        <v>366</v>
      </c>
      <c r="O108" s="11" t="s">
        <v>366</v>
      </c>
      <c r="P108" s="11" t="s">
        <v>366</v>
      </c>
      <c r="Q108" s="11" t="s">
        <v>366</v>
      </c>
      <c r="R108" s="11" t="s">
        <v>366</v>
      </c>
      <c r="S108" s="11" t="s">
        <v>366</v>
      </c>
      <c r="T108" s="11" t="s">
        <v>366</v>
      </c>
      <c r="U108" s="11" t="s">
        <v>366</v>
      </c>
      <c r="V108" s="11" t="s">
        <v>366</v>
      </c>
      <c r="X108" s="11" t="s">
        <v>366</v>
      </c>
      <c r="Y108" s="9"/>
      <c r="Z108" s="11" t="s">
        <v>366</v>
      </c>
      <c r="AA108" s="9"/>
    </row>
    <row r="109" spans="1:27" x14ac:dyDescent="0.35">
      <c r="A109" s="7">
        <f>A100</f>
        <v>2022</v>
      </c>
      <c r="B109" s="11">
        <f>[1]Tarifbindung!B37</f>
        <v>47</v>
      </c>
      <c r="C109" s="11">
        <f>[1]Tarifbindung!C37</f>
        <v>47</v>
      </c>
      <c r="D109" s="11">
        <f>[1]Tarifbindung!D37</f>
        <v>43</v>
      </c>
      <c r="E109" s="11">
        <f>[1]Tarifbindung!E37</f>
        <v>51</v>
      </c>
      <c r="F109" s="11">
        <f>[1]Tarifbindung!F37</f>
        <v>45</v>
      </c>
      <c r="G109" s="11">
        <f>[1]Tarifbindung!G37</f>
        <v>43</v>
      </c>
      <c r="H109" s="34">
        <f>[1]Tarifbindung!H37</f>
        <v>45.176209632134359</v>
      </c>
      <c r="I109" s="34">
        <f>[1]Tarifbindung!I37</f>
        <v>45.948962156126271</v>
      </c>
      <c r="J109" s="34">
        <f>[1]Tarifbindung!J37</f>
        <v>49.881082043430844</v>
      </c>
      <c r="K109" s="34">
        <f>[1]Tarifbindung!K37</f>
        <v>47.587850625441568</v>
      </c>
      <c r="L109" s="11">
        <f>[1]Tarifbindung!L37</f>
        <v>50</v>
      </c>
      <c r="M109" s="11">
        <f>[1]Tarifbindung!M37</f>
        <v>49</v>
      </c>
      <c r="N109" s="11">
        <f>[1]Tarifbindung!N37</f>
        <v>56</v>
      </c>
      <c r="O109" s="11">
        <f>[1]Tarifbindung!O37</f>
        <v>49</v>
      </c>
      <c r="P109" s="11">
        <f>[1]Tarifbindung!P37</f>
        <v>51</v>
      </c>
      <c r="Q109" s="11">
        <f>[1]Tarifbindung!Q37</f>
        <v>50</v>
      </c>
      <c r="R109" s="11">
        <f>[1]Tarifbindung!R37</f>
        <v>51</v>
      </c>
      <c r="S109" s="11">
        <f>[1]Tarifbindung!S37</f>
        <v>50</v>
      </c>
      <c r="T109" s="11">
        <f>[1]Tarifbindung!T37</f>
        <v>53</v>
      </c>
      <c r="U109" s="11">
        <f>[1]Tarifbindung!U37</f>
        <v>51</v>
      </c>
      <c r="V109" s="34">
        <f>[1]Tarifbindung!V37</f>
        <v>49.367633346900668</v>
      </c>
      <c r="X109" s="20" t="str">
        <f t="shared" ref="X109:X111" si="69">HLOOKUP(Y109,$L109:$U268,ROW(L$162)-ROW(X109)+1,0)</f>
        <v>BY</v>
      </c>
      <c r="Y109" s="34">
        <f t="shared" ref="Y109:Y111" si="70">MIN(L109:U109)</f>
        <v>49</v>
      </c>
      <c r="Z109" s="20" t="str">
        <f t="shared" ref="Z109:Z111" si="71">HLOOKUP(AA109,$L109:$U268,ROW(N$162)-ROW(Z109)+1,0)</f>
        <v>HB</v>
      </c>
      <c r="AA109" s="34">
        <f t="shared" ref="AA109:AA111" si="72">MAX(L109:U109)</f>
        <v>56</v>
      </c>
    </row>
    <row r="110" spans="1:27" x14ac:dyDescent="0.35">
      <c r="A110" s="7">
        <f>A101</f>
        <v>2023</v>
      </c>
      <c r="B110" s="11">
        <f>[1]Tarifbindung!B38</f>
        <v>48</v>
      </c>
      <c r="C110" s="11">
        <f>[1]Tarifbindung!C38</f>
        <v>46</v>
      </c>
      <c r="D110" s="11">
        <f>[1]Tarifbindung!D38</f>
        <v>43</v>
      </c>
      <c r="E110" s="11">
        <f>[1]Tarifbindung!E38</f>
        <v>50</v>
      </c>
      <c r="F110" s="11">
        <f>[1]Tarifbindung!F38</f>
        <v>44</v>
      </c>
      <c r="G110" s="11">
        <f>[1]Tarifbindung!G38</f>
        <v>44</v>
      </c>
      <c r="H110" s="34">
        <f>[1]Tarifbindung!H38</f>
        <v>45.223909844756847</v>
      </c>
      <c r="I110" s="34">
        <f>[1]Tarifbindung!I38</f>
        <v>45.666470094042076</v>
      </c>
      <c r="J110" s="34">
        <f>[1]Tarifbindung!J38</f>
        <v>49.592594488822122</v>
      </c>
      <c r="K110" s="34">
        <f>[1]Tarifbindung!K38</f>
        <v>47.221300091254378</v>
      </c>
      <c r="L110" s="11">
        <f>[1]Tarifbindung!L38</f>
        <v>50</v>
      </c>
      <c r="M110" s="11">
        <f>[1]Tarifbindung!M38</f>
        <v>48</v>
      </c>
      <c r="N110" s="11">
        <f>[1]Tarifbindung!N38</f>
        <v>57</v>
      </c>
      <c r="O110" s="11">
        <f>[1]Tarifbindung!O38</f>
        <v>47</v>
      </c>
      <c r="P110" s="11">
        <f>[1]Tarifbindung!P38</f>
        <v>50</v>
      </c>
      <c r="Q110" s="11">
        <f>[1]Tarifbindung!Q38</f>
        <v>51</v>
      </c>
      <c r="R110" s="11">
        <f>[1]Tarifbindung!R38</f>
        <v>51</v>
      </c>
      <c r="S110" s="11">
        <f>[1]Tarifbindung!S38</f>
        <v>49</v>
      </c>
      <c r="T110" s="11">
        <f>[1]Tarifbindung!T38</f>
        <v>52</v>
      </c>
      <c r="U110" s="11">
        <f>[1]Tarifbindung!U38</f>
        <v>50</v>
      </c>
      <c r="V110" s="34">
        <f>[1]Tarifbindung!V38</f>
        <v>49.083336528423644</v>
      </c>
      <c r="X110" s="20" t="str">
        <f t="shared" si="69"/>
        <v>HH</v>
      </c>
      <c r="Y110" s="34">
        <f t="shared" si="70"/>
        <v>47</v>
      </c>
      <c r="Z110" s="20" t="str">
        <f t="shared" si="71"/>
        <v>HB</v>
      </c>
      <c r="AA110" s="34">
        <f t="shared" si="72"/>
        <v>57</v>
      </c>
    </row>
    <row r="111" spans="1:27" x14ac:dyDescent="0.35">
      <c r="A111">
        <f>A110+1</f>
        <v>2024</v>
      </c>
      <c r="B111" s="11">
        <f>[1]Tarifbindung!B39</f>
        <v>48</v>
      </c>
      <c r="C111" s="11">
        <f>[1]Tarifbindung!C39</f>
        <v>48</v>
      </c>
      <c r="D111" s="11">
        <f>[1]Tarifbindung!D39</f>
        <v>42</v>
      </c>
      <c r="E111" s="11">
        <f>[1]Tarifbindung!E39</f>
        <v>50</v>
      </c>
      <c r="F111" s="11">
        <f>[1]Tarifbindung!F39</f>
        <v>45</v>
      </c>
      <c r="G111" s="11">
        <f>[1]Tarifbindung!G39</f>
        <v>44</v>
      </c>
      <c r="H111" s="34">
        <f>[1]Tarifbindung!H39</f>
        <v>45.278893769858158</v>
      </c>
      <c r="I111" s="34">
        <f>[1]Tarifbindung!I39</f>
        <v>45.745098577918149</v>
      </c>
      <c r="J111" s="34">
        <f>[1]Tarifbindung!J39</f>
        <v>49.297793774793099</v>
      </c>
      <c r="K111" s="34">
        <f>[1]Tarifbindung!K39</f>
        <v>46.919613006540594</v>
      </c>
      <c r="L111" s="11">
        <f>[1]Tarifbindung!L39</f>
        <v>50</v>
      </c>
      <c r="M111" s="11">
        <f>[1]Tarifbindung!M39</f>
        <v>47</v>
      </c>
      <c r="N111" s="11">
        <f>[1]Tarifbindung!N39</f>
        <v>56</v>
      </c>
      <c r="O111" s="11">
        <f>[1]Tarifbindung!O39</f>
        <v>48</v>
      </c>
      <c r="P111" s="11">
        <f>[1]Tarifbindung!P39</f>
        <v>49</v>
      </c>
      <c r="Q111" s="11">
        <f>[1]Tarifbindung!Q39</f>
        <v>50</v>
      </c>
      <c r="R111" s="11">
        <f>[1]Tarifbindung!R39</f>
        <v>51</v>
      </c>
      <c r="S111" s="11">
        <f>[1]Tarifbindung!S39</f>
        <v>50</v>
      </c>
      <c r="T111" s="11">
        <f>[1]Tarifbindung!T39</f>
        <v>54</v>
      </c>
      <c r="U111" s="11">
        <f>[1]Tarifbindung!U39</f>
        <v>50</v>
      </c>
      <c r="V111" s="34">
        <f>[1]Tarifbindung!V39</f>
        <v>48.839056240096497</v>
      </c>
      <c r="X111" s="20" t="str">
        <f t="shared" si="69"/>
        <v>BY</v>
      </c>
      <c r="Y111" s="34">
        <f t="shared" si="70"/>
        <v>47</v>
      </c>
      <c r="Z111" s="20" t="str">
        <f t="shared" si="71"/>
        <v>HB</v>
      </c>
      <c r="AA111" s="34">
        <f t="shared" si="72"/>
        <v>56</v>
      </c>
    </row>
    <row r="112" spans="1:27" x14ac:dyDescent="0.35">
      <c r="A112">
        <f>A111+1</f>
        <v>2025</v>
      </c>
      <c r="X112" s="9"/>
      <c r="Y112" s="9"/>
      <c r="Z112" s="9"/>
      <c r="AA112" s="9"/>
    </row>
    <row r="113" spans="1:27" x14ac:dyDescent="0.35">
      <c r="A113" t="s">
        <v>927</v>
      </c>
      <c r="X113" s="9"/>
      <c r="Y113" s="9"/>
      <c r="Z113" s="9"/>
      <c r="AA113" s="9"/>
    </row>
    <row r="114" spans="1:27" x14ac:dyDescent="0.35">
      <c r="X114" s="9"/>
      <c r="Y114" s="9"/>
      <c r="Z114" s="9"/>
      <c r="AA114" s="9"/>
    </row>
    <row r="115" spans="1:27" x14ac:dyDescent="0.35">
      <c r="A115" s="4" t="s">
        <v>368</v>
      </c>
      <c r="X115" s="9"/>
      <c r="Y115" s="9"/>
      <c r="Z115" s="9"/>
      <c r="AA115" s="9"/>
    </row>
    <row r="116" spans="1:27" x14ac:dyDescent="0.35">
      <c r="A116">
        <v>2019</v>
      </c>
      <c r="B116" s="11" t="s">
        <v>366</v>
      </c>
      <c r="C116" s="11" t="s">
        <v>366</v>
      </c>
      <c r="D116" s="11" t="s">
        <v>366</v>
      </c>
      <c r="E116" s="11" t="s">
        <v>366</v>
      </c>
      <c r="F116" s="11" t="s">
        <v>366</v>
      </c>
      <c r="G116" s="11" t="s">
        <v>366</v>
      </c>
      <c r="H116" s="11" t="s">
        <v>366</v>
      </c>
      <c r="I116" s="11" t="s">
        <v>366</v>
      </c>
      <c r="J116" s="11" t="s">
        <v>366</v>
      </c>
      <c r="K116" s="11" t="s">
        <v>366</v>
      </c>
      <c r="L116" s="11" t="s">
        <v>366</v>
      </c>
      <c r="M116" s="11" t="s">
        <v>366</v>
      </c>
      <c r="N116" s="11" t="s">
        <v>366</v>
      </c>
      <c r="O116" s="11" t="s">
        <v>366</v>
      </c>
      <c r="P116" s="11" t="s">
        <v>366</v>
      </c>
      <c r="Q116" s="11" t="s">
        <v>366</v>
      </c>
      <c r="R116" s="11" t="s">
        <v>366</v>
      </c>
      <c r="S116" s="11" t="s">
        <v>366</v>
      </c>
      <c r="T116" s="11" t="s">
        <v>366</v>
      </c>
      <c r="U116" s="11" t="s">
        <v>366</v>
      </c>
      <c r="V116" s="11" t="s">
        <v>366</v>
      </c>
      <c r="X116" s="9"/>
      <c r="Y116" s="9"/>
      <c r="Z116" s="9"/>
      <c r="AA116" s="9"/>
    </row>
    <row r="117" spans="1:27" x14ac:dyDescent="0.35">
      <c r="A117">
        <v>2020</v>
      </c>
      <c r="B117" s="3">
        <f>[1]BLG!B240</f>
        <v>84.22489665634501</v>
      </c>
      <c r="C117" s="3">
        <f>[1]BLG!C240</f>
        <v>82.685957428125576</v>
      </c>
      <c r="D117" s="3">
        <f>[1]BLG!D240</f>
        <v>89.119447131844908</v>
      </c>
      <c r="E117" s="3">
        <f>[1]BLG!E240</f>
        <v>86.419622555510927</v>
      </c>
      <c r="F117" s="3">
        <f>[1]BLG!F240</f>
        <v>85.717781040244645</v>
      </c>
      <c r="G117" s="3">
        <f>[1]BLG!G240</f>
        <v>97.033686900135692</v>
      </c>
      <c r="H117" s="14">
        <f>[1]BLG!H240</f>
        <v>89.323257677869805</v>
      </c>
      <c r="I117" s="3">
        <f>[1]BLG!I240</f>
        <v>86.220617878903411</v>
      </c>
      <c r="J117" s="3">
        <f>[1]BLG!J240</f>
        <v>99.875058945590325</v>
      </c>
      <c r="K117" s="3">
        <f>[1]BLG!K240</f>
        <v>100</v>
      </c>
      <c r="L117" s="3">
        <f>[1]BLG!L240</f>
        <v>102.98652332895941</v>
      </c>
      <c r="M117" s="3">
        <f>[1]BLG!M240</f>
        <v>100.86119341480841</v>
      </c>
      <c r="N117" s="3">
        <f>[1]BLG!N240</f>
        <v>102.26797958216088</v>
      </c>
      <c r="O117" s="3">
        <f>[1]BLG!O240</f>
        <v>99.52423691192007</v>
      </c>
      <c r="P117" s="3">
        <f>[1]BLG!P240</f>
        <v>105.71645811733887</v>
      </c>
      <c r="Q117" s="3">
        <f>[1]BLG!Q240</f>
        <v>95.23830141936952</v>
      </c>
      <c r="R117" s="3">
        <f>[1]BLG!R240</f>
        <v>100.10461371749857</v>
      </c>
      <c r="S117" s="3">
        <f>[1]BLG!S240</f>
        <v>95.80603404217976</v>
      </c>
      <c r="T117" s="3">
        <f>[1]BLG!T240</f>
        <v>95.627743281289597</v>
      </c>
      <c r="U117" s="3">
        <f>[1]BLG!U240</f>
        <v>85.698732773485347</v>
      </c>
      <c r="V117" s="3">
        <f>[1]BLG!V240</f>
        <v>98.801870783385397</v>
      </c>
      <c r="X117" s="20" t="str">
        <f>HLOOKUP(Y117,$L117:$U230,ROW(L$162)-ROW(X117)+1,0)</f>
        <v>SH</v>
      </c>
      <c r="Y117" s="9">
        <f t="shared" ref="Y117:Y120" si="73">MIN(L117:U117)</f>
        <v>85.698732773485347</v>
      </c>
      <c r="Z117" s="20" t="str">
        <f>HLOOKUP(AA117,$L117:$U230,ROW(N$162)-ROW(Z117)+1,0)</f>
        <v>HE</v>
      </c>
      <c r="AA117" s="9">
        <f t="shared" ref="AA117:AA120" si="74">MAX(L117:U117)</f>
        <v>105.71645811733887</v>
      </c>
    </row>
    <row r="118" spans="1:27" x14ac:dyDescent="0.35">
      <c r="A118">
        <f>A117+1</f>
        <v>2021</v>
      </c>
      <c r="B118" s="3">
        <f>[1]BLG!B241</f>
        <v>84.371392482944486</v>
      </c>
      <c r="C118" s="3">
        <f>[1]BLG!C241</f>
        <v>82.977408168323336</v>
      </c>
      <c r="D118" s="3">
        <f>[1]BLG!D241</f>
        <v>89.493843224617393</v>
      </c>
      <c r="E118" s="3">
        <f>[1]BLG!E241</f>
        <v>86.564715135830099</v>
      </c>
      <c r="F118" s="3">
        <f>[1]BLG!F241</f>
        <v>86.628165351558792</v>
      </c>
      <c r="G118" s="3">
        <f>[1]BLG!G241</f>
        <v>98.876619892901573</v>
      </c>
      <c r="H118" s="14">
        <f>[1]BLG!H241</f>
        <v>90.182831568912746</v>
      </c>
      <c r="I118" s="3">
        <f>[1]BLG!I241</f>
        <v>86.617809051301137</v>
      </c>
      <c r="J118" s="3">
        <f>[1]BLG!J241</f>
        <v>99.950770833752102</v>
      </c>
      <c r="K118" s="3">
        <f>[1]BLG!K241</f>
        <v>100</v>
      </c>
      <c r="L118" s="3">
        <f>[1]BLG!L241</f>
        <v>103.1451726696931</v>
      </c>
      <c r="M118" s="3">
        <f>[1]BLG!M241</f>
        <v>100.9622294637559</v>
      </c>
      <c r="N118" s="3">
        <f>[1]BLG!N241</f>
        <v>101.14805700872407</v>
      </c>
      <c r="O118" s="3">
        <f>[1]BLG!O241</f>
        <v>99.232144478415151</v>
      </c>
      <c r="P118" s="3">
        <f>[1]BLG!P241</f>
        <v>105.93287969133792</v>
      </c>
      <c r="Q118" s="3">
        <f>[1]BLG!Q241</f>
        <v>94.669670424101639</v>
      </c>
      <c r="R118" s="3">
        <f>[1]BLG!R241</f>
        <v>100.01915275270738</v>
      </c>
      <c r="S118" s="3">
        <f>[1]BLG!S241</f>
        <v>95.929408531590283</v>
      </c>
      <c r="T118" s="3">
        <f>[1]BLG!T241</f>
        <v>95.314717512223694</v>
      </c>
      <c r="U118" s="3">
        <f>[1]BLG!U241</f>
        <v>85.562268360222987</v>
      </c>
      <c r="V118" s="3">
        <f>[1]BLG!V241</f>
        <v>98.913584597532108</v>
      </c>
      <c r="X118" s="20" t="str">
        <f>HLOOKUP(Y118,$L118:$U231,ROW(L$162)-ROW(X118)+1,0)</f>
        <v>SH</v>
      </c>
      <c r="Y118" s="9">
        <f t="shared" si="73"/>
        <v>85.562268360222987</v>
      </c>
      <c r="Z118" s="20" t="str">
        <f>HLOOKUP(AA118,$L118:$U231,ROW(N$162)-ROW(Z118)+1,0)</f>
        <v>HE</v>
      </c>
      <c r="AA118" s="9">
        <f t="shared" si="74"/>
        <v>105.93287969133792</v>
      </c>
    </row>
    <row r="119" spans="1:27" x14ac:dyDescent="0.35">
      <c r="A119">
        <f t="shared" ref="A119:A121" si="75">A118+1</f>
        <v>2022</v>
      </c>
      <c r="B119" s="3">
        <f>[1]BLG!B242</f>
        <v>86.223715045774782</v>
      </c>
      <c r="C119" s="3">
        <f>[1]BLG!C242</f>
        <v>84.30627081158093</v>
      </c>
      <c r="D119" s="3">
        <f>[1]BLG!D242</f>
        <v>91.648043856408819</v>
      </c>
      <c r="E119" s="3">
        <f>[1]BLG!E242</f>
        <v>88.401463217980364</v>
      </c>
      <c r="F119" s="3">
        <f>[1]BLG!F242</f>
        <v>88.603241255637272</v>
      </c>
      <c r="G119" s="3">
        <f>[1]BLG!G242</f>
        <v>99.694625399461316</v>
      </c>
      <c r="H119" s="14">
        <f>[1]BLG!H242</f>
        <v>91.965864901721559</v>
      </c>
      <c r="I119" s="3">
        <f>[1]BLG!I242</f>
        <v>88.506004975482881</v>
      </c>
      <c r="J119" s="3">
        <f>[1]BLG!J242</f>
        <v>100.0247664990402</v>
      </c>
      <c r="K119" s="3">
        <f>[1]BLG!K242</f>
        <v>100</v>
      </c>
      <c r="L119" s="3">
        <f>[1]BLG!L242</f>
        <v>103.02111827048162</v>
      </c>
      <c r="M119" s="3">
        <f>[1]BLG!M242</f>
        <v>101.996253377339</v>
      </c>
      <c r="N119" s="3">
        <f>[1]BLG!N242</f>
        <v>98.663769878231363</v>
      </c>
      <c r="O119" s="3">
        <f>[1]BLG!O242</f>
        <v>100.8381493585014</v>
      </c>
      <c r="P119" s="3">
        <f>[1]BLG!P242</f>
        <v>104.63297525690129</v>
      </c>
      <c r="Q119" s="3">
        <f>[1]BLG!Q242</f>
        <v>94.440071200913593</v>
      </c>
      <c r="R119" s="3">
        <f>[1]BLG!R242</f>
        <v>99.151231899006589</v>
      </c>
      <c r="S119" s="3">
        <f>[1]BLG!S242</f>
        <v>97.407005834781884</v>
      </c>
      <c r="T119" s="3">
        <f>[1]BLG!T242</f>
        <v>96.601313918911075</v>
      </c>
      <c r="U119" s="3">
        <f>[1]BLG!U242</f>
        <v>87.076644722269819</v>
      </c>
      <c r="V119" s="3">
        <f>[1]BLG!V242</f>
        <v>99.234477387928877</v>
      </c>
      <c r="X119" s="20" t="str">
        <f>HLOOKUP(Y119,$L119:$U232,ROW(L$162)-ROW(X119)+1,0)</f>
        <v>SH</v>
      </c>
      <c r="Y119" s="9">
        <f t="shared" si="73"/>
        <v>87.076644722269819</v>
      </c>
      <c r="Z119" s="20" t="str">
        <f>HLOOKUP(AA119,$L119:$U232,ROW(N$162)-ROW(Z119)+1,0)</f>
        <v>HE</v>
      </c>
      <c r="AA119" s="9">
        <f t="shared" si="74"/>
        <v>104.63297525690129</v>
      </c>
    </row>
    <row r="120" spans="1:27" x14ac:dyDescent="0.35">
      <c r="A120">
        <f t="shared" si="75"/>
        <v>2023</v>
      </c>
      <c r="B120" s="3">
        <f>[1]BLG!B243</f>
        <v>86.601990856818261</v>
      </c>
      <c r="C120" s="3">
        <f>[1]BLG!C243</f>
        <v>85.073346048697672</v>
      </c>
      <c r="D120" s="3">
        <f>[1]BLG!D243</f>
        <v>91.78380191387923</v>
      </c>
      <c r="E120" s="3">
        <f>[1]BLG!E243</f>
        <v>89.029191589426262</v>
      </c>
      <c r="F120" s="3">
        <f>[1]BLG!F243</f>
        <v>88.879902832850149</v>
      </c>
      <c r="G120" s="3">
        <f>[1]BLG!G243</f>
        <v>100.0166051538085</v>
      </c>
      <c r="H120" s="14">
        <f>[1]BLG!H243</f>
        <v>92.381804662411952</v>
      </c>
      <c r="I120" s="3">
        <f>[1]BLG!I243</f>
        <v>88.871499536737204</v>
      </c>
      <c r="J120" s="3">
        <f>[1]BLG!J243</f>
        <v>100.02720201156261</v>
      </c>
      <c r="K120" s="3">
        <f>[1]BLG!K243</f>
        <v>100</v>
      </c>
      <c r="L120" s="3">
        <f>[1]BLG!L243</f>
        <v>102.41412686965816</v>
      </c>
      <c r="M120" s="3">
        <f>[1]BLG!M243</f>
        <v>102.02244895727574</v>
      </c>
      <c r="N120" s="3">
        <f>[1]BLG!N243</f>
        <v>99.764822766010838</v>
      </c>
      <c r="O120" s="3">
        <f>[1]BLG!O243</f>
        <v>101.66294993787145</v>
      </c>
      <c r="P120" s="3">
        <f>[1]BLG!P243</f>
        <v>105.24807118377947</v>
      </c>
      <c r="Q120" s="3">
        <f>[1]BLG!Q243</f>
        <v>94.414438305555279</v>
      </c>
      <c r="R120" s="3">
        <f>[1]BLG!R243</f>
        <v>99.312324789020394</v>
      </c>
      <c r="S120" s="3">
        <f>[1]BLG!S243</f>
        <v>96.057954178934267</v>
      </c>
      <c r="T120" s="3">
        <f>[1]BLG!T243</f>
        <v>97.123307325078471</v>
      </c>
      <c r="U120" s="3">
        <f>[1]BLG!U243</f>
        <v>87.041000465443474</v>
      </c>
      <c r="V120" s="3">
        <f>[1]BLG!V243</f>
        <v>99.355260366158504</v>
      </c>
      <c r="X120" s="20" t="str">
        <f>HLOOKUP(Y120,$L120:$U233,ROW(L$162)-ROW(X120)+1,0)</f>
        <v>SH</v>
      </c>
      <c r="Y120" s="9">
        <f t="shared" si="73"/>
        <v>87.041000465443474</v>
      </c>
      <c r="Z120" s="20" t="str">
        <f>HLOOKUP(AA120,$L120:$U233,ROW(N$162)-ROW(Z120)+1,0)</f>
        <v>HE</v>
      </c>
      <c r="AA120" s="9">
        <f t="shared" si="74"/>
        <v>105.24807118377947</v>
      </c>
    </row>
    <row r="121" spans="1:27" x14ac:dyDescent="0.35">
      <c r="A121">
        <f t="shared" si="75"/>
        <v>2024</v>
      </c>
      <c r="B121" s="3">
        <f>[1]BLG!B244</f>
        <v>86.264136112129464</v>
      </c>
      <c r="C121" s="3">
        <f>[1]BLG!C244</f>
        <v>85.323086792262757</v>
      </c>
      <c r="D121" s="3">
        <f>[1]BLG!D244</f>
        <v>90.941530269586352</v>
      </c>
      <c r="E121" s="3">
        <f>[1]BLG!E244</f>
        <v>88.745083249237638</v>
      </c>
      <c r="F121" s="3">
        <f>[1]BLG!F244</f>
        <v>89.375700316062051</v>
      </c>
      <c r="G121" s="3">
        <f>[1]BLG!G244</f>
        <v>100.43903604772646</v>
      </c>
      <c r="H121" s="14">
        <f>[1]BLG!H244</f>
        <v>92.273706667933041</v>
      </c>
      <c r="I121" s="3">
        <f>[1]BLG!I244</f>
        <v>88.617213727213809</v>
      </c>
      <c r="J121" s="3">
        <f>[1]BLG!J244</f>
        <v>100.05992848016882</v>
      </c>
      <c r="K121" s="3">
        <f>[1]BLG!K244</f>
        <v>100</v>
      </c>
      <c r="L121" s="3">
        <f>[1]BLG!L244</f>
        <v>102.0430229585541</v>
      </c>
      <c r="M121" s="3">
        <f>[1]BLG!M244</f>
        <v>101.00021527695797</v>
      </c>
      <c r="N121" s="3">
        <f>[1]BLG!N244</f>
        <v>102.09790100579794</v>
      </c>
      <c r="O121" s="3">
        <f>[1]BLG!O244</f>
        <v>102.39150476367939</v>
      </c>
      <c r="P121" s="3">
        <f>[1]BLG!P244</f>
        <v>106.28738748861861</v>
      </c>
      <c r="Q121" s="3">
        <f>[1]BLG!Q244</f>
        <v>94.481742532948914</v>
      </c>
      <c r="R121" s="3">
        <f>[1]BLG!R244</f>
        <v>99.989311769619391</v>
      </c>
      <c r="S121" s="3">
        <f>[1]BLG!S244</f>
        <v>95.524214588898346</v>
      </c>
      <c r="T121" s="3">
        <f>[1]BLG!T244</f>
        <v>96.431450142230474</v>
      </c>
      <c r="U121" s="3">
        <f>[1]BLG!U244</f>
        <v>87.308513100722735</v>
      </c>
      <c r="V121" s="3">
        <f>[1]BLG!V244</f>
        <v>99.438187220420843</v>
      </c>
      <c r="X121" s="20" t="str">
        <f>HLOOKUP(Y121,$L121:$U234,ROW(L$162)-ROW(X121)+1,0)</f>
        <v>SH</v>
      </c>
      <c r="Y121" s="9">
        <f t="shared" ref="Y121:Y122" si="76">MIN(L121:U121)</f>
        <v>87.308513100722735</v>
      </c>
      <c r="Z121" s="20" t="str">
        <f>HLOOKUP(AA121,$L121:$U234,ROW(N$162)-ROW(Z121)+1,0)</f>
        <v>HE</v>
      </c>
      <c r="AA121" s="9">
        <f t="shared" ref="AA121:AA122" si="77">MAX(L121:U121)</f>
        <v>106.28738748861861</v>
      </c>
    </row>
    <row r="122" spans="1:27" x14ac:dyDescent="0.35">
      <c r="A122">
        <f>A121+1</f>
        <v>2025</v>
      </c>
      <c r="B122" s="3">
        <f>[1]BLG!B245</f>
        <v>85.558426718512649</v>
      </c>
      <c r="C122" s="3">
        <f>[1]BLG!C245</f>
        <v>86.321192957749631</v>
      </c>
      <c r="D122" s="3">
        <f>[1]BLG!D245</f>
        <v>90.134294148814149</v>
      </c>
      <c r="E122" s="3">
        <f>[1]BLG!E245</f>
        <v>89.064528390066712</v>
      </c>
      <c r="F122" s="3">
        <f>[1]BLG!F245</f>
        <v>89.645866573627544</v>
      </c>
      <c r="G122" s="3">
        <f>[1]BLG!G245</f>
        <v>101.59644137348538</v>
      </c>
      <c r="H122" s="14">
        <f>[1]BLG!H245</f>
        <v>92.469277815135641</v>
      </c>
      <c r="I122" s="3">
        <f>[1]BLG!I245</f>
        <v>88.438521046548914</v>
      </c>
      <c r="J122" s="3">
        <f>[1]BLG!J245</f>
        <v>100.11656297499243</v>
      </c>
      <c r="K122" s="3">
        <f>[1]BLG!K245</f>
        <v>100</v>
      </c>
      <c r="L122" s="3">
        <f>[1]BLG!L245</f>
        <v>100.89187179092305</v>
      </c>
      <c r="M122" s="3">
        <f>[1]BLG!M245</f>
        <v>101.33134720091277</v>
      </c>
      <c r="N122" s="3">
        <f>[1]BLG!N245</f>
        <v>104.77433224372123</v>
      </c>
      <c r="O122" s="3">
        <f>[1]BLG!O245</f>
        <v>104.32270849704399</v>
      </c>
      <c r="P122" s="3">
        <f>[1]BLG!P245</f>
        <v>106.37874301871541</v>
      </c>
      <c r="Q122" s="3">
        <f>[1]BLG!Q245</f>
        <v>94.522596464695894</v>
      </c>
      <c r="R122" s="3">
        <f>[1]BLG!R245</f>
        <v>100.29771467864703</v>
      </c>
      <c r="S122" s="3">
        <f>[1]BLG!S245</f>
        <v>94.452165232519576</v>
      </c>
      <c r="T122" s="3">
        <f>[1]BLG!T245</f>
        <v>94.687391540100393</v>
      </c>
      <c r="U122" s="3">
        <f>[1]BLG!U245</f>
        <v>87.858297136702134</v>
      </c>
      <c r="V122" s="3">
        <f>[1]BLG!V245</f>
        <v>99.542930065686136</v>
      </c>
      <c r="X122" s="20" t="str">
        <f t="shared" ref="X122" si="78">HLOOKUP(Y122,$L122:$U281,ROW(L$162)-ROW(X122)+1,0)</f>
        <v>SH</v>
      </c>
      <c r="Y122" s="9">
        <f t="shared" si="76"/>
        <v>87.858297136702134</v>
      </c>
      <c r="Z122" s="20" t="str">
        <f t="shared" ref="Z122" si="79">HLOOKUP(AA122,$L122:$U281,ROW(N$162)-ROW(Z122)+1,0)</f>
        <v>HE</v>
      </c>
      <c r="AA122" s="9">
        <f t="shared" si="77"/>
        <v>106.37874301871541</v>
      </c>
    </row>
    <row r="123" spans="1:27" x14ac:dyDescent="0.35">
      <c r="X123" s="9"/>
      <c r="Y123" s="9"/>
      <c r="Z123" s="9"/>
      <c r="AA123" s="9"/>
    </row>
    <row r="124" spans="1:27" x14ac:dyDescent="0.35">
      <c r="A124" s="4" t="s">
        <v>369</v>
      </c>
      <c r="X124" s="9"/>
      <c r="Y124" s="9"/>
      <c r="Z124" s="9"/>
      <c r="AA124" s="9"/>
    </row>
    <row r="125" spans="1:27" x14ac:dyDescent="0.35">
      <c r="A125">
        <v>2019</v>
      </c>
      <c r="B125" s="11" t="s">
        <v>366</v>
      </c>
      <c r="C125" s="11" t="s">
        <v>366</v>
      </c>
      <c r="D125" s="11" t="s">
        <v>366</v>
      </c>
      <c r="E125" s="11" t="s">
        <v>366</v>
      </c>
      <c r="F125" s="11" t="s">
        <v>366</v>
      </c>
      <c r="G125" s="11" t="s">
        <v>366</v>
      </c>
      <c r="H125" s="11" t="s">
        <v>366</v>
      </c>
      <c r="I125" s="11" t="s">
        <v>366</v>
      </c>
      <c r="J125" s="11" t="s">
        <v>366</v>
      </c>
      <c r="K125" s="11" t="s">
        <v>366</v>
      </c>
      <c r="L125" s="11" t="s">
        <v>366</v>
      </c>
      <c r="M125" s="11" t="s">
        <v>366</v>
      </c>
      <c r="N125" s="11" t="s">
        <v>366</v>
      </c>
      <c r="O125" s="11" t="s">
        <v>366</v>
      </c>
      <c r="P125" s="11" t="s">
        <v>366</v>
      </c>
      <c r="Q125" s="11" t="s">
        <v>366</v>
      </c>
      <c r="R125" s="11" t="s">
        <v>366</v>
      </c>
      <c r="S125" s="11" t="s">
        <v>366</v>
      </c>
      <c r="T125" s="11" t="s">
        <v>366</v>
      </c>
      <c r="U125" s="11" t="s">
        <v>366</v>
      </c>
      <c r="V125" s="11" t="s">
        <v>366</v>
      </c>
      <c r="X125" s="9"/>
      <c r="Y125" s="9"/>
      <c r="Z125" s="9"/>
      <c r="AA125" s="9"/>
    </row>
    <row r="126" spans="1:27" x14ac:dyDescent="0.35">
      <c r="A126">
        <f>[1]Verbraucherpreisniveau!A19</f>
        <v>2020</v>
      </c>
      <c r="B126" s="3">
        <f>[1]Verbraucherpreisniveau!B19</f>
        <v>0.50251256281406143</v>
      </c>
      <c r="C126" s="3">
        <f>[1]Verbraucherpreisniveau!C19</f>
        <v>0.60362173038228661</v>
      </c>
      <c r="D126" s="3">
        <f>[1]Verbraucherpreisniveau!D19</f>
        <v>0.90817356205852207</v>
      </c>
      <c r="E126" s="3">
        <f>[1]Verbraucherpreisniveau!E19</f>
        <v>0.50251256281406143</v>
      </c>
      <c r="F126" s="3">
        <f>[1]Verbraucherpreisniveau!F19</f>
        <v>1.214574898785429</v>
      </c>
      <c r="G126" s="3">
        <f>[1]Verbraucherpreisniveau!G19</f>
        <v>0.40160642570282334</v>
      </c>
      <c r="H126" s="14">
        <f>[1]Verbraucherpreisniveau!H19</f>
        <v>0.68341477732610934</v>
      </c>
      <c r="I126" s="3">
        <f>[1]Verbraucherpreisniveau!I19</f>
        <v>0.76648493194946488</v>
      </c>
      <c r="J126" s="3">
        <f>[1]Verbraucherpreisniveau!J19</f>
        <v>0.48307010335280215</v>
      </c>
      <c r="K126" s="3">
        <f>[1]Verbraucherpreisniveau!K19</f>
        <v>0.48706746981956506</v>
      </c>
      <c r="L126" s="3">
        <f>[1]Verbraucherpreisniveau!L19</f>
        <v>0.60362173038228661</v>
      </c>
      <c r="M126" s="3">
        <f>[1]Verbraucherpreisniveau!M19</f>
        <v>0.50251256281406143</v>
      </c>
      <c r="N126" s="3">
        <f>[1]Verbraucherpreisniveau!N19</f>
        <v>0.70493454179253945</v>
      </c>
      <c r="O126" s="3">
        <f>[1]Verbraucherpreisniveau!O19</f>
        <v>0.20040080160322304</v>
      </c>
      <c r="P126" s="3">
        <f>[1]Verbraucherpreisniveau!P19</f>
        <v>0.20040080160322304</v>
      </c>
      <c r="Q126" s="3">
        <f>[1]Verbraucherpreisniveau!Q19</f>
        <v>0.40160642570282334</v>
      </c>
      <c r="R126" s="3">
        <f>[1]Verbraucherpreisniveau!R19</f>
        <v>0.50251256281406143</v>
      </c>
      <c r="S126" s="3">
        <f>[1]Verbraucherpreisniveau!S19</f>
        <v>0.60362173038228661</v>
      </c>
      <c r="T126" s="3">
        <f>[1]Verbraucherpreisniveau!T19</f>
        <v>0.40160642570282334</v>
      </c>
      <c r="U126" s="3">
        <f>[1]Verbraucherpreisniveau!U19</f>
        <v>0.70493454179253945</v>
      </c>
      <c r="V126" s="3">
        <f>[1]Verbraucherpreisniveau!V19</f>
        <v>0.50251256281406143</v>
      </c>
      <c r="X126" s="20" t="str">
        <f t="shared" ref="X126:X132" si="80">HLOOKUP(Y126,$L126:$U237,ROW(L$162)-ROW(X126)+1,0)</f>
        <v>HH</v>
      </c>
      <c r="Y126" s="9">
        <f t="shared" ref="Y126:Y130" si="81">MIN(L126:U126)</f>
        <v>0.20040080160322304</v>
      </c>
      <c r="Z126" s="20" t="str">
        <f t="shared" ref="Z126:Z132" si="82">HLOOKUP(AA126,$L126:$U237,ROW(N$162)-ROW(Z126)+1,0)</f>
        <v>HB</v>
      </c>
      <c r="AA126" s="9">
        <f t="shared" ref="AA126:AA130" si="83">MAX(L126:U126)</f>
        <v>0.70493454179253945</v>
      </c>
    </row>
    <row r="127" spans="1:27" x14ac:dyDescent="0.35">
      <c r="A127">
        <f>[1]Verbraucherpreisniveau!A20</f>
        <v>2021</v>
      </c>
      <c r="B127" s="3">
        <f>[1]Verbraucherpreisniveau!B20</f>
        <v>3.4000000000000057</v>
      </c>
      <c r="C127" s="3">
        <f>[1]Verbraucherpreisniveau!C20</f>
        <v>3.2000000000000028</v>
      </c>
      <c r="D127" s="3">
        <f>[1]Verbraucherpreisniveau!D20</f>
        <v>3.2000000000000028</v>
      </c>
      <c r="E127" s="3">
        <f>[1]Verbraucherpreisniveau!E20</f>
        <v>3.2000000000000028</v>
      </c>
      <c r="F127" s="3">
        <f>[1]Verbraucherpreisniveau!F20</f>
        <v>3.2000000000000028</v>
      </c>
      <c r="G127" s="3">
        <f>[1]Verbraucherpreisniveau!G20</f>
        <v>2.7999999999999972</v>
      </c>
      <c r="H127" s="14">
        <f>[1]Verbraucherpreisniveau!H20</f>
        <v>3.1408622947781559</v>
      </c>
      <c r="I127" s="3">
        <f>[1]Verbraucherpreisniveau!I20</f>
        <v>3.2419693009654793</v>
      </c>
      <c r="J127" s="3">
        <f>[1]Verbraucherpreisniveau!J20</f>
        <v>3.0404758834326016</v>
      </c>
      <c r="K127" s="3">
        <f>[1]Verbraucherpreisniveau!K20</f>
        <v>3.0522820627790983</v>
      </c>
      <c r="L127" s="3">
        <f>[1]Verbraucherpreisniveau!L20</f>
        <v>3</v>
      </c>
      <c r="M127" s="3">
        <f>[1]Verbraucherpreisniveau!M20</f>
        <v>3.2000000000000028</v>
      </c>
      <c r="N127" s="3">
        <f>[1]Verbraucherpreisniveau!N20</f>
        <v>3.7999999999999972</v>
      </c>
      <c r="O127" s="3">
        <f>[1]Verbraucherpreisniveau!O20</f>
        <v>2.9000000000000199</v>
      </c>
      <c r="P127" s="3">
        <f>[1]Verbraucherpreisniveau!P20</f>
        <v>2.7999999999999972</v>
      </c>
      <c r="Q127" s="3">
        <f>[1]Verbraucherpreisniveau!Q20</f>
        <v>3</v>
      </c>
      <c r="R127" s="3">
        <f>[1]Verbraucherpreisniveau!R20</f>
        <v>3.0999999999999943</v>
      </c>
      <c r="S127" s="3">
        <f>[1]Verbraucherpreisniveau!S20</f>
        <v>3</v>
      </c>
      <c r="T127" s="3">
        <f>[1]Verbraucherpreisniveau!T20</f>
        <v>2.9000000000000199</v>
      </c>
      <c r="U127" s="3">
        <f>[1]Verbraucherpreisniveau!U20</f>
        <v>3</v>
      </c>
      <c r="V127" s="3">
        <f>[1]Verbraucherpreisniveau!V20</f>
        <v>3.0999999999999943</v>
      </c>
      <c r="X127" s="20" t="str">
        <f t="shared" si="80"/>
        <v>HE</v>
      </c>
      <c r="Y127" s="9">
        <f t="shared" si="81"/>
        <v>2.7999999999999972</v>
      </c>
      <c r="Z127" s="20" t="str">
        <f t="shared" si="82"/>
        <v>HB</v>
      </c>
      <c r="AA127" s="9">
        <f t="shared" si="83"/>
        <v>3.7999999999999972</v>
      </c>
    </row>
    <row r="128" spans="1:27" x14ac:dyDescent="0.35">
      <c r="A128">
        <f>[1]Verbraucherpreisniveau!A21</f>
        <v>2022</v>
      </c>
      <c r="B128" s="3">
        <f>[1]Verbraucherpreisniveau!B21</f>
        <v>7.0599613152804608</v>
      </c>
      <c r="C128" s="3">
        <f>[1]Verbraucherpreisniveau!C21</f>
        <v>7.5581395348837077</v>
      </c>
      <c r="D128" s="3">
        <f>[1]Verbraucherpreisniveau!D21</f>
        <v>6.8798449612402948</v>
      </c>
      <c r="E128" s="3">
        <f>[1]Verbraucherpreisniveau!E21</f>
        <v>7.2674418604651123</v>
      </c>
      <c r="F128" s="3">
        <f>[1]Verbraucherpreisniveau!F21</f>
        <v>7.4612403100775282</v>
      </c>
      <c r="G128" s="3">
        <f>[1]Verbraucherpreisniveau!G21</f>
        <v>7.1011673151750898</v>
      </c>
      <c r="H128" s="14">
        <f>[1]Verbraucherpreisniveau!H21</f>
        <v>7.1530311063240024</v>
      </c>
      <c r="I128" s="3">
        <f>[1]Verbraucherpreisniveau!I21</f>
        <v>7.1685264436744012</v>
      </c>
      <c r="J128" s="3">
        <f>[1]Verbraucherpreisniveau!J21</f>
        <v>6.8104948599692872</v>
      </c>
      <c r="K128" s="3">
        <f>[1]Verbraucherpreisniveau!K21</f>
        <v>6.7961857995275157</v>
      </c>
      <c r="L128" s="3">
        <f>[1]Verbraucherpreisniveau!L21</f>
        <v>6.3106796116504853</v>
      </c>
      <c r="M128" s="3">
        <f>[1]Verbraucherpreisniveau!M21</f>
        <v>7.0736434108526964</v>
      </c>
      <c r="N128" s="3">
        <f>[1]Verbraucherpreisniveau!N21</f>
        <v>8.863198458574189</v>
      </c>
      <c r="O128" s="3">
        <f>[1]Verbraucherpreisniveau!O21</f>
        <v>6.0252672497570217</v>
      </c>
      <c r="P128" s="3">
        <f>[1]Verbraucherpreisniveau!P21</f>
        <v>6.8093385214007753</v>
      </c>
      <c r="Q128" s="3">
        <f>[1]Verbraucherpreisniveau!Q21</f>
        <v>6.7961165048543677</v>
      </c>
      <c r="R128" s="3">
        <f>[1]Verbraucherpreisniveau!R21</f>
        <v>7.0805043646944767</v>
      </c>
      <c r="S128" s="3">
        <f>[1]Verbraucherpreisniveau!S21</f>
        <v>6.601941747572809</v>
      </c>
      <c r="T128" s="3">
        <f>[1]Verbraucherpreisniveau!T21</f>
        <v>6.1224489795918373</v>
      </c>
      <c r="U128" s="3">
        <f>[1]Verbraucherpreisniveau!U21</f>
        <v>6.2135922330097202</v>
      </c>
      <c r="V128" s="3">
        <f>[1]Verbraucherpreisniveau!V21</f>
        <v>6.8865179437439537</v>
      </c>
      <c r="X128" s="20" t="str">
        <f t="shared" si="80"/>
        <v>HH</v>
      </c>
      <c r="Y128" s="9">
        <f t="shared" si="81"/>
        <v>6.0252672497570217</v>
      </c>
      <c r="Z128" s="20" t="str">
        <f t="shared" si="82"/>
        <v>HB</v>
      </c>
      <c r="AA128" s="9">
        <f t="shared" si="83"/>
        <v>8.863198458574189</v>
      </c>
    </row>
    <row r="129" spans="1:27" x14ac:dyDescent="0.35">
      <c r="A129">
        <f>[1]Verbraucherpreisniveau!A22</f>
        <v>2023</v>
      </c>
      <c r="B129" s="3">
        <f>[1]Verbraucherpreisniveau!B22</f>
        <v>6.504065040650417</v>
      </c>
      <c r="C129" s="3">
        <f>[1]Verbraucherpreisniveau!C22</f>
        <v>6.3963963963963977</v>
      </c>
      <c r="D129" s="3">
        <f>[1]Verbraucherpreisniveau!D22</f>
        <v>6.5276518585675376</v>
      </c>
      <c r="E129" s="3">
        <f>[1]Verbraucherpreisniveau!E22</f>
        <v>5.9620596205961931</v>
      </c>
      <c r="F129" s="3">
        <f>[1]Verbraucherpreisniveau!F22</f>
        <v>6.2218214607754589</v>
      </c>
      <c r="G129" s="3">
        <f>[1]Verbraucherpreisniveau!G22</f>
        <v>6.1762034514078152</v>
      </c>
      <c r="H129" s="14">
        <f>[1]Verbraucherpreisniveau!H22</f>
        <v>6.3161304183653755</v>
      </c>
      <c r="I129" s="3">
        <f>[1]Verbraucherpreisniveau!I22</f>
        <v>6.358774075096969</v>
      </c>
      <c r="J129" s="3">
        <f>[1]Verbraucherpreisniveau!J22</f>
        <v>5.8982868415752705</v>
      </c>
      <c r="K129" s="3">
        <f>[1]Verbraucherpreisniveau!K22</f>
        <v>5.8844346892293622</v>
      </c>
      <c r="L129" s="3">
        <f>[1]Verbraucherpreisniveau!L22</f>
        <v>6.3013698630137043</v>
      </c>
      <c r="M129" s="3">
        <f>[1]Verbraucherpreisniveau!M22</f>
        <v>5.8823529411764781</v>
      </c>
      <c r="N129" s="3">
        <f>[1]Verbraucherpreisniveau!N22</f>
        <v>4.2477876106194543</v>
      </c>
      <c r="O129" s="3">
        <f>[1]Verbraucherpreisniveau!O22</f>
        <v>5.5912007332722453</v>
      </c>
      <c r="P129" s="3">
        <f>[1]Verbraucherpreisniveau!P22</f>
        <v>5.8287795992714138</v>
      </c>
      <c r="Q129" s="3">
        <f>[1]Verbraucherpreisniveau!Q22</f>
        <v>6.0909090909091077</v>
      </c>
      <c r="R129" s="3">
        <f>[1]Verbraucherpreisniveau!R22</f>
        <v>5.6159420289855007</v>
      </c>
      <c r="S129" s="3">
        <f>[1]Verbraucherpreisniveau!S22</f>
        <v>5.8287795992714138</v>
      </c>
      <c r="T129" s="3">
        <f>[1]Verbraucherpreisniveau!T22</f>
        <v>5.7692307692307736</v>
      </c>
      <c r="U129" s="3">
        <f>[1]Verbraucherpreisniveau!U22</f>
        <v>6.0329067641681888</v>
      </c>
      <c r="V129" s="3">
        <f>[1]Verbraucherpreisniveau!V22</f>
        <v>5.8983666061705975</v>
      </c>
      <c r="X129" s="20" t="str">
        <f t="shared" si="80"/>
        <v>HB</v>
      </c>
      <c r="Y129" s="9">
        <f t="shared" si="81"/>
        <v>4.2477876106194543</v>
      </c>
      <c r="Z129" s="20" t="str">
        <f t="shared" si="82"/>
        <v>BW</v>
      </c>
      <c r="AA129" s="9">
        <f t="shared" si="83"/>
        <v>6.3013698630137043</v>
      </c>
    </row>
    <row r="130" spans="1:27" x14ac:dyDescent="0.35">
      <c r="A130">
        <f>[1]Verbraucherpreisniveau!A23</f>
        <v>2024</v>
      </c>
      <c r="B130" s="3">
        <f>[1]Verbraucherpreisniveau!B23</f>
        <v>2.4597116200169467</v>
      </c>
      <c r="C130" s="3">
        <f>[1]Verbraucherpreisniveau!C23</f>
        <v>2.0321761219305614</v>
      </c>
      <c r="D130" s="3">
        <f>[1]Verbraucherpreisniveau!D23</f>
        <v>2.8936170212765973</v>
      </c>
      <c r="E130" s="3">
        <f>[1]Verbraucherpreisniveau!E23</f>
        <v>2.4722932651321372</v>
      </c>
      <c r="F130" s="3">
        <f>[1]Verbraucherpreisniveau!F23</f>
        <v>2.2071307300509488</v>
      </c>
      <c r="G130" s="3">
        <f>[1]Verbraucherpreisniveau!G23</f>
        <v>1.6253207869974204</v>
      </c>
      <c r="H130" s="14">
        <f>[1]Verbraucherpreisniveau!H23</f>
        <v>2.3000807933345002</v>
      </c>
      <c r="I130" s="3">
        <f>[1]Verbraucherpreisniveau!I23</f>
        <v>2.5057183106200283</v>
      </c>
      <c r="J130" s="3">
        <f>[1]Verbraucherpreisniveau!J23</f>
        <v>2.2241497747484078</v>
      </c>
      <c r="K130" s="3">
        <f>[1]Verbraucherpreisniveau!K23</f>
        <v>2.2539971105102792</v>
      </c>
      <c r="L130" s="3">
        <f>[1]Verbraucherpreisniveau!L23</f>
        <v>2.2336769759450021</v>
      </c>
      <c r="M130" s="3">
        <f>[1]Verbraucherpreisniveau!M23</f>
        <v>2.4786324786324911</v>
      </c>
      <c r="N130" s="3">
        <f>[1]Verbraucherpreisniveau!N23</f>
        <v>2.1222410865874224</v>
      </c>
      <c r="O130" s="3">
        <f>[1]Verbraucherpreisniveau!O23</f>
        <v>1.7361111111111143</v>
      </c>
      <c r="P130" s="3">
        <f>[1]Verbraucherpreisniveau!P23</f>
        <v>1.8072289156626482</v>
      </c>
      <c r="Q130" s="3">
        <f>[1]Verbraucherpreisniveau!Q23</f>
        <v>2.1422450728363316</v>
      </c>
      <c r="R130" s="3">
        <f>[1]Verbraucherpreisniveau!R23</f>
        <v>2.2298456260720485</v>
      </c>
      <c r="S130" s="3">
        <f>[1]Verbraucherpreisniveau!S23</f>
        <v>2.5817555938037771</v>
      </c>
      <c r="T130" s="3">
        <f>[1]Verbraucherpreisniveau!T23</f>
        <v>2.6839826839826912</v>
      </c>
      <c r="U130" s="3">
        <f>[1]Verbraucherpreisniveau!U23</f>
        <v>2.4137931034482705</v>
      </c>
      <c r="V130" s="3">
        <f>[1]Verbraucherpreisniveau!V23</f>
        <v>2.2279348757497672</v>
      </c>
      <c r="X130" s="20" t="str">
        <f t="shared" si="80"/>
        <v>HH</v>
      </c>
      <c r="Y130" s="9">
        <f t="shared" si="81"/>
        <v>1.7361111111111143</v>
      </c>
      <c r="Z130" s="20" t="str">
        <f t="shared" si="82"/>
        <v>SL</v>
      </c>
      <c r="AA130" s="9">
        <f t="shared" si="83"/>
        <v>2.6839826839826912</v>
      </c>
    </row>
    <row r="131" spans="1:27" x14ac:dyDescent="0.35">
      <c r="A131">
        <f>[1]Verbraucherpreisniveau!A24</f>
        <v>2025</v>
      </c>
      <c r="B131" s="3">
        <f>[1]Verbraucherpreisniveau!B24</f>
        <v>2.400662251655632</v>
      </c>
      <c r="C131" s="3">
        <f>[1]Verbraucherpreisniveau!C24</f>
        <v>1.8257261410788317</v>
      </c>
      <c r="D131" s="3">
        <f>[1]Verbraucherpreisniveau!D24</f>
        <v>2.233250620347377</v>
      </c>
      <c r="E131" s="3">
        <f>[1]Verbraucherpreisniveau!E24</f>
        <v>2.7454242928452572</v>
      </c>
      <c r="F131" s="3">
        <f>[1]Verbraucherpreisniveau!F24</f>
        <v>1.7441860465116292</v>
      </c>
      <c r="G131" s="3">
        <f>[1]Verbraucherpreisniveau!G24</f>
        <v>2.1885521885522081</v>
      </c>
      <c r="H131" s="14">
        <f>[1]Verbraucherpreisniveau!H24</f>
        <v>2.2131696711547164</v>
      </c>
      <c r="I131" s="3">
        <f>[1]Verbraucherpreisniveau!I24</f>
        <v>2.220672009699765</v>
      </c>
      <c r="J131" s="3">
        <f>[1]Verbraucherpreisniveau!J24</f>
        <v>2.1440294982120083</v>
      </c>
      <c r="K131" s="3">
        <f>[1]Verbraucherpreisniveau!K24</f>
        <v>2.1418103610045787</v>
      </c>
      <c r="L131" s="3">
        <f>[1]Verbraucherpreisniveau!L24</f>
        <v>2.3529411764705799</v>
      </c>
      <c r="M131" s="3">
        <f>[1]Verbraucherpreisniveau!M24</f>
        <v>2.0850708924103429</v>
      </c>
      <c r="N131" s="3">
        <f>[1]Verbraucherpreisniveau!N24</f>
        <v>2.7431421446383979</v>
      </c>
      <c r="O131" s="3">
        <f>[1]Verbraucherpreisniveau!O24</f>
        <v>2.3037542662116124</v>
      </c>
      <c r="P131" s="3">
        <f>[1]Verbraucherpreisniveau!P24</f>
        <v>2.366863905325431</v>
      </c>
      <c r="Q131" s="3">
        <f>[1]Verbraucherpreisniveau!Q24</f>
        <v>2.1812080536912646</v>
      </c>
      <c r="R131" s="3">
        <f>[1]Verbraucherpreisniveau!R24</f>
        <v>2.0134228187919376</v>
      </c>
      <c r="S131" s="3">
        <f>[1]Verbraucherpreisniveau!S24</f>
        <v>1.9295302013422742</v>
      </c>
      <c r="T131" s="3">
        <f>[1]Verbraucherpreisniveau!T24</f>
        <v>2.2765598650927359</v>
      </c>
      <c r="U131" s="3">
        <f>[1]Verbraucherpreisniveau!U24</f>
        <v>1.7676767676767753</v>
      </c>
      <c r="V131" s="3">
        <f>[1]Verbraucherpreisniveau!V24</f>
        <v>2.1793797150041883</v>
      </c>
      <c r="X131" s="20" t="str">
        <f t="shared" si="80"/>
        <v>SH</v>
      </c>
      <c r="Y131" s="9">
        <f t="shared" ref="Y131:Y132" si="84">MIN(L131:U131)</f>
        <v>1.7676767676767753</v>
      </c>
      <c r="Z131" s="20" t="str">
        <f t="shared" si="82"/>
        <v>HB</v>
      </c>
      <c r="AA131" s="9">
        <f t="shared" ref="AA131:AA132" si="85">MAX(L131:U131)</f>
        <v>2.7431421446383979</v>
      </c>
    </row>
    <row r="132" spans="1:27" x14ac:dyDescent="0.35">
      <c r="A132" t="s">
        <v>897</v>
      </c>
      <c r="B132" s="3">
        <f>100*(1+B126/100)*(1+B127/100)*(1+B128/100)*(1+B129/100)*(1+B130/100)*(1+B131/100)-100</f>
        <v>24.321608040200971</v>
      </c>
      <c r="C132" s="3">
        <f t="shared" ref="C132:V132" si="86">100*(1+C126/100)*(1+C127/100)*(1+C128/100)*(1+C129/100)*(1+C130/100)*(1+C131/100)-100</f>
        <v>23.440643863179048</v>
      </c>
      <c r="D132" s="3">
        <f t="shared" si="86"/>
        <v>24.722502522704303</v>
      </c>
      <c r="E132" s="3">
        <f t="shared" si="86"/>
        <v>24.120603015075346</v>
      </c>
      <c r="F132" s="3">
        <f t="shared" si="86"/>
        <v>23.98785425101218</v>
      </c>
      <c r="G132" s="3">
        <f t="shared" si="86"/>
        <v>21.887550200803233</v>
      </c>
      <c r="H132" s="14">
        <f t="shared" si="86"/>
        <v>23.701552264486537</v>
      </c>
      <c r="I132" s="3">
        <f t="shared" si="86"/>
        <v>24.250972416735138</v>
      </c>
      <c r="J132" s="3">
        <f t="shared" si="86"/>
        <v>22.284132419865486</v>
      </c>
      <c r="K132" s="3">
        <f t="shared" si="86"/>
        <v>22.303671629438767</v>
      </c>
      <c r="L132" s="3">
        <f t="shared" si="86"/>
        <v>22.535211267605618</v>
      </c>
      <c r="M132" s="3">
        <f t="shared" si="86"/>
        <v>23.015075376884411</v>
      </c>
      <c r="N132" s="3">
        <f t="shared" si="86"/>
        <v>24.471299093655588</v>
      </c>
      <c r="O132" s="3">
        <f t="shared" si="86"/>
        <v>20.140280561122282</v>
      </c>
      <c r="P132" s="3">
        <f t="shared" si="86"/>
        <v>21.342685370741521</v>
      </c>
      <c r="Q132" s="3">
        <f t="shared" si="86"/>
        <v>22.289156626506056</v>
      </c>
      <c r="R132" s="3">
        <f t="shared" si="86"/>
        <v>22.21105527638187</v>
      </c>
      <c r="S132" s="3">
        <f t="shared" si="86"/>
        <v>22.233400402414475</v>
      </c>
      <c r="T132" s="3">
        <f t="shared" si="86"/>
        <v>21.787148594377555</v>
      </c>
      <c r="U132" s="3">
        <f t="shared" si="86"/>
        <v>21.752265861027198</v>
      </c>
      <c r="V132" s="3">
        <f t="shared" si="86"/>
        <v>22.512562814070321</v>
      </c>
      <c r="X132" s="20" t="str">
        <f t="shared" si="80"/>
        <v>HH</v>
      </c>
      <c r="Y132" s="9">
        <f t="shared" si="84"/>
        <v>20.140280561122282</v>
      </c>
      <c r="Z132" s="20" t="str">
        <f t="shared" si="82"/>
        <v>HB</v>
      </c>
      <c r="AA132" s="9">
        <f t="shared" si="85"/>
        <v>24.471299093655588</v>
      </c>
    </row>
    <row r="133" spans="1:27" x14ac:dyDescent="0.35">
      <c r="B133" s="3"/>
      <c r="C133" s="3"/>
      <c r="D133" s="3"/>
      <c r="E133" s="3"/>
      <c r="F133" s="3"/>
      <c r="G133" s="3"/>
      <c r="H133" s="3"/>
      <c r="I133" s="3"/>
      <c r="J133" s="3"/>
      <c r="K133" s="3"/>
      <c r="L133" s="3"/>
      <c r="M133" s="3"/>
      <c r="N133" s="3"/>
      <c r="O133" s="3"/>
      <c r="P133" s="3"/>
      <c r="Q133" s="3"/>
      <c r="R133" s="3"/>
      <c r="S133" s="3"/>
      <c r="T133" s="3"/>
      <c r="U133" s="3"/>
      <c r="V133" s="3"/>
      <c r="X133" s="9"/>
      <c r="Y133" s="9"/>
      <c r="Z133" s="9"/>
      <c r="AA133" s="9"/>
    </row>
    <row r="134" spans="1:27" x14ac:dyDescent="0.35">
      <c r="A134" s="4" t="s">
        <v>291</v>
      </c>
      <c r="X134" s="9"/>
      <c r="Y134" s="9"/>
      <c r="Z134" s="9"/>
      <c r="AA134" s="9"/>
    </row>
    <row r="135" spans="1:27" x14ac:dyDescent="0.35">
      <c r="A135" s="4" t="s">
        <v>370</v>
      </c>
      <c r="X135" s="9"/>
      <c r="Y135" s="9"/>
      <c r="Z135" s="9"/>
      <c r="AA135" s="9"/>
    </row>
    <row r="136" spans="1:27" x14ac:dyDescent="0.35">
      <c r="A136">
        <f>'[1]verf EK'!A31</f>
        <v>2019</v>
      </c>
      <c r="B136" s="5">
        <f>'[1]verf EK'!B31</f>
        <v>22181</v>
      </c>
      <c r="C136" s="5">
        <f>'[1]verf EK'!C31</f>
        <v>21337</v>
      </c>
      <c r="D136" s="5">
        <f>'[1]verf EK'!D31</f>
        <v>21725</v>
      </c>
      <c r="E136" s="5">
        <f>'[1]verf EK'!E31</f>
        <v>21138</v>
      </c>
      <c r="F136" s="5">
        <f>'[1]verf EK'!F31</f>
        <v>21357</v>
      </c>
      <c r="G136" s="5">
        <f>'[1]verf EK'!G31</f>
        <v>22146</v>
      </c>
      <c r="H136" s="31">
        <f>'[1]verf EK'!H31</f>
        <v>21724</v>
      </c>
      <c r="I136" s="5">
        <f>'[1]verf EK'!I31</f>
        <v>21601</v>
      </c>
      <c r="J136" s="5">
        <f>'[1]verf EK'!J31</f>
        <v>24821</v>
      </c>
      <c r="K136" s="5">
        <f>'[1]verf EK'!K31</f>
        <v>24967</v>
      </c>
      <c r="L136" s="5">
        <f>'[1]verf EK'!L31</f>
        <v>26164</v>
      </c>
      <c r="M136" s="5">
        <f>'[1]verf EK'!M31</f>
        <v>27072</v>
      </c>
      <c r="N136" s="5">
        <f>'[1]verf EK'!N31</f>
        <v>22688</v>
      </c>
      <c r="O136" s="5">
        <f>'[1]verf EK'!O31</f>
        <v>25925</v>
      </c>
      <c r="P136" s="5">
        <f>'[1]verf EK'!P31</f>
        <v>24843</v>
      </c>
      <c r="Q136" s="5">
        <f>'[1]verf EK'!Q31</f>
        <v>23731</v>
      </c>
      <c r="R136" s="5">
        <f>'[1]verf EK'!R31</f>
        <v>23623</v>
      </c>
      <c r="S136" s="5">
        <f>'[1]verf EK'!S31</f>
        <v>23983</v>
      </c>
      <c r="T136" s="5">
        <f>'[1]verf EK'!T31</f>
        <v>22922</v>
      </c>
      <c r="U136" s="5">
        <f>'[1]verf EK'!U31</f>
        <v>24886</v>
      </c>
      <c r="V136" s="5">
        <f>'[1]verf EK'!V31</f>
        <v>24335</v>
      </c>
      <c r="X136" s="20" t="str">
        <f>HLOOKUP(Y136,$L136:$U238,ROW(L$162)-ROW(X136)+1,0)</f>
        <v>HB</v>
      </c>
      <c r="Y136" s="18">
        <f t="shared" ref="Y136:Y140" si="87">MIN(L136:U136)</f>
        <v>22688</v>
      </c>
      <c r="Z136" s="18" t="str">
        <f>HLOOKUP(AA136,$L136:$U238,ROW(N$162)-ROW(Z136)+1,0)</f>
        <v>BY</v>
      </c>
      <c r="AA136" s="18">
        <f t="shared" ref="AA136:AA140" si="88">MAX(L136:U136)</f>
        <v>27072</v>
      </c>
    </row>
    <row r="137" spans="1:27" x14ac:dyDescent="0.35">
      <c r="A137">
        <f>'[1]verf EK'!A32</f>
        <v>2020</v>
      </c>
      <c r="B137" s="5">
        <f>'[1]verf EK'!B32</f>
        <v>22890</v>
      </c>
      <c r="C137" s="5">
        <f>'[1]verf EK'!C32</f>
        <v>21939</v>
      </c>
      <c r="D137" s="5">
        <f>'[1]verf EK'!D32</f>
        <v>22138</v>
      </c>
      <c r="E137" s="5">
        <f>'[1]verf EK'!E32</f>
        <v>21802</v>
      </c>
      <c r="F137" s="5">
        <f>'[1]verf EK'!F32</f>
        <v>21887</v>
      </c>
      <c r="G137" s="5">
        <f>'[1]verf EK'!G32</f>
        <v>22298</v>
      </c>
      <c r="H137" s="31">
        <f>'[1]verf EK'!H32</f>
        <v>22194</v>
      </c>
      <c r="I137" s="5">
        <f>'[1]verf EK'!I32</f>
        <v>22163</v>
      </c>
      <c r="J137" s="5">
        <f>'[1]verf EK'!J32</f>
        <v>24743</v>
      </c>
      <c r="K137" s="5">
        <f>'[1]verf EK'!K32</f>
        <v>24877</v>
      </c>
      <c r="L137" s="5">
        <f>'[1]verf EK'!L32</f>
        <v>25842</v>
      </c>
      <c r="M137" s="5">
        <f>'[1]verf EK'!M32</f>
        <v>26703</v>
      </c>
      <c r="N137" s="5">
        <f>'[1]verf EK'!N32</f>
        <v>22419</v>
      </c>
      <c r="O137" s="5">
        <f>'[1]verf EK'!O32</f>
        <v>25456</v>
      </c>
      <c r="P137" s="5">
        <f>'[1]verf EK'!P32</f>
        <v>24728</v>
      </c>
      <c r="Q137" s="5">
        <f>'[1]verf EK'!Q32</f>
        <v>23699</v>
      </c>
      <c r="R137" s="5">
        <f>'[1]verf EK'!R32</f>
        <v>23819</v>
      </c>
      <c r="S137" s="5">
        <f>'[1]verf EK'!S32</f>
        <v>24159</v>
      </c>
      <c r="T137" s="5">
        <f>'[1]verf EK'!T32</f>
        <v>22501</v>
      </c>
      <c r="U137" s="5">
        <f>'[1]verf EK'!U32</f>
        <v>25063</v>
      </c>
      <c r="V137" s="5">
        <f>'[1]verf EK'!V32</f>
        <v>24355</v>
      </c>
      <c r="X137" s="20" t="str">
        <f>HLOOKUP(Y137,$L137:$U239,ROW(L$162)-ROW(X137)+1,0)</f>
        <v>HB</v>
      </c>
      <c r="Y137" s="18">
        <f t="shared" si="87"/>
        <v>22419</v>
      </c>
      <c r="Z137" s="18" t="str">
        <f>HLOOKUP(AA137,$L137:$U239,ROW(N$162)-ROW(Z137)+1,0)</f>
        <v>BY</v>
      </c>
      <c r="AA137" s="18">
        <f t="shared" si="88"/>
        <v>26703</v>
      </c>
    </row>
    <row r="138" spans="1:27" x14ac:dyDescent="0.35">
      <c r="A138">
        <f>'[1]verf EK'!A33</f>
        <v>2021</v>
      </c>
      <c r="B138" s="5">
        <f>'[1]verf EK'!B33</f>
        <v>23527</v>
      </c>
      <c r="C138" s="5">
        <f>'[1]verf EK'!C33</f>
        <v>22474</v>
      </c>
      <c r="D138" s="5">
        <f>'[1]verf EK'!D33</f>
        <v>22679</v>
      </c>
      <c r="E138" s="5">
        <f>'[1]verf EK'!E33</f>
        <v>22414</v>
      </c>
      <c r="F138" s="5">
        <f>'[1]verf EK'!F33</f>
        <v>22566</v>
      </c>
      <c r="G138" s="5">
        <f>'[1]verf EK'!G33</f>
        <v>22961</v>
      </c>
      <c r="H138" s="31">
        <f>'[1]verf EK'!H33</f>
        <v>22805</v>
      </c>
      <c r="I138" s="5">
        <f>'[1]verf EK'!I33</f>
        <v>22759</v>
      </c>
      <c r="J138" s="5">
        <f>'[1]verf EK'!J33</f>
        <v>25470</v>
      </c>
      <c r="K138" s="5">
        <f>'[1]verf EK'!K33</f>
        <v>25608</v>
      </c>
      <c r="L138" s="5">
        <f>'[1]verf EK'!L33</f>
        <v>26626</v>
      </c>
      <c r="M138" s="5">
        <f>'[1]verf EK'!M33</f>
        <v>27516</v>
      </c>
      <c r="N138" s="5">
        <f>'[1]verf EK'!N33</f>
        <v>23026</v>
      </c>
      <c r="O138" s="5">
        <f>'[1]verf EK'!O33</f>
        <v>26005</v>
      </c>
      <c r="P138" s="5">
        <f>'[1]verf EK'!P33</f>
        <v>25480</v>
      </c>
      <c r="Q138" s="5">
        <f>'[1]verf EK'!Q33</f>
        <v>24299</v>
      </c>
      <c r="R138" s="5">
        <f>'[1]verf EK'!R33</f>
        <v>24555</v>
      </c>
      <c r="S138" s="5">
        <f>'[1]verf EK'!S33</f>
        <v>24725</v>
      </c>
      <c r="T138" s="5">
        <f>'[1]verf EK'!T33</f>
        <v>23158</v>
      </c>
      <c r="U138" s="5">
        <f>'[1]verf EK'!U33</f>
        <v>25875</v>
      </c>
      <c r="V138" s="5">
        <f>'[1]verf EK'!V33</f>
        <v>25064</v>
      </c>
      <c r="X138" s="20" t="str">
        <f>HLOOKUP(Y138,$L138:$U240,ROW(L$162)-ROW(X138)+1,0)</f>
        <v>HB</v>
      </c>
      <c r="Y138" s="18">
        <f t="shared" si="87"/>
        <v>23026</v>
      </c>
      <c r="Z138" s="18" t="str">
        <f>HLOOKUP(AA138,$L138:$U240,ROW(N$162)-ROW(Z138)+1,0)</f>
        <v>BY</v>
      </c>
      <c r="AA138" s="18">
        <f t="shared" si="88"/>
        <v>27516</v>
      </c>
    </row>
    <row r="139" spans="1:27" x14ac:dyDescent="0.35">
      <c r="A139">
        <f>'[1]verf EK'!A34</f>
        <v>2022</v>
      </c>
      <c r="B139" s="5">
        <f>'[1]verf EK'!B34</f>
        <v>25045</v>
      </c>
      <c r="C139" s="5">
        <f>'[1]verf EK'!C34</f>
        <v>24188</v>
      </c>
      <c r="D139" s="5">
        <f>'[1]verf EK'!D34</f>
        <v>24307</v>
      </c>
      <c r="E139" s="5">
        <f>'[1]verf EK'!E34</f>
        <v>23820</v>
      </c>
      <c r="F139" s="5">
        <f>'[1]verf EK'!F34</f>
        <v>24314</v>
      </c>
      <c r="G139" s="5">
        <f>'[1]verf EK'!G34</f>
        <v>24548</v>
      </c>
      <c r="H139" s="31">
        <f>'[1]verf EK'!H34</f>
        <v>24402</v>
      </c>
      <c r="I139" s="5">
        <f>'[1]verf EK'!I34</f>
        <v>24358</v>
      </c>
      <c r="J139" s="5">
        <f>'[1]verf EK'!J34</f>
        <v>27286</v>
      </c>
      <c r="K139" s="5">
        <f>'[1]verf EK'!K34</f>
        <v>27436</v>
      </c>
      <c r="L139" s="5">
        <f>'[1]verf EK'!L34</f>
        <v>28520</v>
      </c>
      <c r="M139" s="5">
        <f>'[1]verf EK'!M34</f>
        <v>29664</v>
      </c>
      <c r="N139" s="5">
        <f>'[1]verf EK'!N34</f>
        <v>24759</v>
      </c>
      <c r="O139" s="5">
        <f>'[1]verf EK'!O34</f>
        <v>27980</v>
      </c>
      <c r="P139" s="5">
        <f>'[1]verf EK'!P34</f>
        <v>27021</v>
      </c>
      <c r="Q139" s="5">
        <f>'[1]verf EK'!Q34</f>
        <v>26043</v>
      </c>
      <c r="R139" s="5">
        <f>'[1]verf EK'!R34</f>
        <v>26249</v>
      </c>
      <c r="S139" s="5">
        <f>'[1]verf EK'!S34</f>
        <v>26410</v>
      </c>
      <c r="T139" s="5">
        <f>'[1]verf EK'!T34</f>
        <v>24619</v>
      </c>
      <c r="U139" s="5">
        <f>'[1]verf EK'!U34</f>
        <v>27924</v>
      </c>
      <c r="V139" s="5">
        <f>'[1]verf EK'!V34</f>
        <v>26848</v>
      </c>
      <c r="X139" s="20" t="str">
        <f>HLOOKUP(Y139,$L139:$U241,ROW(L$162)-ROW(X139)+1,0)</f>
        <v>SL</v>
      </c>
      <c r="Y139" s="18">
        <f t="shared" si="87"/>
        <v>24619</v>
      </c>
      <c r="Z139" s="18" t="str">
        <f>HLOOKUP(AA139,$L139:$U241,ROW(N$162)-ROW(Z139)+1,0)</f>
        <v>BY</v>
      </c>
      <c r="AA139" s="18">
        <f t="shared" si="88"/>
        <v>29664</v>
      </c>
    </row>
    <row r="140" spans="1:27" x14ac:dyDescent="0.35">
      <c r="A140">
        <f t="shared" ref="A140:A141" si="89">A139+1</f>
        <v>2023</v>
      </c>
      <c r="B140" s="5">
        <f>'[1]verf EK'!B35</f>
        <v>26440</v>
      </c>
      <c r="C140" s="5">
        <f>'[1]verf EK'!C35</f>
        <v>25321</v>
      </c>
      <c r="D140" s="5">
        <f>'[1]verf EK'!D35</f>
        <v>25746</v>
      </c>
      <c r="E140" s="5">
        <f>'[1]verf EK'!E35</f>
        <v>25094</v>
      </c>
      <c r="F140" s="5">
        <f>'[1]verf EK'!F35</f>
        <v>25736</v>
      </c>
      <c r="G140" s="5">
        <f>'[1]verf EK'!G35</f>
        <v>26209</v>
      </c>
      <c r="H140" s="31">
        <f>'[1]verf EK'!H35</f>
        <v>25831</v>
      </c>
      <c r="I140" s="5">
        <f>'[1]verf EK'!I35</f>
        <v>25718</v>
      </c>
      <c r="J140" s="5">
        <f>'[1]verf EK'!J35</f>
        <v>28931</v>
      </c>
      <c r="K140" s="5">
        <f>'[1]verf EK'!K35</f>
        <v>29082</v>
      </c>
      <c r="L140" s="5">
        <f>'[1]verf EK'!L35</f>
        <v>30242</v>
      </c>
      <c r="M140" s="5">
        <f>'[1]verf EK'!M35</f>
        <v>31525</v>
      </c>
      <c r="N140" s="5">
        <f>'[1]verf EK'!N35</f>
        <v>26048</v>
      </c>
      <c r="O140" s="5">
        <f>'[1]verf EK'!O35</f>
        <v>29620</v>
      </c>
      <c r="P140" s="5">
        <f>'[1]verf EK'!P35</f>
        <v>28826</v>
      </c>
      <c r="Q140" s="5">
        <f>'[1]verf EK'!Q35</f>
        <v>27536</v>
      </c>
      <c r="R140" s="5">
        <f>'[1]verf EK'!R35</f>
        <v>27754</v>
      </c>
      <c r="S140" s="5">
        <f>'[1]verf EK'!S35</f>
        <v>28005</v>
      </c>
      <c r="T140" s="5">
        <f>'[1]verf EK'!T35</f>
        <v>26168</v>
      </c>
      <c r="U140" s="5">
        <f>'[1]verf EK'!U35</f>
        <v>29395</v>
      </c>
      <c r="V140" s="5">
        <f>'[1]verf EK'!V35</f>
        <v>28452</v>
      </c>
      <c r="X140" s="20" t="str">
        <f t="shared" ref="X140" si="90">HLOOKUP(Y140,$L140:$U299,ROW(L$162)-ROW(X140)+1,0)</f>
        <v>HB</v>
      </c>
      <c r="Y140" s="9">
        <f t="shared" si="87"/>
        <v>26048</v>
      </c>
      <c r="Z140" s="20" t="str">
        <f t="shared" ref="Z140" si="91">HLOOKUP(AA140,$L140:$U299,ROW(N$162)-ROW(Z140)+1,0)</f>
        <v>BY</v>
      </c>
      <c r="AA140" s="9">
        <f t="shared" si="88"/>
        <v>31525</v>
      </c>
    </row>
    <row r="141" spans="1:27" x14ac:dyDescent="0.35">
      <c r="A141">
        <f t="shared" si="89"/>
        <v>2024</v>
      </c>
      <c r="B141" s="5"/>
      <c r="C141" s="5"/>
      <c r="D141" s="5"/>
      <c r="E141" s="5"/>
      <c r="F141" s="5"/>
      <c r="G141" s="5"/>
      <c r="H141" s="31"/>
      <c r="I141" s="5"/>
      <c r="J141" s="5"/>
      <c r="K141" s="5"/>
      <c r="L141" s="5"/>
      <c r="M141" s="5"/>
      <c r="N141" s="5"/>
      <c r="O141" s="5"/>
      <c r="P141" s="5"/>
      <c r="Q141" s="5"/>
      <c r="R141" s="5"/>
      <c r="S141" s="5"/>
      <c r="T141" s="5"/>
      <c r="U141" s="5"/>
      <c r="V141" s="5"/>
      <c r="X141" s="20"/>
      <c r="Y141" s="18"/>
      <c r="Z141" s="18"/>
      <c r="AA141" s="18"/>
    </row>
    <row r="142" spans="1:27" x14ac:dyDescent="0.35">
      <c r="A142">
        <f>A141+1</f>
        <v>2025</v>
      </c>
      <c r="B142" s="5"/>
      <c r="C142" s="5"/>
      <c r="D142" s="5"/>
      <c r="E142" s="5"/>
      <c r="F142" s="5"/>
      <c r="G142" s="5"/>
      <c r="H142" s="31"/>
      <c r="I142" s="5"/>
      <c r="J142" s="5"/>
      <c r="K142" s="5"/>
      <c r="L142" s="5"/>
      <c r="M142" s="5"/>
      <c r="N142" s="5"/>
      <c r="O142" s="5"/>
      <c r="P142" s="5"/>
      <c r="Q142" s="5"/>
      <c r="R142" s="5"/>
      <c r="S142" s="5"/>
      <c r="T142" s="5"/>
      <c r="U142" s="5"/>
      <c r="V142" s="5"/>
      <c r="X142" s="20"/>
      <c r="Y142" s="18"/>
      <c r="Z142" s="18"/>
      <c r="AA142" s="18"/>
    </row>
    <row r="144" spans="1:27" x14ac:dyDescent="0.35">
      <c r="A144" s="4" t="s">
        <v>371</v>
      </c>
    </row>
    <row r="145" spans="1:27" x14ac:dyDescent="0.35">
      <c r="A145">
        <f>[1]BLG!A31</f>
        <v>2019</v>
      </c>
      <c r="B145" s="5">
        <f>[1]BLG!B31</f>
        <v>32356</v>
      </c>
      <c r="C145" s="5">
        <f>[1]BLG!C31</f>
        <v>31212</v>
      </c>
      <c r="D145" s="5">
        <f>[1]BLG!D31</f>
        <v>32828</v>
      </c>
      <c r="E145" s="5">
        <f>[1]BLG!E31</f>
        <v>31715</v>
      </c>
      <c r="F145" s="5">
        <f>[1]BLG!F31</f>
        <v>31893</v>
      </c>
      <c r="G145" s="5">
        <f>[1]BLG!G31</f>
        <v>39284</v>
      </c>
      <c r="H145" s="31">
        <f>[1]BLG!H31</f>
        <v>33975</v>
      </c>
      <c r="I145" s="5">
        <f>[1]BLG!I31</f>
        <v>32183</v>
      </c>
      <c r="J145" s="5">
        <f>[1]BLG!J31</f>
        <v>39041</v>
      </c>
      <c r="K145" s="5">
        <f>[1]BLG!K31</f>
        <v>39028</v>
      </c>
      <c r="L145" s="5">
        <f>[1]BLG!L31</f>
        <v>41254</v>
      </c>
      <c r="M145" s="5">
        <f>[1]BLG!M31</f>
        <v>40810</v>
      </c>
      <c r="N145" s="5">
        <f>[1]BLG!N31</f>
        <v>38965</v>
      </c>
      <c r="O145" s="5">
        <f>[1]BLG!O31</f>
        <v>45352</v>
      </c>
      <c r="P145" s="5">
        <f>[1]BLG!P31</f>
        <v>42540</v>
      </c>
      <c r="Q145" s="5">
        <f>[1]BLG!Q31</f>
        <v>35183</v>
      </c>
      <c r="R145" s="5">
        <f>[1]BLG!R31</f>
        <v>37603</v>
      </c>
      <c r="S145" s="5">
        <f>[1]BLG!S31</f>
        <v>35117</v>
      </c>
      <c r="T145" s="5">
        <f>[1]BLG!T31</f>
        <v>35333</v>
      </c>
      <c r="U145" s="5">
        <f>[1]BLG!U31</f>
        <v>33039</v>
      </c>
      <c r="V145" s="5">
        <f>[1]BLG!V31</f>
        <v>38136</v>
      </c>
      <c r="X145" s="37" t="str">
        <f t="shared" ref="X145:X150" si="92">HLOOKUP(Y145,$L145:$U244,ROW(L$162)-ROW(X145)+1,0)</f>
        <v>SH</v>
      </c>
      <c r="Y145" s="18">
        <f t="shared" ref="Y145:Y151" si="93">MIN(L145:U145)</f>
        <v>33039</v>
      </c>
      <c r="Z145" s="18" t="str">
        <f t="shared" ref="Z145:Z150" si="94">HLOOKUP(AA145,$L145:$U244,ROW(N$162)-ROW(Z145)+1,0)</f>
        <v>HH</v>
      </c>
      <c r="AA145" s="18">
        <f t="shared" ref="AA145:AA151" si="95">MAX(L145:U145)</f>
        <v>45352</v>
      </c>
    </row>
    <row r="146" spans="1:27" x14ac:dyDescent="0.35">
      <c r="A146">
        <f>[1]BLG!A32</f>
        <v>2020</v>
      </c>
      <c r="B146" s="5">
        <f>[1]BLG!B32</f>
        <v>32987</v>
      </c>
      <c r="C146" s="5">
        <f>[1]BLG!C32</f>
        <v>31612</v>
      </c>
      <c r="D146" s="5">
        <f>[1]BLG!D32</f>
        <v>33162</v>
      </c>
      <c r="E146" s="5">
        <f>[1]BLG!E32</f>
        <v>32340</v>
      </c>
      <c r="F146" s="5">
        <f>[1]BLG!F32</f>
        <v>32072</v>
      </c>
      <c r="G146" s="5">
        <f>[1]BLG!G32</f>
        <v>40068</v>
      </c>
      <c r="H146" s="31">
        <f>[1]BLG!H32</f>
        <v>34500</v>
      </c>
      <c r="I146" s="5">
        <f>[1]BLG!I32</f>
        <v>32604</v>
      </c>
      <c r="J146" s="5">
        <f>[1]BLG!J32</f>
        <v>38880</v>
      </c>
      <c r="K146" s="5">
        <f>[1]BLG!K32</f>
        <v>38815</v>
      </c>
      <c r="L146" s="5">
        <f>[1]BLG!L32</f>
        <v>40661</v>
      </c>
      <c r="M146" s="5">
        <f>[1]BLG!M32</f>
        <v>40489</v>
      </c>
      <c r="N146" s="5">
        <f>[1]BLG!N32</f>
        <v>38478</v>
      </c>
      <c r="O146" s="5">
        <f>[1]BLG!O32</f>
        <v>44861</v>
      </c>
      <c r="P146" s="5">
        <f>[1]BLG!P32</f>
        <v>42248</v>
      </c>
      <c r="Q146" s="5">
        <f>[1]BLG!Q32</f>
        <v>35175</v>
      </c>
      <c r="R146" s="5">
        <f>[1]BLG!R32</f>
        <v>37579</v>
      </c>
      <c r="S146" s="5">
        <f>[1]BLG!S32</f>
        <v>35267</v>
      </c>
      <c r="T146" s="5">
        <f>[1]BLG!T32</f>
        <v>34963</v>
      </c>
      <c r="U146" s="5">
        <f>[1]BLG!U32</f>
        <v>33288</v>
      </c>
      <c r="V146" s="5">
        <f>[1]BLG!V32</f>
        <v>38054</v>
      </c>
      <c r="X146" s="37" t="str">
        <f t="shared" si="92"/>
        <v>SH</v>
      </c>
      <c r="Y146" s="18">
        <f t="shared" si="93"/>
        <v>33288</v>
      </c>
      <c r="Z146" s="18" t="str">
        <f t="shared" si="94"/>
        <v>HH</v>
      </c>
      <c r="AA146" s="18">
        <f t="shared" si="95"/>
        <v>44861</v>
      </c>
    </row>
    <row r="147" spans="1:27" x14ac:dyDescent="0.35">
      <c r="A147">
        <f>[1]BLG!A33</f>
        <v>2021</v>
      </c>
      <c r="B147" s="5">
        <f>[1]BLG!B33</f>
        <v>34003</v>
      </c>
      <c r="C147" s="5">
        <f>[1]BLG!C33</f>
        <v>32470</v>
      </c>
      <c r="D147" s="5">
        <f>[1]BLG!D33</f>
        <v>34165</v>
      </c>
      <c r="E147" s="5">
        <f>[1]BLG!E33</f>
        <v>33298</v>
      </c>
      <c r="F147" s="5">
        <f>[1]BLG!F33</f>
        <v>33275</v>
      </c>
      <c r="G147" s="5">
        <f>[1]BLG!G33</f>
        <v>42118</v>
      </c>
      <c r="H147" s="31">
        <f>[1]BLG!H33</f>
        <v>35798</v>
      </c>
      <c r="I147" s="5">
        <f>[1]BLG!I33</f>
        <v>33619</v>
      </c>
      <c r="J147" s="5">
        <f>[1]BLG!J33</f>
        <v>40180</v>
      </c>
      <c r="K147" s="5">
        <f>[1]BLG!K33</f>
        <v>40073</v>
      </c>
      <c r="L147" s="5">
        <f>[1]BLG!L33</f>
        <v>42157</v>
      </c>
      <c r="M147" s="5">
        <f>[1]BLG!M33</f>
        <v>41884</v>
      </c>
      <c r="N147" s="5">
        <f>[1]BLG!N33</f>
        <v>39567</v>
      </c>
      <c r="O147" s="5">
        <f>[1]BLG!O33</f>
        <v>46547</v>
      </c>
      <c r="P147" s="5">
        <f>[1]BLG!P33</f>
        <v>43650</v>
      </c>
      <c r="Q147" s="5">
        <f>[1]BLG!Q33</f>
        <v>36083</v>
      </c>
      <c r="R147" s="5">
        <f>[1]BLG!R33</f>
        <v>38736</v>
      </c>
      <c r="S147" s="5">
        <f>[1]BLG!S33</f>
        <v>36302</v>
      </c>
      <c r="T147" s="5">
        <f>[1]BLG!T33</f>
        <v>36001</v>
      </c>
      <c r="U147" s="5">
        <f>[1]BLG!U33</f>
        <v>34242</v>
      </c>
      <c r="V147" s="5">
        <f>[1]BLG!V33</f>
        <v>39317</v>
      </c>
      <c r="X147" s="37" t="str">
        <f t="shared" si="92"/>
        <v>SH</v>
      </c>
      <c r="Y147" s="18">
        <f t="shared" si="93"/>
        <v>34242</v>
      </c>
      <c r="Z147" s="18" t="str">
        <f t="shared" si="94"/>
        <v>HH</v>
      </c>
      <c r="AA147" s="18">
        <f t="shared" si="95"/>
        <v>46547</v>
      </c>
    </row>
    <row r="148" spans="1:27" x14ac:dyDescent="0.35">
      <c r="A148">
        <f>[1]BLG!A34</f>
        <v>2022</v>
      </c>
      <c r="B148" s="5">
        <f>[1]BLG!B34</f>
        <v>35546</v>
      </c>
      <c r="C148" s="5">
        <f>[1]BLG!C34</f>
        <v>34317</v>
      </c>
      <c r="D148" s="5">
        <f>[1]BLG!D34</f>
        <v>35868</v>
      </c>
      <c r="E148" s="5">
        <f>[1]BLG!E34</f>
        <v>34682</v>
      </c>
      <c r="F148" s="5">
        <f>[1]BLG!F34</f>
        <v>35114</v>
      </c>
      <c r="G148" s="5">
        <f>[1]BLG!G34</f>
        <v>44050</v>
      </c>
      <c r="H148" s="31">
        <f>[1]BLG!H34</f>
        <v>37579</v>
      </c>
      <c r="I148" s="5">
        <f>[1]BLG!I34</f>
        <v>35282</v>
      </c>
      <c r="J148" s="5">
        <f>[1]BLG!J34</f>
        <v>41890</v>
      </c>
      <c r="K148" s="5">
        <f>[1]BLG!K34</f>
        <v>41768</v>
      </c>
      <c r="L148" s="5">
        <f>[1]BLG!L34</f>
        <v>43875</v>
      </c>
      <c r="M148" s="5">
        <f>[1]BLG!M34</f>
        <v>43767</v>
      </c>
      <c r="N148" s="5">
        <f>[1]BLG!N34</f>
        <v>41348</v>
      </c>
      <c r="O148" s="5">
        <f>[1]BLG!O34</f>
        <v>48829</v>
      </c>
      <c r="P148" s="5">
        <f>[1]BLG!P34</f>
        <v>45379</v>
      </c>
      <c r="Q148" s="5">
        <f>[1]BLG!Q34</f>
        <v>37486</v>
      </c>
      <c r="R148" s="5">
        <f>[1]BLG!R34</f>
        <v>40173</v>
      </c>
      <c r="S148" s="5">
        <f>[1]BLG!S34</f>
        <v>38501</v>
      </c>
      <c r="T148" s="5">
        <f>[1]BLG!T34</f>
        <v>37756</v>
      </c>
      <c r="U148" s="5">
        <f>[1]BLG!U34</f>
        <v>35914</v>
      </c>
      <c r="V148" s="5">
        <f>[1]BLG!V34</f>
        <v>41027</v>
      </c>
      <c r="X148" s="37" t="str">
        <f t="shared" si="92"/>
        <v>SH</v>
      </c>
      <c r="Y148" s="18">
        <f t="shared" si="93"/>
        <v>35914</v>
      </c>
      <c r="Z148" s="18" t="str">
        <f t="shared" si="94"/>
        <v>HH</v>
      </c>
      <c r="AA148" s="18">
        <f t="shared" si="95"/>
        <v>48829</v>
      </c>
    </row>
    <row r="149" spans="1:27" x14ac:dyDescent="0.35">
      <c r="A149">
        <f>[1]BLG!A35</f>
        <v>2023</v>
      </c>
      <c r="B149" s="5">
        <f>[1]BLG!B35</f>
        <v>38130</v>
      </c>
      <c r="C149" s="5">
        <f>[1]BLG!C35</f>
        <v>36724</v>
      </c>
      <c r="D149" s="5">
        <f>[1]BLG!D35</f>
        <v>38635</v>
      </c>
      <c r="E149" s="5">
        <f>[1]BLG!E35</f>
        <v>37159</v>
      </c>
      <c r="F149" s="5">
        <f>[1]BLG!F35</f>
        <v>37619</v>
      </c>
      <c r="G149" s="5">
        <f>[1]BLG!G35</f>
        <v>46916</v>
      </c>
      <c r="H149" s="31">
        <f>[1]BLG!H35</f>
        <v>40277</v>
      </c>
      <c r="I149" s="5">
        <f>[1]BLG!I35</f>
        <v>37876</v>
      </c>
      <c r="J149" s="5">
        <f>[1]BLG!J35</f>
        <v>44538</v>
      </c>
      <c r="K149" s="5">
        <f>[1]BLG!K35</f>
        <v>44403</v>
      </c>
      <c r="L149" s="5">
        <f>[1]BLG!L35</f>
        <v>46619</v>
      </c>
      <c r="M149" s="5">
        <f>[1]BLG!M35</f>
        <v>46588</v>
      </c>
      <c r="N149" s="5">
        <f>[1]BLG!N35</f>
        <v>43900</v>
      </c>
      <c r="O149" s="5">
        <f>[1]BLG!O35</f>
        <v>51895</v>
      </c>
      <c r="P149" s="5">
        <f>[1]BLG!P35</f>
        <v>48483</v>
      </c>
      <c r="Q149" s="5">
        <f>[1]BLG!Q35</f>
        <v>39919</v>
      </c>
      <c r="R149" s="5">
        <f>[1]BLG!R35</f>
        <v>42626</v>
      </c>
      <c r="S149" s="5">
        <f>[1]BLG!S35</f>
        <v>40366</v>
      </c>
      <c r="T149" s="5">
        <f>[1]BLG!T35</f>
        <v>40472</v>
      </c>
      <c r="U149" s="5">
        <f>[1]BLG!U35</f>
        <v>38172</v>
      </c>
      <c r="V149" s="5">
        <f>[1]BLG!V35</f>
        <v>43674</v>
      </c>
      <c r="X149" s="37" t="str">
        <f t="shared" si="92"/>
        <v>SH</v>
      </c>
      <c r="Y149" s="18">
        <f t="shared" si="93"/>
        <v>38172</v>
      </c>
      <c r="Z149" s="18" t="str">
        <f t="shared" si="94"/>
        <v>HH</v>
      </c>
      <c r="AA149" s="18">
        <f t="shared" si="95"/>
        <v>51895</v>
      </c>
    </row>
    <row r="150" spans="1:27" x14ac:dyDescent="0.35">
      <c r="A150">
        <f>[1]BLG!A36</f>
        <v>2024</v>
      </c>
      <c r="B150" s="5">
        <f>[1]BLG!B36</f>
        <v>40183</v>
      </c>
      <c r="C150" s="5">
        <f>[1]BLG!C36</f>
        <v>38665</v>
      </c>
      <c r="D150" s="5">
        <f>[1]BLG!D36</f>
        <v>40697</v>
      </c>
      <c r="E150" s="5">
        <f>[1]BLG!E36</f>
        <v>39149</v>
      </c>
      <c r="F150" s="5">
        <f>[1]BLG!F36</f>
        <v>39601</v>
      </c>
      <c r="G150" s="5">
        <f>[1]BLG!G36</f>
        <v>49218</v>
      </c>
      <c r="H150" s="31">
        <f>[1]BLG!H36</f>
        <v>42387</v>
      </c>
      <c r="I150" s="5">
        <f>[1]BLG!I36</f>
        <v>39897</v>
      </c>
      <c r="J150" s="5">
        <f>[1]BLG!J36</f>
        <v>46828</v>
      </c>
      <c r="K150" s="5">
        <f>[1]BLG!K36</f>
        <v>46691</v>
      </c>
      <c r="L150" s="5">
        <f>[1]BLG!L36</f>
        <v>48998</v>
      </c>
      <c r="M150" s="5">
        <f>[1]BLG!M36</f>
        <v>48735</v>
      </c>
      <c r="N150" s="5">
        <f>[1]BLG!N36</f>
        <v>46317</v>
      </c>
      <c r="O150" s="5">
        <f>[1]BLG!O36</f>
        <v>54364</v>
      </c>
      <c r="P150" s="5">
        <f>[1]BLG!P36</f>
        <v>51162</v>
      </c>
      <c r="Q150" s="5">
        <f>[1]BLG!Q36</f>
        <v>42039</v>
      </c>
      <c r="R150" s="5">
        <f>[1]BLG!R36</f>
        <v>44976</v>
      </c>
      <c r="S150" s="5">
        <f>[1]BLG!S36</f>
        <v>42274</v>
      </c>
      <c r="T150" s="5">
        <f>[1]BLG!T36</f>
        <v>42414</v>
      </c>
      <c r="U150" s="5">
        <f>[1]BLG!U36</f>
        <v>40224</v>
      </c>
      <c r="V150" s="5">
        <f>[1]BLG!V36</f>
        <v>45933</v>
      </c>
      <c r="X150" s="37" t="str">
        <f t="shared" si="92"/>
        <v>SH</v>
      </c>
      <c r="Y150" s="18">
        <f t="shared" si="93"/>
        <v>40224</v>
      </c>
      <c r="Z150" s="18" t="str">
        <f t="shared" si="94"/>
        <v>HH</v>
      </c>
      <c r="AA150" s="18">
        <f t="shared" si="95"/>
        <v>54364</v>
      </c>
    </row>
    <row r="151" spans="1:27" x14ac:dyDescent="0.35">
      <c r="A151">
        <f>A150+1</f>
        <v>2025</v>
      </c>
      <c r="B151" s="5">
        <f>[1]BLG!B37</f>
        <v>42157</v>
      </c>
      <c r="C151" s="5">
        <f>[1]BLG!C37</f>
        <v>40583</v>
      </c>
      <c r="D151" s="5">
        <f>[1]BLG!D37</f>
        <v>42556</v>
      </c>
      <c r="E151" s="5">
        <f>[1]BLG!E37</f>
        <v>41061</v>
      </c>
      <c r="F151" s="5">
        <f>[1]BLG!F37</f>
        <v>41639</v>
      </c>
      <c r="G151" s="5">
        <f>[1]BLG!G37</f>
        <v>52031</v>
      </c>
      <c r="H151" s="31">
        <f>[1]BLG!H37</f>
        <v>44562</v>
      </c>
      <c r="I151" s="5">
        <f>[1]BLG!I37</f>
        <v>41823</v>
      </c>
      <c r="J151" s="5">
        <f>[1]BLG!J37</f>
        <v>48930</v>
      </c>
      <c r="K151" s="5">
        <f>[1]BLG!K37</f>
        <v>48753</v>
      </c>
      <c r="L151" s="5">
        <f>[1]BLG!L37</f>
        <v>50785</v>
      </c>
      <c r="M151" s="5">
        <f>[1]BLG!M37</f>
        <v>50920</v>
      </c>
      <c r="N151" s="5">
        <f>[1]BLG!N37</f>
        <v>48987</v>
      </c>
      <c r="O151" s="5">
        <f>[1]BLG!O37</f>
        <v>57313</v>
      </c>
      <c r="P151" s="5">
        <f>[1]BLG!P37</f>
        <v>53251</v>
      </c>
      <c r="Q151" s="5">
        <f>[1]BLG!Q37</f>
        <v>43940</v>
      </c>
      <c r="R151" s="5">
        <f>[1]BLG!R37</f>
        <v>47145</v>
      </c>
      <c r="S151" s="5">
        <f>[1]BLG!S37</f>
        <v>43952</v>
      </c>
      <c r="T151" s="5">
        <f>[1]BLG!T37</f>
        <v>43971</v>
      </c>
      <c r="U151" s="5">
        <f>[1]BLG!U37</f>
        <v>42125</v>
      </c>
      <c r="V151" s="5">
        <f>[1]BLG!V37</f>
        <v>48017</v>
      </c>
      <c r="X151" s="20" t="str">
        <f t="shared" ref="X151" si="96">HLOOKUP(Y151,$L151:$U310,ROW(L$162)-ROW(X151)+1,0)</f>
        <v>SH</v>
      </c>
      <c r="Y151" s="9">
        <f t="shared" si="93"/>
        <v>42125</v>
      </c>
      <c r="Z151" s="20" t="str">
        <f t="shared" ref="Z151" si="97">HLOOKUP(AA151,$L151:$U310,ROW(N$162)-ROW(Z151)+1,0)</f>
        <v>HH</v>
      </c>
      <c r="AA151" s="9">
        <f t="shared" si="95"/>
        <v>57313</v>
      </c>
    </row>
    <row r="153" spans="1:27" x14ac:dyDescent="0.35">
      <c r="A153" s="4" t="s">
        <v>372</v>
      </c>
    </row>
    <row r="154" spans="1:27" x14ac:dyDescent="0.35">
      <c r="A154">
        <f>[1]BLG!A142</f>
        <v>2019</v>
      </c>
      <c r="B154" s="10">
        <f>[1]BLG!B142</f>
        <v>23.53</v>
      </c>
      <c r="C154" s="10">
        <f>[1]BLG!C142</f>
        <v>22.63</v>
      </c>
      <c r="D154" s="10">
        <f>[1]BLG!D142</f>
        <v>24.08</v>
      </c>
      <c r="E154" s="10">
        <f>[1]BLG!E142</f>
        <v>22.77</v>
      </c>
      <c r="F154" s="10">
        <f>[1]BLG!F142</f>
        <v>23.25</v>
      </c>
      <c r="G154" s="10">
        <f>[1]BLG!G142</f>
        <v>29.13</v>
      </c>
      <c r="H154" s="16">
        <f>[1]BLG!H142</f>
        <v>24.84</v>
      </c>
      <c r="I154" s="10">
        <f>[1]BLG!I142</f>
        <v>23.42</v>
      </c>
      <c r="J154" s="10">
        <f>[1]BLG!J142</f>
        <v>29.75</v>
      </c>
      <c r="K154" s="10">
        <f>[1]BLG!K142</f>
        <v>29.78</v>
      </c>
      <c r="L154" s="10">
        <f>[1]BLG!L142</f>
        <v>31.29</v>
      </c>
      <c r="M154" s="10">
        <f>[1]BLG!M142</f>
        <v>30.97</v>
      </c>
      <c r="N154" s="10">
        <f>[1]BLG!N142</f>
        <v>29.57</v>
      </c>
      <c r="O154" s="10">
        <f>[1]BLG!O142</f>
        <v>32.880000000000003</v>
      </c>
      <c r="P154" s="10">
        <f>[1]BLG!P142</f>
        <v>32.049999999999997</v>
      </c>
      <c r="Q154" s="10">
        <f>[1]BLG!Q142</f>
        <v>27.02</v>
      </c>
      <c r="R154" s="10">
        <f>[1]BLG!R142</f>
        <v>29.04</v>
      </c>
      <c r="S154" s="10">
        <f>[1]BLG!S142</f>
        <v>27.42</v>
      </c>
      <c r="T154" s="10">
        <f>[1]BLG!T142</f>
        <v>27.44</v>
      </c>
      <c r="U154" s="10">
        <f>[1]BLG!U142</f>
        <v>25.24</v>
      </c>
      <c r="V154" s="10">
        <f>[1]BLG!V142</f>
        <v>28.88</v>
      </c>
      <c r="X154" s="20" t="str">
        <f t="shared" ref="X154:X159" si="98">HLOOKUP(Y154,$L154:$U244,ROW(L$162)-ROW(X154)+1,0)</f>
        <v>SH</v>
      </c>
      <c r="Y154" s="9">
        <f t="shared" ref="Y154:Y160" si="99">MIN(L154:U154)</f>
        <v>25.24</v>
      </c>
      <c r="Z154" s="20" t="str">
        <f t="shared" ref="Z154:Z159" si="100">HLOOKUP(AA154,$L154:$U244,ROW(N$162)-ROW(Z154)+1,0)</f>
        <v>HH</v>
      </c>
      <c r="AA154" s="9">
        <f t="shared" ref="AA154:AA160" si="101">MAX(L154:U154)</f>
        <v>32.880000000000003</v>
      </c>
    </row>
    <row r="155" spans="1:27" x14ac:dyDescent="0.35">
      <c r="A155">
        <f>[1]BLG!A143</f>
        <v>2020</v>
      </c>
      <c r="B155" s="10">
        <f>[1]BLG!B143</f>
        <v>24.8</v>
      </c>
      <c r="C155" s="10">
        <f>[1]BLG!C143</f>
        <v>23.71</v>
      </c>
      <c r="D155" s="10">
        <f>[1]BLG!D143</f>
        <v>25.25</v>
      </c>
      <c r="E155" s="10">
        <f>[1]BLG!E143</f>
        <v>24.04</v>
      </c>
      <c r="F155" s="10">
        <f>[1]BLG!F143</f>
        <v>24.16</v>
      </c>
      <c r="G155" s="10">
        <f>[1]BLG!G143</f>
        <v>31.05</v>
      </c>
      <c r="H155" s="16">
        <f>[1]BLG!H143</f>
        <v>26.18</v>
      </c>
      <c r="I155" s="10">
        <f>[1]BLG!I143</f>
        <v>24.57</v>
      </c>
      <c r="J155" s="10">
        <f>[1]BLG!J143</f>
        <v>30.79</v>
      </c>
      <c r="K155" s="10">
        <f>[1]BLG!K143</f>
        <v>30.77</v>
      </c>
      <c r="L155" s="10">
        <f>[1]BLG!L143</f>
        <v>32.43</v>
      </c>
      <c r="M155" s="10">
        <f>[1]BLG!M143</f>
        <v>31.94</v>
      </c>
      <c r="N155" s="10">
        <f>[1]BLG!N143</f>
        <v>30.31</v>
      </c>
      <c r="O155" s="10">
        <f>[1]BLG!O143</f>
        <v>33.97</v>
      </c>
      <c r="P155" s="10">
        <f>[1]BLG!P143</f>
        <v>33.19</v>
      </c>
      <c r="Q155" s="10">
        <f>[1]BLG!Q143</f>
        <v>28.02</v>
      </c>
      <c r="R155" s="10">
        <f>[1]BLG!R143</f>
        <v>29.93</v>
      </c>
      <c r="S155" s="10">
        <f>[1]BLG!S143</f>
        <v>28.47</v>
      </c>
      <c r="T155" s="10">
        <f>[1]BLG!T143</f>
        <v>28.24</v>
      </c>
      <c r="U155" s="10">
        <f>[1]BLG!U143</f>
        <v>26.21</v>
      </c>
      <c r="V155" s="10">
        <f>[1]BLG!V143</f>
        <v>29.93</v>
      </c>
      <c r="X155" s="20" t="str">
        <f t="shared" si="98"/>
        <v>SH</v>
      </c>
      <c r="Y155" s="9">
        <f t="shared" si="99"/>
        <v>26.21</v>
      </c>
      <c r="Z155" s="20" t="str">
        <f t="shared" si="100"/>
        <v>HH</v>
      </c>
      <c r="AA155" s="9">
        <f t="shared" si="101"/>
        <v>33.97</v>
      </c>
    </row>
    <row r="156" spans="1:27" ht="14.5" customHeight="1" x14ac:dyDescent="0.35">
      <c r="A156">
        <f>[1]BLG!A144</f>
        <v>2021</v>
      </c>
      <c r="B156" s="10">
        <f>[1]BLG!B144</f>
        <v>25.17</v>
      </c>
      <c r="C156" s="10">
        <f>[1]BLG!C144</f>
        <v>24.06</v>
      </c>
      <c r="D156" s="10">
        <f>[1]BLG!D144</f>
        <v>25.64</v>
      </c>
      <c r="E156" s="10">
        <f>[1]BLG!E144</f>
        <v>24.35</v>
      </c>
      <c r="F156" s="10">
        <f>[1]BLG!F144</f>
        <v>24.69</v>
      </c>
      <c r="G156" s="10">
        <f>[1]BLG!G144</f>
        <v>31.87</v>
      </c>
      <c r="H156" s="16">
        <f>[1]BLG!H144</f>
        <v>26.71</v>
      </c>
      <c r="I156" s="10">
        <f>[1]BLG!I144</f>
        <v>24.97</v>
      </c>
      <c r="J156" s="10">
        <f>[1]BLG!J144</f>
        <v>31.11</v>
      </c>
      <c r="K156" s="10">
        <f>[1]BLG!K144</f>
        <v>31.07</v>
      </c>
      <c r="L156" s="10">
        <f>[1]BLG!L144</f>
        <v>32.78</v>
      </c>
      <c r="M156" s="10">
        <f>[1]BLG!M144</f>
        <v>32.33</v>
      </c>
      <c r="N156" s="10">
        <f>[1]BLG!N144</f>
        <v>30.49</v>
      </c>
      <c r="O156" s="10">
        <f>[1]BLG!O144</f>
        <v>34.15</v>
      </c>
      <c r="P156" s="10">
        <f>[1]BLG!P144</f>
        <v>33.5</v>
      </c>
      <c r="Q156" s="10">
        <f>[1]BLG!Q144</f>
        <v>28.11</v>
      </c>
      <c r="R156" s="10">
        <f>[1]BLG!R144</f>
        <v>30.21</v>
      </c>
      <c r="S156" s="10">
        <f>[1]BLG!S144</f>
        <v>28.77</v>
      </c>
      <c r="T156" s="10">
        <f>[1]BLG!T144</f>
        <v>28.38</v>
      </c>
      <c r="U156" s="10">
        <f>[1]BLG!U144</f>
        <v>26.41</v>
      </c>
      <c r="V156" s="10">
        <f>[1]BLG!V144</f>
        <v>30.27</v>
      </c>
      <c r="X156" s="20" t="str">
        <f t="shared" si="98"/>
        <v>SH</v>
      </c>
      <c r="Y156" s="9">
        <f t="shared" si="99"/>
        <v>26.41</v>
      </c>
      <c r="Z156" s="20" t="str">
        <f t="shared" si="100"/>
        <v>HH</v>
      </c>
      <c r="AA156" s="9">
        <f t="shared" si="101"/>
        <v>34.15</v>
      </c>
    </row>
    <row r="157" spans="1:27" x14ac:dyDescent="0.35">
      <c r="A157">
        <f>[1]BLG!A145</f>
        <v>2022</v>
      </c>
      <c r="B157" s="10">
        <f>[1]BLG!B145</f>
        <v>26.75</v>
      </c>
      <c r="C157" s="10">
        <f>[1]BLG!C145</f>
        <v>25.54</v>
      </c>
      <c r="D157" s="10">
        <f>[1]BLG!D145</f>
        <v>27.26</v>
      </c>
      <c r="E157" s="10">
        <f>[1]BLG!E145</f>
        <v>25.91</v>
      </c>
      <c r="F157" s="10">
        <f>[1]BLG!F145</f>
        <v>26.36</v>
      </c>
      <c r="G157" s="10">
        <f>[1]BLG!G145</f>
        <v>33.43</v>
      </c>
      <c r="H157" s="16">
        <f>[1]BLG!H145</f>
        <v>28.35</v>
      </c>
      <c r="I157" s="10">
        <f>[1]BLG!I145</f>
        <v>26.56</v>
      </c>
      <c r="J157" s="10">
        <f>[1]BLG!J145</f>
        <v>32.299999999999997</v>
      </c>
      <c r="K157" s="10">
        <f>[1]BLG!K145</f>
        <v>32.229999999999997</v>
      </c>
      <c r="L157" s="10">
        <f>[1]BLG!L145</f>
        <v>33.81</v>
      </c>
      <c r="M157" s="10">
        <f>[1]BLG!M145</f>
        <v>33.97</v>
      </c>
      <c r="N157" s="10">
        <f>[1]BLG!N145</f>
        <v>31.45</v>
      </c>
      <c r="O157" s="10">
        <f>[1]BLG!O145</f>
        <v>35.74</v>
      </c>
      <c r="P157" s="10">
        <f>[1]BLG!P145</f>
        <v>34.33</v>
      </c>
      <c r="Q157" s="10">
        <f>[1]BLG!Q145</f>
        <v>29.09</v>
      </c>
      <c r="R157" s="10">
        <f>[1]BLG!R145</f>
        <v>31.15</v>
      </c>
      <c r="S157" s="10">
        <f>[1]BLG!S145</f>
        <v>30.25</v>
      </c>
      <c r="T157" s="10">
        <f>[1]BLG!T145</f>
        <v>29.65</v>
      </c>
      <c r="U157" s="10">
        <f>[1]BLG!U145</f>
        <v>27.73</v>
      </c>
      <c r="V157" s="10">
        <f>[1]BLG!V145</f>
        <v>31.53</v>
      </c>
      <c r="X157" s="20" t="str">
        <f t="shared" si="98"/>
        <v>SH</v>
      </c>
      <c r="Y157" s="9">
        <f t="shared" si="99"/>
        <v>27.73</v>
      </c>
      <c r="Z157" s="20" t="str">
        <f t="shared" si="100"/>
        <v>HH</v>
      </c>
      <c r="AA157" s="9">
        <f t="shared" si="101"/>
        <v>35.74</v>
      </c>
    </row>
    <row r="158" spans="1:27" x14ac:dyDescent="0.35">
      <c r="A158">
        <f>[1]BLG!A146</f>
        <v>2023</v>
      </c>
      <c r="B158" s="10">
        <f>[1]BLG!B146</f>
        <v>28.76</v>
      </c>
      <c r="C158" s="10">
        <f>[1]BLG!C146</f>
        <v>27.56</v>
      </c>
      <c r="D158" s="10">
        <f>[1]BLG!D146</f>
        <v>29.23</v>
      </c>
      <c r="E158" s="10">
        <f>[1]BLG!E146</f>
        <v>27.79</v>
      </c>
      <c r="F158" s="10">
        <f>[1]BLG!F146</f>
        <v>28.23</v>
      </c>
      <c r="G158" s="10">
        <f>[1]BLG!G146</f>
        <v>35.79</v>
      </c>
      <c r="H158" s="16">
        <f>[1]BLG!H146</f>
        <v>30.43</v>
      </c>
      <c r="I158" s="10">
        <f>[1]BLG!I146</f>
        <v>28.51</v>
      </c>
      <c r="J158" s="10">
        <f>[1]BLG!J146</f>
        <v>34.380000000000003</v>
      </c>
      <c r="K158" s="10">
        <f>[1]BLG!K146</f>
        <v>34.299999999999997</v>
      </c>
      <c r="L158" s="10">
        <f>[1]BLG!L146</f>
        <v>35.909999999999997</v>
      </c>
      <c r="M158" s="10">
        <f>[1]BLG!M146</f>
        <v>36.159999999999997</v>
      </c>
      <c r="N158" s="10">
        <f>[1]BLG!N146</f>
        <v>33.32</v>
      </c>
      <c r="O158" s="10">
        <f>[1]BLG!O146</f>
        <v>38.24</v>
      </c>
      <c r="P158" s="10">
        <f>[1]BLG!P146</f>
        <v>36.729999999999997</v>
      </c>
      <c r="Q158" s="10">
        <f>[1]BLG!Q146</f>
        <v>31.01</v>
      </c>
      <c r="R158" s="10">
        <f>[1]BLG!R146</f>
        <v>33.119999999999997</v>
      </c>
      <c r="S158" s="10">
        <f>[1]BLG!S146</f>
        <v>31.73</v>
      </c>
      <c r="T158" s="10">
        <f>[1]BLG!T146</f>
        <v>31.69</v>
      </c>
      <c r="U158" s="10">
        <f>[1]BLG!U146</f>
        <v>29.54</v>
      </c>
      <c r="V158" s="10">
        <f>[1]BLG!V146</f>
        <v>33.6</v>
      </c>
      <c r="X158" s="20" t="str">
        <f t="shared" si="98"/>
        <v>SH</v>
      </c>
      <c r="Y158" s="9">
        <f t="shared" si="99"/>
        <v>29.54</v>
      </c>
      <c r="Z158" s="20" t="str">
        <f t="shared" si="100"/>
        <v>HH</v>
      </c>
      <c r="AA158" s="9">
        <f t="shared" si="101"/>
        <v>38.24</v>
      </c>
    </row>
    <row r="159" spans="1:27" x14ac:dyDescent="0.35">
      <c r="A159">
        <f>[1]BLG!A147</f>
        <v>2024</v>
      </c>
      <c r="B159" s="10">
        <f>[1]BLG!B147</f>
        <v>30.39</v>
      </c>
      <c r="C159" s="10">
        <f>[1]BLG!C147</f>
        <v>29.17</v>
      </c>
      <c r="D159" s="10">
        <f>[1]BLG!D147</f>
        <v>30.86</v>
      </c>
      <c r="E159" s="10">
        <f>[1]BLG!E147</f>
        <v>29.24</v>
      </c>
      <c r="F159" s="10">
        <f>[1]BLG!F147</f>
        <v>29.96</v>
      </c>
      <c r="G159" s="10">
        <f>[1]BLG!G147</f>
        <v>37.700000000000003</v>
      </c>
      <c r="H159" s="16">
        <f>[1]BLG!H147</f>
        <v>32.130000000000003</v>
      </c>
      <c r="I159" s="10">
        <f>[1]BLG!I147</f>
        <v>30.13</v>
      </c>
      <c r="J159" s="10">
        <f>[1]BLG!J147</f>
        <v>36.19</v>
      </c>
      <c r="K159" s="10">
        <f>[1]BLG!K147</f>
        <v>36.1</v>
      </c>
      <c r="L159" s="10">
        <f>[1]BLG!L147</f>
        <v>37.799999999999997</v>
      </c>
      <c r="M159" s="10">
        <f>[1]BLG!M147</f>
        <v>37.76</v>
      </c>
      <c r="N159" s="10">
        <f>[1]BLG!N147</f>
        <v>35.29</v>
      </c>
      <c r="O159" s="10">
        <f>[1]BLG!O147</f>
        <v>40.22</v>
      </c>
      <c r="P159" s="10">
        <f>[1]BLG!P147</f>
        <v>38.85</v>
      </c>
      <c r="Q159" s="10">
        <f>[1]BLG!Q147</f>
        <v>32.69</v>
      </c>
      <c r="R159" s="10">
        <f>[1]BLG!R147</f>
        <v>35</v>
      </c>
      <c r="S159" s="10">
        <f>[1]BLG!S147</f>
        <v>33.299999999999997</v>
      </c>
      <c r="T159" s="10">
        <f>[1]BLG!T147</f>
        <v>33.22</v>
      </c>
      <c r="U159" s="10">
        <f>[1]BLG!U147</f>
        <v>31.24</v>
      </c>
      <c r="V159" s="10">
        <f>[1]BLG!V147</f>
        <v>35.39</v>
      </c>
      <c r="X159" s="20" t="str">
        <f t="shared" si="98"/>
        <v>SH</v>
      </c>
      <c r="Y159" s="9">
        <f t="shared" si="99"/>
        <v>31.24</v>
      </c>
      <c r="Z159" s="20" t="str">
        <f t="shared" si="100"/>
        <v>HH</v>
      </c>
      <c r="AA159" s="9">
        <f t="shared" si="101"/>
        <v>40.22</v>
      </c>
    </row>
    <row r="160" spans="1:27" x14ac:dyDescent="0.35">
      <c r="A160">
        <f>A159+1</f>
        <v>2025</v>
      </c>
      <c r="B160" s="10">
        <f>[1]BLG!B148</f>
        <v>31.8</v>
      </c>
      <c r="C160" s="10">
        <f>[1]BLG!C148</f>
        <v>30.8</v>
      </c>
      <c r="D160" s="10">
        <f>[1]BLG!D148</f>
        <v>32.36</v>
      </c>
      <c r="E160" s="10">
        <f>[1]BLG!E148</f>
        <v>30.91</v>
      </c>
      <c r="F160" s="10">
        <f>[1]BLG!F148</f>
        <v>31.34</v>
      </c>
      <c r="G160" s="10">
        <f>[1]BLG!G148</f>
        <v>39.700000000000003</v>
      </c>
      <c r="H160" s="16">
        <f>[1]BLG!H148</f>
        <v>33.79</v>
      </c>
      <c r="I160" s="10">
        <f>[1]BLG!I148</f>
        <v>31.64</v>
      </c>
      <c r="J160" s="10">
        <f>[1]BLG!J148</f>
        <v>37.799999999999997</v>
      </c>
      <c r="K160" s="10">
        <f>[1]BLG!K148</f>
        <v>37.69</v>
      </c>
      <c r="L160" s="10">
        <f>[1]BLG!L148</f>
        <v>39.25</v>
      </c>
      <c r="M160" s="10">
        <f>[1]BLG!M148</f>
        <v>39.619999999999997</v>
      </c>
      <c r="N160" s="10">
        <f>[1]BLG!N148</f>
        <v>37.4</v>
      </c>
      <c r="O160" s="10">
        <f>[1]BLG!O148</f>
        <v>42.52</v>
      </c>
      <c r="P160" s="10">
        <f>[1]BLG!P148</f>
        <v>40.49</v>
      </c>
      <c r="Q160" s="10">
        <f>[1]BLG!Q148</f>
        <v>34.19</v>
      </c>
      <c r="R160" s="10">
        <f>[1]BLG!R148</f>
        <v>36.51</v>
      </c>
      <c r="S160" s="10">
        <f>[1]BLG!S148</f>
        <v>34.4</v>
      </c>
      <c r="T160" s="10">
        <f>[1]BLG!T148</f>
        <v>34.21</v>
      </c>
      <c r="U160" s="10">
        <f>[1]BLG!U148</f>
        <v>32.700000000000003</v>
      </c>
      <c r="V160" s="10">
        <f>[1]BLG!V148</f>
        <v>37</v>
      </c>
      <c r="X160" s="20" t="str">
        <f t="shared" ref="X160" si="102">HLOOKUP(Y160,$L160:$U319,ROW(L$162)-ROW(X160)+1,0)</f>
        <v>SH</v>
      </c>
      <c r="Y160" s="9">
        <f t="shared" si="99"/>
        <v>32.700000000000003</v>
      </c>
      <c r="Z160" s="20" t="str">
        <f t="shared" ref="Z160" si="103">HLOOKUP(AA160,$L160:$U319,ROW(N$162)-ROW(Z160)+1,0)</f>
        <v>HH</v>
      </c>
      <c r="AA160" s="9">
        <f t="shared" si="101"/>
        <v>42.52</v>
      </c>
    </row>
    <row r="162" spans="2:22" x14ac:dyDescent="0.35">
      <c r="L162" t="s">
        <v>297</v>
      </c>
      <c r="M162" t="s">
        <v>298</v>
      </c>
      <c r="N162" t="s">
        <v>299</v>
      </c>
      <c r="O162" t="s">
        <v>300</v>
      </c>
      <c r="P162" t="s">
        <v>301</v>
      </c>
      <c r="Q162" t="s">
        <v>302</v>
      </c>
      <c r="R162" t="s">
        <v>303</v>
      </c>
      <c r="S162" t="s">
        <v>304</v>
      </c>
      <c r="T162" t="s">
        <v>305</v>
      </c>
      <c r="U162" t="s">
        <v>306</v>
      </c>
    </row>
    <row r="167" spans="2:22" x14ac:dyDescent="0.35">
      <c r="B167" s="3"/>
      <c r="C167" s="3"/>
      <c r="D167" s="3"/>
      <c r="E167" s="3"/>
      <c r="F167" s="3"/>
      <c r="G167" s="3"/>
      <c r="H167" s="3"/>
      <c r="I167" s="3"/>
      <c r="J167" s="3"/>
      <c r="K167" s="3"/>
      <c r="L167" s="3"/>
      <c r="M167" s="3"/>
      <c r="N167" s="3"/>
      <c r="O167" s="3"/>
      <c r="P167" s="3"/>
      <c r="Q167" s="3"/>
      <c r="R167" s="3"/>
      <c r="S167" s="3"/>
      <c r="T167" s="3"/>
      <c r="U167" s="3"/>
      <c r="V167" s="3"/>
    </row>
    <row r="168" spans="2:22" x14ac:dyDescent="0.35">
      <c r="H168"/>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0700E-E614-4634-BD64-84FE532C3296}">
  <sheetPr codeName="Tabelle36"/>
  <dimension ref="A1:AC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2.81640625" style="40" customWidth="1"/>
    <col min="7" max="7" width="11.453125" style="40"/>
    <col min="8" max="8" width="10.81640625" style="40" customWidth="1"/>
    <col min="9" max="10" width="10.81640625" style="57" customWidth="1"/>
    <col min="11" max="11" width="12.26953125" style="57" customWidth="1"/>
    <col min="12" max="12" width="10.81640625" style="57" customWidth="1"/>
    <col min="13" max="15" width="11.453125" style="57"/>
    <col min="16" max="16" width="12" style="57" customWidth="1"/>
    <col min="17" max="29" width="11.453125" style="57"/>
  </cols>
  <sheetData>
    <row r="1" spans="1:25" ht="29" x14ac:dyDescent="0.35">
      <c r="A1" s="4" t="s">
        <v>373</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'Löhne, Einkommen'!A3&amp;", "&amp;I4</f>
        <v>Bruttolöhne und -gehälter je Arbeitnehmer, Westdeutschland ohne Berlin=100, 2025</v>
      </c>
    </row>
    <row r="4" spans="1:25" x14ac:dyDescent="0.35">
      <c r="I4" s="57">
        <f>'Löhne, Einkommen'!A10</f>
        <v>2025</v>
      </c>
      <c r="J4" s="57">
        <f>'Löhne, Einkommen'!B10</f>
        <v>86.470576169671602</v>
      </c>
      <c r="K4" s="57">
        <f>'Löhne, Einkommen'!C10</f>
        <v>83.242056899062618</v>
      </c>
      <c r="L4" s="57">
        <f>'Löhne, Einkommen'!D10</f>
        <v>87.28898734436855</v>
      </c>
      <c r="M4" s="57">
        <f>'Löhne, Einkommen'!E10</f>
        <v>84.222509384037906</v>
      </c>
      <c r="N4" s="57">
        <f>'Löhne, Einkommen'!F10</f>
        <v>85.408077451644004</v>
      </c>
    </row>
    <row r="5" spans="1:25" x14ac:dyDescent="0.35">
      <c r="O5" s="57">
        <f>'Löhne, Einkommen'!G10</f>
        <v>106.72368879863802</v>
      </c>
    </row>
    <row r="6" spans="1:25" x14ac:dyDescent="0.35">
      <c r="P6" s="57">
        <f>'Löhne, Einkommen'!L10</f>
        <v>104.16794863905811</v>
      </c>
      <c r="Q6" s="57">
        <f>'Löhne, Einkommen'!M10</f>
        <v>104.4448546756097</v>
      </c>
      <c r="R6" s="57">
        <f>'Löhne, Einkommen'!N10</f>
        <v>100.47997046335611</v>
      </c>
      <c r="S6" s="57">
        <f>'Löhne, Einkommen'!O10</f>
        <v>117.55789387319754</v>
      </c>
      <c r="T6" s="57">
        <f>'Löhne, Einkommen'!P10</f>
        <v>109.22609890673394</v>
      </c>
      <c r="U6" s="57">
        <f>'Löhne, Einkommen'!Q10</f>
        <v>90.127787007978995</v>
      </c>
      <c r="V6" s="57">
        <f>'Löhne, Einkommen'!R10</f>
        <v>96.70174143129654</v>
      </c>
      <c r="W6" s="57">
        <f>'Löhne, Einkommen'!S10</f>
        <v>90.152400877894692</v>
      </c>
      <c r="X6" s="57">
        <f>'Löhne, Einkommen'!T10</f>
        <v>90.191372838594546</v>
      </c>
      <c r="Y6" s="57">
        <f>'Löhne, Einkommen'!U10</f>
        <v>86.404939183229743</v>
      </c>
    </row>
    <row r="7" spans="1:25" x14ac:dyDescent="0.35">
      <c r="J7" s="57">
        <f>'Löhne, Einkommen'!H10</f>
        <v>91.40360593194265</v>
      </c>
      <c r="K7" s="57">
        <f>J7</f>
        <v>91.40360593194265</v>
      </c>
      <c r="L7" s="57">
        <f t="shared" ref="L7" si="0">K7</f>
        <v>91.40360593194265</v>
      </c>
      <c r="M7" s="57">
        <f t="shared" ref="M7" si="1">L7</f>
        <v>91.40360593194265</v>
      </c>
      <c r="N7" s="57">
        <f t="shared" ref="N7" si="2">M7</f>
        <v>91.40360593194265</v>
      </c>
      <c r="O7" s="57">
        <f t="shared" ref="O7" si="3">N7</f>
        <v>91.40360593194265</v>
      </c>
    </row>
    <row r="8" spans="1:25" x14ac:dyDescent="0.35">
      <c r="P8" s="57">
        <f>'Löhne, Einkommen'!K10</f>
        <v>100</v>
      </c>
      <c r="Q8" s="57">
        <f t="shared" ref="Q8" si="4">P8</f>
        <v>100</v>
      </c>
      <c r="R8" s="57">
        <f t="shared" ref="R8" si="5">Q8</f>
        <v>100</v>
      </c>
      <c r="S8" s="57">
        <f t="shared" ref="S8" si="6">R8</f>
        <v>100</v>
      </c>
      <c r="T8" s="57">
        <f t="shared" ref="T8" si="7">S8</f>
        <v>100</v>
      </c>
      <c r="U8" s="57">
        <f t="shared" ref="U8" si="8">T8</f>
        <v>100</v>
      </c>
      <c r="V8" s="57">
        <f t="shared" ref="V8" si="9">U8</f>
        <v>100</v>
      </c>
      <c r="W8" s="57">
        <f t="shared" ref="W8" si="10">V8</f>
        <v>100</v>
      </c>
      <c r="X8" s="57">
        <f t="shared" ref="X8" si="11">W8</f>
        <v>100</v>
      </c>
      <c r="Y8" s="57">
        <f t="shared" ref="Y8" si="12">X8</f>
        <v>100</v>
      </c>
    </row>
    <row r="11" spans="1:25" x14ac:dyDescent="0.35">
      <c r="I11" s="57" t="str">
        <f>'Löhne, Einkommen'!A12&amp;", "&amp;I12</f>
        <v>Bruttolöhne und -gehälter je Arbeitsstunde der Arbeitnehmer, Westdeutschland ohne Berlin=100, 2025</v>
      </c>
    </row>
    <row r="12" spans="1:25" x14ac:dyDescent="0.35">
      <c r="I12" s="57">
        <f>'Löhne, Einkommen'!A19</f>
        <v>2025</v>
      </c>
      <c r="J12" s="57">
        <f>'Löhne, Einkommen'!B19</f>
        <v>84.372512602812421</v>
      </c>
      <c r="K12" s="57">
        <f>'Löhne, Einkommen'!C19</f>
        <v>81.719288936057325</v>
      </c>
      <c r="L12" s="57">
        <f>'Löhne, Einkommen'!D19</f>
        <v>85.858317856195271</v>
      </c>
      <c r="M12" s="57">
        <f>'Löhne, Einkommen'!E19</f>
        <v>82.011143539400379</v>
      </c>
      <c r="N12" s="57">
        <f>'Löhne, Einkommen'!F19</f>
        <v>83.152029716105062</v>
      </c>
    </row>
    <row r="13" spans="1:25" x14ac:dyDescent="0.35">
      <c r="O13" s="57">
        <f>'Löhne, Einkommen'!G19</f>
        <v>105.33297957017777</v>
      </c>
    </row>
    <row r="14" spans="1:25" x14ac:dyDescent="0.35">
      <c r="P14" s="57">
        <f>'Löhne, Einkommen'!L19</f>
        <v>104.13902892013797</v>
      </c>
      <c r="Q14" s="57">
        <f>'Löhne, Einkommen'!M19</f>
        <v>105.12072167683735</v>
      </c>
      <c r="R14" s="57">
        <f>'Löhne, Einkommen'!N19</f>
        <v>99.230565136641019</v>
      </c>
      <c r="S14" s="57">
        <f>'Löhne, Einkommen'!O19</f>
        <v>112.81507031042719</v>
      </c>
      <c r="T14" s="57">
        <f>'Löhne, Einkommen'!P19</f>
        <v>107.42902626691431</v>
      </c>
      <c r="U14" s="57">
        <f>'Löhne, Einkommen'!Q19</f>
        <v>90.713717166357128</v>
      </c>
      <c r="V14" s="57">
        <f>'Löhne, Einkommen'!R19</f>
        <v>96.869196073228963</v>
      </c>
      <c r="W14" s="57">
        <f>'Löhne, Einkommen'!S19</f>
        <v>91.270894136375702</v>
      </c>
      <c r="X14" s="57">
        <f>'Löhne, Einkommen'!T19</f>
        <v>90.766781639692226</v>
      </c>
      <c r="Y14" s="57">
        <f>'Löhne, Einkommen'!U18</f>
        <v>86.537396121883646</v>
      </c>
    </row>
    <row r="15" spans="1:25" x14ac:dyDescent="0.35">
      <c r="J15" s="57">
        <f>'Löhne, Einkommen'!H19</f>
        <v>89.652427699655078</v>
      </c>
      <c r="K15" s="57">
        <f>J15</f>
        <v>89.652427699655078</v>
      </c>
      <c r="L15" s="57">
        <f t="shared" ref="L15" si="13">K15</f>
        <v>89.652427699655078</v>
      </c>
      <c r="M15" s="57">
        <f t="shared" ref="M15" si="14">L15</f>
        <v>89.652427699655078</v>
      </c>
      <c r="N15" s="57">
        <f t="shared" ref="N15" si="15">M15</f>
        <v>89.652427699655078</v>
      </c>
      <c r="O15" s="57">
        <f t="shared" ref="O15" si="16">N15</f>
        <v>89.652427699655078</v>
      </c>
    </row>
    <row r="16" spans="1:25" x14ac:dyDescent="0.35">
      <c r="P16" s="57">
        <f>'Löhne, Einkommen'!K19</f>
        <v>100</v>
      </c>
      <c r="Q16" s="57">
        <f t="shared" ref="Q16" si="17">P16</f>
        <v>100</v>
      </c>
      <c r="R16" s="57">
        <f t="shared" ref="R16" si="18">Q16</f>
        <v>100</v>
      </c>
      <c r="S16" s="57">
        <f t="shared" ref="S16" si="19">R16</f>
        <v>100</v>
      </c>
      <c r="T16" s="57">
        <f t="shared" ref="T16" si="20">S16</f>
        <v>100</v>
      </c>
      <c r="U16" s="57">
        <f t="shared" ref="U16" si="21">T16</f>
        <v>100</v>
      </c>
      <c r="V16" s="57">
        <f t="shared" ref="V16" si="22">U16</f>
        <v>100</v>
      </c>
      <c r="W16" s="57">
        <f t="shared" ref="W16" si="23">V16</f>
        <v>100</v>
      </c>
      <c r="X16" s="57">
        <f t="shared" ref="X16" si="24">W16</f>
        <v>100</v>
      </c>
      <c r="Y16" s="57">
        <f t="shared" ref="Y16" si="25">X16</f>
        <v>100</v>
      </c>
    </row>
    <row r="19" spans="9:25" x14ac:dyDescent="0.35">
      <c r="I19" s="57" t="str">
        <f>'Löhne, Einkommen'!A21&amp;", "&amp;I20</f>
        <v>Bruttolöhne und -gehälter je Arbeitsstunde, Veränderung gegenüber Vorjahr in %, Durchschnitt ø 2019-2025</v>
      </c>
    </row>
    <row r="20" spans="9:25" x14ac:dyDescent="0.35">
      <c r="I20" s="57" t="str">
        <f>"Durchschnitt "&amp;'Löhne, Einkommen'!A29</f>
        <v>Durchschnitt ø 2019-2025</v>
      </c>
      <c r="J20" s="57">
        <f>'Löhne, Einkommen'!B29</f>
        <v>5.1479634409297432</v>
      </c>
      <c r="K20" s="57">
        <f>'Löhne, Einkommen'!C29</f>
        <v>5.2715523348527</v>
      </c>
      <c r="L20" s="57">
        <f>'Löhne, Einkommen'!D29</f>
        <v>5.0490199569172063</v>
      </c>
      <c r="M20" s="57">
        <f>'Löhne, Einkommen'!E29</f>
        <v>5.2259032562784995</v>
      </c>
      <c r="N20" s="57">
        <f>'Löhne, Einkommen'!F29</f>
        <v>5.1024095068767679</v>
      </c>
    </row>
    <row r="21" spans="9:25" x14ac:dyDescent="0.35">
      <c r="O21" s="57">
        <f>'Löhne, Einkommen'!G29</f>
        <v>5.2951425846170537</v>
      </c>
    </row>
    <row r="22" spans="9:25" x14ac:dyDescent="0.35">
      <c r="P22" s="57">
        <f>'Löhne, Einkommen'!L29</f>
        <v>3.8498044254236419</v>
      </c>
      <c r="Q22" s="57">
        <f>'Löhne, Einkommen'!M29</f>
        <v>4.1906812427993145</v>
      </c>
      <c r="R22" s="57">
        <f>'Löhne, Einkommen'!N29</f>
        <v>3.9928258358212076</v>
      </c>
      <c r="S22" s="57">
        <f>'Löhne, Einkommen'!O29</f>
        <v>4.3783052639403479</v>
      </c>
      <c r="T22" s="57">
        <f>'Löhne, Einkommen'!P29</f>
        <v>3.9728520517394941</v>
      </c>
      <c r="U22" s="57">
        <f>'Löhne, Einkommen'!Q29</f>
        <v>4.0005475995657775</v>
      </c>
      <c r="V22" s="57">
        <f>'Löhne, Einkommen'!R29</f>
        <v>3.8889133014767197</v>
      </c>
      <c r="W22" s="57">
        <f>'Löhne, Einkommen'!S29</f>
        <v>3.8520719015726002</v>
      </c>
      <c r="X22" s="57">
        <f>'Löhne, Einkommen'!T29</f>
        <v>3.743643041390456</v>
      </c>
      <c r="Y22" s="57">
        <f>'Löhne, Einkommen'!U29</f>
        <v>4.4102335018563679</v>
      </c>
    </row>
    <row r="23" spans="9:25" x14ac:dyDescent="0.35">
      <c r="J23" s="57">
        <f>'Löhne, Einkommen'!H29</f>
        <v>5.262278553420586</v>
      </c>
      <c r="K23" s="57">
        <f t="shared" ref="K23" si="26">J23</f>
        <v>5.262278553420586</v>
      </c>
      <c r="L23" s="57">
        <f t="shared" ref="L23" si="27">K23</f>
        <v>5.262278553420586</v>
      </c>
      <c r="M23" s="57">
        <f t="shared" ref="M23" si="28">L23</f>
        <v>5.262278553420586</v>
      </c>
      <c r="N23" s="57">
        <f t="shared" ref="N23" si="29">M23</f>
        <v>5.262278553420586</v>
      </c>
      <c r="O23" s="57">
        <f t="shared" ref="O23" si="30">N23</f>
        <v>5.262278553420586</v>
      </c>
    </row>
    <row r="24" spans="9:25" x14ac:dyDescent="0.35">
      <c r="P24" s="57">
        <f>'Löhne, Einkommen'!K29</f>
        <v>4.0040474312166765</v>
      </c>
      <c r="Q24" s="57">
        <f t="shared" ref="Q24" si="31">P24</f>
        <v>4.0040474312166765</v>
      </c>
      <c r="R24" s="57">
        <f t="shared" ref="R24" si="32">Q24</f>
        <v>4.0040474312166765</v>
      </c>
      <c r="S24" s="57">
        <f t="shared" ref="S24" si="33">R24</f>
        <v>4.0040474312166765</v>
      </c>
      <c r="T24" s="57">
        <f t="shared" ref="T24" si="34">S24</f>
        <v>4.0040474312166765</v>
      </c>
      <c r="U24" s="57">
        <f t="shared" ref="U24" si="35">T24</f>
        <v>4.0040474312166765</v>
      </c>
      <c r="V24" s="57">
        <f t="shared" ref="V24" si="36">U24</f>
        <v>4.0040474312166765</v>
      </c>
      <c r="W24" s="57">
        <f t="shared" ref="W24" si="37">V24</f>
        <v>4.0040474312166765</v>
      </c>
      <c r="X24" s="57">
        <f t="shared" ref="X24" si="38">W24</f>
        <v>4.0040474312166765</v>
      </c>
      <c r="Y24" s="57">
        <f t="shared" ref="Y24" si="39">X24</f>
        <v>4.0040474312166765</v>
      </c>
    </row>
    <row r="27" spans="9:25" x14ac:dyDescent="0.35">
      <c r="I27" s="57" t="str">
        <f>'Löhne, Einkommen'!A31&amp;", "&amp;I28</f>
        <v>Bruttolöhne und -gehälter je Arbeitsstunde, real, Veränderung gegenüber Vorjahr in %, Durchschnitt ø 2019-2025</v>
      </c>
    </row>
    <row r="28" spans="9:25" x14ac:dyDescent="0.35">
      <c r="I28" s="57" t="str">
        <f>"Durchschnitt "&amp;'Löhne, Einkommen'!A38</f>
        <v>Durchschnitt ø 2019-2025</v>
      </c>
      <c r="J28" s="59">
        <f>'Löhne, Einkommen'!B38</f>
        <v>1.4171667117112321</v>
      </c>
      <c r="K28" s="59">
        <f>'Löhne, Einkommen'!C38</f>
        <v>1.6572489856548032</v>
      </c>
      <c r="L28" s="59">
        <f>'Löhne, Einkommen'!D38</f>
        <v>1.271298161950682</v>
      </c>
      <c r="M28" s="59">
        <f>'Löhne, Einkommen'!E38</f>
        <v>1.5237559532959466</v>
      </c>
      <c r="N28" s="59">
        <f>'Löhne, Einkommen'!F38</f>
        <v>1.4248617268361983</v>
      </c>
    </row>
    <row r="29" spans="9:25" x14ac:dyDescent="0.35">
      <c r="O29" s="59">
        <f>'Löhne, Einkommen'!G38</f>
        <v>1.8855289194528382</v>
      </c>
    </row>
    <row r="30" spans="9:25" x14ac:dyDescent="0.35">
      <c r="P30" s="59">
        <f>'Löhne, Einkommen'!L38</f>
        <v>0.36760818335690715</v>
      </c>
      <c r="Q30" s="59">
        <f>'Löhne, Einkommen'!M38</f>
        <v>0.64659357806371531</v>
      </c>
      <c r="R30" s="59">
        <f>'Löhne, Einkommen'!N38</f>
        <v>0.20473729818597519</v>
      </c>
      <c r="S30" s="59">
        <f>'Löhne, Einkommen'!O38</f>
        <v>1.2452392107346668</v>
      </c>
      <c r="T30" s="59">
        <f>'Löhne, Einkommen'!P38</f>
        <v>0.64717334597324339</v>
      </c>
      <c r="U30" s="59">
        <f>'Löhne, Einkommen'!Q38</f>
        <v>0.5472646534269785</v>
      </c>
      <c r="V30" s="59">
        <f>'Löhne, Einkommen'!R38</f>
        <v>0.44445957653091739</v>
      </c>
      <c r="W30" s="59">
        <f>'Löhne, Einkommen'!S38</f>
        <v>0.41810021686627863</v>
      </c>
      <c r="X30" s="59">
        <f>'Löhne, Einkommen'!T38</f>
        <v>0.38663814929162754</v>
      </c>
      <c r="Y30" s="59">
        <f>'Löhne, Einkommen'!U38</f>
        <v>1.0468901301200759</v>
      </c>
    </row>
    <row r="31" spans="9:25" x14ac:dyDescent="0.35">
      <c r="J31" s="59">
        <f>'Löhne, Einkommen'!H38</f>
        <v>1.6166657973144254</v>
      </c>
      <c r="K31" s="57">
        <f>J31</f>
        <v>1.6166657973144254</v>
      </c>
      <c r="L31" s="57">
        <f t="shared" ref="L31" si="40">K31</f>
        <v>1.6166657973144254</v>
      </c>
      <c r="M31" s="57">
        <f t="shared" ref="M31" si="41">L31</f>
        <v>1.6166657973144254</v>
      </c>
      <c r="N31" s="57">
        <f t="shared" ref="N31" si="42">M31</f>
        <v>1.6166657973144254</v>
      </c>
      <c r="O31" s="57">
        <f t="shared" ref="O31" si="43">N31</f>
        <v>1.6166657973144254</v>
      </c>
    </row>
    <row r="32" spans="9:25" x14ac:dyDescent="0.35">
      <c r="P32" s="59">
        <f>'Löhne, Einkommen'!K38</f>
        <v>0.55353451616863936</v>
      </c>
      <c r="Q32" s="57">
        <f t="shared" ref="Q32" si="44">P32</f>
        <v>0.55353451616863936</v>
      </c>
      <c r="R32" s="57">
        <f t="shared" ref="R32" si="45">Q32</f>
        <v>0.55353451616863936</v>
      </c>
      <c r="S32" s="57">
        <f t="shared" ref="S32" si="46">R32</f>
        <v>0.55353451616863936</v>
      </c>
      <c r="T32" s="57">
        <f t="shared" ref="T32" si="47">S32</f>
        <v>0.55353451616863936</v>
      </c>
      <c r="U32" s="57">
        <f t="shared" ref="U32" si="48">T32</f>
        <v>0.55353451616863936</v>
      </c>
      <c r="V32" s="57">
        <f t="shared" ref="V32" si="49">U32</f>
        <v>0.55353451616863936</v>
      </c>
      <c r="W32" s="57">
        <f t="shared" ref="W32" si="50">V32</f>
        <v>0.55353451616863936</v>
      </c>
      <c r="X32" s="57">
        <f t="shared" ref="X32" si="51">W32</f>
        <v>0.55353451616863936</v>
      </c>
      <c r="Y32" s="57">
        <f t="shared" ref="Y32" si="52">X32</f>
        <v>0.55353451616863936</v>
      </c>
    </row>
    <row r="35" spans="9:25" x14ac:dyDescent="0.35">
      <c r="I35" s="57" t="str">
        <f>'Löhne, Einkommen'!A49&amp;", "&amp;I36</f>
        <v>Verfügbare Einkommen je Einwohner, real, Westdeutschland ohne Berlin=100 (Kaufkraft), 2023</v>
      </c>
    </row>
    <row r="36" spans="9:25" x14ac:dyDescent="0.35">
      <c r="I36" s="57">
        <f>'Löhne, Einkommen'!A53</f>
        <v>2023</v>
      </c>
      <c r="J36" s="57">
        <f>'Löhne, Einkommen'!B53</f>
        <v>93.901016793196817</v>
      </c>
      <c r="K36" s="57">
        <f>'Löhne, Einkommen'!C53</f>
        <v>92.186007078775773</v>
      </c>
      <c r="L36" s="57">
        <f>'Löhne, Einkommen'!D53</f>
        <v>95.349153721583022</v>
      </c>
      <c r="M36" s="57">
        <f>'Löhne, Einkommen'!E53</f>
        <v>94.81643596618062</v>
      </c>
      <c r="N36" s="57">
        <f>'Löhne, Einkommen'!F53</f>
        <v>95.566040097504029</v>
      </c>
    </row>
    <row r="37" spans="9:25" x14ac:dyDescent="0.35">
      <c r="O37" s="57">
        <f>'Löhne, Einkommen'!G53</f>
        <v>86.38348314869053</v>
      </c>
    </row>
    <row r="38" spans="9:25" x14ac:dyDescent="0.35">
      <c r="I38" s="59"/>
      <c r="P38" s="57">
        <f>'Löhne, Einkommen'!L53</f>
        <v>101.72432591612497</v>
      </c>
      <c r="Q38" s="57">
        <f>'Löhne, Einkommen'!M53</f>
        <v>104.90405298318576</v>
      </c>
      <c r="R38" s="57">
        <f>'Löhne, Einkommen'!N53</f>
        <v>91.984928639219689</v>
      </c>
      <c r="S38" s="57">
        <f>'Löhne, Einkommen'!O53</f>
        <v>92.875192714155204</v>
      </c>
      <c r="T38" s="57">
        <f>'Löhne, Einkommen'!P53</f>
        <v>97.419848403029818</v>
      </c>
      <c r="U38" s="57">
        <f>'Löhne, Einkommen'!Q53</f>
        <v>98.879747889564158</v>
      </c>
      <c r="V38" s="57">
        <f>'Löhne, Einkommen'!R53</f>
        <v>98.154056804554273</v>
      </c>
      <c r="W38" s="57">
        <f>'Löhne, Einkommen'!S53</f>
        <v>99.992790344289588</v>
      </c>
      <c r="X38" s="57">
        <f>'Löhne, Einkommen'!T53</f>
        <v>94.589211418403877</v>
      </c>
      <c r="Y38" s="57">
        <f>'Löhne, Einkommen'!U53</f>
        <v>102.1543107114055</v>
      </c>
    </row>
    <row r="39" spans="9:25" x14ac:dyDescent="0.35">
      <c r="I39" s="59"/>
      <c r="J39" s="57">
        <f>'Löhne, Einkommen'!H53</f>
        <v>92.490165987817804</v>
      </c>
      <c r="K39" s="57">
        <f>J39</f>
        <v>92.490165987817804</v>
      </c>
      <c r="L39" s="57">
        <f t="shared" ref="L39" si="53">K39</f>
        <v>92.490165987817804</v>
      </c>
      <c r="M39" s="57">
        <f t="shared" ref="M39" si="54">L39</f>
        <v>92.490165987817804</v>
      </c>
      <c r="N39" s="57">
        <f t="shared" ref="N39" si="55">M39</f>
        <v>92.490165987817804</v>
      </c>
      <c r="O39" s="57">
        <f t="shared" ref="O39" si="56">N39</f>
        <v>92.490165987817804</v>
      </c>
    </row>
    <row r="40" spans="9:25" x14ac:dyDescent="0.35">
      <c r="I40" s="59"/>
      <c r="P40" s="57">
        <f>'Löhne, Einkommen'!K53</f>
        <v>100</v>
      </c>
      <c r="Q40" s="57">
        <f t="shared" ref="Q40" si="57">P40</f>
        <v>100</v>
      </c>
      <c r="R40" s="57">
        <f t="shared" ref="R40" si="58">Q40</f>
        <v>100</v>
      </c>
      <c r="S40" s="57">
        <f t="shared" ref="S40" si="59">R40</f>
        <v>100</v>
      </c>
      <c r="T40" s="57">
        <f t="shared" ref="T40" si="60">S40</f>
        <v>100</v>
      </c>
      <c r="U40" s="57">
        <f t="shared" ref="U40" si="61">T40</f>
        <v>100</v>
      </c>
      <c r="V40" s="57">
        <f t="shared" ref="V40" si="62">U40</f>
        <v>100</v>
      </c>
      <c r="W40" s="57">
        <f t="shared" ref="W40" si="63">V40</f>
        <v>100</v>
      </c>
      <c r="X40" s="57">
        <f t="shared" ref="X40" si="64">W40</f>
        <v>100</v>
      </c>
      <c r="Y40" s="57">
        <f t="shared" ref="Y40" si="65">X40</f>
        <v>100</v>
      </c>
    </row>
    <row r="45" spans="9:25" x14ac:dyDescent="0.35">
      <c r="I45" s="57" t="str">
        <f>'Löhne, Einkommen'!A40&amp;", "&amp;I46</f>
        <v>Verfügbare Einkommen je Einwohner, Westdeutschland ohne Berlin=100, 2023</v>
      </c>
    </row>
    <row r="46" spans="9:25" x14ac:dyDescent="0.35">
      <c r="I46" s="57">
        <f>'Löhne, Einkommen'!A45</f>
        <v>2023</v>
      </c>
      <c r="J46" s="57">
        <f>'Löhne, Einkommen'!B45</f>
        <v>90.915342823739778</v>
      </c>
      <c r="K46" s="57">
        <f>'Löhne, Einkommen'!C45</f>
        <v>87.067601953098134</v>
      </c>
      <c r="L46" s="57">
        <f>'Löhne, Einkommen'!D45</f>
        <v>88.528987002269446</v>
      </c>
      <c r="M46" s="57">
        <f>'Löhne, Einkommen'!E45</f>
        <v>86.287050409187813</v>
      </c>
      <c r="N46" s="57">
        <f>'Löhne, Einkommen'!F45</f>
        <v>88.494601471700705</v>
      </c>
    </row>
    <row r="47" spans="9:25" x14ac:dyDescent="0.35">
      <c r="I47" s="59"/>
      <c r="O47" s="57">
        <f>'Löhne, Einkommen'!G45</f>
        <v>90.121037067601947</v>
      </c>
    </row>
    <row r="48" spans="9:25" x14ac:dyDescent="0.35">
      <c r="I48" s="59"/>
      <c r="P48" s="57">
        <f>'Löhne, Einkommen'!L45</f>
        <v>103.98872154597345</v>
      </c>
      <c r="Q48" s="57">
        <f>'Löhne, Einkommen'!M45</f>
        <v>108.40038511794236</v>
      </c>
      <c r="R48" s="57">
        <f>'Löhne, Einkommen'!N45</f>
        <v>89.56743002544529</v>
      </c>
      <c r="S48" s="57">
        <f>'Löhne, Einkommen'!O45</f>
        <v>101.84994154459804</v>
      </c>
      <c r="T48" s="57">
        <f>'Löhne, Einkommen'!P45</f>
        <v>99.119730417440337</v>
      </c>
      <c r="U48" s="57">
        <f>'Löhne, Einkommen'!Q45</f>
        <v>94.68399697407331</v>
      </c>
      <c r="V48" s="57">
        <f>'Löhne, Einkommen'!R45</f>
        <v>95.43360154047177</v>
      </c>
      <c r="W48" s="57">
        <f>'Löhne, Einkommen'!S45</f>
        <v>96.296678357747055</v>
      </c>
      <c r="X48" s="57">
        <f>'Löhne, Einkommen'!T45</f>
        <v>89.980056392270143</v>
      </c>
      <c r="Y48" s="57">
        <f>'Löhne, Einkommen'!U45</f>
        <v>101.07626710680147</v>
      </c>
    </row>
    <row r="49" spans="9:25" x14ac:dyDescent="0.35">
      <c r="I49" s="59"/>
      <c r="J49" s="57">
        <f>'Löhne, Einkommen'!H45</f>
        <v>88.821264012103711</v>
      </c>
      <c r="K49" s="57">
        <f>J49</f>
        <v>88.821264012103711</v>
      </c>
      <c r="L49" s="57">
        <f t="shared" ref="L49" si="66">K49</f>
        <v>88.821264012103711</v>
      </c>
      <c r="M49" s="57">
        <f t="shared" ref="M49" si="67">L49</f>
        <v>88.821264012103711</v>
      </c>
      <c r="N49" s="57">
        <f t="shared" ref="N49" si="68">M49</f>
        <v>88.821264012103711</v>
      </c>
      <c r="O49" s="57">
        <f t="shared" ref="O49" si="69">N49</f>
        <v>88.821264012103711</v>
      </c>
    </row>
    <row r="50" spans="9:25" x14ac:dyDescent="0.35">
      <c r="P50" s="57">
        <f>'Löhne, Einkommen'!K45</f>
        <v>100</v>
      </c>
      <c r="Q50" s="57">
        <f t="shared" ref="Q50" si="70">P50</f>
        <v>100</v>
      </c>
      <c r="R50" s="57">
        <f t="shared" ref="R50" si="71">Q50</f>
        <v>100</v>
      </c>
      <c r="S50" s="57">
        <f t="shared" ref="S50" si="72">R50</f>
        <v>100</v>
      </c>
      <c r="T50" s="57">
        <f t="shared" ref="T50" si="73">S50</f>
        <v>100</v>
      </c>
      <c r="U50" s="57">
        <f t="shared" ref="U50" si="74">T50</f>
        <v>100</v>
      </c>
      <c r="V50" s="57">
        <f t="shared" ref="V50" si="75">U50</f>
        <v>100</v>
      </c>
      <c r="W50" s="57">
        <f t="shared" ref="W50" si="76">V50</f>
        <v>100</v>
      </c>
      <c r="X50" s="57">
        <f t="shared" ref="X50" si="77">W50</f>
        <v>100</v>
      </c>
      <c r="Y50" s="57">
        <f t="shared" ref="Y50" si="78">X50</f>
        <v>100</v>
      </c>
    </row>
    <row r="52" spans="9:25" x14ac:dyDescent="0.35">
      <c r="I52" s="57" t="str">
        <f>'Löhne, Einkommen'!A57&amp;", "&amp;I53</f>
        <v>Niveau Lebenshaltungspreise, Westdeutschland ohne Berlin=100, 2025</v>
      </c>
    </row>
    <row r="53" spans="9:25" x14ac:dyDescent="0.35">
      <c r="I53" s="57">
        <f>'Löhne, Einkommen'!A63</f>
        <v>2025</v>
      </c>
      <c r="J53" s="57">
        <f>'Löhne, Einkommen'!B63</f>
        <v>98.613913133767781</v>
      </c>
      <c r="K53" s="57">
        <f>'Löhne, Einkommen'!C63</f>
        <v>94.668859565060998</v>
      </c>
      <c r="L53" s="57">
        <f>'Löhne, Einkommen'!D63</f>
        <v>95.255994033126726</v>
      </c>
      <c r="M53" s="57">
        <f>'Löhne, Einkommen'!E63</f>
        <v>92.08059035604461</v>
      </c>
      <c r="N53" s="57">
        <f>'Löhne, Einkommen'!F63</f>
        <v>92.756122389436683</v>
      </c>
    </row>
    <row r="54" spans="9:25" x14ac:dyDescent="0.35">
      <c r="I54" s="59"/>
      <c r="O54" s="57">
        <f>'Löhne, Einkommen'!G63</f>
        <v>103.6778238943983</v>
      </c>
    </row>
    <row r="55" spans="9:25" x14ac:dyDescent="0.35">
      <c r="I55" s="59"/>
      <c r="P55" s="57">
        <f>'Löhne, Einkommen'!L63</f>
        <v>103.21845265785529</v>
      </c>
      <c r="Q55" s="57">
        <f>'Löhne, Einkommen'!M63</f>
        <v>103.73958758133482</v>
      </c>
      <c r="R55" s="57">
        <f>'Löhne, Einkommen'!N63</f>
        <v>94.708849974644025</v>
      </c>
      <c r="S55" s="57">
        <f>'Löhne, Einkommen'!O63</f>
        <v>108.14047289965045</v>
      </c>
      <c r="T55" s="57">
        <f>'Löhne, Einkommen'!P63</f>
        <v>100.98730556349413</v>
      </c>
      <c r="U55" s="57">
        <f>'Löhne, Einkommen'!Q63</f>
        <v>95.970403437064519</v>
      </c>
      <c r="V55" s="57">
        <f>'Löhne, Einkommen'!R63</f>
        <v>96.581658299590373</v>
      </c>
      <c r="W55" s="57">
        <f>'Löhne, Einkommen'!S63</f>
        <v>96.6318706529254</v>
      </c>
      <c r="X55" s="57">
        <f>'Löhne, Einkommen'!T63</f>
        <v>95.859417144522581</v>
      </c>
      <c r="Y55" s="57">
        <f>'Löhne, Einkommen'!U63</f>
        <v>98.750393224555822</v>
      </c>
    </row>
    <row r="56" spans="9:25" x14ac:dyDescent="0.35">
      <c r="I56" s="59"/>
      <c r="J56" s="57">
        <f>'Löhne, Einkommen'!H63</f>
        <v>96.953744873933161</v>
      </c>
      <c r="K56" s="57">
        <f>J56</f>
        <v>96.953744873933161</v>
      </c>
      <c r="L56" s="57">
        <f t="shared" ref="L56" si="79">K56</f>
        <v>96.953744873933161</v>
      </c>
      <c r="M56" s="57">
        <f t="shared" ref="M56" si="80">L56</f>
        <v>96.953744873933161</v>
      </c>
      <c r="N56" s="57">
        <f t="shared" ref="N56" si="81">M56</f>
        <v>96.953744873933161</v>
      </c>
      <c r="O56" s="57">
        <f t="shared" ref="O56" si="82">N56</f>
        <v>96.953744873933161</v>
      </c>
    </row>
    <row r="57" spans="9:25" x14ac:dyDescent="0.35">
      <c r="P57" s="57">
        <f>'Löhne, Einkommen'!K63</f>
        <v>100</v>
      </c>
      <c r="Q57" s="57">
        <f t="shared" ref="Q57" si="83">P57</f>
        <v>100</v>
      </c>
      <c r="R57" s="57">
        <f t="shared" ref="R57" si="84">Q57</f>
        <v>100</v>
      </c>
      <c r="S57" s="57">
        <f t="shared" ref="S57" si="85">R57</f>
        <v>100</v>
      </c>
      <c r="T57" s="57">
        <f t="shared" ref="T57" si="86">S57</f>
        <v>100</v>
      </c>
      <c r="U57" s="57">
        <f t="shared" ref="U57" si="87">T57</f>
        <v>100</v>
      </c>
      <c r="V57" s="57">
        <f t="shared" ref="V57" si="88">U57</f>
        <v>100</v>
      </c>
      <c r="W57" s="57">
        <f t="shared" ref="W57" si="89">V57</f>
        <v>100</v>
      </c>
      <c r="X57" s="57">
        <f t="shared" ref="X57" si="90">W57</f>
        <v>100</v>
      </c>
      <c r="Y57" s="57">
        <f t="shared" ref="Y57" si="91">X57</f>
        <v>100</v>
      </c>
    </row>
    <row r="59" spans="9:25" x14ac:dyDescent="0.35">
      <c r="I59" s="57" t="str">
        <f>'Löhne, Einkommen'!A75&amp;", "&amp;I60</f>
        <v>Primäreinkommen je Eínwohner, Westdeutschland ohne Berlin=100, 2023</v>
      </c>
    </row>
    <row r="60" spans="9:25" x14ac:dyDescent="0.35">
      <c r="I60" s="59">
        <f>'Löhne, Einkommen'!A80</f>
        <v>2023</v>
      </c>
      <c r="J60" s="59">
        <f>'Löhne, Einkommen'!B80</f>
        <v>80.785476516825653</v>
      </c>
      <c r="K60" s="59">
        <f>'Löhne, Einkommen'!C80</f>
        <v>72.634199558029593</v>
      </c>
      <c r="L60" s="59">
        <f>'Löhne, Einkommen'!D80</f>
        <v>74.899997202718964</v>
      </c>
      <c r="M60" s="59">
        <f>'Löhne, Einkommen'!E80</f>
        <v>70.799183193935505</v>
      </c>
      <c r="N60" s="59">
        <f>'Löhne, Einkommen'!F80</f>
        <v>74.320960026853896</v>
      </c>
    </row>
    <row r="61" spans="9:25" x14ac:dyDescent="0.35">
      <c r="O61" s="57">
        <f>'Löhne, Einkommen'!G80</f>
        <v>90.816526336401012</v>
      </c>
    </row>
    <row r="62" spans="9:25" x14ac:dyDescent="0.35">
      <c r="P62" s="57">
        <f>'Löhne, Einkommen'!L80</f>
        <v>105.95541134017733</v>
      </c>
      <c r="Q62" s="57">
        <f>'Löhne, Einkommen'!M80</f>
        <v>112.25209096757951</v>
      </c>
      <c r="R62" s="57">
        <f>'Löhne, Einkommen'!N80</f>
        <v>85.538057008587657</v>
      </c>
      <c r="S62" s="57">
        <f>'Löhne, Einkommen'!O80</f>
        <v>110.43106100869954</v>
      </c>
      <c r="T62" s="57">
        <f>'Löhne, Einkommen'!P80</f>
        <v>101.08814232565946</v>
      </c>
      <c r="U62" s="57">
        <f>'Löhne, Einkommen'!Q80</f>
        <v>91.345212453495208</v>
      </c>
      <c r="V62" s="57">
        <f>'Löhne, Einkommen'!R80</f>
        <v>93.197012503846267</v>
      </c>
      <c r="W62" s="57">
        <f>'Löhne, Einkommen'!S80</f>
        <v>93.818008895353728</v>
      </c>
      <c r="X62" s="57">
        <f>'Löhne, Einkommen'!T80</f>
        <v>82.161738789896219</v>
      </c>
      <c r="Y62" s="57">
        <f>'Löhne, Einkommen'!U80</f>
        <v>96.324372709726148</v>
      </c>
    </row>
    <row r="63" spans="9:25" x14ac:dyDescent="0.35">
      <c r="I63" s="59"/>
      <c r="J63" s="57">
        <f>'Löhne, Einkommen'!H80</f>
        <v>78.642759238020645</v>
      </c>
      <c r="K63" s="57">
        <f>J63</f>
        <v>78.642759238020645</v>
      </c>
      <c r="L63" s="57">
        <f t="shared" ref="L63" si="92">K63</f>
        <v>78.642759238020645</v>
      </c>
      <c r="M63" s="57">
        <f t="shared" ref="M63" si="93">L63</f>
        <v>78.642759238020645</v>
      </c>
      <c r="N63" s="57">
        <f t="shared" ref="N63" si="94">M63</f>
        <v>78.642759238020645</v>
      </c>
      <c r="O63" s="57">
        <f t="shared" ref="O63" si="95">N63</f>
        <v>78.642759238020645</v>
      </c>
    </row>
    <row r="64" spans="9:25" x14ac:dyDescent="0.35">
      <c r="P64" s="57">
        <f>'Löhne, Einkommen'!K80</f>
        <v>100</v>
      </c>
      <c r="Q64" s="57">
        <f t="shared" ref="Q64" si="96">P64</f>
        <v>100</v>
      </c>
      <c r="R64" s="57">
        <f t="shared" ref="R64" si="97">Q64</f>
        <v>100</v>
      </c>
      <c r="S64" s="57">
        <f t="shared" ref="S64" si="98">R64</f>
        <v>100</v>
      </c>
      <c r="T64" s="57">
        <f t="shared" ref="T64" si="99">S64</f>
        <v>100</v>
      </c>
      <c r="U64" s="57">
        <f t="shared" ref="U64" si="100">T64</f>
        <v>100</v>
      </c>
      <c r="V64" s="57">
        <f t="shared" ref="V64" si="101">U64</f>
        <v>100</v>
      </c>
      <c r="W64" s="57">
        <f t="shared" ref="W64" si="102">V64</f>
        <v>100</v>
      </c>
      <c r="X64" s="57">
        <f t="shared" ref="X64" si="103">W64</f>
        <v>100</v>
      </c>
      <c r="Y64" s="57">
        <f t="shared" ref="Y64" si="104">X64</f>
        <v>100</v>
      </c>
    </row>
    <row r="67" spans="9:25" x14ac:dyDescent="0.35">
      <c r="I67" s="57" t="str">
        <f>'Löhne, Einkommen'!A85&amp;", "&amp;I68</f>
        <v>Verfügbare Einkommen abzüglich Primäreinkommen, in % der Primäreinkommen , 2023</v>
      </c>
    </row>
    <row r="68" spans="9:25" x14ac:dyDescent="0.35">
      <c r="I68" s="59">
        <f>'Löhne, Einkommen'!A90</f>
        <v>2023</v>
      </c>
      <c r="J68" s="59">
        <f>'Löhne, Einkommen'!B90</f>
        <v>8.4487534626038787</v>
      </c>
      <c r="K68" s="59">
        <f>'Löhne, Einkommen'!C90</f>
        <v>2.484017561426481</v>
      </c>
      <c r="L68" s="59">
        <f>'Löhne, Einkommen'!D90</f>
        <v>3.8467284135046311</v>
      </c>
      <c r="M68" s="59">
        <f>'Löhne, Einkommen'!E90</f>
        <v>0.85341762149348088</v>
      </c>
      <c r="N68" s="59">
        <f>'Löhne, Einkommen'!F90</f>
        <v>3.1352327900937187</v>
      </c>
    </row>
    <row r="69" spans="9:25" x14ac:dyDescent="0.35">
      <c r="O69" s="57">
        <f>'Löhne, Einkommen'!G90</f>
        <v>19.272469660567978</v>
      </c>
    </row>
    <row r="70" spans="9:25" x14ac:dyDescent="0.35">
      <c r="P70" s="57">
        <f>'Löhne, Einkommen'!L90</f>
        <v>20.159459316753789</v>
      </c>
      <c r="Q70" s="57">
        <f>'Löhne, Einkommen'!M90</f>
        <v>21.440853248274315</v>
      </c>
      <c r="R70" s="57">
        <f>'Löhne, Einkommen'!N90</f>
        <v>14.817358317799798</v>
      </c>
      <c r="S70" s="57">
        <f>'Löhne, Einkommen'!O90</f>
        <v>24.970869851562895</v>
      </c>
      <c r="T70" s="57">
        <f>'Löhne, Einkommen'!P90</f>
        <v>20.233549172616083</v>
      </c>
      <c r="U70" s="57">
        <f>'Löhne, Einkommen'!Q90</f>
        <v>15.676006737099984</v>
      </c>
      <c r="V70" s="57">
        <f>'Löhne, Einkommen'!R90</f>
        <v>16.697181618993305</v>
      </c>
      <c r="W70" s="57">
        <f>'Löhne, Einkommen'!S90</f>
        <v>16.500193804227912</v>
      </c>
      <c r="X70" s="57">
        <f>'Löhne, Einkommen'!T90</f>
        <v>10.908348086613101</v>
      </c>
      <c r="Y70" s="57">
        <f>'Löhne, Einkommen'!U90</f>
        <v>14.636271235661392</v>
      </c>
    </row>
    <row r="71" spans="9:25" x14ac:dyDescent="0.35">
      <c r="I71" s="59"/>
      <c r="J71" s="57">
        <f>'Löhne, Einkommen'!H90</f>
        <v>8.1205093547698652</v>
      </c>
      <c r="K71" s="57">
        <f>J71</f>
        <v>8.1205093547698652</v>
      </c>
      <c r="L71" s="57">
        <f t="shared" ref="L71" si="105">K71</f>
        <v>8.1205093547698652</v>
      </c>
      <c r="M71" s="57">
        <f t="shared" ref="M71" si="106">L71</f>
        <v>8.1205093547698652</v>
      </c>
      <c r="N71" s="57">
        <f t="shared" ref="N71" si="107">M71</f>
        <v>8.1205093547698652</v>
      </c>
      <c r="O71" s="57">
        <f t="shared" ref="O71" si="108">N71</f>
        <v>8.1205093547698652</v>
      </c>
    </row>
    <row r="72" spans="9:25" x14ac:dyDescent="0.35">
      <c r="P72" s="57">
        <f>'Löhne, Einkommen'!K90</f>
        <v>18.649472712523426</v>
      </c>
      <c r="Q72" s="57">
        <f t="shared" ref="Q72" si="109">P72</f>
        <v>18.649472712523426</v>
      </c>
      <c r="R72" s="57">
        <f t="shared" ref="R72" si="110">Q72</f>
        <v>18.649472712523426</v>
      </c>
      <c r="S72" s="57">
        <f t="shared" ref="S72" si="111">R72</f>
        <v>18.649472712523426</v>
      </c>
      <c r="T72" s="57">
        <f t="shared" ref="T72" si="112">S72</f>
        <v>18.649472712523426</v>
      </c>
      <c r="U72" s="57">
        <f t="shared" ref="U72" si="113">T72</f>
        <v>18.649472712523426</v>
      </c>
      <c r="V72" s="57">
        <f t="shared" ref="V72" si="114">U72</f>
        <v>18.649472712523426</v>
      </c>
      <c r="W72" s="57">
        <f t="shared" ref="W72" si="115">V72</f>
        <v>18.649472712523426</v>
      </c>
      <c r="X72" s="57">
        <f t="shared" ref="X72" si="116">W72</f>
        <v>18.649472712523426</v>
      </c>
      <c r="Y72" s="57">
        <f t="shared" ref="Y72" si="117">X72</f>
        <v>18.649472712523426</v>
      </c>
    </row>
    <row r="75" spans="9:25" x14ac:dyDescent="0.35">
      <c r="I75" s="57" t="str">
        <f>'Löhne, Einkommen'!A66&amp;", "&amp;I76</f>
        <v>Bruttolöhne und -gehälter je Arbeitsstunde, Verarbeitendes Gewerbe, Westdeutschland ohne Berlin=100, 2025</v>
      </c>
    </row>
    <row r="76" spans="9:25" x14ac:dyDescent="0.35">
      <c r="I76" s="57">
        <f>'Löhne, Einkommen'!A73</f>
        <v>2025</v>
      </c>
      <c r="J76" s="57">
        <f>'Löhne, Einkommen'!B73</f>
        <v>78.281938325991192</v>
      </c>
      <c r="K76" s="57">
        <f>'Löhne, Einkommen'!C73</f>
        <v>70.132158590308364</v>
      </c>
      <c r="L76" s="57">
        <f>'Löhne, Einkommen'!D73</f>
        <v>77.048458149779734</v>
      </c>
      <c r="M76" s="57">
        <f>'Löhne, Einkommen'!E73</f>
        <v>75.330396475770939</v>
      </c>
      <c r="N76" s="57">
        <f>'Löhne, Einkommen'!F73</f>
        <v>72.621145374449341</v>
      </c>
    </row>
    <row r="77" spans="9:25" x14ac:dyDescent="0.35">
      <c r="O77" s="57">
        <f>'Löhne, Einkommen'!G73</f>
        <v>97.929515418502206</v>
      </c>
    </row>
    <row r="78" spans="9:25" x14ac:dyDescent="0.35">
      <c r="P78" s="57">
        <f>'Löhne, Einkommen'!L73</f>
        <v>106.18942731277534</v>
      </c>
      <c r="Q78" s="57">
        <f>'Löhne, Einkommen'!M73</f>
        <v>103.10572687224671</v>
      </c>
      <c r="R78" s="57">
        <f>'Löhne, Einkommen'!N73</f>
        <v>108.63436123348018</v>
      </c>
      <c r="S78" s="57">
        <f>'Löhne, Einkommen'!O73</f>
        <v>120.57268722466961</v>
      </c>
      <c r="T78" s="57">
        <f>'Löhne, Einkommen'!P73</f>
        <v>101.40969162995594</v>
      </c>
      <c r="U78" s="57">
        <f>'Löhne, Einkommen'!Q73</f>
        <v>95.1762114537445</v>
      </c>
      <c r="V78" s="57">
        <f>'Löhne, Einkommen'!R73</f>
        <v>93.23788546255507</v>
      </c>
      <c r="W78" s="57">
        <f>'Löhne, Einkommen'!S73</f>
        <v>95.418502202643168</v>
      </c>
      <c r="X78" s="57">
        <f>'Löhne, Einkommen'!T73</f>
        <v>92.731277533039659</v>
      </c>
      <c r="Y78" s="57">
        <f>'Löhne, Einkommen'!U73</f>
        <v>89.383259911894271</v>
      </c>
    </row>
    <row r="79" spans="9:25" x14ac:dyDescent="0.35">
      <c r="I79" s="59"/>
      <c r="J79" s="57">
        <f>'Löhne, Einkommen'!H73</f>
        <v>77.841409691629977</v>
      </c>
      <c r="K79" s="57">
        <f>J79</f>
        <v>77.841409691629977</v>
      </c>
      <c r="L79" s="57">
        <f t="shared" ref="L79" si="118">K79</f>
        <v>77.841409691629977</v>
      </c>
      <c r="M79" s="57">
        <f t="shared" ref="M79" si="119">L79</f>
        <v>77.841409691629977</v>
      </c>
      <c r="N79" s="57">
        <f t="shared" ref="N79" si="120">M79</f>
        <v>77.841409691629977</v>
      </c>
      <c r="O79" s="57">
        <f t="shared" ref="O79" si="121">N79</f>
        <v>77.841409691629977</v>
      </c>
    </row>
    <row r="80" spans="9:25" x14ac:dyDescent="0.35">
      <c r="P80" s="57">
        <f>'Löhne, Einkommen'!K73</f>
        <v>100</v>
      </c>
      <c r="Q80" s="57">
        <f t="shared" ref="Q80" si="122">P80</f>
        <v>100</v>
      </c>
      <c r="R80" s="57">
        <f t="shared" ref="R80" si="123">Q80</f>
        <v>100</v>
      </c>
      <c r="S80" s="57">
        <f t="shared" ref="S80" si="124">R80</f>
        <v>100</v>
      </c>
      <c r="T80" s="57">
        <f t="shared" ref="T80" si="125">S80</f>
        <v>100</v>
      </c>
      <c r="U80" s="57">
        <f t="shared" ref="U80" si="126">T80</f>
        <v>100</v>
      </c>
      <c r="V80" s="57">
        <f t="shared" ref="V80" si="127">U80</f>
        <v>100</v>
      </c>
      <c r="W80" s="57">
        <f t="shared" ref="W80" si="128">V80</f>
        <v>100</v>
      </c>
      <c r="X80" s="57">
        <f t="shared" ref="X80" si="129">W80</f>
        <v>100</v>
      </c>
      <c r="Y80" s="57">
        <f t="shared" ref="Y80" si="130">X80</f>
        <v>100</v>
      </c>
    </row>
    <row r="83" spans="9:25" x14ac:dyDescent="0.35">
      <c r="I83" s="57" t="str">
        <f>'Löhne, Einkommen'!A115&amp;", "&amp;I84</f>
        <v>Bruttolöhne und -gehälter je Arbeitsstunde, preisniveaubereinigt, Westdeutschland ohne Berlin=100, 2025</v>
      </c>
    </row>
    <row r="84" spans="9:25" x14ac:dyDescent="0.35">
      <c r="I84" s="57">
        <f>'Löhne, Einkommen'!A122</f>
        <v>2025</v>
      </c>
      <c r="J84" s="57">
        <f>'Löhne, Einkommen'!B122</f>
        <v>85.558426718512649</v>
      </c>
      <c r="K84" s="57">
        <f>'Löhne, Einkommen'!C122</f>
        <v>86.321192957749631</v>
      </c>
      <c r="L84" s="57">
        <f>'Löhne, Einkommen'!D122</f>
        <v>90.134294148814149</v>
      </c>
      <c r="M84" s="57">
        <f>'Löhne, Einkommen'!E122</f>
        <v>89.064528390066712</v>
      </c>
      <c r="N84" s="57">
        <f>'Löhne, Einkommen'!F122</f>
        <v>89.645866573627544</v>
      </c>
    </row>
    <row r="85" spans="9:25" x14ac:dyDescent="0.35">
      <c r="O85" s="57">
        <f>'Löhne, Einkommen'!G122</f>
        <v>101.59644137348538</v>
      </c>
    </row>
    <row r="86" spans="9:25" x14ac:dyDescent="0.35">
      <c r="P86" s="57">
        <f>'Löhne, Einkommen'!L122</f>
        <v>100.89187179092305</v>
      </c>
      <c r="Q86" s="57">
        <f>'Löhne, Einkommen'!M122</f>
        <v>101.33134720091277</v>
      </c>
      <c r="R86" s="57">
        <f>'Löhne, Einkommen'!N122</f>
        <v>104.77433224372123</v>
      </c>
      <c r="S86" s="57">
        <f>'Löhne, Einkommen'!O122</f>
        <v>104.32270849704399</v>
      </c>
      <c r="T86" s="57">
        <f>'Löhne, Einkommen'!P122</f>
        <v>106.37874301871541</v>
      </c>
      <c r="U86" s="57">
        <f>'Löhne, Einkommen'!Q122</f>
        <v>94.522596464695894</v>
      </c>
      <c r="V86" s="57">
        <f>'Löhne, Einkommen'!R122</f>
        <v>100.29771467864703</v>
      </c>
      <c r="W86" s="57">
        <f>'Löhne, Einkommen'!S122</f>
        <v>94.452165232519576</v>
      </c>
      <c r="X86" s="57">
        <f>'Löhne, Einkommen'!T122</f>
        <v>94.687391540100393</v>
      </c>
      <c r="Y86" s="57">
        <f>'Löhne, Einkommen'!U122</f>
        <v>87.858297136702134</v>
      </c>
    </row>
    <row r="87" spans="9:25" x14ac:dyDescent="0.35">
      <c r="I87" s="59"/>
      <c r="J87" s="57">
        <f>'Löhne, Einkommen'!H122</f>
        <v>92.469277815135641</v>
      </c>
      <c r="K87" s="57">
        <f>J87</f>
        <v>92.469277815135641</v>
      </c>
      <c r="L87" s="57">
        <f t="shared" ref="L87" si="131">K87</f>
        <v>92.469277815135641</v>
      </c>
      <c r="M87" s="57">
        <f t="shared" ref="M87" si="132">L87</f>
        <v>92.469277815135641</v>
      </c>
      <c r="N87" s="57">
        <f t="shared" ref="N87" si="133">M87</f>
        <v>92.469277815135641</v>
      </c>
      <c r="O87" s="57">
        <f t="shared" ref="O87" si="134">N87</f>
        <v>92.469277815135641</v>
      </c>
    </row>
    <row r="88" spans="9:25" x14ac:dyDescent="0.35">
      <c r="P88" s="57">
        <f>'Löhne, Einkommen'!K122</f>
        <v>100</v>
      </c>
      <c r="Q88" s="57">
        <f t="shared" ref="Q88" si="135">P88</f>
        <v>100</v>
      </c>
      <c r="R88" s="57">
        <f t="shared" ref="R88" si="136">Q88</f>
        <v>100</v>
      </c>
      <c r="S88" s="57">
        <f t="shared" ref="S88" si="137">R88</f>
        <v>100</v>
      </c>
      <c r="T88" s="57">
        <f t="shared" ref="T88" si="138">S88</f>
        <v>100</v>
      </c>
      <c r="U88" s="57">
        <f t="shared" ref="U88" si="139">T88</f>
        <v>100</v>
      </c>
      <c r="V88" s="57">
        <f t="shared" ref="V88" si="140">U88</f>
        <v>100</v>
      </c>
      <c r="W88" s="57">
        <f t="shared" ref="W88" si="141">V88</f>
        <v>100</v>
      </c>
      <c r="X88" s="57">
        <f t="shared" ref="X88" si="142">W88</f>
        <v>100</v>
      </c>
      <c r="Y88" s="57">
        <f t="shared" ref="Y88" si="143">X88</f>
        <v>100</v>
      </c>
    </row>
    <row r="90" spans="9:25" x14ac:dyDescent="0.35">
      <c r="I90" s="59"/>
    </row>
    <row r="96" spans="9:25" x14ac:dyDescent="0.35">
      <c r="I96" s="59"/>
    </row>
    <row r="99" spans="9:9" x14ac:dyDescent="0.35">
      <c r="I99" s="59"/>
    </row>
    <row r="125" spans="9:9" x14ac:dyDescent="0.35">
      <c r="I125" s="59"/>
    </row>
    <row r="131" spans="9:9" x14ac:dyDescent="0.35">
      <c r="I131" s="59"/>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9507B-CF9A-47CF-BD36-293A00133410}">
  <sheetPr codeName="Tabelle10"/>
  <dimension ref="A1:AA107"/>
  <sheetViews>
    <sheetView zoomScaleNormal="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baseColWidth="10" defaultColWidth="11.453125" defaultRowHeight="14.5" x14ac:dyDescent="0.35"/>
  <cols>
    <col min="1" max="1" width="34.7265625" customWidth="1"/>
    <col min="2" max="2" width="15" customWidth="1"/>
    <col min="8" max="8" width="10.81640625" style="4"/>
    <col min="24" max="24" width="13.7265625" customWidth="1"/>
    <col min="26" max="26" width="13.453125" customWidth="1"/>
  </cols>
  <sheetData>
    <row r="1" spans="1:27" x14ac:dyDescent="0.35">
      <c r="A1" s="4" t="s">
        <v>119</v>
      </c>
    </row>
    <row r="2" spans="1:27" s="41" customFormat="1" ht="37" customHeight="1" x14ac:dyDescent="0.35">
      <c r="A2" s="43" t="str">
        <f>'Löhne, Einkommen'!A2</f>
        <v>Jahr</v>
      </c>
      <c r="B2" s="43" t="str">
        <f>'Löhne, Einkommen'!B2</f>
        <v>Brandenburg</v>
      </c>
      <c r="C2" s="43" t="str">
        <f>'Löhne, Einkommen'!C2</f>
        <v>Mecklenburg-_x000D_
Vorpommern</v>
      </c>
      <c r="D2" s="43" t="str">
        <f>'Löhne, Einkommen'!D2</f>
        <v>Sachsen</v>
      </c>
      <c r="E2" s="43" t="str">
        <f>'Löhne, Einkommen'!E2</f>
        <v>Sachsen-Anhalt</v>
      </c>
      <c r="F2" s="43" t="str">
        <f>'Löhne, Einkommen'!F2</f>
        <v>Thüringen</v>
      </c>
      <c r="G2" s="43" t="str">
        <f>'Löhne, Einkommen'!G2</f>
        <v>Berlin</v>
      </c>
      <c r="H2" s="44" t="str">
        <f>'Löhne, Einkommen'!H2</f>
        <v>Ostdeutsch-land mit Berlin</v>
      </c>
      <c r="I2" s="43" t="str">
        <f>'Löhne, Einkommen'!I2</f>
        <v>Ostdeutsch-land ohne Berlin</v>
      </c>
      <c r="J2" s="43" t="str">
        <f>'Löhne, Einkommen'!J2</f>
        <v>Westdeutsch-land mit Berlin</v>
      </c>
      <c r="K2" s="43" t="str">
        <f>'Löhne, Einkommen'!K2</f>
        <v>Westdeutsch-land ohne Berlin</v>
      </c>
      <c r="L2" s="43" t="str">
        <f>'Löhne, Einkommen'!L2</f>
        <v>Baden-_x000D_
Württemberg</v>
      </c>
      <c r="M2" s="43" t="str">
        <f>'Löhne, Einkommen'!M2</f>
        <v>Bayern</v>
      </c>
      <c r="N2" s="43" t="str">
        <f>'Löhne, Einkommen'!N2</f>
        <v>Bremen</v>
      </c>
      <c r="O2" s="43" t="str">
        <f>'Löhne, Einkommen'!O2</f>
        <v>Hamburg</v>
      </c>
      <c r="P2" s="43" t="str">
        <f>'Löhne, Einkommen'!P2</f>
        <v>Hessen</v>
      </c>
      <c r="Q2" s="43" t="str">
        <f>'Löhne, Einkommen'!Q2</f>
        <v>Nieder-_x000D_
sachsen</v>
      </c>
      <c r="R2" s="43" t="str">
        <f>'Löhne, Einkommen'!R2</f>
        <v>Nordrhein-_x000D_
Westfalen</v>
      </c>
      <c r="S2" s="43" t="str">
        <f>'Löhne, Einkommen'!S2</f>
        <v>Rheinland-Pfalz</v>
      </c>
      <c r="T2" s="43" t="str">
        <f>'Löhne, Einkommen'!T2</f>
        <v>Saarland</v>
      </c>
      <c r="U2" s="43" t="str">
        <f>'Löhne, Einkommen'!U2</f>
        <v>Schleswig-_x000D_
Holstein</v>
      </c>
      <c r="V2" s="43" t="str">
        <f>'Löhne, Einkommen'!V2</f>
        <v>Deutschland</v>
      </c>
      <c r="X2" s="43" t="str">
        <f>'Löhne, Einkommen'!X2</f>
        <v>Min Westdeutschland ohne Berlin</v>
      </c>
      <c r="Y2" s="43"/>
      <c r="Z2" s="43" t="str">
        <f>'Löhne, Einkommen'!Z2</f>
        <v>Max Westdeutschland ohne Berlin</v>
      </c>
      <c r="AA2" s="43"/>
    </row>
    <row r="3" spans="1:27" x14ac:dyDescent="0.35">
      <c r="A3" s="4" t="s">
        <v>374</v>
      </c>
    </row>
    <row r="4" spans="1:27" x14ac:dyDescent="0.35">
      <c r="A4">
        <f>[1]Medianentgelt!A3</f>
        <v>2019</v>
      </c>
      <c r="B4" s="3">
        <f>[1]Medianentgelt!B11</f>
        <v>76.814929181659082</v>
      </c>
      <c r="C4" s="3">
        <f>[1]Medianentgelt!C11</f>
        <v>73.975043849702629</v>
      </c>
      <c r="D4" s="3">
        <f>[1]Medianentgelt!D11</f>
        <v>76.440122709854634</v>
      </c>
      <c r="E4" s="3">
        <f>[1]Medianentgelt!E11</f>
        <v>76.635444815953463</v>
      </c>
      <c r="F4" s="3">
        <f>[1]Medianentgelt!F11</f>
        <v>75.425544974057175</v>
      </c>
      <c r="G4" s="3">
        <f>[1]Medianentgelt!G11</f>
        <v>95.962763741519126</v>
      </c>
      <c r="H4" s="14">
        <f>[1]Medianentgelt!H11</f>
        <v>80.182396982782549</v>
      </c>
      <c r="I4" s="9" t="str">
        <f>[1]Medianentgelt!I11</f>
        <v>.</v>
      </c>
      <c r="J4" s="9" t="str">
        <f>[1]Medianentgelt!J11</f>
        <v>.</v>
      </c>
      <c r="K4" s="3">
        <f>[1]Medianentgelt!K11</f>
        <v>100</v>
      </c>
      <c r="L4" s="3">
        <f>[1]Medianentgelt!L11</f>
        <v>106.49448491865792</v>
      </c>
      <c r="M4" s="3">
        <f>[1]Medianentgelt!M11</f>
        <v>100.65144305058915</v>
      </c>
      <c r="N4" s="3">
        <f>[1]Medianentgelt!N11</f>
        <v>101.50218092060335</v>
      </c>
      <c r="O4" s="3">
        <f>[1]Medianentgelt!O11</f>
        <v>108.3600831201676</v>
      </c>
      <c r="P4" s="3">
        <f>[1]Medianentgelt!P11</f>
        <v>104.55934818303305</v>
      </c>
      <c r="Q4" s="3">
        <f>[1]Medianentgelt!Q11</f>
        <v>92.484253516847204</v>
      </c>
      <c r="R4" s="3">
        <f>[1]Medianentgelt!R11</f>
        <v>98.631554078816364</v>
      </c>
      <c r="S4" s="3">
        <f>[1]Medianentgelt!S11</f>
        <v>95.112467177245534</v>
      </c>
      <c r="T4" s="3">
        <f>[1]Medianentgelt!T11</f>
        <v>98.379465502086418</v>
      </c>
      <c r="U4" s="3">
        <f>[1]Medianentgelt!U11</f>
        <v>88.881909013603007</v>
      </c>
      <c r="V4" s="3">
        <f>[1]Medianentgelt!V11</f>
        <v>96.469838761256284</v>
      </c>
      <c r="X4" s="21" t="str">
        <f t="shared" ref="X4" si="0">HLOOKUP(Y4,$L4:$U108,ROW(L$107)-ROW(X4)+1,0)</f>
        <v>SH</v>
      </c>
      <c r="Y4" s="9">
        <f t="shared" ref="Y4" si="1">MIN(L4:U4)</f>
        <v>88.881909013603007</v>
      </c>
      <c r="Z4" s="21" t="str">
        <f t="shared" ref="Z4" si="2">HLOOKUP(AA4,$L4:$U108,ROW(N$107)-ROW(Z4)+1,0)</f>
        <v>HH</v>
      </c>
      <c r="AA4" s="9">
        <f t="shared" ref="AA4" si="3">MAX(L4:U4)</f>
        <v>108.3600831201676</v>
      </c>
    </row>
    <row r="5" spans="1:27" x14ac:dyDescent="0.35">
      <c r="A5">
        <f>[1]Medianentgelt!A4</f>
        <v>2020</v>
      </c>
      <c r="B5" s="3">
        <f>[1]Medianentgelt!B12</f>
        <v>78.313206550874696</v>
      </c>
      <c r="C5" s="3">
        <f>[1]Medianentgelt!C12</f>
        <v>75.575393620736349</v>
      </c>
      <c r="D5" s="3">
        <f>[1]Medianentgelt!D12</f>
        <v>77.44931825514665</v>
      </c>
      <c r="E5" s="3">
        <f>[1]Medianentgelt!E12</f>
        <v>77.798674072586934</v>
      </c>
      <c r="F5" s="3">
        <f>[1]Medianentgelt!F12</f>
        <v>76.237251855008196</v>
      </c>
      <c r="G5" s="3">
        <f>[1]Medianentgelt!G12</f>
        <v>98.408506197807455</v>
      </c>
      <c r="H5" s="14">
        <f>[1]Medianentgelt!H12</f>
        <v>81.645067333301284</v>
      </c>
      <c r="I5" s="9" t="str">
        <f>[1]Medianentgelt!I12</f>
        <v>.</v>
      </c>
      <c r="J5" s="9" t="str">
        <f>[1]Medianentgelt!J12</f>
        <v>.</v>
      </c>
      <c r="K5" s="3">
        <f>[1]Medianentgelt!K12</f>
        <v>100</v>
      </c>
      <c r="L5" s="3">
        <f>[1]Medianentgelt!L12</f>
        <v>105.94588655526942</v>
      </c>
      <c r="M5" s="3">
        <f>[1]Medianentgelt!M12</f>
        <v>100.8966768023482</v>
      </c>
      <c r="N5" s="3">
        <f>[1]Medianentgelt!N12</f>
        <v>101.62547124696306</v>
      </c>
      <c r="O5" s="3">
        <f>[1]Medianentgelt!O12</f>
        <v>109.10879849074639</v>
      </c>
      <c r="P5" s="3">
        <f>[1]Medianentgelt!P12</f>
        <v>104.76382273244526</v>
      </c>
      <c r="Q5" s="3">
        <f>[1]Medianentgelt!Q12</f>
        <v>92.722983527573362</v>
      </c>
      <c r="R5" s="3">
        <f>[1]Medianentgelt!R12</f>
        <v>98.493310565539517</v>
      </c>
      <c r="S5" s="3">
        <f>[1]Medianentgelt!S12</f>
        <v>95.239672174203406</v>
      </c>
      <c r="T5" s="3">
        <f>[1]Medianentgelt!T12</f>
        <v>97.61976141286047</v>
      </c>
      <c r="U5" s="3">
        <f>[1]Medianentgelt!U12</f>
        <v>89.544748213479792</v>
      </c>
      <c r="V5" s="3">
        <f>[1]Medianentgelt!V12</f>
        <v>96.793861625013292</v>
      </c>
      <c r="X5" s="21" t="str">
        <f>HLOOKUP(Y5,$L5:$U109,ROW(L$107)-ROW(X5)+1,0)</f>
        <v>SH</v>
      </c>
      <c r="Y5" s="9">
        <f t="shared" ref="Y5:Y8" si="4">MIN(L5:U5)</f>
        <v>89.544748213479792</v>
      </c>
      <c r="Z5" s="21" t="str">
        <f>HLOOKUP(AA5,$L5:$U109,ROW(N$107)-ROW(Z5)+1,0)</f>
        <v>HH</v>
      </c>
      <c r="AA5" s="9">
        <f t="shared" ref="AA5:AA8" si="5">MAX(L5:U5)</f>
        <v>109.10879849074639</v>
      </c>
    </row>
    <row r="6" spans="1:27" x14ac:dyDescent="0.35">
      <c r="A6">
        <f>[1]Medianentgelt!A5</f>
        <v>2021</v>
      </c>
      <c r="B6" s="3">
        <f>[1]Medianentgelt!B13</f>
        <v>79.389358875072901</v>
      </c>
      <c r="C6" s="3">
        <f>[1]Medianentgelt!C13</f>
        <v>76.816880542819135</v>
      </c>
      <c r="D6" s="3">
        <f>[1]Medianentgelt!D13</f>
        <v>78.80122288663209</v>
      </c>
      <c r="E6" s="3">
        <f>[1]Medianentgelt!E13</f>
        <v>78.748636576218829</v>
      </c>
      <c r="F6" s="3">
        <f>[1]Medianentgelt!F13</f>
        <v>77.420966859393232</v>
      </c>
      <c r="G6" s="3">
        <f>[1]Medianentgelt!G13</f>
        <v>100.16278108070478</v>
      </c>
      <c r="H6" s="14">
        <f>[1]Medianentgelt!H13</f>
        <v>82.930645141326451</v>
      </c>
      <c r="I6" s="9" t="str">
        <f>[1]Medianentgelt!I13</f>
        <v>.</v>
      </c>
      <c r="J6" s="9" t="str">
        <f>[1]Medianentgelt!J13</f>
        <v>.</v>
      </c>
      <c r="K6" s="3">
        <f>[1]Medianentgelt!K13</f>
        <v>100</v>
      </c>
      <c r="L6" s="3">
        <f>[1]Medianentgelt!L13</f>
        <v>106.0002991937467</v>
      </c>
      <c r="M6" s="3">
        <f>[1]Medianentgelt!M13</f>
        <v>101.03465780374154</v>
      </c>
      <c r="N6" s="3">
        <f>[1]Medianentgelt!N13</f>
        <v>101.17975487713002</v>
      </c>
      <c r="O6" s="3">
        <f>[1]Medianentgelt!O13</f>
        <v>109.29288268664352</v>
      </c>
      <c r="P6" s="3">
        <f>[1]Medianentgelt!P13</f>
        <v>104.77675946229472</v>
      </c>
      <c r="Q6" s="3">
        <f>[1]Medianentgelt!Q13</f>
        <v>92.838142630433865</v>
      </c>
      <c r="R6" s="3">
        <f>[1]Medianentgelt!R13</f>
        <v>98.363707191432241</v>
      </c>
      <c r="S6" s="3">
        <f>[1]Medianentgelt!S13</f>
        <v>95.130184419445072</v>
      </c>
      <c r="T6" s="3">
        <f>[1]Medianentgelt!T13</f>
        <v>96.922509678357898</v>
      </c>
      <c r="U6" s="3">
        <f>[1]Medianentgelt!U13</f>
        <v>89.745791177061719</v>
      </c>
      <c r="V6" s="3">
        <f>[1]Medianentgelt!V13</f>
        <v>96.966187390470438</v>
      </c>
      <c r="X6" s="21" t="str">
        <f>HLOOKUP(Y6,$L6:$U110,ROW(L$107)-ROW(X6)+1,0)</f>
        <v>SH</v>
      </c>
      <c r="Y6" s="9">
        <f t="shared" si="4"/>
        <v>89.745791177061719</v>
      </c>
      <c r="Z6" s="21" t="str">
        <f>HLOOKUP(AA6,$L6:$U110,ROW(N$107)-ROW(Z6)+1,0)</f>
        <v>HH</v>
      </c>
      <c r="AA6" s="9">
        <f t="shared" si="5"/>
        <v>109.29288268664352</v>
      </c>
    </row>
    <row r="7" spans="1:27" x14ac:dyDescent="0.35">
      <c r="A7">
        <f>[1]Medianentgelt!A6</f>
        <v>2022</v>
      </c>
      <c r="B7" s="3">
        <f>[1]Medianentgelt!B14</f>
        <v>80.257455713491737</v>
      </c>
      <c r="C7" s="3">
        <f>[1]Medianentgelt!C14</f>
        <v>78.21176569071325</v>
      </c>
      <c r="D7" s="3">
        <f>[1]Medianentgelt!D14</f>
        <v>80.281774055513594</v>
      </c>
      <c r="E7" s="3">
        <f>[1]Medianentgelt!E14</f>
        <v>79.770254098347635</v>
      </c>
      <c r="F7" s="3">
        <f>[1]Medianentgelt!F14</f>
        <v>78.481947247514881</v>
      </c>
      <c r="G7" s="3">
        <f>[1]Medianentgelt!G14</f>
        <v>101.44371612070104</v>
      </c>
      <c r="H7" s="14">
        <f>[1]Medianentgelt!H14</f>
        <v>84.140865847393769</v>
      </c>
      <c r="I7" s="9" t="str">
        <f>[1]Medianentgelt!I14</f>
        <v>.</v>
      </c>
      <c r="J7" s="9" t="str">
        <f>[1]Medianentgelt!J14</f>
        <v>.</v>
      </c>
      <c r="K7" s="3">
        <f>[1]Medianentgelt!K14</f>
        <v>100</v>
      </c>
      <c r="L7" s="3">
        <f>[1]Medianentgelt!L14</f>
        <v>106.00431449447878</v>
      </c>
      <c r="M7" s="3">
        <f>[1]Medianentgelt!M14</f>
        <v>101.07766967832018</v>
      </c>
      <c r="N7" s="3">
        <f>[1]Medianentgelt!N14</f>
        <v>100.76821181320237</v>
      </c>
      <c r="O7" s="3">
        <f>[1]Medianentgelt!O14</f>
        <v>109.99577066476618</v>
      </c>
      <c r="P7" s="3">
        <f>[1]Medianentgelt!P14</f>
        <v>104.96349105874555</v>
      </c>
      <c r="Q7" s="3">
        <f>[1]Medianentgelt!Q14</f>
        <v>92.966642259067811</v>
      </c>
      <c r="R7" s="3">
        <f>[1]Medianentgelt!R14</f>
        <v>98.279349622608905</v>
      </c>
      <c r="S7" s="3">
        <f>[1]Medianentgelt!S14</f>
        <v>95.140061504325558</v>
      </c>
      <c r="T7" s="3">
        <f>[1]Medianentgelt!T14</f>
        <v>96.504495127055804</v>
      </c>
      <c r="U7" s="3">
        <f>[1]Medianentgelt!U14</f>
        <v>90.225188712172113</v>
      </c>
      <c r="V7" s="3">
        <f>[1]Medianentgelt!V14</f>
        <v>97.174873959254853</v>
      </c>
      <c r="X7" s="21" t="str">
        <f>HLOOKUP(Y7,$L7:$U111,ROW(L$107)-ROW(X7)+1,0)</f>
        <v>SH</v>
      </c>
      <c r="Y7" s="9">
        <f t="shared" si="4"/>
        <v>90.225188712172113</v>
      </c>
      <c r="Z7" s="21" t="str">
        <f>HLOOKUP(AA7,$L7:$U111,ROW(N$107)-ROW(Z7)+1,0)</f>
        <v>HH</v>
      </c>
      <c r="AA7" s="9">
        <f t="shared" si="5"/>
        <v>109.99577066476618</v>
      </c>
    </row>
    <row r="8" spans="1:27" x14ac:dyDescent="0.35">
      <c r="A8">
        <f>[1]Medianentgelt!A7</f>
        <v>2023</v>
      </c>
      <c r="B8" s="3">
        <f>[1]Medianentgelt!B15</f>
        <v>81.410891091425569</v>
      </c>
      <c r="C8" s="3">
        <f>[1]Medianentgelt!C15</f>
        <v>79.481968758997581</v>
      </c>
      <c r="D8" s="3">
        <f>[1]Medianentgelt!D15</f>
        <v>81.648534496547626</v>
      </c>
      <c r="E8" s="3">
        <f>[1]Medianentgelt!E15</f>
        <v>80.879361019613683</v>
      </c>
      <c r="F8" s="3">
        <f>[1]Medianentgelt!F15</f>
        <v>79.762332588601609</v>
      </c>
      <c r="G8" s="3">
        <f>[1]Medianentgelt!G15</f>
        <v>102.16478447037287</v>
      </c>
      <c r="H8" s="14">
        <f>[1]Medianentgelt!H15</f>
        <v>85.404808371828537</v>
      </c>
      <c r="I8" s="9" t="str">
        <f>[1]Medianentgelt!I15</f>
        <v>.</v>
      </c>
      <c r="J8" s="9" t="str">
        <f>[1]Medianentgelt!J15</f>
        <v>.</v>
      </c>
      <c r="K8" s="3">
        <f>[1]Medianentgelt!K15</f>
        <v>100</v>
      </c>
      <c r="L8" s="3">
        <f>[1]Medianentgelt!L15</f>
        <v>106.05594440679222</v>
      </c>
      <c r="M8" s="3">
        <f>[1]Medianentgelt!M15</f>
        <v>101.28772492738707</v>
      </c>
      <c r="N8" s="3">
        <f>[1]Medianentgelt!N15</f>
        <v>101.12946199369847</v>
      </c>
      <c r="O8" s="3">
        <f>[1]Medianentgelt!O15</f>
        <v>110.42407688472591</v>
      </c>
      <c r="P8" s="3">
        <f>[1]Medianentgelt!P15</f>
        <v>104.85978751410681</v>
      </c>
      <c r="Q8" s="3">
        <f>[1]Medianentgelt!Q15</f>
        <v>93.048948145465943</v>
      </c>
      <c r="R8" s="3">
        <f>[1]Medianentgelt!R15</f>
        <v>98.023247734064498</v>
      </c>
      <c r="S8" s="3">
        <f>[1]Medianentgelt!S15</f>
        <v>95.108107781153237</v>
      </c>
      <c r="T8" s="3">
        <f>[1]Medianentgelt!T15</f>
        <v>96.730676995895394</v>
      </c>
      <c r="U8" s="3">
        <f>[1]Medianentgelt!U15</f>
        <v>90.475375920809512</v>
      </c>
      <c r="V8" s="3">
        <f>[1]Medianentgelt!V15</f>
        <v>97.380696025110936</v>
      </c>
      <c r="X8" s="21" t="str">
        <f>HLOOKUP(Y8,$L8:$U112,ROW(L$107)-ROW(X8)+1,0)</f>
        <v>SH</v>
      </c>
      <c r="Y8" s="9">
        <f t="shared" si="4"/>
        <v>90.475375920809512</v>
      </c>
      <c r="Z8" s="21" t="str">
        <f>HLOOKUP(AA8,$L8:$U112,ROW(N$107)-ROW(Z8)+1,0)</f>
        <v>HH</v>
      </c>
      <c r="AA8" s="9">
        <f t="shared" si="5"/>
        <v>110.42407688472591</v>
      </c>
    </row>
    <row r="9" spans="1:27" x14ac:dyDescent="0.35">
      <c r="A9">
        <f>A8+1</f>
        <v>2024</v>
      </c>
      <c r="B9" s="3">
        <f>[1]Medianentgelt!B16</f>
        <v>82.621839831498434</v>
      </c>
      <c r="C9" s="3">
        <f>[1]Medianentgelt!C16</f>
        <v>80.015551994760699</v>
      </c>
      <c r="D9" s="3">
        <f>[1]Medianentgelt!D16</f>
        <v>82.291519994390896</v>
      </c>
      <c r="E9" s="3">
        <f>[1]Medianentgelt!E16</f>
        <v>81.436001656357959</v>
      </c>
      <c r="F9" s="3">
        <f>[1]Medianentgelt!F16</f>
        <v>80.313093530999367</v>
      </c>
      <c r="G9" s="3">
        <f>[1]Medianentgelt!G16</f>
        <v>101.96042153543409</v>
      </c>
      <c r="H9" s="14">
        <f>[1]Medianentgelt!H16</f>
        <v>85.955957366298506</v>
      </c>
      <c r="I9" s="9" t="str">
        <f>[1]Medianentgelt!I16</f>
        <v>.</v>
      </c>
      <c r="J9" s="9" t="str">
        <f>[1]Medianentgelt!J16</f>
        <v>.</v>
      </c>
      <c r="K9" s="3">
        <f>[1]Medianentgelt!K16</f>
        <v>100</v>
      </c>
      <c r="L9" s="3">
        <f>[1]Medianentgelt!L16</f>
        <v>105.81452297891487</v>
      </c>
      <c r="M9" s="3">
        <f>[1]Medianentgelt!M16</f>
        <v>101.19490141171845</v>
      </c>
      <c r="N9" s="3">
        <f>[1]Medianentgelt!N16</f>
        <v>100.98192658916676</v>
      </c>
      <c r="O9" s="3">
        <f>[1]Medianentgelt!O16</f>
        <v>109.96098795003076</v>
      </c>
      <c r="P9" s="3">
        <f>[1]Medianentgelt!P16</f>
        <v>105.06276164852136</v>
      </c>
      <c r="Q9" s="3">
        <f>[1]Medianentgelt!Q16</f>
        <v>93.066087560121375</v>
      </c>
      <c r="R9" s="3">
        <f>[1]Medianentgelt!R16</f>
        <v>98.076524729638535</v>
      </c>
      <c r="S9" s="3">
        <f>[1]Medianentgelt!S16</f>
        <v>95.203732501613274</v>
      </c>
      <c r="T9" s="3">
        <f>[1]Medianentgelt!T16</f>
        <v>96.551614151265937</v>
      </c>
      <c r="U9" s="3">
        <f>[1]Medianentgelt!U16</f>
        <v>90.615534985256446</v>
      </c>
      <c r="V9" s="3">
        <f>[1]Medianentgelt!V16</f>
        <v>97.481865657625903</v>
      </c>
      <c r="X9" s="12"/>
      <c r="Y9" s="9"/>
      <c r="Z9" s="12"/>
      <c r="AA9" s="9"/>
    </row>
    <row r="10" spans="1:27" x14ac:dyDescent="0.35">
      <c r="A10">
        <f>A9+1</f>
        <v>2025</v>
      </c>
      <c r="X10" s="12"/>
      <c r="Y10" s="9"/>
      <c r="Z10" s="12"/>
      <c r="AA10" s="9"/>
    </row>
    <row r="11" spans="1:27" x14ac:dyDescent="0.35">
      <c r="X11" s="12"/>
      <c r="Y11" s="9"/>
      <c r="Z11" s="12"/>
      <c r="AA11" s="9"/>
    </row>
    <row r="12" spans="1:27" x14ac:dyDescent="0.35">
      <c r="A12" s="4" t="str">
        <f>[1]Medianentgelt!A22</f>
        <v>Lohnverteilung: Anteile Gering-/Hochverdiener, 2024</v>
      </c>
      <c r="X12" s="12"/>
      <c r="Y12" s="9"/>
      <c r="Z12" s="12"/>
      <c r="AA12" s="9"/>
    </row>
    <row r="13" spans="1:27" x14ac:dyDescent="0.35">
      <c r="A13" t="str">
        <f>[1]Medianentgelt!A23</f>
        <v>Niedriglohnsektor (unter 2676 Euro/Monat) nach OECD-Abgrenzung, bundeseinheitlicher Grenzwert</v>
      </c>
      <c r="B13" s="3">
        <f>[1]Medianentgelt!B23</f>
        <v>24.407628392554475</v>
      </c>
      <c r="C13" s="3">
        <f>[1]Medianentgelt!C23</f>
        <v>26.553384759955087</v>
      </c>
      <c r="D13" s="3">
        <f>[1]Medianentgelt!D23</f>
        <v>24.632956012494969</v>
      </c>
      <c r="E13" s="3">
        <f>[1]Medianentgelt!E23</f>
        <v>24.532036374660215</v>
      </c>
      <c r="F13" s="3">
        <f>[1]Medianentgelt!F23</f>
        <v>25.453711710735995</v>
      </c>
      <c r="G13" s="3">
        <f>[1]Medianentgelt!G23</f>
        <v>14.436676871819435</v>
      </c>
      <c r="H13" s="3">
        <f>[1]Medianentgelt!H23</f>
        <v>22.169459605413071</v>
      </c>
      <c r="I13" s="9" t="str">
        <f>[1]Medianentgelt!I23</f>
        <v>.</v>
      </c>
      <c r="J13" s="9" t="str">
        <f>[1]Medianentgelt!J23</f>
        <v>.</v>
      </c>
      <c r="K13" s="3">
        <f>[1]Medianentgelt!K23</f>
        <v>14.139660486942876</v>
      </c>
      <c r="L13" s="3">
        <f>[1]Medianentgelt!L23</f>
        <v>12.015226443755628</v>
      </c>
      <c r="M13" s="3">
        <f>[1]Medianentgelt!M23</f>
        <v>13.131773581391773</v>
      </c>
      <c r="N13" s="3">
        <f>[1]Medianentgelt!N23</f>
        <v>14.289728658924469</v>
      </c>
      <c r="O13" s="3">
        <f>[1]Medianentgelt!O23</f>
        <v>11.624987638454384</v>
      </c>
      <c r="P13" s="3">
        <f>[1]Medianentgelt!P23</f>
        <v>13.165823826609994</v>
      </c>
      <c r="Q13" s="3">
        <f>[1]Medianentgelt!Q23</f>
        <v>16.956333306123291</v>
      </c>
      <c r="R13" s="3">
        <f>[1]Medianentgelt!R23</f>
        <v>15.064712266373741</v>
      </c>
      <c r="S13" s="3">
        <f>[1]Medianentgelt!S23</f>
        <v>16.06810945344332</v>
      </c>
      <c r="T13" s="3">
        <f>[1]Medianentgelt!T23</f>
        <v>15.849717424477276</v>
      </c>
      <c r="U13" s="3">
        <f>[1]Medianentgelt!U23</f>
        <v>17.661556807612179</v>
      </c>
      <c r="V13" s="3">
        <f>[1]Medianentgelt!V23</f>
        <v>15.55521865724425</v>
      </c>
      <c r="X13" s="21" t="str">
        <f>HLOOKUP(Y13,$L13:$U115,ROW(L$107)-ROW(X13)+1,0)</f>
        <v>HH</v>
      </c>
      <c r="Y13" s="9">
        <f t="shared" ref="Y13:Y14" si="6">MIN(L13:U13)</f>
        <v>11.624987638454384</v>
      </c>
      <c r="Z13" s="21" t="str">
        <f>HLOOKUP(AA13,$L13:$U115,ROW(N$107)-ROW(Z13)+1,0)</f>
        <v>SH</v>
      </c>
      <c r="AA13" s="9">
        <f t="shared" ref="AA13:AA14" si="7">MAX(L13:U13)</f>
        <v>17.661556807612179</v>
      </c>
    </row>
    <row r="14" spans="1:27" x14ac:dyDescent="0.35">
      <c r="A14" s="3" t="str">
        <f>[1]Medianentgelt!A24</f>
        <v>über 6000 Euro/Monat</v>
      </c>
      <c r="B14" s="3">
        <f>[1]Medianentgelt!B24</f>
        <v>9.3847138072479588</v>
      </c>
      <c r="C14" s="3">
        <f>[1]Medianentgelt!C24</f>
        <v>7.7813834924004484</v>
      </c>
      <c r="D14" s="3">
        <f>[1]Medianentgelt!D24</f>
        <v>10.498620403618135</v>
      </c>
      <c r="E14" s="3">
        <f>[1]Medianentgelt!E24</f>
        <v>8.1060741581489459</v>
      </c>
      <c r="F14" s="3">
        <f>[1]Medianentgelt!F24</f>
        <v>7.6320821657506404</v>
      </c>
      <c r="G14" s="3">
        <f>[1]Medianentgelt!G24</f>
        <v>23.59497873141942</v>
      </c>
      <c r="H14" s="3">
        <f>[1]Medianentgelt!H24</f>
        <v>12.893687016891016</v>
      </c>
      <c r="I14" s="9" t="str">
        <f>[1]Medianentgelt!I24</f>
        <v>.</v>
      </c>
      <c r="J14" s="9" t="str">
        <f>[1]Medianentgelt!J24</f>
        <v>.</v>
      </c>
      <c r="K14" s="3">
        <f>[1]Medianentgelt!K24</f>
        <v>20.908459260323088</v>
      </c>
      <c r="L14" s="3">
        <f>[1]Medianentgelt!L24</f>
        <v>24.653670283710646</v>
      </c>
      <c r="M14" s="3">
        <f>[1]Medianentgelt!M24</f>
        <v>22.676213040886047</v>
      </c>
      <c r="N14" s="3">
        <f>[1]Medianentgelt!N24</f>
        <v>20.833529218184381</v>
      </c>
      <c r="O14" s="3">
        <f>[1]Medianentgelt!O24</f>
        <v>28.606590866060127</v>
      </c>
      <c r="P14" s="3">
        <f>[1]Medianentgelt!P24</f>
        <v>25.4148984884343</v>
      </c>
      <c r="Q14" s="3">
        <f>[1]Medianentgelt!Q24</f>
        <v>15.206281809232086</v>
      </c>
      <c r="R14" s="3">
        <f>[1]Medianentgelt!R24</f>
        <v>18.674651393960666</v>
      </c>
      <c r="S14" s="3">
        <f>[1]Medianentgelt!S24</f>
        <v>16.169332230892909</v>
      </c>
      <c r="T14" s="3">
        <f>[1]Medianentgelt!T24</f>
        <v>14.138551107957294</v>
      </c>
      <c r="U14" s="3">
        <f>[1]Medianentgelt!U24</f>
        <v>13.321348821836532</v>
      </c>
      <c r="V14" s="3">
        <f>[1]Medianentgelt!V24</f>
        <v>19.495856304938922</v>
      </c>
      <c r="X14" s="21" t="str">
        <f>HLOOKUP(Y14,$L14:$U116,ROW(L$107)-ROW(X14)+1,0)</f>
        <v>SH</v>
      </c>
      <c r="Y14" s="9">
        <f t="shared" si="6"/>
        <v>13.321348821836532</v>
      </c>
      <c r="Z14" s="21" t="str">
        <f>HLOOKUP(AA14,$L14:$U116,ROW(N$107)-ROW(Z14)+1,0)</f>
        <v>HH</v>
      </c>
      <c r="AA14" s="9">
        <f t="shared" si="7"/>
        <v>28.606590866060127</v>
      </c>
    </row>
    <row r="15" spans="1:27" x14ac:dyDescent="0.35">
      <c r="X15" s="12"/>
      <c r="Y15" s="9"/>
      <c r="Z15" s="12"/>
      <c r="AA15" s="9"/>
    </row>
    <row r="16" spans="1:27" x14ac:dyDescent="0.35">
      <c r="A16" s="4" t="s">
        <v>375</v>
      </c>
      <c r="X16" s="12"/>
      <c r="Y16" s="9"/>
      <c r="Z16" s="12"/>
      <c r="AA16" s="9"/>
    </row>
    <row r="17" spans="1:27" x14ac:dyDescent="0.35">
      <c r="A17">
        <f>[1]Armut!A3</f>
        <v>2020</v>
      </c>
      <c r="B17" s="3">
        <f>[1]Armut!B3</f>
        <v>13.4</v>
      </c>
      <c r="C17" s="3">
        <f>[1]Armut!C3</f>
        <v>13.7</v>
      </c>
      <c r="D17" s="3">
        <f>[1]Armut!D3</f>
        <v>12.7</v>
      </c>
      <c r="E17" s="3">
        <f>[1]Armut!E3</f>
        <v>14.8</v>
      </c>
      <c r="F17" s="3">
        <f>[1]Armut!F3</f>
        <v>12.7</v>
      </c>
      <c r="G17" s="3">
        <f>[1]Armut!G3</f>
        <v>19</v>
      </c>
      <c r="H17" s="14">
        <f>[1]Armut!H3</f>
        <v>14.608413144032877</v>
      </c>
      <c r="I17" s="3">
        <f>[1]Armut!I3</f>
        <v>13.333143012396901</v>
      </c>
      <c r="J17" s="3">
        <f>[1]Armut!J3</f>
        <v>16.573061531618166</v>
      </c>
      <c r="K17" s="3">
        <f>[1]Armut!K3</f>
        <v>16.442091749174601</v>
      </c>
      <c r="L17" s="3">
        <f>[1]Armut!L3</f>
        <v>15.4</v>
      </c>
      <c r="M17" s="3">
        <f>[1]Armut!M3</f>
        <v>14.5</v>
      </c>
      <c r="N17" s="3">
        <f>[1]Armut!N3</f>
        <v>19.399999999999999</v>
      </c>
      <c r="O17" s="3">
        <f>[1]Armut!O3</f>
        <v>18.899999999999999</v>
      </c>
      <c r="P17" s="3">
        <f>[1]Armut!P3</f>
        <v>17.899999999999999</v>
      </c>
      <c r="Q17" s="3">
        <f>[1]Armut!Q3</f>
        <v>17</v>
      </c>
      <c r="R17" s="3">
        <f>[1]Armut!R3</f>
        <v>17.399999999999999</v>
      </c>
      <c r="S17" s="3">
        <f>[1]Armut!S3</f>
        <v>16.5</v>
      </c>
      <c r="T17" s="3">
        <f>[1]Armut!T3</f>
        <v>15.8</v>
      </c>
      <c r="U17" s="3">
        <f>[1]Armut!U3</f>
        <v>16.5</v>
      </c>
      <c r="V17" s="3">
        <f>[1]Armut!V3</f>
        <v>16.087422637778342</v>
      </c>
      <c r="X17" s="21" t="str">
        <f>HLOOKUP(Y17,$L17:$U119,ROW(L$107)-ROW(X17)+1,0)</f>
        <v>BY</v>
      </c>
      <c r="Y17" s="9">
        <f t="shared" ref="Y17:Y18" si="8">MIN(L17:U17)</f>
        <v>14.5</v>
      </c>
      <c r="Z17" s="21" t="str">
        <f>HLOOKUP(AA17,$L17:$U119,ROW(N$107)-ROW(Z17)+1,0)</f>
        <v>HB</v>
      </c>
      <c r="AA17" s="9">
        <f t="shared" ref="AA17:AA18" si="9">MAX(L17:U17)</f>
        <v>19.399999999999999</v>
      </c>
    </row>
    <row r="18" spans="1:27" x14ac:dyDescent="0.35">
      <c r="A18">
        <f>[1]Armut!A4</f>
        <v>2023</v>
      </c>
      <c r="B18" s="3">
        <f>[1]Armut!B4</f>
        <v>14.9</v>
      </c>
      <c r="C18" s="3">
        <f>[1]Armut!C4</f>
        <v>14.1</v>
      </c>
      <c r="D18" s="3">
        <f>[1]Armut!D4</f>
        <v>13.1</v>
      </c>
      <c r="E18" s="3">
        <f>[1]Armut!E4</f>
        <v>15.1</v>
      </c>
      <c r="F18" s="3">
        <f>[1]Armut!F4</f>
        <v>13.4</v>
      </c>
      <c r="G18" s="3">
        <f>[1]Armut!G4</f>
        <v>19.7</v>
      </c>
      <c r="H18" s="14">
        <f>[1]Armut!H4</f>
        <v>15.28573856273084</v>
      </c>
      <c r="I18" s="3">
        <f>[1]Armut!I4</f>
        <v>13.991760767119061</v>
      </c>
      <c r="J18" s="3">
        <f>[1]Armut!J4</f>
        <v>16.86822391904041</v>
      </c>
      <c r="K18" s="3">
        <f>[1]Armut!K4</f>
        <v>16.714506424617337</v>
      </c>
      <c r="L18" s="3">
        <f>[1]Armut!L4</f>
        <v>15.3</v>
      </c>
      <c r="M18" s="3">
        <f>[1]Armut!M4</f>
        <v>14.8</v>
      </c>
      <c r="N18" s="3">
        <f>[1]Armut!N4</f>
        <v>20.399999999999999</v>
      </c>
      <c r="O18" s="3">
        <f>[1]Armut!O4</f>
        <v>19.2</v>
      </c>
      <c r="P18" s="3">
        <f>[1]Armut!P4</f>
        <v>17.8</v>
      </c>
      <c r="Q18" s="3">
        <f>[1]Armut!Q4</f>
        <v>16.399999999999999</v>
      </c>
      <c r="R18" s="3">
        <f>[1]Armut!R4</f>
        <v>18.2</v>
      </c>
      <c r="S18" s="3">
        <f>[1]Armut!S4</f>
        <v>17.100000000000001</v>
      </c>
      <c r="T18" s="3">
        <f>[1]Armut!T4</f>
        <v>18</v>
      </c>
      <c r="U18" s="3">
        <f>[1]Armut!U4</f>
        <v>16.7</v>
      </c>
      <c r="V18" s="3">
        <f>[1]Armut!V4</f>
        <v>16.438469244228024</v>
      </c>
      <c r="X18" s="21" t="str">
        <f>HLOOKUP(Y18,$L18:$U120,ROW(L$107)-ROW(X18)+1,0)</f>
        <v>BY</v>
      </c>
      <c r="Y18" s="9">
        <f t="shared" si="8"/>
        <v>14.8</v>
      </c>
      <c r="Z18" s="21" t="str">
        <f>HLOOKUP(AA18,$L18:$U120,ROW(N$107)-ROW(Z18)+1,0)</f>
        <v>HB</v>
      </c>
      <c r="AA18" s="9">
        <f t="shared" si="9"/>
        <v>20.399999999999999</v>
      </c>
    </row>
    <row r="19" spans="1:27" x14ac:dyDescent="0.35">
      <c r="A19">
        <f>A18+1</f>
        <v>2024</v>
      </c>
      <c r="B19" s="3">
        <f>[1]Armut!B5</f>
        <v>13.4</v>
      </c>
      <c r="C19" s="3">
        <f>[1]Armut!C5</f>
        <v>14.1</v>
      </c>
      <c r="D19" s="3">
        <f>[1]Armut!D5</f>
        <v>13</v>
      </c>
      <c r="E19" s="3">
        <f>[1]Armut!E5</f>
        <v>15.1</v>
      </c>
      <c r="F19" s="3">
        <f>[1]Armut!F5</f>
        <v>13.1</v>
      </c>
      <c r="G19" s="3">
        <f>[1]Armut!G5</f>
        <v>19.100000000000001</v>
      </c>
      <c r="H19" s="14">
        <f>[1]Armut!H5</f>
        <v>14.855166779265138</v>
      </c>
      <c r="I19" s="3">
        <f>[1]Armut!I5</f>
        <v>13.600321356293017</v>
      </c>
      <c r="J19" s="3">
        <f>[1]Armut!J5</f>
        <v>16.720321242017945</v>
      </c>
      <c r="K19" s="3">
        <f>[1]Armut!K5</f>
        <v>16.590639403015945</v>
      </c>
      <c r="L19" s="3">
        <f>[1]Armut!L5</f>
        <v>15.1</v>
      </c>
      <c r="M19" s="3">
        <f>[1]Armut!M5</f>
        <v>15.1</v>
      </c>
      <c r="N19" s="3">
        <f>[1]Armut!N5</f>
        <v>19.7</v>
      </c>
      <c r="O19" s="3">
        <f>[1]Armut!O5</f>
        <v>19.5</v>
      </c>
      <c r="P19" s="3">
        <f>[1]Armut!P5</f>
        <v>17.2</v>
      </c>
      <c r="Q19" s="3">
        <f>[1]Armut!Q5</f>
        <v>16.600000000000001</v>
      </c>
      <c r="R19" s="3">
        <f>[1]Armut!R5</f>
        <v>17.8</v>
      </c>
      <c r="S19" s="3">
        <f>[1]Armut!S5</f>
        <v>16.600000000000001</v>
      </c>
      <c r="T19" s="3">
        <f>[1]Armut!T5</f>
        <v>17.600000000000001</v>
      </c>
      <c r="U19" s="3">
        <f>[1]Armut!U5</f>
        <v>17.3</v>
      </c>
      <c r="V19" s="3">
        <f>[1]Armut!V5</f>
        <v>16.256051454731221</v>
      </c>
      <c r="X19" s="21"/>
      <c r="Y19" s="9"/>
      <c r="Z19" s="21"/>
      <c r="AA19" s="9"/>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21"/>
      <c r="Y20" s="9"/>
      <c r="Z20" s="21"/>
      <c r="AA20" s="9"/>
    </row>
    <row r="21" spans="1:27" x14ac:dyDescent="0.35">
      <c r="A21" t="s">
        <v>376</v>
      </c>
      <c r="X21" s="12"/>
      <c r="Y21" s="9"/>
      <c r="Z21" s="12"/>
      <c r="AA21" s="9"/>
    </row>
    <row r="22" spans="1:27" x14ac:dyDescent="0.35">
      <c r="A22" t="s">
        <v>749</v>
      </c>
      <c r="X22" s="12"/>
      <c r="Y22" s="9"/>
      <c r="Z22" s="12"/>
      <c r="AA22" s="9"/>
    </row>
    <row r="23" spans="1:27" x14ac:dyDescent="0.35">
      <c r="A23" t="s">
        <v>377</v>
      </c>
      <c r="X23" s="12"/>
      <c r="Y23" s="9"/>
      <c r="Z23" s="12"/>
      <c r="AA23" s="9"/>
    </row>
    <row r="24" spans="1:27" x14ac:dyDescent="0.35">
      <c r="X24" s="12"/>
      <c r="Y24" s="9"/>
      <c r="Z24" s="12"/>
      <c r="AA24" s="9"/>
    </row>
    <row r="25" spans="1:27" x14ac:dyDescent="0.35">
      <c r="A25" s="4" t="s">
        <v>735</v>
      </c>
      <c r="X25" s="12"/>
      <c r="Y25" s="9"/>
      <c r="Z25" s="12"/>
      <c r="AA25" s="9"/>
    </row>
    <row r="26" spans="1:27" x14ac:dyDescent="0.35">
      <c r="A26">
        <v>2024</v>
      </c>
      <c r="B26" s="3">
        <f>[1]Armut!B14</f>
        <v>14.9</v>
      </c>
      <c r="C26" s="3">
        <f>[1]Armut!C14</f>
        <v>17.2</v>
      </c>
      <c r="D26" s="3">
        <f>[1]Armut!D14</f>
        <v>16.100000000000001</v>
      </c>
      <c r="E26" s="3">
        <f>[1]Armut!E14</f>
        <v>22.3</v>
      </c>
      <c r="F26" s="3">
        <f>[1]Armut!F14</f>
        <v>15.7</v>
      </c>
      <c r="G26" s="3">
        <f>[1]Armut!G14</f>
        <v>16.5</v>
      </c>
      <c r="H26" s="14">
        <f>[1]Armut!H14</f>
        <v>16.899999999999999</v>
      </c>
      <c r="I26" s="3">
        <f>[1]Armut!I14</f>
        <v>16.99253999894912</v>
      </c>
      <c r="J26" s="3">
        <f>[1]Armut!J14</f>
        <v>15.172350930679713</v>
      </c>
      <c r="K26" s="3">
        <f>[1]Armut!K14</f>
        <v>15.1</v>
      </c>
      <c r="L26" s="3">
        <f>[1]Armut!L14</f>
        <v>13.2</v>
      </c>
      <c r="M26" s="3">
        <f>[1]Armut!M14</f>
        <v>11.8</v>
      </c>
      <c r="N26" s="3">
        <f>[1]Armut!N14</f>
        <v>25.9</v>
      </c>
      <c r="O26" s="3">
        <f>[1]Armut!O14</f>
        <v>16</v>
      </c>
      <c r="P26" s="3">
        <f>[1]Armut!P14</f>
        <v>15.5</v>
      </c>
      <c r="Q26" s="3">
        <f>[1]Armut!Q14</f>
        <v>16.899999999999999</v>
      </c>
      <c r="R26" s="3">
        <f>[1]Armut!R14</f>
        <v>17.399999999999999</v>
      </c>
      <c r="S26" s="3">
        <f>[1]Armut!S14</f>
        <v>15.6</v>
      </c>
      <c r="T26" s="3">
        <f>[1]Armut!T14</f>
        <v>15.3</v>
      </c>
      <c r="U26" s="3">
        <f>[1]Armut!U14</f>
        <v>14.7</v>
      </c>
      <c r="V26" s="3">
        <f>[1]Armut!V14</f>
        <v>15.5</v>
      </c>
      <c r="X26" s="12"/>
      <c r="Y26" s="9"/>
      <c r="Z26" s="12"/>
      <c r="AA26" s="9"/>
    </row>
    <row r="27" spans="1:27" x14ac:dyDescent="0.35">
      <c r="X27" s="12"/>
      <c r="Y27" s="9"/>
      <c r="Z27" s="12"/>
      <c r="AA27" s="9"/>
    </row>
    <row r="28" spans="1:27" x14ac:dyDescent="0.35">
      <c r="A28" s="4" t="s">
        <v>378</v>
      </c>
      <c r="X28" s="12"/>
      <c r="Y28" s="9"/>
      <c r="Z28" s="12"/>
      <c r="AA28" s="9"/>
    </row>
    <row r="29" spans="1:27" x14ac:dyDescent="0.35">
      <c r="A29" s="4" t="s">
        <v>379</v>
      </c>
      <c r="X29" s="12"/>
      <c r="Y29" s="9"/>
      <c r="Z29" s="12"/>
      <c r="AA29" s="9"/>
    </row>
    <row r="30" spans="1:27" x14ac:dyDescent="0.35">
      <c r="A30">
        <f>[1]Medianentgelt!A3</f>
        <v>2019</v>
      </c>
      <c r="B30" s="5">
        <f>[1]Medianentgelt!B3</f>
        <v>2708.237556561086</v>
      </c>
      <c r="C30" s="5">
        <f>[1]Medianentgelt!C3</f>
        <v>2608.1126954921801</v>
      </c>
      <c r="D30" s="5">
        <f>[1]Medianentgelt!D3</f>
        <v>2695.0231336071515</v>
      </c>
      <c r="E30" s="5">
        <f>[1]Medianentgelt!E3</f>
        <v>2701.9095379688929</v>
      </c>
      <c r="F30" s="5">
        <f>[1]Medianentgelt!F3</f>
        <v>2659.2525150905431</v>
      </c>
      <c r="G30" s="5">
        <f>[1]Medianentgelt!G3</f>
        <v>3383.3261784511783</v>
      </c>
      <c r="H30" s="31">
        <f>[1]Medianentgelt!H3</f>
        <v>2826.9632114132191</v>
      </c>
      <c r="I30" s="5" t="str">
        <f>[1]Medianentgelt!I3</f>
        <v>.</v>
      </c>
      <c r="J30" s="5" t="str">
        <f>[1]Medianentgelt!J3</f>
        <v>.</v>
      </c>
      <c r="K30" s="5">
        <f>[1]Medianentgelt!K3</f>
        <v>3525.6656296022793</v>
      </c>
      <c r="L30" s="5">
        <f>[1]Medianentgelt!L3</f>
        <v>3754.6394521991047</v>
      </c>
      <c r="M30" s="5">
        <f>[1]Medianentgelt!M3</f>
        <v>3548.6333333333332</v>
      </c>
      <c r="N30" s="5">
        <f>[1]Medianentgelt!N3</f>
        <v>3578.6275060144349</v>
      </c>
      <c r="O30" s="5">
        <f>[1]Medianentgelt!O3</f>
        <v>3820.4142067762104</v>
      </c>
      <c r="P30" s="5">
        <f>[1]Medianentgelt!P3</f>
        <v>3686.4130014253715</v>
      </c>
      <c r="Q30" s="5">
        <f>[1]Medianentgelt!Q3</f>
        <v>3260.6855390377191</v>
      </c>
      <c r="R30" s="5">
        <f>[1]Medianentgelt!R3</f>
        <v>3477.4188020994134</v>
      </c>
      <c r="S30" s="5">
        <f>[1]Medianentgelt!S3</f>
        <v>3353.3475647348951</v>
      </c>
      <c r="T30" s="5">
        <f>[1]Medianentgelt!T3</f>
        <v>3468.5310017934921</v>
      </c>
      <c r="U30" s="5">
        <f>[1]Medianentgelt!U3</f>
        <v>3133.6789170269712</v>
      </c>
      <c r="V30" s="5">
        <f>[1]Medianentgelt!V3</f>
        <v>3401.2039481383499</v>
      </c>
      <c r="X30" s="21" t="str">
        <f t="shared" ref="X30:X34" si="10">HLOOKUP(Y30,$L30:$U127,ROW(L$107)-ROW(X30)+1,0)</f>
        <v>SH</v>
      </c>
      <c r="Y30" s="9">
        <f t="shared" ref="Y30:Y34" si="11">MIN(L30:U30)</f>
        <v>3133.6789170269712</v>
      </c>
      <c r="Z30" s="21" t="str">
        <f t="shared" ref="Z30:Z34" si="12">HLOOKUP(AA30,$L30:$U127,ROW(N$107)-ROW(Z30)+1,0)</f>
        <v>HH</v>
      </c>
      <c r="AA30" s="9">
        <f t="shared" ref="AA30:AA34" si="13">MAX(L30:U30)</f>
        <v>3820.4142067762104</v>
      </c>
    </row>
    <row r="31" spans="1:27" x14ac:dyDescent="0.35">
      <c r="A31">
        <f>[1]Medianentgelt!A4</f>
        <v>2020</v>
      </c>
      <c r="B31" s="5">
        <f>[1]Medianentgelt!B4</f>
        <v>2772.4836743821984</v>
      </c>
      <c r="C31" s="5">
        <f>[1]Medianentgelt!C4</f>
        <v>2675.5582388569655</v>
      </c>
      <c r="D31" s="5">
        <f>[1]Medianentgelt!D4</f>
        <v>2741.899864806735</v>
      </c>
      <c r="E31" s="5">
        <f>[1]Medianentgelt!E4</f>
        <v>2754.2679358264604</v>
      </c>
      <c r="F31" s="5">
        <f>[1]Medianentgelt!F4</f>
        <v>2698.9896782027931</v>
      </c>
      <c r="G31" s="5">
        <f>[1]Medianentgelt!G4</f>
        <v>3483.9076175040518</v>
      </c>
      <c r="H31" s="31">
        <f>[1]Medianentgelt!H4</f>
        <v>2890.4398918765114</v>
      </c>
      <c r="I31" s="5" t="str">
        <f>[1]Medianentgelt!I4</f>
        <v>.</v>
      </c>
      <c r="J31" s="5" t="str">
        <f>[1]Medianentgelt!J4</f>
        <v>.</v>
      </c>
      <c r="K31" s="5">
        <f>[1]Medianentgelt!K4</f>
        <v>3540.2504845477201</v>
      </c>
      <c r="L31" s="5">
        <f>[1]Medianentgelt!L4</f>
        <v>3750.7497621313037</v>
      </c>
      <c r="M31" s="5">
        <f>[1]Medianentgelt!M4</f>
        <v>3571.9950893876789</v>
      </c>
      <c r="N31" s="5">
        <f>[1]Medianentgelt!N4</f>
        <v>3597.7962382445139</v>
      </c>
      <c r="O31" s="5">
        <f>[1]Medianentgelt!O4</f>
        <v>3862.7247672528447</v>
      </c>
      <c r="P31" s="5">
        <f>[1]Medianentgelt!P4</f>
        <v>3708.9017419161078</v>
      </c>
      <c r="Q31" s="5">
        <f>[1]Medianentgelt!Q4</f>
        <v>3282.6258736220188</v>
      </c>
      <c r="R31" s="5">
        <f>[1]Medianentgelt!R4</f>
        <v>3486.9099045436037</v>
      </c>
      <c r="S31" s="5">
        <f>[1]Medianentgelt!S4</f>
        <v>3371.7229556288962</v>
      </c>
      <c r="T31" s="5">
        <f>[1]Medianentgelt!T4</f>
        <v>3455.9840764331211</v>
      </c>
      <c r="U31" s="5">
        <f>[1]Medianentgelt!U4</f>
        <v>3170.1083825147543</v>
      </c>
      <c r="V31" s="5">
        <f>[1]Medianentgelt!V4</f>
        <v>3426.7451551919826</v>
      </c>
      <c r="X31" s="21" t="str">
        <f t="shared" si="10"/>
        <v>SH</v>
      </c>
      <c r="Y31" s="9">
        <f t="shared" si="11"/>
        <v>3170.1083825147543</v>
      </c>
      <c r="Z31" s="21" t="str">
        <f t="shared" si="12"/>
        <v>HH</v>
      </c>
      <c r="AA31" s="9">
        <f t="shared" si="13"/>
        <v>3862.7247672528447</v>
      </c>
    </row>
    <row r="32" spans="1:27" x14ac:dyDescent="0.35">
      <c r="A32">
        <f>[1]Medianentgelt!A5</f>
        <v>2021</v>
      </c>
      <c r="B32" s="5">
        <f>[1]Medianentgelt!B5</f>
        <v>2878.2624942686839</v>
      </c>
      <c r="C32" s="5">
        <f>[1]Medianentgelt!C5</f>
        <v>2784.9972505891596</v>
      </c>
      <c r="D32" s="5">
        <f>[1]Medianentgelt!D5</f>
        <v>2856.9396144640664</v>
      </c>
      <c r="E32" s="5">
        <f>[1]Medianentgelt!E5</f>
        <v>2855.0330969267138</v>
      </c>
      <c r="F32" s="5">
        <f>[1]Medianentgelt!F5</f>
        <v>2806.898409799076</v>
      </c>
      <c r="G32" s="5">
        <f>[1]Medianentgelt!G5</f>
        <v>3631.4032534246576</v>
      </c>
      <c r="H32" s="31">
        <f>[1]Medianentgelt!H5</f>
        <v>3006.6518853162383</v>
      </c>
      <c r="I32" s="5" t="str">
        <f>[1]Medianentgelt!I5</f>
        <v>.</v>
      </c>
      <c r="J32" s="5" t="str">
        <f>[1]Medianentgelt!J5</f>
        <v>.</v>
      </c>
      <c r="K32" s="5">
        <f>[1]Medianentgelt!K5</f>
        <v>3625.5016227022538</v>
      </c>
      <c r="L32" s="5">
        <f>[1]Medianentgelt!L5</f>
        <v>3843.0425673385307</v>
      </c>
      <c r="M32" s="5">
        <f>[1]Medianentgelt!M5</f>
        <v>3663.013158166319</v>
      </c>
      <c r="N32" s="5">
        <f>[1]Medianentgelt!N5</f>
        <v>3668.273654916512</v>
      </c>
      <c r="O32" s="5">
        <f>[1]Medianentgelt!O5</f>
        <v>3962.4152353023319</v>
      </c>
      <c r="P32" s="5">
        <f>[1]Medianentgelt!P5</f>
        <v>3798.6831145203323</v>
      </c>
      <c r="Q32" s="5">
        <f>[1]Medianentgelt!Q5</f>
        <v>3365.8483675530124</v>
      </c>
      <c r="R32" s="5">
        <f>[1]Medianentgelt!R5</f>
        <v>3566.1778003754694</v>
      </c>
      <c r="S32" s="5">
        <f>[1]Medianentgelt!S5</f>
        <v>3448.9463798066276</v>
      </c>
      <c r="T32" s="5">
        <f>[1]Medianentgelt!T5</f>
        <v>3513.9271611526146</v>
      </c>
      <c r="U32" s="5">
        <f>[1]Medianentgelt!U5</f>
        <v>3253.7351154313487</v>
      </c>
      <c r="V32" s="5">
        <f>[1]Medianentgelt!V5</f>
        <v>3515.5106973140141</v>
      </c>
      <c r="X32" s="21" t="str">
        <f t="shared" si="10"/>
        <v>SH</v>
      </c>
      <c r="Y32" s="9">
        <f t="shared" si="11"/>
        <v>3253.7351154313487</v>
      </c>
      <c r="Z32" s="21" t="str">
        <f t="shared" si="12"/>
        <v>HH</v>
      </c>
      <c r="AA32" s="9">
        <f t="shared" si="13"/>
        <v>3962.4152353023319</v>
      </c>
    </row>
    <row r="33" spans="1:27" x14ac:dyDescent="0.35">
      <c r="A33">
        <f>[1]Medianentgelt!A6</f>
        <v>2022</v>
      </c>
      <c r="B33" s="5">
        <f>[1]Medianentgelt!B6</f>
        <v>3011.2667954496674</v>
      </c>
      <c r="C33" s="5">
        <f>[1]Medianentgelt!C6</f>
        <v>2934.5123259164397</v>
      </c>
      <c r="D33" s="5">
        <f>[1]Medianentgelt!D6</f>
        <v>3012.1792217806515</v>
      </c>
      <c r="E33" s="5">
        <f>[1]Medianentgelt!E6</f>
        <v>2992.9869480095713</v>
      </c>
      <c r="F33" s="5">
        <f>[1]Medianentgelt!F6</f>
        <v>2944.6495616848406</v>
      </c>
      <c r="G33" s="5">
        <f>[1]Medianentgelt!G6</f>
        <v>3806.1771488469603</v>
      </c>
      <c r="H33" s="31">
        <f>[1]Medianentgelt!H6</f>
        <v>3156.9726851439264</v>
      </c>
      <c r="I33" s="5" t="str">
        <f>[1]Medianentgelt!I6</f>
        <v>.</v>
      </c>
      <c r="J33" s="5" t="str">
        <f>[1]Medianentgelt!J6</f>
        <v>.</v>
      </c>
      <c r="K33" s="5">
        <f>[1]Medianentgelt!K6</f>
        <v>3752.0087930515542</v>
      </c>
      <c r="L33" s="5">
        <f>[1]Medianentgelt!L6</f>
        <v>3977.291200846867</v>
      </c>
      <c r="M33" s="5">
        <f>[1]Medianentgelt!M6</f>
        <v>3792.4430541421775</v>
      </c>
      <c r="N33" s="5">
        <f>[1]Medianentgelt!N6</f>
        <v>3780.8321678321677</v>
      </c>
      <c r="O33" s="5">
        <f>[1]Medianentgelt!O6</f>
        <v>4127.0509873268493</v>
      </c>
      <c r="P33" s="5">
        <f>[1]Medianentgelt!P6</f>
        <v>3938.2394140180145</v>
      </c>
      <c r="Q33" s="5">
        <f>[1]Medianentgelt!Q6</f>
        <v>3488.1165921650063</v>
      </c>
      <c r="R33" s="5">
        <f>[1]Medianentgelt!R6</f>
        <v>3687.4498395941655</v>
      </c>
      <c r="S33" s="5">
        <f>[1]Medianentgelt!S6</f>
        <v>3569.6634733569517</v>
      </c>
      <c r="T33" s="5">
        <f>[1]Medianentgelt!T6</f>
        <v>3620.8571428571427</v>
      </c>
      <c r="U33" s="5">
        <f>[1]Medianentgelt!U6</f>
        <v>3385.2570140280559</v>
      </c>
      <c r="V33" s="5">
        <f>[1]Medianentgelt!V6</f>
        <v>3646.0098155880069</v>
      </c>
      <c r="X33" s="21" t="str">
        <f t="shared" si="10"/>
        <v>SH</v>
      </c>
      <c r="Y33" s="9">
        <f t="shared" si="11"/>
        <v>3385.2570140280559</v>
      </c>
      <c r="Z33" s="21" t="str">
        <f t="shared" si="12"/>
        <v>HH</v>
      </c>
      <c r="AA33" s="9">
        <f t="shared" si="13"/>
        <v>4127.0509873268493</v>
      </c>
    </row>
    <row r="34" spans="1:27" x14ac:dyDescent="0.35">
      <c r="A34">
        <f>[1]Medianentgelt!A7</f>
        <v>2023</v>
      </c>
      <c r="B34" s="5">
        <f>[1]Medianentgelt!B7</f>
        <v>3173.1116933259791</v>
      </c>
      <c r="C34" s="5">
        <f>[1]Medianentgelt!C7</f>
        <v>3097.9290497448978</v>
      </c>
      <c r="D34" s="5">
        <f>[1]Medianentgelt!D7</f>
        <v>3182.3742017879949</v>
      </c>
      <c r="E34" s="5">
        <f>[1]Medianentgelt!E7</f>
        <v>3152.3945108506441</v>
      </c>
      <c r="F34" s="5">
        <f>[1]Medianentgelt!F7</f>
        <v>3108.8566508824797</v>
      </c>
      <c r="G34" s="5">
        <f>[1]Medianentgelt!G7</f>
        <v>3982.0258432622923</v>
      </c>
      <c r="H34" s="31">
        <f>[1]Medianentgelt!H7</f>
        <v>3328.7806149496378</v>
      </c>
      <c r="I34" s="5" t="str">
        <f>[1]Medianentgelt!I7</f>
        <v>.</v>
      </c>
      <c r="J34" s="5" t="str">
        <f>[1]Medianentgelt!J7</f>
        <v>.</v>
      </c>
      <c r="K34" s="5">
        <f>[1]Medianentgelt!K7</f>
        <v>3897.650118781442</v>
      </c>
      <c r="L34" s="5">
        <f>[1]Medianentgelt!L7</f>
        <v>4133.6896431461173</v>
      </c>
      <c r="M34" s="5">
        <f>[1]Medianentgelt!M7</f>
        <v>3947.8411309433222</v>
      </c>
      <c r="N34" s="5">
        <f>[1]Medianentgelt!N7</f>
        <v>3941.6725955204215</v>
      </c>
      <c r="O34" s="5">
        <f>[1]Medianentgelt!O7</f>
        <v>4303.9441638608305</v>
      </c>
      <c r="P34" s="5">
        <f>[1]Medianentgelt!P7</f>
        <v>4087.0676325975519</v>
      </c>
      <c r="Q34" s="5">
        <f>[1]Medianentgelt!Q7</f>
        <v>3626.722437916636</v>
      </c>
      <c r="R34" s="5">
        <f>[1]Medianentgelt!R7</f>
        <v>3820.6032317401923</v>
      </c>
      <c r="S34" s="5">
        <f>[1]Medianentgelt!S7</f>
        <v>3706.981275902901</v>
      </c>
      <c r="T34" s="5">
        <f>[1]Medianentgelt!T7</f>
        <v>3770.2233468286099</v>
      </c>
      <c r="U34" s="5">
        <f>[1]Medianentgelt!U7</f>
        <v>3526.4135970453881</v>
      </c>
      <c r="V34" s="5">
        <f>[1]Medianentgelt!V7</f>
        <v>3795.5588142929314</v>
      </c>
      <c r="X34" s="21" t="str">
        <f t="shared" si="10"/>
        <v>SH</v>
      </c>
      <c r="Y34" s="9">
        <f t="shared" si="11"/>
        <v>3526.4135970453881</v>
      </c>
      <c r="Z34" s="21" t="str">
        <f t="shared" si="12"/>
        <v>HH</v>
      </c>
      <c r="AA34" s="9">
        <f t="shared" si="13"/>
        <v>4303.9441638608305</v>
      </c>
    </row>
    <row r="35" spans="1:27" x14ac:dyDescent="0.35">
      <c r="A35">
        <f>A34+1</f>
        <v>2024</v>
      </c>
      <c r="B35" s="5">
        <f>[1]Medianentgelt!B8</f>
        <v>3401.5638297872342</v>
      </c>
      <c r="C35" s="5">
        <f>[1]Medianentgelt!C8</f>
        <v>3294.2622439893144</v>
      </c>
      <c r="D35" s="5">
        <f>[1]Medianentgelt!D8</f>
        <v>3387.9644714038127</v>
      </c>
      <c r="E35" s="5">
        <f>[1]Medianentgelt!E8</f>
        <v>3352.7425465434189</v>
      </c>
      <c r="F35" s="5">
        <f>[1]Medianentgelt!F8</f>
        <v>3306.5121107266436</v>
      </c>
      <c r="G35" s="5">
        <f>[1]Medianentgelt!G8</f>
        <v>4197.7385479688846</v>
      </c>
      <c r="H35" s="31">
        <f>[1]Medianentgelt!H8</f>
        <v>3538.8303640808899</v>
      </c>
      <c r="I35" s="5" t="str">
        <f>[1]Medianentgelt!I8</f>
        <v>.</v>
      </c>
      <c r="J35" s="5" t="str">
        <f>[1]Medianentgelt!J8</f>
        <v>.</v>
      </c>
      <c r="K35" s="5">
        <f>[1]Medianentgelt!K8</f>
        <v>4117.0274551189978</v>
      </c>
      <c r="L35" s="5">
        <f>[1]Medianentgelt!L8</f>
        <v>4356.412962545126</v>
      </c>
      <c r="M35" s="5">
        <f>[1]Medianentgelt!M8</f>
        <v>4166.2218743010508</v>
      </c>
      <c r="N35" s="5">
        <f>[1]Medianentgelt!N8</f>
        <v>4157.4536423841064</v>
      </c>
      <c r="O35" s="5">
        <f>[1]Medianentgelt!O8</f>
        <v>4527.1240638228592</v>
      </c>
      <c r="P35" s="5">
        <f>[1]Medianentgelt!P8</f>
        <v>4325.4627421758569</v>
      </c>
      <c r="Q35" s="5">
        <f>[1]Medianentgelt!Q8</f>
        <v>3831.5563762552829</v>
      </c>
      <c r="R35" s="5">
        <f>[1]Medianentgelt!R8</f>
        <v>4037.837450145792</v>
      </c>
      <c r="S35" s="5">
        <f>[1]Medianentgelt!S8</f>
        <v>3919.5638053894668</v>
      </c>
      <c r="T35" s="5">
        <f>[1]Medianentgelt!T8</f>
        <v>3975.056462968178</v>
      </c>
      <c r="U35" s="5">
        <f>[1]Medianentgelt!U8</f>
        <v>3730.6664539459689</v>
      </c>
      <c r="V35" s="5">
        <f>[1]Medianentgelt!V8</f>
        <v>4013.355172886676</v>
      </c>
      <c r="X35" s="21" t="str">
        <f t="shared" ref="X35" si="14">HLOOKUP(Y35,$L35:$U132,ROW(L$107)-ROW(X35)+1,0)</f>
        <v>SH</v>
      </c>
      <c r="Y35" s="9">
        <f t="shared" ref="Y35" si="15">MIN(L35:U35)</f>
        <v>3730.6664539459689</v>
      </c>
      <c r="Z35" s="21" t="str">
        <f t="shared" ref="Z35" si="16">HLOOKUP(AA35,$L35:$U132,ROW(N$107)-ROW(Z35)+1,0)</f>
        <v>HH</v>
      </c>
      <c r="AA35" s="9">
        <f t="shared" ref="AA35" si="17">MAX(L35:U35)</f>
        <v>4527.1240638228592</v>
      </c>
    </row>
    <row r="36" spans="1:27" x14ac:dyDescent="0.35">
      <c r="A36">
        <f>A35+1</f>
        <v>2025</v>
      </c>
      <c r="D36" s="78"/>
    </row>
    <row r="40" spans="1:27" x14ac:dyDescent="0.35">
      <c r="B40" s="3"/>
      <c r="C40" s="3"/>
      <c r="D40" s="3"/>
      <c r="E40" s="3"/>
      <c r="F40" s="3"/>
      <c r="G40" s="3"/>
      <c r="H40" s="3"/>
      <c r="I40" s="3"/>
      <c r="J40" s="3"/>
      <c r="K40" s="3"/>
      <c r="L40" s="3"/>
      <c r="M40" s="3"/>
      <c r="N40" s="3"/>
      <c r="O40" s="3"/>
      <c r="P40" s="3"/>
      <c r="Q40" s="3"/>
      <c r="R40" s="3"/>
      <c r="S40" s="3"/>
      <c r="T40" s="3"/>
      <c r="U40" s="3"/>
      <c r="V40" s="3"/>
    </row>
    <row r="41" spans="1:27" x14ac:dyDescent="0.35">
      <c r="H41"/>
    </row>
    <row r="107" spans="12:21" x14ac:dyDescent="0.35">
      <c r="L107" t="s">
        <v>297</v>
      </c>
      <c r="M107" t="s">
        <v>298</v>
      </c>
      <c r="N107" t="s">
        <v>299</v>
      </c>
      <c r="O107" t="s">
        <v>300</v>
      </c>
      <c r="P107" t="s">
        <v>301</v>
      </c>
      <c r="Q107" t="s">
        <v>302</v>
      </c>
      <c r="R107" t="s">
        <v>303</v>
      </c>
      <c r="S107" t="s">
        <v>304</v>
      </c>
      <c r="T107" t="s">
        <v>305</v>
      </c>
      <c r="U107" t="s">
        <v>306</v>
      </c>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DDC9B-F59E-4235-8FA9-C1F7EFC3452D}">
  <sheetPr codeName="Tabelle37"/>
  <dimension ref="A1:Z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09.54296875" customWidth="1"/>
    <col min="7" max="7" width="77.1796875" customWidth="1"/>
    <col min="8" max="10" width="11.453125" style="57"/>
    <col min="11" max="11" width="12.26953125" style="57" customWidth="1"/>
    <col min="12" max="15" width="11.453125" style="57"/>
    <col min="16" max="16" width="12" style="57" customWidth="1"/>
    <col min="17" max="26" width="11.453125" style="57"/>
  </cols>
  <sheetData>
    <row r="1" spans="1:25" ht="29" x14ac:dyDescent="0.35">
      <c r="A1" s="4" t="s">
        <v>380</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Einkommensverteilung!A3&amp;", "&amp;I4</f>
        <v>Medianentgelt der Sozialversicherungspflichtig Vollzeitbeschäftigten pro Monat, Westdeutschland ohne Berlin=100, 2024</v>
      </c>
    </row>
    <row r="4" spans="1:25" x14ac:dyDescent="0.35">
      <c r="I4" s="57">
        <f>Einkommensverteilung!A9</f>
        <v>2024</v>
      </c>
      <c r="J4" s="57">
        <f>Einkommensverteilung!B9</f>
        <v>82.621839831498434</v>
      </c>
      <c r="K4" s="57">
        <f>Einkommensverteilung!C9</f>
        <v>80.015551994760699</v>
      </c>
      <c r="L4" s="57">
        <f>Einkommensverteilung!D9</f>
        <v>82.291519994390896</v>
      </c>
      <c r="M4" s="57">
        <f>Einkommensverteilung!E9</f>
        <v>81.436001656357959</v>
      </c>
      <c r="N4" s="57">
        <f>Einkommensverteilung!F9</f>
        <v>80.313093530999367</v>
      </c>
    </row>
    <row r="5" spans="1:25" x14ac:dyDescent="0.35">
      <c r="O5" s="57">
        <f>Einkommensverteilung!G9</f>
        <v>101.96042153543409</v>
      </c>
    </row>
    <row r="6" spans="1:25" x14ac:dyDescent="0.35">
      <c r="P6" s="57">
        <f>Einkommensverteilung!L9</f>
        <v>105.81452297891487</v>
      </c>
      <c r="Q6" s="57">
        <f>Einkommensverteilung!M9</f>
        <v>101.19490141171845</v>
      </c>
      <c r="R6" s="57">
        <f>Einkommensverteilung!N9</f>
        <v>100.98192658916676</v>
      </c>
      <c r="S6" s="57">
        <f>Einkommensverteilung!O9</f>
        <v>109.96098795003076</v>
      </c>
      <c r="T6" s="57">
        <f>Einkommensverteilung!P9</f>
        <v>105.06276164852136</v>
      </c>
      <c r="U6" s="57">
        <f>Einkommensverteilung!Q9</f>
        <v>93.066087560121375</v>
      </c>
      <c r="V6" s="57">
        <f>Einkommensverteilung!R9</f>
        <v>98.076524729638535</v>
      </c>
      <c r="W6" s="57">
        <f>Einkommensverteilung!S9</f>
        <v>95.203732501613274</v>
      </c>
      <c r="X6" s="57">
        <f>Einkommensverteilung!T9</f>
        <v>96.551614151265937</v>
      </c>
      <c r="Y6" s="57">
        <f>Einkommensverteilung!U9</f>
        <v>90.615534985256446</v>
      </c>
    </row>
    <row r="7" spans="1:25" x14ac:dyDescent="0.35">
      <c r="J7" s="57">
        <f>Einkommensverteilung!H9</f>
        <v>85.955957366298506</v>
      </c>
      <c r="K7" s="57">
        <f>J7</f>
        <v>85.955957366298506</v>
      </c>
      <c r="L7" s="57">
        <f>K7</f>
        <v>85.955957366298506</v>
      </c>
      <c r="M7" s="57">
        <f>L7</f>
        <v>85.955957366298506</v>
      </c>
      <c r="N7" s="57">
        <f>M7</f>
        <v>85.955957366298506</v>
      </c>
      <c r="O7" s="57">
        <f>N7</f>
        <v>85.955957366298506</v>
      </c>
    </row>
    <row r="8" spans="1:25" x14ac:dyDescent="0.35">
      <c r="P8" s="57">
        <f>Einkommensverteilung!K9</f>
        <v>100</v>
      </c>
      <c r="Q8" s="57">
        <f t="shared" ref="Q8:Y8" si="0">P8</f>
        <v>100</v>
      </c>
      <c r="R8" s="57">
        <f t="shared" si="0"/>
        <v>100</v>
      </c>
      <c r="S8" s="57">
        <f t="shared" si="0"/>
        <v>100</v>
      </c>
      <c r="T8" s="57">
        <f t="shared" si="0"/>
        <v>100</v>
      </c>
      <c r="U8" s="57">
        <f t="shared" si="0"/>
        <v>100</v>
      </c>
      <c r="V8" s="57">
        <f t="shared" si="0"/>
        <v>100</v>
      </c>
      <c r="W8" s="57">
        <f t="shared" si="0"/>
        <v>100</v>
      </c>
      <c r="X8" s="57">
        <f t="shared" si="0"/>
        <v>100</v>
      </c>
      <c r="Y8" s="57">
        <f t="shared" si="0"/>
        <v>100</v>
      </c>
    </row>
    <row r="11" spans="1:25" x14ac:dyDescent="0.35">
      <c r="I11" s="57" t="s">
        <v>733</v>
      </c>
    </row>
    <row r="12" spans="1:25" x14ac:dyDescent="0.35">
      <c r="J12" s="57">
        <f>Einkommensverteilung!B13</f>
        <v>24.407628392554475</v>
      </c>
      <c r="K12" s="57">
        <f>Einkommensverteilung!C13</f>
        <v>26.553384759955087</v>
      </c>
      <c r="L12" s="57">
        <f>Einkommensverteilung!D13</f>
        <v>24.632956012494969</v>
      </c>
      <c r="M12" s="57">
        <f>Einkommensverteilung!E13</f>
        <v>24.532036374660215</v>
      </c>
      <c r="N12" s="57">
        <f>Einkommensverteilung!F13</f>
        <v>25.453711710735995</v>
      </c>
    </row>
    <row r="13" spans="1:25" x14ac:dyDescent="0.35">
      <c r="O13" s="57">
        <f>Einkommensverteilung!G13</f>
        <v>14.436676871819435</v>
      </c>
    </row>
    <row r="14" spans="1:25" x14ac:dyDescent="0.35">
      <c r="P14" s="57">
        <f>Einkommensverteilung!L13</f>
        <v>12.015226443755628</v>
      </c>
      <c r="Q14" s="57">
        <f>Einkommensverteilung!M13</f>
        <v>13.131773581391773</v>
      </c>
      <c r="R14" s="57">
        <f>Einkommensverteilung!N13</f>
        <v>14.289728658924469</v>
      </c>
      <c r="S14" s="57">
        <f>Einkommensverteilung!O13</f>
        <v>11.624987638454384</v>
      </c>
      <c r="T14" s="57">
        <f>Einkommensverteilung!P13</f>
        <v>13.165823826609994</v>
      </c>
      <c r="U14" s="57">
        <f>Einkommensverteilung!Q13</f>
        <v>16.956333306123291</v>
      </c>
      <c r="V14" s="57">
        <f>Einkommensverteilung!R13</f>
        <v>15.064712266373741</v>
      </c>
      <c r="W14" s="57">
        <f>Einkommensverteilung!S13</f>
        <v>16.06810945344332</v>
      </c>
      <c r="X14" s="57">
        <f>Einkommensverteilung!T13</f>
        <v>15.849717424477276</v>
      </c>
      <c r="Y14" s="57">
        <f>Einkommensverteilung!U13</f>
        <v>17.661556807612179</v>
      </c>
    </row>
    <row r="15" spans="1:25" x14ac:dyDescent="0.35">
      <c r="J15" s="57">
        <f>Einkommensverteilung!H13</f>
        <v>22.169459605413071</v>
      </c>
      <c r="K15" s="57">
        <f>J15</f>
        <v>22.169459605413071</v>
      </c>
      <c r="L15" s="57">
        <f t="shared" ref="L15:O15" si="1">K15</f>
        <v>22.169459605413071</v>
      </c>
      <c r="M15" s="57">
        <f t="shared" si="1"/>
        <v>22.169459605413071</v>
      </c>
      <c r="N15" s="57">
        <f t="shared" si="1"/>
        <v>22.169459605413071</v>
      </c>
      <c r="O15" s="57">
        <f t="shared" si="1"/>
        <v>22.169459605413071</v>
      </c>
    </row>
    <row r="16" spans="1:25" x14ac:dyDescent="0.35">
      <c r="P16" s="57">
        <f>Einkommensverteilung!K13</f>
        <v>14.139660486942876</v>
      </c>
      <c r="Q16" s="57">
        <f t="shared" ref="Q16:Y16" si="2">P16</f>
        <v>14.139660486942876</v>
      </c>
      <c r="R16" s="57">
        <f t="shared" si="2"/>
        <v>14.139660486942876</v>
      </c>
      <c r="S16" s="57">
        <f t="shared" si="2"/>
        <v>14.139660486942876</v>
      </c>
      <c r="T16" s="57">
        <f t="shared" si="2"/>
        <v>14.139660486942876</v>
      </c>
      <c r="U16" s="57">
        <f t="shared" si="2"/>
        <v>14.139660486942876</v>
      </c>
      <c r="V16" s="57">
        <f t="shared" si="2"/>
        <v>14.139660486942876</v>
      </c>
      <c r="W16" s="57">
        <f t="shared" si="2"/>
        <v>14.139660486942876</v>
      </c>
      <c r="X16" s="57">
        <f t="shared" si="2"/>
        <v>14.139660486942876</v>
      </c>
      <c r="Y16" s="57">
        <f t="shared" si="2"/>
        <v>14.139660486942876</v>
      </c>
    </row>
    <row r="19" spans="9:25" x14ac:dyDescent="0.35">
      <c r="I19" s="57" t="s">
        <v>734</v>
      </c>
    </row>
    <row r="20" spans="9:25" x14ac:dyDescent="0.35">
      <c r="J20" s="57">
        <f>Einkommensverteilung!B14</f>
        <v>9.3847138072479588</v>
      </c>
      <c r="K20" s="57">
        <f>Einkommensverteilung!C14</f>
        <v>7.7813834924004484</v>
      </c>
      <c r="L20" s="57">
        <f>Einkommensverteilung!D14</f>
        <v>10.498620403618135</v>
      </c>
      <c r="M20" s="57">
        <f>Einkommensverteilung!E14</f>
        <v>8.1060741581489459</v>
      </c>
      <c r="N20" s="57">
        <f>Einkommensverteilung!F14</f>
        <v>7.6320821657506404</v>
      </c>
    </row>
    <row r="21" spans="9:25" x14ac:dyDescent="0.35">
      <c r="O21" s="57">
        <f>Einkommensverteilung!G14</f>
        <v>23.59497873141942</v>
      </c>
    </row>
    <row r="22" spans="9:25" x14ac:dyDescent="0.35">
      <c r="P22" s="57">
        <f>Einkommensverteilung!L14</f>
        <v>24.653670283710646</v>
      </c>
      <c r="Q22" s="57">
        <f>Einkommensverteilung!M14</f>
        <v>22.676213040886047</v>
      </c>
      <c r="R22" s="57">
        <f>Einkommensverteilung!N14</f>
        <v>20.833529218184381</v>
      </c>
      <c r="S22" s="57">
        <f>Einkommensverteilung!O14</f>
        <v>28.606590866060127</v>
      </c>
      <c r="T22" s="57">
        <f>Einkommensverteilung!P14</f>
        <v>25.4148984884343</v>
      </c>
      <c r="U22" s="57">
        <f>Einkommensverteilung!Q14</f>
        <v>15.206281809232086</v>
      </c>
      <c r="V22" s="57">
        <f>Einkommensverteilung!R14</f>
        <v>18.674651393960666</v>
      </c>
      <c r="W22" s="57">
        <f>Einkommensverteilung!S14</f>
        <v>16.169332230892909</v>
      </c>
      <c r="X22" s="57">
        <f>Einkommensverteilung!T14</f>
        <v>14.138551107957294</v>
      </c>
      <c r="Y22" s="57">
        <f>Einkommensverteilung!U14</f>
        <v>13.321348821836532</v>
      </c>
    </row>
    <row r="23" spans="9:25" x14ac:dyDescent="0.35">
      <c r="J23" s="57">
        <f>Einkommensverteilung!H14</f>
        <v>12.893687016891016</v>
      </c>
      <c r="K23" s="57">
        <f>J23</f>
        <v>12.893687016891016</v>
      </c>
      <c r="L23" s="57">
        <f t="shared" ref="L23:O23" si="3">K23</f>
        <v>12.893687016891016</v>
      </c>
      <c r="M23" s="57">
        <f t="shared" si="3"/>
        <v>12.893687016891016</v>
      </c>
      <c r="N23" s="57">
        <f t="shared" si="3"/>
        <v>12.893687016891016</v>
      </c>
      <c r="O23" s="57">
        <f t="shared" si="3"/>
        <v>12.893687016891016</v>
      </c>
    </row>
    <row r="24" spans="9:25" x14ac:dyDescent="0.35">
      <c r="P24" s="57">
        <f>Einkommensverteilung!K14</f>
        <v>20.908459260323088</v>
      </c>
      <c r="Q24" s="57">
        <f>P24</f>
        <v>20.908459260323088</v>
      </c>
      <c r="R24" s="57">
        <f t="shared" ref="R24:Y24" si="4">Q24</f>
        <v>20.908459260323088</v>
      </c>
      <c r="S24" s="57">
        <f t="shared" si="4"/>
        <v>20.908459260323088</v>
      </c>
      <c r="T24" s="57">
        <f t="shared" si="4"/>
        <v>20.908459260323088</v>
      </c>
      <c r="U24" s="57">
        <f t="shared" si="4"/>
        <v>20.908459260323088</v>
      </c>
      <c r="V24" s="57">
        <f t="shared" si="4"/>
        <v>20.908459260323088</v>
      </c>
      <c r="W24" s="57">
        <f t="shared" si="4"/>
        <v>20.908459260323088</v>
      </c>
      <c r="X24" s="57">
        <f t="shared" si="4"/>
        <v>20.908459260323088</v>
      </c>
      <c r="Y24" s="57">
        <f t="shared" si="4"/>
        <v>20.908459260323088</v>
      </c>
    </row>
    <row r="27" spans="9:25" x14ac:dyDescent="0.35">
      <c r="I27" s="57" t="s">
        <v>795</v>
      </c>
    </row>
    <row r="28" spans="9:25" x14ac:dyDescent="0.35">
      <c r="J28" s="59">
        <f>Einkommensverteilung!B19</f>
        <v>13.4</v>
      </c>
      <c r="K28" s="59">
        <f>Einkommensverteilung!C19</f>
        <v>14.1</v>
      </c>
      <c r="L28" s="59">
        <f>Einkommensverteilung!D19</f>
        <v>13</v>
      </c>
      <c r="M28" s="59">
        <f>Einkommensverteilung!E19</f>
        <v>15.1</v>
      </c>
      <c r="N28" s="59">
        <f>Einkommensverteilung!F19</f>
        <v>13.1</v>
      </c>
    </row>
    <row r="29" spans="9:25" x14ac:dyDescent="0.35">
      <c r="O29" s="59">
        <f>Einkommensverteilung!G19</f>
        <v>19.100000000000001</v>
      </c>
    </row>
    <row r="30" spans="9:25" x14ac:dyDescent="0.35">
      <c r="P30" s="59">
        <f>Einkommensverteilung!L19</f>
        <v>15.1</v>
      </c>
      <c r="Q30" s="59">
        <f>Einkommensverteilung!M19</f>
        <v>15.1</v>
      </c>
      <c r="R30" s="59">
        <f>Einkommensverteilung!N19</f>
        <v>19.7</v>
      </c>
      <c r="S30" s="59">
        <f>Einkommensverteilung!O19</f>
        <v>19.5</v>
      </c>
      <c r="T30" s="59">
        <f>Einkommensverteilung!P19</f>
        <v>17.2</v>
      </c>
      <c r="U30" s="59">
        <f>Einkommensverteilung!Q19</f>
        <v>16.600000000000001</v>
      </c>
      <c r="V30" s="59">
        <f>Einkommensverteilung!R19</f>
        <v>17.8</v>
      </c>
      <c r="W30" s="59">
        <f>Einkommensverteilung!S19</f>
        <v>16.600000000000001</v>
      </c>
      <c r="X30" s="59">
        <f>Einkommensverteilung!T19</f>
        <v>17.600000000000001</v>
      </c>
      <c r="Y30" s="59">
        <f>Einkommensverteilung!U19</f>
        <v>17.3</v>
      </c>
    </row>
    <row r="31" spans="9:25" x14ac:dyDescent="0.35">
      <c r="J31" s="59">
        <f>Einkommensverteilung!H19</f>
        <v>14.855166779265138</v>
      </c>
      <c r="K31" s="59">
        <f>J31</f>
        <v>14.855166779265138</v>
      </c>
      <c r="L31" s="59">
        <f t="shared" ref="L31:O31" si="5">K31</f>
        <v>14.855166779265138</v>
      </c>
      <c r="M31" s="59">
        <f t="shared" si="5"/>
        <v>14.855166779265138</v>
      </c>
      <c r="N31" s="59">
        <f t="shared" si="5"/>
        <v>14.855166779265138</v>
      </c>
      <c r="O31" s="59">
        <f t="shared" si="5"/>
        <v>14.855166779265138</v>
      </c>
    </row>
    <row r="32" spans="9:25" x14ac:dyDescent="0.35">
      <c r="P32" s="59">
        <f>Einkommensverteilung!K19</f>
        <v>16.590639403015945</v>
      </c>
      <c r="Q32" s="57">
        <f t="shared" ref="Q32:Y32" si="6">P32</f>
        <v>16.590639403015945</v>
      </c>
      <c r="R32" s="57">
        <f t="shared" si="6"/>
        <v>16.590639403015945</v>
      </c>
      <c r="S32" s="57">
        <f t="shared" si="6"/>
        <v>16.590639403015945</v>
      </c>
      <c r="T32" s="57">
        <f t="shared" si="6"/>
        <v>16.590639403015945</v>
      </c>
      <c r="U32" s="57">
        <f t="shared" si="6"/>
        <v>16.590639403015945</v>
      </c>
      <c r="V32" s="57">
        <f t="shared" si="6"/>
        <v>16.590639403015945</v>
      </c>
      <c r="W32" s="57">
        <f t="shared" si="6"/>
        <v>16.590639403015945</v>
      </c>
      <c r="X32" s="57">
        <f t="shared" si="6"/>
        <v>16.590639403015945</v>
      </c>
      <c r="Y32" s="57">
        <f t="shared" si="6"/>
        <v>16.590639403015945</v>
      </c>
    </row>
    <row r="35" spans="9:25" x14ac:dyDescent="0.35">
      <c r="I35" s="57" t="s">
        <v>796</v>
      </c>
    </row>
    <row r="36" spans="9:25" x14ac:dyDescent="0.35">
      <c r="J36" s="57">
        <f>Einkommensverteilung!B26</f>
        <v>14.9</v>
      </c>
      <c r="K36" s="57">
        <f>Einkommensverteilung!C26</f>
        <v>17.2</v>
      </c>
      <c r="L36" s="57">
        <f>Einkommensverteilung!D26</f>
        <v>16.100000000000001</v>
      </c>
      <c r="M36" s="57">
        <f>Einkommensverteilung!E26</f>
        <v>22.3</v>
      </c>
      <c r="N36" s="57">
        <f>Einkommensverteilung!F26</f>
        <v>15.7</v>
      </c>
    </row>
    <row r="37" spans="9:25" x14ac:dyDescent="0.35">
      <c r="O37" s="57">
        <f>Einkommensverteilung!G26</f>
        <v>16.5</v>
      </c>
    </row>
    <row r="38" spans="9:25" x14ac:dyDescent="0.35">
      <c r="I38" s="59"/>
      <c r="P38" s="57">
        <f>Einkommensverteilung!L26</f>
        <v>13.2</v>
      </c>
      <c r="Q38" s="57">
        <f>Einkommensverteilung!M26</f>
        <v>11.8</v>
      </c>
      <c r="R38" s="57">
        <f>Einkommensverteilung!N26</f>
        <v>25.9</v>
      </c>
      <c r="S38" s="57">
        <f>Einkommensverteilung!O26</f>
        <v>16</v>
      </c>
      <c r="T38" s="57">
        <f>Einkommensverteilung!P26</f>
        <v>15.5</v>
      </c>
      <c r="U38" s="57">
        <f>Einkommensverteilung!Q26</f>
        <v>16.899999999999999</v>
      </c>
      <c r="V38" s="57">
        <f>Einkommensverteilung!R26</f>
        <v>17.399999999999999</v>
      </c>
      <c r="W38" s="57">
        <f>Einkommensverteilung!S26</f>
        <v>15.6</v>
      </c>
      <c r="X38" s="57">
        <f>Einkommensverteilung!T26</f>
        <v>15.3</v>
      </c>
      <c r="Y38" s="57">
        <f>Einkommensverteilung!U26</f>
        <v>14.7</v>
      </c>
    </row>
    <row r="39" spans="9:25" x14ac:dyDescent="0.35">
      <c r="I39" s="59"/>
      <c r="J39" s="57">
        <f>Einkommensverteilung!H26</f>
        <v>16.899999999999999</v>
      </c>
      <c r="K39" s="57">
        <f>J39</f>
        <v>16.899999999999999</v>
      </c>
      <c r="L39" s="57">
        <f t="shared" ref="L39:O39" si="7">K39</f>
        <v>16.899999999999999</v>
      </c>
      <c r="M39" s="57">
        <f t="shared" si="7"/>
        <v>16.899999999999999</v>
      </c>
      <c r="N39" s="57">
        <f t="shared" si="7"/>
        <v>16.899999999999999</v>
      </c>
      <c r="O39" s="57">
        <f t="shared" si="7"/>
        <v>16.899999999999999</v>
      </c>
    </row>
    <row r="40" spans="9:25" x14ac:dyDescent="0.35">
      <c r="I40" s="59"/>
      <c r="P40" s="57">
        <f>Einkommensverteilung!K26</f>
        <v>15.1</v>
      </c>
      <c r="Q40" s="57">
        <f t="shared" ref="Q40:Y40" si="8">P40</f>
        <v>15.1</v>
      </c>
      <c r="R40" s="57">
        <f t="shared" si="8"/>
        <v>15.1</v>
      </c>
      <c r="S40" s="57">
        <f t="shared" si="8"/>
        <v>15.1</v>
      </c>
      <c r="T40" s="57">
        <f t="shared" si="8"/>
        <v>15.1</v>
      </c>
      <c r="U40" s="57">
        <f t="shared" si="8"/>
        <v>15.1</v>
      </c>
      <c r="V40" s="57">
        <f t="shared" si="8"/>
        <v>15.1</v>
      </c>
      <c r="W40" s="57">
        <f t="shared" si="8"/>
        <v>15.1</v>
      </c>
      <c r="X40" s="57">
        <f t="shared" si="8"/>
        <v>15.1</v>
      </c>
      <c r="Y40" s="57">
        <f t="shared" si="8"/>
        <v>15.1</v>
      </c>
    </row>
    <row r="45" spans="9:25" x14ac:dyDescent="0.35">
      <c r="I45" s="57" t="str">
        <f>Einkommensverteilung!A43&amp;", "&amp;I47</f>
        <v xml:space="preserve">, </v>
      </c>
    </row>
    <row r="46" spans="9:25" x14ac:dyDescent="0.35">
      <c r="I46" s="57">
        <f>Einkommensverteilung!A47</f>
        <v>0</v>
      </c>
      <c r="J46" s="57">
        <f>Einkommensverteilung!B47</f>
        <v>0</v>
      </c>
      <c r="K46" s="57">
        <f>Einkommensverteilung!C47</f>
        <v>0</v>
      </c>
      <c r="L46" s="57">
        <f>Einkommensverteilung!D47</f>
        <v>0</v>
      </c>
      <c r="M46" s="57">
        <f>Einkommensverteilung!E47</f>
        <v>0</v>
      </c>
      <c r="N46" s="57">
        <f>Einkommensverteilung!F47</f>
        <v>0</v>
      </c>
    </row>
    <row r="47" spans="9:25" x14ac:dyDescent="0.35">
      <c r="I47" s="59"/>
      <c r="O47" s="57">
        <f>Einkommensverteilung!G47</f>
        <v>0</v>
      </c>
    </row>
    <row r="48" spans="9:25" x14ac:dyDescent="0.35">
      <c r="I48" s="59"/>
      <c r="P48" s="57">
        <f>Einkommensverteilung!L47</f>
        <v>0</v>
      </c>
      <c r="Q48" s="57">
        <f>Einkommensverteilung!M47</f>
        <v>0</v>
      </c>
      <c r="R48" s="57">
        <f>Einkommensverteilung!N47</f>
        <v>0</v>
      </c>
      <c r="S48" s="57">
        <f>Einkommensverteilung!O47</f>
        <v>0</v>
      </c>
      <c r="T48" s="57">
        <f>Einkommensverteilung!P47</f>
        <v>0</v>
      </c>
      <c r="U48" s="57">
        <f>Einkommensverteilung!Q47</f>
        <v>0</v>
      </c>
      <c r="V48" s="57">
        <f>Einkommensverteilung!R47</f>
        <v>0</v>
      </c>
      <c r="W48" s="57">
        <f>Einkommensverteilung!S47</f>
        <v>0</v>
      </c>
      <c r="X48" s="57">
        <f>Einkommensverteilung!T47</f>
        <v>0</v>
      </c>
      <c r="Y48" s="57">
        <f>Einkommensverteilung!U47</f>
        <v>0</v>
      </c>
    </row>
    <row r="49" spans="9:25" x14ac:dyDescent="0.35">
      <c r="I49" s="59"/>
      <c r="J49" s="57">
        <f>Einkommensverteilung!H47</f>
        <v>0</v>
      </c>
      <c r="K49" s="57">
        <f>J49</f>
        <v>0</v>
      </c>
      <c r="L49" s="57">
        <f t="shared" ref="L49:O49" si="9">K49</f>
        <v>0</v>
      </c>
      <c r="M49" s="57">
        <f t="shared" si="9"/>
        <v>0</v>
      </c>
      <c r="N49" s="57">
        <f t="shared" si="9"/>
        <v>0</v>
      </c>
      <c r="O49" s="57">
        <f t="shared" si="9"/>
        <v>0</v>
      </c>
    </row>
    <row r="50" spans="9:25" x14ac:dyDescent="0.35">
      <c r="P50" s="57">
        <f>Einkommensverteilung!K47</f>
        <v>0</v>
      </c>
      <c r="Q50" s="57">
        <f t="shared" ref="Q50:Y50" si="10">P50</f>
        <v>0</v>
      </c>
      <c r="R50" s="57">
        <f t="shared" si="10"/>
        <v>0</v>
      </c>
      <c r="S50" s="57">
        <f t="shared" si="10"/>
        <v>0</v>
      </c>
      <c r="T50" s="57">
        <f t="shared" si="10"/>
        <v>0</v>
      </c>
      <c r="U50" s="57">
        <f t="shared" si="10"/>
        <v>0</v>
      </c>
      <c r="V50" s="57">
        <f t="shared" si="10"/>
        <v>0</v>
      </c>
      <c r="W50" s="57">
        <f t="shared" si="10"/>
        <v>0</v>
      </c>
      <c r="X50" s="57">
        <f t="shared" si="10"/>
        <v>0</v>
      </c>
      <c r="Y50" s="57">
        <f t="shared" si="10"/>
        <v>0</v>
      </c>
    </row>
    <row r="52" spans="9:25" x14ac:dyDescent="0.35">
      <c r="I52" s="57" t="str">
        <f>Einkommensverteilung!A54&amp;", "&amp;I53</f>
        <v>, 0</v>
      </c>
    </row>
    <row r="53" spans="9:25" x14ac:dyDescent="0.35">
      <c r="I53" s="57">
        <f>Einkommensverteilung!A58</f>
        <v>0</v>
      </c>
      <c r="J53" s="57">
        <f>Einkommensverteilung!B58</f>
        <v>0</v>
      </c>
      <c r="K53" s="57">
        <f>Einkommensverteilung!C58</f>
        <v>0</v>
      </c>
      <c r="L53" s="57">
        <f>Einkommensverteilung!D58</f>
        <v>0</v>
      </c>
      <c r="M53" s="57">
        <f>Einkommensverteilung!E58</f>
        <v>0</v>
      </c>
      <c r="N53" s="57">
        <f>Einkommensverteilung!F58</f>
        <v>0</v>
      </c>
    </row>
    <row r="54" spans="9:25" x14ac:dyDescent="0.35">
      <c r="I54" s="59"/>
      <c r="O54" s="57">
        <f>Einkommensverteilung!G58</f>
        <v>0</v>
      </c>
    </row>
    <row r="55" spans="9:25" x14ac:dyDescent="0.35">
      <c r="I55" s="59"/>
      <c r="P55" s="57">
        <f>Einkommensverteilung!L58</f>
        <v>0</v>
      </c>
      <c r="Q55" s="57">
        <f>Einkommensverteilung!M58</f>
        <v>0</v>
      </c>
      <c r="R55" s="57">
        <f>Einkommensverteilung!N58</f>
        <v>0</v>
      </c>
      <c r="S55" s="57">
        <f>Einkommensverteilung!O58</f>
        <v>0</v>
      </c>
      <c r="T55" s="57">
        <f>Einkommensverteilung!P58</f>
        <v>0</v>
      </c>
      <c r="U55" s="57">
        <f>Einkommensverteilung!Q58</f>
        <v>0</v>
      </c>
      <c r="V55" s="57">
        <f>Einkommensverteilung!R58</f>
        <v>0</v>
      </c>
      <c r="W55" s="57">
        <f>Einkommensverteilung!S58</f>
        <v>0</v>
      </c>
      <c r="X55" s="57">
        <f>Einkommensverteilung!T58</f>
        <v>0</v>
      </c>
      <c r="Y55" s="57">
        <f>Einkommensverteilung!U58</f>
        <v>0</v>
      </c>
    </row>
    <row r="56" spans="9:25" x14ac:dyDescent="0.35">
      <c r="I56" s="59"/>
      <c r="J56" s="57">
        <f>Einkommensverteilung!H58</f>
        <v>0</v>
      </c>
      <c r="K56" s="57">
        <f>J56</f>
        <v>0</v>
      </c>
      <c r="L56" s="57">
        <f t="shared" ref="L56:O56" si="11">K56</f>
        <v>0</v>
      </c>
      <c r="M56" s="57">
        <f t="shared" si="11"/>
        <v>0</v>
      </c>
      <c r="N56" s="57">
        <f t="shared" si="11"/>
        <v>0</v>
      </c>
      <c r="O56" s="57">
        <f t="shared" si="11"/>
        <v>0</v>
      </c>
    </row>
    <row r="57" spans="9:25" x14ac:dyDescent="0.35">
      <c r="P57" s="57">
        <f>Einkommensverteilung!K58</f>
        <v>0</v>
      </c>
      <c r="Q57" s="57">
        <f t="shared" ref="Q57:Y57" si="12">P57</f>
        <v>0</v>
      </c>
      <c r="R57" s="57">
        <f t="shared" si="12"/>
        <v>0</v>
      </c>
      <c r="S57" s="57">
        <f t="shared" si="12"/>
        <v>0</v>
      </c>
      <c r="T57" s="57">
        <f t="shared" si="12"/>
        <v>0</v>
      </c>
      <c r="U57" s="57">
        <f t="shared" si="12"/>
        <v>0</v>
      </c>
      <c r="V57" s="57">
        <f t="shared" si="12"/>
        <v>0</v>
      </c>
      <c r="W57" s="57">
        <f t="shared" si="12"/>
        <v>0</v>
      </c>
      <c r="X57" s="57">
        <f t="shared" si="12"/>
        <v>0</v>
      </c>
      <c r="Y57" s="57">
        <f t="shared" si="12"/>
        <v>0</v>
      </c>
    </row>
    <row r="59" spans="9:25" x14ac:dyDescent="0.35">
      <c r="I59" s="57" t="str">
        <f>Einkommensverteilung!A69&amp;", "&amp;I60</f>
        <v>, 0</v>
      </c>
    </row>
    <row r="60" spans="9:25" x14ac:dyDescent="0.35">
      <c r="I60" s="57">
        <f>Einkommensverteilung!A73</f>
        <v>0</v>
      </c>
      <c r="J60" s="57">
        <f>Einkommensverteilung!B73</f>
        <v>0</v>
      </c>
      <c r="K60" s="57">
        <f>Einkommensverteilung!C73</f>
        <v>0</v>
      </c>
      <c r="L60" s="57">
        <f>Einkommensverteilung!D73</f>
        <v>0</v>
      </c>
      <c r="M60" s="57">
        <f>Einkommensverteilung!E73</f>
        <v>0</v>
      </c>
      <c r="N60" s="57">
        <f>Einkommensverteilung!F73</f>
        <v>0</v>
      </c>
    </row>
    <row r="61" spans="9:25" x14ac:dyDescent="0.35">
      <c r="O61" s="57">
        <f>Einkommensverteilung!G73</f>
        <v>0</v>
      </c>
    </row>
    <row r="62" spans="9:25" x14ac:dyDescent="0.35">
      <c r="P62" s="57">
        <f>Einkommensverteilung!L73</f>
        <v>0</v>
      </c>
      <c r="Q62" s="57">
        <f>Einkommensverteilung!M73</f>
        <v>0</v>
      </c>
      <c r="R62" s="57">
        <f>Einkommensverteilung!N73</f>
        <v>0</v>
      </c>
      <c r="S62" s="57">
        <f>Einkommensverteilung!O73</f>
        <v>0</v>
      </c>
      <c r="T62" s="57">
        <f>Einkommensverteilung!P73</f>
        <v>0</v>
      </c>
      <c r="U62" s="57">
        <f>Einkommensverteilung!Q73</f>
        <v>0</v>
      </c>
      <c r="V62" s="57">
        <f>Einkommensverteilung!R73</f>
        <v>0</v>
      </c>
      <c r="W62" s="57">
        <f>Einkommensverteilung!S73</f>
        <v>0</v>
      </c>
      <c r="X62" s="57">
        <f>Einkommensverteilung!T73</f>
        <v>0</v>
      </c>
      <c r="Y62" s="57">
        <f>Einkommensverteilung!U73</f>
        <v>0</v>
      </c>
    </row>
    <row r="63" spans="9:25" x14ac:dyDescent="0.35">
      <c r="I63" s="59"/>
      <c r="J63" s="57">
        <f>Einkommensverteilung!H73</f>
        <v>0</v>
      </c>
      <c r="K63" s="57">
        <f>J63</f>
        <v>0</v>
      </c>
      <c r="L63" s="57">
        <f t="shared" ref="L63:O63" si="13">K63</f>
        <v>0</v>
      </c>
      <c r="M63" s="57">
        <f t="shared" si="13"/>
        <v>0</v>
      </c>
      <c r="N63" s="57">
        <f t="shared" si="13"/>
        <v>0</v>
      </c>
      <c r="O63" s="57">
        <f t="shared" si="13"/>
        <v>0</v>
      </c>
    </row>
    <row r="64" spans="9:25" x14ac:dyDescent="0.35">
      <c r="P64" s="57">
        <f>Einkommensverteilung!K73</f>
        <v>0</v>
      </c>
      <c r="Q64" s="57">
        <f t="shared" ref="Q64:Y64" si="14">P64</f>
        <v>0</v>
      </c>
      <c r="R64" s="57">
        <f t="shared" si="14"/>
        <v>0</v>
      </c>
      <c r="S64" s="57">
        <f t="shared" si="14"/>
        <v>0</v>
      </c>
      <c r="T64" s="57">
        <f t="shared" si="14"/>
        <v>0</v>
      </c>
      <c r="U64" s="57">
        <f t="shared" si="14"/>
        <v>0</v>
      </c>
      <c r="V64" s="57">
        <f t="shared" si="14"/>
        <v>0</v>
      </c>
      <c r="W64" s="57">
        <f t="shared" si="14"/>
        <v>0</v>
      </c>
      <c r="X64" s="57">
        <f t="shared" si="14"/>
        <v>0</v>
      </c>
      <c r="Y64" s="57">
        <f t="shared" si="14"/>
        <v>0</v>
      </c>
    </row>
    <row r="67" spans="9:25" x14ac:dyDescent="0.35">
      <c r="I67" s="57" t="str">
        <f>Einkommensverteilung!A76&amp;", "&amp;I68</f>
        <v>, 0</v>
      </c>
    </row>
    <row r="68" spans="9:25" x14ac:dyDescent="0.35">
      <c r="I68" s="57">
        <f>Einkommensverteilung!A80</f>
        <v>0</v>
      </c>
      <c r="J68" s="57">
        <f>Einkommensverteilung!B80</f>
        <v>0</v>
      </c>
      <c r="K68" s="57">
        <f>Einkommensverteilung!C80</f>
        <v>0</v>
      </c>
      <c r="L68" s="57">
        <f>Einkommensverteilung!D80</f>
        <v>0</v>
      </c>
      <c r="M68" s="57">
        <f>Einkommensverteilung!E80</f>
        <v>0</v>
      </c>
      <c r="N68" s="57">
        <f>Einkommensverteilung!F80</f>
        <v>0</v>
      </c>
    </row>
    <row r="69" spans="9:25" x14ac:dyDescent="0.35">
      <c r="O69" s="57">
        <f>Einkommensverteilung!G80</f>
        <v>0</v>
      </c>
    </row>
    <row r="70" spans="9:25" x14ac:dyDescent="0.35">
      <c r="P70" s="57">
        <f>Einkommensverteilung!L80</f>
        <v>0</v>
      </c>
      <c r="Q70" s="57">
        <f>Einkommensverteilung!M80</f>
        <v>0</v>
      </c>
      <c r="R70" s="57">
        <f>Einkommensverteilung!N80</f>
        <v>0</v>
      </c>
      <c r="S70" s="57">
        <f>Einkommensverteilung!O80</f>
        <v>0</v>
      </c>
      <c r="T70" s="57">
        <f>Einkommensverteilung!P80</f>
        <v>0</v>
      </c>
      <c r="U70" s="57">
        <f>Einkommensverteilung!Q80</f>
        <v>0</v>
      </c>
      <c r="V70" s="57">
        <f>Einkommensverteilung!R80</f>
        <v>0</v>
      </c>
      <c r="W70" s="57">
        <f>Einkommensverteilung!S80</f>
        <v>0</v>
      </c>
      <c r="X70" s="57">
        <f>Einkommensverteilung!T80</f>
        <v>0</v>
      </c>
      <c r="Y70" s="57">
        <f>Einkommensverteilung!U80</f>
        <v>0</v>
      </c>
    </row>
    <row r="71" spans="9:25" x14ac:dyDescent="0.35">
      <c r="I71" s="59"/>
      <c r="J71" s="57">
        <f>Einkommensverteilung!H80</f>
        <v>0</v>
      </c>
      <c r="K71" s="57">
        <f>J71</f>
        <v>0</v>
      </c>
      <c r="L71" s="57">
        <f t="shared" ref="L71:O71" si="15">K71</f>
        <v>0</v>
      </c>
      <c r="M71" s="57">
        <f t="shared" si="15"/>
        <v>0</v>
      </c>
      <c r="N71" s="57">
        <f t="shared" si="15"/>
        <v>0</v>
      </c>
      <c r="O71" s="57">
        <f t="shared" si="15"/>
        <v>0</v>
      </c>
    </row>
    <row r="72" spans="9:25" x14ac:dyDescent="0.35">
      <c r="P72" s="57">
        <f>Einkommensverteilung!K80</f>
        <v>0</v>
      </c>
      <c r="Q72" s="57">
        <f t="shared" ref="Q72:Y72" si="16">P72</f>
        <v>0</v>
      </c>
      <c r="R72" s="57">
        <f t="shared" si="16"/>
        <v>0</v>
      </c>
      <c r="S72" s="57">
        <f t="shared" si="16"/>
        <v>0</v>
      </c>
      <c r="T72" s="57">
        <f t="shared" si="16"/>
        <v>0</v>
      </c>
      <c r="U72" s="57">
        <f t="shared" si="16"/>
        <v>0</v>
      </c>
      <c r="V72" s="57">
        <f t="shared" si="16"/>
        <v>0</v>
      </c>
      <c r="W72" s="57">
        <f t="shared" si="16"/>
        <v>0</v>
      </c>
      <c r="X72" s="57">
        <f t="shared" si="16"/>
        <v>0</v>
      </c>
      <c r="Y72" s="57">
        <f t="shared" si="16"/>
        <v>0</v>
      </c>
    </row>
    <row r="75" spans="9:25" x14ac:dyDescent="0.35">
      <c r="I75" s="57" t="str">
        <f>Einkommensverteilung!A61&amp;", "&amp;I76</f>
        <v>, 0</v>
      </c>
    </row>
    <row r="76" spans="9:25" x14ac:dyDescent="0.35">
      <c r="I76" s="57">
        <f>Einkommensverteilung!A67</f>
        <v>0</v>
      </c>
      <c r="J76" s="57">
        <f>Einkommensverteilung!B67</f>
        <v>0</v>
      </c>
      <c r="K76" s="57">
        <f>Einkommensverteilung!C67</f>
        <v>0</v>
      </c>
      <c r="L76" s="57">
        <f>Einkommensverteilung!D67</f>
        <v>0</v>
      </c>
      <c r="M76" s="57">
        <f>Einkommensverteilung!E67</f>
        <v>0</v>
      </c>
      <c r="N76" s="57">
        <f>Einkommensverteilung!F67</f>
        <v>0</v>
      </c>
    </row>
    <row r="77" spans="9:25" x14ac:dyDescent="0.35">
      <c r="O77" s="57">
        <f>Einkommensverteilung!G67</f>
        <v>0</v>
      </c>
    </row>
    <row r="78" spans="9:25" x14ac:dyDescent="0.35">
      <c r="P78" s="57">
        <f>Einkommensverteilung!L67</f>
        <v>0</v>
      </c>
      <c r="Q78" s="57">
        <f>Einkommensverteilung!M67</f>
        <v>0</v>
      </c>
      <c r="R78" s="57">
        <f>Einkommensverteilung!N67</f>
        <v>0</v>
      </c>
      <c r="S78" s="57">
        <f>Einkommensverteilung!O67</f>
        <v>0</v>
      </c>
      <c r="T78" s="57">
        <f>Einkommensverteilung!P67</f>
        <v>0</v>
      </c>
      <c r="U78" s="57">
        <f>Einkommensverteilung!Q67</f>
        <v>0</v>
      </c>
      <c r="V78" s="57">
        <f>Einkommensverteilung!R67</f>
        <v>0</v>
      </c>
      <c r="W78" s="57">
        <f>Einkommensverteilung!S67</f>
        <v>0</v>
      </c>
      <c r="X78" s="57">
        <f>Einkommensverteilung!T67</f>
        <v>0</v>
      </c>
      <c r="Y78" s="57">
        <f>Einkommensverteilung!U67</f>
        <v>0</v>
      </c>
    </row>
    <row r="79" spans="9:25" x14ac:dyDescent="0.35">
      <c r="I79" s="59"/>
      <c r="J79" s="57">
        <f>Einkommensverteilung!H67</f>
        <v>0</v>
      </c>
      <c r="K79" s="57">
        <f>J79</f>
        <v>0</v>
      </c>
      <c r="L79" s="57">
        <f t="shared" ref="L79:O79" si="17">K79</f>
        <v>0</v>
      </c>
      <c r="M79" s="57">
        <f t="shared" si="17"/>
        <v>0</v>
      </c>
      <c r="N79" s="57">
        <f t="shared" si="17"/>
        <v>0</v>
      </c>
      <c r="O79" s="57">
        <f t="shared" si="17"/>
        <v>0</v>
      </c>
    </row>
    <row r="80" spans="9:25" x14ac:dyDescent="0.35">
      <c r="P80" s="57">
        <f>Einkommensverteilung!K67</f>
        <v>0</v>
      </c>
      <c r="Q80" s="57">
        <f t="shared" ref="Q80:Y80" si="18">P80</f>
        <v>0</v>
      </c>
      <c r="R80" s="57">
        <f t="shared" si="18"/>
        <v>0</v>
      </c>
      <c r="S80" s="57">
        <f t="shared" si="18"/>
        <v>0</v>
      </c>
      <c r="T80" s="57">
        <f t="shared" si="18"/>
        <v>0</v>
      </c>
      <c r="U80" s="57">
        <f t="shared" si="18"/>
        <v>0</v>
      </c>
      <c r="V80" s="57">
        <f t="shared" si="18"/>
        <v>0</v>
      </c>
      <c r="W80" s="57">
        <f t="shared" si="18"/>
        <v>0</v>
      </c>
      <c r="X80" s="57">
        <f t="shared" si="18"/>
        <v>0</v>
      </c>
      <c r="Y80" s="57">
        <f t="shared" si="18"/>
        <v>0</v>
      </c>
    </row>
    <row r="83" spans="9:25" x14ac:dyDescent="0.35">
      <c r="I83" s="57" t="str">
        <f>Einkommensverteilung!A97&amp;", "&amp;I84</f>
        <v>, 0</v>
      </c>
    </row>
    <row r="84" spans="9:25" x14ac:dyDescent="0.35">
      <c r="I84" s="57">
        <f>Einkommensverteilung!A102</f>
        <v>0</v>
      </c>
      <c r="J84" s="57">
        <f>Einkommensverteilung!B102</f>
        <v>0</v>
      </c>
      <c r="K84" s="57">
        <f>Einkommensverteilung!C102</f>
        <v>0</v>
      </c>
      <c r="L84" s="57">
        <f>Einkommensverteilung!D102</f>
        <v>0</v>
      </c>
      <c r="M84" s="57">
        <f>Einkommensverteilung!E102</f>
        <v>0</v>
      </c>
      <c r="N84" s="57">
        <f>Einkommensverteilung!F102</f>
        <v>0</v>
      </c>
    </row>
    <row r="85" spans="9:25" x14ac:dyDescent="0.35">
      <c r="O85" s="57">
        <f>Einkommensverteilung!G102</f>
        <v>0</v>
      </c>
    </row>
    <row r="86" spans="9:25" x14ac:dyDescent="0.35">
      <c r="P86" s="57">
        <f>Einkommensverteilung!L102</f>
        <v>0</v>
      </c>
      <c r="Q86" s="57">
        <f>Einkommensverteilung!M102</f>
        <v>0</v>
      </c>
      <c r="R86" s="57">
        <f>Einkommensverteilung!N102</f>
        <v>0</v>
      </c>
      <c r="S86" s="57">
        <f>Einkommensverteilung!O102</f>
        <v>0</v>
      </c>
      <c r="T86" s="57">
        <f>Einkommensverteilung!P102</f>
        <v>0</v>
      </c>
      <c r="U86" s="57">
        <f>Einkommensverteilung!Q102</f>
        <v>0</v>
      </c>
      <c r="V86" s="57">
        <f>Einkommensverteilung!R102</f>
        <v>0</v>
      </c>
      <c r="W86" s="57">
        <f>Einkommensverteilung!S102</f>
        <v>0</v>
      </c>
      <c r="X86" s="57">
        <f>Einkommensverteilung!T102</f>
        <v>0</v>
      </c>
      <c r="Y86" s="57">
        <f>Einkommensverteilung!U102</f>
        <v>0</v>
      </c>
    </row>
    <row r="87" spans="9:25" x14ac:dyDescent="0.35">
      <c r="I87" s="59"/>
      <c r="J87" s="57">
        <f>Einkommensverteilung!H102</f>
        <v>0</v>
      </c>
      <c r="K87" s="57">
        <f>J87</f>
        <v>0</v>
      </c>
      <c r="L87" s="57">
        <f t="shared" ref="L87:O87" si="19">K87</f>
        <v>0</v>
      </c>
      <c r="M87" s="57">
        <f t="shared" si="19"/>
        <v>0</v>
      </c>
      <c r="N87" s="57">
        <f t="shared" si="19"/>
        <v>0</v>
      </c>
      <c r="O87" s="57">
        <f t="shared" si="19"/>
        <v>0</v>
      </c>
    </row>
    <row r="88" spans="9:25" x14ac:dyDescent="0.35">
      <c r="P88" s="57">
        <f>Einkommensverteilung!K102</f>
        <v>0</v>
      </c>
      <c r="Q88" s="57">
        <f t="shared" ref="Q88:Y88" si="20">P88</f>
        <v>0</v>
      </c>
      <c r="R88" s="57">
        <f t="shared" si="20"/>
        <v>0</v>
      </c>
      <c r="S88" s="57">
        <f t="shared" si="20"/>
        <v>0</v>
      </c>
      <c r="T88" s="57">
        <f t="shared" si="20"/>
        <v>0</v>
      </c>
      <c r="U88" s="57">
        <f t="shared" si="20"/>
        <v>0</v>
      </c>
      <c r="V88" s="57">
        <f t="shared" si="20"/>
        <v>0</v>
      </c>
      <c r="W88" s="57">
        <f t="shared" si="20"/>
        <v>0</v>
      </c>
      <c r="X88" s="57">
        <f t="shared" si="20"/>
        <v>0</v>
      </c>
      <c r="Y88" s="57">
        <f t="shared" si="20"/>
        <v>0</v>
      </c>
    </row>
    <row r="90" spans="9:25" x14ac:dyDescent="0.35">
      <c r="I90" s="59"/>
    </row>
    <row r="96" spans="9:25" x14ac:dyDescent="0.35">
      <c r="I96" s="59"/>
    </row>
    <row r="99" spans="9:9" x14ac:dyDescent="0.35">
      <c r="I99" s="59"/>
    </row>
    <row r="125" spans="9:9" x14ac:dyDescent="0.35">
      <c r="I125" s="59"/>
    </row>
    <row r="131" spans="9:9" x14ac:dyDescent="0.35">
      <c r="I131" s="59"/>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CCDCA-EFA6-4466-9DF5-D961B9CE3912}">
  <dimension ref="A1:B28"/>
  <sheetViews>
    <sheetView workbookViewId="0">
      <pane xSplit="1" ySplit="2" topLeftCell="B3" activePane="bottomRight" state="frozen"/>
      <selection pane="topRight" activeCell="B1" sqref="B1"/>
      <selection pane="bottomLeft" activeCell="A3" sqref="A3"/>
      <selection pane="bottomRight" activeCell="A2" sqref="A2"/>
    </sheetView>
  </sheetViews>
  <sheetFormatPr baseColWidth="10" defaultRowHeight="14.5" x14ac:dyDescent="0.35"/>
  <sheetData>
    <row r="1" spans="1:2" x14ac:dyDescent="0.35">
      <c r="A1" s="4" t="s">
        <v>977</v>
      </c>
      <c r="B1" t="s">
        <v>980</v>
      </c>
    </row>
    <row r="2" spans="1:2" x14ac:dyDescent="0.35">
      <c r="A2" t="str">
        <f>Inhalt!B1</f>
        <v>Stand: 15.5.2026</v>
      </c>
    </row>
    <row r="3" spans="1:2" x14ac:dyDescent="0.35">
      <c r="A3" s="8" t="str">
        <f>Inhalt!A3</f>
        <v>Wirtschaftskraft</v>
      </c>
    </row>
    <row r="4" spans="1:2" x14ac:dyDescent="0.35">
      <c r="A4" s="8" t="str">
        <f>Inhalt!A19</f>
        <v>Wirtschaftswachstum</v>
      </c>
    </row>
    <row r="5" spans="1:2" x14ac:dyDescent="0.35">
      <c r="A5" s="8" t="str">
        <f>Inhalt!A30</f>
        <v xml:space="preserve">Wirtschaftsstruktur </v>
      </c>
    </row>
    <row r="6" spans="1:2" x14ac:dyDescent="0.35">
      <c r="A6" s="8" t="str">
        <f>Inhalt!A45</f>
        <v>Strukturdaten zu SV-pflichtigen Beschäftigten (SVB)/Erwerbstätigen</v>
      </c>
    </row>
    <row r="7" spans="1:2" x14ac:dyDescent="0.35">
      <c r="A7" s="8" t="str">
        <f>Inhalt!A58</f>
        <v>Investitionen, Kapitalstock</v>
      </c>
    </row>
    <row r="8" spans="1:2" x14ac:dyDescent="0.35">
      <c r="A8" s="8" t="str">
        <f>Inhalt!A68</f>
        <v>Arbeitsangebot</v>
      </c>
    </row>
    <row r="9" spans="1:2" x14ac:dyDescent="0.35">
      <c r="A9" s="8" t="str">
        <f>Inhalt!A71</f>
        <v>Arbeitsnachfrage</v>
      </c>
    </row>
    <row r="10" spans="1:2" x14ac:dyDescent="0.35">
      <c r="A10" s="8" t="str">
        <f>Inhalt!A80</f>
        <v>Arbeitslosigkeit</v>
      </c>
    </row>
    <row r="11" spans="1:2" x14ac:dyDescent="0.35">
      <c r="A11" s="8" t="str">
        <f>Inhalt!A85</f>
        <v>Löhne</v>
      </c>
    </row>
    <row r="12" spans="1:2" x14ac:dyDescent="0.35">
      <c r="A12" s="8" t="str">
        <f>Inhalt!A95</f>
        <v>Lohnstückkosten</v>
      </c>
    </row>
    <row r="13" spans="1:2" x14ac:dyDescent="0.35">
      <c r="A13" s="8" t="str">
        <f>Inhalt!A104</f>
        <v xml:space="preserve">Einkommen </v>
      </c>
    </row>
    <row r="14" spans="1:2" x14ac:dyDescent="0.35">
      <c r="A14" s="8" t="str">
        <f>Inhalt!A113</f>
        <v>Einkommensverteilung</v>
      </c>
    </row>
    <row r="15" spans="1:2" x14ac:dyDescent="0.35">
      <c r="A15" s="8" t="str">
        <f>Inhalt!A120</f>
        <v>Vermögen der privaten Haushalte</v>
      </c>
    </row>
    <row r="16" spans="1:2" x14ac:dyDescent="0.35">
      <c r="A16" s="8" t="str">
        <f>Inhalt!A127</f>
        <v>Selbständige</v>
      </c>
    </row>
    <row r="17" spans="1:1" x14ac:dyDescent="0.35">
      <c r="A17" s="8" t="str">
        <f>Inhalt!A133</f>
        <v>Industriedaten</v>
      </c>
    </row>
    <row r="18" spans="1:1" x14ac:dyDescent="0.35">
      <c r="A18" s="8" t="str">
        <f>Inhalt!A151</f>
        <v>Unternehmen</v>
      </c>
    </row>
    <row r="19" spans="1:1" x14ac:dyDescent="0.35">
      <c r="A19" s="8" t="str">
        <f>Inhalt!A172</f>
        <v>Außenhandel</v>
      </c>
    </row>
    <row r="20" spans="1:1" x14ac:dyDescent="0.35">
      <c r="A20" s="8" t="str">
        <f>Inhalt!A179</f>
        <v>FuE/Innovation</v>
      </c>
    </row>
    <row r="21" spans="1:1" x14ac:dyDescent="0.35">
      <c r="A21" s="8" t="str">
        <f>Inhalt!A191</f>
        <v>Hochschulen/Forschungseinrichtungen</v>
      </c>
    </row>
    <row r="22" spans="1:1" x14ac:dyDescent="0.35">
      <c r="A22" s="8" t="str">
        <f>Inhalt!A205</f>
        <v>Bildung</v>
      </c>
    </row>
    <row r="23" spans="1:1" x14ac:dyDescent="0.35">
      <c r="A23" s="8" t="str">
        <f>Inhalt!A210</f>
        <v>Bevölkerung (2019-2023)</v>
      </c>
    </row>
    <row r="24" spans="1:1" x14ac:dyDescent="0.35">
      <c r="A24" s="8" t="str">
        <f>Inhalt!A229</f>
        <v>Bevölkerungsprognose</v>
      </c>
    </row>
    <row r="25" spans="1:1" x14ac:dyDescent="0.35">
      <c r="A25" s="8" t="str">
        <f>Inhalt!A237</f>
        <v>öffentliche Haushalte</v>
      </c>
    </row>
    <row r="26" spans="1:1" x14ac:dyDescent="0.35">
      <c r="A26" s="8" t="str">
        <f>Inhalt!A253</f>
        <v>Sonstiges</v>
      </c>
    </row>
    <row r="27" spans="1:1" x14ac:dyDescent="0.35">
      <c r="A27" s="8" t="str">
        <f>Inhalt!A258</f>
        <v>Binnendifferenzierung</v>
      </c>
    </row>
    <row r="28" spans="1:1" x14ac:dyDescent="0.35">
      <c r="A28" s="8" t="str">
        <f>Inhalt!A264</f>
        <v>EU-Vergleichsdaten</v>
      </c>
    </row>
  </sheetData>
  <hyperlinks>
    <hyperlink ref="A3" location="Inhalt!A3" display="Inhalt!A3" xr:uid="{6733EFE2-5F8B-4D9A-9E01-54DDDE5DD538}"/>
    <hyperlink ref="A4" location="Inhalt!A19" display="Inhalt!A19" xr:uid="{4990FED6-D8D5-47B6-80C4-B5BE08794C89}"/>
    <hyperlink ref="A5" location="Inhalt!A30" display="Inhalt!A30" xr:uid="{D32CD873-54C2-4D04-9689-0FFA11CB00BF}"/>
    <hyperlink ref="A6" location="Inhalt!A45" display="Inhalt!A45" xr:uid="{F4D9F96B-241D-4B2C-9973-EE6448F115B3}"/>
    <hyperlink ref="A7" location="Inhalt!A58" display="Inhalt!A58" xr:uid="{238EE130-56F8-4E2A-9994-78AA3925A738}"/>
    <hyperlink ref="A8" location="Inhalt!A68" display="Inhalt!A68" xr:uid="{413151FD-D70A-4BA7-81D2-6A6B8867C62A}"/>
    <hyperlink ref="A9" location="Inhalt!A71" display="Inhalt!A71" xr:uid="{3EA3CFA6-A95C-4F73-9422-945CC4C75E92}"/>
    <hyperlink ref="A10" location="Inhalt!A80" display="Inhalt!A80" xr:uid="{8C7AED12-798A-4BE1-A4A2-B3A4F87AB5A9}"/>
    <hyperlink ref="A11" location="Inhalt!A85" display="Inhalt!A85" xr:uid="{248812B3-FC64-477B-99A4-621746FDC034}"/>
    <hyperlink ref="A12" location="Inhalt!A95" display="Inhalt!A95" xr:uid="{8093DD1A-3112-4122-BBD7-AE373E52F261}"/>
    <hyperlink ref="A13" location="Inhalt!A104" display="Inhalt!A104" xr:uid="{F9D8AF1D-D568-4DB9-A951-E5D060567CF4}"/>
    <hyperlink ref="A14" location="Inhalt!A113" display="Inhalt!A113" xr:uid="{62E9285B-76EB-471F-81EF-1B77F8DFCC3F}"/>
    <hyperlink ref="A15" location="Inhalt!A120" display="Inhalt!A120" xr:uid="{36593086-240F-45D6-B83C-0897E6B7CFA5}"/>
    <hyperlink ref="A16" location="Inhalt!A127" display="Inhalt!A127" xr:uid="{DE11419C-5A4A-4FE8-9C8A-B436135AE994}"/>
    <hyperlink ref="A17" location="Inhalt!A133" display="Inhalt!A133" xr:uid="{32DBB991-A668-4DE9-9FD2-CCDC9891ABE9}"/>
    <hyperlink ref="A18" location="Inhalt!A151" display="Inhalt!A151" xr:uid="{CCE27343-4795-40CB-BA19-079931963774}"/>
    <hyperlink ref="A19" location="Inhalt!A172" display="Inhalt!A172" xr:uid="{7E0816E2-46C2-4E5D-84F3-FE679C91DC92}"/>
    <hyperlink ref="A20" location="Inhalt!A179" display="Inhalt!A179" xr:uid="{EADF7960-6F12-42F2-BBC7-8FDFB4DC3C59}"/>
    <hyperlink ref="A22" location="Inhalt!A205" display="Inhalt!A205" xr:uid="{E636F38E-2891-4EB3-BDF7-38F529F9E23D}"/>
    <hyperlink ref="A23" location="Inhalt!A210" display="Inhalt!A210" xr:uid="{A60996C4-CA8B-421D-956A-1FB130F0B4CF}"/>
    <hyperlink ref="A21" location="Inhalt!A191" display="Inhalt!A191" xr:uid="{9ED81689-13CE-410D-A042-20DDC58BFF79}"/>
    <hyperlink ref="A24" location="Inhalt!A229" display="Inhalt!A229" xr:uid="{9F8A7300-9D0F-46D3-AE6B-BB77468CE6D7}"/>
    <hyperlink ref="A25" location="Inhalt!A237" display="Inhalt!A237" xr:uid="{CFF4E68F-88B3-4032-A468-9C60FFE5408F}"/>
    <hyperlink ref="A26" location="Inhalt!A253" display="Inhalt!A253" xr:uid="{CD72C2CC-263B-4188-A602-410598BDB254}"/>
    <hyperlink ref="A27" location="Inhalt!A258" display="Inhalt!A258" xr:uid="{3BC1F088-5D7C-4D5D-AF4C-EC5E52B9A1D4}"/>
    <hyperlink ref="A28" location="Inhalt!A264" display="Inhalt!A264" xr:uid="{C4FB68B4-85EC-4FA6-A6BB-C85C7DA4E279}"/>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1F27-7100-444D-B117-2E8062E94F09}">
  <sheetPr codeName="Tabelle11"/>
  <dimension ref="A1:AA11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1.453125" bestFit="1" customWidth="1"/>
    <col min="2" max="7" width="11" bestFit="1" customWidth="1"/>
    <col min="8" max="8" width="11" style="4" bestFit="1" customWidth="1"/>
    <col min="9" max="22" width="11" bestFit="1" customWidth="1"/>
    <col min="24" max="24" width="13.453125" customWidth="1"/>
    <col min="26" max="26" width="13.81640625" customWidth="1"/>
  </cols>
  <sheetData>
    <row r="1" spans="1:27" x14ac:dyDescent="0.35">
      <c r="A1" s="4" t="s">
        <v>381</v>
      </c>
    </row>
    <row r="2" spans="1:27" s="41" customFormat="1" ht="37" customHeight="1" x14ac:dyDescent="0.35">
      <c r="A2" s="43" t="str">
        <f>Einkommensverteilung!A2</f>
        <v>Jahr</v>
      </c>
      <c r="B2" s="43" t="str">
        <f>Einkommensverteilung!B2</f>
        <v>Brandenburg</v>
      </c>
      <c r="C2" s="43" t="str">
        <f>Einkommensverteilung!C2</f>
        <v>Mecklenburg-_x000D_
Vorpommern</v>
      </c>
      <c r="D2" s="43" t="str">
        <f>Einkommensverteilung!D2</f>
        <v>Sachsen</v>
      </c>
      <c r="E2" s="43" t="str">
        <f>Einkommensverteilung!E2</f>
        <v>Sachsen-Anhalt</v>
      </c>
      <c r="F2" s="43" t="str">
        <f>Einkommensverteilung!F2</f>
        <v>Thüringen</v>
      </c>
      <c r="G2" s="43" t="str">
        <f>Einkommensverteilung!G2</f>
        <v>Berlin</v>
      </c>
      <c r="H2" s="44" t="str">
        <f>Einkommensverteilung!H2</f>
        <v>Ostdeutsch-land mit Berlin</v>
      </c>
      <c r="I2" s="43" t="str">
        <f>Einkommensverteilung!I2</f>
        <v>Ostdeutsch-land ohne Berlin</v>
      </c>
      <c r="J2" s="43" t="str">
        <f>Einkommensverteilung!J2</f>
        <v>Westdeutsch-land mit Berlin</v>
      </c>
      <c r="K2" s="43" t="str">
        <f>Einkommensverteilung!K2</f>
        <v>Westdeutsch-land ohne Berlin</v>
      </c>
      <c r="L2" s="43" t="str">
        <f>Einkommensverteilung!L2</f>
        <v>Baden-_x000D_
Württemberg</v>
      </c>
      <c r="M2" s="43" t="str">
        <f>Einkommensverteilung!M2</f>
        <v>Bayern</v>
      </c>
      <c r="N2" s="43" t="str">
        <f>Einkommensverteilung!N2</f>
        <v>Bremen</v>
      </c>
      <c r="O2" s="43" t="str">
        <f>Einkommensverteilung!O2</f>
        <v>Hamburg</v>
      </c>
      <c r="P2" s="43" t="str">
        <f>Einkommensverteilung!P2</f>
        <v>Hessen</v>
      </c>
      <c r="Q2" s="43" t="str">
        <f>Einkommensverteilung!Q2</f>
        <v>Nieder-_x000D_
sachsen</v>
      </c>
      <c r="R2" s="43" t="str">
        <f>Einkommensverteilung!R2</f>
        <v>Nordrhein-_x000D_
Westfalen</v>
      </c>
      <c r="S2" s="43" t="str">
        <f>Einkommensverteilung!S2</f>
        <v>Rheinland-Pfalz</v>
      </c>
      <c r="T2" s="43" t="str">
        <f>Einkommensverteilung!T2</f>
        <v>Saarland</v>
      </c>
      <c r="U2" s="43" t="str">
        <f>Einkommensverteilung!U2</f>
        <v>Schleswig-_x000D_
Holstein</v>
      </c>
      <c r="V2" s="43" t="str">
        <f>Einkommensverteilung!V2</f>
        <v>Deutschland</v>
      </c>
      <c r="X2" s="43" t="str">
        <f>Einkommensverteilung!X2</f>
        <v>Min Westdeutschland ohne Berlin</v>
      </c>
      <c r="Y2" s="43"/>
      <c r="Z2" s="43" t="str">
        <f>Einkommensverteilung!Z2</f>
        <v>Max Westdeutschland ohne Berlin</v>
      </c>
      <c r="AA2" s="43"/>
    </row>
    <row r="3" spans="1:27" x14ac:dyDescent="0.35">
      <c r="A3" s="4" t="s">
        <v>382</v>
      </c>
      <c r="X3" s="11"/>
      <c r="Y3" s="11"/>
      <c r="Z3" s="11"/>
      <c r="AA3" s="11"/>
    </row>
    <row r="4" spans="1:27" x14ac:dyDescent="0.35">
      <c r="A4" s="4" t="s">
        <v>383</v>
      </c>
      <c r="X4" s="11"/>
      <c r="Y4" s="11"/>
      <c r="Z4" s="11"/>
      <c r="AA4" s="11"/>
    </row>
    <row r="5" spans="1:27" x14ac:dyDescent="0.35">
      <c r="A5">
        <f>[1]Renten!A177</f>
        <v>2019</v>
      </c>
      <c r="B5" s="3">
        <f>[1]Renten!B177</f>
        <v>144.40272151500787</v>
      </c>
      <c r="C5" s="3">
        <f>[1]Renten!C177</f>
        <v>142.41870084837939</v>
      </c>
      <c r="D5" s="3">
        <f>[1]Renten!D177</f>
        <v>142.05621005088923</v>
      </c>
      <c r="E5" s="3">
        <f>[1]Renten!E177</f>
        <v>139.70877980633554</v>
      </c>
      <c r="F5" s="3">
        <f>[1]Renten!F177</f>
        <v>141.02483819884179</v>
      </c>
      <c r="G5" s="3">
        <f>[1]Renten!G177</f>
        <v>134.25728616350037</v>
      </c>
      <c r="H5" s="14">
        <f>[1]Renten!H177</f>
        <v>140.6687940794456</v>
      </c>
      <c r="I5" s="3">
        <f>[1]Renten!I177</f>
        <v>141.93434878408121</v>
      </c>
      <c r="J5" s="3">
        <f>[1]Renten!J177</f>
        <v>101.67388615548512</v>
      </c>
      <c r="K5" s="3">
        <f>[1]Renten!K177</f>
        <v>100</v>
      </c>
      <c r="L5" s="3">
        <f>[1]Renten!L177</f>
        <v>105.95959290898816</v>
      </c>
      <c r="M5" s="3">
        <f>[1]Renten!M177</f>
        <v>101.79017015766279</v>
      </c>
      <c r="N5" s="3">
        <f>[1]Renten!N177</f>
        <v>103.43818743091124</v>
      </c>
      <c r="O5" s="3">
        <f>[1]Renten!O177</f>
        <v>115.37285678762473</v>
      </c>
      <c r="P5" s="3">
        <f>[1]Renten!P177</f>
        <v>102.77034139959463</v>
      </c>
      <c r="Q5" s="3">
        <f>[1]Renten!Q177</f>
        <v>97.378340156339377</v>
      </c>
      <c r="R5" s="3">
        <f>[1]Renten!R177</f>
        <v>95.972445352961003</v>
      </c>
      <c r="S5" s="3">
        <f>[1]Renten!S177</f>
        <v>93.651125633512692</v>
      </c>
      <c r="T5" s="3">
        <f>[1]Renten!T177</f>
        <v>84.831909234526734</v>
      </c>
      <c r="U5" s="3">
        <f>[1]Renten!U177</f>
        <v>101.88679274303993</v>
      </c>
      <c r="V5" s="3">
        <f>[1]Renten!V177</f>
        <v>109.66256840484058</v>
      </c>
      <c r="X5" s="18" t="str">
        <f>HLOOKUP(Y5,$L5:$U112,ROW(L$110)-ROW(X5)+1,0)</f>
        <v>SL</v>
      </c>
      <c r="Y5" s="19">
        <f t="shared" ref="Y5" si="0">MIN(L5:U5)</f>
        <v>84.831909234526734</v>
      </c>
      <c r="Z5" s="18" t="str">
        <f>HLOOKUP(AA5,$L5:$U112,ROW(N$110)-ROW(Z5)+1,0)</f>
        <v>HH</v>
      </c>
      <c r="AA5" s="19">
        <f t="shared" ref="AA5" si="1">MAX(L5:U5)</f>
        <v>115.37285678762473</v>
      </c>
    </row>
    <row r="6" spans="1:27" x14ac:dyDescent="0.35">
      <c r="A6">
        <f>[1]Renten!A178</f>
        <v>2020</v>
      </c>
      <c r="B6" s="3">
        <f>[1]Renten!B178</f>
        <v>144.0500475743309</v>
      </c>
      <c r="C6" s="3">
        <f>[1]Renten!C178</f>
        <v>142.20161270017357</v>
      </c>
      <c r="D6" s="3">
        <f>[1]Renten!D178</f>
        <v>141.81705029919672</v>
      </c>
      <c r="E6" s="3">
        <f>[1]Renten!E178</f>
        <v>139.5941731257202</v>
      </c>
      <c r="F6" s="3">
        <f>[1]Renten!F178</f>
        <v>140.57357581732032</v>
      </c>
      <c r="G6" s="3">
        <f>[1]Renten!G178</f>
        <v>133.45405073497963</v>
      </c>
      <c r="H6" s="14">
        <f>[1]Renten!H178</f>
        <v>140.31914954366579</v>
      </c>
      <c r="I6" s="3">
        <f>[1]Renten!I178</f>
        <v>141.66686443704822</v>
      </c>
      <c r="J6" s="3">
        <f>[1]Renten!J178</f>
        <v>101.62366917080902</v>
      </c>
      <c r="K6" s="3">
        <f>[1]Renten!K178</f>
        <v>100</v>
      </c>
      <c r="L6" s="3">
        <f>[1]Renten!L178</f>
        <v>105.80743009990033</v>
      </c>
      <c r="M6" s="3">
        <f>[1]Renten!M178</f>
        <v>101.67197001179346</v>
      </c>
      <c r="N6" s="3">
        <f>[1]Renten!N178</f>
        <v>103.3432878800804</v>
      </c>
      <c r="O6" s="3">
        <f>[1]Renten!O178</f>
        <v>114.64881945320393</v>
      </c>
      <c r="P6" s="3">
        <f>[1]Renten!P178</f>
        <v>102.71202310264171</v>
      </c>
      <c r="Q6" s="3">
        <f>[1]Renten!Q178</f>
        <v>97.417613336720535</v>
      </c>
      <c r="R6" s="3">
        <f>[1]Renten!R178</f>
        <v>96.153816456845803</v>
      </c>
      <c r="S6" s="3">
        <f>[1]Renten!S178</f>
        <v>93.87636919630053</v>
      </c>
      <c r="T6" s="3">
        <f>[1]Renten!T178</f>
        <v>85.368975887507986</v>
      </c>
      <c r="U6" s="3">
        <f>[1]Renten!U178</f>
        <v>101.86890325684048</v>
      </c>
      <c r="V6" s="3">
        <f>[1]Renten!V178</f>
        <v>109.56110966228027</v>
      </c>
      <c r="X6" s="18" t="str">
        <f>HLOOKUP(Y6,$L6:$U113,ROW(L$110)-ROW(X6)+1,0)</f>
        <v>SL</v>
      </c>
      <c r="Y6" s="19">
        <f t="shared" ref="Y6:Y9" si="2">MIN(L6:U6)</f>
        <v>85.368975887507986</v>
      </c>
      <c r="Z6" s="18" t="str">
        <f>HLOOKUP(AA6,$L6:$U113,ROW(N$110)-ROW(Z6)+1,0)</f>
        <v>HH</v>
      </c>
      <c r="AA6" s="19">
        <f t="shared" ref="AA6:AA9" si="3">MAX(L6:U6)</f>
        <v>114.64881945320393</v>
      </c>
    </row>
    <row r="7" spans="1:27" x14ac:dyDescent="0.35">
      <c r="A7">
        <f>[1]Renten!A179</f>
        <v>2021</v>
      </c>
      <c r="B7" s="3">
        <f>[1]Renten!B179</f>
        <v>143.62966242241072</v>
      </c>
      <c r="C7" s="3">
        <f>[1]Renten!C179</f>
        <v>141.90827220516204</v>
      </c>
      <c r="D7" s="3">
        <f>[1]Renten!D179</f>
        <v>141.2382066537788</v>
      </c>
      <c r="E7" s="3">
        <f>[1]Renten!E179</f>
        <v>139.39699740552527</v>
      </c>
      <c r="F7" s="3">
        <f>[1]Renten!F179</f>
        <v>140.02472286842709</v>
      </c>
      <c r="G7" s="3">
        <f>[1]Renten!G179</f>
        <v>132.46844839141022</v>
      </c>
      <c r="H7" s="14">
        <f>[1]Renten!H179</f>
        <v>139.79865864705593</v>
      </c>
      <c r="I7" s="3">
        <f>[1]Renten!I179</f>
        <v>141.23363148778057</v>
      </c>
      <c r="J7" s="3">
        <f>[1]Renten!J179</f>
        <v>101.56146924929266</v>
      </c>
      <c r="K7" s="3">
        <f>[1]Renten!K179</f>
        <v>100</v>
      </c>
      <c r="L7" s="3">
        <f>[1]Renten!L179</f>
        <v>105.6250739470308</v>
      </c>
      <c r="M7" s="3">
        <f>[1]Renten!M179</f>
        <v>101.62026504497037</v>
      </c>
      <c r="N7" s="3">
        <f>[1]Renten!N179</f>
        <v>102.88749046184937</v>
      </c>
      <c r="O7" s="3">
        <f>[1]Renten!O179</f>
        <v>113.9237140859542</v>
      </c>
      <c r="P7" s="3">
        <f>[1]Renten!P179</f>
        <v>102.63500519251023</v>
      </c>
      <c r="Q7" s="3">
        <f>[1]Renten!Q179</f>
        <v>97.414791887894296</v>
      </c>
      <c r="R7" s="3">
        <f>[1]Renten!R179</f>
        <v>96.32502942798331</v>
      </c>
      <c r="S7" s="3">
        <f>[1]Renten!S179</f>
        <v>94.23636366246653</v>
      </c>
      <c r="T7" s="3">
        <f>[1]Renten!T179</f>
        <v>85.978548725901845</v>
      </c>
      <c r="U7" s="3">
        <f>[1]Renten!U179</f>
        <v>101.74779915619735</v>
      </c>
      <c r="V7" s="3">
        <f>[1]Renten!V179</f>
        <v>109.38547194744382</v>
      </c>
      <c r="X7" s="18" t="str">
        <f>HLOOKUP(Y7,$L7:$U114,ROW(L$110)-ROW(X7)+1,0)</f>
        <v>SL</v>
      </c>
      <c r="Y7" s="19">
        <f t="shared" si="2"/>
        <v>85.978548725901845</v>
      </c>
      <c r="Z7" s="18" t="str">
        <f>HLOOKUP(AA7,$L7:$U114,ROW(N$110)-ROW(Z7)+1,0)</f>
        <v>HH</v>
      </c>
      <c r="AA7" s="19">
        <f t="shared" si="3"/>
        <v>113.9237140859542</v>
      </c>
    </row>
    <row r="8" spans="1:27" x14ac:dyDescent="0.35">
      <c r="A8">
        <f>[1]Renten!A180</f>
        <v>2022</v>
      </c>
      <c r="B8" s="3">
        <f>[1]Renten!B180</f>
        <v>143.22458584502201</v>
      </c>
      <c r="C8" s="3">
        <f>[1]Renten!C180</f>
        <v>141.37091192018983</v>
      </c>
      <c r="D8" s="3">
        <f>[1]Renten!D180</f>
        <v>140.77449066887385</v>
      </c>
      <c r="E8" s="3">
        <f>[1]Renten!E180</f>
        <v>139.02020087399453</v>
      </c>
      <c r="F8" s="3">
        <f>[1]Renten!F180</f>
        <v>139.4882736607567</v>
      </c>
      <c r="G8" s="3">
        <f>[1]Renten!G180</f>
        <v>131.52040480172596</v>
      </c>
      <c r="H8" s="14">
        <f>[1]Renten!H180</f>
        <v>139.27410382801563</v>
      </c>
      <c r="I8" s="3">
        <f>[1]Renten!I180</f>
        <v>140.77393532409994</v>
      </c>
      <c r="J8" s="3">
        <f>[1]Renten!J180</f>
        <v>101.490032500623</v>
      </c>
      <c r="K8" s="3">
        <f>[1]Renten!K180</f>
        <v>100</v>
      </c>
      <c r="L8" s="3">
        <f>[1]Renten!L180</f>
        <v>105.35819123628531</v>
      </c>
      <c r="M8" s="3">
        <f>[1]Renten!M180</f>
        <v>101.60244570094601</v>
      </c>
      <c r="N8" s="3">
        <f>[1]Renten!N180</f>
        <v>102.55368232447455</v>
      </c>
      <c r="O8" s="3">
        <f>[1]Renten!O180</f>
        <v>112.81486541245937</v>
      </c>
      <c r="P8" s="3">
        <f>[1]Renten!P180</f>
        <v>102.54878967871058</v>
      </c>
      <c r="Q8" s="3">
        <f>[1]Renten!Q180</f>
        <v>97.607334875790997</v>
      </c>
      <c r="R8" s="3">
        <f>[1]Renten!R180</f>
        <v>96.405003432950622</v>
      </c>
      <c r="S8" s="3">
        <f>[1]Renten!S180</f>
        <v>94.7040811461966</v>
      </c>
      <c r="T8" s="3">
        <f>[1]Renten!T180</f>
        <v>86.741385547169855</v>
      </c>
      <c r="U8" s="3">
        <f>[1]Renten!U180</f>
        <v>101.73413902278648</v>
      </c>
      <c r="V8" s="3">
        <f>[1]Renten!V180</f>
        <v>109.20494659813953</v>
      </c>
      <c r="X8" s="18" t="str">
        <f>HLOOKUP(Y8,$L8:$U115,ROW(L$110)-ROW(X8)+1,0)</f>
        <v>SL</v>
      </c>
      <c r="Y8" s="19">
        <f t="shared" si="2"/>
        <v>86.741385547169855</v>
      </c>
      <c r="Z8" s="18" t="str">
        <f>HLOOKUP(AA8,$L8:$U115,ROW(N$110)-ROW(Z8)+1,0)</f>
        <v>HH</v>
      </c>
      <c r="AA8" s="19">
        <f t="shared" si="3"/>
        <v>112.81486541245937</v>
      </c>
    </row>
    <row r="9" spans="1:27" x14ac:dyDescent="0.35">
      <c r="A9">
        <f>[1]Renten!A181</f>
        <v>2023</v>
      </c>
      <c r="B9" s="3">
        <f>[1]Renten!B181</f>
        <v>143.59902123546689</v>
      </c>
      <c r="C9" s="3">
        <f>[1]Renten!C181</f>
        <v>141.80007507598808</v>
      </c>
      <c r="D9" s="3">
        <f>[1]Renten!D181</f>
        <v>141.0925079302888</v>
      </c>
      <c r="E9" s="3">
        <f>[1]Renten!E181</f>
        <v>139.52732747116241</v>
      </c>
      <c r="F9" s="3">
        <f>[1]Renten!F181</f>
        <v>139.73632599339956</v>
      </c>
      <c r="G9" s="3">
        <f>[1]Renten!G181</f>
        <v>130.93316041690875</v>
      </c>
      <c r="H9" s="14">
        <f>[1]Renten!H181</f>
        <v>139.497123268195</v>
      </c>
      <c r="I9" s="3">
        <f>[1]Renten!I181</f>
        <v>141.14382596490734</v>
      </c>
      <c r="J9" s="3">
        <f>[1]Renten!J181</f>
        <v>101.44646081928776</v>
      </c>
      <c r="K9" s="3">
        <f>[1]Renten!K181</f>
        <v>100</v>
      </c>
      <c r="L9" s="3">
        <f>[1]Renten!L181</f>
        <v>105.1005432799095</v>
      </c>
      <c r="M9" s="3">
        <f>[1]Renten!M181</f>
        <v>101.39684828560162</v>
      </c>
      <c r="N9" s="3">
        <f>[1]Renten!N181</f>
        <v>102.2586913692865</v>
      </c>
      <c r="O9" s="3">
        <f>[1]Renten!O181</f>
        <v>112.07683902470265</v>
      </c>
      <c r="P9" s="3">
        <f>[1]Renten!P181</f>
        <v>102.54416825722446</v>
      </c>
      <c r="Q9" s="3">
        <f>[1]Renten!Q181</f>
        <v>97.711216755889012</v>
      </c>
      <c r="R9" s="3">
        <f>[1]Renten!R181</f>
        <v>96.63514609908303</v>
      </c>
      <c r="S9" s="3">
        <f>[1]Renten!S181</f>
        <v>95.019723172803609</v>
      </c>
      <c r="T9" s="3">
        <f>[1]Renten!T181</f>
        <v>87.461564869226422</v>
      </c>
      <c r="U9" s="3">
        <f>[1]Renten!U181</f>
        <v>101.68369375097537</v>
      </c>
      <c r="V9" s="3">
        <f>[1]Renten!V181</f>
        <v>109.21191509547748</v>
      </c>
      <c r="X9" s="18" t="str">
        <f>HLOOKUP(Y9,$L9:$U116,ROW(L$110)-ROW(X9)+1,0)</f>
        <v>SL</v>
      </c>
      <c r="Y9" s="19">
        <f t="shared" si="2"/>
        <v>87.461564869226422</v>
      </c>
      <c r="Z9" s="18" t="str">
        <f>HLOOKUP(AA9,$L9:$U116,ROW(N$110)-ROW(Z9)+1,0)</f>
        <v>HH</v>
      </c>
      <c r="AA9" s="19">
        <f t="shared" si="3"/>
        <v>112.07683902470265</v>
      </c>
    </row>
    <row r="10" spans="1:27" x14ac:dyDescent="0.35">
      <c r="A10">
        <f>[1]Renten!A182</f>
        <v>2024</v>
      </c>
      <c r="B10" s="3">
        <f>[1]Renten!B182</f>
        <v>141.94418665742694</v>
      </c>
      <c r="C10" s="3">
        <f>[1]Renten!C182</f>
        <v>140.34537057181069</v>
      </c>
      <c r="D10" s="3">
        <f>[1]Renten!D182</f>
        <v>139.56039246808206</v>
      </c>
      <c r="E10" s="3">
        <f>[1]Renten!E182</f>
        <v>138.05856808553412</v>
      </c>
      <c r="F10" s="3">
        <f>[1]Renten!F182</f>
        <v>138.08590040781112</v>
      </c>
      <c r="G10" s="3">
        <f>[1]Renten!G182</f>
        <v>129.37239628616052</v>
      </c>
      <c r="H10" s="14">
        <f>[1]Renten!H182</f>
        <v>137.95733936976828</v>
      </c>
      <c r="I10" s="3">
        <f>[1]Renten!I182</f>
        <v>139.59426766502384</v>
      </c>
      <c r="J10" s="3">
        <f>[1]Renten!J182</f>
        <v>101.35817709019564</v>
      </c>
      <c r="K10" s="3">
        <f>[1]Renten!K182</f>
        <v>100</v>
      </c>
      <c r="L10" s="3">
        <f>[1]Renten!L182</f>
        <v>104.93396144235625</v>
      </c>
      <c r="M10" s="3">
        <f>[1]Renten!M182</f>
        <v>101.25772936382016</v>
      </c>
      <c r="N10" s="3">
        <f>[1]Renten!N182</f>
        <v>102.02270507932735</v>
      </c>
      <c r="O10" s="3">
        <f>[1]Renten!O182</f>
        <v>111.36700519296015</v>
      </c>
      <c r="P10" s="3">
        <f>[1]Renten!P182</f>
        <v>102.5457587103469</v>
      </c>
      <c r="Q10" s="3">
        <f>[1]Renten!Q182</f>
        <v>97.794999829338252</v>
      </c>
      <c r="R10" s="3">
        <f>[1]Renten!R182</f>
        <v>96.762438386303685</v>
      </c>
      <c r="S10" s="3">
        <f>[1]Renten!S182</f>
        <v>95.333308694940825</v>
      </c>
      <c r="T10" s="3">
        <f>[1]Renten!T182</f>
        <v>88.090896156611834</v>
      </c>
      <c r="U10" s="3">
        <f>[1]Renten!U182</f>
        <v>101.62622805371694</v>
      </c>
      <c r="V10" s="3">
        <f>[1]Renten!V182</f>
        <v>108.82093450432598</v>
      </c>
      <c r="X10" s="11"/>
      <c r="Y10" s="11"/>
      <c r="Z10" s="11"/>
      <c r="AA10" s="11"/>
    </row>
    <row r="11" spans="1:27" x14ac:dyDescent="0.35">
      <c r="A11">
        <f>A10+1</f>
        <v>2025</v>
      </c>
      <c r="X11" s="11"/>
      <c r="Y11" s="11"/>
      <c r="Z11" s="11"/>
      <c r="AA11" s="11"/>
    </row>
    <row r="12" spans="1:27" x14ac:dyDescent="0.35">
      <c r="A12" s="7"/>
      <c r="B12" s="3"/>
      <c r="X12" s="11"/>
      <c r="Y12" s="11"/>
      <c r="Z12" s="11"/>
      <c r="AA12" s="11"/>
    </row>
    <row r="13" spans="1:27" x14ac:dyDescent="0.35">
      <c r="A13" s="4" t="str">
        <f>[1]Renten!A184</f>
        <v>Männer</v>
      </c>
      <c r="B13" s="3"/>
      <c r="X13" s="11"/>
      <c r="Y13" s="11"/>
      <c r="Z13" s="11"/>
      <c r="AA13" s="11"/>
    </row>
    <row r="14" spans="1:27" x14ac:dyDescent="0.35">
      <c r="A14">
        <f>[1]Renten!A212</f>
        <v>2019</v>
      </c>
      <c r="B14" s="3">
        <f>[1]Renten!B212</f>
        <v>99.810061849667903</v>
      </c>
      <c r="C14" s="3">
        <f>[1]Renten!C212</f>
        <v>96.357774078892461</v>
      </c>
      <c r="D14" s="3">
        <f>[1]Renten!D212</f>
        <v>100.14673449667666</v>
      </c>
      <c r="E14" s="3">
        <f>[1]Renten!E212</f>
        <v>98.835533254065609</v>
      </c>
      <c r="F14" s="3">
        <f>[1]Renten!F212</f>
        <v>98.278788775962568</v>
      </c>
      <c r="G14" s="3">
        <f>[1]Renten!G212</f>
        <v>94.246197843642321</v>
      </c>
      <c r="H14" s="14">
        <f>[1]Renten!H212</f>
        <v>98.282640653104281</v>
      </c>
      <c r="I14" s="3">
        <f>[1]Renten!I212</f>
        <v>99.048755370846749</v>
      </c>
      <c r="J14" s="3">
        <f>[1]Renten!J212</f>
        <v>99.734095080690793</v>
      </c>
      <c r="K14" s="3">
        <f>[1]Renten!K212</f>
        <v>100</v>
      </c>
      <c r="L14" s="3">
        <f>[1]Renten!L212</f>
        <v>102.51719016541094</v>
      </c>
      <c r="M14" s="3">
        <f>[1]Renten!M212</f>
        <v>96.071823529944879</v>
      </c>
      <c r="N14" s="3">
        <f>[1]Renten!N212</f>
        <v>95.109217486184022</v>
      </c>
      <c r="O14" s="3">
        <f>[1]Renten!O212</f>
        <v>96.446503546767133</v>
      </c>
      <c r="P14" s="3">
        <f>[1]Renten!P212</f>
        <v>99.95892264886615</v>
      </c>
      <c r="Q14" s="3">
        <f>[1]Renten!Q212</f>
        <v>97.322470239047703</v>
      </c>
      <c r="R14" s="3">
        <f>[1]Renten!R212</f>
        <v>103.78721555810755</v>
      </c>
      <c r="S14" s="3">
        <f>[1]Renten!S212</f>
        <v>97.764713983935124</v>
      </c>
      <c r="T14" s="3">
        <f>[1]Renten!T212</f>
        <v>104.39088891340728</v>
      </c>
      <c r="U14" s="3">
        <f>[1]Renten!U212</f>
        <v>96.68642665708505</v>
      </c>
      <c r="V14" s="3">
        <f>[1]Renten!V212</f>
        <v>99.599898650918846</v>
      </c>
      <c r="X14" s="18" t="str">
        <f>HLOOKUP(Y14,$L14:$U119,ROW(L$110)-ROW(X14)+1,0)</f>
        <v>HB</v>
      </c>
      <c r="Y14" s="19">
        <f t="shared" ref="Y14:Y18" si="4">MIN(L14:U14)</f>
        <v>95.109217486184022</v>
      </c>
      <c r="Z14" s="18" t="str">
        <f>HLOOKUP(AA14,$L14:$U119,ROW(N$110)-ROW(Z14)+1,0)</f>
        <v>SL</v>
      </c>
      <c r="AA14" s="19">
        <f t="shared" ref="AA14:AA18" si="5">MAX(L14:U14)</f>
        <v>104.39088891340728</v>
      </c>
    </row>
    <row r="15" spans="1:27" x14ac:dyDescent="0.35">
      <c r="A15">
        <f>[1]Renten!A213</f>
        <v>2020</v>
      </c>
      <c r="B15" s="3">
        <f>[1]Renten!B213</f>
        <v>99.260714367343596</v>
      </c>
      <c r="C15" s="3">
        <f>[1]Renten!C213</f>
        <v>95.887459471675683</v>
      </c>
      <c r="D15" s="3">
        <f>[1]Renten!D213</f>
        <v>99.780872387080095</v>
      </c>
      <c r="E15" s="3">
        <f>[1]Renten!E213</f>
        <v>98.479554247430428</v>
      </c>
      <c r="F15" s="3">
        <f>[1]Renten!F213</f>
        <v>97.847123108283256</v>
      </c>
      <c r="G15" s="3">
        <f>[1]Renten!G213</f>
        <v>93.519197998101362</v>
      </c>
      <c r="H15" s="14">
        <f>[1]Renten!H213</f>
        <v>97.811373596298097</v>
      </c>
      <c r="I15" s="3">
        <f>[1]Renten!I213</f>
        <v>98.619495971199711</v>
      </c>
      <c r="J15" s="3">
        <f>[1]Renten!J213</f>
        <v>99.702080849216841</v>
      </c>
      <c r="K15" s="3">
        <f>[1]Renten!K213</f>
        <v>100</v>
      </c>
      <c r="L15" s="3">
        <f>[1]Renten!L213</f>
        <v>102.7440017768531</v>
      </c>
      <c r="M15" s="3">
        <f>[1]Renten!M213</f>
        <v>96.345713195879554</v>
      </c>
      <c r="N15" s="3">
        <f>[1]Renten!N213</f>
        <v>95.101848478409721</v>
      </c>
      <c r="O15" s="3">
        <f>[1]Renten!O213</f>
        <v>95.785768315140587</v>
      </c>
      <c r="P15" s="3">
        <f>[1]Renten!P213</f>
        <v>99.811929856903632</v>
      </c>
      <c r="Q15" s="3">
        <f>[1]Renten!Q213</f>
        <v>97.320618750946196</v>
      </c>
      <c r="R15" s="3">
        <f>[1]Renten!R213</f>
        <v>103.5845345664877</v>
      </c>
      <c r="S15" s="3">
        <f>[1]Renten!S213</f>
        <v>97.811245339346002</v>
      </c>
      <c r="T15" s="3">
        <f>[1]Renten!T213</f>
        <v>104.25916853108706</v>
      </c>
      <c r="U15" s="3">
        <f>[1]Renten!U213</f>
        <v>96.600512833283176</v>
      </c>
      <c r="V15" s="3">
        <f>[1]Renten!V213</f>
        <v>99.489630904518222</v>
      </c>
      <c r="X15" s="18" t="str">
        <f>HLOOKUP(Y15,$L15:$U120,ROW(L$110)-ROW(X15)+1,0)</f>
        <v>HB</v>
      </c>
      <c r="Y15" s="19">
        <f t="shared" si="4"/>
        <v>95.101848478409721</v>
      </c>
      <c r="Z15" s="18" t="str">
        <f>HLOOKUP(AA15,$L15:$U120,ROW(N$110)-ROW(Z15)+1,0)</f>
        <v>SL</v>
      </c>
      <c r="AA15" s="19">
        <f t="shared" si="5"/>
        <v>104.25916853108706</v>
      </c>
    </row>
    <row r="16" spans="1:27" x14ac:dyDescent="0.35">
      <c r="A16">
        <f>[1]Renten!A214</f>
        <v>2021</v>
      </c>
      <c r="B16" s="3">
        <f>[1]Renten!B214</f>
        <v>98.816199808075865</v>
      </c>
      <c r="C16" s="3">
        <f>[1]Renten!C214</f>
        <v>95.427874778592411</v>
      </c>
      <c r="D16" s="3">
        <f>[1]Renten!D214</f>
        <v>99.253528457541094</v>
      </c>
      <c r="E16" s="3">
        <f>[1]Renten!E214</f>
        <v>98.037340790760524</v>
      </c>
      <c r="F16" s="3">
        <f>[1]Renten!F214</f>
        <v>97.432243324654209</v>
      </c>
      <c r="G16" s="3">
        <f>[1]Renten!G214</f>
        <v>92.74375357608406</v>
      </c>
      <c r="H16" s="14">
        <f>[1]Renten!H214</f>
        <v>97.293071849955183</v>
      </c>
      <c r="I16" s="3">
        <f>[1]Renten!I214</f>
        <v>98.145511695025263</v>
      </c>
      <c r="J16" s="3">
        <f>[1]Renten!J214</f>
        <v>99.669440599780657</v>
      </c>
      <c r="K16" s="3">
        <f>[1]Renten!K214</f>
        <v>100</v>
      </c>
      <c r="L16" s="3">
        <f>[1]Renten!L214</f>
        <v>102.9540030071671</v>
      </c>
      <c r="M16" s="3">
        <f>[1]Renten!M214</f>
        <v>96.755086562668879</v>
      </c>
      <c r="N16" s="3">
        <f>[1]Renten!N214</f>
        <v>94.543035807907259</v>
      </c>
      <c r="O16" s="3">
        <f>[1]Renten!O214</f>
        <v>95.115608787862897</v>
      </c>
      <c r="P16" s="3">
        <f>[1]Renten!P214</f>
        <v>99.70399700740802</v>
      </c>
      <c r="Q16" s="3">
        <f>[1]Renten!Q214</f>
        <v>97.183383427790531</v>
      </c>
      <c r="R16" s="3">
        <f>[1]Renten!R214</f>
        <v>103.35420087884195</v>
      </c>
      <c r="S16" s="3">
        <f>[1]Renten!S214</f>
        <v>97.997986812251099</v>
      </c>
      <c r="T16" s="3">
        <f>[1]Renten!T214</f>
        <v>104.18752487508223</v>
      </c>
      <c r="U16" s="3">
        <f>[1]Renten!U214</f>
        <v>96.342768212134956</v>
      </c>
      <c r="V16" s="3">
        <f>[1]Renten!V214</f>
        <v>99.371402461048149</v>
      </c>
      <c r="X16" s="18" t="str">
        <f>HLOOKUP(Y16,$L16:$U121,ROW(L$110)-ROW(X16)+1,0)</f>
        <v>HB</v>
      </c>
      <c r="Y16" s="19">
        <f t="shared" si="4"/>
        <v>94.543035807907259</v>
      </c>
      <c r="Z16" s="18" t="str">
        <f>HLOOKUP(AA16,$L16:$U121,ROW(N$110)-ROW(Z16)+1,0)</f>
        <v>SL</v>
      </c>
      <c r="AA16" s="19">
        <f t="shared" si="5"/>
        <v>104.18752487508223</v>
      </c>
    </row>
    <row r="17" spans="1:27" x14ac:dyDescent="0.35">
      <c r="A17">
        <f>[1]Renten!A215</f>
        <v>2022</v>
      </c>
      <c r="B17" s="3">
        <f>[1]Renten!B215</f>
        <v>98.814729860518895</v>
      </c>
      <c r="C17" s="3">
        <f>[1]Renten!C215</f>
        <v>95.172626131767473</v>
      </c>
      <c r="D17" s="3">
        <f>[1]Renten!D215</f>
        <v>99.163783028359958</v>
      </c>
      <c r="E17" s="3">
        <f>[1]Renten!E215</f>
        <v>97.872184236109831</v>
      </c>
      <c r="F17" s="3">
        <f>[1]Renten!F215</f>
        <v>97.314941086505868</v>
      </c>
      <c r="G17" s="3">
        <f>[1]Renten!G215</f>
        <v>92.43818811160196</v>
      </c>
      <c r="H17" s="14">
        <f>[1]Renten!H215</f>
        <v>97.157226657873821</v>
      </c>
      <c r="I17" s="3">
        <f>[1]Renten!I215</f>
        <v>98.028163958954863</v>
      </c>
      <c r="J17" s="3">
        <f>[1]Renten!J215</f>
        <v>99.661935111185414</v>
      </c>
      <c r="K17" s="3">
        <f>[1]Renten!K215</f>
        <v>100</v>
      </c>
      <c r="L17" s="3">
        <f>[1]Renten!L215</f>
        <v>103.21189565080982</v>
      </c>
      <c r="M17" s="3">
        <f>[1]Renten!M215</f>
        <v>97.156558083534691</v>
      </c>
      <c r="N17" s="3">
        <f>[1]Renten!N215</f>
        <v>94.082988560848534</v>
      </c>
      <c r="O17" s="3">
        <f>[1]Renten!O215</f>
        <v>94.432670152352117</v>
      </c>
      <c r="P17" s="3">
        <f>[1]Renten!P215</f>
        <v>99.655201162531242</v>
      </c>
      <c r="Q17" s="3">
        <f>[1]Renten!Q215</f>
        <v>97.2300088913736</v>
      </c>
      <c r="R17" s="3">
        <f>[1]Renten!R215</f>
        <v>102.99988712068277</v>
      </c>
      <c r="S17" s="3">
        <f>[1]Renten!S215</f>
        <v>98.055069470424229</v>
      </c>
      <c r="T17" s="3">
        <f>[1]Renten!T215</f>
        <v>104.17124849299981</v>
      </c>
      <c r="U17" s="3">
        <f>[1]Renten!U215</f>
        <v>96.196068285609144</v>
      </c>
      <c r="V17" s="3">
        <f>[1]Renten!V215</f>
        <v>99.343348495958494</v>
      </c>
      <c r="X17" s="18" t="str">
        <f>HLOOKUP(Y17,$L17:$U122,ROW(L$110)-ROW(X17)+1,0)</f>
        <v>HB</v>
      </c>
      <c r="Y17" s="19">
        <f t="shared" si="4"/>
        <v>94.082988560848534</v>
      </c>
      <c r="Z17" s="18" t="str">
        <f>HLOOKUP(AA17,$L17:$U122,ROW(N$110)-ROW(Z17)+1,0)</f>
        <v>SL</v>
      </c>
      <c r="AA17" s="19">
        <f t="shared" si="5"/>
        <v>104.17124849299981</v>
      </c>
    </row>
    <row r="18" spans="1:27" x14ac:dyDescent="0.35">
      <c r="A18">
        <f>[1]Renten!A216</f>
        <v>2023</v>
      </c>
      <c r="B18" s="3">
        <f>[1]Renten!B216</f>
        <v>99.149180656184569</v>
      </c>
      <c r="C18" s="3">
        <f>[1]Renten!C216</f>
        <v>95.389628973305136</v>
      </c>
      <c r="D18" s="3">
        <f>[1]Renten!D216</f>
        <v>99.500750914550437</v>
      </c>
      <c r="E18" s="3">
        <f>[1]Renten!E216</f>
        <v>98.184956606921673</v>
      </c>
      <c r="F18" s="3">
        <f>[1]Renten!F216</f>
        <v>97.624031218604074</v>
      </c>
      <c r="G18" s="3">
        <f>[1]Renten!G216</f>
        <v>92.036824308093287</v>
      </c>
      <c r="H18" s="14">
        <f>[1]Renten!H216</f>
        <v>97.360854336236969</v>
      </c>
      <c r="I18" s="3">
        <f>[1]Renten!I216</f>
        <v>98.337025567038154</v>
      </c>
      <c r="J18" s="3">
        <f>[1]Renten!J216</f>
        <v>99.647726125503894</v>
      </c>
      <c r="K18" s="3">
        <f>[1]Renten!K216</f>
        <v>100</v>
      </c>
      <c r="L18" s="3">
        <f>[1]Renten!L216</f>
        <v>103.37029052230456</v>
      </c>
      <c r="M18" s="3">
        <f>[1]Renten!M216</f>
        <v>97.457396683176484</v>
      </c>
      <c r="N18" s="3">
        <f>[1]Renten!N216</f>
        <v>93.748371830487329</v>
      </c>
      <c r="O18" s="3">
        <f>[1]Renten!O216</f>
        <v>93.897370467622466</v>
      </c>
      <c r="P18" s="3">
        <f>[1]Renten!P216</f>
        <v>99.604466840924985</v>
      </c>
      <c r="Q18" s="3">
        <f>[1]Renten!Q216</f>
        <v>97.242349054042549</v>
      </c>
      <c r="R18" s="3">
        <f>[1]Renten!R216</f>
        <v>102.77205044172098</v>
      </c>
      <c r="S18" s="3">
        <f>[1]Renten!S216</f>
        <v>98.14326952461802</v>
      </c>
      <c r="T18" s="3">
        <f>[1]Renten!T216</f>
        <v>103.9797378113938</v>
      </c>
      <c r="U18" s="3">
        <f>[1]Renten!U216</f>
        <v>96.048016124697682</v>
      </c>
      <c r="V18" s="3">
        <f>[1]Renten!V216</f>
        <v>99.392958156840692</v>
      </c>
      <c r="X18" s="18" t="str">
        <f>HLOOKUP(Y18,$L18:$U123,ROW(L$110)-ROW(X18)+1,0)</f>
        <v>HB</v>
      </c>
      <c r="Y18" s="19">
        <f t="shared" si="4"/>
        <v>93.748371830487329</v>
      </c>
      <c r="Z18" s="18" t="str">
        <f>HLOOKUP(AA18,$L18:$U123,ROW(N$110)-ROW(Z18)+1,0)</f>
        <v>SL</v>
      </c>
      <c r="AA18" s="19">
        <f t="shared" si="5"/>
        <v>103.9797378113938</v>
      </c>
    </row>
    <row r="19" spans="1:27" x14ac:dyDescent="0.35">
      <c r="A19">
        <f>[1]Renten!A217</f>
        <v>2024</v>
      </c>
      <c r="B19" s="3">
        <f>[1]Renten!B217</f>
        <v>98.211047437875266</v>
      </c>
      <c r="C19" s="3">
        <f>[1]Renten!C217</f>
        <v>94.433785882790545</v>
      </c>
      <c r="D19" s="3">
        <f>[1]Renten!D217</f>
        <v>98.591168893612902</v>
      </c>
      <c r="E19" s="3">
        <f>[1]Renten!E217</f>
        <v>97.227505794115231</v>
      </c>
      <c r="F19" s="3">
        <f>[1]Renten!F217</f>
        <v>96.69583475406472</v>
      </c>
      <c r="G19" s="3">
        <f>[1]Renten!G217</f>
        <v>91.054227377605088</v>
      </c>
      <c r="H19" s="14">
        <f>[1]Renten!H217</f>
        <v>96.42207749250889</v>
      </c>
      <c r="I19" s="3">
        <f>[1]Renten!I217</f>
        <v>97.400820287868569</v>
      </c>
      <c r="J19" s="3">
        <f>[1]Renten!J217</f>
        <v>99.608156240004334</v>
      </c>
      <c r="K19" s="3">
        <f>[1]Renten!K217</f>
        <v>100</v>
      </c>
      <c r="L19" s="3">
        <f>[1]Renten!L217</f>
        <v>103.62383851504249</v>
      </c>
      <c r="M19" s="3">
        <f>[1]Renten!M217</f>
        <v>97.815461874598924</v>
      </c>
      <c r="N19" s="3">
        <f>[1]Renten!N217</f>
        <v>93.392681477441258</v>
      </c>
      <c r="O19" s="3">
        <f>[1]Renten!O217</f>
        <v>93.435549923262414</v>
      </c>
      <c r="P19" s="3">
        <f>[1]Renten!P217</f>
        <v>99.594857963746918</v>
      </c>
      <c r="Q19" s="3">
        <f>[1]Renten!Q217</f>
        <v>97.310029734347992</v>
      </c>
      <c r="R19" s="3">
        <f>[1]Renten!R217</f>
        <v>102.4159529103103</v>
      </c>
      <c r="S19" s="3">
        <f>[1]Renten!S217</f>
        <v>98.228322218023848</v>
      </c>
      <c r="T19" s="3">
        <f>[1]Renten!T217</f>
        <v>103.53651124694676</v>
      </c>
      <c r="U19" s="3">
        <f>[1]Renten!U217</f>
        <v>95.917803370916488</v>
      </c>
      <c r="V19" s="3">
        <f>[1]Renten!V217</f>
        <v>99.180600091321182</v>
      </c>
      <c r="X19" s="11"/>
      <c r="Y19" s="11"/>
      <c r="Z19" s="11"/>
      <c r="AA19" s="11"/>
    </row>
    <row r="20" spans="1:27" x14ac:dyDescent="0.35">
      <c r="A20" s="7">
        <f>A19+1</f>
        <v>2025</v>
      </c>
      <c r="B20" s="3"/>
      <c r="X20" s="11"/>
      <c r="Y20" s="11"/>
      <c r="Z20" s="11"/>
      <c r="AA20" s="11"/>
    </row>
    <row r="21" spans="1:27" x14ac:dyDescent="0.35">
      <c r="A21" s="7"/>
      <c r="B21" s="3"/>
      <c r="X21" s="11"/>
      <c r="Y21" s="11"/>
      <c r="Z21" s="11"/>
      <c r="AA21" s="11"/>
    </row>
    <row r="22" spans="1:27" x14ac:dyDescent="0.35">
      <c r="A22" s="4" t="s">
        <v>384</v>
      </c>
      <c r="B22" s="3"/>
      <c r="X22" s="11"/>
      <c r="Y22" s="11"/>
      <c r="Z22" s="11"/>
      <c r="AA22" s="11"/>
    </row>
    <row r="23" spans="1:27" x14ac:dyDescent="0.35">
      <c r="A23" s="7">
        <f>[1]Renten!A141</f>
        <v>2019</v>
      </c>
      <c r="B23" s="3">
        <f>[1]Renten!B141</f>
        <v>118.80423239306603</v>
      </c>
      <c r="C23" s="3">
        <f>[1]Renten!C141</f>
        <v>115.86417089782384</v>
      </c>
      <c r="D23" s="3">
        <f>[1]Renten!D141</f>
        <v>117.75658775666476</v>
      </c>
      <c r="E23" s="3">
        <f>[1]Renten!E141</f>
        <v>115.99186003185811</v>
      </c>
      <c r="F23" s="3">
        <f>[1]Renten!F141</f>
        <v>116.41619000542835</v>
      </c>
      <c r="G23" s="3">
        <f>[1]Renten!G141</f>
        <v>110.91788688631605</v>
      </c>
      <c r="H23" s="14">
        <f>[1]Renten!H141</f>
        <v>116.16509476182857</v>
      </c>
      <c r="I23" s="3">
        <f>[1]Renten!I141</f>
        <v>117.16766615320699</v>
      </c>
      <c r="J23" s="3">
        <f>[1]Renten!J141</f>
        <v>100.52093066983159</v>
      </c>
      <c r="K23" s="3">
        <f>[1]Renten!K141</f>
        <v>100</v>
      </c>
      <c r="L23" s="3">
        <f>[1]Renten!L141</f>
        <v>104.0032383262874</v>
      </c>
      <c r="M23" s="3">
        <f>[1]Renten!M141</f>
        <v>98.282064513506455</v>
      </c>
      <c r="N23" s="3">
        <f>[1]Renten!N141</f>
        <v>98.097563038695625</v>
      </c>
      <c r="O23" s="3">
        <f>[1]Renten!O141</f>
        <v>103.88876018711825</v>
      </c>
      <c r="P23" s="3">
        <f>[1]Renten!P141</f>
        <v>101.4164301212317</v>
      </c>
      <c r="Q23" s="3">
        <f>[1]Renten!Q141</f>
        <v>97.362762577781155</v>
      </c>
      <c r="R23" s="3">
        <f>[1]Renten!R141</f>
        <v>100.5259973669379</v>
      </c>
      <c r="S23" s="3">
        <f>[1]Renten!S141</f>
        <v>96.441488221586908</v>
      </c>
      <c r="T23" s="3">
        <f>[1]Renten!T141</f>
        <v>97.241383893061922</v>
      </c>
      <c r="U23" s="3">
        <f>[1]Renten!U141</f>
        <v>98.663731762370318</v>
      </c>
      <c r="V23" s="3">
        <f>[1]Renten!V141</f>
        <v>103.80521400145228</v>
      </c>
      <c r="X23" s="18" t="str">
        <f>HLOOKUP(Y23,$L23:$U126,ROW(L$110)-ROW(X23)+1,0)</f>
        <v>RP</v>
      </c>
      <c r="Y23" s="19">
        <f t="shared" ref="Y23:Y27" si="6">MIN(L23:U23)</f>
        <v>96.441488221586908</v>
      </c>
      <c r="Z23" s="18" t="str">
        <f>HLOOKUP(AA23,$L23:$U126,ROW(N$110)-ROW(Z23)+1,0)</f>
        <v>BW</v>
      </c>
      <c r="AA23" s="19">
        <f t="shared" ref="AA23:AA27" si="7">MAX(L23:U23)</f>
        <v>104.0032383262874</v>
      </c>
    </row>
    <row r="24" spans="1:27" x14ac:dyDescent="0.35">
      <c r="A24" s="7">
        <f>[1]Renten!A142</f>
        <v>2020</v>
      </c>
      <c r="B24" s="3">
        <f>[1]Renten!B142</f>
        <v>118.47033333158454</v>
      </c>
      <c r="C24" s="3">
        <f>[1]Renten!C142</f>
        <v>115.66773543094844</v>
      </c>
      <c r="D24" s="3">
        <f>[1]Renten!D142</f>
        <v>117.59102236175683</v>
      </c>
      <c r="E24" s="3">
        <f>[1]Renten!E142</f>
        <v>115.89164979600429</v>
      </c>
      <c r="F24" s="3">
        <f>[1]Renten!F142</f>
        <v>116.12249170136224</v>
      </c>
      <c r="G24" s="3">
        <f>[1]Renten!G142</f>
        <v>110.29659722567774</v>
      </c>
      <c r="H24" s="14">
        <f>[1]Renten!H142</f>
        <v>115.88967994947477</v>
      </c>
      <c r="I24" s="3">
        <f>[1]Renten!I142</f>
        <v>116.9553970517172</v>
      </c>
      <c r="J24" s="3">
        <f>[1]Renten!J142</f>
        <v>100.48829398463026</v>
      </c>
      <c r="K24" s="3">
        <f>[1]Renten!K142</f>
        <v>100</v>
      </c>
      <c r="L24" s="3">
        <f>[1]Renten!L142</f>
        <v>104.09340219882965</v>
      </c>
      <c r="M24" s="3">
        <f>[1]Renten!M142</f>
        <v>98.421746625349314</v>
      </c>
      <c r="N24" s="3">
        <f>[1]Renten!N142</f>
        <v>98.081788725152308</v>
      </c>
      <c r="O24" s="3">
        <f>[1]Renten!O142</f>
        <v>103.27470436777733</v>
      </c>
      <c r="P24" s="3">
        <f>[1]Renten!P142</f>
        <v>101.28587554647734</v>
      </c>
      <c r="Q24" s="3">
        <f>[1]Renten!Q142</f>
        <v>97.368583616411968</v>
      </c>
      <c r="R24" s="3">
        <f>[1]Renten!R142</f>
        <v>100.46209856960679</v>
      </c>
      <c r="S24" s="3">
        <f>[1]Renten!S142</f>
        <v>96.52492542533146</v>
      </c>
      <c r="T24" s="3">
        <f>[1]Renten!T142</f>
        <v>97.218916975786698</v>
      </c>
      <c r="U24" s="3">
        <f>[1]Renten!U142</f>
        <v>98.634313381997288</v>
      </c>
      <c r="V24" s="3">
        <f>[1]Renten!V142</f>
        <v>103.7383348911477</v>
      </c>
      <c r="X24" s="18" t="str">
        <f>HLOOKUP(Y24,$L24:$U127,ROW(L$110)-ROW(X24)+1,0)</f>
        <v>RP</v>
      </c>
      <c r="Y24" s="19">
        <f t="shared" si="6"/>
        <v>96.52492542533146</v>
      </c>
      <c r="Z24" s="18" t="str">
        <f>HLOOKUP(AA24,$L24:$U127,ROW(N$110)-ROW(Z24)+1,0)</f>
        <v>BW</v>
      </c>
      <c r="AA24" s="19">
        <f t="shared" si="7"/>
        <v>104.09340219882965</v>
      </c>
    </row>
    <row r="25" spans="1:27" x14ac:dyDescent="0.35">
      <c r="A25" s="7">
        <f>[1]Renten!A143</f>
        <v>2021</v>
      </c>
      <c r="B25" s="3">
        <f>[1]Renten!B143</f>
        <v>118.17472613260908</v>
      </c>
      <c r="C25" s="3">
        <f>[1]Renten!C143</f>
        <v>115.43409951818575</v>
      </c>
      <c r="D25" s="3">
        <f>[1]Renten!D143</f>
        <v>117.17983666166027</v>
      </c>
      <c r="E25" s="3">
        <f>[1]Renten!E143</f>
        <v>115.69806222894164</v>
      </c>
      <c r="F25" s="3">
        <f>[1]Renten!F143</f>
        <v>115.78346507758779</v>
      </c>
      <c r="G25" s="3">
        <f>[1]Renten!G143</f>
        <v>109.56731571096225</v>
      </c>
      <c r="H25" s="14">
        <f>[1]Renten!H143</f>
        <v>115.51972615562029</v>
      </c>
      <c r="I25" s="3">
        <f>[1]Renten!I143</f>
        <v>116.64009794677814</v>
      </c>
      <c r="J25" s="3">
        <f>[1]Renten!J143</f>
        <v>100.44959704598615</v>
      </c>
      <c r="K25" s="3">
        <f>[1]Renten!K143</f>
        <v>100</v>
      </c>
      <c r="L25" s="3">
        <f>[1]Renten!L143</f>
        <v>104.14882114584346</v>
      </c>
      <c r="M25" s="3">
        <f>[1]Renten!M143</f>
        <v>98.663457784014014</v>
      </c>
      <c r="N25" s="3">
        <f>[1]Renten!N143</f>
        <v>97.591241288131386</v>
      </c>
      <c r="O25" s="3">
        <f>[1]Renten!O143</f>
        <v>102.64338460804647</v>
      </c>
      <c r="P25" s="3">
        <f>[1]Renten!P143</f>
        <v>101.16742689857374</v>
      </c>
      <c r="Q25" s="3">
        <f>[1]Renten!Q143</f>
        <v>97.289086300991585</v>
      </c>
      <c r="R25" s="3">
        <f>[1]Renten!R143</f>
        <v>100.3860970722223</v>
      </c>
      <c r="S25" s="3">
        <f>[1]Renten!S143</f>
        <v>96.768485321957286</v>
      </c>
      <c r="T25" s="3">
        <f>[1]Renten!T143</f>
        <v>97.272322212216139</v>
      </c>
      <c r="U25" s="3">
        <f>[1]Renten!U143</f>
        <v>98.442958440981556</v>
      </c>
      <c r="V25" s="3">
        <f>[1]Renten!V143</f>
        <v>103.63111161512776</v>
      </c>
      <c r="X25" s="18" t="str">
        <f>HLOOKUP(Y25,$L25:$U128,ROW(L$110)-ROW(X25)+1,0)</f>
        <v>RP</v>
      </c>
      <c r="Y25" s="19">
        <f t="shared" si="6"/>
        <v>96.768485321957286</v>
      </c>
      <c r="Z25" s="18" t="str">
        <f>HLOOKUP(AA25,$L25:$U128,ROW(N$110)-ROW(Z25)+1,0)</f>
        <v>BW</v>
      </c>
      <c r="AA25" s="19">
        <f t="shared" si="7"/>
        <v>104.14882114584346</v>
      </c>
    </row>
    <row r="26" spans="1:27" x14ac:dyDescent="0.35">
      <c r="A26" s="7">
        <f>[1]Renten!A144</f>
        <v>2022</v>
      </c>
      <c r="B26" s="3">
        <f>[1]Renten!B144</f>
        <v>118.17857428605495</v>
      </c>
      <c r="C26" s="3">
        <f>[1]Renten!C144</f>
        <v>115.25895447781409</v>
      </c>
      <c r="D26" s="3">
        <f>[1]Renten!D144</f>
        <v>117.11458035956908</v>
      </c>
      <c r="E26" s="3">
        <f>[1]Renten!E144</f>
        <v>115.62577158329015</v>
      </c>
      <c r="F26" s="3">
        <f>[1]Renten!F144</f>
        <v>115.65967843757655</v>
      </c>
      <c r="G26" s="3">
        <f>[1]Renten!G144</f>
        <v>109.15434398128461</v>
      </c>
      <c r="H26" s="14">
        <f>[1]Renten!H144</f>
        <v>115.39543791687868</v>
      </c>
      <c r="I26" s="3">
        <f>[1]Renten!I144</f>
        <v>116.55965148704135</v>
      </c>
      <c r="J26" s="3">
        <f>[1]Renten!J144</f>
        <v>100.42257202354492</v>
      </c>
      <c r="K26" s="3">
        <f>[1]Renten!K144</f>
        <v>100</v>
      </c>
      <c r="L26" s="3">
        <f>[1]Renten!L144</f>
        <v>104.19521326358363</v>
      </c>
      <c r="M26" s="3">
        <f>[1]Renten!M144</f>
        <v>98.919461828613393</v>
      </c>
      <c r="N26" s="3">
        <f>[1]Renten!N144</f>
        <v>97.215166304174289</v>
      </c>
      <c r="O26" s="3">
        <f>[1]Renten!O144</f>
        <v>101.89004790582707</v>
      </c>
      <c r="P26" s="3">
        <f>[1]Renten!P144</f>
        <v>101.09155981674643</v>
      </c>
      <c r="Q26" s="3">
        <f>[1]Renten!Q144</f>
        <v>97.406207892318861</v>
      </c>
      <c r="R26" s="3">
        <f>[1]Renten!R144</f>
        <v>100.19234736557266</v>
      </c>
      <c r="S26" s="3">
        <f>[1]Renten!S144</f>
        <v>96.955585779442245</v>
      </c>
      <c r="T26" s="3">
        <f>[1]Renten!T144</f>
        <v>97.40765885183859</v>
      </c>
      <c r="U26" s="3">
        <f>[1]Renten!U144</f>
        <v>98.35405512799629</v>
      </c>
      <c r="V26" s="3">
        <f>[1]Renten!V144</f>
        <v>103.58201927338003</v>
      </c>
      <c r="X26" s="18" t="str">
        <f>HLOOKUP(Y26,$L26:$U129,ROW(L$110)-ROW(X26)+1,0)</f>
        <v>RP</v>
      </c>
      <c r="Y26" s="19">
        <f t="shared" si="6"/>
        <v>96.955585779442245</v>
      </c>
      <c r="Z26" s="18" t="str">
        <f>HLOOKUP(AA26,$L26:$U129,ROW(N$110)-ROW(Z26)+1,0)</f>
        <v>BW</v>
      </c>
      <c r="AA26" s="19">
        <f t="shared" si="7"/>
        <v>104.19521326358363</v>
      </c>
    </row>
    <row r="27" spans="1:27" x14ac:dyDescent="0.35">
      <c r="A27" s="7">
        <f>[1]Renten!A145</f>
        <v>2023</v>
      </c>
      <c r="B27" s="3">
        <f>[1]Renten!B145</f>
        <v>118.64236827633235</v>
      </c>
      <c r="C27" s="3">
        <f>[1]Renten!C145</f>
        <v>115.68516966056379</v>
      </c>
      <c r="D27" s="3">
        <f>[1]Renten!D145</f>
        <v>117.55411494793191</v>
      </c>
      <c r="E27" s="3">
        <f>[1]Renten!E145</f>
        <v>116.13422810400141</v>
      </c>
      <c r="F27" s="3">
        <f>[1]Renten!F145</f>
        <v>116.05212546604646</v>
      </c>
      <c r="G27" s="3">
        <f>[1]Renten!G145</f>
        <v>108.78878177412781</v>
      </c>
      <c r="H27" s="14">
        <f>[1]Renten!H145</f>
        <v>115.70423826646552</v>
      </c>
      <c r="I27" s="3">
        <f>[1]Renten!I145</f>
        <v>117.00728922319341</v>
      </c>
      <c r="J27" s="3">
        <f>[1]Renten!J145</f>
        <v>100.40135171517346</v>
      </c>
      <c r="K27" s="3">
        <f>[1]Renten!K145</f>
        <v>100</v>
      </c>
      <c r="L27" s="3">
        <f>[1]Renten!L145</f>
        <v>104.1937042676953</v>
      </c>
      <c r="M27" s="3">
        <f>[1]Renten!M145</f>
        <v>99.031705229362174</v>
      </c>
      <c r="N27" s="3">
        <f>[1]Renten!N145</f>
        <v>96.912883635438021</v>
      </c>
      <c r="O27" s="3">
        <f>[1]Renten!O145</f>
        <v>101.31443069235797</v>
      </c>
      <c r="P27" s="3">
        <f>[1]Renten!P145</f>
        <v>101.05504766550546</v>
      </c>
      <c r="Q27" s="3">
        <f>[1]Renten!Q145</f>
        <v>97.454285071908089</v>
      </c>
      <c r="R27" s="3">
        <f>[1]Renten!R145</f>
        <v>100.14661876053769</v>
      </c>
      <c r="S27" s="3">
        <f>[1]Renten!S145</f>
        <v>97.0975106867336</v>
      </c>
      <c r="T27" s="3">
        <f>[1]Renten!T145</f>
        <v>97.476101462679779</v>
      </c>
      <c r="U27" s="3">
        <f>[1]Renten!U145</f>
        <v>98.230947513279119</v>
      </c>
      <c r="V27" s="3">
        <f>[1]Renten!V145</f>
        <v>103.64081319403702</v>
      </c>
      <c r="X27" s="18" t="str">
        <f>HLOOKUP(Y27,$L27:$U130,ROW(L$110)-ROW(X27)+1,0)</f>
        <v>HB</v>
      </c>
      <c r="Y27" s="19">
        <f t="shared" si="6"/>
        <v>96.912883635438021</v>
      </c>
      <c r="Z27" s="18" t="str">
        <f>HLOOKUP(AA27,$L27:$U130,ROW(N$110)-ROW(Z27)+1,0)</f>
        <v>BW</v>
      </c>
      <c r="AA27" s="19">
        <f t="shared" si="7"/>
        <v>104.1937042676953</v>
      </c>
    </row>
    <row r="28" spans="1:27" x14ac:dyDescent="0.35">
      <c r="A28" s="7">
        <f>[1]Renten!A146</f>
        <v>2024</v>
      </c>
      <c r="B28" s="3">
        <f>[1]Renten!B146</f>
        <v>117.48288110720291</v>
      </c>
      <c r="C28" s="3">
        <f>[1]Renten!C146</f>
        <v>114.62345012055286</v>
      </c>
      <c r="D28" s="3">
        <f>[1]Renten!D146</f>
        <v>116.47389962841839</v>
      </c>
      <c r="E28" s="3">
        <f>[1]Renten!E146</f>
        <v>115.05684818383173</v>
      </c>
      <c r="F28" s="3">
        <f>[1]Renten!F146</f>
        <v>114.90097451649032</v>
      </c>
      <c r="G28" s="3">
        <f>[1]Renten!G146</f>
        <v>107.67135027773375</v>
      </c>
      <c r="H28" s="14">
        <f>[1]Renten!H146</f>
        <v>114.6059884120979</v>
      </c>
      <c r="I28" s="3">
        <f>[1]Renten!I146</f>
        <v>115.90326251383107</v>
      </c>
      <c r="J28" s="3">
        <f>[1]Renten!J146</f>
        <v>100.34660084427914</v>
      </c>
      <c r="K28" s="3">
        <f>[1]Renten!K146</f>
        <v>100</v>
      </c>
      <c r="L28" s="3">
        <f>[1]Renten!L146</f>
        <v>104.26775619298552</v>
      </c>
      <c r="M28" s="3">
        <f>[1]Renten!M146</f>
        <v>99.200963190527432</v>
      </c>
      <c r="N28" s="3">
        <f>[1]Renten!N146</f>
        <v>96.613257507033779</v>
      </c>
      <c r="O28" s="3">
        <f>[1]Renten!O146</f>
        <v>100.80365820233075</v>
      </c>
      <c r="P28" s="3">
        <f>[1]Renten!P146</f>
        <v>101.04546532351191</v>
      </c>
      <c r="Q28" s="3">
        <f>[1]Renten!Q146</f>
        <v>97.548246601915849</v>
      </c>
      <c r="R28" s="3">
        <f>[1]Renten!R146</f>
        <v>99.982070734772705</v>
      </c>
      <c r="S28" s="3">
        <f>[1]Renten!S146</f>
        <v>97.239338853053397</v>
      </c>
      <c r="T28" s="3">
        <f>[1]Renten!T146</f>
        <v>97.356542523341588</v>
      </c>
      <c r="U28" s="3">
        <f>[1]Renten!U146</f>
        <v>98.127777433499077</v>
      </c>
      <c r="V28" s="3">
        <f>[1]Renten!V146</f>
        <v>103.37290919010213</v>
      </c>
      <c r="X28" s="11"/>
      <c r="Y28" s="11"/>
      <c r="Z28" s="11"/>
      <c r="AA28" s="11"/>
    </row>
    <row r="29" spans="1:27" x14ac:dyDescent="0.35">
      <c r="A29" s="7">
        <f>A28+1</f>
        <v>2025</v>
      </c>
      <c r="B29" s="3"/>
      <c r="X29" s="11"/>
      <c r="Y29" s="11"/>
      <c r="Z29" s="11"/>
      <c r="AA29" s="11"/>
    </row>
    <row r="30" spans="1:27" x14ac:dyDescent="0.35">
      <c r="A30" s="7"/>
      <c r="B30" s="3"/>
      <c r="X30" s="11"/>
      <c r="Y30" s="11"/>
      <c r="Z30" s="11"/>
      <c r="AA30" s="11"/>
    </row>
    <row r="31" spans="1:27" x14ac:dyDescent="0.35">
      <c r="A31" s="4" t="s">
        <v>385</v>
      </c>
      <c r="B31" s="3"/>
      <c r="X31" s="11"/>
      <c r="Y31" s="11"/>
      <c r="Z31" s="11"/>
      <c r="AA31" s="11"/>
    </row>
    <row r="32" spans="1:27" x14ac:dyDescent="0.35">
      <c r="A32" s="7">
        <f>[1]Renten!A249</f>
        <v>2019</v>
      </c>
      <c r="B32" s="3">
        <f>[1]Renten!B249</f>
        <v>42.319623834250031</v>
      </c>
      <c r="C32" s="3">
        <f>[1]Renten!C249</f>
        <v>42.785072560113967</v>
      </c>
      <c r="D32" s="3">
        <f>[1]Renten!D249</f>
        <v>41.343334447385971</v>
      </c>
      <c r="E32" s="3">
        <f>[1]Renten!E249</f>
        <v>42.152905016339851</v>
      </c>
      <c r="F32" s="3">
        <f>[1]Renten!F249</f>
        <v>42.070989035481659</v>
      </c>
      <c r="G32" s="3">
        <f>[1]Renten!G249</f>
        <v>32.542476331358586</v>
      </c>
      <c r="H32" s="14">
        <f>[1]Renten!H249</f>
        <v>39.407682771876509</v>
      </c>
      <c r="I32" s="3">
        <f>[1]Renten!I249</f>
        <v>41.961013271749579</v>
      </c>
      <c r="J32" s="3">
        <f>[1]Renten!J249</f>
        <v>29.675652746878782</v>
      </c>
      <c r="K32" s="3">
        <f>[1]Renten!K249</f>
        <v>29.531697862867567</v>
      </c>
      <c r="L32" s="3">
        <f>[1]Renten!L249</f>
        <v>29.056647891444637</v>
      </c>
      <c r="M32" s="3">
        <f>[1]Renten!M249</f>
        <v>27.756991267357257</v>
      </c>
      <c r="N32" s="3">
        <f>[1]Renten!N249</f>
        <v>29.016715454779675</v>
      </c>
      <c r="O32" s="3">
        <f>[1]Renten!O249</f>
        <v>26.402000337785058</v>
      </c>
      <c r="P32" s="3">
        <f>[1]Renten!P249</f>
        <v>27.477394338645368</v>
      </c>
      <c r="Q32" s="3">
        <f>[1]Renten!Q249</f>
        <v>31.895156146251235</v>
      </c>
      <c r="R32" s="3">
        <f>[1]Renten!R249</f>
        <v>30.812051053701651</v>
      </c>
      <c r="S32" s="3">
        <f>[1]Renten!S249</f>
        <v>31.652732590360223</v>
      </c>
      <c r="T32" s="3">
        <f>[1]Renten!T249</f>
        <v>31.720157154986261</v>
      </c>
      <c r="U32" s="3">
        <f>[1]Renten!U249</f>
        <v>34.418770831806022</v>
      </c>
      <c r="V32" s="3">
        <f>[1]Renten!V249</f>
        <v>31.372472121047895</v>
      </c>
      <c r="X32" s="18" t="str">
        <f>HLOOKUP(Y32,$L32:$U133,ROW(L$110)-ROW(X32)+1,0)</f>
        <v>HH</v>
      </c>
      <c r="Y32" s="19">
        <f t="shared" ref="Y32" si="8">MIN(L32:U32)</f>
        <v>26.402000337785058</v>
      </c>
      <c r="Z32" s="18" t="str">
        <f>HLOOKUP(AA32,$L32:$U133,ROW(N$110)-ROW(Z32)+1,0)</f>
        <v>SH</v>
      </c>
      <c r="AA32" s="19">
        <f t="shared" ref="AA32" si="9">MAX(L32:U32)</f>
        <v>34.418770831806022</v>
      </c>
    </row>
    <row r="33" spans="1:27" x14ac:dyDescent="0.35">
      <c r="A33" s="7">
        <f>[1]Renten!A250</f>
        <v>2020</v>
      </c>
      <c r="B33" s="3">
        <f>[1]Renten!B250</f>
        <v>42.936003253185575</v>
      </c>
      <c r="C33" s="3">
        <f>[1]Renten!C250</f>
        <v>43.743656737359629</v>
      </c>
      <c r="D33" s="3">
        <f>[1]Renten!D250</f>
        <v>42.392426564039852</v>
      </c>
      <c r="E33" s="3">
        <f>[1]Renten!E250</f>
        <v>42.841725582672574</v>
      </c>
      <c r="F33" s="3">
        <f>[1]Renten!F250</f>
        <v>43.285768073407795</v>
      </c>
      <c r="G33" s="3">
        <f>[1]Renten!G250</f>
        <v>32.909347710671646</v>
      </c>
      <c r="H33" s="14">
        <f>[1]Renten!H250</f>
        <v>40.158778421564371</v>
      </c>
      <c r="I33" s="3">
        <f>[1]Renten!I250</f>
        <v>42.884880915403002</v>
      </c>
      <c r="J33" s="3">
        <f>[1]Renten!J250</f>
        <v>30.898972806991733</v>
      </c>
      <c r="K33" s="3">
        <f>[1]Renten!K250</f>
        <v>30.800320434146599</v>
      </c>
      <c r="L33" s="3">
        <f>[1]Renten!L250</f>
        <v>30.605534835088882</v>
      </c>
      <c r="M33" s="3">
        <f>[1]Renten!M250</f>
        <v>29.060885442829683</v>
      </c>
      <c r="N33" s="3">
        <f>[1]Renten!N250</f>
        <v>30.474087658296671</v>
      </c>
      <c r="O33" s="3">
        <f>[1]Renten!O250</f>
        <v>27.521990173170003</v>
      </c>
      <c r="P33" s="3">
        <f>[1]Renten!P250</f>
        <v>28.661410373503266</v>
      </c>
      <c r="Q33" s="3">
        <f>[1]Renten!Q250</f>
        <v>33.093261545725113</v>
      </c>
      <c r="R33" s="3">
        <f>[1]Renten!R250</f>
        <v>31.960373952665854</v>
      </c>
      <c r="S33" s="3">
        <f>[1]Renten!S250</f>
        <v>32.720940805628068</v>
      </c>
      <c r="T33" s="3">
        <f>[1]Renten!T250</f>
        <v>33.24274772112971</v>
      </c>
      <c r="U33" s="3">
        <f>[1]Renten!U250</f>
        <v>35.423800076907739</v>
      </c>
      <c r="V33" s="3">
        <f>[1]Renten!V250</f>
        <v>32.590707179345948</v>
      </c>
      <c r="X33" s="18" t="str">
        <f>HLOOKUP(Y33,$L33:$U134,ROW(L$110)-ROW(X33)+1,0)</f>
        <v>HH</v>
      </c>
      <c r="Y33" s="19">
        <f t="shared" ref="Y33:Y36" si="10">MIN(L33:U33)</f>
        <v>27.521990173170003</v>
      </c>
      <c r="Z33" s="18" t="str">
        <f>HLOOKUP(AA33,$L33:$U134,ROW(N$110)-ROW(Z33)+1,0)</f>
        <v>SH</v>
      </c>
      <c r="AA33" s="19">
        <f t="shared" ref="AA33:AA36" si="11">MAX(L33:U33)</f>
        <v>35.423800076907739</v>
      </c>
    </row>
    <row r="34" spans="1:27" x14ac:dyDescent="0.35">
      <c r="A34" s="7">
        <f>[1]Renten!A251</f>
        <v>2021</v>
      </c>
      <c r="B34" s="3">
        <f>[1]Renten!B251</f>
        <v>41.698437153845255</v>
      </c>
      <c r="C34" s="3">
        <f>[1]Renten!C251</f>
        <v>42.654439529810915</v>
      </c>
      <c r="D34" s="3">
        <f>[1]Renten!D251</f>
        <v>41.151329637312642</v>
      </c>
      <c r="E34" s="3">
        <f>[1]Renten!E251</f>
        <v>41.688891285801496</v>
      </c>
      <c r="F34" s="3">
        <f>[1]Renten!F251</f>
        <v>41.748501090661193</v>
      </c>
      <c r="G34" s="3">
        <f>[1]Renten!G251</f>
        <v>31.212294121510865</v>
      </c>
      <c r="H34" s="14">
        <f>[1]Renten!H251</f>
        <v>38.717721893120654</v>
      </c>
      <c r="I34" s="3">
        <f>[1]Renten!I251</f>
        <v>41.627036467550589</v>
      </c>
      <c r="J34" s="3">
        <f>[1]Renten!J251</f>
        <v>29.995124955360126</v>
      </c>
      <c r="K34" s="3">
        <f>[1]Renten!K251</f>
        <v>29.940603679225259</v>
      </c>
      <c r="L34" s="3">
        <f>[1]Renten!L251</f>
        <v>29.641287909389263</v>
      </c>
      <c r="M34" s="3">
        <f>[1]Renten!M251</f>
        <v>28.263151719006334</v>
      </c>
      <c r="N34" s="3">
        <f>[1]Renten!N251</f>
        <v>29.593077258411142</v>
      </c>
      <c r="O34" s="3">
        <f>[1]Renten!O251</f>
        <v>26.457675019092097</v>
      </c>
      <c r="P34" s="3">
        <f>[1]Renten!P251</f>
        <v>27.807943040222412</v>
      </c>
      <c r="Q34" s="3">
        <f>[1]Renten!Q251</f>
        <v>32.349970975326521</v>
      </c>
      <c r="R34" s="3">
        <f>[1]Renten!R251</f>
        <v>31.093614255241064</v>
      </c>
      <c r="S34" s="3">
        <f>[1]Renten!S251</f>
        <v>31.982749740478607</v>
      </c>
      <c r="T34" s="3">
        <f>[1]Renten!T251</f>
        <v>32.418067984800821</v>
      </c>
      <c r="U34" s="3">
        <f>[1]Renten!U251</f>
        <v>34.493553935151091</v>
      </c>
      <c r="V34" s="3">
        <f>[1]Renten!V251</f>
        <v>31.624392620313973</v>
      </c>
      <c r="X34" s="18" t="str">
        <f>HLOOKUP(Y34,$L34:$U135,ROW(L$110)-ROW(X34)+1,0)</f>
        <v>HH</v>
      </c>
      <c r="Y34" s="19">
        <f t="shared" si="10"/>
        <v>26.457675019092097</v>
      </c>
      <c r="Z34" s="18" t="str">
        <f>HLOOKUP(AA34,$L34:$U135,ROW(N$110)-ROW(Z34)+1,0)</f>
        <v>SH</v>
      </c>
      <c r="AA34" s="19">
        <f t="shared" si="11"/>
        <v>34.493553935151091</v>
      </c>
    </row>
    <row r="35" spans="1:27" x14ac:dyDescent="0.35">
      <c r="A35" s="7">
        <f>[1]Renten!A252</f>
        <v>2022</v>
      </c>
      <c r="B35" s="3">
        <f>[1]Renten!B252</f>
        <v>42.337227156277251</v>
      </c>
      <c r="C35" s="3">
        <f>[1]Renten!C252</f>
        <v>42.770050407473143</v>
      </c>
      <c r="D35" s="3">
        <f>[1]Renten!D252</f>
        <v>41.579398899435475</v>
      </c>
      <c r="E35" s="3">
        <f>[1]Renten!E252</f>
        <v>42.454615409435114</v>
      </c>
      <c r="F35" s="3">
        <f>[1]Renten!F252</f>
        <v>41.944601897038503</v>
      </c>
      <c r="G35" s="3">
        <f>[1]Renten!G252</f>
        <v>31.555096466900512</v>
      </c>
      <c r="H35" s="14">
        <f>[1]Renten!H252</f>
        <v>39.103697229477653</v>
      </c>
      <c r="I35" s="3">
        <f>[1]Renten!I252</f>
        <v>42.069702964145044</v>
      </c>
      <c r="J35" s="3">
        <f>[1]Renten!J252</f>
        <v>30.527791090227481</v>
      </c>
      <c r="K35" s="3">
        <f>[1]Renten!K252</f>
        <v>30.488125316621083</v>
      </c>
      <c r="L35" s="3">
        <f>[1]Renten!L252</f>
        <v>30.241619130424603</v>
      </c>
      <c r="M35" s="3">
        <f>[1]Renten!M252</f>
        <v>28.781231119395439</v>
      </c>
      <c r="N35" s="3">
        <f>[1]Renten!N252</f>
        <v>29.940146214593799</v>
      </c>
      <c r="O35" s="3">
        <f>[1]Renten!O252</f>
        <v>26.572250462129048</v>
      </c>
      <c r="P35" s="3">
        <f>[1]Renten!P252</f>
        <v>28.368369659242376</v>
      </c>
      <c r="Q35" s="3">
        <f>[1]Renten!Q252</f>
        <v>33.089631937014317</v>
      </c>
      <c r="R35" s="3">
        <f>[1]Renten!R252</f>
        <v>31.759575423049025</v>
      </c>
      <c r="S35" s="3">
        <f>[1]Renten!S252</f>
        <v>32.068247436410282</v>
      </c>
      <c r="T35" s="3">
        <f>[1]Renten!T252</f>
        <v>32.853491358088142</v>
      </c>
      <c r="U35" s="3">
        <f>[1]Renten!U252</f>
        <v>34.874090746227168</v>
      </c>
      <c r="V35" s="3">
        <f>[1]Renten!V252</f>
        <v>32.150594858752946</v>
      </c>
      <c r="X35" s="18" t="str">
        <f>HLOOKUP(Y35,$L35:$U136,ROW(L$110)-ROW(X35)+1,0)</f>
        <v>HH</v>
      </c>
      <c r="Y35" s="19">
        <f t="shared" si="10"/>
        <v>26.572250462129048</v>
      </c>
      <c r="Z35" s="18" t="str">
        <f>HLOOKUP(AA35,$L35:$U136,ROW(N$110)-ROW(Z35)+1,0)</f>
        <v>SH</v>
      </c>
      <c r="AA35" s="19">
        <f t="shared" si="11"/>
        <v>34.874090746227168</v>
      </c>
    </row>
    <row r="36" spans="1:27" x14ac:dyDescent="0.35">
      <c r="A36" s="7">
        <f>[1]Renten!A253</f>
        <v>2023</v>
      </c>
      <c r="B36" s="3">
        <f>[1]Renten!B253</f>
        <v>41.398151151740038</v>
      </c>
      <c r="C36" s="3">
        <f>[1]Renten!C253</f>
        <v>41.911736306313685</v>
      </c>
      <c r="D36" s="3">
        <f>[1]Renten!D253</f>
        <v>40.482270585982299</v>
      </c>
      <c r="E36" s="3">
        <f>[1]Renten!E253</f>
        <v>41.581884100675907</v>
      </c>
      <c r="F36" s="3">
        <f>[1]Renten!F253</f>
        <v>41.044389089087282</v>
      </c>
      <c r="G36" s="3">
        <f>[1]Renten!G253</f>
        <v>30.851130285524675</v>
      </c>
      <c r="H36" s="14">
        <f>[1]Renten!H253</f>
        <v>38.220828459500751</v>
      </c>
      <c r="I36" s="3">
        <f>[1]Renten!I253</f>
        <v>41.101413137585546</v>
      </c>
      <c r="J36" s="3">
        <f>[1]Renten!J253</f>
        <v>29.992784891924266</v>
      </c>
      <c r="K36" s="3">
        <f>[1]Renten!K253</f>
        <v>29.963713132366216</v>
      </c>
      <c r="L36" s="3">
        <f>[1]Renten!L253</f>
        <v>29.736268442326342</v>
      </c>
      <c r="M36" s="3">
        <f>[1]Renten!M253</f>
        <v>28.281870825425681</v>
      </c>
      <c r="N36" s="3">
        <f>[1]Renten!N253</f>
        <v>29.371419746424156</v>
      </c>
      <c r="O36" s="3">
        <f>[1]Renten!O253</f>
        <v>25.974891132424705</v>
      </c>
      <c r="P36" s="3">
        <f>[1]Renten!P253</f>
        <v>27.731698518096319</v>
      </c>
      <c r="Q36" s="3">
        <f>[1]Renten!Q253</f>
        <v>32.480987949479626</v>
      </c>
      <c r="R36" s="3">
        <f>[1]Renten!R253</f>
        <v>31.258609432625782</v>
      </c>
      <c r="S36" s="3">
        <f>[1]Renten!S253</f>
        <v>32.00370981915583</v>
      </c>
      <c r="T36" s="3">
        <f>[1]Renten!T253</f>
        <v>32.044347212873873</v>
      </c>
      <c r="U36" s="3">
        <f>[1]Renten!U253</f>
        <v>34.23823448416897</v>
      </c>
      <c r="V36" s="3">
        <f>[1]Renten!V253</f>
        <v>31.572995380405484</v>
      </c>
      <c r="X36" s="18" t="str">
        <f>HLOOKUP(Y36,$L36:$U137,ROW(L$110)-ROW(X36)+1,0)</f>
        <v>HH</v>
      </c>
      <c r="Y36" s="19">
        <f t="shared" si="10"/>
        <v>25.974891132424705</v>
      </c>
      <c r="Z36" s="18" t="str">
        <f>HLOOKUP(AA36,$L36:$U137,ROW(N$110)-ROW(Z36)+1,0)</f>
        <v>SH</v>
      </c>
      <c r="AA36" s="19">
        <f t="shared" si="11"/>
        <v>34.23823448416897</v>
      </c>
    </row>
    <row r="37" spans="1:27" x14ac:dyDescent="0.35">
      <c r="A37" s="7">
        <f>[1]Renten!A254</f>
        <v>2024</v>
      </c>
      <c r="B37" s="3">
        <f>[1]Renten!B254</f>
        <v>40.809424599340986</v>
      </c>
      <c r="C37" s="3">
        <f>[1]Renten!C254</f>
        <v>41.379353606659521</v>
      </c>
      <c r="D37" s="3">
        <f>[1]Renten!D254</f>
        <v>39.947946569793707</v>
      </c>
      <c r="E37" s="3">
        <f>[1]Renten!E254</f>
        <v>41.022303191913281</v>
      </c>
      <c r="F37" s="3">
        <f>[1]Renten!F254</f>
        <v>40.499139863407471</v>
      </c>
      <c r="G37" s="3">
        <f>[1]Renten!G254</f>
        <v>30.535457963673764</v>
      </c>
      <c r="H37" s="14">
        <f>[1]Renten!H254</f>
        <v>37.740084786439624</v>
      </c>
      <c r="I37" s="3">
        <f>[1]Renten!I254</f>
        <v>40.54932792329339</v>
      </c>
      <c r="J37" s="3">
        <f>[1]Renten!J254</f>
        <v>29.910611802463009</v>
      </c>
      <c r="K37" s="3">
        <f>[1]Renten!K254</f>
        <v>29.894759561525415</v>
      </c>
      <c r="L37" s="3">
        <f>[1]Renten!L254</f>
        <v>29.702972607104407</v>
      </c>
      <c r="M37" s="3">
        <f>[1]Renten!M254</f>
        <v>28.412088505330544</v>
      </c>
      <c r="N37" s="3">
        <f>[1]Renten!N254</f>
        <v>29.115519521670013</v>
      </c>
      <c r="O37" s="3">
        <f>[1]Renten!O254</f>
        <v>25.881719708228346</v>
      </c>
      <c r="P37" s="3">
        <f>[1]Renten!P254</f>
        <v>27.56751091109637</v>
      </c>
      <c r="Q37" s="3">
        <f>[1]Renten!Q254</f>
        <v>32.388835298520668</v>
      </c>
      <c r="R37" s="3">
        <f>[1]Renten!R254</f>
        <v>31.029125735842428</v>
      </c>
      <c r="S37" s="3">
        <f>[1]Renten!S254</f>
        <v>32.10679052502973</v>
      </c>
      <c r="T37" s="3">
        <f>[1]Renten!T254</f>
        <v>32.039383469936482</v>
      </c>
      <c r="U37" s="3">
        <f>[1]Renten!U254</f>
        <v>34.051397982648211</v>
      </c>
      <c r="V37" s="3">
        <f>[1]Renten!V254</f>
        <v>31.413054496858887</v>
      </c>
      <c r="X37" s="11"/>
      <c r="Y37" s="11"/>
      <c r="Z37" s="11"/>
      <c r="AA37" s="11"/>
    </row>
    <row r="38" spans="1:27" x14ac:dyDescent="0.35">
      <c r="A38" s="7">
        <f>A37+1</f>
        <v>2025</v>
      </c>
      <c r="B38" s="3"/>
      <c r="X38" s="11"/>
      <c r="Y38" s="11"/>
      <c r="Z38" s="11"/>
      <c r="AA38" s="11"/>
    </row>
    <row r="39" spans="1:27" x14ac:dyDescent="0.35">
      <c r="A39" t="s">
        <v>386</v>
      </c>
      <c r="B39" s="3"/>
      <c r="X39" s="11"/>
      <c r="Y39" s="11"/>
      <c r="Z39" s="11"/>
      <c r="AA39" s="11"/>
    </row>
    <row r="40" spans="1:27" x14ac:dyDescent="0.35">
      <c r="B40" s="3"/>
      <c r="X40" s="11"/>
      <c r="Y40" s="11"/>
      <c r="Z40" s="11"/>
      <c r="AA40" s="11"/>
    </row>
    <row r="41" spans="1:27" x14ac:dyDescent="0.35">
      <c r="A41" s="4" t="s">
        <v>378</v>
      </c>
      <c r="B41" s="3"/>
      <c r="X41" s="11"/>
      <c r="Y41" s="11"/>
      <c r="Z41" s="11"/>
      <c r="AA41" s="11"/>
    </row>
    <row r="42" spans="1:27" x14ac:dyDescent="0.35">
      <c r="A42" s="4" t="s">
        <v>387</v>
      </c>
      <c r="B42" s="3"/>
      <c r="X42" s="11"/>
      <c r="Y42" s="11"/>
      <c r="Z42" s="11"/>
      <c r="AA42" s="11"/>
    </row>
    <row r="43" spans="1:27" x14ac:dyDescent="0.35">
      <c r="A43" s="4" t="s">
        <v>383</v>
      </c>
      <c r="B43" s="3"/>
      <c r="X43" s="11"/>
      <c r="Y43" s="11"/>
      <c r="Z43" s="11"/>
      <c r="AA43" s="11"/>
    </row>
    <row r="44" spans="1:27" x14ac:dyDescent="0.35">
      <c r="A44">
        <f>[1]Renten!A68</f>
        <v>2019</v>
      </c>
      <c r="B44" s="7">
        <f>[1]Renten!B68</f>
        <v>1042.6391596548251</v>
      </c>
      <c r="C44" s="7">
        <f>[1]Renten!C68</f>
        <v>1028.313822715962</v>
      </c>
      <c r="D44" s="7">
        <f>[1]Renten!D68</f>
        <v>1025.6965098529322</v>
      </c>
      <c r="E44" s="7">
        <f>[1]Renten!E68</f>
        <v>1008.747226128557</v>
      </c>
      <c r="F44" s="7">
        <f>[1]Renten!F68</f>
        <v>1018.2496371774845</v>
      </c>
      <c r="G44" s="7">
        <f>[1]Renten!G68</f>
        <v>969.38549740907069</v>
      </c>
      <c r="H44" s="15">
        <f>[1]Renten!H68</f>
        <v>1015.6788716299063</v>
      </c>
      <c r="I44" s="7">
        <f>[1]Renten!I68</f>
        <v>1024.8166280370897</v>
      </c>
      <c r="J44" s="7">
        <f>[1]Renten!J68</f>
        <v>734.12172643143538</v>
      </c>
      <c r="K44" s="7">
        <f>[1]Renten!K68</f>
        <v>722.0356712920144</v>
      </c>
      <c r="L44" s="7">
        <f>[1]Renten!L68</f>
        <v>765.06605795869837</v>
      </c>
      <c r="M44" s="7">
        <f>[1]Renten!M68</f>
        <v>734.96133840716425</v>
      </c>
      <c r="N44" s="7">
        <f>[1]Renten!N68</f>
        <v>746.86061098907203</v>
      </c>
      <c r="O44" s="7">
        <f>[1]Renten!O68</f>
        <v>833.03318099530054</v>
      </c>
      <c r="P44" s="7">
        <f>[1]Renten!P68</f>
        <v>742.03852441365802</v>
      </c>
      <c r="Q44" s="7">
        <f>[1]Renten!Q68</f>
        <v>703.10635204084622</v>
      </c>
      <c r="R44" s="7">
        <f>[1]Renten!R68</f>
        <v>692.95529005961362</v>
      </c>
      <c r="S44" s="7">
        <f>[1]Renten!S68</f>
        <v>676.19453364046115</v>
      </c>
      <c r="T44" s="7">
        <f>[1]Renten!T68</f>
        <v>612.51664531134747</v>
      </c>
      <c r="U44" s="7">
        <f>[1]Renten!U68</f>
        <v>735.65898794011184</v>
      </c>
      <c r="V44" s="7">
        <f>[1]Renten!V68</f>
        <v>791.80286193795519</v>
      </c>
      <c r="X44" s="18" t="str">
        <f t="shared" ref="X44" si="12">HLOOKUP(Y44,$L44:$U143,ROW(L$110)-ROW(X44)+1,0)</f>
        <v>SL</v>
      </c>
      <c r="Y44" s="19">
        <f t="shared" ref="Y44" si="13">MIN(L44:U44)</f>
        <v>612.51664531134747</v>
      </c>
      <c r="Z44" s="18" t="str">
        <f t="shared" ref="Z44" si="14">HLOOKUP(AA44,$L44:$U143,ROW(N$110)-ROW(Z44)+1,0)</f>
        <v>HH</v>
      </c>
      <c r="AA44" s="19">
        <f t="shared" ref="AA44" si="15">MAX(L44:U44)</f>
        <v>833.03318099530054</v>
      </c>
    </row>
    <row r="45" spans="1:27" x14ac:dyDescent="0.35">
      <c r="A45">
        <f>[1]Renten!A69</f>
        <v>2020</v>
      </c>
      <c r="B45" s="7">
        <f>[1]Renten!B69</f>
        <v>1085.0458330674169</v>
      </c>
      <c r="C45" s="7">
        <f>[1]Renten!C69</f>
        <v>1071.1226404571125</v>
      </c>
      <c r="D45" s="7">
        <f>[1]Renten!D69</f>
        <v>1068.2259539390534</v>
      </c>
      <c r="E45" s="7">
        <f>[1]Renten!E69</f>
        <v>1051.4823036930734</v>
      </c>
      <c r="F45" s="7">
        <f>[1]Renten!F69</f>
        <v>1058.8595786562585</v>
      </c>
      <c r="G45" s="7">
        <f>[1]Renten!G69</f>
        <v>1005.2323070649278</v>
      </c>
      <c r="H45" s="15">
        <f>[1]Renten!H69</f>
        <v>1056.9431324439845</v>
      </c>
      <c r="I45" s="7">
        <f>[1]Renten!I69</f>
        <v>1067.0946905576527</v>
      </c>
      <c r="J45" s="7">
        <f>[1]Renten!J69</f>
        <v>765.47242178389274</v>
      </c>
      <c r="K45" s="7">
        <f>[1]Renten!K69</f>
        <v>753.24225943592626</v>
      </c>
      <c r="L45" s="7">
        <f>[1]Renten!L69</f>
        <v>796.98627713557755</v>
      </c>
      <c r="M45" s="7">
        <f>[1]Renten!M69</f>
        <v>765.83624412985046</v>
      </c>
      <c r="N45" s="7">
        <f>[1]Renten!N69</f>
        <v>778.42531660329144</v>
      </c>
      <c r="O45" s="7">
        <f>[1]Renten!O69</f>
        <v>863.58335806592902</v>
      </c>
      <c r="P45" s="7">
        <f>[1]Renten!P69</f>
        <v>773.67036353068897</v>
      </c>
      <c r="Q45" s="7">
        <f>[1]Renten!Q69</f>
        <v>733.79063178606793</v>
      </c>
      <c r="R45" s="7">
        <f>[1]Renten!R69</f>
        <v>724.27117961341889</v>
      </c>
      <c r="S45" s="7">
        <f>[1]Renten!S69</f>
        <v>707.11648441062596</v>
      </c>
      <c r="T45" s="7">
        <f>[1]Renten!T69</f>
        <v>643.03520283237629</v>
      </c>
      <c r="U45" s="7">
        <f>[1]Renten!U69</f>
        <v>767.31962855442305</v>
      </c>
      <c r="V45" s="7">
        <f>[1]Renten!V69</f>
        <v>825.26057788323283</v>
      </c>
      <c r="X45" s="18" t="str">
        <f>HLOOKUP(Y45,$L45:$U144,ROW(L$110)-ROW(X45)+1,0)</f>
        <v>SL</v>
      </c>
      <c r="Y45" s="19">
        <f t="shared" ref="Y45:Y57" si="16">MIN(L45:U45)</f>
        <v>643.03520283237629</v>
      </c>
      <c r="Z45" s="18" t="str">
        <f>HLOOKUP(AA45,$L45:$U144,ROW(N$110)-ROW(Z45)+1,0)</f>
        <v>HH</v>
      </c>
      <c r="AA45" s="19">
        <f t="shared" ref="AA45:AA57" si="17">MAX(L45:U45)</f>
        <v>863.58335806592902</v>
      </c>
    </row>
    <row r="46" spans="1:27" x14ac:dyDescent="0.35">
      <c r="A46">
        <f>[1]Renten!A70</f>
        <v>2021</v>
      </c>
      <c r="B46" s="7">
        <f>[1]Renten!B70</f>
        <v>1092.7567060969238</v>
      </c>
      <c r="C46" s="7">
        <f>[1]Renten!C70</f>
        <v>1079.6601028467121</v>
      </c>
      <c r="D46" s="7">
        <f>[1]Renten!D70</f>
        <v>1074.5621404032363</v>
      </c>
      <c r="E46" s="7">
        <f>[1]Renten!E70</f>
        <v>1060.5539354167238</v>
      </c>
      <c r="F46" s="7">
        <f>[1]Renten!F70</f>
        <v>1065.3297679126354</v>
      </c>
      <c r="G46" s="7">
        <f>[1]Renten!G70</f>
        <v>1007.840461953083</v>
      </c>
      <c r="H46" s="15">
        <f>[1]Renten!H70</f>
        <v>1063.6098363208907</v>
      </c>
      <c r="I46" s="7">
        <f>[1]Renten!I70</f>
        <v>1074.5273318320696</v>
      </c>
      <c r="J46" s="7">
        <f>[1]Renten!J70</f>
        <v>772.69538012855753</v>
      </c>
      <c r="K46" s="7">
        <f>[1]Renten!K70</f>
        <v>760.81548035889523</v>
      </c>
      <c r="L46" s="7">
        <f>[1]Renten!L70</f>
        <v>803.61191372954067</v>
      </c>
      <c r="M46" s="7">
        <f>[1]Renten!M70</f>
        <v>773.1427076438739</v>
      </c>
      <c r="N46" s="7">
        <f>[1]Renten!N70</f>
        <v>782.78395478653181</v>
      </c>
      <c r="O46" s="7">
        <f>[1]Renten!O70</f>
        <v>866.74925256574681</v>
      </c>
      <c r="P46" s="7">
        <f>[1]Renten!P70</f>
        <v>780.86300777177371</v>
      </c>
      <c r="Q46" s="7">
        <f>[1]Renten!Q70</f>
        <v>741.14681684250104</v>
      </c>
      <c r="R46" s="7">
        <f>[1]Renten!R70</f>
        <v>732.85573534835839</v>
      </c>
      <c r="S46" s="7">
        <f>[1]Renten!S70</f>
        <v>716.96484287135013</v>
      </c>
      <c r="T46" s="7">
        <f>[1]Renten!T70</f>
        <v>654.13810849457695</v>
      </c>
      <c r="U46" s="7">
        <f>[1]Renten!U70</f>
        <v>774.11300690482676</v>
      </c>
      <c r="V46" s="7">
        <f>[1]Renten!V70</f>
        <v>832.22160383978917</v>
      </c>
      <c r="X46" s="18" t="str">
        <f>HLOOKUP(Y46,$L46:$U145,ROW(L$110)-ROW(X46)+1,0)</f>
        <v>SL</v>
      </c>
      <c r="Y46" s="19">
        <f t="shared" si="16"/>
        <v>654.13810849457695</v>
      </c>
      <c r="Z46" s="18" t="str">
        <f>HLOOKUP(AA46,$L46:$U145,ROW(N$110)-ROW(Z46)+1,0)</f>
        <v>HH</v>
      </c>
      <c r="AA46" s="19">
        <f t="shared" si="17"/>
        <v>866.74925256574681</v>
      </c>
    </row>
    <row r="47" spans="1:27" x14ac:dyDescent="0.35">
      <c r="A47">
        <f>[1]Renten!A71</f>
        <v>2022</v>
      </c>
      <c r="B47" s="7">
        <f>[1]Renten!B71</f>
        <v>1167.3122247871293</v>
      </c>
      <c r="C47" s="7">
        <f>[1]Renten!C71</f>
        <v>1152.2043700814636</v>
      </c>
      <c r="D47" s="7">
        <f>[1]Renten!D71</f>
        <v>1147.3434042516353</v>
      </c>
      <c r="E47" s="7">
        <f>[1]Renten!E71</f>
        <v>1133.0455523060357</v>
      </c>
      <c r="F47" s="7">
        <f>[1]Renten!F71</f>
        <v>1136.8604496077385</v>
      </c>
      <c r="G47" s="7">
        <f>[1]Renten!G71</f>
        <v>1071.9205465193711</v>
      </c>
      <c r="H47" s="15">
        <f>[1]Renten!H71</f>
        <v>1135.1149178440105</v>
      </c>
      <c r="I47" s="7">
        <f>[1]Renten!I71</f>
        <v>1147.3388780682308</v>
      </c>
      <c r="J47" s="7">
        <f>[1]Renten!J71</f>
        <v>827.16633413911836</v>
      </c>
      <c r="K47" s="7">
        <f>[1]Renten!K71</f>
        <v>815.02223790699907</v>
      </c>
      <c r="L47" s="7">
        <f>[1]Renten!L71</f>
        <v>858.69268803230841</v>
      </c>
      <c r="M47" s="7">
        <f>[1]Renten!M71</f>
        <v>828.08252672009371</v>
      </c>
      <c r="N47" s="7">
        <f>[1]Renten!N71</f>
        <v>835.835316736967</v>
      </c>
      <c r="O47" s="7">
        <f>[1]Renten!O71</f>
        <v>919.46624077639547</v>
      </c>
      <c r="P47" s="7">
        <f>[1]Renten!P71</f>
        <v>835.79544058596866</v>
      </c>
      <c r="Q47" s="7">
        <f>[1]Renten!Q71</f>
        <v>795.52148506605056</v>
      </c>
      <c r="R47" s="7">
        <f>[1]Renten!R71</f>
        <v>785.7222164335534</v>
      </c>
      <c r="S47" s="7">
        <f>[1]Renten!S71</f>
        <v>771.85932154699196</v>
      </c>
      <c r="T47" s="7">
        <f>[1]Renten!T71</f>
        <v>706.96158167808198</v>
      </c>
      <c r="U47" s="7">
        <f>[1]Renten!U71</f>
        <v>829.155856578932</v>
      </c>
      <c r="V47" s="7">
        <f>[1]Renten!V71</f>
        <v>890.04459966930006</v>
      </c>
      <c r="X47" s="18" t="str">
        <f>HLOOKUP(Y47,$L47:$U146,ROW(L$110)-ROW(X47)+1,0)</f>
        <v>SL</v>
      </c>
      <c r="Y47" s="19">
        <f t="shared" si="16"/>
        <v>706.96158167808198</v>
      </c>
      <c r="Z47" s="18" t="str">
        <f>HLOOKUP(AA47,$L47:$U146,ROW(N$110)-ROW(Z47)+1,0)</f>
        <v>HH</v>
      </c>
      <c r="AA47" s="19">
        <f t="shared" si="17"/>
        <v>919.46624077639547</v>
      </c>
    </row>
    <row r="48" spans="1:27" x14ac:dyDescent="0.35">
      <c r="A48">
        <f>[1]Renten!A72</f>
        <v>2023</v>
      </c>
      <c r="B48" s="7">
        <f>[1]Renten!B72</f>
        <v>1230.9662719989697</v>
      </c>
      <c r="C48" s="7">
        <f>[1]Renten!C72</f>
        <v>1215.5452612677798</v>
      </c>
      <c r="D48" s="7">
        <f>[1]Renten!D72</f>
        <v>1209.4798209602016</v>
      </c>
      <c r="E48" s="7">
        <f>[1]Renten!E72</f>
        <v>1196.0627075411821</v>
      </c>
      <c r="F48" s="7">
        <f>[1]Renten!F72</f>
        <v>1197.8542944862609</v>
      </c>
      <c r="G48" s="7">
        <f>[1]Renten!G72</f>
        <v>1122.3913852111793</v>
      </c>
      <c r="H48" s="15">
        <f>[1]Renten!H72</f>
        <v>1195.8037896543774</v>
      </c>
      <c r="I48" s="7">
        <f>[1]Renten!I72</f>
        <v>1209.9197318260083</v>
      </c>
      <c r="J48" s="7">
        <f>[1]Renten!J72</f>
        <v>869.62411448083992</v>
      </c>
      <c r="K48" s="7">
        <f>[1]Renten!K72</f>
        <v>857.22469513248939</v>
      </c>
      <c r="L48" s="7">
        <f>[1]Renten!L72</f>
        <v>900.94781171379418</v>
      </c>
      <c r="M48" s="7">
        <f>[1]Renten!M72</f>
        <v>869.1988235902013</v>
      </c>
      <c r="N48" s="7">
        <f>[1]Renten!N72</f>
        <v>876.58675533683936</v>
      </c>
      <c r="O48" s="7">
        <f>[1]Renten!O72</f>
        <v>960.75034164363808</v>
      </c>
      <c r="P48" s="7">
        <f>[1]Renten!P72</f>
        <v>879.03393371913933</v>
      </c>
      <c r="Q48" s="7">
        <f>[1]Renten!Q72</f>
        <v>837.60467994591556</v>
      </c>
      <c r="R48" s="7">
        <f>[1]Renten!R72</f>
        <v>828.38033653870025</v>
      </c>
      <c r="S48" s="7">
        <f>[1]Renten!S72</f>
        <v>814.53253228380106</v>
      </c>
      <c r="T48" s="7">
        <f>[1]Renten!T72</f>
        <v>749.74213280833055</v>
      </c>
      <c r="U48" s="7">
        <f>[1]Renten!U72</f>
        <v>871.6577337562527</v>
      </c>
      <c r="V48" s="7">
        <f>[1]Renten!V72</f>
        <v>936.19150622555992</v>
      </c>
      <c r="X48" s="18" t="str">
        <f>HLOOKUP(Y48,$L48:$U147,ROW(L$110)-ROW(X48)+1,0)</f>
        <v>SL</v>
      </c>
      <c r="Y48" s="19">
        <f t="shared" si="16"/>
        <v>749.74213280833055</v>
      </c>
      <c r="Z48" s="18" t="str">
        <f>HLOOKUP(AA48,$L48:$U147,ROW(N$110)-ROW(Z48)+1,0)</f>
        <v>HH</v>
      </c>
      <c r="AA48" s="19">
        <f t="shared" si="17"/>
        <v>960.75034164363808</v>
      </c>
    </row>
    <row r="49" spans="1:27" x14ac:dyDescent="0.35">
      <c r="A49">
        <f>[1]Renten!A73</f>
        <v>2024</v>
      </c>
      <c r="B49" s="7">
        <f>[1]Renten!B73</f>
        <v>1284.694439020506</v>
      </c>
      <c r="C49" s="7">
        <f>[1]Renten!C73</f>
        <v>1270.2240321473814</v>
      </c>
      <c r="D49" s="7">
        <f>[1]Renten!D73</f>
        <v>1263.119429779643</v>
      </c>
      <c r="E49" s="7">
        <f>[1]Renten!E73</f>
        <v>1249.5268658425148</v>
      </c>
      <c r="F49" s="7">
        <f>[1]Renten!F73</f>
        <v>1249.7742425281099</v>
      </c>
      <c r="G49" s="7">
        <f>[1]Renten!G73</f>
        <v>1170.9109191819891</v>
      </c>
      <c r="H49" s="15">
        <f>[1]Renten!H73</f>
        <v>1248.61067497006</v>
      </c>
      <c r="I49" s="7">
        <f>[1]Renten!I73</f>
        <v>1263.426024069671</v>
      </c>
      <c r="J49" s="7">
        <f>[1]Renten!J73</f>
        <v>917.3625882354288</v>
      </c>
      <c r="K49" s="7">
        <f>[1]Renten!K73</f>
        <v>905.07013303829945</v>
      </c>
      <c r="L49" s="7">
        <f>[1]Renten!L73</f>
        <v>949.72594442869149</v>
      </c>
      <c r="M49" s="7">
        <f>[1]Renten!M73</f>
        <v>916.45346586468827</v>
      </c>
      <c r="N49" s="7">
        <f>[1]Renten!N73</f>
        <v>923.3770325907401</v>
      </c>
      <c r="O49" s="7">
        <f>[1]Renten!O73</f>
        <v>1007.9495020606943</v>
      </c>
      <c r="P49" s="7">
        <f>[1]Renten!P73</f>
        <v>928.11103478487018</v>
      </c>
      <c r="Q49" s="7">
        <f>[1]Renten!Q73</f>
        <v>885.11333506019639</v>
      </c>
      <c r="R49" s="7">
        <f>[1]Renten!R73</f>
        <v>875.76792983402129</v>
      </c>
      <c r="S49" s="7">
        <f>[1]Renten!S73</f>
        <v>862.83330383511361</v>
      </c>
      <c r="T49" s="7">
        <f>[1]Renten!T73</f>
        <v>797.2843910392769</v>
      </c>
      <c r="U49" s="7">
        <f>[1]Renten!U73</f>
        <v>919.78863744758155</v>
      </c>
      <c r="V49" s="7">
        <f>[1]Renten!V73</f>
        <v>984.9057766918238</v>
      </c>
      <c r="X49" s="18"/>
      <c r="Y49" s="19"/>
      <c r="Z49" s="18"/>
      <c r="AA49" s="19"/>
    </row>
    <row r="50" spans="1:27" x14ac:dyDescent="0.35">
      <c r="A50" s="7">
        <f>A49+1</f>
        <v>2025</v>
      </c>
      <c r="B50" s="7"/>
      <c r="C50" s="7"/>
      <c r="D50" s="7"/>
      <c r="E50" s="7"/>
      <c r="F50" s="7"/>
      <c r="G50" s="7"/>
      <c r="H50" s="15"/>
      <c r="I50" s="7"/>
      <c r="J50" s="7"/>
      <c r="K50" s="7"/>
      <c r="L50" s="7"/>
      <c r="M50" s="7"/>
      <c r="N50" s="7"/>
      <c r="O50" s="7"/>
      <c r="P50" s="7"/>
      <c r="Q50" s="7"/>
      <c r="R50" s="7"/>
      <c r="S50" s="7"/>
      <c r="T50" s="7"/>
      <c r="U50" s="7"/>
      <c r="V50" s="7"/>
      <c r="X50" s="18"/>
      <c r="Y50" s="19"/>
      <c r="Z50" s="18"/>
      <c r="AA50" s="19"/>
    </row>
    <row r="51" spans="1:27" x14ac:dyDescent="0.35">
      <c r="A51" s="7"/>
      <c r="B51" s="7"/>
      <c r="C51" s="7"/>
      <c r="D51" s="7"/>
      <c r="E51" s="7"/>
      <c r="F51" s="7"/>
      <c r="G51" s="7"/>
      <c r="H51" s="15"/>
      <c r="I51" s="7"/>
      <c r="J51" s="7"/>
      <c r="K51" s="7"/>
      <c r="L51" s="7"/>
      <c r="M51" s="7"/>
      <c r="N51" s="7"/>
      <c r="O51" s="7"/>
      <c r="P51" s="7"/>
      <c r="Q51" s="7"/>
      <c r="R51" s="7"/>
      <c r="S51" s="7"/>
      <c r="T51" s="7"/>
      <c r="U51" s="7"/>
      <c r="V51" s="7"/>
      <c r="X51" s="18"/>
      <c r="Y51" s="19"/>
      <c r="Z51" s="18"/>
      <c r="AA51" s="19"/>
    </row>
    <row r="52" spans="1:27" x14ac:dyDescent="0.35">
      <c r="A52" s="4" t="s">
        <v>388</v>
      </c>
      <c r="B52" s="7"/>
      <c r="C52" s="7"/>
      <c r="D52" s="7"/>
      <c r="E52" s="7"/>
      <c r="F52" s="7"/>
      <c r="G52" s="7"/>
      <c r="H52" s="15"/>
      <c r="I52" s="7"/>
      <c r="J52" s="7"/>
      <c r="K52" s="7"/>
      <c r="L52" s="7"/>
      <c r="M52" s="7"/>
      <c r="N52" s="7"/>
      <c r="O52" s="7"/>
      <c r="P52" s="7"/>
      <c r="Q52" s="7"/>
      <c r="R52" s="7"/>
      <c r="S52" s="7"/>
      <c r="T52" s="7"/>
      <c r="U52" s="7"/>
      <c r="V52" s="7"/>
      <c r="X52" s="18"/>
      <c r="Y52" s="19"/>
      <c r="Z52" s="18"/>
      <c r="AA52" s="19"/>
    </row>
    <row r="53" spans="1:27" x14ac:dyDescent="0.35">
      <c r="A53">
        <f>[1]Renten!A104</f>
        <v>2019</v>
      </c>
      <c r="B53" s="7">
        <f>[1]Renten!B104</f>
        <v>1268.4910080332661</v>
      </c>
      <c r="C53" s="7">
        <f>[1]Renten!C104</f>
        <v>1224.6157121641211</v>
      </c>
      <c r="D53" s="7">
        <f>[1]Renten!D104</f>
        <v>1272.7697973403463</v>
      </c>
      <c r="E53" s="7">
        <f>[1]Renten!E104</f>
        <v>1256.1056759566795</v>
      </c>
      <c r="F53" s="7">
        <f>[1]Renten!F104</f>
        <v>1249.0299828736556</v>
      </c>
      <c r="G53" s="7">
        <f>[1]Renten!G104</f>
        <v>1197.7795854495032</v>
      </c>
      <c r="H53" s="15">
        <f>[1]Renten!H104</f>
        <v>1249.0789365705853</v>
      </c>
      <c r="I53" s="7">
        <f>[1]Renten!I104</f>
        <v>1258.8155263749477</v>
      </c>
      <c r="J53" s="7">
        <f>[1]Renten!J104</f>
        <v>1267.5255426125359</v>
      </c>
      <c r="K53" s="7">
        <f>[1]Renten!K104</f>
        <v>1270.9049413713863</v>
      </c>
      <c r="L53" s="7">
        <f>[1]Renten!L104</f>
        <v>1302.8960355673084</v>
      </c>
      <c r="M53" s="7">
        <f>[1]Renten!M104</f>
        <v>1220.9815525076676</v>
      </c>
      <c r="N53" s="7">
        <f>[1]Renten!N104</f>
        <v>1208.7477447315714</v>
      </c>
      <c r="O53" s="7">
        <f>[1]Renten!O104</f>
        <v>1225.7433793557927</v>
      </c>
      <c r="P53" s="7">
        <f>[1]Renten!P104</f>
        <v>1270.3828872860418</v>
      </c>
      <c r="Q53" s="7">
        <f>[1]Renten!Q104</f>
        <v>1236.876083332754</v>
      </c>
      <c r="R53" s="7">
        <f>[1]Renten!R104</f>
        <v>1319.0368510397609</v>
      </c>
      <c r="S53" s="7">
        <f>[1]Renten!S104</f>
        <v>1242.4965809394341</v>
      </c>
      <c r="T53" s="7">
        <f>[1]Renten!T104</f>
        <v>1326.7089655420079</v>
      </c>
      <c r="U53" s="7">
        <f>[1]Renten!U104</f>
        <v>1228.7925740203152</v>
      </c>
      <c r="V53" s="7">
        <f>[1]Renten!V104</f>
        <v>1265.8200335554202</v>
      </c>
      <c r="X53" s="18" t="str">
        <f>HLOOKUP(Y53,$L53:$U150,ROW(L$110)-ROW(X53)+1,0)</f>
        <v>HB</v>
      </c>
      <c r="Y53" s="19">
        <f t="shared" si="16"/>
        <v>1208.7477447315714</v>
      </c>
      <c r="Z53" s="18" t="str">
        <f>HLOOKUP(AA53,$L53:$U150,ROW(N$110)-ROW(Z53)+1,0)</f>
        <v>SL</v>
      </c>
      <c r="AA53" s="19">
        <f t="shared" si="17"/>
        <v>1326.7089655420079</v>
      </c>
    </row>
    <row r="54" spans="1:27" x14ac:dyDescent="0.35">
      <c r="A54">
        <f>[1]Renten!A105</f>
        <v>2020</v>
      </c>
      <c r="B54" s="7">
        <f>[1]Renten!B105</f>
        <v>1303.4766358625895</v>
      </c>
      <c r="C54" s="7">
        <f>[1]Renten!C105</f>
        <v>1259.1795645455329</v>
      </c>
      <c r="D54" s="7">
        <f>[1]Renten!D105</f>
        <v>1310.3072720312343</v>
      </c>
      <c r="E54" s="7">
        <f>[1]Renten!E105</f>
        <v>1293.2185597277937</v>
      </c>
      <c r="F54" s="7">
        <f>[1]Renten!F105</f>
        <v>1284.9135699952042</v>
      </c>
      <c r="G54" s="7">
        <f>[1]Renten!G105</f>
        <v>1228.0799143153986</v>
      </c>
      <c r="H54" s="15">
        <f>[1]Renten!H105</f>
        <v>1284.4441128296664</v>
      </c>
      <c r="I54" s="7">
        <f>[1]Renten!I105</f>
        <v>1295.0562532047975</v>
      </c>
      <c r="J54" s="7">
        <f>[1]Renten!J105</f>
        <v>1309.2725935145318</v>
      </c>
      <c r="K54" s="7">
        <f>[1]Renten!K105</f>
        <v>1313.1848225861938</v>
      </c>
      <c r="L54" s="7">
        <f>[1]Renten!L105</f>
        <v>1349.2186374513242</v>
      </c>
      <c r="M54" s="7">
        <f>[1]Renten!M105</f>
        <v>1265.1972829007141</v>
      </c>
      <c r="N54" s="7">
        <f>[1]Renten!N105</f>
        <v>1248.8630402173956</v>
      </c>
      <c r="O54" s="7">
        <f>[1]Renten!O105</f>
        <v>1257.8441717120015</v>
      </c>
      <c r="P54" s="7">
        <f>[1]Renten!P105</f>
        <v>1310.7151140112362</v>
      </c>
      <c r="Q54" s="7">
        <f>[1]Renten!Q105</f>
        <v>1277.999594684399</v>
      </c>
      <c r="R54" s="7">
        <f>[1]Renten!R105</f>
        <v>1360.2563864736662</v>
      </c>
      <c r="S54" s="7">
        <f>[1]Renten!S105</f>
        <v>1284.4424285788375</v>
      </c>
      <c r="T54" s="7">
        <f>[1]Renten!T105</f>
        <v>1369.1155773047965</v>
      </c>
      <c r="U54" s="7">
        <f>[1]Renten!U105</f>
        <v>1268.543273067103</v>
      </c>
      <c r="V54" s="7">
        <f>[1]Renten!V105</f>
        <v>1306.4827330851567</v>
      </c>
      <c r="X54" s="18" t="str">
        <f>HLOOKUP(Y54,$L54:$U151,ROW(L$110)-ROW(X54)+1,0)</f>
        <v>HB</v>
      </c>
      <c r="Y54" s="19">
        <f t="shared" si="16"/>
        <v>1248.8630402173956</v>
      </c>
      <c r="Z54" s="18" t="str">
        <f>HLOOKUP(AA54,$L54:$U151,ROW(N$110)-ROW(Z54)+1,0)</f>
        <v>SL</v>
      </c>
      <c r="AA54" s="19">
        <f t="shared" si="17"/>
        <v>1369.1155773047965</v>
      </c>
    </row>
    <row r="55" spans="1:27" x14ac:dyDescent="0.35">
      <c r="A55">
        <f>[1]Renten!A106</f>
        <v>2021</v>
      </c>
      <c r="B55" s="7">
        <f>[1]Renten!B106</f>
        <v>1296.2441293589841</v>
      </c>
      <c r="C55" s="7">
        <f>[1]Renten!C106</f>
        <v>1251.7969998765864</v>
      </c>
      <c r="D55" s="7">
        <f>[1]Renten!D106</f>
        <v>1301.9808880642452</v>
      </c>
      <c r="E55" s="7">
        <f>[1]Renten!E106</f>
        <v>1286.0272678448378</v>
      </c>
      <c r="F55" s="7">
        <f>[1]Renten!F106</f>
        <v>1278.0897632691335</v>
      </c>
      <c r="G55" s="7">
        <f>[1]Renten!G106</f>
        <v>1216.5874253534112</v>
      </c>
      <c r="H55" s="15">
        <f>[1]Renten!H106</f>
        <v>1276.2641495802523</v>
      </c>
      <c r="I55" s="7">
        <f>[1]Renten!I106</f>
        <v>1287.4462244520839</v>
      </c>
      <c r="J55" s="7">
        <f>[1]Renten!J106</f>
        <v>1307.436710831709</v>
      </c>
      <c r="K55" s="7">
        <f>[1]Renten!K106</f>
        <v>1311.7728994604051</v>
      </c>
      <c r="L55" s="7">
        <f>[1]Renten!L106</f>
        <v>1350.5227103576688</v>
      </c>
      <c r="M55" s="7">
        <f>[1]Renten!M106</f>
        <v>1269.2070043785463</v>
      </c>
      <c r="N55" s="7">
        <f>[1]Renten!N106</f>
        <v>1240.1899220552741</v>
      </c>
      <c r="O55" s="7">
        <f>[1]Renten!O106</f>
        <v>1247.700779235965</v>
      </c>
      <c r="P55" s="7">
        <f>[1]Renten!P106</f>
        <v>1307.8900124219917</v>
      </c>
      <c r="Q55" s="7">
        <f>[1]Renten!Q106</f>
        <v>1274.8252865844509</v>
      </c>
      <c r="R55" s="7">
        <f>[1]Renten!R106</f>
        <v>1355.7723975825165</v>
      </c>
      <c r="S55" s="7">
        <f>[1]Renten!S106</f>
        <v>1285.5110330198918</v>
      </c>
      <c r="T55" s="7">
        <f>[1]Renten!T106</f>
        <v>1366.703715929897</v>
      </c>
      <c r="U55" s="7">
        <f>[1]Renten!U106</f>
        <v>1263.7983239967402</v>
      </c>
      <c r="V55" s="7">
        <f>[1]Renten!V106</f>
        <v>1303.5271272977595</v>
      </c>
      <c r="X55" s="18" t="str">
        <f>HLOOKUP(Y55,$L55:$U152,ROW(L$110)-ROW(X55)+1,0)</f>
        <v>HB</v>
      </c>
      <c r="Y55" s="19">
        <f t="shared" si="16"/>
        <v>1240.1899220552741</v>
      </c>
      <c r="Z55" s="18" t="str">
        <f>HLOOKUP(AA55,$L55:$U152,ROW(N$110)-ROW(Z55)+1,0)</f>
        <v>SL</v>
      </c>
      <c r="AA55" s="19">
        <f t="shared" si="17"/>
        <v>1366.703715929897</v>
      </c>
    </row>
    <row r="56" spans="1:27" x14ac:dyDescent="0.35">
      <c r="A56">
        <f>[1]Renten!A107</f>
        <v>2022</v>
      </c>
      <c r="B56" s="7">
        <f>[1]Renten!B107</f>
        <v>1366.0458161248116</v>
      </c>
      <c r="C56" s="7">
        <f>[1]Renten!C107</f>
        <v>1315.6962319324928</v>
      </c>
      <c r="D56" s="7">
        <f>[1]Renten!D107</f>
        <v>1370.8712365880103</v>
      </c>
      <c r="E56" s="7">
        <f>[1]Renten!E107</f>
        <v>1353.0157698093667</v>
      </c>
      <c r="F56" s="7">
        <f>[1]Renten!F107</f>
        <v>1345.3122657451931</v>
      </c>
      <c r="G56" s="7">
        <f>[1]Renten!G107</f>
        <v>1277.8945031601493</v>
      </c>
      <c r="H56" s="15">
        <f>[1]Renten!H107</f>
        <v>1343.1319720209738</v>
      </c>
      <c r="I56" s="7">
        <f>[1]Renten!I107</f>
        <v>1355.1720824167433</v>
      </c>
      <c r="J56" s="7">
        <f>[1]Renten!J107</f>
        <v>1377.7578472127434</v>
      </c>
      <c r="K56" s="7">
        <f>[1]Renten!K107</f>
        <v>1382.4313622605073</v>
      </c>
      <c r="L56" s="7">
        <f>[1]Renten!L107</f>
        <v>1426.8336150603834</v>
      </c>
      <c r="M56" s="7">
        <f>[1]Renten!M107</f>
        <v>1343.1227294396297</v>
      </c>
      <c r="N56" s="7">
        <f>[1]Renten!N107</f>
        <v>1300.6327404171357</v>
      </c>
      <c r="O56" s="7">
        <f>[1]Renten!O107</f>
        <v>1305.4668484061328</v>
      </c>
      <c r="P56" s="7">
        <f>[1]Renten!P107</f>
        <v>1377.6647549946297</v>
      </c>
      <c r="Q56" s="7">
        <f>[1]Renten!Q107</f>
        <v>1344.1381364430283</v>
      </c>
      <c r="R56" s="7">
        <f>[1]Renten!R107</f>
        <v>1423.9027426492396</v>
      </c>
      <c r="S56" s="7">
        <f>[1]Renten!S107</f>
        <v>1355.5440326454725</v>
      </c>
      <c r="T56" s="7">
        <f>[1]Renten!T107</f>
        <v>1440.0960096255553</v>
      </c>
      <c r="U56" s="7">
        <f>[1]Renten!U107</f>
        <v>1329.8446172417944</v>
      </c>
      <c r="V56" s="7">
        <f>[1]Renten!V107</f>
        <v>1373.3536059278822</v>
      </c>
      <c r="X56" s="18" t="str">
        <f>HLOOKUP(Y56,$L56:$U153,ROW(L$110)-ROW(X56)+1,0)</f>
        <v>HB</v>
      </c>
      <c r="Y56" s="19">
        <f t="shared" si="16"/>
        <v>1300.6327404171357</v>
      </c>
      <c r="Z56" s="18" t="str">
        <f>HLOOKUP(AA56,$L56:$U153,ROW(N$110)-ROW(Z56)+1,0)</f>
        <v>SL</v>
      </c>
      <c r="AA56" s="19">
        <f t="shared" si="17"/>
        <v>1440.0960096255553</v>
      </c>
    </row>
    <row r="57" spans="1:27" x14ac:dyDescent="0.35">
      <c r="A57">
        <f>[1]Renten!A108</f>
        <v>2023</v>
      </c>
      <c r="B57" s="7">
        <f>[1]Renten!B108</f>
        <v>1423.910537249586</v>
      </c>
      <c r="C57" s="7">
        <f>[1]Renten!C108</f>
        <v>1369.9185100723798</v>
      </c>
      <c r="D57" s="7">
        <f>[1]Renten!D108</f>
        <v>1428.9595411057717</v>
      </c>
      <c r="E57" s="7">
        <f>[1]Renten!E108</f>
        <v>1410.0630321574777</v>
      </c>
      <c r="F57" s="7">
        <f>[1]Renten!F108</f>
        <v>1402.0074177212284</v>
      </c>
      <c r="G57" s="7">
        <f>[1]Renten!G108</f>
        <v>1321.7678964158774</v>
      </c>
      <c r="H57" s="15">
        <f>[1]Renten!H108</f>
        <v>1398.227857128968</v>
      </c>
      <c r="I57" s="7">
        <f>[1]Renten!I108</f>
        <v>1412.2469392080995</v>
      </c>
      <c r="J57" s="7">
        <f>[1]Renten!J108</f>
        <v>1431.0702953268965</v>
      </c>
      <c r="K57" s="7">
        <f>[1]Renten!K108</f>
        <v>1436.1294040212199</v>
      </c>
      <c r="L57" s="7">
        <f>[1]Renten!L108</f>
        <v>1484.5311372129761</v>
      </c>
      <c r="M57" s="7">
        <f>[1]Renten!M108</f>
        <v>1399.6143301606985</v>
      </c>
      <c r="N57" s="7">
        <f>[1]Renten!N108</f>
        <v>1346.3479336487749</v>
      </c>
      <c r="O57" s="7">
        <f>[1]Renten!O108</f>
        <v>1348.4877468882635</v>
      </c>
      <c r="P57" s="7">
        <f>[1]Renten!P108</f>
        <v>1430.4490360210896</v>
      </c>
      <c r="Q57" s="7">
        <f>[1]Renten!Q108</f>
        <v>1396.5259679260557</v>
      </c>
      <c r="R57" s="7">
        <f>[1]Renten!R108</f>
        <v>1475.9396355090748</v>
      </c>
      <c r="S57" s="7">
        <f>[1]Renten!S108</f>
        <v>1409.4643517108364</v>
      </c>
      <c r="T57" s="7">
        <f>[1]Renten!T108</f>
        <v>1493.2835889335968</v>
      </c>
      <c r="U57" s="7">
        <f>[1]Renten!U108</f>
        <v>1379.3738015458262</v>
      </c>
      <c r="V57" s="7">
        <f>[1]Renten!V108</f>
        <v>1427.4114976168967</v>
      </c>
      <c r="X57" s="18" t="str">
        <f>HLOOKUP(Y57,$L57:$U154,ROW(L$110)-ROW(X57)+1,0)</f>
        <v>HB</v>
      </c>
      <c r="Y57" s="19">
        <f t="shared" si="16"/>
        <v>1346.3479336487749</v>
      </c>
      <c r="Z57" s="18" t="str">
        <f>HLOOKUP(AA57,$L57:$U154,ROW(N$110)-ROW(Z57)+1,0)</f>
        <v>SL</v>
      </c>
      <c r="AA57" s="19">
        <f t="shared" si="17"/>
        <v>1493.2835889335968</v>
      </c>
    </row>
    <row r="58" spans="1:27" x14ac:dyDescent="0.35">
      <c r="A58">
        <f>[1]Renten!A109</f>
        <v>2024</v>
      </c>
      <c r="B58" s="7">
        <f>[1]Renten!B109</f>
        <v>1471.7323127683392</v>
      </c>
      <c r="C58" s="7">
        <f>[1]Renten!C109</f>
        <v>1415.1285189037817</v>
      </c>
      <c r="D58" s="7">
        <f>[1]Renten!D109</f>
        <v>1477.4285866986168</v>
      </c>
      <c r="E58" s="7">
        <f>[1]Renten!E109</f>
        <v>1456.9935429879786</v>
      </c>
      <c r="F58" s="7">
        <f>[1]Renten!F109</f>
        <v>1449.0262371724036</v>
      </c>
      <c r="G58" s="7">
        <f>[1]Renten!G109</f>
        <v>1364.4844662770265</v>
      </c>
      <c r="H58" s="15">
        <f>[1]Renten!H109</f>
        <v>1444.9238737601659</v>
      </c>
      <c r="I58" s="7">
        <f>[1]Renten!I109</f>
        <v>1459.5907308541321</v>
      </c>
      <c r="J58" s="7">
        <f>[1]Renten!J109</f>
        <v>1492.6685538755025</v>
      </c>
      <c r="K58" s="7">
        <f>[1]Renten!K109</f>
        <v>1498.540491281598</v>
      </c>
      <c r="L58" s="7">
        <f>[1]Renten!L109</f>
        <v>1552.8451787681674</v>
      </c>
      <c r="M58" s="7">
        <f>[1]Renten!M109</f>
        <v>1465.8043029249789</v>
      </c>
      <c r="N58" s="7">
        <f>[1]Renten!N109</f>
        <v>1399.527147833106</v>
      </c>
      <c r="O58" s="7">
        <f>[1]Renten!O109</f>
        <v>1400.1695488517194</v>
      </c>
      <c r="P58" s="7">
        <f>[1]Renten!P109</f>
        <v>1492.4692738211427</v>
      </c>
      <c r="Q58" s="7">
        <f>[1]Renten!Q109</f>
        <v>1458.2301976473675</v>
      </c>
      <c r="R58" s="7">
        <f>[1]Renten!R109</f>
        <v>1534.744523892894</v>
      </c>
      <c r="S58" s="7">
        <f>[1]Renten!S109</f>
        <v>1471.9911823436455</v>
      </c>
      <c r="T58" s="7">
        <f>[1]Renten!T109</f>
        <v>1551.536544295823</v>
      </c>
      <c r="U58" s="7">
        <f>[1]Renten!U109</f>
        <v>1437.3671218610491</v>
      </c>
      <c r="V58" s="7">
        <f>[1]Renten!V109</f>
        <v>1486.2614518645214</v>
      </c>
      <c r="X58" s="18"/>
      <c r="Y58" s="19"/>
      <c r="Z58" s="18"/>
      <c r="AA58" s="19"/>
    </row>
    <row r="59" spans="1:27" x14ac:dyDescent="0.35">
      <c r="A59" s="7">
        <f>A58+1</f>
        <v>2025</v>
      </c>
      <c r="X59" s="18"/>
      <c r="Y59" s="19"/>
      <c r="Z59" s="18"/>
      <c r="AA59" s="19"/>
    </row>
    <row r="60" spans="1:27" x14ac:dyDescent="0.35">
      <c r="X60" s="18"/>
      <c r="Y60" s="19"/>
      <c r="Z60" s="18"/>
      <c r="AA60" s="19"/>
    </row>
    <row r="61" spans="1:27" x14ac:dyDescent="0.35">
      <c r="X61" s="18"/>
      <c r="Y61" s="19"/>
      <c r="Z61" s="18"/>
      <c r="AA61" s="19"/>
    </row>
    <row r="62" spans="1:27" x14ac:dyDescent="0.35">
      <c r="X62" s="18"/>
      <c r="Y62" s="19"/>
      <c r="Z62" s="18"/>
      <c r="AA62" s="19"/>
    </row>
    <row r="63" spans="1:27" x14ac:dyDescent="0.35">
      <c r="B63" s="3"/>
      <c r="C63" s="3"/>
      <c r="D63" s="3"/>
      <c r="E63" s="3"/>
      <c r="F63" s="3"/>
      <c r="G63" s="3"/>
      <c r="H63" s="14"/>
      <c r="I63" s="3"/>
      <c r="J63" s="3"/>
      <c r="K63" s="3"/>
      <c r="L63" s="3"/>
      <c r="M63" s="3"/>
      <c r="N63" s="3"/>
      <c r="O63" s="3"/>
      <c r="P63" s="3"/>
      <c r="Q63" s="3"/>
      <c r="R63" s="3"/>
      <c r="S63" s="3"/>
      <c r="T63" s="3"/>
      <c r="U63" s="3"/>
      <c r="V63" s="3"/>
      <c r="X63" s="18"/>
      <c r="Y63" s="19"/>
      <c r="Z63" s="18"/>
      <c r="AA63" s="19"/>
    </row>
    <row r="64" spans="1:27" x14ac:dyDescent="0.35">
      <c r="X64" s="18"/>
      <c r="Y64" s="19"/>
      <c r="Z64" s="18"/>
      <c r="AA64" s="19"/>
    </row>
    <row r="65" spans="24:27" x14ac:dyDescent="0.35">
      <c r="X65" s="18"/>
      <c r="Y65" s="19"/>
      <c r="Z65" s="18"/>
      <c r="AA65" s="19"/>
    </row>
    <row r="66" spans="24:27" x14ac:dyDescent="0.35">
      <c r="X66" s="18"/>
      <c r="Y66" s="19"/>
      <c r="Z66" s="18"/>
      <c r="AA66" s="19"/>
    </row>
    <row r="67" spans="24:27" x14ac:dyDescent="0.35">
      <c r="X67" s="18"/>
      <c r="Y67" s="19"/>
      <c r="Z67" s="18"/>
      <c r="AA67" s="19"/>
    </row>
    <row r="68" spans="24:27" x14ac:dyDescent="0.35">
      <c r="X68" s="18"/>
      <c r="Y68" s="19"/>
      <c r="Z68" s="18"/>
      <c r="AA68" s="19"/>
    </row>
    <row r="110" spans="12:27" x14ac:dyDescent="0.35">
      <c r="L110" t="s">
        <v>297</v>
      </c>
      <c r="M110" t="s">
        <v>298</v>
      </c>
      <c r="N110" t="s">
        <v>299</v>
      </c>
      <c r="O110" t="s">
        <v>300</v>
      </c>
      <c r="P110" t="s">
        <v>301</v>
      </c>
      <c r="Q110" t="s">
        <v>302</v>
      </c>
      <c r="R110" t="s">
        <v>303</v>
      </c>
      <c r="S110" t="s">
        <v>304</v>
      </c>
      <c r="T110" t="s">
        <v>305</v>
      </c>
      <c r="U110" t="s">
        <v>306</v>
      </c>
      <c r="X110" s="5"/>
      <c r="Y110" s="6"/>
      <c r="Z110" s="5"/>
      <c r="AA110" s="6"/>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D119-72B8-4C7C-A584-9CBE54FE84B0}">
  <sheetPr codeName="Tabelle38"/>
  <dimension ref="A1:Z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96.1796875" customWidth="1"/>
    <col min="7" max="7" width="17.453125" customWidth="1"/>
    <col min="9" max="10" width="11.453125" style="57"/>
    <col min="11" max="11" width="12.26953125" style="57" customWidth="1"/>
    <col min="12" max="15" width="11.453125" style="57"/>
    <col min="16" max="16" width="12" style="57" customWidth="1"/>
    <col min="17" max="26" width="11.453125" style="57"/>
    <col min="27" max="16384" width="11.453125" style="40"/>
  </cols>
  <sheetData>
    <row r="1" spans="1:25" ht="29" x14ac:dyDescent="0.35">
      <c r="A1" s="4" t="s">
        <v>389</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Renten!A3&amp;", "&amp;I4</f>
        <v>Gesetzliche Renten in % von Westdeutschland ohne Berlin, Frauen, 2024</v>
      </c>
    </row>
    <row r="4" spans="1:25" x14ac:dyDescent="0.35">
      <c r="I4" s="57" t="str">
        <f>"Frauen, "&amp;Renten!A10</f>
        <v>Frauen, 2024</v>
      </c>
      <c r="J4" s="57">
        <f>Renten!B10</f>
        <v>141.94418665742694</v>
      </c>
      <c r="K4" s="57">
        <f>Renten!C10</f>
        <v>140.34537057181069</v>
      </c>
      <c r="L4" s="57">
        <f>Renten!D10</f>
        <v>139.56039246808206</v>
      </c>
      <c r="M4" s="57">
        <f>Renten!E10</f>
        <v>138.05856808553412</v>
      </c>
      <c r="N4" s="57">
        <f>Renten!F10</f>
        <v>138.08590040781112</v>
      </c>
    </row>
    <row r="5" spans="1:25" x14ac:dyDescent="0.35">
      <c r="O5" s="57">
        <f>Renten!G10</f>
        <v>129.37239628616052</v>
      </c>
    </row>
    <row r="6" spans="1:25" x14ac:dyDescent="0.35">
      <c r="P6" s="57">
        <f>Renten!L10</f>
        <v>104.93396144235625</v>
      </c>
      <c r="Q6" s="57">
        <f>Renten!M10</f>
        <v>101.25772936382016</v>
      </c>
      <c r="R6" s="57">
        <f>Renten!N10</f>
        <v>102.02270507932735</v>
      </c>
      <c r="S6" s="57">
        <f>Renten!O10</f>
        <v>111.36700519296015</v>
      </c>
      <c r="T6" s="57">
        <f>Renten!P10</f>
        <v>102.5457587103469</v>
      </c>
      <c r="U6" s="57">
        <f>Renten!Q10</f>
        <v>97.794999829338252</v>
      </c>
      <c r="V6" s="57">
        <f>Renten!R10</f>
        <v>96.762438386303685</v>
      </c>
      <c r="W6" s="57">
        <f>Renten!S10</f>
        <v>95.333308694940825</v>
      </c>
      <c r="X6" s="57">
        <f>Renten!T10</f>
        <v>88.090896156611834</v>
      </c>
      <c r="Y6" s="57">
        <f>Renten!U10</f>
        <v>101.62622805371694</v>
      </c>
    </row>
    <row r="7" spans="1:25" x14ac:dyDescent="0.35">
      <c r="J7" s="57">
        <f>Renten!H10</f>
        <v>137.95733936976828</v>
      </c>
      <c r="K7" s="57">
        <f>J7</f>
        <v>137.95733936976828</v>
      </c>
      <c r="L7" s="57">
        <f t="shared" ref="L7:O7" si="0">K7</f>
        <v>137.95733936976828</v>
      </c>
      <c r="M7" s="57">
        <f t="shared" si="0"/>
        <v>137.95733936976828</v>
      </c>
      <c r="N7" s="57">
        <f t="shared" si="0"/>
        <v>137.95733936976828</v>
      </c>
      <c r="O7" s="57">
        <f t="shared" si="0"/>
        <v>137.95733936976828</v>
      </c>
    </row>
    <row r="8" spans="1:25" x14ac:dyDescent="0.35">
      <c r="P8" s="57">
        <f>Renten!K10</f>
        <v>100</v>
      </c>
      <c r="Q8" s="57">
        <f t="shared" ref="Q8:Y8" si="1">P8</f>
        <v>100</v>
      </c>
      <c r="R8" s="57">
        <f t="shared" si="1"/>
        <v>100</v>
      </c>
      <c r="S8" s="57">
        <f t="shared" si="1"/>
        <v>100</v>
      </c>
      <c r="T8" s="57">
        <f t="shared" si="1"/>
        <v>100</v>
      </c>
      <c r="U8" s="57">
        <f t="shared" si="1"/>
        <v>100</v>
      </c>
      <c r="V8" s="57">
        <f t="shared" si="1"/>
        <v>100</v>
      </c>
      <c r="W8" s="57">
        <f t="shared" si="1"/>
        <v>100</v>
      </c>
      <c r="X8" s="57">
        <f t="shared" si="1"/>
        <v>100</v>
      </c>
      <c r="Y8" s="57">
        <f t="shared" si="1"/>
        <v>100</v>
      </c>
    </row>
    <row r="11" spans="1:25" x14ac:dyDescent="0.35">
      <c r="I11" s="57" t="str">
        <f>Renten!A3&amp;", "&amp;"Männer, 2024"</f>
        <v>Gesetzliche Renten in % von Westdeutschland ohne Berlin, Männer, 2024</v>
      </c>
    </row>
    <row r="12" spans="1:25" x14ac:dyDescent="0.35">
      <c r="I12" s="57">
        <f>Renten!A19</f>
        <v>2024</v>
      </c>
      <c r="J12" s="57">
        <f>Renten!B19</f>
        <v>98.211047437875266</v>
      </c>
      <c r="K12" s="57">
        <f>Renten!C19</f>
        <v>94.433785882790545</v>
      </c>
      <c r="L12" s="57">
        <f>Renten!D19</f>
        <v>98.591168893612902</v>
      </c>
      <c r="M12" s="57">
        <f>Renten!E19</f>
        <v>97.227505794115231</v>
      </c>
      <c r="N12" s="57">
        <f>Renten!F19</f>
        <v>96.69583475406472</v>
      </c>
    </row>
    <row r="13" spans="1:25" x14ac:dyDescent="0.35">
      <c r="O13" s="57">
        <f>Renten!G19</f>
        <v>91.054227377605088</v>
      </c>
    </row>
    <row r="14" spans="1:25" x14ac:dyDescent="0.35">
      <c r="P14" s="57">
        <f>Renten!L19</f>
        <v>103.62383851504249</v>
      </c>
      <c r="Q14" s="57">
        <f>Renten!M19</f>
        <v>97.815461874598924</v>
      </c>
      <c r="R14" s="57">
        <f>Renten!N19</f>
        <v>93.392681477441258</v>
      </c>
      <c r="S14" s="57">
        <f>Renten!O19</f>
        <v>93.435549923262414</v>
      </c>
      <c r="T14" s="57">
        <f>Renten!P19</f>
        <v>99.594857963746918</v>
      </c>
      <c r="U14" s="57">
        <f>Renten!Q19</f>
        <v>97.310029734347992</v>
      </c>
      <c r="V14" s="57">
        <f>Renten!R19</f>
        <v>102.4159529103103</v>
      </c>
      <c r="W14" s="57">
        <f>Renten!S19</f>
        <v>98.228322218023848</v>
      </c>
      <c r="X14" s="57">
        <f>Renten!T19</f>
        <v>103.53651124694676</v>
      </c>
      <c r="Y14" s="57">
        <f>Renten!U19</f>
        <v>95.917803370916488</v>
      </c>
    </row>
    <row r="15" spans="1:25" x14ac:dyDescent="0.35">
      <c r="J15" s="57">
        <f>Renten!H19</f>
        <v>96.42207749250889</v>
      </c>
      <c r="K15" s="57">
        <f>J15</f>
        <v>96.42207749250889</v>
      </c>
      <c r="L15" s="57">
        <f t="shared" ref="L15:O15" si="2">K15</f>
        <v>96.42207749250889</v>
      </c>
      <c r="M15" s="57">
        <f t="shared" si="2"/>
        <v>96.42207749250889</v>
      </c>
      <c r="N15" s="57">
        <f t="shared" si="2"/>
        <v>96.42207749250889</v>
      </c>
      <c r="O15" s="57">
        <f t="shared" si="2"/>
        <v>96.42207749250889</v>
      </c>
    </row>
    <row r="16" spans="1:25" x14ac:dyDescent="0.35">
      <c r="P16" s="57">
        <f>Renten!K19</f>
        <v>100</v>
      </c>
      <c r="Q16" s="57">
        <f t="shared" ref="Q16:Y16" si="3">P16</f>
        <v>100</v>
      </c>
      <c r="R16" s="57">
        <f t="shared" si="3"/>
        <v>100</v>
      </c>
      <c r="S16" s="57">
        <f t="shared" si="3"/>
        <v>100</v>
      </c>
      <c r="T16" s="57">
        <f t="shared" si="3"/>
        <v>100</v>
      </c>
      <c r="U16" s="57">
        <f t="shared" si="3"/>
        <v>100</v>
      </c>
      <c r="V16" s="57">
        <f t="shared" si="3"/>
        <v>100</v>
      </c>
      <c r="W16" s="57">
        <f t="shared" si="3"/>
        <v>100</v>
      </c>
      <c r="X16" s="57">
        <f t="shared" si="3"/>
        <v>100</v>
      </c>
      <c r="Y16" s="57">
        <f t="shared" si="3"/>
        <v>100</v>
      </c>
    </row>
    <row r="19" spans="9:25" x14ac:dyDescent="0.35">
      <c r="I19" s="57" t="str">
        <f>Renten!A3&amp;", insgesamt, 2024"</f>
        <v>Gesetzliche Renten in % von Westdeutschland ohne Berlin, insgesamt, 2024</v>
      </c>
    </row>
    <row r="20" spans="9:25" x14ac:dyDescent="0.35">
      <c r="J20" s="57">
        <f>Renten!B28</f>
        <v>117.48288110720291</v>
      </c>
      <c r="K20" s="57">
        <f>Renten!C28</f>
        <v>114.62345012055286</v>
      </c>
      <c r="L20" s="57">
        <f>Renten!D28</f>
        <v>116.47389962841839</v>
      </c>
      <c r="M20" s="57">
        <f>Renten!E28</f>
        <v>115.05684818383173</v>
      </c>
      <c r="N20" s="57">
        <f>Renten!F28</f>
        <v>114.90097451649032</v>
      </c>
    </row>
    <row r="21" spans="9:25" x14ac:dyDescent="0.35">
      <c r="O21" s="57">
        <f>Renten!G28</f>
        <v>107.67135027773375</v>
      </c>
    </row>
    <row r="22" spans="9:25" x14ac:dyDescent="0.35">
      <c r="P22" s="57">
        <f>Renten!L28</f>
        <v>104.26775619298552</v>
      </c>
      <c r="Q22" s="57">
        <f>Renten!M28</f>
        <v>99.200963190527432</v>
      </c>
      <c r="R22" s="57">
        <f>Renten!N28</f>
        <v>96.613257507033779</v>
      </c>
      <c r="S22" s="57">
        <f>Renten!O28</f>
        <v>100.80365820233075</v>
      </c>
      <c r="T22" s="57">
        <f>Renten!P28</f>
        <v>101.04546532351191</v>
      </c>
      <c r="U22" s="57">
        <f>Renten!Q28</f>
        <v>97.548246601915849</v>
      </c>
      <c r="V22" s="57">
        <f>Renten!R28</f>
        <v>99.982070734772705</v>
      </c>
      <c r="W22" s="57">
        <f>Renten!S28</f>
        <v>97.239338853053397</v>
      </c>
      <c r="X22" s="57">
        <f>Renten!T28</f>
        <v>97.356542523341588</v>
      </c>
      <c r="Y22" s="57">
        <f>Renten!U28</f>
        <v>98.127777433499077</v>
      </c>
    </row>
    <row r="23" spans="9:25" x14ac:dyDescent="0.35">
      <c r="J23" s="57">
        <f>Renten!H28</f>
        <v>114.6059884120979</v>
      </c>
      <c r="K23" s="57">
        <f t="shared" ref="K23:O23" si="4">J23</f>
        <v>114.6059884120979</v>
      </c>
      <c r="L23" s="57">
        <f t="shared" si="4"/>
        <v>114.6059884120979</v>
      </c>
      <c r="M23" s="57">
        <f t="shared" si="4"/>
        <v>114.6059884120979</v>
      </c>
      <c r="N23" s="57">
        <f t="shared" si="4"/>
        <v>114.6059884120979</v>
      </c>
      <c r="O23" s="57">
        <f t="shared" si="4"/>
        <v>114.6059884120979</v>
      </c>
    </row>
    <row r="24" spans="9:25" x14ac:dyDescent="0.35">
      <c r="P24" s="57">
        <f>Renten!K28</f>
        <v>100</v>
      </c>
      <c r="Q24" s="57">
        <f t="shared" ref="Q24:Y24" si="5">P24</f>
        <v>100</v>
      </c>
      <c r="R24" s="57">
        <f t="shared" si="5"/>
        <v>100</v>
      </c>
      <c r="S24" s="57">
        <f t="shared" si="5"/>
        <v>100</v>
      </c>
      <c r="T24" s="57">
        <f t="shared" si="5"/>
        <v>100</v>
      </c>
      <c r="U24" s="57">
        <f t="shared" si="5"/>
        <v>100</v>
      </c>
      <c r="V24" s="57">
        <f t="shared" si="5"/>
        <v>100</v>
      </c>
      <c r="W24" s="57">
        <f t="shared" si="5"/>
        <v>100</v>
      </c>
      <c r="X24" s="57">
        <f t="shared" si="5"/>
        <v>100</v>
      </c>
      <c r="Y24" s="57">
        <f t="shared" si="5"/>
        <v>100</v>
      </c>
    </row>
    <row r="27" spans="9:25" x14ac:dyDescent="0.35">
      <c r="I27" s="57" t="str">
        <f>Renten!A31&amp;", "&amp;I28</f>
        <v>Renten (insg.) in % der durchschnittlichen Arbeitseinkommen, 2024</v>
      </c>
    </row>
    <row r="28" spans="9:25" x14ac:dyDescent="0.35">
      <c r="I28" s="59">
        <f>Renten!A37</f>
        <v>2024</v>
      </c>
      <c r="J28" s="59">
        <f>Renten!B37</f>
        <v>40.809424599340986</v>
      </c>
      <c r="K28" s="59">
        <f>Renten!C37</f>
        <v>41.379353606659521</v>
      </c>
      <c r="L28" s="59">
        <f>Renten!D37</f>
        <v>39.947946569793707</v>
      </c>
      <c r="M28" s="59">
        <f>Renten!E37</f>
        <v>41.022303191913281</v>
      </c>
      <c r="N28" s="59">
        <f>Renten!F37</f>
        <v>40.499139863407471</v>
      </c>
    </row>
    <row r="29" spans="9:25" x14ac:dyDescent="0.35">
      <c r="I29" s="59"/>
      <c r="O29" s="59">
        <f>Renten!G37</f>
        <v>30.535457963673764</v>
      </c>
    </row>
    <row r="30" spans="9:25" x14ac:dyDescent="0.35">
      <c r="I30" s="59"/>
      <c r="P30" s="59">
        <f>Renten!L37</f>
        <v>29.702972607104407</v>
      </c>
      <c r="Q30" s="59">
        <f>Renten!M37</f>
        <v>28.412088505330544</v>
      </c>
      <c r="R30" s="59">
        <f>Renten!N37</f>
        <v>29.115519521670013</v>
      </c>
      <c r="S30" s="59">
        <f>Renten!O37</f>
        <v>25.881719708228346</v>
      </c>
      <c r="T30" s="59">
        <f>Renten!P37</f>
        <v>27.56751091109637</v>
      </c>
      <c r="U30" s="59">
        <f>Renten!Q37</f>
        <v>32.388835298520668</v>
      </c>
      <c r="V30" s="59">
        <f>Renten!R37</f>
        <v>31.029125735842428</v>
      </c>
      <c r="W30" s="59">
        <f>Renten!S37</f>
        <v>32.10679052502973</v>
      </c>
      <c r="X30" s="59">
        <f>Renten!T37</f>
        <v>32.039383469936482</v>
      </c>
      <c r="Y30" s="59">
        <f>Renten!U37</f>
        <v>34.051397982648211</v>
      </c>
    </row>
    <row r="31" spans="9:25" x14ac:dyDescent="0.35">
      <c r="I31" s="59"/>
      <c r="J31" s="59">
        <f>Renten!H37</f>
        <v>37.740084786439624</v>
      </c>
      <c r="K31" s="57">
        <f>J31</f>
        <v>37.740084786439624</v>
      </c>
      <c r="L31" s="57">
        <f t="shared" ref="L31:O31" si="6">K31</f>
        <v>37.740084786439624</v>
      </c>
      <c r="M31" s="57">
        <f t="shared" si="6"/>
        <v>37.740084786439624</v>
      </c>
      <c r="N31" s="57">
        <f t="shared" si="6"/>
        <v>37.740084786439624</v>
      </c>
      <c r="O31" s="57">
        <f t="shared" si="6"/>
        <v>37.740084786439624</v>
      </c>
    </row>
    <row r="32" spans="9:25" x14ac:dyDescent="0.35">
      <c r="P32" s="59">
        <f>Renten!K37</f>
        <v>29.894759561525415</v>
      </c>
      <c r="Q32" s="57">
        <f t="shared" ref="Q32:Y32" si="7">P32</f>
        <v>29.894759561525415</v>
      </c>
      <c r="R32" s="57">
        <f t="shared" si="7"/>
        <v>29.894759561525415</v>
      </c>
      <c r="S32" s="57">
        <f t="shared" si="7"/>
        <v>29.894759561525415</v>
      </c>
      <c r="T32" s="57">
        <f t="shared" si="7"/>
        <v>29.894759561525415</v>
      </c>
      <c r="U32" s="57">
        <f t="shared" si="7"/>
        <v>29.894759561525415</v>
      </c>
      <c r="V32" s="57">
        <f t="shared" si="7"/>
        <v>29.894759561525415</v>
      </c>
      <c r="W32" s="57">
        <f t="shared" si="7"/>
        <v>29.894759561525415</v>
      </c>
      <c r="X32" s="57">
        <f t="shared" si="7"/>
        <v>29.894759561525415</v>
      </c>
      <c r="Y32" s="57">
        <f t="shared" si="7"/>
        <v>29.894759561525415</v>
      </c>
    </row>
    <row r="35" spans="9:25" x14ac:dyDescent="0.35">
      <c r="I35" s="57" t="str">
        <f>Renten!A52&amp;", "&amp;I36</f>
        <v>Männer, 2021</v>
      </c>
    </row>
    <row r="36" spans="9:25" x14ac:dyDescent="0.35">
      <c r="I36" s="57">
        <f>Renten!A55</f>
        <v>2021</v>
      </c>
      <c r="J36" s="59">
        <f>Renten!B55</f>
        <v>1296.2441293589841</v>
      </c>
      <c r="K36" s="59">
        <f>Renten!C55</f>
        <v>1251.7969998765864</v>
      </c>
      <c r="L36" s="59">
        <f>Renten!D55</f>
        <v>1301.9808880642452</v>
      </c>
      <c r="M36" s="59">
        <f>Renten!E55</f>
        <v>1286.0272678448378</v>
      </c>
      <c r="N36" s="59">
        <f>Renten!F55</f>
        <v>1278.0897632691335</v>
      </c>
    </row>
    <row r="37" spans="9:25" x14ac:dyDescent="0.35">
      <c r="O37" s="59">
        <f>Renten!G55</f>
        <v>1216.5874253534112</v>
      </c>
    </row>
    <row r="38" spans="9:25" x14ac:dyDescent="0.35">
      <c r="I38" s="59"/>
      <c r="P38" s="59">
        <f>Renten!L55</f>
        <v>1350.5227103576688</v>
      </c>
      <c r="Q38" s="59">
        <f>Renten!M55</f>
        <v>1269.2070043785463</v>
      </c>
      <c r="R38" s="59">
        <f>Renten!N55</f>
        <v>1240.1899220552741</v>
      </c>
      <c r="S38" s="59">
        <f>Renten!O55</f>
        <v>1247.700779235965</v>
      </c>
      <c r="T38" s="59">
        <f>Renten!P55</f>
        <v>1307.8900124219917</v>
      </c>
      <c r="U38" s="59">
        <f>Renten!Q55</f>
        <v>1274.8252865844509</v>
      </c>
      <c r="V38" s="59">
        <f>Renten!R55</f>
        <v>1355.7723975825165</v>
      </c>
      <c r="W38" s="59">
        <f>Renten!S55</f>
        <v>1285.5110330198918</v>
      </c>
      <c r="X38" s="59">
        <f>Renten!T55</f>
        <v>1366.703715929897</v>
      </c>
      <c r="Y38" s="59">
        <f>Renten!U55</f>
        <v>1263.7983239967402</v>
      </c>
    </row>
    <row r="39" spans="9:25" x14ac:dyDescent="0.35">
      <c r="I39" s="59"/>
      <c r="J39" s="59">
        <f>Renten!H55</f>
        <v>1276.2641495802523</v>
      </c>
      <c r="K39" s="57">
        <f>J39</f>
        <v>1276.2641495802523</v>
      </c>
      <c r="L39" s="57">
        <f t="shared" ref="L39:O39" si="8">K39</f>
        <v>1276.2641495802523</v>
      </c>
      <c r="M39" s="57">
        <f t="shared" si="8"/>
        <v>1276.2641495802523</v>
      </c>
      <c r="N39" s="57">
        <f t="shared" si="8"/>
        <v>1276.2641495802523</v>
      </c>
      <c r="O39" s="57">
        <f t="shared" si="8"/>
        <v>1276.2641495802523</v>
      </c>
    </row>
    <row r="40" spans="9:25" x14ac:dyDescent="0.35">
      <c r="I40" s="59"/>
      <c r="P40" s="59">
        <f>Renten!K55</f>
        <v>1311.7728994604051</v>
      </c>
      <c r="Q40" s="57">
        <f t="shared" ref="Q40:Y40" si="9">P40</f>
        <v>1311.7728994604051</v>
      </c>
      <c r="R40" s="57">
        <f t="shared" si="9"/>
        <v>1311.7728994604051</v>
      </c>
      <c r="S40" s="57">
        <f t="shared" si="9"/>
        <v>1311.7728994604051</v>
      </c>
      <c r="T40" s="57">
        <f t="shared" si="9"/>
        <v>1311.7728994604051</v>
      </c>
      <c r="U40" s="57">
        <f t="shared" si="9"/>
        <v>1311.7728994604051</v>
      </c>
      <c r="V40" s="57">
        <f t="shared" si="9"/>
        <v>1311.7728994604051</v>
      </c>
      <c r="W40" s="57">
        <f t="shared" si="9"/>
        <v>1311.7728994604051</v>
      </c>
      <c r="X40" s="57">
        <f t="shared" si="9"/>
        <v>1311.7728994604051</v>
      </c>
      <c r="Y40" s="57">
        <f t="shared" si="9"/>
        <v>1311.7728994604051</v>
      </c>
    </row>
    <row r="52" spans="9:25" x14ac:dyDescent="0.35">
      <c r="I52" s="57" t="str">
        <f>Renten!A57&amp;", "&amp;I53</f>
        <v>2023, 0</v>
      </c>
    </row>
    <row r="53" spans="9:25" x14ac:dyDescent="0.35">
      <c r="I53" s="57">
        <f>Renten!A61</f>
        <v>0</v>
      </c>
      <c r="J53" s="57">
        <f>Renten!B61</f>
        <v>0</v>
      </c>
      <c r="K53" s="57">
        <f>Renten!C61</f>
        <v>0</v>
      </c>
      <c r="L53" s="57">
        <f>Renten!D61</f>
        <v>0</v>
      </c>
      <c r="M53" s="57">
        <f>Renten!E61</f>
        <v>0</v>
      </c>
      <c r="N53" s="57">
        <f>Renten!F61</f>
        <v>0</v>
      </c>
    </row>
    <row r="54" spans="9:25" x14ac:dyDescent="0.35">
      <c r="I54" s="59"/>
      <c r="O54" s="57">
        <f>Renten!G61</f>
        <v>0</v>
      </c>
    </row>
    <row r="55" spans="9:25" x14ac:dyDescent="0.35">
      <c r="I55" s="59"/>
      <c r="P55" s="57">
        <f>Renten!L61</f>
        <v>0</v>
      </c>
      <c r="Q55" s="57">
        <f>Renten!M61</f>
        <v>0</v>
      </c>
      <c r="R55" s="57">
        <f>Renten!N61</f>
        <v>0</v>
      </c>
      <c r="S55" s="57">
        <f>Renten!O61</f>
        <v>0</v>
      </c>
      <c r="T55" s="57">
        <f>Renten!P61</f>
        <v>0</v>
      </c>
      <c r="U55" s="57">
        <f>Renten!Q61</f>
        <v>0</v>
      </c>
      <c r="V55" s="57">
        <f>Renten!R61</f>
        <v>0</v>
      </c>
      <c r="W55" s="57">
        <f>Renten!S61</f>
        <v>0</v>
      </c>
      <c r="X55" s="57">
        <f>Renten!T61</f>
        <v>0</v>
      </c>
      <c r="Y55" s="57">
        <f>Renten!U61</f>
        <v>0</v>
      </c>
    </row>
    <row r="56" spans="9:25" x14ac:dyDescent="0.35">
      <c r="I56" s="59"/>
      <c r="J56" s="57">
        <f>Renten!H61</f>
        <v>0</v>
      </c>
      <c r="K56" s="57">
        <f>J56</f>
        <v>0</v>
      </c>
      <c r="L56" s="57">
        <f t="shared" ref="L56:O56" si="10">K56</f>
        <v>0</v>
      </c>
      <c r="M56" s="57">
        <f t="shared" si="10"/>
        <v>0</v>
      </c>
      <c r="N56" s="57">
        <f t="shared" si="10"/>
        <v>0</v>
      </c>
      <c r="O56" s="57">
        <f t="shared" si="10"/>
        <v>0</v>
      </c>
    </row>
    <row r="57" spans="9:25" x14ac:dyDescent="0.35">
      <c r="P57" s="57">
        <f>Renten!K61</f>
        <v>0</v>
      </c>
      <c r="Q57" s="57">
        <f t="shared" ref="Q57:Y57" si="11">P57</f>
        <v>0</v>
      </c>
      <c r="R57" s="57">
        <f t="shared" si="11"/>
        <v>0</v>
      </c>
      <c r="S57" s="57">
        <f t="shared" si="11"/>
        <v>0</v>
      </c>
      <c r="T57" s="57">
        <f t="shared" si="11"/>
        <v>0</v>
      </c>
      <c r="U57" s="57">
        <f t="shared" si="11"/>
        <v>0</v>
      </c>
      <c r="V57" s="57">
        <f t="shared" si="11"/>
        <v>0</v>
      </c>
      <c r="W57" s="57">
        <f t="shared" si="11"/>
        <v>0</v>
      </c>
      <c r="X57" s="57">
        <f t="shared" si="11"/>
        <v>0</v>
      </c>
      <c r="Y57" s="57">
        <f t="shared" si="11"/>
        <v>0</v>
      </c>
    </row>
    <row r="59" spans="9:25" x14ac:dyDescent="0.35">
      <c r="I59" s="57" t="str">
        <f>Renten!A72&amp;", "&amp;I60</f>
        <v>, 0</v>
      </c>
    </row>
    <row r="60" spans="9:25" x14ac:dyDescent="0.35">
      <c r="I60" s="57">
        <f>Renten!A76</f>
        <v>0</v>
      </c>
      <c r="J60" s="57">
        <f>Renten!B76</f>
        <v>0</v>
      </c>
      <c r="K60" s="57">
        <f>Renten!C76</f>
        <v>0</v>
      </c>
      <c r="L60" s="57">
        <f>Renten!D76</f>
        <v>0</v>
      </c>
      <c r="M60" s="57">
        <f>Renten!E76</f>
        <v>0</v>
      </c>
      <c r="N60" s="57">
        <f>Renten!F76</f>
        <v>0</v>
      </c>
    </row>
    <row r="61" spans="9:25" x14ac:dyDescent="0.35">
      <c r="O61" s="57">
        <f>Renten!G76</f>
        <v>0</v>
      </c>
    </row>
    <row r="62" spans="9:25" x14ac:dyDescent="0.35">
      <c r="P62" s="57">
        <f>Renten!L76</f>
        <v>0</v>
      </c>
      <c r="Q62" s="57">
        <f>Renten!M76</f>
        <v>0</v>
      </c>
      <c r="R62" s="57">
        <f>Renten!N76</f>
        <v>0</v>
      </c>
      <c r="S62" s="57">
        <f>Renten!O76</f>
        <v>0</v>
      </c>
      <c r="T62" s="57">
        <f>Renten!P76</f>
        <v>0</v>
      </c>
      <c r="U62" s="57">
        <f>Renten!Q76</f>
        <v>0</v>
      </c>
      <c r="V62" s="57">
        <f>Renten!R76</f>
        <v>0</v>
      </c>
      <c r="W62" s="57">
        <f>Renten!S76</f>
        <v>0</v>
      </c>
      <c r="X62" s="57">
        <f>Renten!T76</f>
        <v>0</v>
      </c>
      <c r="Y62" s="57">
        <f>Renten!U76</f>
        <v>0</v>
      </c>
    </row>
    <row r="63" spans="9:25" x14ac:dyDescent="0.35">
      <c r="I63" s="59"/>
      <c r="J63" s="57">
        <f>Renten!H76</f>
        <v>0</v>
      </c>
      <c r="K63" s="57">
        <f>J63</f>
        <v>0</v>
      </c>
      <c r="L63" s="57">
        <f t="shared" ref="L63:O63" si="12">K63</f>
        <v>0</v>
      </c>
      <c r="M63" s="57">
        <f t="shared" si="12"/>
        <v>0</v>
      </c>
      <c r="N63" s="57">
        <f t="shared" si="12"/>
        <v>0</v>
      </c>
      <c r="O63" s="57">
        <f t="shared" si="12"/>
        <v>0</v>
      </c>
    </row>
    <row r="64" spans="9:25" x14ac:dyDescent="0.35">
      <c r="P64" s="57">
        <f>Renten!K76</f>
        <v>0</v>
      </c>
      <c r="Q64" s="57">
        <f t="shared" ref="Q64:Y64" si="13">P64</f>
        <v>0</v>
      </c>
      <c r="R64" s="57">
        <f t="shared" si="13"/>
        <v>0</v>
      </c>
      <c r="S64" s="57">
        <f t="shared" si="13"/>
        <v>0</v>
      </c>
      <c r="T64" s="57">
        <f t="shared" si="13"/>
        <v>0</v>
      </c>
      <c r="U64" s="57">
        <f t="shared" si="13"/>
        <v>0</v>
      </c>
      <c r="V64" s="57">
        <f t="shared" si="13"/>
        <v>0</v>
      </c>
      <c r="W64" s="57">
        <f t="shared" si="13"/>
        <v>0</v>
      </c>
      <c r="X64" s="57">
        <f t="shared" si="13"/>
        <v>0</v>
      </c>
      <c r="Y64" s="57">
        <f t="shared" si="13"/>
        <v>0</v>
      </c>
    </row>
    <row r="67" spans="9:25" x14ac:dyDescent="0.35">
      <c r="I67" s="57" t="str">
        <f>Renten!A79&amp;", "&amp;I68</f>
        <v>, 0</v>
      </c>
    </row>
    <row r="68" spans="9:25" x14ac:dyDescent="0.35">
      <c r="I68" s="57">
        <f>Renten!A83</f>
        <v>0</v>
      </c>
      <c r="J68" s="57">
        <f>Renten!B83</f>
        <v>0</v>
      </c>
      <c r="K68" s="57">
        <f>Renten!C83</f>
        <v>0</v>
      </c>
      <c r="L68" s="57">
        <f>Renten!D83</f>
        <v>0</v>
      </c>
      <c r="M68" s="57">
        <f>Renten!E83</f>
        <v>0</v>
      </c>
      <c r="N68" s="57">
        <f>Renten!F83</f>
        <v>0</v>
      </c>
    </row>
    <row r="69" spans="9:25" x14ac:dyDescent="0.35">
      <c r="O69" s="57">
        <f>Renten!G83</f>
        <v>0</v>
      </c>
    </row>
    <row r="70" spans="9:25" x14ac:dyDescent="0.35">
      <c r="P70" s="57">
        <f>Renten!L83</f>
        <v>0</v>
      </c>
      <c r="Q70" s="57">
        <f>Renten!M83</f>
        <v>0</v>
      </c>
      <c r="R70" s="57">
        <f>Renten!N83</f>
        <v>0</v>
      </c>
      <c r="S70" s="57">
        <f>Renten!O83</f>
        <v>0</v>
      </c>
      <c r="T70" s="57">
        <f>Renten!P83</f>
        <v>0</v>
      </c>
      <c r="U70" s="57">
        <f>Renten!Q83</f>
        <v>0</v>
      </c>
      <c r="V70" s="57">
        <f>Renten!R83</f>
        <v>0</v>
      </c>
      <c r="W70" s="57">
        <f>Renten!S83</f>
        <v>0</v>
      </c>
      <c r="X70" s="57">
        <f>Renten!T83</f>
        <v>0</v>
      </c>
      <c r="Y70" s="57">
        <f>Renten!U83</f>
        <v>0</v>
      </c>
    </row>
    <row r="71" spans="9:25" x14ac:dyDescent="0.35">
      <c r="I71" s="59"/>
      <c r="J71" s="57">
        <f>Renten!H83</f>
        <v>0</v>
      </c>
      <c r="K71" s="57">
        <f>J71</f>
        <v>0</v>
      </c>
      <c r="L71" s="57">
        <f t="shared" ref="L71:O71" si="14">K71</f>
        <v>0</v>
      </c>
      <c r="M71" s="57">
        <f t="shared" si="14"/>
        <v>0</v>
      </c>
      <c r="N71" s="57">
        <f t="shared" si="14"/>
        <v>0</v>
      </c>
      <c r="O71" s="57">
        <f t="shared" si="14"/>
        <v>0</v>
      </c>
    </row>
    <row r="72" spans="9:25" x14ac:dyDescent="0.35">
      <c r="P72" s="57">
        <f>Renten!K83</f>
        <v>0</v>
      </c>
      <c r="Q72" s="57">
        <f t="shared" ref="Q72:Y72" si="15">P72</f>
        <v>0</v>
      </c>
      <c r="R72" s="57">
        <f t="shared" si="15"/>
        <v>0</v>
      </c>
      <c r="S72" s="57">
        <f t="shared" si="15"/>
        <v>0</v>
      </c>
      <c r="T72" s="57">
        <f t="shared" si="15"/>
        <v>0</v>
      </c>
      <c r="U72" s="57">
        <f t="shared" si="15"/>
        <v>0</v>
      </c>
      <c r="V72" s="57">
        <f t="shared" si="15"/>
        <v>0</v>
      </c>
      <c r="W72" s="57">
        <f t="shared" si="15"/>
        <v>0</v>
      </c>
      <c r="X72" s="57">
        <f t="shared" si="15"/>
        <v>0</v>
      </c>
      <c r="Y72" s="57">
        <f t="shared" si="15"/>
        <v>0</v>
      </c>
    </row>
    <row r="75" spans="9:25" x14ac:dyDescent="0.35">
      <c r="I75" s="57" t="str">
        <f>Renten!A64&amp;", "&amp;I76</f>
        <v>, 0</v>
      </c>
    </row>
    <row r="76" spans="9:25" x14ac:dyDescent="0.35">
      <c r="I76" s="57">
        <f>Renten!A70</f>
        <v>0</v>
      </c>
      <c r="J76" s="57">
        <f>Renten!B70</f>
        <v>0</v>
      </c>
      <c r="K76" s="57">
        <f>Renten!C70</f>
        <v>0</v>
      </c>
      <c r="L76" s="57">
        <f>Renten!D70</f>
        <v>0</v>
      </c>
      <c r="M76" s="57">
        <f>Renten!E70</f>
        <v>0</v>
      </c>
      <c r="N76" s="57">
        <f>Renten!F70</f>
        <v>0</v>
      </c>
    </row>
    <row r="77" spans="9:25" x14ac:dyDescent="0.35">
      <c r="O77" s="57">
        <f>Renten!G70</f>
        <v>0</v>
      </c>
    </row>
    <row r="78" spans="9:25" x14ac:dyDescent="0.35">
      <c r="P78" s="57">
        <f>Renten!L70</f>
        <v>0</v>
      </c>
      <c r="Q78" s="57">
        <f>Renten!M70</f>
        <v>0</v>
      </c>
      <c r="R78" s="57">
        <f>Renten!N70</f>
        <v>0</v>
      </c>
      <c r="S78" s="57">
        <f>Renten!O70</f>
        <v>0</v>
      </c>
      <c r="T78" s="57">
        <f>Renten!P70</f>
        <v>0</v>
      </c>
      <c r="U78" s="57">
        <f>Renten!Q70</f>
        <v>0</v>
      </c>
      <c r="V78" s="57">
        <f>Renten!R70</f>
        <v>0</v>
      </c>
      <c r="W78" s="57">
        <f>Renten!S70</f>
        <v>0</v>
      </c>
      <c r="X78" s="57">
        <f>Renten!T70</f>
        <v>0</v>
      </c>
      <c r="Y78" s="57">
        <f>Renten!U70</f>
        <v>0</v>
      </c>
    </row>
    <row r="79" spans="9:25" x14ac:dyDescent="0.35">
      <c r="I79" s="59"/>
      <c r="J79" s="57">
        <f>Renten!H70</f>
        <v>0</v>
      </c>
      <c r="K79" s="57">
        <f>J79</f>
        <v>0</v>
      </c>
      <c r="L79" s="57">
        <f t="shared" ref="L79:O79" si="16">K79</f>
        <v>0</v>
      </c>
      <c r="M79" s="57">
        <f t="shared" si="16"/>
        <v>0</v>
      </c>
      <c r="N79" s="57">
        <f t="shared" si="16"/>
        <v>0</v>
      </c>
      <c r="O79" s="57">
        <f t="shared" si="16"/>
        <v>0</v>
      </c>
    </row>
    <row r="80" spans="9:25" x14ac:dyDescent="0.35">
      <c r="P80" s="57">
        <f>Renten!K70</f>
        <v>0</v>
      </c>
      <c r="Q80" s="57">
        <f t="shared" ref="Q80:Y80" si="17">P80</f>
        <v>0</v>
      </c>
      <c r="R80" s="57">
        <f t="shared" si="17"/>
        <v>0</v>
      </c>
      <c r="S80" s="57">
        <f t="shared" si="17"/>
        <v>0</v>
      </c>
      <c r="T80" s="57">
        <f t="shared" si="17"/>
        <v>0</v>
      </c>
      <c r="U80" s="57">
        <f t="shared" si="17"/>
        <v>0</v>
      </c>
      <c r="V80" s="57">
        <f t="shared" si="17"/>
        <v>0</v>
      </c>
      <c r="W80" s="57">
        <f t="shared" si="17"/>
        <v>0</v>
      </c>
      <c r="X80" s="57">
        <f t="shared" si="17"/>
        <v>0</v>
      </c>
      <c r="Y80" s="57">
        <f t="shared" si="17"/>
        <v>0</v>
      </c>
    </row>
    <row r="83" spans="9:25" x14ac:dyDescent="0.35">
      <c r="I83" s="57" t="str">
        <f>Renten!A100&amp;", "&amp;I84</f>
        <v>, 0</v>
      </c>
    </row>
    <row r="84" spans="9:25" x14ac:dyDescent="0.35">
      <c r="I84" s="57">
        <f>Renten!A105</f>
        <v>0</v>
      </c>
      <c r="J84" s="57">
        <f>Renten!B105</f>
        <v>0</v>
      </c>
      <c r="K84" s="57">
        <f>Renten!C105</f>
        <v>0</v>
      </c>
      <c r="L84" s="57">
        <f>Renten!D105</f>
        <v>0</v>
      </c>
      <c r="M84" s="57">
        <f>Renten!E105</f>
        <v>0</v>
      </c>
      <c r="N84" s="57">
        <f>Renten!F105</f>
        <v>0</v>
      </c>
    </row>
    <row r="85" spans="9:25" x14ac:dyDescent="0.35">
      <c r="O85" s="57">
        <f>Renten!G105</f>
        <v>0</v>
      </c>
    </row>
    <row r="86" spans="9:25" x14ac:dyDescent="0.35">
      <c r="P86" s="57">
        <f>Renten!L105</f>
        <v>0</v>
      </c>
      <c r="Q86" s="57">
        <f>Renten!M105</f>
        <v>0</v>
      </c>
      <c r="R86" s="57">
        <f>Renten!N105</f>
        <v>0</v>
      </c>
      <c r="S86" s="57">
        <f>Renten!O105</f>
        <v>0</v>
      </c>
      <c r="T86" s="57">
        <f>Renten!P105</f>
        <v>0</v>
      </c>
      <c r="U86" s="57">
        <f>Renten!Q105</f>
        <v>0</v>
      </c>
      <c r="V86" s="57">
        <f>Renten!R105</f>
        <v>0</v>
      </c>
      <c r="W86" s="57">
        <f>Renten!S105</f>
        <v>0</v>
      </c>
      <c r="X86" s="57">
        <f>Renten!T105</f>
        <v>0</v>
      </c>
      <c r="Y86" s="57">
        <f>Renten!U105</f>
        <v>0</v>
      </c>
    </row>
    <row r="87" spans="9:25" x14ac:dyDescent="0.35">
      <c r="I87" s="59"/>
      <c r="J87" s="57">
        <f>Renten!H105</f>
        <v>0</v>
      </c>
      <c r="K87" s="57">
        <f>J87</f>
        <v>0</v>
      </c>
      <c r="L87" s="57">
        <f t="shared" ref="L87:O87" si="18">K87</f>
        <v>0</v>
      </c>
      <c r="M87" s="57">
        <f t="shared" si="18"/>
        <v>0</v>
      </c>
      <c r="N87" s="57">
        <f t="shared" si="18"/>
        <v>0</v>
      </c>
      <c r="O87" s="57">
        <f t="shared" si="18"/>
        <v>0</v>
      </c>
    </row>
    <row r="88" spans="9:25" x14ac:dyDescent="0.35">
      <c r="P88" s="57">
        <f>Renten!K105</f>
        <v>0</v>
      </c>
      <c r="Q88" s="57">
        <f t="shared" ref="Q88:Y88" si="19">P88</f>
        <v>0</v>
      </c>
      <c r="R88" s="57">
        <f t="shared" si="19"/>
        <v>0</v>
      </c>
      <c r="S88" s="57">
        <f t="shared" si="19"/>
        <v>0</v>
      </c>
      <c r="T88" s="57">
        <f t="shared" si="19"/>
        <v>0</v>
      </c>
      <c r="U88" s="57">
        <f t="shared" si="19"/>
        <v>0</v>
      </c>
      <c r="V88" s="57">
        <f t="shared" si="19"/>
        <v>0</v>
      </c>
      <c r="W88" s="57">
        <f t="shared" si="19"/>
        <v>0</v>
      </c>
      <c r="X88" s="57">
        <f t="shared" si="19"/>
        <v>0</v>
      </c>
      <c r="Y88" s="57">
        <f t="shared" si="19"/>
        <v>0</v>
      </c>
    </row>
    <row r="90" spans="9:25" x14ac:dyDescent="0.35">
      <c r="I90" s="59"/>
    </row>
    <row r="96" spans="9:25" x14ac:dyDescent="0.35">
      <c r="I96" s="59"/>
    </row>
    <row r="99" spans="9:9" x14ac:dyDescent="0.35">
      <c r="I99" s="59"/>
    </row>
    <row r="125" spans="9:9" x14ac:dyDescent="0.35">
      <c r="I125" s="59"/>
    </row>
    <row r="131" spans="9:9" x14ac:dyDescent="0.35">
      <c r="I131" s="59"/>
    </row>
  </sheetData>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4DDF-16B9-4E59-ACC5-7E8FC9DD5728}">
  <sheetPr codeName="Tabelle12"/>
  <dimension ref="A1:AA134"/>
  <sheetViews>
    <sheetView workbookViewId="0">
      <pane xSplit="1" ySplit="2" topLeftCell="B3" activePane="bottomRight" state="frozen"/>
      <selection pane="topRight"/>
      <selection pane="bottomLeft"/>
      <selection pane="bottomRight" activeCell="B3" sqref="B3"/>
    </sheetView>
  </sheetViews>
  <sheetFormatPr baseColWidth="10" defaultColWidth="11.453125" defaultRowHeight="14.5" x14ac:dyDescent="0.35"/>
  <cols>
    <col min="8" max="8" width="10.81640625" style="4"/>
    <col min="24" max="24" width="14.1796875" customWidth="1"/>
    <col min="26" max="26" width="13.54296875" customWidth="1"/>
  </cols>
  <sheetData>
    <row r="1" spans="1:27" x14ac:dyDescent="0.35">
      <c r="A1" s="4" t="s">
        <v>126</v>
      </c>
    </row>
    <row r="2" spans="1:27" s="41" customFormat="1" ht="38.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
        <v>279</v>
      </c>
      <c r="Y2" s="43"/>
      <c r="Z2" s="43" t="s">
        <v>280</v>
      </c>
      <c r="AA2" s="43"/>
    </row>
    <row r="3" spans="1:27" x14ac:dyDescent="0.35">
      <c r="A3" s="4" t="s">
        <v>390</v>
      </c>
    </row>
    <row r="4" spans="1:27" x14ac:dyDescent="0.35">
      <c r="A4">
        <f>[3]Vermögen!A5</f>
        <v>2014</v>
      </c>
      <c r="B4" s="11" t="s">
        <v>366</v>
      </c>
      <c r="C4" s="11" t="s">
        <v>366</v>
      </c>
      <c r="D4" s="11" t="s">
        <v>366</v>
      </c>
      <c r="E4" s="11" t="s">
        <v>366</v>
      </c>
      <c r="F4" s="11" t="s">
        <v>366</v>
      </c>
      <c r="G4" s="11" t="s">
        <v>366</v>
      </c>
      <c r="H4" s="14">
        <f>[3]Vermögen!B12</f>
        <v>39.024390243902438</v>
      </c>
      <c r="I4" s="11" t="s">
        <v>366</v>
      </c>
      <c r="J4" s="11" t="s">
        <v>366</v>
      </c>
      <c r="K4" s="3">
        <f>[3]Vermögen!C12</f>
        <v>100</v>
      </c>
      <c r="L4" s="11" t="s">
        <v>366</v>
      </c>
      <c r="M4" s="11" t="s">
        <v>366</v>
      </c>
      <c r="N4" s="11" t="s">
        <v>366</v>
      </c>
      <c r="O4" s="11" t="s">
        <v>366</v>
      </c>
      <c r="P4" s="11" t="s">
        <v>366</v>
      </c>
      <c r="Q4" s="11" t="s">
        <v>366</v>
      </c>
      <c r="R4" s="11" t="s">
        <v>366</v>
      </c>
      <c r="S4" s="11" t="s">
        <v>366</v>
      </c>
      <c r="T4" s="11" t="s">
        <v>366</v>
      </c>
      <c r="U4" s="11" t="s">
        <v>366</v>
      </c>
      <c r="V4" s="3">
        <f>[3]Vermögen!D12</f>
        <v>92.154471544715449</v>
      </c>
      <c r="X4" s="11" t="s">
        <v>366</v>
      </c>
      <c r="Y4" s="11" t="s">
        <v>366</v>
      </c>
      <c r="Z4" s="11" t="s">
        <v>366</v>
      </c>
      <c r="AA4" s="11" t="s">
        <v>366</v>
      </c>
    </row>
    <row r="5" spans="1:27" x14ac:dyDescent="0.35">
      <c r="A5">
        <f>[3]Vermögen!A6</f>
        <v>2017</v>
      </c>
      <c r="B5" s="11" t="s">
        <v>366</v>
      </c>
      <c r="C5" s="11" t="s">
        <v>366</v>
      </c>
      <c r="D5" s="11" t="s">
        <v>366</v>
      </c>
      <c r="E5" s="11" t="s">
        <v>366</v>
      </c>
      <c r="F5" s="11" t="s">
        <v>366</v>
      </c>
      <c r="G5" s="11" t="s">
        <v>366</v>
      </c>
      <c r="H5" s="14">
        <f>[3]Vermögen!B13</f>
        <v>34.444444444444443</v>
      </c>
      <c r="I5" s="11" t="s">
        <v>366</v>
      </c>
      <c r="J5" s="11" t="s">
        <v>366</v>
      </c>
      <c r="K5" s="3">
        <f>[3]Vermögen!C13</f>
        <v>100</v>
      </c>
      <c r="L5" s="11" t="s">
        <v>366</v>
      </c>
      <c r="M5" s="11" t="s">
        <v>366</v>
      </c>
      <c r="N5" s="11" t="s">
        <v>366</v>
      </c>
      <c r="O5" s="11" t="s">
        <v>366</v>
      </c>
      <c r="P5" s="11" t="s">
        <v>366</v>
      </c>
      <c r="Q5" s="11" t="s">
        <v>366</v>
      </c>
      <c r="R5" s="11" t="s">
        <v>366</v>
      </c>
      <c r="S5" s="11" t="s">
        <v>366</v>
      </c>
      <c r="T5" s="11" t="s">
        <v>366</v>
      </c>
      <c r="U5" s="11" t="s">
        <v>366</v>
      </c>
      <c r="V5" s="3">
        <f>[3]Vermögen!D13</f>
        <v>89.148148148148138</v>
      </c>
      <c r="X5" s="11" t="s">
        <v>366</v>
      </c>
      <c r="Y5" s="11" t="s">
        <v>366</v>
      </c>
      <c r="Z5" s="11" t="s">
        <v>366</v>
      </c>
      <c r="AA5" s="11" t="s">
        <v>366</v>
      </c>
    </row>
    <row r="6" spans="1:27" x14ac:dyDescent="0.35">
      <c r="A6">
        <f>[3]Vermögen!A7</f>
        <v>2021</v>
      </c>
      <c r="B6" s="11" t="s">
        <v>366</v>
      </c>
      <c r="C6" s="11" t="s">
        <v>366</v>
      </c>
      <c r="D6" s="11" t="s">
        <v>366</v>
      </c>
      <c r="E6" s="11" t="s">
        <v>366</v>
      </c>
      <c r="F6" s="11" t="s">
        <v>366</v>
      </c>
      <c r="G6" s="11" t="s">
        <v>366</v>
      </c>
      <c r="H6" s="14">
        <f>[3]Vermögen!B14</f>
        <v>41.944444444444443</v>
      </c>
      <c r="I6" s="11" t="s">
        <v>366</v>
      </c>
      <c r="J6" s="11" t="s">
        <v>366</v>
      </c>
      <c r="K6" s="3">
        <f>[3]Vermögen!C14</f>
        <v>100</v>
      </c>
      <c r="L6" s="11" t="s">
        <v>366</v>
      </c>
      <c r="M6" s="11" t="s">
        <v>366</v>
      </c>
      <c r="N6" s="11" t="s">
        <v>366</v>
      </c>
      <c r="O6" s="11" t="s">
        <v>366</v>
      </c>
      <c r="P6" s="11" t="s">
        <v>366</v>
      </c>
      <c r="Q6" s="11" t="s">
        <v>366</v>
      </c>
      <c r="R6" s="11" t="s">
        <v>366</v>
      </c>
      <c r="S6" s="11" t="s">
        <v>366</v>
      </c>
      <c r="T6" s="11" t="s">
        <v>366</v>
      </c>
      <c r="U6" s="11" t="s">
        <v>366</v>
      </c>
      <c r="V6" s="3">
        <f>[3]Vermögen!D14</f>
        <v>87.916666666666671</v>
      </c>
      <c r="X6" s="11" t="s">
        <v>366</v>
      </c>
      <c r="Y6" s="11" t="s">
        <v>366</v>
      </c>
      <c r="Z6" s="11" t="s">
        <v>366</v>
      </c>
      <c r="AA6" s="11" t="s">
        <v>366</v>
      </c>
    </row>
    <row r="7" spans="1:27" x14ac:dyDescent="0.35">
      <c r="A7">
        <f>[3]Vermögen!A8</f>
        <v>2023</v>
      </c>
      <c r="B7" s="11" t="s">
        <v>366</v>
      </c>
      <c r="C7" s="11" t="s">
        <v>366</v>
      </c>
      <c r="D7" s="11" t="s">
        <v>366</v>
      </c>
      <c r="E7" s="11" t="s">
        <v>366</v>
      </c>
      <c r="F7" s="11" t="s">
        <v>366</v>
      </c>
      <c r="G7" s="11" t="s">
        <v>366</v>
      </c>
      <c r="H7" s="14">
        <f>[3]Vermögen!B15</f>
        <v>46.615511098931215</v>
      </c>
      <c r="I7" s="11" t="s">
        <v>366</v>
      </c>
      <c r="J7" s="11" t="s">
        <v>366</v>
      </c>
      <c r="K7" s="3">
        <f>[3]Vermögen!C15</f>
        <v>100</v>
      </c>
      <c r="L7" s="11" t="s">
        <v>366</v>
      </c>
      <c r="M7" s="11" t="s">
        <v>366</v>
      </c>
      <c r="N7" s="11" t="s">
        <v>366</v>
      </c>
      <c r="O7" s="11" t="s">
        <v>366</v>
      </c>
      <c r="P7" s="11" t="s">
        <v>366</v>
      </c>
      <c r="Q7" s="11" t="s">
        <v>366</v>
      </c>
      <c r="R7" s="11" t="s">
        <v>366</v>
      </c>
      <c r="S7" s="11" t="s">
        <v>366</v>
      </c>
      <c r="T7" s="11" t="s">
        <v>366</v>
      </c>
      <c r="U7" s="11" t="s">
        <v>366</v>
      </c>
      <c r="V7" s="3">
        <f>[3]Vermögen!D15</f>
        <v>89.010687859687593</v>
      </c>
      <c r="X7" s="11" t="s">
        <v>366</v>
      </c>
      <c r="Y7" s="11" t="s">
        <v>366</v>
      </c>
      <c r="Z7" s="11" t="s">
        <v>366</v>
      </c>
      <c r="AA7" s="11" t="s">
        <v>366</v>
      </c>
    </row>
    <row r="8" spans="1:27" x14ac:dyDescent="0.35">
      <c r="A8">
        <f>A7+1</f>
        <v>2024</v>
      </c>
      <c r="B8" s="11"/>
      <c r="C8" s="11"/>
      <c r="D8" s="11"/>
      <c r="E8" s="11"/>
      <c r="F8" s="11"/>
      <c r="G8" s="11"/>
      <c r="H8" s="14"/>
      <c r="I8" s="11"/>
      <c r="J8" s="11"/>
      <c r="K8" s="3"/>
      <c r="L8" s="11"/>
      <c r="M8" s="11"/>
      <c r="N8" s="11"/>
      <c r="O8" s="11"/>
      <c r="P8" s="11"/>
      <c r="Q8" s="11"/>
      <c r="R8" s="11"/>
      <c r="S8" s="11"/>
      <c r="T8" s="11"/>
      <c r="U8" s="11"/>
      <c r="V8" s="3"/>
      <c r="X8" s="11"/>
      <c r="Y8" s="11"/>
      <c r="Z8" s="11"/>
      <c r="AA8" s="11"/>
    </row>
    <row r="9" spans="1:27" x14ac:dyDescent="0.35">
      <c r="A9" s="7">
        <f>A8+1</f>
        <v>2025</v>
      </c>
      <c r="B9" s="11"/>
      <c r="C9" s="11"/>
      <c r="D9" s="11"/>
      <c r="E9" s="11"/>
      <c r="F9" s="11"/>
      <c r="G9" s="11"/>
      <c r="H9" s="14"/>
      <c r="I9" s="11"/>
      <c r="J9" s="11"/>
      <c r="K9" s="3"/>
      <c r="L9" s="11"/>
      <c r="M9" s="11"/>
      <c r="N9" s="11"/>
      <c r="O9" s="11"/>
      <c r="P9" s="11"/>
      <c r="Q9" s="11"/>
      <c r="R9" s="11"/>
      <c r="S9" s="11"/>
      <c r="T9" s="11"/>
      <c r="U9" s="11"/>
      <c r="V9" s="3"/>
      <c r="X9" s="11"/>
      <c r="Y9" s="11"/>
      <c r="Z9" s="11"/>
      <c r="AA9" s="11"/>
    </row>
    <row r="10" spans="1:27" x14ac:dyDescent="0.35">
      <c r="A10" s="7"/>
      <c r="B10" s="11"/>
      <c r="C10" s="11"/>
      <c r="D10" s="11"/>
      <c r="E10" s="11"/>
      <c r="F10" s="11"/>
      <c r="G10" s="11"/>
      <c r="H10" s="14"/>
      <c r="I10" s="11"/>
      <c r="J10" s="11"/>
      <c r="K10" s="3"/>
      <c r="L10" s="11"/>
      <c r="M10" s="11"/>
      <c r="N10" s="11"/>
      <c r="O10" s="11"/>
      <c r="P10" s="11"/>
      <c r="Q10" s="11"/>
      <c r="R10" s="11"/>
      <c r="S10" s="11"/>
      <c r="T10" s="11"/>
      <c r="U10" s="11"/>
      <c r="V10" s="3"/>
      <c r="X10" s="11"/>
      <c r="Y10" s="11"/>
      <c r="Z10" s="11"/>
      <c r="AA10" s="11"/>
    </row>
    <row r="11" spans="1:27" x14ac:dyDescent="0.35">
      <c r="A11" s="4" t="s">
        <v>391</v>
      </c>
      <c r="H11" s="14"/>
      <c r="I11" s="3"/>
      <c r="J11" s="3"/>
      <c r="K11" s="3"/>
      <c r="X11" s="11"/>
      <c r="Y11" s="11"/>
      <c r="Z11" s="11"/>
      <c r="AA11" s="11"/>
    </row>
    <row r="12" spans="1:27" x14ac:dyDescent="0.35">
      <c r="A12">
        <f>[3]Vermögen!A12</f>
        <v>2014</v>
      </c>
      <c r="B12" s="11" t="s">
        <v>366</v>
      </c>
      <c r="C12" s="11" t="s">
        <v>366</v>
      </c>
      <c r="D12" s="11" t="s">
        <v>366</v>
      </c>
      <c r="E12" s="11" t="s">
        <v>366</v>
      </c>
      <c r="F12" s="11" t="s">
        <v>366</v>
      </c>
      <c r="G12" s="11" t="s">
        <v>366</v>
      </c>
      <c r="H12" s="14">
        <f>[3]Vermögen!E12</f>
        <v>31.25</v>
      </c>
      <c r="I12" s="11" t="s">
        <v>366</v>
      </c>
      <c r="J12" s="11" t="s">
        <v>366</v>
      </c>
      <c r="K12" s="3">
        <f>[3]Vermögen!F12</f>
        <v>100</v>
      </c>
      <c r="L12" s="11" t="s">
        <v>366</v>
      </c>
      <c r="M12" s="11" t="s">
        <v>366</v>
      </c>
      <c r="N12" s="11" t="s">
        <v>366</v>
      </c>
      <c r="O12" s="11" t="s">
        <v>366</v>
      </c>
      <c r="P12" s="11" t="s">
        <v>366</v>
      </c>
      <c r="Q12" s="11" t="s">
        <v>366</v>
      </c>
      <c r="R12" s="11" t="s">
        <v>366</v>
      </c>
      <c r="S12" s="11" t="s">
        <v>366</v>
      </c>
      <c r="T12" s="11" t="s">
        <v>366</v>
      </c>
      <c r="U12" s="11" t="s">
        <v>366</v>
      </c>
      <c r="V12" s="11" t="s">
        <v>366</v>
      </c>
      <c r="X12" s="11" t="s">
        <v>366</v>
      </c>
      <c r="Y12" s="11" t="s">
        <v>366</v>
      </c>
      <c r="Z12" s="11" t="s">
        <v>366</v>
      </c>
      <c r="AA12" s="11" t="s">
        <v>366</v>
      </c>
    </row>
    <row r="13" spans="1:27" x14ac:dyDescent="0.35">
      <c r="A13">
        <f>[3]Vermögen!A13</f>
        <v>2017</v>
      </c>
      <c r="B13" s="11" t="s">
        <v>366</v>
      </c>
      <c r="C13" s="11" t="s">
        <v>366</v>
      </c>
      <c r="D13" s="11" t="s">
        <v>366</v>
      </c>
      <c r="E13" s="11" t="s">
        <v>366</v>
      </c>
      <c r="F13" s="11" t="s">
        <v>366</v>
      </c>
      <c r="G13" s="11" t="s">
        <v>366</v>
      </c>
      <c r="H13" s="14">
        <f>[3]Vermögen!E13</f>
        <v>23.958333333333336</v>
      </c>
      <c r="I13" s="11" t="s">
        <v>366</v>
      </c>
      <c r="J13" s="11" t="s">
        <v>366</v>
      </c>
      <c r="K13" s="3">
        <f>[3]Vermögen!F13</f>
        <v>100</v>
      </c>
      <c r="L13" s="11" t="s">
        <v>366</v>
      </c>
      <c r="M13" s="11" t="s">
        <v>366</v>
      </c>
      <c r="N13" s="11" t="s">
        <v>366</v>
      </c>
      <c r="O13" s="11" t="s">
        <v>366</v>
      </c>
      <c r="P13" s="11" t="s">
        <v>366</v>
      </c>
      <c r="Q13" s="11" t="s">
        <v>366</v>
      </c>
      <c r="R13" s="11" t="s">
        <v>366</v>
      </c>
      <c r="S13" s="11" t="s">
        <v>366</v>
      </c>
      <c r="T13" s="11" t="s">
        <v>366</v>
      </c>
      <c r="U13" s="11" t="s">
        <v>366</v>
      </c>
      <c r="V13" s="11" t="s">
        <v>366</v>
      </c>
      <c r="X13" s="11" t="s">
        <v>366</v>
      </c>
      <c r="Y13" s="11" t="s">
        <v>366</v>
      </c>
      <c r="Z13" s="11" t="s">
        <v>366</v>
      </c>
      <c r="AA13" s="11" t="s">
        <v>366</v>
      </c>
    </row>
    <row r="14" spans="1:27" x14ac:dyDescent="0.35">
      <c r="A14">
        <f>[3]Vermögen!A14</f>
        <v>2021</v>
      </c>
      <c r="B14" s="11" t="s">
        <v>366</v>
      </c>
      <c r="C14" s="11" t="s">
        <v>366</v>
      </c>
      <c r="D14" s="11" t="s">
        <v>366</v>
      </c>
      <c r="E14" s="11" t="s">
        <v>366</v>
      </c>
      <c r="F14" s="11" t="s">
        <v>366</v>
      </c>
      <c r="G14" s="11" t="s">
        <v>366</v>
      </c>
      <c r="H14" s="14">
        <f>[3]Vermögen!E14</f>
        <v>33.59375</v>
      </c>
      <c r="I14" s="11" t="s">
        <v>366</v>
      </c>
      <c r="J14" s="11" t="s">
        <v>366</v>
      </c>
      <c r="K14" s="3">
        <f>[3]Vermögen!F14</f>
        <v>100</v>
      </c>
      <c r="L14" s="11" t="s">
        <v>366</v>
      </c>
      <c r="M14" s="11" t="s">
        <v>366</v>
      </c>
      <c r="N14" s="11" t="s">
        <v>366</v>
      </c>
      <c r="O14" s="11" t="s">
        <v>366</v>
      </c>
      <c r="P14" s="11" t="s">
        <v>366</v>
      </c>
      <c r="Q14" s="11" t="s">
        <v>366</v>
      </c>
      <c r="R14" s="11" t="s">
        <v>366</v>
      </c>
      <c r="S14" s="11" t="s">
        <v>366</v>
      </c>
      <c r="T14" s="11" t="s">
        <v>366</v>
      </c>
      <c r="U14" s="11" t="s">
        <v>366</v>
      </c>
      <c r="V14" s="11" t="s">
        <v>366</v>
      </c>
      <c r="X14" s="11" t="s">
        <v>366</v>
      </c>
      <c r="Y14" s="11" t="s">
        <v>366</v>
      </c>
      <c r="Z14" s="11" t="s">
        <v>366</v>
      </c>
      <c r="AA14" s="11" t="s">
        <v>366</v>
      </c>
    </row>
    <row r="15" spans="1:27" x14ac:dyDescent="0.35">
      <c r="A15">
        <f>[3]Vermögen!A15</f>
        <v>2023</v>
      </c>
      <c r="B15" s="11" t="s">
        <v>366</v>
      </c>
      <c r="C15" s="11" t="s">
        <v>366</v>
      </c>
      <c r="D15" s="11" t="s">
        <v>366</v>
      </c>
      <c r="E15" s="11" t="s">
        <v>366</v>
      </c>
      <c r="F15" s="11" t="s">
        <v>366</v>
      </c>
      <c r="G15" s="11" t="s">
        <v>366</v>
      </c>
      <c r="H15" s="14">
        <f>[3]Vermögen!E15</f>
        <v>25.069832402234638</v>
      </c>
      <c r="I15" s="11" t="s">
        <v>366</v>
      </c>
      <c r="J15" s="11" t="s">
        <v>366</v>
      </c>
      <c r="K15" s="3">
        <f>[3]Vermögen!F15</f>
        <v>100</v>
      </c>
      <c r="L15" s="11" t="s">
        <v>366</v>
      </c>
      <c r="M15" s="11" t="s">
        <v>366</v>
      </c>
      <c r="N15" s="11" t="s">
        <v>366</v>
      </c>
      <c r="O15" s="11" t="s">
        <v>366</v>
      </c>
      <c r="P15" s="11" t="s">
        <v>366</v>
      </c>
      <c r="Q15" s="11" t="s">
        <v>366</v>
      </c>
      <c r="R15" s="11" t="s">
        <v>366</v>
      </c>
      <c r="S15" s="11" t="s">
        <v>366</v>
      </c>
      <c r="T15" s="11" t="s">
        <v>366</v>
      </c>
      <c r="U15" s="11" t="s">
        <v>366</v>
      </c>
      <c r="V15" s="11" t="s">
        <v>366</v>
      </c>
      <c r="X15" s="11" t="s">
        <v>366</v>
      </c>
      <c r="Y15" s="11" t="s">
        <v>366</v>
      </c>
      <c r="Z15" s="11" t="s">
        <v>366</v>
      </c>
      <c r="AA15" s="11" t="s">
        <v>366</v>
      </c>
    </row>
    <row r="16" spans="1:27" x14ac:dyDescent="0.35">
      <c r="A16">
        <f>A15+1</f>
        <v>2024</v>
      </c>
      <c r="B16" s="11"/>
      <c r="C16" s="11"/>
      <c r="D16" s="11"/>
      <c r="E16" s="11"/>
      <c r="F16" s="11"/>
      <c r="G16" s="11"/>
      <c r="H16" s="14"/>
      <c r="I16" s="11"/>
      <c r="J16" s="11"/>
      <c r="K16" s="3"/>
      <c r="L16" s="11"/>
      <c r="M16" s="11"/>
      <c r="N16" s="11"/>
      <c r="O16" s="11"/>
      <c r="P16" s="11"/>
      <c r="Q16" s="11"/>
      <c r="R16" s="11"/>
      <c r="S16" s="11"/>
      <c r="T16" s="11"/>
      <c r="U16" s="11"/>
      <c r="V16" s="11"/>
      <c r="X16" s="11"/>
      <c r="Y16" s="11"/>
      <c r="Z16" s="11"/>
      <c r="AA16" s="11"/>
    </row>
    <row r="17" spans="1:27" x14ac:dyDescent="0.35">
      <c r="A17">
        <f>A16+1</f>
        <v>2025</v>
      </c>
      <c r="B17" s="11"/>
      <c r="C17" s="11"/>
      <c r="D17" s="11"/>
      <c r="E17" s="11"/>
      <c r="F17" s="11"/>
      <c r="G17" s="11"/>
      <c r="H17" s="14"/>
      <c r="I17" s="11"/>
      <c r="J17" s="11"/>
      <c r="K17" s="3"/>
      <c r="L17" s="11"/>
      <c r="M17" s="11"/>
      <c r="N17" s="11"/>
      <c r="O17" s="11"/>
      <c r="P17" s="11"/>
      <c r="Q17" s="11"/>
      <c r="R17" s="11"/>
      <c r="S17" s="11"/>
      <c r="T17" s="11"/>
      <c r="U17" s="11"/>
      <c r="V17" s="11"/>
      <c r="X17" s="11"/>
      <c r="Y17" s="11"/>
      <c r="Z17" s="11"/>
      <c r="AA17" s="11"/>
    </row>
    <row r="18" spans="1:27" x14ac:dyDescent="0.35">
      <c r="A18" t="s">
        <v>392</v>
      </c>
      <c r="X18" s="11"/>
      <c r="Y18" s="11"/>
      <c r="Z18" s="11"/>
      <c r="AA18" s="11"/>
    </row>
    <row r="19" spans="1:27" x14ac:dyDescent="0.35">
      <c r="X19" s="11"/>
      <c r="Y19" s="11"/>
      <c r="Z19" s="11"/>
      <c r="AA19" s="11"/>
    </row>
    <row r="20" spans="1:27" x14ac:dyDescent="0.35">
      <c r="A20" s="4" t="s">
        <v>794</v>
      </c>
      <c r="X20" s="11"/>
      <c r="Y20" s="11"/>
      <c r="Z20" s="11"/>
      <c r="AA20" s="11"/>
    </row>
    <row r="21" spans="1:27" x14ac:dyDescent="0.35">
      <c r="A21" s="7">
        <f>[1]Vermögenseinkommen!A66</f>
        <v>2019</v>
      </c>
      <c r="B21" s="3">
        <f>[1]Vermögenseinkommen!B66</f>
        <v>56.443577527497936</v>
      </c>
      <c r="C21" s="3">
        <f>[1]Vermögenseinkommen!C66</f>
        <v>55.362455583946314</v>
      </c>
      <c r="D21" s="3">
        <f>[1]Vermögenseinkommen!D66</f>
        <v>55.848680189624645</v>
      </c>
      <c r="E21" s="3">
        <f>[1]Vermögenseinkommen!E66</f>
        <v>45.175393112107905</v>
      </c>
      <c r="F21" s="3">
        <f>[1]Vermögenseinkommen!F66</f>
        <v>53.383640750443043</v>
      </c>
      <c r="G21" s="3">
        <f>[1]Vermögenseinkommen!G66</f>
        <v>81.640031571888088</v>
      </c>
      <c r="H21" s="14">
        <f>[1]Vermögenseinkommen!H66</f>
        <v>59.939954043892499</v>
      </c>
      <c r="I21" s="3">
        <f>[1]Vermögenseinkommen!I66</f>
        <v>53.611647551512796</v>
      </c>
      <c r="J21" s="3">
        <f>[1]Vermögenseinkommen!J66</f>
        <v>99.048291240262444</v>
      </c>
      <c r="K21" s="3">
        <f>[1]Vermögenseinkommen!K66</f>
        <v>100</v>
      </c>
      <c r="L21" s="3">
        <f>[1]Vermögenseinkommen!L66</f>
        <v>108.85941520778906</v>
      </c>
      <c r="M21" s="3">
        <f>[1]Vermögenseinkommen!M66</f>
        <v>127.92546804076304</v>
      </c>
      <c r="N21" s="3">
        <f>[1]Vermögenseinkommen!N66</f>
        <v>95.910099269314003</v>
      </c>
      <c r="O21" s="3">
        <f>[1]Vermögenseinkommen!O66</f>
        <v>140.84118375905265</v>
      </c>
      <c r="P21" s="3">
        <f>[1]Vermögenseinkommen!P66</f>
        <v>91.059181091494708</v>
      </c>
      <c r="Q21" s="3">
        <f>[1]Vermögenseinkommen!Q66</f>
        <v>82.426724233150424</v>
      </c>
      <c r="R21" s="3">
        <f>[1]Vermögenseinkommen!R66</f>
        <v>86.087877534331838</v>
      </c>
      <c r="S21" s="3">
        <f>[1]Vermögenseinkommen!S66</f>
        <v>83.968727133551099</v>
      </c>
      <c r="T21" s="3">
        <f>[1]Vermögenseinkommen!T66</f>
        <v>67.207609444610497</v>
      </c>
      <c r="U21" s="3">
        <f>[1]Vermögenseinkommen!U66</f>
        <v>102.57858394814727</v>
      </c>
      <c r="V21" s="3">
        <f>[1]Vermögenseinkommen!V66</f>
        <v>92.190889581608218</v>
      </c>
      <c r="X21" s="18" t="str">
        <f>HLOOKUP(Y21,$L21:$U147,ROW(L$134)-ROW(X21)+1,0)</f>
        <v>SL</v>
      </c>
      <c r="Y21" s="19">
        <f>MIN(L21:U21)</f>
        <v>67.207609444610497</v>
      </c>
      <c r="Z21" s="18" t="str">
        <f>HLOOKUP(AA21,$L21:$U147,ROW(N$134)-ROW(Z21)+1,0)</f>
        <v>HH</v>
      </c>
      <c r="AA21" s="19">
        <f>MAX(L21:U21)</f>
        <v>140.84118375905265</v>
      </c>
    </row>
    <row r="22" spans="1:27" x14ac:dyDescent="0.35">
      <c r="A22" s="7">
        <f>[1]Vermögenseinkommen!A67</f>
        <v>2020</v>
      </c>
      <c r="B22" s="3">
        <f>[1]Vermögenseinkommen!B67</f>
        <v>58.501373301741275</v>
      </c>
      <c r="C22" s="3">
        <f>[1]Vermögenseinkommen!C67</f>
        <v>55.802257009426626</v>
      </c>
      <c r="D22" s="3">
        <f>[1]Vermögenseinkommen!D67</f>
        <v>56.059939633561399</v>
      </c>
      <c r="E22" s="3">
        <f>[1]Vermögenseinkommen!E67</f>
        <v>45.70779814598064</v>
      </c>
      <c r="F22" s="3">
        <f>[1]Vermögenseinkommen!F67</f>
        <v>55.591916736336501</v>
      </c>
      <c r="G22" s="3">
        <f>[1]Vermögenseinkommen!G67</f>
        <v>81.999487231427253</v>
      </c>
      <c r="H22" s="14">
        <f>[1]Vermögenseinkommen!H67</f>
        <v>60.83231505785448</v>
      </c>
      <c r="I22" s="3">
        <f>[1]Vermögenseinkommen!I67</f>
        <v>54.630478991240082</v>
      </c>
      <c r="J22" s="3">
        <f>[1]Vermögenseinkommen!J67</f>
        <v>99.065705670432465</v>
      </c>
      <c r="K22" s="3">
        <f>[1]Vermögenseinkommen!K67</f>
        <v>100</v>
      </c>
      <c r="L22" s="3">
        <f>[1]Vermögenseinkommen!L67</f>
        <v>108.94831627527847</v>
      </c>
      <c r="M22" s="3">
        <f>[1]Vermögenseinkommen!M67</f>
        <v>126.44230201770451</v>
      </c>
      <c r="N22" s="3">
        <f>[1]Vermögenseinkommen!N67</f>
        <v>86.013751685187728</v>
      </c>
      <c r="O22" s="3">
        <f>[1]Vermögenseinkommen!O67</f>
        <v>137.82467461725722</v>
      </c>
      <c r="P22" s="3">
        <f>[1]Vermögenseinkommen!P67</f>
        <v>91.824882962031012</v>
      </c>
      <c r="Q22" s="3">
        <f>[1]Vermögenseinkommen!Q67</f>
        <v>80.987375839250646</v>
      </c>
      <c r="R22" s="3">
        <f>[1]Vermögenseinkommen!R67</f>
        <v>88.137512722595829</v>
      </c>
      <c r="S22" s="3">
        <f>[1]Vermögenseinkommen!S67</f>
        <v>84.905844018210999</v>
      </c>
      <c r="T22" s="3">
        <f>[1]Vermögenseinkommen!T67</f>
        <v>58.915989525704546</v>
      </c>
      <c r="U22" s="3">
        <f>[1]Vermögenseinkommen!U67</f>
        <v>103.96875093418703</v>
      </c>
      <c r="V22" s="3">
        <f>[1]Vermögenseinkommen!V67</f>
        <v>92.378618680796976</v>
      </c>
      <c r="X22" s="18" t="str">
        <f>HLOOKUP(Y22,$L22:$U148,ROW(L$134)-ROW(X22)+1,0)</f>
        <v>SL</v>
      </c>
      <c r="Y22" s="19">
        <f t="shared" ref="Y22:Y25" si="0">MIN(L22:U22)</f>
        <v>58.915989525704546</v>
      </c>
      <c r="Z22" s="18" t="str">
        <f>HLOOKUP(AA22,$L22:$U148,ROW(N$134)-ROW(Z22)+1,0)</f>
        <v>HH</v>
      </c>
      <c r="AA22" s="19">
        <f t="shared" ref="AA22:AA25" si="1">MAX(L22:U22)</f>
        <v>137.82467461725722</v>
      </c>
    </row>
    <row r="23" spans="1:27" x14ac:dyDescent="0.35">
      <c r="A23" s="7">
        <f>[1]Vermögenseinkommen!A68</f>
        <v>2021</v>
      </c>
      <c r="B23" s="3">
        <f>[1]Vermögenseinkommen!B68</f>
        <v>58.571041439845992</v>
      </c>
      <c r="C23" s="3">
        <f>[1]Vermögenseinkommen!C68</f>
        <v>55.993562384791531</v>
      </c>
      <c r="D23" s="3">
        <f>[1]Vermögenseinkommen!D68</f>
        <v>56.063810086256673</v>
      </c>
      <c r="E23" s="3">
        <f>[1]Vermögenseinkommen!E68</f>
        <v>45.917449651951344</v>
      </c>
      <c r="F23" s="3">
        <f>[1]Vermögenseinkommen!F68</f>
        <v>55.812609068569586</v>
      </c>
      <c r="G23" s="3">
        <f>[1]Vermögenseinkommen!G68</f>
        <v>81.604245524384979</v>
      </c>
      <c r="H23" s="14">
        <f>[1]Vermögenseinkommen!H68</f>
        <v>60.854405397711119</v>
      </c>
      <c r="I23" s="3">
        <f>[1]Vermögenseinkommen!I68</f>
        <v>54.75360144111707</v>
      </c>
      <c r="J23" s="3">
        <f>[1]Vermögenseinkommen!J68</f>
        <v>99.045033721073224</v>
      </c>
      <c r="K23" s="3">
        <f>[1]Vermögenseinkommen!K68</f>
        <v>100</v>
      </c>
      <c r="L23" s="3">
        <f>[1]Vermögenseinkommen!L68</f>
        <v>108.70075679926137</v>
      </c>
      <c r="M23" s="3">
        <f>[1]Vermögenseinkommen!M68</f>
        <v>126.16536412582204</v>
      </c>
      <c r="N23" s="3">
        <f>[1]Vermögenseinkommen!N68</f>
        <v>86.643687488943101</v>
      </c>
      <c r="O23" s="3">
        <f>[1]Vermögenseinkommen!O68</f>
        <v>137.70329020371506</v>
      </c>
      <c r="P23" s="3">
        <f>[1]Vermögenseinkommen!P68</f>
        <v>91.443152486076698</v>
      </c>
      <c r="Q23" s="3">
        <f>[1]Vermögenseinkommen!Q68</f>
        <v>81.125398928000564</v>
      </c>
      <c r="R23" s="3">
        <f>[1]Vermögenseinkommen!R68</f>
        <v>88.544845627928268</v>
      </c>
      <c r="S23" s="3">
        <f>[1]Vermögenseinkommen!S68</f>
        <v>84.711583353910186</v>
      </c>
      <c r="T23" s="3">
        <f>[1]Vermögenseinkommen!T68</f>
        <v>58.907272184992756</v>
      </c>
      <c r="U23" s="3">
        <f>[1]Vermögenseinkommen!U68</f>
        <v>104.04147599628213</v>
      </c>
      <c r="V23" s="3">
        <f>[1]Vermögenseinkommen!V68</f>
        <v>92.398382463720409</v>
      </c>
      <c r="X23" s="18" t="str">
        <f>HLOOKUP(Y23,$L23:$U149,ROW(L$134)-ROW(X23)+1,0)</f>
        <v>SL</v>
      </c>
      <c r="Y23" s="19">
        <f t="shared" si="0"/>
        <v>58.907272184992756</v>
      </c>
      <c r="Z23" s="18" t="str">
        <f>HLOOKUP(AA23,$L23:$U149,ROW(N$134)-ROW(Z23)+1,0)</f>
        <v>HH</v>
      </c>
      <c r="AA23" s="19">
        <f t="shared" si="1"/>
        <v>137.70329020371506</v>
      </c>
    </row>
    <row r="24" spans="1:27" x14ac:dyDescent="0.35">
      <c r="A24" s="7">
        <f>[1]Vermögenseinkommen!A69</f>
        <v>2022</v>
      </c>
      <c r="B24" s="3">
        <f>[1]Vermögenseinkommen!B69</f>
        <v>59.83183458095376</v>
      </c>
      <c r="C24" s="3">
        <f>[1]Vermögenseinkommen!C69</f>
        <v>58.021254261453059</v>
      </c>
      <c r="D24" s="3">
        <f>[1]Vermögenseinkommen!D69</f>
        <v>57.24259631540852</v>
      </c>
      <c r="E24" s="3">
        <f>[1]Vermögenseinkommen!E69</f>
        <v>47.444921820646073</v>
      </c>
      <c r="F24" s="3">
        <f>[1]Vermögenseinkommen!F69</f>
        <v>57.421674870063214</v>
      </c>
      <c r="G24" s="3">
        <f>[1]Vermögenseinkommen!G69</f>
        <v>79.685540021187435</v>
      </c>
      <c r="H24" s="14">
        <f>[1]Vermögenseinkommen!H69</f>
        <v>61.569727333998593</v>
      </c>
      <c r="I24" s="3">
        <f>[1]Vermögenseinkommen!I69</f>
        <v>56.199051501543927</v>
      </c>
      <c r="J24" s="3">
        <f>[1]Vermögenseinkommen!J69</f>
        <v>98.940592069034111</v>
      </c>
      <c r="K24" s="3">
        <f>[1]Vermögenseinkommen!K69</f>
        <v>100</v>
      </c>
      <c r="L24" s="3">
        <f>[1]Vermögenseinkommen!L69</f>
        <v>108.24143014992448</v>
      </c>
      <c r="M24" s="3">
        <f>[1]Vermögenseinkommen!M69</f>
        <v>125.29445442521585</v>
      </c>
      <c r="N24" s="3">
        <f>[1]Vermögenseinkommen!N69</f>
        <v>87.330577742435253</v>
      </c>
      <c r="O24" s="3">
        <f>[1]Vermögenseinkommen!O69</f>
        <v>133.84458902597476</v>
      </c>
      <c r="P24" s="3">
        <f>[1]Vermögenseinkommen!P69</f>
        <v>90.599078019426287</v>
      </c>
      <c r="Q24" s="3">
        <f>[1]Vermögenseinkommen!Q69</f>
        <v>82.199878361966881</v>
      </c>
      <c r="R24" s="3">
        <f>[1]Vermögenseinkommen!R69</f>
        <v>89.35828143288505</v>
      </c>
      <c r="S24" s="3">
        <f>[1]Vermögenseinkommen!S69</f>
        <v>84.700953328334577</v>
      </c>
      <c r="T24" s="3">
        <f>[1]Vermögenseinkommen!T69</f>
        <v>58.157757774111765</v>
      </c>
      <c r="U24" s="3">
        <f>[1]Vermögenseinkommen!U69</f>
        <v>105.8307162864818</v>
      </c>
      <c r="V24" s="3">
        <f>[1]Vermögenseinkommen!V69</f>
        <v>92.546726851701095</v>
      </c>
      <c r="X24" s="18" t="str">
        <f>HLOOKUP(Y24,$L24:$U150,ROW(L$134)-ROW(X24)+1,0)</f>
        <v>SL</v>
      </c>
      <c r="Y24" s="19">
        <f t="shared" si="0"/>
        <v>58.157757774111765</v>
      </c>
      <c r="Z24" s="18" t="str">
        <f>HLOOKUP(AA24,$L24:$U150,ROW(N$134)-ROW(Z24)+1,0)</f>
        <v>HH</v>
      </c>
      <c r="AA24" s="19">
        <f t="shared" si="1"/>
        <v>133.84458902597476</v>
      </c>
    </row>
    <row r="25" spans="1:27" x14ac:dyDescent="0.35">
      <c r="A25" s="7">
        <f>[1]Vermögenseinkommen!A70</f>
        <v>2023</v>
      </c>
      <c r="B25" s="3">
        <f>[1]Vermögenseinkommen!B70</f>
        <v>59.369924824197525</v>
      </c>
      <c r="C25" s="3">
        <f>[1]Vermögenseinkommen!C70</f>
        <v>57.634145988858485</v>
      </c>
      <c r="D25" s="3">
        <f>[1]Vermögenseinkommen!D70</f>
        <v>57.895571357011143</v>
      </c>
      <c r="E25" s="3">
        <f>[1]Vermögenseinkommen!E70</f>
        <v>47.915422131676365</v>
      </c>
      <c r="F25" s="3">
        <f>[1]Vermögenseinkommen!F70</f>
        <v>57.744118333949871</v>
      </c>
      <c r="G25" s="3">
        <f>[1]Vermögenseinkommen!G70</f>
        <v>84.981641949090488</v>
      </c>
      <c r="H25" s="14">
        <f>[1]Vermögenseinkommen!H70</f>
        <v>62.98629850291826</v>
      </c>
      <c r="I25" s="3">
        <f>[1]Vermögenseinkommen!I70</f>
        <v>56.408558833985445</v>
      </c>
      <c r="J25" s="3">
        <f>[1]Vermögenseinkommen!J70</f>
        <v>99.212923690319926</v>
      </c>
      <c r="K25" s="3">
        <f>[1]Vermögenseinkommen!K70</f>
        <v>100</v>
      </c>
      <c r="L25" s="3">
        <f>[1]Vermögenseinkommen!L70</f>
        <v>108.50851867723922</v>
      </c>
      <c r="M25" s="3">
        <f>[1]Vermögenseinkommen!M70</f>
        <v>125.8443901820517</v>
      </c>
      <c r="N25" s="3">
        <f>[1]Vermögenseinkommen!N70</f>
        <v>87.74144303419888</v>
      </c>
      <c r="O25" s="3">
        <f>[1]Vermögenseinkommen!O70</f>
        <v>133.75109527030887</v>
      </c>
      <c r="P25" s="3">
        <f>[1]Vermögenseinkommen!P70</f>
        <v>91.486574355861535</v>
      </c>
      <c r="Q25" s="3">
        <f>[1]Vermögenseinkommen!Q70</f>
        <v>81.352979235453731</v>
      </c>
      <c r="R25" s="3">
        <f>[1]Vermögenseinkommen!R70</f>
        <v>88.954255463496182</v>
      </c>
      <c r="S25" s="3">
        <f>[1]Vermögenseinkommen!S70</f>
        <v>84.194810573870043</v>
      </c>
      <c r="T25" s="3">
        <f>[1]Vermögenseinkommen!T70</f>
        <v>59.062409229416879</v>
      </c>
      <c r="U25" s="3">
        <f>[1]Vermögenseinkommen!U70</f>
        <v>105.19487166300567</v>
      </c>
      <c r="V25" s="3">
        <f>[1]Vermögenseinkommen!V70</f>
        <v>92.8301759862279</v>
      </c>
      <c r="X25" s="18" t="str">
        <f>HLOOKUP(Y25,$L25:$U151,ROW(L$134)-ROW(X25)+1,0)</f>
        <v>SL</v>
      </c>
      <c r="Y25" s="19">
        <f t="shared" si="0"/>
        <v>59.062409229416879</v>
      </c>
      <c r="Z25" s="18" t="str">
        <f>HLOOKUP(AA25,$L25:$U151,ROW(N$134)-ROW(Z25)+1,0)</f>
        <v>HH</v>
      </c>
      <c r="AA25" s="19">
        <f t="shared" si="1"/>
        <v>133.75109527030887</v>
      </c>
    </row>
    <row r="26" spans="1:27" x14ac:dyDescent="0.35">
      <c r="A26">
        <f>A25+1</f>
        <v>2024</v>
      </c>
      <c r="X26" s="11"/>
      <c r="Y26" s="11"/>
      <c r="Z26" s="11"/>
      <c r="AA26" s="11"/>
    </row>
    <row r="27" spans="1:27" x14ac:dyDescent="0.35">
      <c r="A27" s="7">
        <f>A26+1</f>
        <v>2025</v>
      </c>
      <c r="X27" s="11"/>
      <c r="Y27" s="11"/>
      <c r="Z27" s="11"/>
      <c r="AA27" s="11"/>
    </row>
    <row r="28" spans="1:27" x14ac:dyDescent="0.35">
      <c r="A28" s="7"/>
      <c r="X28" s="11"/>
      <c r="Y28" s="11"/>
      <c r="Z28" s="11"/>
      <c r="AA28" s="11"/>
    </row>
    <row r="29" spans="1:27" x14ac:dyDescent="0.35">
      <c r="A29" s="4" t="s">
        <v>393</v>
      </c>
      <c r="X29" s="11"/>
      <c r="Y29" s="11"/>
      <c r="Z29" s="11"/>
      <c r="AA29" s="11"/>
    </row>
    <row r="30" spans="1:27" x14ac:dyDescent="0.35">
      <c r="A30" s="7">
        <f>[1]Sparquote!A31</f>
        <v>2019</v>
      </c>
      <c r="B30" s="3">
        <f>[1]Sparquote!B31</f>
        <v>8.5528533753649025</v>
      </c>
      <c r="C30" s="3">
        <f>[1]Sparquote!C31</f>
        <v>6.2919113083815468</v>
      </c>
      <c r="D30" s="3">
        <f>[1]Sparquote!D31</f>
        <v>6.3581679760025036</v>
      </c>
      <c r="E30" s="3">
        <f>[1]Sparquote!E31</f>
        <v>5.8543915557630442</v>
      </c>
      <c r="F30" s="3">
        <f>[1]Sparquote!F31</f>
        <v>6.5505665129792794</v>
      </c>
      <c r="G30" s="3">
        <f>[1]Sparquote!G31</f>
        <v>10.174529569170643</v>
      </c>
      <c r="H30" s="14">
        <f>[1]Sparquote!H31</f>
        <v>7.5443969375975088</v>
      </c>
      <c r="I30" s="3">
        <f>[1]Sparquote!I31</f>
        <v>6.7477259839523986</v>
      </c>
      <c r="J30" s="3">
        <f>[1]Sparquote!J31</f>
        <v>10.910085660573904</v>
      </c>
      <c r="K30" s="3">
        <f>[1]Sparquote!K31</f>
        <v>10.945819002373549</v>
      </c>
      <c r="L30" s="3">
        <f>[1]Sparquote!L31</f>
        <v>12.491804858089262</v>
      </c>
      <c r="M30" s="3">
        <f>[1]Sparquote!M31</f>
        <v>12.008239100082838</v>
      </c>
      <c r="N30" s="3">
        <f>[1]Sparquote!N31</f>
        <v>7.8102389607516667</v>
      </c>
      <c r="O30" s="3">
        <f>[1]Sparquote!O31</f>
        <v>10.959876098274409</v>
      </c>
      <c r="P30" s="3">
        <f>[1]Sparquote!P31</f>
        <v>11.513494892815089</v>
      </c>
      <c r="Q30" s="3">
        <f>[1]Sparquote!Q31</f>
        <v>9.3677695464003889</v>
      </c>
      <c r="R30" s="3">
        <f>[1]Sparquote!R31</f>
        <v>9.7998700668226491</v>
      </c>
      <c r="S30" s="3">
        <f>[1]Sparquote!S31</f>
        <v>10.925479044990707</v>
      </c>
      <c r="T30" s="3">
        <f>[1]Sparquote!T31</f>
        <v>9.4934272663825201</v>
      </c>
      <c r="U30" s="3">
        <f>[1]Sparquote!U31</f>
        <v>10.316355988732518</v>
      </c>
      <c r="V30" s="3">
        <f>[1]Sparquote!V31</f>
        <v>10.357902244711202</v>
      </c>
      <c r="X30" s="18" t="str">
        <f>HLOOKUP(Y30,$L30:$U153,ROW(L$134)-ROW(X30)+1,0)</f>
        <v>HB</v>
      </c>
      <c r="Y30" s="19">
        <f t="shared" ref="Y30" si="2">MIN(L30:U30)</f>
        <v>7.8102389607516667</v>
      </c>
      <c r="Z30" s="18" t="str">
        <f>HLOOKUP(AA30,$L30:$U153,ROW(N$134)-ROW(Z30)+1,0)</f>
        <v>BW</v>
      </c>
      <c r="AA30" s="19">
        <f t="shared" ref="AA30" si="3">MAX(L30:U30)</f>
        <v>12.491804858089262</v>
      </c>
    </row>
    <row r="31" spans="1:27" x14ac:dyDescent="0.35">
      <c r="A31" s="7">
        <f>[1]Sparquote!A32</f>
        <v>2020</v>
      </c>
      <c r="B31" s="3">
        <f>[1]Sparquote!B32</f>
        <v>14.707981241342022</v>
      </c>
      <c r="C31" s="3">
        <f>[1]Sparquote!C32</f>
        <v>11.740922999818027</v>
      </c>
      <c r="D31" s="3">
        <f>[1]Sparquote!D32</f>
        <v>11.685838318836238</v>
      </c>
      <c r="E31" s="3">
        <f>[1]Sparquote!E32</f>
        <v>11.598793328712038</v>
      </c>
      <c r="F31" s="3">
        <f>[1]Sparquote!F32</f>
        <v>12.287015592564062</v>
      </c>
      <c r="G31" s="3">
        <f>[1]Sparquote!G32</f>
        <v>16.201047613638028</v>
      </c>
      <c r="H31" s="14">
        <f>[1]Sparquote!H32</f>
        <v>13.280170773133161</v>
      </c>
      <c r="I31" s="3">
        <f>[1]Sparquote!I32</f>
        <v>12.408584314323186</v>
      </c>
      <c r="J31" s="3">
        <f>[1]Sparquote!J32</f>
        <v>16.509653950507595</v>
      </c>
      <c r="K31" s="3">
        <f>[1]Sparquote!K32</f>
        <v>16.524820380306668</v>
      </c>
      <c r="L31" s="3">
        <f>[1]Sparquote!L32</f>
        <v>17.453667916709374</v>
      </c>
      <c r="M31" s="3">
        <f>[1]Sparquote!M32</f>
        <v>17.670976895900736</v>
      </c>
      <c r="N31" s="3">
        <f>[1]Sparquote!N32</f>
        <v>12.492244218381163</v>
      </c>
      <c r="O31" s="3">
        <f>[1]Sparquote!O32</f>
        <v>15.940812576232055</v>
      </c>
      <c r="P31" s="3">
        <f>[1]Sparquote!P32</f>
        <v>16.724749195150885</v>
      </c>
      <c r="Q31" s="3">
        <f>[1]Sparquote!Q32</f>
        <v>15.353125626753386</v>
      </c>
      <c r="R31" s="3">
        <f>[1]Sparquote!R32</f>
        <v>15.935920989440026</v>
      </c>
      <c r="S31" s="3">
        <f>[1]Sparquote!S32</f>
        <v>16.189119380902678</v>
      </c>
      <c r="T31" s="3">
        <f>[1]Sparquote!T32</f>
        <v>14.512157121708967</v>
      </c>
      <c r="U31" s="3">
        <f>[1]Sparquote!U32</f>
        <v>15.720649784148046</v>
      </c>
      <c r="V31" s="3">
        <f>[1]Sparquote!V32</f>
        <v>15.953215947064198</v>
      </c>
      <c r="X31" s="18" t="str">
        <f>HLOOKUP(Y31,$L31:$U154,ROW(L$134)-ROW(X31)+1,0)</f>
        <v>HB</v>
      </c>
      <c r="Y31" s="19">
        <f t="shared" ref="Y31:Y34" si="4">MIN(L31:U31)</f>
        <v>12.492244218381163</v>
      </c>
      <c r="Z31" s="18" t="str">
        <f>HLOOKUP(AA31,$L31:$U154,ROW(N$134)-ROW(Z31)+1,0)</f>
        <v>BY</v>
      </c>
      <c r="AA31" s="19">
        <f t="shared" ref="AA31:AA34" si="5">MAX(L31:U31)</f>
        <v>17.670976895900736</v>
      </c>
    </row>
    <row r="32" spans="1:27" x14ac:dyDescent="0.35">
      <c r="A32" s="7">
        <f>[1]Sparquote!A33</f>
        <v>2021</v>
      </c>
      <c r="B32" s="3">
        <f>[1]Sparquote!B33</f>
        <v>12.537434989961701</v>
      </c>
      <c r="C32" s="3">
        <f>[1]Sparquote!C33</f>
        <v>9.9206415314654706</v>
      </c>
      <c r="D32" s="3">
        <f>[1]Sparquote!D33</f>
        <v>10.112394048713091</v>
      </c>
      <c r="E32" s="3">
        <f>[1]Sparquote!E33</f>
        <v>10.095682326003455</v>
      </c>
      <c r="F32" s="3">
        <f>[1]Sparquote!F33</f>
        <v>10.149744330368716</v>
      </c>
      <c r="G32" s="3">
        <f>[1]Sparquote!G33</f>
        <v>14.54027411864184</v>
      </c>
      <c r="H32" s="14">
        <f>[1]Sparquote!H33</f>
        <v>11.510369159092212</v>
      </c>
      <c r="I32" s="3">
        <f>[1]Sparquote!I33</f>
        <v>10.599957011639711</v>
      </c>
      <c r="J32" s="3">
        <f>[1]Sparquote!J33</f>
        <v>14.710352629658232</v>
      </c>
      <c r="K32" s="3">
        <f>[1]Sparquote!K33</f>
        <v>14.718717615430979</v>
      </c>
      <c r="L32" s="3">
        <f>[1]Sparquote!L33</f>
        <v>15.768852223788953</v>
      </c>
      <c r="M32" s="3">
        <f>[1]Sparquote!M33</f>
        <v>15.907298324270092</v>
      </c>
      <c r="N32" s="3">
        <f>[1]Sparquote!N33</f>
        <v>10.645322654494366</v>
      </c>
      <c r="O32" s="3">
        <f>[1]Sparquote!O33</f>
        <v>14.750477536530601</v>
      </c>
      <c r="P32" s="3">
        <f>[1]Sparquote!P33</f>
        <v>14.609041298784371</v>
      </c>
      <c r="Q32" s="3">
        <f>[1]Sparquote!Q33</f>
        <v>13.468182710109547</v>
      </c>
      <c r="R32" s="3">
        <f>[1]Sparquote!R33</f>
        <v>14.231825636312861</v>
      </c>
      <c r="S32" s="3">
        <f>[1]Sparquote!S33</f>
        <v>14.05349992253594</v>
      </c>
      <c r="T32" s="3">
        <f>[1]Sparquote!T33</f>
        <v>13.060404313471562</v>
      </c>
      <c r="U32" s="3">
        <f>[1]Sparquote!U33</f>
        <v>13.421431873286743</v>
      </c>
      <c r="V32" s="3">
        <f>[1]Sparquote!V33</f>
        <v>14.155627401905717</v>
      </c>
      <c r="X32" s="18" t="str">
        <f>HLOOKUP(Y32,$L32:$U155,ROW(L$134)-ROW(X32)+1,0)</f>
        <v>HB</v>
      </c>
      <c r="Y32" s="19">
        <f t="shared" si="4"/>
        <v>10.645322654494366</v>
      </c>
      <c r="Z32" s="18" t="str">
        <f>HLOOKUP(AA32,$L32:$U155,ROW(N$134)-ROW(Z32)+1,0)</f>
        <v>BY</v>
      </c>
      <c r="AA32" s="19">
        <f t="shared" si="5"/>
        <v>15.907298324270092</v>
      </c>
    </row>
    <row r="33" spans="1:27" x14ac:dyDescent="0.35">
      <c r="A33" s="7">
        <f>[1]Sparquote!A34</f>
        <v>2022</v>
      </c>
      <c r="B33" s="3">
        <f>[1]Sparquote!B34</f>
        <v>8.4209275994095485</v>
      </c>
      <c r="C33" s="3">
        <f>[1]Sparquote!C34</f>
        <v>5.8793648633943354</v>
      </c>
      <c r="D33" s="3">
        <f>[1]Sparquote!D34</f>
        <v>5.9522018829621492</v>
      </c>
      <c r="E33" s="3">
        <f>[1]Sparquote!E34</f>
        <v>5.7458392033109149</v>
      </c>
      <c r="F33" s="3">
        <f>[1]Sparquote!F34</f>
        <v>5.848130313936271</v>
      </c>
      <c r="G33" s="3">
        <f>[1]Sparquote!G34</f>
        <v>11.611512808803706</v>
      </c>
      <c r="H33" s="14">
        <f>[1]Sparquote!H34</f>
        <v>7.6167870600380327</v>
      </c>
      <c r="I33" s="3">
        <f>[1]Sparquote!I34</f>
        <v>6.407429275115236</v>
      </c>
      <c r="J33" s="3">
        <f>[1]Sparquote!J34</f>
        <v>10.869892722825139</v>
      </c>
      <c r="K33" s="3">
        <f>[1]Sparquote!K34</f>
        <v>10.833303708044568</v>
      </c>
      <c r="L33" s="3">
        <f>[1]Sparquote!L34</f>
        <v>11.942327234617146</v>
      </c>
      <c r="M33" s="3">
        <f>[1]Sparquote!M34</f>
        <v>12.068376986527539</v>
      </c>
      <c r="N33" s="3">
        <f>[1]Sparquote!N34</f>
        <v>6.3800634069683158</v>
      </c>
      <c r="O33" s="3">
        <f>[1]Sparquote!O34</f>
        <v>10.407437350819848</v>
      </c>
      <c r="P33" s="3">
        <f>[1]Sparquote!P34</f>
        <v>11.021163415763301</v>
      </c>
      <c r="Q33" s="3">
        <f>[1]Sparquote!Q34</f>
        <v>9.6651814982429354</v>
      </c>
      <c r="R33" s="3">
        <f>[1]Sparquote!R34</f>
        <v>10.182622702935502</v>
      </c>
      <c r="S33" s="3">
        <f>[1]Sparquote!S34</f>
        <v>10.382474151816108</v>
      </c>
      <c r="T33" s="3">
        <f>[1]Sparquote!T34</f>
        <v>8.836047420349443</v>
      </c>
      <c r="U33" s="3">
        <f>[1]Sparquote!U34</f>
        <v>9.3317067676900489</v>
      </c>
      <c r="V33" s="3">
        <f>[1]Sparquote!V34</f>
        <v>10.270012457855822</v>
      </c>
      <c r="X33" s="18" t="str">
        <f>HLOOKUP(Y33,$L33:$U156,ROW(L$134)-ROW(X33)+1,0)</f>
        <v>HB</v>
      </c>
      <c r="Y33" s="19">
        <f t="shared" si="4"/>
        <v>6.3800634069683158</v>
      </c>
      <c r="Z33" s="18" t="str">
        <f>HLOOKUP(AA33,$L33:$U156,ROW(N$134)-ROW(Z33)+1,0)</f>
        <v>BY</v>
      </c>
      <c r="AA33" s="19">
        <f t="shared" si="5"/>
        <v>12.068376986527539</v>
      </c>
    </row>
    <row r="34" spans="1:27" x14ac:dyDescent="0.35">
      <c r="A34" s="7">
        <f>[1]Sparquote!A35</f>
        <v>2023</v>
      </c>
      <c r="B34" s="3">
        <f>[1]Sparquote!B35</f>
        <v>8.5137496796114451</v>
      </c>
      <c r="C34" s="3">
        <f>[1]Sparquote!C35</f>
        <v>6.4864021562935967</v>
      </c>
      <c r="D34" s="3">
        <f>[1]Sparquote!D35</f>
        <v>6.0528094579153642</v>
      </c>
      <c r="E34" s="3">
        <f>[1]Sparquote!E35</f>
        <v>6.1827389066164562</v>
      </c>
      <c r="F34" s="3">
        <f>[1]Sparquote!F35</f>
        <v>6.4835775322891394</v>
      </c>
      <c r="G34" s="3">
        <f>[1]Sparquote!G35</f>
        <v>11.219040210331825</v>
      </c>
      <c r="H34" s="14">
        <f>[1]Sparquote!H35</f>
        <v>7.7798157050833217</v>
      </c>
      <c r="I34" s="3">
        <f>[1]Sparquote!I35</f>
        <v>6.7198239998542215</v>
      </c>
      <c r="J34" s="3">
        <f>[1]Sparquote!J35</f>
        <v>10.996995834684299</v>
      </c>
      <c r="K34" s="3">
        <f>[1]Sparquote!K35</f>
        <v>10.985908731488628</v>
      </c>
      <c r="L34" s="3">
        <f>[1]Sparquote!L35</f>
        <v>11.927371411686019</v>
      </c>
      <c r="M34" s="3">
        <f>[1]Sparquote!M35</f>
        <v>11.94441655833508</v>
      </c>
      <c r="N34" s="3">
        <f>[1]Sparquote!N35</f>
        <v>6.4572699687869868</v>
      </c>
      <c r="O34" s="3">
        <f>[1]Sparquote!O35</f>
        <v>10.421660501252845</v>
      </c>
      <c r="P34" s="3">
        <f>[1]Sparquote!P35</f>
        <v>11.339774853309153</v>
      </c>
      <c r="Q34" s="3">
        <f>[1]Sparquote!Q35</f>
        <v>9.7668680907600702</v>
      </c>
      <c r="R34" s="3">
        <f>[1]Sparquote!R35</f>
        <v>10.517362833725931</v>
      </c>
      <c r="S34" s="3">
        <f>[1]Sparquote!S35</f>
        <v>10.849965307673255</v>
      </c>
      <c r="T34" s="3">
        <f>[1]Sparquote!T35</f>
        <v>8.9755572009797291</v>
      </c>
      <c r="U34" s="3">
        <f>[1]Sparquote!U35</f>
        <v>9.8277377272029227</v>
      </c>
      <c r="V34" s="3">
        <f>[1]Sparquote!V35</f>
        <v>10.425239163524658</v>
      </c>
      <c r="X34" s="18" t="str">
        <f>HLOOKUP(Y34,$L34:$U157,ROW(L$134)-ROW(X34)+1,0)</f>
        <v>HB</v>
      </c>
      <c r="Y34" s="19">
        <f t="shared" si="4"/>
        <v>6.4572699687869868</v>
      </c>
      <c r="Z34" s="18" t="str">
        <f>HLOOKUP(AA34,$L34:$U157,ROW(N$134)-ROW(Z34)+1,0)</f>
        <v>BY</v>
      </c>
      <c r="AA34" s="19">
        <f t="shared" si="5"/>
        <v>11.94441655833508</v>
      </c>
    </row>
    <row r="35" spans="1:27" x14ac:dyDescent="0.35">
      <c r="A35">
        <f>A34+1</f>
        <v>2024</v>
      </c>
      <c r="B35" s="3"/>
      <c r="X35" s="11"/>
      <c r="Y35" s="11"/>
      <c r="Z35" s="11"/>
      <c r="AA35" s="11"/>
    </row>
    <row r="36" spans="1:27" x14ac:dyDescent="0.35">
      <c r="A36">
        <f>A35+1</f>
        <v>2025</v>
      </c>
      <c r="X36" s="11"/>
      <c r="Y36" s="11"/>
      <c r="Z36" s="11"/>
      <c r="AA36" s="11"/>
    </row>
    <row r="37" spans="1:27" x14ac:dyDescent="0.35">
      <c r="X37" s="11"/>
      <c r="Y37" s="11"/>
      <c r="Z37" s="11"/>
      <c r="AA37" s="11"/>
    </row>
    <row r="38" spans="1:27" x14ac:dyDescent="0.35">
      <c r="A38" s="4" t="s">
        <v>394</v>
      </c>
      <c r="X38" s="11"/>
      <c r="Y38" s="11"/>
      <c r="Z38" s="11"/>
      <c r="AA38" s="11"/>
    </row>
    <row r="39" spans="1:27" x14ac:dyDescent="0.35">
      <c r="A39" t="str">
        <f>[3]Wohnungseigentum!A4</f>
        <v>Eigentümer</v>
      </c>
      <c r="B39" s="3">
        <f>[1]Wohnungseigentum!B4</f>
        <v>44.3190975020145</v>
      </c>
      <c r="C39" s="3">
        <f>[1]Wohnungseigentum!C4</f>
        <v>38.012422360248451</v>
      </c>
      <c r="D39" s="3">
        <f>[1]Wohnungseigentum!D4</f>
        <v>34.503213049925854</v>
      </c>
      <c r="E39" s="3">
        <f>[1]Wohnungseigentum!E4</f>
        <v>42.382271468144047</v>
      </c>
      <c r="F39" s="3">
        <f>[1]Wohnungseigentum!F4</f>
        <v>42.125603864734302</v>
      </c>
      <c r="G39" s="3">
        <f>[1]Wohnungseigentum!G4</f>
        <v>15.891891891891891</v>
      </c>
      <c r="H39" s="14">
        <f>[1]Wohnungseigentum!H4</f>
        <v>34.129650367052385</v>
      </c>
      <c r="I39" s="3">
        <f>[1]Wohnungseigentum!I4</f>
        <v>39.582996605786327</v>
      </c>
      <c r="J39" s="3">
        <f>[1]Wohnungseigentum!J4</f>
        <v>42.351076153893061</v>
      </c>
      <c r="K39" s="3">
        <f>[1]Wohnungseigentum!K4</f>
        <v>43.932540708193329</v>
      </c>
      <c r="L39" s="3">
        <f>[1]Wohnungseigentum!L4</f>
        <v>48.467241033860944</v>
      </c>
      <c r="M39" s="3">
        <f>[1]Wohnungseigentum!M4</f>
        <v>45.814106789716547</v>
      </c>
      <c r="N39" s="3">
        <f>[1]Wohnungseigentum!N4</f>
        <v>31.964809384164223</v>
      </c>
      <c r="O39" s="3">
        <f>[1]Wohnungseigentum!O4</f>
        <v>20.310765815760266</v>
      </c>
      <c r="P39" s="3">
        <f>[1]Wohnungseigentum!P4</f>
        <v>42.510548523206751</v>
      </c>
      <c r="Q39" s="3">
        <f>[1]Wohnungseigentum!Q4</f>
        <v>48.991763703493326</v>
      </c>
      <c r="R39" s="3">
        <f>[1]Wohnungseigentum!R4</f>
        <v>38.586190699859088</v>
      </c>
      <c r="S39" s="3">
        <f>[1]Wohnungseigentum!S4</f>
        <v>50.884718498659524</v>
      </c>
      <c r="T39" s="3">
        <f>[1]Wohnungseigentum!T4</f>
        <v>59.710743801652889</v>
      </c>
      <c r="U39" s="3">
        <f>[1]Wohnungseigentum!U4</f>
        <v>45.672061928219563</v>
      </c>
      <c r="V39" s="3">
        <f>[1]Wohnungseigentum!V4</f>
        <v>41.911821282925956</v>
      </c>
      <c r="X39" s="18" t="str">
        <f>HLOOKUP(Y39,$L39:$U159,ROW(L$134)-ROW(X39)+1,0)</f>
        <v>HH</v>
      </c>
      <c r="Y39" s="19">
        <f t="shared" ref="Y39:Y40" si="6">MIN(L39:U39)</f>
        <v>20.310765815760266</v>
      </c>
      <c r="Z39" s="18" t="str">
        <f>HLOOKUP(AA39,$L39:$U159,ROW(N$134)-ROW(Z39)+1,0)</f>
        <v>SL</v>
      </c>
      <c r="AA39" s="19">
        <f t="shared" ref="AA39:AA40" si="7">MAX(L39:U39)</f>
        <v>59.710743801652889</v>
      </c>
    </row>
    <row r="40" spans="1:27" x14ac:dyDescent="0.35">
      <c r="A40" t="str">
        <f>[3]Wohnungseigentum!A5</f>
        <v>Mieter</v>
      </c>
      <c r="B40" s="3">
        <f>[1]Wohnungseigentum!B5</f>
        <v>55.6809024979855</v>
      </c>
      <c r="C40" s="3">
        <f>[1]Wohnungseigentum!C5</f>
        <v>61.987577639751557</v>
      </c>
      <c r="D40" s="3">
        <f>[1]Wohnungseigentum!D5</f>
        <v>65.496786950074153</v>
      </c>
      <c r="E40" s="3">
        <f>[1]Wohnungseigentum!E5</f>
        <v>57.61772853185596</v>
      </c>
      <c r="F40" s="3">
        <f>[1]Wohnungseigentum!F5</f>
        <v>57.874396135265705</v>
      </c>
      <c r="G40" s="3">
        <f>[1]Wohnungseigentum!G5</f>
        <v>84.108108108108098</v>
      </c>
      <c r="H40" s="14">
        <f>[1]Wohnungseigentum!H5</f>
        <v>65.870349632947622</v>
      </c>
      <c r="I40" s="3">
        <f>[1]Wohnungseigentum!I5</f>
        <v>60.417003394213673</v>
      </c>
      <c r="J40" s="3">
        <f>[1]Wohnungseigentum!J5</f>
        <v>57.648923846106946</v>
      </c>
      <c r="K40" s="3">
        <f>[1]Wohnungseigentum!K5</f>
        <v>56.067459291806664</v>
      </c>
      <c r="L40" s="3">
        <f>[1]Wohnungseigentum!L5</f>
        <v>51.532758966139049</v>
      </c>
      <c r="M40" s="3">
        <f>[1]Wohnungseigentum!M5</f>
        <v>54.185893210283453</v>
      </c>
      <c r="N40" s="3">
        <f>[1]Wohnungseigentum!N5</f>
        <v>68.035190615835774</v>
      </c>
      <c r="O40" s="3">
        <f>[1]Wohnungseigentum!O5</f>
        <v>79.689234184239737</v>
      </c>
      <c r="P40" s="3">
        <f>[1]Wohnungseigentum!P5</f>
        <v>57.489451476793249</v>
      </c>
      <c r="Q40" s="3">
        <f>[1]Wohnungseigentum!Q5</f>
        <v>51.008236296506674</v>
      </c>
      <c r="R40" s="3">
        <f>[1]Wohnungseigentum!R5</f>
        <v>61.413809300140912</v>
      </c>
      <c r="S40" s="3">
        <f>[1]Wohnungseigentum!S5</f>
        <v>49.115281501340483</v>
      </c>
      <c r="T40" s="3">
        <f>[1]Wohnungseigentum!T5</f>
        <v>40.289256198347104</v>
      </c>
      <c r="U40" s="3">
        <f>[1]Wohnungseigentum!U5</f>
        <v>54.327938071780437</v>
      </c>
      <c r="V40" s="3">
        <f>[1]Wohnungseigentum!V5</f>
        <v>58.088178717074044</v>
      </c>
      <c r="X40" s="18" t="str">
        <f>HLOOKUP(Y40,$L40:$U160,ROW(L$134)-ROW(X40)+1,0)</f>
        <v>SL</v>
      </c>
      <c r="Y40" s="19">
        <f t="shared" si="6"/>
        <v>40.289256198347104</v>
      </c>
      <c r="Z40" s="18" t="str">
        <f>HLOOKUP(AA40,$L40:$U160,ROW(N$134)-ROW(Z40)+1,0)</f>
        <v>HH</v>
      </c>
      <c r="AA40" s="19">
        <f t="shared" si="7"/>
        <v>79.689234184239737</v>
      </c>
    </row>
    <row r="41" spans="1:27" x14ac:dyDescent="0.35">
      <c r="A41" t="s">
        <v>903</v>
      </c>
      <c r="X41" s="11"/>
      <c r="Y41" s="11"/>
      <c r="Z41" s="11"/>
      <c r="AA41" s="11"/>
    </row>
    <row r="42" spans="1:27" x14ac:dyDescent="0.35">
      <c r="X42" s="11"/>
      <c r="Y42" s="11"/>
      <c r="Z42" s="11"/>
      <c r="AA42" s="11"/>
    </row>
    <row r="43" spans="1:27" x14ac:dyDescent="0.35">
      <c r="A43" s="4" t="s">
        <v>769</v>
      </c>
      <c r="X43" s="11"/>
      <c r="Y43" s="11"/>
      <c r="Z43" s="11"/>
      <c r="AA43" s="11"/>
    </row>
    <row r="44" spans="1:27" x14ac:dyDescent="0.35">
      <c r="A44">
        <f>[1]Vermögen!A30</f>
        <v>2019</v>
      </c>
      <c r="B44" s="3">
        <f>[1]Vermögen!B30</f>
        <v>13.512299554883514</v>
      </c>
      <c r="C44" s="3">
        <f>[1]Vermögen!C30</f>
        <v>9.3754035745077946</v>
      </c>
      <c r="D44" s="3">
        <f>[1]Vermögen!D30</f>
        <v>14.000527934775103</v>
      </c>
      <c r="E44" s="3">
        <f>[1]Vermögen!E30</f>
        <v>6.7375415693564893</v>
      </c>
      <c r="F44" s="3">
        <f>[1]Vermögen!F30</f>
        <v>6.5794074708569639</v>
      </c>
      <c r="G44" s="3">
        <f>[1]Vermögen!G30</f>
        <v>104.50691751186116</v>
      </c>
      <c r="H44" s="14">
        <f>[1]Vermögen!H30</f>
        <v>26.576043400898474</v>
      </c>
      <c r="I44" s="3">
        <f>[1]Vermögen!I30</f>
        <v>10.667007520656757</v>
      </c>
      <c r="J44" s="3">
        <f>[1]Vermögen!J30</f>
        <v>100.20350400655688</v>
      </c>
      <c r="K44" s="3">
        <f>[1]Vermögen!K30</f>
        <v>100</v>
      </c>
      <c r="L44" s="3">
        <f>[1]Vermögen!L30</f>
        <v>101.14651449525071</v>
      </c>
      <c r="M44" s="3">
        <f>[1]Vermögen!M30</f>
        <v>155.8906229331734</v>
      </c>
      <c r="N44" s="3">
        <f>[1]Vermögen!N30</f>
        <v>133.91327614004172</v>
      </c>
      <c r="O44" s="3">
        <f>[1]Vermögen!O30</f>
        <v>219.70374683423853</v>
      </c>
      <c r="P44" s="3">
        <f>[1]Vermögen!P30</f>
        <v>113.6717612981562</v>
      </c>
      <c r="Q44" s="3">
        <f>[1]Vermögen!Q30</f>
        <v>58.919701573125081</v>
      </c>
      <c r="R44" s="3">
        <f>[1]Vermögen!R30</f>
        <v>80.790677692174214</v>
      </c>
      <c r="S44" s="3">
        <f>[1]Vermögen!S30</f>
        <v>71.926770652196439</v>
      </c>
      <c r="T44" s="3">
        <f>[1]Vermögen!T30</f>
        <v>48.503624990004091</v>
      </c>
      <c r="U44" s="3">
        <f>[1]Vermögen!U30</f>
        <v>70.652669248029483</v>
      </c>
      <c r="V44" s="3">
        <f>[1]Vermögen!V30</f>
        <v>83.986259448691555</v>
      </c>
      <c r="X44" s="18" t="str">
        <f t="shared" ref="X44:X49" si="8">HLOOKUP(Y44,$L44:$U165,ROW(L$134)-ROW(X44)+1,0)</f>
        <v>SL</v>
      </c>
      <c r="Y44" s="19">
        <f t="shared" ref="Y44:Y51" si="9">MIN(L44:U44)</f>
        <v>48.503624990004091</v>
      </c>
      <c r="Z44" s="18" t="str">
        <f t="shared" ref="Z44:Z49" si="10">HLOOKUP(AA44,$L44:$U165,ROW(N$134)-ROW(Z44)+1,0)</f>
        <v>HH</v>
      </c>
      <c r="AA44" s="19">
        <f t="shared" ref="AA44:AA51" si="11">MAX(L44:U44)</f>
        <v>219.70374683423853</v>
      </c>
    </row>
    <row r="45" spans="1:27" x14ac:dyDescent="0.35">
      <c r="A45">
        <f>[1]Vermögen!A31</f>
        <v>2020</v>
      </c>
      <c r="B45" s="3">
        <f>[1]Vermögen!B31</f>
        <v>11.91955227169011</v>
      </c>
      <c r="C45" s="3">
        <f>[1]Vermögen!C31</f>
        <v>8.5640622925697656</v>
      </c>
      <c r="D45" s="3">
        <f>[1]Vermögen!D31</f>
        <v>8.3605576759666587</v>
      </c>
      <c r="E45" s="3">
        <f>[1]Vermögen!E31</f>
        <v>5.2546544996601527</v>
      </c>
      <c r="F45" s="3">
        <f>[1]Vermögen!F31</f>
        <v>7.8020609430133208</v>
      </c>
      <c r="G45" s="3">
        <f>[1]Vermögen!G31</f>
        <v>88.399173818834782</v>
      </c>
      <c r="H45" s="14">
        <f>[1]Vermögen!H31</f>
        <v>22.066041716232824</v>
      </c>
      <c r="I45" s="3">
        <f>[1]Vermögen!I31</f>
        <v>8.3925001131018604</v>
      </c>
      <c r="J45" s="3">
        <f>[1]Vermögen!J31</f>
        <v>99.456166349991932</v>
      </c>
      <c r="K45" s="3">
        <f>[1]Vermögen!K31</f>
        <v>100</v>
      </c>
      <c r="L45" s="3">
        <f>[1]Vermögen!L31</f>
        <v>93.244980964353431</v>
      </c>
      <c r="M45" s="3">
        <f>[1]Vermögen!M31</f>
        <v>143.84610650198672</v>
      </c>
      <c r="N45" s="3">
        <f>[1]Vermögen!N31</f>
        <v>82.794856015330424</v>
      </c>
      <c r="O45" s="3">
        <f>[1]Vermögen!O31</f>
        <v>162.6689112851079</v>
      </c>
      <c r="P45" s="3">
        <f>[1]Vermögen!P31</f>
        <v>96.934871574337564</v>
      </c>
      <c r="Q45" s="3">
        <f>[1]Vermögen!Q31</f>
        <v>57.854107576788785</v>
      </c>
      <c r="R45" s="3">
        <f>[1]Vermögen!R31</f>
        <v>108.71836841389691</v>
      </c>
      <c r="S45" s="3">
        <f>[1]Vermögen!S31</f>
        <v>62.028377836694681</v>
      </c>
      <c r="T45" s="3">
        <f>[1]Vermögen!T31</f>
        <v>36.774896524563992</v>
      </c>
      <c r="U45" s="3">
        <f>[1]Vermögen!U31</f>
        <v>61.994784988200657</v>
      </c>
      <c r="V45" s="3">
        <f>[1]Vermögen!V31</f>
        <v>82.583685163582174</v>
      </c>
      <c r="X45" s="18" t="str">
        <f t="shared" si="8"/>
        <v>SL</v>
      </c>
      <c r="Y45" s="19">
        <f t="shared" si="9"/>
        <v>36.774896524563992</v>
      </c>
      <c r="Z45" s="18" t="str">
        <f t="shared" si="10"/>
        <v>HH</v>
      </c>
      <c r="AA45" s="19">
        <f t="shared" si="11"/>
        <v>162.6689112851079</v>
      </c>
    </row>
    <row r="46" spans="1:27" x14ac:dyDescent="0.35">
      <c r="A46">
        <f>[1]Vermögen!A32</f>
        <v>2021</v>
      </c>
      <c r="B46" s="3">
        <f>[1]Vermögen!B32</f>
        <v>13.948050369381232</v>
      </c>
      <c r="C46" s="3">
        <f>[1]Vermögen!C32</f>
        <v>8.9500107914846438</v>
      </c>
      <c r="D46" s="3">
        <f>[1]Vermögen!D32</f>
        <v>8.014045310045633</v>
      </c>
      <c r="E46" s="3">
        <f>[1]Vermögen!E32</f>
        <v>5.5762937104481329</v>
      </c>
      <c r="F46" s="3">
        <f>[1]Vermögen!F32</f>
        <v>6.8018628767072764</v>
      </c>
      <c r="G46" s="3">
        <f>[1]Vermögen!G32</f>
        <v>130.97808782364274</v>
      </c>
      <c r="H46" s="14">
        <f>[1]Vermögen!H32</f>
        <v>28.153831541726156</v>
      </c>
      <c r="I46" s="3">
        <f>[1]Vermögen!I32</f>
        <v>8.5765168206296707</v>
      </c>
      <c r="J46" s="3">
        <f>[1]Vermögen!J32</f>
        <v>101.41472055185604</v>
      </c>
      <c r="K46" s="3">
        <f>[1]Vermögen!K32</f>
        <v>100</v>
      </c>
      <c r="L46" s="3">
        <f>[1]Vermögen!L32</f>
        <v>110.32557830849224</v>
      </c>
      <c r="M46" s="3">
        <f>[1]Vermögen!M32</f>
        <v>149.52020203557925</v>
      </c>
      <c r="N46" s="3">
        <f>[1]Vermögen!N32</f>
        <v>68.703345887670537</v>
      </c>
      <c r="O46" s="3">
        <f>[1]Vermögen!O32</f>
        <v>246.47812371157838</v>
      </c>
      <c r="P46" s="3">
        <f>[1]Vermögen!P32</f>
        <v>94.7996671430313</v>
      </c>
      <c r="Q46" s="3">
        <f>[1]Vermögen!Q32</f>
        <v>57.172582983368557</v>
      </c>
      <c r="R46" s="3">
        <f>[1]Vermögen!R32</f>
        <v>91.783400840116585</v>
      </c>
      <c r="S46" s="3">
        <f>[1]Vermögen!S32</f>
        <v>52.450563091011823</v>
      </c>
      <c r="T46" s="3">
        <f>[1]Vermögen!T32</f>
        <v>39.521021806158977</v>
      </c>
      <c r="U46" s="3">
        <f>[1]Vermögen!U32</f>
        <v>63.890821265557861</v>
      </c>
      <c r="V46" s="3">
        <f>[1]Vermögen!V32</f>
        <v>83.454467205928921</v>
      </c>
      <c r="X46" s="18" t="str">
        <f t="shared" si="8"/>
        <v>SL</v>
      </c>
      <c r="Y46" s="19">
        <f t="shared" si="9"/>
        <v>39.521021806158977</v>
      </c>
      <c r="Z46" s="18" t="str">
        <f t="shared" si="10"/>
        <v>HH</v>
      </c>
      <c r="AA46" s="19">
        <f t="shared" si="11"/>
        <v>246.47812371157838</v>
      </c>
    </row>
    <row r="47" spans="1:27" x14ac:dyDescent="0.35">
      <c r="A47">
        <f>[1]Vermögen!A33</f>
        <v>2022</v>
      </c>
      <c r="B47" s="3">
        <f>[1]Vermögen!B33</f>
        <v>12.672839593649421</v>
      </c>
      <c r="C47" s="3">
        <f>[1]Vermögen!C33</f>
        <v>12.143704354062223</v>
      </c>
      <c r="D47" s="3">
        <f>[1]Vermögen!D33</f>
        <v>10.716924895409804</v>
      </c>
      <c r="E47" s="3">
        <f>[1]Vermögen!E33</f>
        <v>7.3668618925338176</v>
      </c>
      <c r="F47" s="3">
        <f>[1]Vermögen!F33</f>
        <v>8.4395069435622183</v>
      </c>
      <c r="G47" s="3">
        <f>[1]Vermögen!G33</f>
        <v>207.24623141848352</v>
      </c>
      <c r="H47" s="14">
        <f>[1]Vermögen!H33</f>
        <v>43.779591732930911</v>
      </c>
      <c r="I47" s="3">
        <f>[1]Vermögen!I33</f>
        <v>10.249276911648158</v>
      </c>
      <c r="J47" s="3">
        <f>[1]Vermögen!J33</f>
        <v>104.85900010269084</v>
      </c>
      <c r="K47" s="3">
        <f>[1]Vermögen!K33</f>
        <v>100</v>
      </c>
      <c r="L47" s="3">
        <f>[1]Vermögen!L33</f>
        <v>99.201195069453945</v>
      </c>
      <c r="M47" s="3">
        <f>[1]Vermögen!M33</f>
        <v>162.0486803506993</v>
      </c>
      <c r="N47" s="3">
        <f>[1]Vermögen!N33</f>
        <v>65.39380564595092</v>
      </c>
      <c r="O47" s="3">
        <f>[1]Vermögen!O33</f>
        <v>212.41673731269449</v>
      </c>
      <c r="P47" s="3">
        <f>[1]Vermögen!P33</f>
        <v>88.844732841093517</v>
      </c>
      <c r="Q47" s="3">
        <f>[1]Vermögen!Q33</f>
        <v>60.836254905779562</v>
      </c>
      <c r="R47" s="3">
        <f>[1]Vermögen!R33</f>
        <v>83.387265885854049</v>
      </c>
      <c r="S47" s="3">
        <f>[1]Vermögen!S33</f>
        <v>90.669878936437627</v>
      </c>
      <c r="T47" s="3">
        <f>[1]Vermögen!T33</f>
        <v>38.766117411826237</v>
      </c>
      <c r="U47" s="3">
        <f>[1]Vermögen!U33</f>
        <v>78.842802581151133</v>
      </c>
      <c r="V47" s="3">
        <f>[1]Vermögen!V33</f>
        <v>87.742334413442151</v>
      </c>
      <c r="X47" s="18" t="str">
        <f t="shared" si="8"/>
        <v>SL</v>
      </c>
      <c r="Y47" s="19">
        <f t="shared" si="9"/>
        <v>38.766117411826237</v>
      </c>
      <c r="Z47" s="18" t="str">
        <f t="shared" si="10"/>
        <v>HH</v>
      </c>
      <c r="AA47" s="19">
        <f t="shared" si="11"/>
        <v>212.41673731269449</v>
      </c>
    </row>
    <row r="48" spans="1:27" x14ac:dyDescent="0.35">
      <c r="A48">
        <f>[1]Vermögen!A34</f>
        <v>2023</v>
      </c>
      <c r="B48" s="3">
        <f>[1]Vermögen!B34</f>
        <v>12.357219901099176</v>
      </c>
      <c r="C48" s="3">
        <f>[1]Vermögen!C34</f>
        <v>10.306380890789443</v>
      </c>
      <c r="D48" s="3">
        <f>[1]Vermögen!D34</f>
        <v>12.824284152473567</v>
      </c>
      <c r="E48" s="3">
        <f>[1]Vermögen!E34</f>
        <v>7.2442999140422373</v>
      </c>
      <c r="F48" s="3">
        <f>[1]Vermögen!F34</f>
        <v>8.7162465364641832</v>
      </c>
      <c r="G48" s="3">
        <f>[1]Vermögen!G34</f>
        <v>130.01913499018818</v>
      </c>
      <c r="H48" s="14">
        <f>[1]Vermögen!H34</f>
        <v>31.156505463991234</v>
      </c>
      <c r="I48" s="3">
        <f>[1]Vermögen!I34</f>
        <v>10.645823171083613</v>
      </c>
      <c r="J48" s="3">
        <f>[1]Vermögen!J34</f>
        <v>101.37040284169412</v>
      </c>
      <c r="K48" s="3">
        <f>[1]Vermögen!K34</f>
        <v>100</v>
      </c>
      <c r="L48" s="3">
        <f>[1]Vermögen!L34</f>
        <v>107.63262370106305</v>
      </c>
      <c r="M48" s="3">
        <f>[1]Vermögen!M34</f>
        <v>154.84229417401127</v>
      </c>
      <c r="N48" s="3">
        <f>[1]Vermögen!N34</f>
        <v>90.155099022557209</v>
      </c>
      <c r="O48" s="3">
        <f>[1]Vermögen!O34</f>
        <v>222.88134537416528</v>
      </c>
      <c r="P48" s="3">
        <f>[1]Vermögen!P34</f>
        <v>84.290723227346291</v>
      </c>
      <c r="Q48" s="3">
        <f>[1]Vermögen!Q34</f>
        <v>50.935589259123901</v>
      </c>
      <c r="R48" s="3">
        <f>[1]Vermögen!R34</f>
        <v>94.268693473631615</v>
      </c>
      <c r="S48" s="3">
        <f>[1]Vermögen!S34</f>
        <v>78.649425835928241</v>
      </c>
      <c r="T48" s="3">
        <f>[1]Vermögen!T34</f>
        <v>49.083344310835351</v>
      </c>
      <c r="U48" s="3">
        <f>[1]Vermögen!U34</f>
        <v>53.948272601557242</v>
      </c>
      <c r="V48" s="3">
        <f>[1]Vermögen!V34</f>
        <v>85.007779492601273</v>
      </c>
      <c r="X48" s="18" t="str">
        <f t="shared" si="8"/>
        <v>SL</v>
      </c>
      <c r="Y48" s="19">
        <f t="shared" si="9"/>
        <v>49.083344310835351</v>
      </c>
      <c r="Z48" s="18" t="str">
        <f t="shared" si="10"/>
        <v>HH</v>
      </c>
      <c r="AA48" s="19">
        <f t="shared" si="11"/>
        <v>222.88134537416528</v>
      </c>
    </row>
    <row r="49" spans="1:27" x14ac:dyDescent="0.35">
      <c r="A49">
        <f>[1]Vermögen!A35</f>
        <v>2024</v>
      </c>
      <c r="B49" s="3">
        <f>[1]Vermögen!B35</f>
        <v>15.257469898086764</v>
      </c>
      <c r="C49" s="3">
        <f>[1]Vermögen!C35</f>
        <v>6.233025304989102</v>
      </c>
      <c r="D49" s="3">
        <f>[1]Vermögen!D35</f>
        <v>10.502458452894212</v>
      </c>
      <c r="E49" s="3">
        <f>[1]Vermögen!E35</f>
        <v>5.1848569569368275</v>
      </c>
      <c r="F49" s="3">
        <f>[1]Vermögen!F35</f>
        <v>11.127303594600816</v>
      </c>
      <c r="G49" s="3">
        <f>[1]Vermögen!G35</f>
        <v>92.926139408514771</v>
      </c>
      <c r="H49" s="14">
        <f>[1]Vermögen!H35</f>
        <v>24.27326113776757</v>
      </c>
      <c r="I49" s="3">
        <f>[1]Vermögen!I35</f>
        <v>9.9638701234796017</v>
      </c>
      <c r="J49" s="3">
        <f>[1]Vermögen!J35</f>
        <v>99.677628018319481</v>
      </c>
      <c r="K49" s="3">
        <f>[1]Vermögen!K35</f>
        <v>100</v>
      </c>
      <c r="L49" s="3">
        <f>[1]Vermögen!L35</f>
        <v>79.252398136517485</v>
      </c>
      <c r="M49" s="3">
        <f>[1]Vermögen!M35</f>
        <v>156.82454880662772</v>
      </c>
      <c r="N49" s="3">
        <f>[1]Vermögen!N35</f>
        <v>58.524537037513532</v>
      </c>
      <c r="O49" s="3">
        <f>[1]Vermögen!O35</f>
        <v>183.09452404946589</v>
      </c>
      <c r="P49" s="3">
        <f>[1]Vermögen!P35</f>
        <v>111.47927217692416</v>
      </c>
      <c r="Q49" s="3">
        <f>[1]Vermögen!Q35</f>
        <v>56.512043754710618</v>
      </c>
      <c r="R49" s="3">
        <f>[1]Vermögen!R35</f>
        <v>89.622201916118939</v>
      </c>
      <c r="S49" s="3">
        <f>[1]Vermögen!S35</f>
        <v>112.00479950518995</v>
      </c>
      <c r="T49" s="3">
        <f>[1]Vermögen!T35</f>
        <v>66.767680607292135</v>
      </c>
      <c r="U49" s="3">
        <f>[1]Vermögen!U35</f>
        <v>71.611433795331777</v>
      </c>
      <c r="V49" s="3">
        <f>[1]Vermögen!V35</f>
        <v>83.581536359954868</v>
      </c>
      <c r="X49" s="18" t="str">
        <f t="shared" si="8"/>
        <v>NI</v>
      </c>
      <c r="Y49" s="19">
        <f t="shared" si="9"/>
        <v>56.512043754710618</v>
      </c>
      <c r="Z49" s="18" t="str">
        <f t="shared" si="10"/>
        <v>HH</v>
      </c>
      <c r="AA49" s="19">
        <f t="shared" si="11"/>
        <v>183.09452404946589</v>
      </c>
    </row>
    <row r="50" spans="1:27" x14ac:dyDescent="0.35">
      <c r="A50">
        <f>A49+1</f>
        <v>2025</v>
      </c>
      <c r="B50" s="3"/>
      <c r="C50" s="3"/>
      <c r="D50" s="3"/>
      <c r="E50" s="3"/>
      <c r="F50" s="3"/>
      <c r="G50" s="3"/>
      <c r="H50" s="14"/>
      <c r="I50" s="3"/>
      <c r="J50" s="3"/>
      <c r="K50" s="3"/>
      <c r="L50" s="3"/>
      <c r="M50" s="3"/>
      <c r="N50" s="3"/>
      <c r="O50" s="3"/>
      <c r="P50" s="3"/>
      <c r="Q50" s="3"/>
      <c r="R50" s="3"/>
      <c r="S50" s="3"/>
      <c r="T50" s="3"/>
      <c r="U50" s="3"/>
      <c r="V50" s="3"/>
      <c r="X50" s="18"/>
      <c r="Y50" s="19"/>
      <c r="Z50" s="18"/>
      <c r="AA50" s="19"/>
    </row>
    <row r="51" spans="1:27" x14ac:dyDescent="0.35">
      <c r="A51" t="s">
        <v>772</v>
      </c>
      <c r="B51" s="3">
        <f>[1]Vermögen!B37</f>
        <v>13.231026406781343</v>
      </c>
      <c r="C51" s="3">
        <f>[1]Vermögen!C37</f>
        <v>9.2394367267790365</v>
      </c>
      <c r="D51" s="3">
        <f>[1]Vermögen!D37</f>
        <v>10.083654097357975</v>
      </c>
      <c r="E51" s="3">
        <f>[1]Vermögen!E37</f>
        <v>6.1253933947242327</v>
      </c>
      <c r="F51" s="3">
        <f>[1]Vermögen!F37</f>
        <v>8.577396178869563</v>
      </c>
      <c r="G51" s="3">
        <f>[1]Vermögen!G37</f>
        <v>129.91375349193282</v>
      </c>
      <c r="H51" s="14">
        <f>[1]Vermögen!H37</f>
        <v>29.88584631852974</v>
      </c>
      <c r="I51" s="3">
        <f>[1]Vermögen!I37</f>
        <v>9.5655974279885818</v>
      </c>
      <c r="J51" s="3">
        <f>[1]Vermögen!J37</f>
        <v>101.35558357291048</v>
      </c>
      <c r="K51" s="3">
        <f>[1]Vermögen!K37</f>
        <v>100</v>
      </c>
      <c r="L51" s="3">
        <f>[1]Vermögen!L37</f>
        <v>97.931355235976028</v>
      </c>
      <c r="M51" s="3">
        <f>[1]Vermögen!M37</f>
        <v>153.41636637378085</v>
      </c>
      <c r="N51" s="3">
        <f>[1]Vermögen!N37</f>
        <v>73.114328721804526</v>
      </c>
      <c r="O51" s="3">
        <f>[1]Vermögen!O37</f>
        <v>205.50792834660237</v>
      </c>
      <c r="P51" s="3">
        <f>[1]Vermögen!P37</f>
        <v>95.269853392546565</v>
      </c>
      <c r="Q51" s="3">
        <f>[1]Vermögen!Q37</f>
        <v>56.662115695954277</v>
      </c>
      <c r="R51" s="3">
        <f>[1]Vermögen!R37</f>
        <v>93.555986105923623</v>
      </c>
      <c r="S51" s="3">
        <f>[1]Vermögen!S37</f>
        <v>79.160609041052467</v>
      </c>
      <c r="T51" s="3">
        <f>[1]Vermögen!T37</f>
        <v>46.182612132135333</v>
      </c>
      <c r="U51" s="3">
        <f>[1]Vermögen!U37</f>
        <v>66.057623046359737</v>
      </c>
      <c r="V51" s="3">
        <f>[1]Vermögen!V37</f>
        <v>84.473960527101866</v>
      </c>
      <c r="X51" s="18" t="str">
        <f>HLOOKUP(Y51,$L51:$U171,ROW(L$134)-ROW(X51)+1,0)</f>
        <v>SL</v>
      </c>
      <c r="Y51" s="19">
        <f t="shared" si="9"/>
        <v>46.182612132135333</v>
      </c>
      <c r="Z51" s="18" t="str">
        <f>HLOOKUP(AA51,$L51:$U171,ROW(N$134)-ROW(Z51)+1,0)</f>
        <v>HH</v>
      </c>
      <c r="AA51" s="19">
        <f t="shared" si="11"/>
        <v>205.50792834660237</v>
      </c>
    </row>
    <row r="52" spans="1:27" x14ac:dyDescent="0.35">
      <c r="A52" t="s">
        <v>781</v>
      </c>
      <c r="X52" s="11"/>
      <c r="Y52" s="11"/>
      <c r="Z52" s="11"/>
      <c r="AA52" s="11"/>
    </row>
    <row r="53" spans="1:27" x14ac:dyDescent="0.35">
      <c r="X53" s="11"/>
      <c r="Y53" s="11"/>
      <c r="Z53" s="11"/>
      <c r="AA53" s="11"/>
    </row>
    <row r="54" spans="1:27" x14ac:dyDescent="0.35">
      <c r="A54" s="4" t="s">
        <v>770</v>
      </c>
      <c r="X54" s="11"/>
      <c r="Y54" s="11"/>
      <c r="Z54" s="11"/>
      <c r="AA54" s="11"/>
    </row>
    <row r="55" spans="1:27" x14ac:dyDescent="0.35">
      <c r="A55">
        <f>[1]Vermögen!A46</f>
        <v>2019</v>
      </c>
      <c r="B55" s="3">
        <f>[1]Vermögen!B46</f>
        <v>55.989974203198813</v>
      </c>
      <c r="C55" s="3">
        <f>[1]Vermögen!C46</f>
        <v>18.098353655684811</v>
      </c>
      <c r="D55" s="3">
        <f>[1]Vermögen!D46</f>
        <v>27.354034988014647</v>
      </c>
      <c r="E55" s="3">
        <f>[1]Vermögen!E46</f>
        <v>21.320028592628574</v>
      </c>
      <c r="F55" s="3">
        <f>[1]Vermögen!F46</f>
        <v>24.471614424258878</v>
      </c>
      <c r="G55" s="3">
        <f>[1]Vermögen!G46</f>
        <v>69.793972043746194</v>
      </c>
      <c r="H55" s="14">
        <f>[1]Vermögen!H46</f>
        <v>39.265849140629896</v>
      </c>
      <c r="I55" s="3">
        <f>[1]Vermögen!I46</f>
        <v>30.363055216565947</v>
      </c>
      <c r="J55" s="3">
        <f>[1]Vermögen!J46</f>
        <v>98.434237971845974</v>
      </c>
      <c r="K55" s="3">
        <f>[1]Vermögen!K46</f>
        <v>100</v>
      </c>
      <c r="L55" s="3">
        <f>[1]Vermögen!L46</f>
        <v>81.487300399995974</v>
      </c>
      <c r="M55" s="3">
        <f>[1]Vermögen!M46</f>
        <v>135.70718848019948</v>
      </c>
      <c r="N55" s="3">
        <f>[1]Vermögen!N46</f>
        <v>72.541160979124228</v>
      </c>
      <c r="O55" s="3">
        <f>[1]Vermögen!O46</f>
        <v>191.97274744184077</v>
      </c>
      <c r="P55" s="3">
        <f>[1]Vermögen!P46</f>
        <v>165.59133106424684</v>
      </c>
      <c r="Q55" s="3">
        <f>[1]Vermögen!Q46</f>
        <v>60.783896320872621</v>
      </c>
      <c r="R55" s="3">
        <f>[1]Vermögen!R46</f>
        <v>81.420436981858316</v>
      </c>
      <c r="S55" s="3">
        <f>[1]Vermögen!S46</f>
        <v>79.942168970776422</v>
      </c>
      <c r="T55" s="3">
        <f>[1]Vermögen!T46</f>
        <v>54.996067163443939</v>
      </c>
      <c r="U55" s="3">
        <f>[1]Vermögen!U46</f>
        <v>82.041472092447677</v>
      </c>
      <c r="V55" s="3">
        <f>[1]Vermögen!V46</f>
        <v>88.16077977037547</v>
      </c>
      <c r="X55" s="18" t="str">
        <f t="shared" ref="X55:X60" si="12">HLOOKUP(Y55,$L55:$U175,ROW(L$134)-ROW(X55)+1,0)</f>
        <v>SL</v>
      </c>
      <c r="Y55" s="9">
        <f t="shared" ref="Y55" si="13">MIN(L55:U55)</f>
        <v>54.996067163443939</v>
      </c>
      <c r="Z55" s="18" t="str">
        <f t="shared" ref="Z55:Z60" si="14">HLOOKUP(AA55,$L55:$U175,ROW(N$134)-ROW(Z55)+1,0)</f>
        <v>HH</v>
      </c>
      <c r="AA55" s="9">
        <f t="shared" ref="AA55" si="15">MAX(L55:U55)</f>
        <v>191.97274744184077</v>
      </c>
    </row>
    <row r="56" spans="1:27" x14ac:dyDescent="0.35">
      <c r="A56">
        <f>[1]Vermögen!A47</f>
        <v>2020</v>
      </c>
      <c r="B56" s="3">
        <f>[1]Vermögen!B47</f>
        <v>57.02085166252688</v>
      </c>
      <c r="C56" s="3">
        <f>[1]Vermögen!C47</f>
        <v>22.502905995327165</v>
      </c>
      <c r="D56" s="3">
        <f>[1]Vermögen!D47</f>
        <v>29.268902624658715</v>
      </c>
      <c r="E56" s="3">
        <f>[1]Vermögen!E47</f>
        <v>20.584718078460199</v>
      </c>
      <c r="F56" s="3">
        <f>[1]Vermögen!F47</f>
        <v>27.020922130921072</v>
      </c>
      <c r="G56" s="3">
        <f>[1]Vermögen!G47</f>
        <v>80.473533951670078</v>
      </c>
      <c r="H56" s="14">
        <f>[1]Vermögen!H47</f>
        <v>43.062373712189384</v>
      </c>
      <c r="I56" s="3">
        <f>[1]Vermögen!I47</f>
        <v>32.101160709123413</v>
      </c>
      <c r="J56" s="3">
        <f>[1]Vermögen!J47</f>
        <v>98.98650295466588</v>
      </c>
      <c r="K56" s="3">
        <f>[1]Vermögen!K47</f>
        <v>100</v>
      </c>
      <c r="L56" s="3">
        <f>[1]Vermögen!L47</f>
        <v>103.76863277994705</v>
      </c>
      <c r="M56" s="3">
        <f>[1]Vermögen!M47</f>
        <v>119.67847344819451</v>
      </c>
      <c r="N56" s="3">
        <f>[1]Vermögen!N47</f>
        <v>66.592257280952552</v>
      </c>
      <c r="O56" s="3">
        <f>[1]Vermögen!O47</f>
        <v>165.45402926298365</v>
      </c>
      <c r="P56" s="3">
        <f>[1]Vermögen!P47</f>
        <v>156.5828070263232</v>
      </c>
      <c r="Q56" s="3">
        <f>[1]Vermögen!Q47</f>
        <v>59.827650632034349</v>
      </c>
      <c r="R56" s="3">
        <f>[1]Vermögen!R47</f>
        <v>86.095303348272026</v>
      </c>
      <c r="S56" s="3">
        <f>[1]Vermögen!S47</f>
        <v>66.500877556731908</v>
      </c>
      <c r="T56" s="3">
        <f>[1]Vermögen!T47</f>
        <v>55.654644820634324</v>
      </c>
      <c r="U56" s="3">
        <f>[1]Vermögen!U47</f>
        <v>98.998650558473827</v>
      </c>
      <c r="V56" s="3">
        <f>[1]Vermögen!V47</f>
        <v>88.920883506561978</v>
      </c>
      <c r="X56" s="18" t="str">
        <f t="shared" si="12"/>
        <v>SL</v>
      </c>
      <c r="Y56" s="9">
        <f t="shared" ref="Y56:Y62" si="16">MIN(L56:U56)</f>
        <v>55.654644820634324</v>
      </c>
      <c r="Z56" s="18" t="str">
        <f t="shared" si="14"/>
        <v>HH</v>
      </c>
      <c r="AA56" s="9">
        <f t="shared" ref="AA56:AA62" si="17">MAX(L56:U56)</f>
        <v>165.45402926298365</v>
      </c>
    </row>
    <row r="57" spans="1:27" x14ac:dyDescent="0.35">
      <c r="A57">
        <f>[1]Vermögen!A48</f>
        <v>2021</v>
      </c>
      <c r="B57" s="3">
        <f>[1]Vermögen!B48</f>
        <v>33.781641354743968</v>
      </c>
      <c r="C57" s="3">
        <f>[1]Vermögen!C48</f>
        <v>22.035298960712453</v>
      </c>
      <c r="D57" s="3">
        <f>[1]Vermögen!D48</f>
        <v>31.226435082318503</v>
      </c>
      <c r="E57" s="3">
        <f>[1]Vermögen!E48</f>
        <v>22.760431167324061</v>
      </c>
      <c r="F57" s="3">
        <f>[1]Vermögen!F48</f>
        <v>29.300334545922745</v>
      </c>
      <c r="G57" s="3">
        <f>[1]Vermögen!G48</f>
        <v>81.134910268874378</v>
      </c>
      <c r="H57" s="14">
        <f>[1]Vermögen!H48</f>
        <v>40.658790336816622</v>
      </c>
      <c r="I57" s="3">
        <f>[1]Vermögen!I48</f>
        <v>28.75812647041715</v>
      </c>
      <c r="J57" s="3">
        <f>[1]Vermögen!J48</f>
        <v>99.02066943946042</v>
      </c>
      <c r="K57" s="3">
        <f>[1]Vermögen!K48</f>
        <v>100</v>
      </c>
      <c r="L57" s="3">
        <f>[1]Vermögen!L48</f>
        <v>99.412149790743001</v>
      </c>
      <c r="M57" s="3">
        <f>[1]Vermögen!M48</f>
        <v>123.34109600950676</v>
      </c>
      <c r="N57" s="3">
        <f>[1]Vermögen!N48</f>
        <v>67.999309944182201</v>
      </c>
      <c r="O57" s="3">
        <f>[1]Vermögen!O48</f>
        <v>190.54257152017084</v>
      </c>
      <c r="P57" s="3">
        <f>[1]Vermögen!P48</f>
        <v>201.58664632965218</v>
      </c>
      <c r="Q57" s="3">
        <f>[1]Vermögen!Q48</f>
        <v>58.32888813005205</v>
      </c>
      <c r="R57" s="3">
        <f>[1]Vermögen!R48</f>
        <v>78.822964284007384</v>
      </c>
      <c r="S57" s="3">
        <f>[1]Vermögen!S48</f>
        <v>69.215774231982678</v>
      </c>
      <c r="T57" s="3">
        <f>[1]Vermögen!T48</f>
        <v>68.319550653885145</v>
      </c>
      <c r="U57" s="3">
        <f>[1]Vermögen!U48</f>
        <v>26.26466406438384</v>
      </c>
      <c r="V57" s="3">
        <f>[1]Vermögen!V48</f>
        <v>88.476629756613207</v>
      </c>
      <c r="X57" s="18" t="str">
        <f t="shared" si="12"/>
        <v>SH</v>
      </c>
      <c r="Y57" s="9">
        <f t="shared" si="16"/>
        <v>26.26466406438384</v>
      </c>
      <c r="Z57" s="18" t="str">
        <f t="shared" si="14"/>
        <v>HE</v>
      </c>
      <c r="AA57" s="9">
        <f t="shared" si="17"/>
        <v>201.58664632965218</v>
      </c>
    </row>
    <row r="58" spans="1:27" x14ac:dyDescent="0.35">
      <c r="A58">
        <f>[1]Vermögen!A49</f>
        <v>2022</v>
      </c>
      <c r="B58" s="3">
        <f>[1]Vermögen!B49</f>
        <v>49.164805935157226</v>
      </c>
      <c r="C58" s="3">
        <f>[1]Vermögen!C49</f>
        <v>24.680949612069149</v>
      </c>
      <c r="D58" s="3">
        <f>[1]Vermögen!D49</f>
        <v>38.173849086260049</v>
      </c>
      <c r="E58" s="3">
        <f>[1]Vermögen!E49</f>
        <v>27.392315600867789</v>
      </c>
      <c r="F58" s="3">
        <f>[1]Vermögen!F49</f>
        <v>32.632257594068456</v>
      </c>
      <c r="G58" s="3">
        <f>[1]Vermögen!G49</f>
        <v>91.193423916192515</v>
      </c>
      <c r="H58" s="14">
        <f>[1]Vermögen!H49</f>
        <v>48.514356353503722</v>
      </c>
      <c r="I58" s="3">
        <f>[1]Vermögen!I49</f>
        <v>35.861573910421249</v>
      </c>
      <c r="J58" s="3">
        <f>[1]Vermögen!J49</f>
        <v>99.540733223646072</v>
      </c>
      <c r="K58" s="3">
        <f>[1]Vermögen!K49</f>
        <v>100</v>
      </c>
      <c r="L58" s="3">
        <f>[1]Vermögen!L49</f>
        <v>124.59301915595522</v>
      </c>
      <c r="M58" s="3">
        <f>[1]Vermögen!M49</f>
        <v>143.3507685882895</v>
      </c>
      <c r="N58" s="3">
        <f>[1]Vermögen!N49</f>
        <v>82.640918022432402</v>
      </c>
      <c r="O58" s="3">
        <f>[1]Vermögen!O49</f>
        <v>208.52530346002266</v>
      </c>
      <c r="P58" s="3">
        <f>[1]Vermögen!P49</f>
        <v>-33.154969954832907</v>
      </c>
      <c r="Q58" s="3">
        <f>[1]Vermögen!Q49</f>
        <v>79.447407196073442</v>
      </c>
      <c r="R58" s="3">
        <f>[1]Vermögen!R49</f>
        <v>104.4142087367337</v>
      </c>
      <c r="S58" s="3">
        <f>[1]Vermögen!S49</f>
        <v>88.59090108112342</v>
      </c>
      <c r="T58" s="3">
        <f>[1]Vermögen!T49</f>
        <v>70.900510443283565</v>
      </c>
      <c r="U58" s="3">
        <f>[1]Vermögen!U49</f>
        <v>87.982765248690242</v>
      </c>
      <c r="V58" s="3">
        <f>[1]Vermögen!V49</f>
        <v>90.014732455322317</v>
      </c>
      <c r="X58" s="18" t="str">
        <f t="shared" si="12"/>
        <v>HE</v>
      </c>
      <c r="Y58" s="9">
        <f t="shared" si="16"/>
        <v>-33.154969954832907</v>
      </c>
      <c r="Z58" s="18" t="str">
        <f t="shared" si="14"/>
        <v>HH</v>
      </c>
      <c r="AA58" s="9">
        <f t="shared" si="17"/>
        <v>208.52530346002266</v>
      </c>
    </row>
    <row r="59" spans="1:27" x14ac:dyDescent="0.35">
      <c r="A59">
        <f>[1]Vermögen!A50</f>
        <v>2023</v>
      </c>
      <c r="B59" s="3">
        <f>[1]Vermögen!B50</f>
        <v>38.901811079655481</v>
      </c>
      <c r="C59" s="3">
        <f>[1]Vermögen!C50</f>
        <v>20.050843078996813</v>
      </c>
      <c r="D59" s="3">
        <f>[1]Vermögen!D50</f>
        <v>24.875458819787148</v>
      </c>
      <c r="E59" s="3">
        <f>[1]Vermögen!E50</f>
        <v>24.936621438241289</v>
      </c>
      <c r="F59" s="3">
        <f>[1]Vermögen!F50</f>
        <v>20.844149663950773</v>
      </c>
      <c r="G59" s="3">
        <f>[1]Vermögen!G50</f>
        <v>81.751805685711275</v>
      </c>
      <c r="H59" s="14">
        <f>[1]Vermögen!H50</f>
        <v>39.182023232787685</v>
      </c>
      <c r="I59" s="3">
        <f>[1]Vermögen!I50</f>
        <v>26.45146744839208</v>
      </c>
      <c r="J59" s="3">
        <f>[1]Vermögen!J50</f>
        <v>99.043655678568314</v>
      </c>
      <c r="K59" s="3">
        <f>[1]Vermögen!K50</f>
        <v>100</v>
      </c>
      <c r="L59" s="3">
        <f>[1]Vermögen!L50</f>
        <v>100.40390518127316</v>
      </c>
      <c r="M59" s="3">
        <f>[1]Vermögen!M50</f>
        <v>109.69844935952315</v>
      </c>
      <c r="N59" s="3">
        <f>[1]Vermögen!N50</f>
        <v>58.685614844949953</v>
      </c>
      <c r="O59" s="3">
        <f>[1]Vermögen!O50</f>
        <v>153.75699922849762</v>
      </c>
      <c r="P59" s="3">
        <f>[1]Vermögen!P50</f>
        <v>211.16096749633391</v>
      </c>
      <c r="Q59" s="3">
        <f>[1]Vermögen!Q50</f>
        <v>67.056350630217594</v>
      </c>
      <c r="R59" s="3">
        <f>[1]Vermögen!R50</f>
        <v>80.672914539173519</v>
      </c>
      <c r="S59" s="3">
        <f>[1]Vermögen!S50</f>
        <v>68.764211955756693</v>
      </c>
      <c r="T59" s="3">
        <f>[1]Vermögen!T50</f>
        <v>45.866165338289221</v>
      </c>
      <c r="U59" s="3">
        <f>[1]Vermögen!U50</f>
        <v>60.506683708478938</v>
      </c>
      <c r="V59" s="3">
        <f>[1]Vermögen!V50</f>
        <v>88.219114202102404</v>
      </c>
      <c r="X59" s="18" t="str">
        <f t="shared" si="12"/>
        <v>SL</v>
      </c>
      <c r="Y59" s="9">
        <f t="shared" si="16"/>
        <v>45.866165338289221</v>
      </c>
      <c r="Z59" s="18" t="str">
        <f t="shared" si="14"/>
        <v>HE</v>
      </c>
      <c r="AA59" s="9">
        <f t="shared" si="17"/>
        <v>211.16096749633391</v>
      </c>
    </row>
    <row r="60" spans="1:27" x14ac:dyDescent="0.35">
      <c r="A60">
        <f>[1]Vermögen!A51</f>
        <v>2024</v>
      </c>
      <c r="B60" s="3">
        <f>[1]Vermögen!B51</f>
        <v>46.387776803540412</v>
      </c>
      <c r="C60" s="3">
        <f>[1]Vermögen!C51</f>
        <v>26.529298766977043</v>
      </c>
      <c r="D60" s="3">
        <f>[1]Vermögen!D51</f>
        <v>31.547681094470114</v>
      </c>
      <c r="E60" s="3">
        <f>[1]Vermögen!E51</f>
        <v>29.215453162521548</v>
      </c>
      <c r="F60" s="3">
        <f>[1]Vermögen!F51</f>
        <v>26.770810729002402</v>
      </c>
      <c r="G60" s="3">
        <f>[1]Vermögen!G51</f>
        <v>96.771743518671542</v>
      </c>
      <c r="H60" s="14">
        <f>[1]Vermögen!H51</f>
        <v>47.56817918340623</v>
      </c>
      <c r="I60" s="3">
        <f>[1]Vermögen!I51</f>
        <v>32.738370920178298</v>
      </c>
      <c r="J60" s="3">
        <f>[1]Vermögen!J51</f>
        <v>99.830308687488369</v>
      </c>
      <c r="K60" s="3">
        <f>[1]Vermögen!K51</f>
        <v>100</v>
      </c>
      <c r="L60" s="3">
        <f>[1]Vermögen!L51</f>
        <v>99.193141498341561</v>
      </c>
      <c r="M60" s="3">
        <f>[1]Vermögen!M51</f>
        <v>119.69620464325435</v>
      </c>
      <c r="N60" s="3">
        <f>[1]Vermögen!N51</f>
        <v>77.994220569959566</v>
      </c>
      <c r="O60" s="3">
        <f>[1]Vermögen!O51</f>
        <v>157.44591305916566</v>
      </c>
      <c r="P60" s="3">
        <f>[1]Vermögen!P51</f>
        <v>185.58390608120595</v>
      </c>
      <c r="Q60" s="3">
        <f>[1]Vermögen!Q51</f>
        <v>67.529886092786867</v>
      </c>
      <c r="R60" s="3">
        <f>[1]Vermögen!R51</f>
        <v>79.604133877039772</v>
      </c>
      <c r="S60" s="3">
        <f>[1]Vermögen!S51</f>
        <v>73.816090091410871</v>
      </c>
      <c r="T60" s="3">
        <f>[1]Vermögen!T51</f>
        <v>49.69616830498736</v>
      </c>
      <c r="U60" s="3">
        <f>[1]Vermögen!U51</f>
        <v>64.504508680156164</v>
      </c>
      <c r="V60" s="3">
        <f>[1]Vermögen!V51</f>
        <v>89.866944873393834</v>
      </c>
      <c r="X60" s="18" t="str">
        <f t="shared" si="12"/>
        <v>SL</v>
      </c>
      <c r="Y60" s="9">
        <f t="shared" si="16"/>
        <v>49.69616830498736</v>
      </c>
      <c r="Z60" s="18" t="str">
        <f t="shared" si="14"/>
        <v>HE</v>
      </c>
      <c r="AA60" s="9">
        <f t="shared" si="17"/>
        <v>185.58390608120595</v>
      </c>
    </row>
    <row r="61" spans="1:27" x14ac:dyDescent="0.35">
      <c r="A61">
        <f>A60+1</f>
        <v>2025</v>
      </c>
      <c r="B61" s="3"/>
      <c r="C61" s="3"/>
      <c r="D61" s="3"/>
      <c r="E61" s="3"/>
      <c r="F61" s="3"/>
      <c r="G61" s="3"/>
      <c r="H61" s="14"/>
      <c r="I61" s="3"/>
      <c r="J61" s="3"/>
      <c r="K61" s="3"/>
      <c r="L61" s="3"/>
      <c r="M61" s="3"/>
      <c r="N61" s="3"/>
      <c r="O61" s="3"/>
      <c r="P61" s="3"/>
      <c r="Q61" s="3"/>
      <c r="R61" s="3"/>
      <c r="S61" s="3"/>
      <c r="T61" s="3"/>
      <c r="U61" s="3"/>
      <c r="V61" s="3"/>
      <c r="X61" s="18"/>
      <c r="Y61" s="9"/>
      <c r="Z61" s="18"/>
      <c r="AA61" s="9"/>
    </row>
    <row r="62" spans="1:27" x14ac:dyDescent="0.35">
      <c r="A62" t="s">
        <v>772</v>
      </c>
      <c r="B62" s="3">
        <f>[1]Vermögen!B53</f>
        <v>46.874476839803798</v>
      </c>
      <c r="C62" s="3">
        <f>[1]Vermögen!C53</f>
        <v>22.316275011627905</v>
      </c>
      <c r="D62" s="3">
        <f>[1]Vermögen!D53</f>
        <v>30.407726949251529</v>
      </c>
      <c r="E62" s="3">
        <f>[1]Vermögen!E53</f>
        <v>24.368261340007241</v>
      </c>
      <c r="F62" s="3">
        <f>[1]Vermögen!F53</f>
        <v>26.840014848020719</v>
      </c>
      <c r="G62" s="3">
        <f>[1]Vermögen!G53</f>
        <v>83.519898230810995</v>
      </c>
      <c r="H62" s="14">
        <f>[1]Vermögen!H53</f>
        <v>43.041928659888924</v>
      </c>
      <c r="I62" s="3">
        <f>[1]Vermögen!I53</f>
        <v>31.045625779183023</v>
      </c>
      <c r="J62" s="3">
        <f>[1]Vermögen!J53</f>
        <v>99.142684659279169</v>
      </c>
      <c r="K62" s="3">
        <f>[1]Vermögen!K53</f>
        <v>100</v>
      </c>
      <c r="L62" s="3">
        <f>[1]Vermögen!L53</f>
        <v>101.47635813437599</v>
      </c>
      <c r="M62" s="3">
        <f>[1]Vermögen!M53</f>
        <v>125.24536342149462</v>
      </c>
      <c r="N62" s="3">
        <f>[1]Vermögen!N53</f>
        <v>71.075580273600153</v>
      </c>
      <c r="O62" s="3">
        <f>[1]Vermögen!O53</f>
        <v>177.94959399544686</v>
      </c>
      <c r="P62" s="3">
        <f>[1]Vermögen!P53</f>
        <v>147.89178134048822</v>
      </c>
      <c r="Q62" s="3">
        <f>[1]Vermögen!Q53</f>
        <v>65.495679833672824</v>
      </c>
      <c r="R62" s="3">
        <f>[1]Vermögen!R53</f>
        <v>85.171660294514126</v>
      </c>
      <c r="S62" s="3">
        <f>[1]Vermögen!S53</f>
        <v>74.471670647963663</v>
      </c>
      <c r="T62" s="3">
        <f>[1]Vermögen!T53</f>
        <v>57.57218445408725</v>
      </c>
      <c r="U62" s="3">
        <f>[1]Vermögen!U53</f>
        <v>70.049790725438456</v>
      </c>
      <c r="V62" s="3">
        <f>[1]Vermögen!V53</f>
        <v>88.943180760728183</v>
      </c>
      <c r="X62" s="18" t="str">
        <f>HLOOKUP(Y62,$L62:$U181,ROW(L$134)-ROW(X62)+1,0)</f>
        <v>SL</v>
      </c>
      <c r="Y62" s="9">
        <f t="shared" si="16"/>
        <v>57.57218445408725</v>
      </c>
      <c r="Z62" s="18" t="str">
        <f>HLOOKUP(AA62,$L62:$U181,ROW(N$134)-ROW(Z62)+1,0)</f>
        <v>HH</v>
      </c>
      <c r="AA62" s="9">
        <f t="shared" si="17"/>
        <v>177.94959399544686</v>
      </c>
    </row>
    <row r="63" spans="1:27" x14ac:dyDescent="0.35">
      <c r="A63" t="s">
        <v>773</v>
      </c>
      <c r="X63" s="11"/>
      <c r="Y63" s="11"/>
      <c r="Z63" s="11"/>
      <c r="AA63" s="11"/>
    </row>
    <row r="64" spans="1:27" x14ac:dyDescent="0.35">
      <c r="B64" s="3"/>
      <c r="X64" s="11"/>
      <c r="Y64" s="11"/>
      <c r="Z64" s="11"/>
      <c r="AA64" s="11"/>
    </row>
    <row r="65" spans="1:27" x14ac:dyDescent="0.35">
      <c r="A65" s="4" t="s">
        <v>291</v>
      </c>
      <c r="X65" s="11"/>
      <c r="Y65" s="11"/>
      <c r="Z65" s="11"/>
      <c r="AA65" s="11"/>
    </row>
    <row r="66" spans="1:27" x14ac:dyDescent="0.35">
      <c r="A66" s="4" t="s">
        <v>395</v>
      </c>
      <c r="X66" s="11"/>
      <c r="Y66" s="11"/>
      <c r="Z66" s="11"/>
      <c r="AA66" s="11"/>
    </row>
    <row r="67" spans="1:27" x14ac:dyDescent="0.35">
      <c r="A67" s="4" t="s">
        <v>396</v>
      </c>
      <c r="X67" s="11"/>
      <c r="Y67" s="11"/>
      <c r="Z67" s="11"/>
      <c r="AA67" s="11"/>
    </row>
    <row r="68" spans="1:27" x14ac:dyDescent="0.35">
      <c r="A68">
        <f>[3]Vermögen!A5</f>
        <v>2014</v>
      </c>
      <c r="B68" s="11" t="s">
        <v>366</v>
      </c>
      <c r="C68" s="11" t="s">
        <v>366</v>
      </c>
      <c r="D68" s="11" t="s">
        <v>366</v>
      </c>
      <c r="E68" s="11" t="s">
        <v>366</v>
      </c>
      <c r="F68" s="11" t="s">
        <v>366</v>
      </c>
      <c r="G68" s="11" t="s">
        <v>366</v>
      </c>
      <c r="H68" s="4">
        <f>[3]Vermögen!B5</f>
        <v>96</v>
      </c>
      <c r="I68" s="11" t="s">
        <v>366</v>
      </c>
      <c r="J68" s="11" t="s">
        <v>366</v>
      </c>
      <c r="K68">
        <f>[3]Vermögen!C5</f>
        <v>246</v>
      </c>
      <c r="L68" s="11" t="s">
        <v>366</v>
      </c>
      <c r="M68" s="11" t="s">
        <v>366</v>
      </c>
      <c r="N68" s="11" t="s">
        <v>366</v>
      </c>
      <c r="O68" s="11" t="s">
        <v>366</v>
      </c>
      <c r="P68" s="11" t="s">
        <v>366</v>
      </c>
      <c r="Q68" s="11" t="s">
        <v>366</v>
      </c>
      <c r="R68" s="11" t="s">
        <v>366</v>
      </c>
      <c r="S68" s="11" t="s">
        <v>366</v>
      </c>
      <c r="T68" s="11" t="s">
        <v>366</v>
      </c>
      <c r="U68" s="11" t="s">
        <v>366</v>
      </c>
      <c r="V68" s="7">
        <f>[3]Vermögen!D5</f>
        <v>226.7</v>
      </c>
      <c r="X68" s="11"/>
      <c r="Y68" s="11"/>
      <c r="Z68" s="11"/>
      <c r="AA68" s="11"/>
    </row>
    <row r="69" spans="1:27" x14ac:dyDescent="0.35">
      <c r="A69">
        <f>[3]Vermögen!A6</f>
        <v>2017</v>
      </c>
      <c r="B69" s="11" t="s">
        <v>366</v>
      </c>
      <c r="C69" s="11" t="s">
        <v>366</v>
      </c>
      <c r="D69" s="11" t="s">
        <v>366</v>
      </c>
      <c r="E69" s="11" t="s">
        <v>366</v>
      </c>
      <c r="F69" s="11" t="s">
        <v>366</v>
      </c>
      <c r="G69" s="11" t="s">
        <v>366</v>
      </c>
      <c r="H69" s="4">
        <f>[3]Vermögen!B6</f>
        <v>93</v>
      </c>
      <c r="I69" s="11" t="s">
        <v>366</v>
      </c>
      <c r="J69" s="11" t="s">
        <v>366</v>
      </c>
      <c r="K69">
        <f>[3]Vermögen!C6</f>
        <v>270</v>
      </c>
      <c r="L69" s="11" t="s">
        <v>366</v>
      </c>
      <c r="M69" s="11" t="s">
        <v>366</v>
      </c>
      <c r="N69" s="11" t="s">
        <v>366</v>
      </c>
      <c r="O69" s="11" t="s">
        <v>366</v>
      </c>
      <c r="P69" s="11" t="s">
        <v>366</v>
      </c>
      <c r="Q69" s="11" t="s">
        <v>366</v>
      </c>
      <c r="R69" s="11" t="s">
        <v>366</v>
      </c>
      <c r="S69" s="11" t="s">
        <v>366</v>
      </c>
      <c r="T69" s="11" t="s">
        <v>366</v>
      </c>
      <c r="U69" s="11" t="s">
        <v>366</v>
      </c>
      <c r="V69" s="7">
        <f>[3]Vermögen!D6</f>
        <v>240.7</v>
      </c>
      <c r="X69" s="11"/>
      <c r="Y69" s="11"/>
      <c r="Z69" s="11"/>
      <c r="AA69" s="11"/>
    </row>
    <row r="70" spans="1:27" x14ac:dyDescent="0.35">
      <c r="A70">
        <f>[3]Vermögen!A7</f>
        <v>2021</v>
      </c>
      <c r="B70" s="11" t="s">
        <v>366</v>
      </c>
      <c r="C70" s="11" t="s">
        <v>366</v>
      </c>
      <c r="D70" s="11" t="s">
        <v>366</v>
      </c>
      <c r="E70" s="11" t="s">
        <v>366</v>
      </c>
      <c r="F70" s="11" t="s">
        <v>366</v>
      </c>
      <c r="G70" s="11" t="s">
        <v>366</v>
      </c>
      <c r="H70" s="4">
        <f>[3]Vermögen!B7</f>
        <v>151</v>
      </c>
      <c r="I70" s="11" t="s">
        <v>366</v>
      </c>
      <c r="J70" s="11" t="s">
        <v>366</v>
      </c>
      <c r="K70">
        <f>[3]Vermögen!C7</f>
        <v>360</v>
      </c>
      <c r="L70" s="11" t="s">
        <v>366</v>
      </c>
      <c r="M70" s="11" t="s">
        <v>366</v>
      </c>
      <c r="N70" s="11" t="s">
        <v>366</v>
      </c>
      <c r="O70" s="11" t="s">
        <v>366</v>
      </c>
      <c r="P70" s="11" t="s">
        <v>366</v>
      </c>
      <c r="Q70" s="11" t="s">
        <v>366</v>
      </c>
      <c r="R70" s="11" t="s">
        <v>366</v>
      </c>
      <c r="S70" s="11" t="s">
        <v>366</v>
      </c>
      <c r="T70" s="11" t="s">
        <v>366</v>
      </c>
      <c r="U70" s="11" t="s">
        <v>366</v>
      </c>
      <c r="V70" s="7">
        <f>[3]Vermögen!D7</f>
        <v>316.5</v>
      </c>
      <c r="X70" s="11"/>
      <c r="Y70" s="11"/>
      <c r="Z70" s="11"/>
      <c r="AA70" s="11"/>
    </row>
    <row r="71" spans="1:27" x14ac:dyDescent="0.35">
      <c r="A71">
        <f>[3]Vermögen!A8</f>
        <v>2023</v>
      </c>
      <c r="B71" s="11" t="s">
        <v>366</v>
      </c>
      <c r="C71" s="11" t="s">
        <v>366</v>
      </c>
      <c r="D71" s="11" t="s">
        <v>366</v>
      </c>
      <c r="E71" s="11" t="s">
        <v>366</v>
      </c>
      <c r="F71" s="11" t="s">
        <v>366</v>
      </c>
      <c r="G71" s="11" t="s">
        <v>366</v>
      </c>
      <c r="H71" s="15">
        <f>[3]Vermögen!B8</f>
        <v>170.1</v>
      </c>
      <c r="I71" s="11" t="s">
        <v>366</v>
      </c>
      <c r="J71" s="11" t="s">
        <v>366</v>
      </c>
      <c r="K71" s="7">
        <f>[3]Vermögen!C8</f>
        <v>364.9</v>
      </c>
      <c r="L71" s="11" t="s">
        <v>366</v>
      </c>
      <c r="M71" s="11" t="s">
        <v>366</v>
      </c>
      <c r="N71" s="11" t="s">
        <v>366</v>
      </c>
      <c r="O71" s="11" t="s">
        <v>366</v>
      </c>
      <c r="P71" s="11" t="s">
        <v>366</v>
      </c>
      <c r="Q71" s="11" t="s">
        <v>366</v>
      </c>
      <c r="R71" s="11" t="s">
        <v>366</v>
      </c>
      <c r="S71" s="11" t="s">
        <v>366</v>
      </c>
      <c r="T71" s="11" t="s">
        <v>366</v>
      </c>
      <c r="U71" s="11" t="s">
        <v>366</v>
      </c>
      <c r="V71" s="7">
        <f>[3]Vermögen!D8</f>
        <v>324.8</v>
      </c>
      <c r="X71" s="11"/>
      <c r="Y71" s="11"/>
      <c r="Z71" s="11"/>
      <c r="AA71" s="11"/>
    </row>
    <row r="72" spans="1:27" x14ac:dyDescent="0.35">
      <c r="A72">
        <f>A71+1</f>
        <v>2024</v>
      </c>
      <c r="X72" s="11"/>
      <c r="Y72" s="11"/>
      <c r="Z72" s="11"/>
      <c r="AA72" s="11"/>
    </row>
    <row r="73" spans="1:27" x14ac:dyDescent="0.35">
      <c r="A73">
        <f>A72+1</f>
        <v>2025</v>
      </c>
      <c r="X73" s="11"/>
      <c r="Y73" s="11"/>
      <c r="Z73" s="11"/>
      <c r="AA73" s="11"/>
    </row>
    <row r="74" spans="1:27" x14ac:dyDescent="0.35">
      <c r="X74" s="11"/>
      <c r="Y74" s="11"/>
      <c r="Z74" s="11"/>
      <c r="AA74" s="11"/>
    </row>
    <row r="75" spans="1:27" x14ac:dyDescent="0.35">
      <c r="A75" s="4" t="s">
        <v>397</v>
      </c>
    </row>
    <row r="76" spans="1:27" x14ac:dyDescent="0.35">
      <c r="A76">
        <f>[3]Vermögen!A5</f>
        <v>2014</v>
      </c>
      <c r="B76" s="11" t="s">
        <v>366</v>
      </c>
      <c r="C76" s="11" t="s">
        <v>366</v>
      </c>
      <c r="D76" s="11" t="s">
        <v>366</v>
      </c>
      <c r="E76" s="11" t="s">
        <v>366</v>
      </c>
      <c r="F76" s="11" t="s">
        <v>366</v>
      </c>
      <c r="G76" s="11" t="s">
        <v>366</v>
      </c>
      <c r="H76" s="4">
        <f>[3]Vermögen!E5</f>
        <v>25</v>
      </c>
      <c r="I76" s="11" t="s">
        <v>366</v>
      </c>
      <c r="J76" s="11" t="s">
        <v>366</v>
      </c>
      <c r="K76">
        <f>[3]Vermögen!F5</f>
        <v>80</v>
      </c>
      <c r="L76" s="11" t="s">
        <v>366</v>
      </c>
      <c r="M76" s="11" t="s">
        <v>366</v>
      </c>
      <c r="N76" s="11" t="s">
        <v>366</v>
      </c>
      <c r="O76" s="11" t="s">
        <v>366</v>
      </c>
      <c r="P76" s="11" t="s">
        <v>366</v>
      </c>
      <c r="Q76" s="11" t="s">
        <v>366</v>
      </c>
      <c r="R76" s="11" t="s">
        <v>366</v>
      </c>
      <c r="S76" s="11" t="s">
        <v>366</v>
      </c>
      <c r="T76" s="11" t="s">
        <v>366</v>
      </c>
      <c r="U76" s="11" t="s">
        <v>366</v>
      </c>
      <c r="V76" s="11" t="s">
        <v>366</v>
      </c>
    </row>
    <row r="77" spans="1:27" x14ac:dyDescent="0.35">
      <c r="A77">
        <f>[3]Vermögen!A6</f>
        <v>2017</v>
      </c>
      <c r="B77" s="11" t="s">
        <v>366</v>
      </c>
      <c r="C77" s="11" t="s">
        <v>366</v>
      </c>
      <c r="D77" s="11" t="s">
        <v>366</v>
      </c>
      <c r="E77" s="11" t="s">
        <v>366</v>
      </c>
      <c r="F77" s="11" t="s">
        <v>366</v>
      </c>
      <c r="G77" s="11" t="s">
        <v>366</v>
      </c>
      <c r="H77" s="4">
        <f>[3]Vermögen!E6</f>
        <v>23</v>
      </c>
      <c r="I77" s="11" t="s">
        <v>366</v>
      </c>
      <c r="J77" s="11" t="s">
        <v>366</v>
      </c>
      <c r="K77">
        <f>[3]Vermögen!F6</f>
        <v>96</v>
      </c>
      <c r="L77" s="11" t="s">
        <v>366</v>
      </c>
      <c r="M77" s="11" t="s">
        <v>366</v>
      </c>
      <c r="N77" s="11" t="s">
        <v>366</v>
      </c>
      <c r="O77" s="11" t="s">
        <v>366</v>
      </c>
      <c r="P77" s="11" t="s">
        <v>366</v>
      </c>
      <c r="Q77" s="11" t="s">
        <v>366</v>
      </c>
      <c r="R77" s="11" t="s">
        <v>366</v>
      </c>
      <c r="S77" s="11" t="s">
        <v>366</v>
      </c>
      <c r="T77" s="11" t="s">
        <v>366</v>
      </c>
      <c r="U77" s="11" t="s">
        <v>366</v>
      </c>
      <c r="V77" s="11" t="s">
        <v>366</v>
      </c>
    </row>
    <row r="78" spans="1:27" x14ac:dyDescent="0.35">
      <c r="A78">
        <f>[3]Vermögen!A7</f>
        <v>2021</v>
      </c>
      <c r="B78" s="11" t="s">
        <v>366</v>
      </c>
      <c r="C78" s="11" t="s">
        <v>366</v>
      </c>
      <c r="D78" s="11" t="s">
        <v>366</v>
      </c>
      <c r="E78" s="11" t="s">
        <v>366</v>
      </c>
      <c r="F78" s="11" t="s">
        <v>366</v>
      </c>
      <c r="G78" s="11" t="s">
        <v>366</v>
      </c>
      <c r="H78" s="4">
        <f>[3]Vermögen!E7</f>
        <v>43</v>
      </c>
      <c r="I78" s="11" t="s">
        <v>366</v>
      </c>
      <c r="J78" s="11" t="s">
        <v>366</v>
      </c>
      <c r="K78">
        <f>[3]Vermögen!F7</f>
        <v>128</v>
      </c>
      <c r="L78" s="11" t="s">
        <v>366</v>
      </c>
      <c r="M78" s="11" t="s">
        <v>366</v>
      </c>
      <c r="N78" s="11" t="s">
        <v>366</v>
      </c>
      <c r="O78" s="11" t="s">
        <v>366</v>
      </c>
      <c r="P78" s="11" t="s">
        <v>366</v>
      </c>
      <c r="Q78" s="11" t="s">
        <v>366</v>
      </c>
      <c r="R78" s="11" t="s">
        <v>366</v>
      </c>
      <c r="S78" s="11" t="s">
        <v>366</v>
      </c>
      <c r="T78" s="11" t="s">
        <v>366</v>
      </c>
      <c r="U78" s="11" t="s">
        <v>366</v>
      </c>
      <c r="V78" s="11" t="s">
        <v>366</v>
      </c>
    </row>
    <row r="79" spans="1:27" x14ac:dyDescent="0.35">
      <c r="A79">
        <f>[3]Vermögen!A8</f>
        <v>2023</v>
      </c>
      <c r="B79" s="11" t="s">
        <v>366</v>
      </c>
      <c r="C79" s="11" t="s">
        <v>366</v>
      </c>
      <c r="D79" s="11" t="s">
        <v>366</v>
      </c>
      <c r="E79" s="11" t="s">
        <v>366</v>
      </c>
      <c r="F79" s="11" t="s">
        <v>366</v>
      </c>
      <c r="G79" s="11" t="s">
        <v>366</v>
      </c>
      <c r="H79" s="15">
        <f>[3]Vermögen!E8</f>
        <v>35.9</v>
      </c>
      <c r="I79" s="11" t="s">
        <v>366</v>
      </c>
      <c r="J79" s="11" t="s">
        <v>366</v>
      </c>
      <c r="K79" s="7">
        <f>[3]Vermögen!F8</f>
        <v>143.19999999999999</v>
      </c>
      <c r="L79" s="11" t="s">
        <v>366</v>
      </c>
      <c r="M79" s="11" t="s">
        <v>366</v>
      </c>
      <c r="N79" s="11" t="s">
        <v>366</v>
      </c>
      <c r="O79" s="11" t="s">
        <v>366</v>
      </c>
      <c r="P79" s="11" t="s">
        <v>366</v>
      </c>
      <c r="Q79" s="11" t="s">
        <v>366</v>
      </c>
      <c r="R79" s="11" t="s">
        <v>366</v>
      </c>
      <c r="S79" s="11" t="s">
        <v>366</v>
      </c>
      <c r="T79" s="11" t="s">
        <v>366</v>
      </c>
      <c r="U79" s="11" t="s">
        <v>366</v>
      </c>
      <c r="V79" s="11" t="s">
        <v>366</v>
      </c>
    </row>
    <row r="80" spans="1:27" x14ac:dyDescent="0.35">
      <c r="A80">
        <f>A79+1</f>
        <v>2024</v>
      </c>
    </row>
    <row r="81" spans="1:1" x14ac:dyDescent="0.35">
      <c r="A81">
        <f>A80+1</f>
        <v>2025</v>
      </c>
    </row>
    <row r="134" spans="12:21" x14ac:dyDescent="0.35">
      <c r="L134" t="s">
        <v>297</v>
      </c>
      <c r="M134" t="s">
        <v>298</v>
      </c>
      <c r="N134" t="s">
        <v>299</v>
      </c>
      <c r="O134" t="s">
        <v>300</v>
      </c>
      <c r="P134" t="s">
        <v>301</v>
      </c>
      <c r="Q134" t="s">
        <v>302</v>
      </c>
      <c r="R134" t="s">
        <v>303</v>
      </c>
      <c r="S134" t="s">
        <v>304</v>
      </c>
      <c r="T134" t="s">
        <v>305</v>
      </c>
      <c r="U134" t="s">
        <v>306</v>
      </c>
    </row>
  </sheetData>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D652-E76B-42DF-85BE-DA2690339B3D}">
  <sheetPr codeName="Tabelle39"/>
  <dimension ref="A1:Z131"/>
  <sheetViews>
    <sheetView workbookViewId="0">
      <pane ySplit="2" topLeftCell="A3" activePane="bottomLeft" state="frozen"/>
      <selection pane="bottomLeft" activeCell="A3" sqref="A3"/>
    </sheetView>
  </sheetViews>
  <sheetFormatPr baseColWidth="10" defaultColWidth="11.453125" defaultRowHeight="14.5" x14ac:dyDescent="0.35"/>
  <cols>
    <col min="7" max="7" width="90.54296875" customWidth="1"/>
    <col min="8" max="8" width="72" customWidth="1"/>
    <col min="9" max="10" width="11.453125" style="57"/>
    <col min="11" max="11" width="12.26953125" style="57" customWidth="1"/>
    <col min="12" max="15" width="11.453125" style="57"/>
    <col min="16" max="16" width="12" style="57" customWidth="1"/>
    <col min="17" max="26" width="11.453125" style="57"/>
  </cols>
  <sheetData>
    <row r="1" spans="1:25" ht="29" x14ac:dyDescent="0.35">
      <c r="A1" s="4" t="s">
        <v>398</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Vermögen!A20&amp;", "&amp;I4</f>
        <v>Saldo der Vermögenseinkommen je Einwohner, Westdeutschland ohne Berlin=100, 2023</v>
      </c>
    </row>
    <row r="4" spans="1:25" x14ac:dyDescent="0.35">
      <c r="I4" s="59">
        <f>Vermögen!A25</f>
        <v>2023</v>
      </c>
      <c r="J4" s="59">
        <f>Vermögen!B25</f>
        <v>59.369924824197525</v>
      </c>
      <c r="K4" s="59">
        <f>Vermögen!C25</f>
        <v>57.634145988858485</v>
      </c>
      <c r="L4" s="59">
        <f>Vermögen!D25</f>
        <v>57.895571357011143</v>
      </c>
      <c r="M4" s="59">
        <f>Vermögen!E25</f>
        <v>47.915422131676365</v>
      </c>
      <c r="N4" s="59">
        <f>Vermögen!F25</f>
        <v>57.744118333949871</v>
      </c>
    </row>
    <row r="5" spans="1:25" x14ac:dyDescent="0.35">
      <c r="O5" s="57">
        <f>Vermögen!G25</f>
        <v>84.981641949090488</v>
      </c>
    </row>
    <row r="6" spans="1:25" x14ac:dyDescent="0.35">
      <c r="P6" s="57">
        <f>Vermögen!L25</f>
        <v>108.50851867723922</v>
      </c>
      <c r="Q6" s="57">
        <f>Vermögen!M25</f>
        <v>125.8443901820517</v>
      </c>
      <c r="R6" s="57">
        <f>Vermögen!N25</f>
        <v>87.74144303419888</v>
      </c>
      <c r="S6" s="57">
        <f>Vermögen!O25</f>
        <v>133.75109527030887</v>
      </c>
      <c r="T6" s="57">
        <f>Vermögen!P25</f>
        <v>91.486574355861535</v>
      </c>
      <c r="U6" s="57">
        <f>Vermögen!Q25</f>
        <v>81.352979235453731</v>
      </c>
      <c r="V6" s="57">
        <f>Vermögen!R25</f>
        <v>88.954255463496182</v>
      </c>
      <c r="W6" s="57">
        <f>Vermögen!S25</f>
        <v>84.194810573870043</v>
      </c>
      <c r="X6" s="57">
        <f>Vermögen!T25</f>
        <v>59.062409229416879</v>
      </c>
      <c r="Y6" s="57">
        <f>Vermögen!U25</f>
        <v>105.19487166300567</v>
      </c>
    </row>
    <row r="7" spans="1:25" x14ac:dyDescent="0.35">
      <c r="J7" s="57">
        <f>Vermögen!H25</f>
        <v>62.98629850291826</v>
      </c>
      <c r="K7" s="57">
        <f>J7</f>
        <v>62.98629850291826</v>
      </c>
      <c r="L7" s="57">
        <f t="shared" ref="L7:O7" si="0">K7</f>
        <v>62.98629850291826</v>
      </c>
      <c r="M7" s="57">
        <f t="shared" si="0"/>
        <v>62.98629850291826</v>
      </c>
      <c r="N7" s="57">
        <f t="shared" si="0"/>
        <v>62.98629850291826</v>
      </c>
      <c r="O7" s="57">
        <f t="shared" si="0"/>
        <v>62.98629850291826</v>
      </c>
    </row>
    <row r="8" spans="1:25" x14ac:dyDescent="0.35">
      <c r="P8" s="57">
        <f>Vermögen!K25</f>
        <v>100</v>
      </c>
      <c r="Q8" s="57">
        <f>P8</f>
        <v>100</v>
      </c>
      <c r="R8" s="57">
        <f t="shared" ref="R8:Y8" si="1">Q8</f>
        <v>100</v>
      </c>
      <c r="S8" s="57">
        <f t="shared" si="1"/>
        <v>100</v>
      </c>
      <c r="T8" s="57">
        <f t="shared" si="1"/>
        <v>100</v>
      </c>
      <c r="U8" s="57">
        <f t="shared" si="1"/>
        <v>100</v>
      </c>
      <c r="V8" s="57">
        <f t="shared" si="1"/>
        <v>100</v>
      </c>
      <c r="W8" s="57">
        <f t="shared" si="1"/>
        <v>100</v>
      </c>
      <c r="X8" s="57">
        <f t="shared" si="1"/>
        <v>100</v>
      </c>
      <c r="Y8" s="57">
        <f t="shared" si="1"/>
        <v>100</v>
      </c>
    </row>
    <row r="11" spans="1:25" x14ac:dyDescent="0.35">
      <c r="I11" s="57" t="str">
        <f>Vermögen!A29&amp;", "&amp;I12</f>
        <v>Sparquote in % des Verfügbaren Einkommens der privaten Haushalte , 2023</v>
      </c>
    </row>
    <row r="12" spans="1:25" x14ac:dyDescent="0.35">
      <c r="I12" s="59">
        <f>Vermögen!A34</f>
        <v>2023</v>
      </c>
      <c r="J12" s="59">
        <f>Vermögen!B34</f>
        <v>8.5137496796114451</v>
      </c>
      <c r="K12" s="59">
        <f>Vermögen!C34</f>
        <v>6.4864021562935967</v>
      </c>
      <c r="L12" s="59">
        <f>Vermögen!D34</f>
        <v>6.0528094579153642</v>
      </c>
      <c r="M12" s="59">
        <f>Vermögen!E34</f>
        <v>6.1827389066164562</v>
      </c>
      <c r="N12" s="59">
        <f>Vermögen!F34</f>
        <v>6.4835775322891394</v>
      </c>
    </row>
    <row r="13" spans="1:25" x14ac:dyDescent="0.35">
      <c r="O13" s="57">
        <f>Vermögen!G34</f>
        <v>11.219040210331825</v>
      </c>
    </row>
    <row r="14" spans="1:25" x14ac:dyDescent="0.35">
      <c r="P14" s="57">
        <f>Vermögen!L34</f>
        <v>11.927371411686019</v>
      </c>
      <c r="Q14" s="57">
        <f>Vermögen!M34</f>
        <v>11.94441655833508</v>
      </c>
      <c r="R14" s="57">
        <f>Vermögen!N34</f>
        <v>6.4572699687869868</v>
      </c>
      <c r="S14" s="57">
        <f>Vermögen!O34</f>
        <v>10.421660501252845</v>
      </c>
      <c r="T14" s="57">
        <f>Vermögen!P34</f>
        <v>11.339774853309153</v>
      </c>
      <c r="U14" s="57">
        <f>Vermögen!Q34</f>
        <v>9.7668680907600702</v>
      </c>
      <c r="V14" s="57">
        <f>Vermögen!R34</f>
        <v>10.517362833725931</v>
      </c>
      <c r="W14" s="57">
        <f>Vermögen!S34</f>
        <v>10.849965307673255</v>
      </c>
      <c r="X14" s="57">
        <f>Vermögen!T34</f>
        <v>8.9755572009797291</v>
      </c>
      <c r="Y14" s="57">
        <f>Vermögen!U34</f>
        <v>9.8277377272029227</v>
      </c>
    </row>
    <row r="15" spans="1:25" x14ac:dyDescent="0.35">
      <c r="J15" s="57">
        <f>Vermögen!H34</f>
        <v>7.7798157050833217</v>
      </c>
      <c r="K15" s="57">
        <f>J15</f>
        <v>7.7798157050833217</v>
      </c>
      <c r="L15" s="57">
        <f t="shared" ref="L15:O15" si="2">K15</f>
        <v>7.7798157050833217</v>
      </c>
      <c r="M15" s="57">
        <f t="shared" si="2"/>
        <v>7.7798157050833217</v>
      </c>
      <c r="N15" s="57">
        <f t="shared" si="2"/>
        <v>7.7798157050833217</v>
      </c>
      <c r="O15" s="57">
        <f t="shared" si="2"/>
        <v>7.7798157050833217</v>
      </c>
    </row>
    <row r="16" spans="1:25" x14ac:dyDescent="0.35">
      <c r="P16" s="57">
        <f>Vermögen!K34</f>
        <v>10.985908731488628</v>
      </c>
      <c r="Q16" s="57">
        <f>P16</f>
        <v>10.985908731488628</v>
      </c>
      <c r="R16" s="57">
        <f t="shared" ref="R16:Y16" si="3">Q16</f>
        <v>10.985908731488628</v>
      </c>
      <c r="S16" s="57">
        <f t="shared" si="3"/>
        <v>10.985908731488628</v>
      </c>
      <c r="T16" s="57">
        <f t="shared" si="3"/>
        <v>10.985908731488628</v>
      </c>
      <c r="U16" s="57">
        <f t="shared" si="3"/>
        <v>10.985908731488628</v>
      </c>
      <c r="V16" s="57">
        <f t="shared" si="3"/>
        <v>10.985908731488628</v>
      </c>
      <c r="W16" s="57">
        <f t="shared" si="3"/>
        <v>10.985908731488628</v>
      </c>
      <c r="X16" s="57">
        <f t="shared" si="3"/>
        <v>10.985908731488628</v>
      </c>
      <c r="Y16" s="57">
        <f t="shared" si="3"/>
        <v>10.985908731488628</v>
      </c>
    </row>
    <row r="19" spans="9:25" x14ac:dyDescent="0.35">
      <c r="I19" s="59" t="s">
        <v>399</v>
      </c>
    </row>
    <row r="20" spans="9:25" x14ac:dyDescent="0.35">
      <c r="J20" s="59">
        <f>Vermögen!B39</f>
        <v>44.3190975020145</v>
      </c>
      <c r="K20" s="59">
        <f>Vermögen!C39</f>
        <v>38.012422360248451</v>
      </c>
      <c r="L20" s="59">
        <f>Vermögen!D39</f>
        <v>34.503213049925854</v>
      </c>
      <c r="M20" s="59">
        <f>Vermögen!E39</f>
        <v>42.382271468144047</v>
      </c>
      <c r="N20" s="59">
        <f>Vermögen!F39</f>
        <v>42.125603864734302</v>
      </c>
    </row>
    <row r="21" spans="9:25" x14ac:dyDescent="0.35">
      <c r="O21" s="59">
        <f>Vermögen!G39</f>
        <v>15.891891891891891</v>
      </c>
    </row>
    <row r="22" spans="9:25" x14ac:dyDescent="0.35">
      <c r="P22" s="57">
        <f>Vermögen!L39</f>
        <v>48.467241033860944</v>
      </c>
      <c r="Q22" s="57">
        <f>Vermögen!M39</f>
        <v>45.814106789716547</v>
      </c>
      <c r="R22" s="57">
        <f>Vermögen!N39</f>
        <v>31.964809384164223</v>
      </c>
      <c r="S22" s="57">
        <f>Vermögen!O39</f>
        <v>20.310765815760266</v>
      </c>
      <c r="T22" s="57">
        <f>Vermögen!P39</f>
        <v>42.510548523206751</v>
      </c>
      <c r="U22" s="57">
        <f>Vermögen!Q39</f>
        <v>48.991763703493326</v>
      </c>
      <c r="V22" s="57">
        <f>Vermögen!R39</f>
        <v>38.586190699859088</v>
      </c>
      <c r="W22" s="57">
        <f>Vermögen!S39</f>
        <v>50.884718498659524</v>
      </c>
      <c r="X22" s="57">
        <f>Vermögen!T39</f>
        <v>59.710743801652889</v>
      </c>
      <c r="Y22" s="57">
        <f>Vermögen!U39</f>
        <v>45.672061928219563</v>
      </c>
    </row>
    <row r="23" spans="9:25" x14ac:dyDescent="0.35">
      <c r="J23" s="59">
        <f>Vermögen!H39</f>
        <v>34.129650367052385</v>
      </c>
      <c r="K23" s="59">
        <f>J23</f>
        <v>34.129650367052385</v>
      </c>
      <c r="L23" s="57">
        <f t="shared" ref="L23:O23" si="4">K23</f>
        <v>34.129650367052385</v>
      </c>
      <c r="M23" s="57">
        <f t="shared" si="4"/>
        <v>34.129650367052385</v>
      </c>
      <c r="N23" s="57">
        <f t="shared" si="4"/>
        <v>34.129650367052385</v>
      </c>
      <c r="O23" s="57">
        <f t="shared" si="4"/>
        <v>34.129650367052385</v>
      </c>
    </row>
    <row r="24" spans="9:25" x14ac:dyDescent="0.35">
      <c r="P24" s="57">
        <f>Vermögen!K39</f>
        <v>43.932540708193329</v>
      </c>
      <c r="Q24" s="57">
        <f t="shared" ref="Q24:Y24" si="5">P24</f>
        <v>43.932540708193329</v>
      </c>
      <c r="R24" s="57">
        <f t="shared" si="5"/>
        <v>43.932540708193329</v>
      </c>
      <c r="S24" s="57">
        <f t="shared" si="5"/>
        <v>43.932540708193329</v>
      </c>
      <c r="T24" s="57">
        <f t="shared" si="5"/>
        <v>43.932540708193329</v>
      </c>
      <c r="U24" s="57">
        <f t="shared" si="5"/>
        <v>43.932540708193329</v>
      </c>
      <c r="V24" s="57">
        <f t="shared" si="5"/>
        <v>43.932540708193329</v>
      </c>
      <c r="W24" s="57">
        <f t="shared" si="5"/>
        <v>43.932540708193329</v>
      </c>
      <c r="X24" s="57">
        <f t="shared" si="5"/>
        <v>43.932540708193329</v>
      </c>
      <c r="Y24" s="57">
        <f t="shared" si="5"/>
        <v>43.932540708193329</v>
      </c>
    </row>
    <row r="27" spans="9:25" x14ac:dyDescent="0.35">
      <c r="I27" s="59" t="s">
        <v>400</v>
      </c>
    </row>
    <row r="28" spans="9:25" x14ac:dyDescent="0.35">
      <c r="J28" s="59">
        <f>Vermögen!B40</f>
        <v>55.6809024979855</v>
      </c>
      <c r="K28" s="59">
        <f>Vermögen!C40</f>
        <v>61.987577639751557</v>
      </c>
      <c r="L28" s="59">
        <f>Vermögen!D40</f>
        <v>65.496786950074153</v>
      </c>
      <c r="M28" s="59">
        <f>Vermögen!E40</f>
        <v>57.61772853185596</v>
      </c>
      <c r="N28" s="59">
        <f>Vermögen!F40</f>
        <v>57.874396135265705</v>
      </c>
    </row>
    <row r="29" spans="9:25" x14ac:dyDescent="0.35">
      <c r="I29" s="59"/>
      <c r="O29" s="59">
        <f>Vermögen!G40</f>
        <v>84.108108108108098</v>
      </c>
    </row>
    <row r="30" spans="9:25" x14ac:dyDescent="0.35">
      <c r="I30" s="59"/>
      <c r="P30" s="59">
        <f>Vermögen!L40</f>
        <v>51.532758966139049</v>
      </c>
      <c r="Q30" s="59">
        <f>Vermögen!M40</f>
        <v>54.185893210283453</v>
      </c>
      <c r="R30" s="59">
        <f>Vermögen!N40</f>
        <v>68.035190615835774</v>
      </c>
      <c r="S30" s="59">
        <f>Vermögen!O40</f>
        <v>79.689234184239737</v>
      </c>
      <c r="T30" s="59">
        <f>Vermögen!P40</f>
        <v>57.489451476793249</v>
      </c>
      <c r="U30" s="59">
        <f>Vermögen!Q40</f>
        <v>51.008236296506674</v>
      </c>
      <c r="V30" s="59">
        <f>Vermögen!R40</f>
        <v>61.413809300140912</v>
      </c>
      <c r="W30" s="59">
        <f>Vermögen!S40</f>
        <v>49.115281501340483</v>
      </c>
      <c r="X30" s="59">
        <f>Vermögen!T40</f>
        <v>40.289256198347104</v>
      </c>
      <c r="Y30" s="59">
        <f>Vermögen!U40</f>
        <v>54.327938071780437</v>
      </c>
    </row>
    <row r="31" spans="9:25" x14ac:dyDescent="0.35">
      <c r="I31" s="59"/>
      <c r="J31" s="59">
        <f>Vermögen!H40</f>
        <v>65.870349632947622</v>
      </c>
      <c r="K31" s="57">
        <f>J31</f>
        <v>65.870349632947622</v>
      </c>
      <c r="L31" s="57">
        <f t="shared" ref="L31:O31" si="6">K31</f>
        <v>65.870349632947622</v>
      </c>
      <c r="M31" s="57">
        <f t="shared" si="6"/>
        <v>65.870349632947622</v>
      </c>
      <c r="N31" s="57">
        <f t="shared" si="6"/>
        <v>65.870349632947622</v>
      </c>
      <c r="O31" s="57">
        <f t="shared" si="6"/>
        <v>65.870349632947622</v>
      </c>
    </row>
    <row r="32" spans="9:25" x14ac:dyDescent="0.35">
      <c r="P32" s="59">
        <f>Vermögen!K40</f>
        <v>56.067459291806664</v>
      </c>
      <c r="Q32" s="57">
        <f t="shared" ref="Q32:Y32" si="7">P32</f>
        <v>56.067459291806664</v>
      </c>
      <c r="R32" s="57">
        <f t="shared" si="7"/>
        <v>56.067459291806664</v>
      </c>
      <c r="S32" s="57">
        <f t="shared" si="7"/>
        <v>56.067459291806664</v>
      </c>
      <c r="T32" s="57">
        <f t="shared" si="7"/>
        <v>56.067459291806664</v>
      </c>
      <c r="U32" s="57">
        <f t="shared" si="7"/>
        <v>56.067459291806664</v>
      </c>
      <c r="V32" s="57">
        <f t="shared" si="7"/>
        <v>56.067459291806664</v>
      </c>
      <c r="W32" s="57">
        <f t="shared" si="7"/>
        <v>56.067459291806664</v>
      </c>
      <c r="X32" s="57">
        <f t="shared" si="7"/>
        <v>56.067459291806664</v>
      </c>
      <c r="Y32" s="57">
        <f t="shared" si="7"/>
        <v>56.067459291806664</v>
      </c>
    </row>
    <row r="35" spans="9:25" x14ac:dyDescent="0.35">
      <c r="I35" s="57" t="str">
        <f>Vermögen!A75&amp;", "&amp;I36</f>
        <v>Median, 2021</v>
      </c>
    </row>
    <row r="36" spans="9:25" x14ac:dyDescent="0.35">
      <c r="I36" s="57">
        <f>Vermögen!A78</f>
        <v>2021</v>
      </c>
      <c r="J36" s="59" t="str">
        <f>Vermögen!B78</f>
        <v>.</v>
      </c>
      <c r="K36" s="59" t="str">
        <f>Vermögen!C78</f>
        <v>.</v>
      </c>
      <c r="L36" s="59" t="str">
        <f>Vermögen!D78</f>
        <v>.</v>
      </c>
      <c r="M36" s="59" t="str">
        <f>Vermögen!E78</f>
        <v>.</v>
      </c>
      <c r="N36" s="59" t="str">
        <f>Vermögen!F78</f>
        <v>.</v>
      </c>
    </row>
    <row r="37" spans="9:25" x14ac:dyDescent="0.35">
      <c r="O37" s="59" t="str">
        <f>Vermögen!G78</f>
        <v>.</v>
      </c>
    </row>
    <row r="38" spans="9:25" x14ac:dyDescent="0.35">
      <c r="I38" s="59"/>
      <c r="P38" s="59" t="str">
        <f>Vermögen!L78</f>
        <v>.</v>
      </c>
      <c r="Q38" s="59" t="str">
        <f>Vermögen!M78</f>
        <v>.</v>
      </c>
      <c r="R38" s="59" t="str">
        <f>Vermögen!N78</f>
        <v>.</v>
      </c>
      <c r="S38" s="59" t="str">
        <f>Vermögen!O78</f>
        <v>.</v>
      </c>
      <c r="T38" s="59" t="str">
        <f>Vermögen!P78</f>
        <v>.</v>
      </c>
      <c r="U38" s="59" t="str">
        <f>Vermögen!Q78</f>
        <v>.</v>
      </c>
      <c r="V38" s="59" t="str">
        <f>Vermögen!R78</f>
        <v>.</v>
      </c>
      <c r="W38" s="59" t="str">
        <f>Vermögen!S78</f>
        <v>.</v>
      </c>
      <c r="X38" s="59" t="str">
        <f>Vermögen!T78</f>
        <v>.</v>
      </c>
      <c r="Y38" s="59" t="str">
        <f>Vermögen!U78</f>
        <v>.</v>
      </c>
    </row>
    <row r="39" spans="9:25" x14ac:dyDescent="0.35">
      <c r="I39" s="59"/>
      <c r="J39" s="59">
        <f>Vermögen!H78</f>
        <v>43</v>
      </c>
      <c r="K39" s="57">
        <f>J39</f>
        <v>43</v>
      </c>
      <c r="L39" s="57">
        <f t="shared" ref="L39:O39" si="8">K39</f>
        <v>43</v>
      </c>
      <c r="M39" s="57">
        <f t="shared" si="8"/>
        <v>43</v>
      </c>
      <c r="N39" s="57">
        <f t="shared" si="8"/>
        <v>43</v>
      </c>
      <c r="O39" s="57">
        <f t="shared" si="8"/>
        <v>43</v>
      </c>
    </row>
    <row r="40" spans="9:25" x14ac:dyDescent="0.35">
      <c r="I40" s="59"/>
      <c r="P40" s="59">
        <f>Vermögen!K78</f>
        <v>128</v>
      </c>
      <c r="Q40" s="57">
        <f t="shared" ref="Q40:Y40" si="9">P40</f>
        <v>128</v>
      </c>
      <c r="R40" s="57">
        <f t="shared" si="9"/>
        <v>128</v>
      </c>
      <c r="S40" s="57">
        <f t="shared" si="9"/>
        <v>128</v>
      </c>
      <c r="T40" s="57">
        <f t="shared" si="9"/>
        <v>128</v>
      </c>
      <c r="U40" s="57">
        <f t="shared" si="9"/>
        <v>128</v>
      </c>
      <c r="V40" s="57">
        <f t="shared" si="9"/>
        <v>128</v>
      </c>
      <c r="W40" s="57">
        <f t="shared" si="9"/>
        <v>128</v>
      </c>
      <c r="X40" s="57">
        <f t="shared" si="9"/>
        <v>128</v>
      </c>
      <c r="Y40" s="57">
        <f t="shared" si="9"/>
        <v>128</v>
      </c>
    </row>
    <row r="52" spans="9:25" x14ac:dyDescent="0.35">
      <c r="I52" s="57" t="str">
        <f>Vermögen!A80&amp;", "&amp;I53</f>
        <v>2024, 0</v>
      </c>
    </row>
    <row r="53" spans="9:25" x14ac:dyDescent="0.35">
      <c r="I53" s="57">
        <f>Vermögen!A84</f>
        <v>0</v>
      </c>
      <c r="J53" s="57">
        <f>Vermögen!B84</f>
        <v>0</v>
      </c>
      <c r="K53" s="57">
        <f>Vermögen!C84</f>
        <v>0</v>
      </c>
      <c r="L53" s="57">
        <f>Vermögen!D84</f>
        <v>0</v>
      </c>
      <c r="M53" s="57">
        <f>Vermögen!E84</f>
        <v>0</v>
      </c>
      <c r="N53" s="57">
        <f>Vermögen!F84</f>
        <v>0</v>
      </c>
    </row>
    <row r="54" spans="9:25" x14ac:dyDescent="0.35">
      <c r="I54" s="59"/>
      <c r="O54" s="57">
        <f>Vermögen!G84</f>
        <v>0</v>
      </c>
    </row>
    <row r="55" spans="9:25" x14ac:dyDescent="0.35">
      <c r="I55" s="59"/>
      <c r="P55" s="57">
        <f>Vermögen!L84</f>
        <v>0</v>
      </c>
      <c r="Q55" s="57">
        <f>Vermögen!M84</f>
        <v>0</v>
      </c>
      <c r="R55" s="57">
        <f>Vermögen!N84</f>
        <v>0</v>
      </c>
      <c r="S55" s="57">
        <f>Vermögen!O84</f>
        <v>0</v>
      </c>
      <c r="T55" s="57">
        <f>Vermögen!P84</f>
        <v>0</v>
      </c>
      <c r="U55" s="57">
        <f>Vermögen!Q84</f>
        <v>0</v>
      </c>
      <c r="V55" s="57">
        <f>Vermögen!R84</f>
        <v>0</v>
      </c>
      <c r="W55" s="57">
        <f>Vermögen!S84</f>
        <v>0</v>
      </c>
      <c r="X55" s="57">
        <f>Vermögen!T84</f>
        <v>0</v>
      </c>
      <c r="Y55" s="57">
        <f>Vermögen!U84</f>
        <v>0</v>
      </c>
    </row>
    <row r="56" spans="9:25" x14ac:dyDescent="0.35">
      <c r="I56" s="59"/>
      <c r="J56" s="57">
        <f>Vermögen!H84</f>
        <v>0</v>
      </c>
      <c r="K56" s="57">
        <f>J56</f>
        <v>0</v>
      </c>
      <c r="L56" s="57">
        <f t="shared" ref="L56:O56" si="10">K56</f>
        <v>0</v>
      </c>
      <c r="M56" s="57">
        <f t="shared" si="10"/>
        <v>0</v>
      </c>
      <c r="N56" s="57">
        <f t="shared" si="10"/>
        <v>0</v>
      </c>
      <c r="O56" s="57">
        <f t="shared" si="10"/>
        <v>0</v>
      </c>
    </row>
    <row r="57" spans="9:25" x14ac:dyDescent="0.35">
      <c r="P57" s="57">
        <f>Vermögen!K84</f>
        <v>0</v>
      </c>
      <c r="Q57" s="57">
        <f t="shared" ref="Q57:Y57" si="11">P57</f>
        <v>0</v>
      </c>
      <c r="R57" s="57">
        <f t="shared" si="11"/>
        <v>0</v>
      </c>
      <c r="S57" s="57">
        <f t="shared" si="11"/>
        <v>0</v>
      </c>
      <c r="T57" s="57">
        <f t="shared" si="11"/>
        <v>0</v>
      </c>
      <c r="U57" s="57">
        <f t="shared" si="11"/>
        <v>0</v>
      </c>
      <c r="V57" s="57">
        <f t="shared" si="11"/>
        <v>0</v>
      </c>
      <c r="W57" s="57">
        <f t="shared" si="11"/>
        <v>0</v>
      </c>
      <c r="X57" s="57">
        <f t="shared" si="11"/>
        <v>0</v>
      </c>
      <c r="Y57" s="57">
        <f t="shared" si="11"/>
        <v>0</v>
      </c>
    </row>
    <row r="59" spans="9:25" x14ac:dyDescent="0.35">
      <c r="I59" s="57" t="str">
        <f>Vermögen!A95&amp;", "&amp;I60</f>
        <v>, 0</v>
      </c>
    </row>
    <row r="60" spans="9:25" x14ac:dyDescent="0.35">
      <c r="I60" s="57">
        <f>Vermögen!A99</f>
        <v>0</v>
      </c>
      <c r="J60" s="57">
        <f>Vermögen!B99</f>
        <v>0</v>
      </c>
      <c r="K60" s="57">
        <f>Vermögen!C99</f>
        <v>0</v>
      </c>
      <c r="L60" s="57">
        <f>Vermögen!D99</f>
        <v>0</v>
      </c>
      <c r="M60" s="57">
        <f>Vermögen!E99</f>
        <v>0</v>
      </c>
      <c r="N60" s="57">
        <f>Vermögen!F99</f>
        <v>0</v>
      </c>
    </row>
    <row r="61" spans="9:25" x14ac:dyDescent="0.35">
      <c r="O61" s="57">
        <f>Vermögen!G99</f>
        <v>0</v>
      </c>
    </row>
    <row r="62" spans="9:25" x14ac:dyDescent="0.35">
      <c r="P62" s="57">
        <f>Vermögen!L99</f>
        <v>0</v>
      </c>
      <c r="Q62" s="57">
        <f>Vermögen!M99</f>
        <v>0</v>
      </c>
      <c r="R62" s="57">
        <f>Vermögen!N99</f>
        <v>0</v>
      </c>
      <c r="S62" s="57">
        <f>Vermögen!O99</f>
        <v>0</v>
      </c>
      <c r="T62" s="57">
        <f>Vermögen!P99</f>
        <v>0</v>
      </c>
      <c r="U62" s="57">
        <f>Vermögen!Q99</f>
        <v>0</v>
      </c>
      <c r="V62" s="57">
        <f>Vermögen!R99</f>
        <v>0</v>
      </c>
      <c r="W62" s="57">
        <f>Vermögen!S99</f>
        <v>0</v>
      </c>
      <c r="X62" s="57">
        <f>Vermögen!T99</f>
        <v>0</v>
      </c>
      <c r="Y62" s="57">
        <f>Vermögen!U99</f>
        <v>0</v>
      </c>
    </row>
    <row r="63" spans="9:25" x14ac:dyDescent="0.35">
      <c r="I63" s="59"/>
      <c r="J63" s="57">
        <f>Vermögen!H99</f>
        <v>0</v>
      </c>
      <c r="K63" s="57">
        <f>J63</f>
        <v>0</v>
      </c>
      <c r="L63" s="57">
        <f t="shared" ref="L63:O63" si="12">K63</f>
        <v>0</v>
      </c>
      <c r="M63" s="57">
        <f t="shared" si="12"/>
        <v>0</v>
      </c>
      <c r="N63" s="57">
        <f t="shared" si="12"/>
        <v>0</v>
      </c>
      <c r="O63" s="57">
        <f t="shared" si="12"/>
        <v>0</v>
      </c>
    </row>
    <row r="64" spans="9:25" x14ac:dyDescent="0.35">
      <c r="P64" s="57">
        <f>Vermögen!K99</f>
        <v>0</v>
      </c>
      <c r="Q64" s="57">
        <f t="shared" ref="Q64:Y64" si="13">P64</f>
        <v>0</v>
      </c>
      <c r="R64" s="57">
        <f t="shared" si="13"/>
        <v>0</v>
      </c>
      <c r="S64" s="57">
        <f t="shared" si="13"/>
        <v>0</v>
      </c>
      <c r="T64" s="57">
        <f t="shared" si="13"/>
        <v>0</v>
      </c>
      <c r="U64" s="57">
        <f t="shared" si="13"/>
        <v>0</v>
      </c>
      <c r="V64" s="57">
        <f t="shared" si="13"/>
        <v>0</v>
      </c>
      <c r="W64" s="57">
        <f t="shared" si="13"/>
        <v>0</v>
      </c>
      <c r="X64" s="57">
        <f t="shared" si="13"/>
        <v>0</v>
      </c>
      <c r="Y64" s="57">
        <f t="shared" si="13"/>
        <v>0</v>
      </c>
    </row>
    <row r="67" spans="9:25" x14ac:dyDescent="0.35">
      <c r="I67" s="57" t="str">
        <f>Vermögen!A102&amp;", "&amp;I68</f>
        <v>, 0</v>
      </c>
    </row>
    <row r="68" spans="9:25" x14ac:dyDescent="0.35">
      <c r="I68" s="57">
        <f>Vermögen!A106</f>
        <v>0</v>
      </c>
      <c r="J68" s="57">
        <f>Vermögen!B106</f>
        <v>0</v>
      </c>
      <c r="K68" s="57">
        <f>Vermögen!C106</f>
        <v>0</v>
      </c>
      <c r="L68" s="57">
        <f>Vermögen!D106</f>
        <v>0</v>
      </c>
      <c r="M68" s="57">
        <f>Vermögen!E106</f>
        <v>0</v>
      </c>
      <c r="N68" s="57">
        <f>Vermögen!F106</f>
        <v>0</v>
      </c>
    </row>
    <row r="69" spans="9:25" x14ac:dyDescent="0.35">
      <c r="O69" s="57">
        <f>Vermögen!G106</f>
        <v>0</v>
      </c>
    </row>
    <row r="70" spans="9:25" x14ac:dyDescent="0.35">
      <c r="P70" s="57">
        <f>Vermögen!L106</f>
        <v>0</v>
      </c>
      <c r="Q70" s="57">
        <f>Vermögen!M106</f>
        <v>0</v>
      </c>
      <c r="R70" s="57">
        <f>Vermögen!N106</f>
        <v>0</v>
      </c>
      <c r="S70" s="57">
        <f>Vermögen!O106</f>
        <v>0</v>
      </c>
      <c r="T70" s="57">
        <f>Vermögen!P106</f>
        <v>0</v>
      </c>
      <c r="U70" s="57">
        <f>Vermögen!Q106</f>
        <v>0</v>
      </c>
      <c r="V70" s="57">
        <f>Vermögen!R106</f>
        <v>0</v>
      </c>
      <c r="W70" s="57">
        <f>Vermögen!S106</f>
        <v>0</v>
      </c>
      <c r="X70" s="57">
        <f>Vermögen!T106</f>
        <v>0</v>
      </c>
      <c r="Y70" s="57">
        <f>Vermögen!U106</f>
        <v>0</v>
      </c>
    </row>
    <row r="71" spans="9:25" x14ac:dyDescent="0.35">
      <c r="I71" s="59"/>
      <c r="J71" s="57">
        <f>Vermögen!H106</f>
        <v>0</v>
      </c>
      <c r="K71" s="57">
        <f>J71</f>
        <v>0</v>
      </c>
      <c r="L71" s="57">
        <f t="shared" ref="L71:O71" si="14">K71</f>
        <v>0</v>
      </c>
      <c r="M71" s="57">
        <f t="shared" si="14"/>
        <v>0</v>
      </c>
      <c r="N71" s="57">
        <f t="shared" si="14"/>
        <v>0</v>
      </c>
      <c r="O71" s="57">
        <f t="shared" si="14"/>
        <v>0</v>
      </c>
    </row>
    <row r="72" spans="9:25" x14ac:dyDescent="0.35">
      <c r="P72" s="57">
        <f>Vermögen!K106</f>
        <v>0</v>
      </c>
      <c r="Q72" s="57">
        <f t="shared" ref="Q72:Y72" si="15">P72</f>
        <v>0</v>
      </c>
      <c r="R72" s="57">
        <f t="shared" si="15"/>
        <v>0</v>
      </c>
      <c r="S72" s="57">
        <f t="shared" si="15"/>
        <v>0</v>
      </c>
      <c r="T72" s="57">
        <f t="shared" si="15"/>
        <v>0</v>
      </c>
      <c r="U72" s="57">
        <f t="shared" si="15"/>
        <v>0</v>
      </c>
      <c r="V72" s="57">
        <f t="shared" si="15"/>
        <v>0</v>
      </c>
      <c r="W72" s="57">
        <f t="shared" si="15"/>
        <v>0</v>
      </c>
      <c r="X72" s="57">
        <f t="shared" si="15"/>
        <v>0</v>
      </c>
      <c r="Y72" s="57">
        <f t="shared" si="15"/>
        <v>0</v>
      </c>
    </row>
    <row r="75" spans="9:25" x14ac:dyDescent="0.35">
      <c r="I75" s="57" t="str">
        <f>Vermögen!A87&amp;", "&amp;I76</f>
        <v>, 0</v>
      </c>
    </row>
    <row r="76" spans="9:25" x14ac:dyDescent="0.35">
      <c r="I76" s="57">
        <f>Vermögen!A93</f>
        <v>0</v>
      </c>
      <c r="J76" s="57">
        <f>Vermögen!B93</f>
        <v>0</v>
      </c>
      <c r="K76" s="57">
        <f>Vermögen!C93</f>
        <v>0</v>
      </c>
      <c r="L76" s="57">
        <f>Vermögen!D93</f>
        <v>0</v>
      </c>
      <c r="M76" s="57">
        <f>Vermögen!E93</f>
        <v>0</v>
      </c>
      <c r="N76" s="57">
        <f>Vermögen!F93</f>
        <v>0</v>
      </c>
    </row>
    <row r="77" spans="9:25" x14ac:dyDescent="0.35">
      <c r="O77" s="57">
        <f>Vermögen!G93</f>
        <v>0</v>
      </c>
    </row>
    <row r="78" spans="9:25" x14ac:dyDescent="0.35">
      <c r="P78" s="57">
        <f>Vermögen!L93</f>
        <v>0</v>
      </c>
      <c r="Q78" s="57">
        <f>Vermögen!M93</f>
        <v>0</v>
      </c>
      <c r="R78" s="57">
        <f>Vermögen!N93</f>
        <v>0</v>
      </c>
      <c r="S78" s="57">
        <f>Vermögen!O93</f>
        <v>0</v>
      </c>
      <c r="T78" s="57">
        <f>Vermögen!P93</f>
        <v>0</v>
      </c>
      <c r="U78" s="57">
        <f>Vermögen!Q93</f>
        <v>0</v>
      </c>
      <c r="V78" s="57">
        <f>Vermögen!R93</f>
        <v>0</v>
      </c>
      <c r="W78" s="57">
        <f>Vermögen!S93</f>
        <v>0</v>
      </c>
      <c r="X78" s="57">
        <f>Vermögen!T93</f>
        <v>0</v>
      </c>
      <c r="Y78" s="57">
        <f>Vermögen!U93</f>
        <v>0</v>
      </c>
    </row>
    <row r="79" spans="9:25" x14ac:dyDescent="0.35">
      <c r="I79" s="59"/>
      <c r="J79" s="57">
        <f>Vermögen!H93</f>
        <v>0</v>
      </c>
      <c r="K79" s="57">
        <f>J79</f>
        <v>0</v>
      </c>
      <c r="L79" s="57">
        <f t="shared" ref="L79:O79" si="16">K79</f>
        <v>0</v>
      </c>
      <c r="M79" s="57">
        <f t="shared" si="16"/>
        <v>0</v>
      </c>
      <c r="N79" s="57">
        <f t="shared" si="16"/>
        <v>0</v>
      </c>
      <c r="O79" s="57">
        <f t="shared" si="16"/>
        <v>0</v>
      </c>
    </row>
    <row r="80" spans="9:25" x14ac:dyDescent="0.35">
      <c r="P80" s="57">
        <f>Vermögen!K93</f>
        <v>0</v>
      </c>
      <c r="Q80" s="57">
        <f t="shared" ref="Q80:Y80" si="17">P80</f>
        <v>0</v>
      </c>
      <c r="R80" s="57">
        <f t="shared" si="17"/>
        <v>0</v>
      </c>
      <c r="S80" s="57">
        <f t="shared" si="17"/>
        <v>0</v>
      </c>
      <c r="T80" s="57">
        <f t="shared" si="17"/>
        <v>0</v>
      </c>
      <c r="U80" s="57">
        <f t="shared" si="17"/>
        <v>0</v>
      </c>
      <c r="V80" s="57">
        <f t="shared" si="17"/>
        <v>0</v>
      </c>
      <c r="W80" s="57">
        <f t="shared" si="17"/>
        <v>0</v>
      </c>
      <c r="X80" s="57">
        <f t="shared" si="17"/>
        <v>0</v>
      </c>
      <c r="Y80" s="57">
        <f t="shared" si="17"/>
        <v>0</v>
      </c>
    </row>
    <row r="83" spans="9:25" x14ac:dyDescent="0.35">
      <c r="I83" s="57" t="str">
        <f>Vermögen!A123&amp;", "&amp;I84</f>
        <v>, 0</v>
      </c>
    </row>
    <row r="84" spans="9:25" x14ac:dyDescent="0.35">
      <c r="I84" s="57">
        <f>Vermögen!A128</f>
        <v>0</v>
      </c>
      <c r="J84" s="57">
        <f>Vermögen!B128</f>
        <v>0</v>
      </c>
      <c r="K84" s="57">
        <f>Vermögen!C128</f>
        <v>0</v>
      </c>
      <c r="L84" s="57">
        <f>Vermögen!D128</f>
        <v>0</v>
      </c>
      <c r="M84" s="57">
        <f>Vermögen!E128</f>
        <v>0</v>
      </c>
      <c r="N84" s="57">
        <f>Vermögen!F128</f>
        <v>0</v>
      </c>
    </row>
    <row r="85" spans="9:25" x14ac:dyDescent="0.35">
      <c r="O85" s="57">
        <f>Vermögen!G128</f>
        <v>0</v>
      </c>
    </row>
    <row r="86" spans="9:25" x14ac:dyDescent="0.35">
      <c r="P86" s="57">
        <f>Vermögen!L128</f>
        <v>0</v>
      </c>
      <c r="Q86" s="57">
        <f>Vermögen!M128</f>
        <v>0</v>
      </c>
      <c r="R86" s="57">
        <f>Vermögen!N128</f>
        <v>0</v>
      </c>
      <c r="S86" s="57">
        <f>Vermögen!O128</f>
        <v>0</v>
      </c>
      <c r="T86" s="57">
        <f>Vermögen!P128</f>
        <v>0</v>
      </c>
      <c r="U86" s="57">
        <f>Vermögen!Q128</f>
        <v>0</v>
      </c>
      <c r="V86" s="57">
        <f>Vermögen!R128</f>
        <v>0</v>
      </c>
      <c r="W86" s="57">
        <f>Vermögen!S128</f>
        <v>0</v>
      </c>
      <c r="X86" s="57">
        <f>Vermögen!T128</f>
        <v>0</v>
      </c>
      <c r="Y86" s="57">
        <f>Vermögen!U128</f>
        <v>0</v>
      </c>
    </row>
    <row r="87" spans="9:25" x14ac:dyDescent="0.35">
      <c r="I87" s="59"/>
      <c r="J87" s="57">
        <f>Vermögen!H128</f>
        <v>0</v>
      </c>
      <c r="K87" s="57">
        <f>J87</f>
        <v>0</v>
      </c>
      <c r="L87" s="57">
        <f t="shared" ref="L87:O87" si="18">K87</f>
        <v>0</v>
      </c>
      <c r="M87" s="57">
        <f t="shared" si="18"/>
        <v>0</v>
      </c>
      <c r="N87" s="57">
        <f t="shared" si="18"/>
        <v>0</v>
      </c>
      <c r="O87" s="57">
        <f t="shared" si="18"/>
        <v>0</v>
      </c>
    </row>
    <row r="88" spans="9:25" x14ac:dyDescent="0.35">
      <c r="P88" s="57">
        <f>Vermögen!K128</f>
        <v>0</v>
      </c>
      <c r="Q88" s="57">
        <f t="shared" ref="Q88:Y88" si="19">P88</f>
        <v>0</v>
      </c>
      <c r="R88" s="57">
        <f t="shared" si="19"/>
        <v>0</v>
      </c>
      <c r="S88" s="57">
        <f t="shared" si="19"/>
        <v>0</v>
      </c>
      <c r="T88" s="57">
        <f t="shared" si="19"/>
        <v>0</v>
      </c>
      <c r="U88" s="57">
        <f t="shared" si="19"/>
        <v>0</v>
      </c>
      <c r="V88" s="57">
        <f t="shared" si="19"/>
        <v>0</v>
      </c>
      <c r="W88" s="57">
        <f t="shared" si="19"/>
        <v>0</v>
      </c>
      <c r="X88" s="57">
        <f t="shared" si="19"/>
        <v>0</v>
      </c>
      <c r="Y88" s="57">
        <f t="shared" si="19"/>
        <v>0</v>
      </c>
    </row>
    <row r="90" spans="9:25" x14ac:dyDescent="0.35">
      <c r="I90" s="59"/>
    </row>
    <row r="96" spans="9:25" x14ac:dyDescent="0.35">
      <c r="I96" s="59"/>
    </row>
    <row r="99" spans="9:9" x14ac:dyDescent="0.35">
      <c r="I99" s="59"/>
    </row>
    <row r="125" spans="9:9" x14ac:dyDescent="0.35">
      <c r="I125" s="59"/>
    </row>
    <row r="131" spans="9:9" x14ac:dyDescent="0.35">
      <c r="I131" s="59"/>
    </row>
  </sheetData>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0EA8F-D899-431C-AC40-14117630BF80}">
  <sheetPr codeName="Tabelle13"/>
  <dimension ref="A1:AA114"/>
  <sheetViews>
    <sheetView workbookViewId="0">
      <pane xSplit="1" ySplit="2" topLeftCell="B3" activePane="bottomRight" state="frozen"/>
      <selection pane="topRight"/>
      <selection pane="bottomLeft"/>
      <selection pane="bottomRight" activeCell="B3" sqref="B3"/>
    </sheetView>
  </sheetViews>
  <sheetFormatPr baseColWidth="10" defaultColWidth="11.453125" defaultRowHeight="14.5" x14ac:dyDescent="0.35"/>
  <cols>
    <col min="8" max="8" width="10.81640625" style="4"/>
    <col min="24" max="24" width="14" customWidth="1"/>
    <col min="26" max="26" width="14.1796875" customWidth="1"/>
  </cols>
  <sheetData>
    <row r="1" spans="1:27" x14ac:dyDescent="0.35">
      <c r="A1" s="4" t="s">
        <v>100</v>
      </c>
    </row>
    <row r="2" spans="1:27" s="41" customFormat="1" ht="39"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401</v>
      </c>
    </row>
    <row r="4" spans="1:27" x14ac:dyDescent="0.35">
      <c r="A4">
        <f>'[1]LStk insg'!A68</f>
        <v>2019</v>
      </c>
      <c r="B4" s="3">
        <f>'[1]LStk insg'!B68</f>
        <v>96.474038456315554</v>
      </c>
      <c r="C4" s="3">
        <f>'[1]LStk insg'!C68</f>
        <v>100.46572281851974</v>
      </c>
      <c r="D4" s="3">
        <f>'[1]LStk insg'!D68</f>
        <v>103.55046009783683</v>
      </c>
      <c r="E4" s="3">
        <f>'[1]LStk insg'!E68</f>
        <v>99.284299692949048</v>
      </c>
      <c r="F4" s="3">
        <f>'[1]LStk insg'!F68</f>
        <v>104.47836633142617</v>
      </c>
      <c r="G4" s="3">
        <f>'[1]LStk insg'!G68</f>
        <v>104.56793208024249</v>
      </c>
      <c r="H4" s="14">
        <f>'[1]LStk insg'!H68</f>
        <v>102.07861563522694</v>
      </c>
      <c r="I4" s="3">
        <f>'[1]LStk insg'!I68</f>
        <v>101.18729208653696</v>
      </c>
      <c r="J4" s="3">
        <f>'[1]LStk insg'!J68</f>
        <v>100.23126147957815</v>
      </c>
      <c r="K4" s="3">
        <f>'[1]LStk insg'!K68</f>
        <v>100</v>
      </c>
      <c r="L4" s="3">
        <f>'[1]LStk insg'!L68</f>
        <v>100.36085411520158</v>
      </c>
      <c r="M4" s="3">
        <f>'[1]LStk insg'!M68</f>
        <v>99.474685461020329</v>
      </c>
      <c r="N4" s="3">
        <f>'[1]LStk insg'!N68</f>
        <v>105.23373287600717</v>
      </c>
      <c r="O4" s="3">
        <f>'[1]LStk insg'!O68</f>
        <v>92.798581183554091</v>
      </c>
      <c r="P4" s="3">
        <f>'[1]LStk insg'!P68</f>
        <v>101.7635187951998</v>
      </c>
      <c r="Q4" s="3">
        <f>'[1]LStk insg'!Q68</f>
        <v>96.50871277280055</v>
      </c>
      <c r="R4" s="3">
        <f>'[1]LStk insg'!R68</f>
        <v>102.15183563546799</v>
      </c>
      <c r="S4" s="3">
        <f>'[1]LStk insg'!S68</f>
        <v>99.393789561933815</v>
      </c>
      <c r="T4" s="3">
        <f>'[1]LStk insg'!T68</f>
        <v>105.55669012194775</v>
      </c>
      <c r="U4" s="3">
        <f>'[1]LStk insg'!U68</f>
        <v>97.889953780573435</v>
      </c>
      <c r="V4" s="3">
        <f>'[1]LStk insg'!V68</f>
        <v>100.35032958941257</v>
      </c>
      <c r="X4" s="18" t="str">
        <f t="shared" ref="X4:X9" si="0">HLOOKUP(Y4,$L4:$U115,ROW(L$114)-ROW(X4)+1,0)</f>
        <v>HH</v>
      </c>
      <c r="Y4" s="19">
        <f>MIN(L4:U4)</f>
        <v>92.798581183554091</v>
      </c>
      <c r="Z4" s="18" t="str">
        <f t="shared" ref="Z4:Z9" si="1">HLOOKUP(AA4,$L4:$U115,ROW(N$114)-ROW(Z4)+1,0)</f>
        <v>SL</v>
      </c>
      <c r="AA4" s="19">
        <f>MAX(L4:U4)</f>
        <v>105.55669012194775</v>
      </c>
    </row>
    <row r="5" spans="1:27" x14ac:dyDescent="0.35">
      <c r="A5">
        <f>'[1]LStk insg'!A69</f>
        <v>2020</v>
      </c>
      <c r="B5" s="3">
        <f>'[1]LStk insg'!B69</f>
        <v>97.604806129176808</v>
      </c>
      <c r="C5" s="3">
        <f>'[1]LStk insg'!C69</f>
        <v>101.79768678758934</v>
      </c>
      <c r="D5" s="3">
        <f>'[1]LStk insg'!D69</f>
        <v>104.9028021797278</v>
      </c>
      <c r="E5" s="3">
        <f>'[1]LStk insg'!E69</f>
        <v>100.2347129311942</v>
      </c>
      <c r="F5" s="3">
        <f>'[1]LStk insg'!F69</f>
        <v>103.59622849123554</v>
      </c>
      <c r="G5" s="3">
        <f>'[1]LStk insg'!G69</f>
        <v>105.16688711804456</v>
      </c>
      <c r="H5" s="14">
        <f>'[1]LStk insg'!H69</f>
        <v>102.88111065409491</v>
      </c>
      <c r="I5" s="3">
        <f>'[1]LStk insg'!I69</f>
        <v>102.04415560766049</v>
      </c>
      <c r="J5" s="3">
        <f>'[1]LStk insg'!J69</f>
        <v>100.26429073817495</v>
      </c>
      <c r="K5" s="3">
        <f>'[1]LStk insg'!K69</f>
        <v>100</v>
      </c>
      <c r="L5" s="3">
        <f>'[1]LStk insg'!L69</f>
        <v>100.28284981514975</v>
      </c>
      <c r="M5" s="3">
        <f>'[1]LStk insg'!M69</f>
        <v>99.217515719659573</v>
      </c>
      <c r="N5" s="3">
        <f>'[1]LStk insg'!N69</f>
        <v>104.57994730256289</v>
      </c>
      <c r="O5" s="3">
        <f>'[1]LStk insg'!O69</f>
        <v>94.874598028594932</v>
      </c>
      <c r="P5" s="3">
        <f>'[1]LStk insg'!P69</f>
        <v>101.99649800949327</v>
      </c>
      <c r="Q5" s="3">
        <f>'[1]LStk insg'!Q69</f>
        <v>97.007328715687223</v>
      </c>
      <c r="R5" s="3">
        <f>'[1]LStk insg'!R69</f>
        <v>101.95363946184428</v>
      </c>
      <c r="S5" s="3">
        <f>'[1]LStk insg'!S69</f>
        <v>98.954084739548293</v>
      </c>
      <c r="T5" s="3">
        <f>'[1]LStk insg'!T69</f>
        <v>105.68714706134168</v>
      </c>
      <c r="U5" s="3">
        <f>'[1]LStk insg'!U69</f>
        <v>97.190504261324406</v>
      </c>
      <c r="V5" s="3">
        <f>'[1]LStk insg'!V69</f>
        <v>100.47463106643062</v>
      </c>
      <c r="X5" s="18" t="str">
        <f t="shared" si="0"/>
        <v>HH</v>
      </c>
      <c r="Y5" s="19">
        <f t="shared" ref="Y5:Y8" si="2">MIN(L5:U5)</f>
        <v>94.874598028594932</v>
      </c>
      <c r="Z5" s="18" t="str">
        <f t="shared" si="1"/>
        <v>SL</v>
      </c>
      <c r="AA5" s="19">
        <f t="shared" ref="AA5:AA8" si="3">MAX(L5:U5)</f>
        <v>105.68714706134168</v>
      </c>
    </row>
    <row r="6" spans="1:27" x14ac:dyDescent="0.35">
      <c r="A6">
        <f>'[1]LStk insg'!A70</f>
        <v>2021</v>
      </c>
      <c r="B6" s="3">
        <f>'[1]LStk insg'!B70</f>
        <v>98.4803641266478</v>
      </c>
      <c r="C6" s="3">
        <f>'[1]LStk insg'!C70</f>
        <v>102.15696111153405</v>
      </c>
      <c r="D6" s="3">
        <f>'[1]LStk insg'!D70</f>
        <v>106.55558992636848</v>
      </c>
      <c r="E6" s="3">
        <f>'[1]LStk insg'!E70</f>
        <v>101.3045769902089</v>
      </c>
      <c r="F6" s="3">
        <f>'[1]LStk insg'!F70</f>
        <v>105.75466949727482</v>
      </c>
      <c r="G6" s="3">
        <f>'[1]LStk insg'!G70</f>
        <v>107.93442723175531</v>
      </c>
      <c r="H6" s="14">
        <f>'[1]LStk insg'!H70</f>
        <v>104.64512098854154</v>
      </c>
      <c r="I6" s="3">
        <f>'[1]LStk insg'!I70</f>
        <v>103.3500782575473</v>
      </c>
      <c r="J6" s="3">
        <f>'[1]LStk insg'!J70</f>
        <v>100.4063132267208</v>
      </c>
      <c r="K6" s="3">
        <f>'[1]LStk insg'!K70</f>
        <v>100</v>
      </c>
      <c r="L6" s="3">
        <f>'[1]LStk insg'!L70</f>
        <v>99.848200598316666</v>
      </c>
      <c r="M6" s="3">
        <f>'[1]LStk insg'!M70</f>
        <v>99.850289193519785</v>
      </c>
      <c r="N6" s="3">
        <f>'[1]LStk insg'!N70</f>
        <v>100.82332414440475</v>
      </c>
      <c r="O6" s="3">
        <f>'[1]LStk insg'!O70</f>
        <v>91.461693834884542</v>
      </c>
      <c r="P6" s="3">
        <f>'[1]LStk insg'!P70</f>
        <v>102.45400238461721</v>
      </c>
      <c r="Q6" s="3">
        <f>'[1]LStk insg'!Q70</f>
        <v>98.263703313863729</v>
      </c>
      <c r="R6" s="3">
        <f>'[1]LStk insg'!R70</f>
        <v>103.02992630492302</v>
      </c>
      <c r="S6" s="3">
        <f>'[1]LStk insg'!S70</f>
        <v>92.828290531869555</v>
      </c>
      <c r="T6" s="3">
        <f>'[1]LStk insg'!T70</f>
        <v>107.11812539189455</v>
      </c>
      <c r="U6" s="3">
        <f>'[1]LStk insg'!U70</f>
        <v>97.723333306103925</v>
      </c>
      <c r="V6" s="3">
        <f>'[1]LStk insg'!V70</f>
        <v>100.7414574852081</v>
      </c>
      <c r="X6" s="18" t="str">
        <f t="shared" si="0"/>
        <v>HH</v>
      </c>
      <c r="Y6" s="19">
        <f t="shared" si="2"/>
        <v>91.461693834884542</v>
      </c>
      <c r="Z6" s="18" t="str">
        <f t="shared" si="1"/>
        <v>SL</v>
      </c>
      <c r="AA6" s="19">
        <f t="shared" si="3"/>
        <v>107.11812539189455</v>
      </c>
    </row>
    <row r="7" spans="1:27" x14ac:dyDescent="0.35">
      <c r="A7">
        <f>'[1]LStk insg'!A71</f>
        <v>2022</v>
      </c>
      <c r="B7" s="3">
        <f>'[1]LStk insg'!B71</f>
        <v>95.361897360455984</v>
      </c>
      <c r="C7" s="3">
        <f>'[1]LStk insg'!C71</f>
        <v>98.624892108067883</v>
      </c>
      <c r="D7" s="3">
        <f>'[1]LStk insg'!D71</f>
        <v>105.66812134987154</v>
      </c>
      <c r="E7" s="3">
        <f>'[1]LStk insg'!E71</f>
        <v>98.431925511744225</v>
      </c>
      <c r="F7" s="3">
        <f>'[1]LStk insg'!F71</f>
        <v>106.0553504893422</v>
      </c>
      <c r="G7" s="3">
        <f>'[1]LStk insg'!G71</f>
        <v>109.18494787021844</v>
      </c>
      <c r="H7" s="14">
        <f>'[1]LStk insg'!H71</f>
        <v>103.7144057278234</v>
      </c>
      <c r="I7" s="3">
        <f>'[1]LStk insg'!I71</f>
        <v>101.49456359391552</v>
      </c>
      <c r="J7" s="3">
        <f>'[1]LStk insg'!J71</f>
        <v>100.47531487272283</v>
      </c>
      <c r="K7" s="3">
        <f>'[1]LStk insg'!K71</f>
        <v>100</v>
      </c>
      <c r="L7" s="3">
        <f>'[1]LStk insg'!L71</f>
        <v>99.398974730730671</v>
      </c>
      <c r="M7" s="3">
        <f>'[1]LStk insg'!M71</f>
        <v>99.958224652044009</v>
      </c>
      <c r="N7" s="3">
        <f>'[1]LStk insg'!N71</f>
        <v>100.41414825424941</v>
      </c>
      <c r="O7" s="3">
        <f>'[1]LStk insg'!O71</f>
        <v>87.438003402942485</v>
      </c>
      <c r="P7" s="3">
        <f>'[1]LStk insg'!P71</f>
        <v>103.45836230714821</v>
      </c>
      <c r="Q7" s="3">
        <f>'[1]LStk insg'!Q71</f>
        <v>97.812279994691281</v>
      </c>
      <c r="R7" s="3">
        <f>'[1]LStk insg'!R71</f>
        <v>103.70822335654235</v>
      </c>
      <c r="S7" s="3">
        <f>'[1]LStk insg'!S71</f>
        <v>96.051017163360811</v>
      </c>
      <c r="T7" s="3">
        <f>'[1]LStk insg'!T71</f>
        <v>106.33776057256767</v>
      </c>
      <c r="U7" s="3">
        <f>'[1]LStk insg'!U71</f>
        <v>94.825052509371631</v>
      </c>
      <c r="V7" s="3">
        <f>'[1]LStk insg'!V71</f>
        <v>100.60106830610478</v>
      </c>
      <c r="X7" s="18" t="str">
        <f t="shared" si="0"/>
        <v>HH</v>
      </c>
      <c r="Y7" s="19">
        <f t="shared" si="2"/>
        <v>87.438003402942485</v>
      </c>
      <c r="Z7" s="18" t="str">
        <f t="shared" si="1"/>
        <v>SL</v>
      </c>
      <c r="AA7" s="19">
        <f t="shared" si="3"/>
        <v>106.33776057256767</v>
      </c>
    </row>
    <row r="8" spans="1:27" x14ac:dyDescent="0.35">
      <c r="A8">
        <f>'[1]LStk insg'!A72</f>
        <v>2023</v>
      </c>
      <c r="B8" s="3">
        <f>'[1]LStk insg'!B72</f>
        <v>93.559753222477454</v>
      </c>
      <c r="C8" s="3">
        <f>'[1]LStk insg'!C72</f>
        <v>98.925374371860343</v>
      </c>
      <c r="D8" s="3">
        <f>'[1]LStk insg'!D72</f>
        <v>105.48141444454563</v>
      </c>
      <c r="E8" s="3">
        <f>'[1]LStk insg'!E72</f>
        <v>98.68758347907864</v>
      </c>
      <c r="F8" s="3">
        <f>'[1]LStk insg'!F72</f>
        <v>105.23682500662113</v>
      </c>
      <c r="G8" s="3">
        <f>'[1]LStk insg'!G72</f>
        <v>108.69076698817683</v>
      </c>
      <c r="H8" s="14">
        <f>'[1]LStk insg'!H72</f>
        <v>103.23335138052892</v>
      </c>
      <c r="I8" s="3">
        <f>'[1]LStk insg'!I72</f>
        <v>100.9962530504648</v>
      </c>
      <c r="J8" s="3">
        <f>'[1]LStk insg'!J72</f>
        <v>100.45714578144755</v>
      </c>
      <c r="K8" s="3">
        <f>'[1]LStk insg'!K72</f>
        <v>100</v>
      </c>
      <c r="L8" s="3">
        <f>'[1]LStk insg'!L72</f>
        <v>98.318258777437336</v>
      </c>
      <c r="M8" s="3">
        <f>'[1]LStk insg'!M72</f>
        <v>98.701657506357179</v>
      </c>
      <c r="N8" s="3">
        <f>'[1]LStk insg'!N72</f>
        <v>103.30650170874949</v>
      </c>
      <c r="O8" s="3">
        <f>'[1]LStk insg'!O72</f>
        <v>95.661999881185196</v>
      </c>
      <c r="P8" s="3">
        <f>'[1]LStk insg'!P72</f>
        <v>102.88977679426469</v>
      </c>
      <c r="Q8" s="3">
        <f>'[1]LStk insg'!Q72</f>
        <v>97.051454445763724</v>
      </c>
      <c r="R8" s="3">
        <f>'[1]LStk insg'!R72</f>
        <v>103.23915895678368</v>
      </c>
      <c r="S8" s="3">
        <f>'[1]LStk insg'!S72</f>
        <v>99.923048162770584</v>
      </c>
      <c r="T8" s="3">
        <f>'[1]LStk insg'!T72</f>
        <v>105.28992037389506</v>
      </c>
      <c r="U8" s="3">
        <f>'[1]LStk insg'!U72</f>
        <v>97.325464703904714</v>
      </c>
      <c r="V8" s="3">
        <f>'[1]LStk insg'!V72</f>
        <v>100.52958068292577</v>
      </c>
      <c r="X8" s="18" t="str">
        <f t="shared" si="0"/>
        <v>HH</v>
      </c>
      <c r="Y8" s="19">
        <f t="shared" si="2"/>
        <v>95.661999881185196</v>
      </c>
      <c r="Z8" s="18" t="str">
        <f t="shared" si="1"/>
        <v>SL</v>
      </c>
      <c r="AA8" s="19">
        <f t="shared" si="3"/>
        <v>105.28992037389506</v>
      </c>
    </row>
    <row r="9" spans="1:27" x14ac:dyDescent="0.35">
      <c r="A9">
        <f>'[1]LStk insg'!A73</f>
        <v>2024</v>
      </c>
      <c r="B9" s="3">
        <f>'[1]LStk insg'!B73</f>
        <v>93.042911889287979</v>
      </c>
      <c r="C9" s="3">
        <f>'[1]LStk insg'!C73</f>
        <v>97.752365810055068</v>
      </c>
      <c r="D9" s="3">
        <f>'[1]LStk insg'!D73</f>
        <v>104.82931843317944</v>
      </c>
      <c r="E9" s="3">
        <f>'[1]LStk insg'!E73</f>
        <v>99.291563272050993</v>
      </c>
      <c r="F9" s="3">
        <f>'[1]LStk insg'!F73</f>
        <v>105.60984544396612</v>
      </c>
      <c r="G9" s="3">
        <f>'[1]LStk insg'!G73</f>
        <v>106.69866774248634</v>
      </c>
      <c r="H9" s="14">
        <f>'[1]LStk insg'!H73</f>
        <v>102.44116242469472</v>
      </c>
      <c r="I9" s="3">
        <f>'[1]LStk insg'!I73</f>
        <v>100.66757740600229</v>
      </c>
      <c r="J9" s="3">
        <f>'[1]LStk insg'!J73</f>
        <v>100.35879434325408</v>
      </c>
      <c r="K9" s="3">
        <f>'[1]LStk insg'!K73</f>
        <v>100</v>
      </c>
      <c r="L9" s="3">
        <f>'[1]LStk insg'!L73</f>
        <v>99.146576040241115</v>
      </c>
      <c r="M9" s="3">
        <f>'[1]LStk insg'!M73</f>
        <v>99.020611303539781</v>
      </c>
      <c r="N9" s="3">
        <f>'[1]LStk insg'!N73</f>
        <v>103.32794806800376</v>
      </c>
      <c r="O9" s="3">
        <f>'[1]LStk insg'!O73</f>
        <v>93.272734601636316</v>
      </c>
      <c r="P9" s="3">
        <f>'[1]LStk insg'!P73</f>
        <v>102.58295583658699</v>
      </c>
      <c r="Q9" s="3">
        <f>'[1]LStk insg'!Q73</f>
        <v>95.513296991175579</v>
      </c>
      <c r="R9" s="3">
        <f>'[1]LStk insg'!R73</f>
        <v>103.56184257963264</v>
      </c>
      <c r="S9" s="3">
        <f>'[1]LStk insg'!S73</f>
        <v>99.62156491280561</v>
      </c>
      <c r="T9" s="3">
        <f>'[1]LStk insg'!T73</f>
        <v>108.0118702446033</v>
      </c>
      <c r="U9" s="3">
        <f>'[1]LStk insg'!U73</f>
        <v>97.094834690181386</v>
      </c>
      <c r="V9" s="3">
        <f>'[1]LStk insg'!V73</f>
        <v>100.40330186779072</v>
      </c>
      <c r="X9" s="18" t="str">
        <f t="shared" si="0"/>
        <v>HH</v>
      </c>
      <c r="Y9" s="19">
        <f>MIN(L9:U9)</f>
        <v>93.272734601636316</v>
      </c>
      <c r="Z9" s="18" t="str">
        <f t="shared" si="1"/>
        <v>SL</v>
      </c>
      <c r="AA9" s="19">
        <f>MAX(L9:U9)</f>
        <v>108.0118702446033</v>
      </c>
    </row>
    <row r="10" spans="1:27" x14ac:dyDescent="0.35">
      <c r="A10">
        <f>A9+1</f>
        <v>2025</v>
      </c>
      <c r="B10" s="3">
        <f>'[1]LStk insg'!B74</f>
        <v>93.543812432566568</v>
      </c>
      <c r="C10" s="3">
        <f>'[1]LStk insg'!C74</f>
        <v>96.776758646403209</v>
      </c>
      <c r="D10" s="3">
        <f>'[1]LStk insg'!D74</f>
        <v>104.31021017771469</v>
      </c>
      <c r="E10" s="3">
        <f>'[1]LStk insg'!E74</f>
        <v>99.545527414834424</v>
      </c>
      <c r="F10" s="3">
        <f>'[1]LStk insg'!F74</f>
        <v>104.67939159077864</v>
      </c>
      <c r="G10" s="3">
        <f>'[1]LStk insg'!G74</f>
        <v>106.27431267172793</v>
      </c>
      <c r="H10" s="14">
        <f>'[1]LStk insg'!H74</f>
        <v>102.12684598060019</v>
      </c>
      <c r="I10" s="3">
        <f>'[1]LStk insg'!I74</f>
        <v>100.36877751027808</v>
      </c>
      <c r="J10" s="3">
        <f>'[1]LStk insg'!J74</f>
        <v>100.33965997965417</v>
      </c>
      <c r="K10" s="3">
        <f>'[1]LStk insg'!K74</f>
        <v>100</v>
      </c>
      <c r="L10" s="3">
        <f>'[1]LStk insg'!L74</f>
        <v>99.152467649851701</v>
      </c>
      <c r="M10" s="3">
        <f>'[1]LStk insg'!M74</f>
        <v>98.730802283165559</v>
      </c>
      <c r="N10" s="3">
        <f>'[1]LStk insg'!N74</f>
        <v>103.81445449894538</v>
      </c>
      <c r="O10" s="3">
        <f>'[1]LStk insg'!O74</f>
        <v>94.62848625272504</v>
      </c>
      <c r="P10" s="3">
        <f>'[1]LStk insg'!P74</f>
        <v>102.52796394398602</v>
      </c>
      <c r="Q10" s="3">
        <f>'[1]LStk insg'!Q74</f>
        <v>95.105983437258374</v>
      </c>
      <c r="R10" s="3">
        <f>'[1]LStk insg'!R74</f>
        <v>103.83353291162267</v>
      </c>
      <c r="S10" s="3">
        <f>'[1]LStk insg'!S74</f>
        <v>99.687439964048195</v>
      </c>
      <c r="T10" s="3">
        <f>'[1]LStk insg'!T74</f>
        <v>107.08322150789726</v>
      </c>
      <c r="U10" s="3">
        <f>'[1]LStk insg'!U74</f>
        <v>96.715769082190363</v>
      </c>
      <c r="V10" s="3">
        <f>'[1]LStk insg'!V74</f>
        <v>100.35103134833376</v>
      </c>
      <c r="X10" s="18" t="str">
        <f t="shared" ref="X10" si="4">HLOOKUP(Y10,$L10:$U121,ROW(L$114)-ROW(X10)+1,0)</f>
        <v>HH</v>
      </c>
      <c r="Y10" s="19">
        <f>MIN(L10:U10)</f>
        <v>94.62848625272504</v>
      </c>
      <c r="Z10" s="18" t="str">
        <f t="shared" ref="Z10" si="5">HLOOKUP(AA10,$L10:$U121,ROW(N$114)-ROW(Z10)+1,0)</f>
        <v>SL</v>
      </c>
      <c r="AA10" s="19">
        <f>MAX(L10:U10)</f>
        <v>107.08322150789726</v>
      </c>
    </row>
    <row r="11" spans="1:27" x14ac:dyDescent="0.35">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s="4" t="s">
        <v>402</v>
      </c>
      <c r="X12" s="11"/>
      <c r="Y12" s="11"/>
      <c r="Z12" s="11"/>
      <c r="AA12" s="11"/>
    </row>
    <row r="13" spans="1:27" x14ac:dyDescent="0.35">
      <c r="A13" s="7">
        <f>'[1]LStk insg'!A124</f>
        <v>2019</v>
      </c>
      <c r="B13" s="3">
        <f>'[1]LStk insg'!B124</f>
        <v>97.619578283204561</v>
      </c>
      <c r="C13" s="3">
        <f>'[1]LStk insg'!C124</f>
        <v>100.99539209707487</v>
      </c>
      <c r="D13" s="3">
        <f>'[1]LStk insg'!D124</f>
        <v>104.9129332006404</v>
      </c>
      <c r="E13" s="3">
        <f>'[1]LStk insg'!E124</f>
        <v>99.665963306511216</v>
      </c>
      <c r="F13" s="3">
        <f>'[1]LStk insg'!F124</f>
        <v>105.18476596250042</v>
      </c>
      <c r="G13" s="3">
        <f>'[1]LStk insg'!G124</f>
        <v>104.74464821194051</v>
      </c>
      <c r="H13" s="14">
        <f>'[1]LStk insg'!H124</f>
        <v>102.75302079464994</v>
      </c>
      <c r="I13" s="3">
        <f>'[1]LStk insg'!I124</f>
        <v>102.10480851948486</v>
      </c>
      <c r="J13" s="3">
        <f>'[1]LStk insg'!J124</f>
        <v>100.25628719984674</v>
      </c>
      <c r="K13" s="3">
        <f>'[1]LStk insg'!K124</f>
        <v>100</v>
      </c>
      <c r="L13" s="3">
        <f>'[1]LStk insg'!L124</f>
        <v>100.35646898114517</v>
      </c>
      <c r="M13" s="3">
        <f>'[1]LStk insg'!M124</f>
        <v>100.10842927578388</v>
      </c>
      <c r="N13" s="3">
        <f>'[1]LStk insg'!N124</f>
        <v>103.69073934905202</v>
      </c>
      <c r="O13" s="3">
        <f>'[1]LStk insg'!O124</f>
        <v>91.961275341202722</v>
      </c>
      <c r="P13" s="3">
        <f>'[1]LStk insg'!P124</f>
        <v>101.56029262868759</v>
      </c>
      <c r="Q13" s="3">
        <f>'[1]LStk insg'!Q124</f>
        <v>96.370102654819291</v>
      </c>
      <c r="R13" s="3">
        <f>'[1]LStk insg'!R124</f>
        <v>101.86830973641364</v>
      </c>
      <c r="S13" s="3">
        <f>'[1]LStk insg'!S124</f>
        <v>99.627075618757729</v>
      </c>
      <c r="T13" s="3">
        <f>'[1]LStk insg'!T124</f>
        <v>104.87620145365051</v>
      </c>
      <c r="U13" s="3">
        <f>'[1]LStk insg'!U124</f>
        <v>98.42447080083933</v>
      </c>
      <c r="V13" s="3">
        <f>'[1]LStk insg'!V124</f>
        <v>100.47053892989912</v>
      </c>
      <c r="X13" s="18" t="str">
        <f t="shared" ref="X13:X18" si="6">HLOOKUP(Y13,$L13:$U122,ROW(L$114)-ROW(X13)+1,0)</f>
        <v>HH</v>
      </c>
      <c r="Y13" s="19">
        <f t="shared" ref="Y13:Y17" si="7">MIN(L13:U13)</f>
        <v>91.961275341202722</v>
      </c>
      <c r="Z13" s="18" t="str">
        <f t="shared" ref="Z13:Z18" si="8">HLOOKUP(AA13,$L13:$U122,ROW(N$114)-ROW(Z13)+1,0)</f>
        <v>SL</v>
      </c>
      <c r="AA13" s="19">
        <f t="shared" ref="AA13:AA17" si="9">MAX(L13:U13)</f>
        <v>104.87620145365051</v>
      </c>
    </row>
    <row r="14" spans="1:27" x14ac:dyDescent="0.35">
      <c r="A14" s="7">
        <f>'[1]LStk insg'!A125</f>
        <v>2020</v>
      </c>
      <c r="B14" s="3">
        <f>'[1]LStk insg'!B125</f>
        <v>98.801223151239398</v>
      </c>
      <c r="C14" s="3">
        <f>'[1]LStk insg'!C125</f>
        <v>102.35108183421184</v>
      </c>
      <c r="D14" s="3">
        <f>'[1]LStk insg'!D125</f>
        <v>106.37922088428475</v>
      </c>
      <c r="E14" s="3">
        <f>'[1]LStk insg'!E125</f>
        <v>100.89173379900215</v>
      </c>
      <c r="F14" s="3">
        <f>'[1]LStk insg'!F125</f>
        <v>104.43140947015735</v>
      </c>
      <c r="G14" s="3">
        <f>'[1]LStk insg'!G125</f>
        <v>105.0305259425716</v>
      </c>
      <c r="H14" s="14">
        <f>'[1]LStk insg'!H125</f>
        <v>103.56349694924762</v>
      </c>
      <c r="I14" s="3">
        <f>'[1]LStk insg'!I125</f>
        <v>103.09401433589936</v>
      </c>
      <c r="J14" s="3">
        <f>'[1]LStk insg'!J125</f>
        <v>100.28079880285672</v>
      </c>
      <c r="K14" s="3">
        <f>'[1]LStk insg'!K125</f>
        <v>100</v>
      </c>
      <c r="L14" s="3">
        <f>'[1]LStk insg'!L125</f>
        <v>100.37685326194135</v>
      </c>
      <c r="M14" s="3">
        <f>'[1]LStk insg'!M125</f>
        <v>99.836065633146603</v>
      </c>
      <c r="N14" s="3">
        <f>'[1]LStk insg'!N125</f>
        <v>102.93529333622737</v>
      </c>
      <c r="O14" s="3">
        <f>'[1]LStk insg'!O125</f>
        <v>93.537844232716054</v>
      </c>
      <c r="P14" s="3">
        <f>'[1]LStk insg'!P125</f>
        <v>101.8460889681259</v>
      </c>
      <c r="Q14" s="3">
        <f>'[1]LStk insg'!Q125</f>
        <v>96.93566735721474</v>
      </c>
      <c r="R14" s="3">
        <f>'[1]LStk insg'!R125</f>
        <v>101.66236717784479</v>
      </c>
      <c r="S14" s="3">
        <f>'[1]LStk insg'!S125</f>
        <v>99.297327035646262</v>
      </c>
      <c r="T14" s="3">
        <f>'[1]LStk insg'!T125</f>
        <v>105.32468071276941</v>
      </c>
      <c r="U14" s="3">
        <f>'[1]LStk insg'!U125</f>
        <v>97.716410583848585</v>
      </c>
      <c r="V14" s="3">
        <f>'[1]LStk insg'!V125</f>
        <v>100.58344441765539</v>
      </c>
      <c r="X14" s="18" t="str">
        <f t="shared" si="6"/>
        <v>HH</v>
      </c>
      <c r="Y14" s="19">
        <f t="shared" si="7"/>
        <v>93.537844232716054</v>
      </c>
      <c r="Z14" s="18" t="str">
        <f t="shared" si="8"/>
        <v>SL</v>
      </c>
      <c r="AA14" s="19">
        <f t="shared" si="9"/>
        <v>105.32468071276941</v>
      </c>
    </row>
    <row r="15" spans="1:27" x14ac:dyDescent="0.35">
      <c r="A15" s="7">
        <f>'[1]LStk insg'!A126</f>
        <v>2021</v>
      </c>
      <c r="B15" s="3">
        <f>'[1]LStk insg'!B126</f>
        <v>99.535449628112701</v>
      </c>
      <c r="C15" s="3">
        <f>'[1]LStk insg'!C126</f>
        <v>102.68639395713086</v>
      </c>
      <c r="D15" s="3">
        <f>'[1]LStk insg'!D126</f>
        <v>107.99941772493381</v>
      </c>
      <c r="E15" s="3">
        <f>'[1]LStk insg'!E126</f>
        <v>101.84732456145585</v>
      </c>
      <c r="F15" s="3">
        <f>'[1]LStk insg'!F126</f>
        <v>106.63045690721633</v>
      </c>
      <c r="G15" s="3">
        <f>'[1]LStk insg'!G126</f>
        <v>107.60719010751889</v>
      </c>
      <c r="H15" s="14">
        <f>'[1]LStk insg'!H126</f>
        <v>105.25638859957579</v>
      </c>
      <c r="I15" s="3">
        <f>'[1]LStk insg'!I126</f>
        <v>104.376053090715</v>
      </c>
      <c r="J15" s="3">
        <f>'[1]LStk insg'!J126</f>
        <v>100.3833600931064</v>
      </c>
      <c r="K15" s="3">
        <f>'[1]LStk insg'!K126</f>
        <v>100</v>
      </c>
      <c r="L15" s="3">
        <f>'[1]LStk insg'!L126</f>
        <v>99.972562404092329</v>
      </c>
      <c r="M15" s="3">
        <f>'[1]LStk insg'!M126</f>
        <v>100.44088810000076</v>
      </c>
      <c r="N15" s="3">
        <f>'[1]LStk insg'!N126</f>
        <v>99.266280510828963</v>
      </c>
      <c r="O15" s="3">
        <f>'[1]LStk insg'!O126</f>
        <v>89.961311969452169</v>
      </c>
      <c r="P15" s="3">
        <f>'[1]LStk insg'!P126</f>
        <v>102.27596671111317</v>
      </c>
      <c r="Q15" s="3">
        <f>'[1]LStk insg'!Q126</f>
        <v>98.143503657593968</v>
      </c>
      <c r="R15" s="3">
        <f>'[1]LStk insg'!R126</f>
        <v>102.68538645986114</v>
      </c>
      <c r="S15" s="3">
        <f>'[1]LStk insg'!S126</f>
        <v>93.025028175669775</v>
      </c>
      <c r="T15" s="3">
        <f>'[1]LStk insg'!T126</f>
        <v>106.68138498115745</v>
      </c>
      <c r="U15" s="3">
        <f>'[1]LStk insg'!U126</f>
        <v>98.095527126111023</v>
      </c>
      <c r="V15" s="3">
        <f>'[1]LStk insg'!V126</f>
        <v>100.81331461343322</v>
      </c>
      <c r="X15" s="18" t="str">
        <f t="shared" si="6"/>
        <v>HH</v>
      </c>
      <c r="Y15" s="19">
        <f t="shared" si="7"/>
        <v>89.961311969452169</v>
      </c>
      <c r="Z15" s="18" t="str">
        <f t="shared" si="8"/>
        <v>SL</v>
      </c>
      <c r="AA15" s="19">
        <f t="shared" si="9"/>
        <v>106.68138498115745</v>
      </c>
    </row>
    <row r="16" spans="1:27" x14ac:dyDescent="0.35">
      <c r="A16" s="7">
        <f>'[1]LStk insg'!A127</f>
        <v>2022</v>
      </c>
      <c r="B16" s="3">
        <f>'[1]LStk insg'!B127</f>
        <v>96.568353123700888</v>
      </c>
      <c r="C16" s="3">
        <f>'[1]LStk insg'!C127</f>
        <v>99.655804114307429</v>
      </c>
      <c r="D16" s="3">
        <f>'[1]LStk insg'!D127</f>
        <v>107.37442294493182</v>
      </c>
      <c r="E16" s="3">
        <f>'[1]LStk insg'!E127</f>
        <v>99.310813050184507</v>
      </c>
      <c r="F16" s="3">
        <f>'[1]LStk insg'!F127</f>
        <v>107.22067255817474</v>
      </c>
      <c r="G16" s="3">
        <f>'[1]LStk insg'!G127</f>
        <v>109.36870732720732</v>
      </c>
      <c r="H16" s="14">
        <f>'[1]LStk insg'!H127</f>
        <v>104.68858528368547</v>
      </c>
      <c r="I16" s="3">
        <f>'[1]LStk insg'!I127</f>
        <v>102.78726787057253</v>
      </c>
      <c r="J16" s="3">
        <f>'[1]LStk insg'!J127</f>
        <v>100.50206725931754</v>
      </c>
      <c r="K16" s="3">
        <f>'[1]LStk insg'!K127</f>
        <v>100</v>
      </c>
      <c r="L16" s="3">
        <f>'[1]LStk insg'!L127</f>
        <v>99.428716359930007</v>
      </c>
      <c r="M16" s="3">
        <f>'[1]LStk insg'!M127</f>
        <v>100.68226665165064</v>
      </c>
      <c r="N16" s="3">
        <f>'[1]LStk insg'!N127</f>
        <v>98.892959311855648</v>
      </c>
      <c r="O16" s="3">
        <f>'[1]LStk insg'!O127</f>
        <v>86.540790779047768</v>
      </c>
      <c r="P16" s="3">
        <f>'[1]LStk insg'!P127</f>
        <v>103.16060205726767</v>
      </c>
      <c r="Q16" s="3">
        <f>'[1]LStk insg'!Q127</f>
        <v>97.769260452456621</v>
      </c>
      <c r="R16" s="3">
        <f>'[1]LStk insg'!R127</f>
        <v>103.3235749232614</v>
      </c>
      <c r="S16" s="3">
        <f>'[1]LStk insg'!S127</f>
        <v>96.372726778424706</v>
      </c>
      <c r="T16" s="3">
        <f>'[1]LStk insg'!T127</f>
        <v>105.82507708426772</v>
      </c>
      <c r="U16" s="3">
        <f>'[1]LStk insg'!U127</f>
        <v>95.340011275175598</v>
      </c>
      <c r="V16" s="3">
        <f>'[1]LStk insg'!V127</f>
        <v>100.75934609514707</v>
      </c>
      <c r="X16" s="18" t="str">
        <f t="shared" si="6"/>
        <v>HH</v>
      </c>
      <c r="Y16" s="19">
        <f t="shared" si="7"/>
        <v>86.540790779047768</v>
      </c>
      <c r="Z16" s="18" t="str">
        <f t="shared" si="8"/>
        <v>SL</v>
      </c>
      <c r="AA16" s="19">
        <f t="shared" si="9"/>
        <v>105.82507708426772</v>
      </c>
    </row>
    <row r="17" spans="1:27" x14ac:dyDescent="0.35">
      <c r="A17" s="7">
        <f>'[1]LStk insg'!A128</f>
        <v>2023</v>
      </c>
      <c r="B17" s="3">
        <f>'[1]LStk insg'!B128</f>
        <v>94.641561853230399</v>
      </c>
      <c r="C17" s="3">
        <f>'[1]LStk insg'!C128</f>
        <v>99.853071091698752</v>
      </c>
      <c r="D17" s="3">
        <f>'[1]LStk insg'!D128</f>
        <v>106.94046728186267</v>
      </c>
      <c r="E17" s="3">
        <f>'[1]LStk insg'!E128</f>
        <v>99.424521766931321</v>
      </c>
      <c r="F17" s="3">
        <f>'[1]LStk insg'!F128</f>
        <v>106.21226603138314</v>
      </c>
      <c r="G17" s="3">
        <f>'[1]LStk insg'!G128</f>
        <v>108.85252507124696</v>
      </c>
      <c r="H17" s="14">
        <f>'[1]LStk insg'!H128</f>
        <v>104.06926259926361</v>
      </c>
      <c r="I17" s="3">
        <f>'[1]LStk insg'!I128</f>
        <v>102.08932253837327</v>
      </c>
      <c r="J17" s="3">
        <f>'[1]LStk insg'!J128</f>
        <v>100.46123327677063</v>
      </c>
      <c r="K17" s="3">
        <f>'[1]LStk insg'!K128</f>
        <v>100</v>
      </c>
      <c r="L17" s="3">
        <f>'[1]LStk insg'!L128</f>
        <v>98.346680444329635</v>
      </c>
      <c r="M17" s="3">
        <f>'[1]LStk insg'!M128</f>
        <v>99.349060379589403</v>
      </c>
      <c r="N17" s="3">
        <f>'[1]LStk insg'!N128</f>
        <v>101.83749336165693</v>
      </c>
      <c r="O17" s="3">
        <f>'[1]LStk insg'!O128</f>
        <v>94.856686855977529</v>
      </c>
      <c r="P17" s="3">
        <f>'[1]LStk insg'!P128</f>
        <v>102.56025867951931</v>
      </c>
      <c r="Q17" s="3">
        <f>'[1]LStk insg'!Q128</f>
        <v>97.042867085933025</v>
      </c>
      <c r="R17" s="3">
        <f>'[1]LStk insg'!R128</f>
        <v>102.92506133733461</v>
      </c>
      <c r="S17" s="3">
        <f>'[1]LStk insg'!S128</f>
        <v>99.950403806842942</v>
      </c>
      <c r="T17" s="3">
        <f>'[1]LStk insg'!T128</f>
        <v>104.71932916483084</v>
      </c>
      <c r="U17" s="3">
        <f>'[1]LStk insg'!U128</f>
        <v>97.86641929499072</v>
      </c>
      <c r="V17" s="3">
        <f>'[1]LStk insg'!V128</f>
        <v>100.65766577728601</v>
      </c>
      <c r="X17" s="18" t="str">
        <f t="shared" si="6"/>
        <v>HH</v>
      </c>
      <c r="Y17" s="19">
        <f t="shared" si="7"/>
        <v>94.856686855977529</v>
      </c>
      <c r="Z17" s="18" t="str">
        <f t="shared" si="8"/>
        <v>SL</v>
      </c>
      <c r="AA17" s="19">
        <f t="shared" si="9"/>
        <v>104.71932916483084</v>
      </c>
    </row>
    <row r="18" spans="1:27" x14ac:dyDescent="0.35">
      <c r="A18" s="7">
        <f>'[1]LStk insg'!A129</f>
        <v>2024</v>
      </c>
      <c r="B18" s="3">
        <f>'[1]LStk insg'!B129</f>
        <v>94.108879548259438</v>
      </c>
      <c r="C18" s="3">
        <f>'[1]LStk insg'!C129</f>
        <v>98.522037171312348</v>
      </c>
      <c r="D18" s="3">
        <f>'[1]LStk insg'!D129</f>
        <v>106.16253848988862</v>
      </c>
      <c r="E18" s="3">
        <f>'[1]LStk insg'!E129</f>
        <v>99.937568005941756</v>
      </c>
      <c r="F18" s="3">
        <f>'[1]LStk insg'!F129</f>
        <v>106.6172764440614</v>
      </c>
      <c r="G18" s="3">
        <f>'[1]LStk insg'!G129</f>
        <v>106.7941829038021</v>
      </c>
      <c r="H18" s="14">
        <f>'[1]LStk insg'!H129</f>
        <v>103.19699291251219</v>
      </c>
      <c r="I18" s="3">
        <f>'[1]LStk insg'!I129</f>
        <v>101.71301827060203</v>
      </c>
      <c r="J18" s="3">
        <f>'[1]LStk insg'!J129</f>
        <v>100.37418550930231</v>
      </c>
      <c r="K18" s="3">
        <f>'[1]LStk insg'!K129</f>
        <v>100</v>
      </c>
      <c r="L18" s="3">
        <f>'[1]LStk insg'!L129</f>
        <v>99.170715891311787</v>
      </c>
      <c r="M18" s="3">
        <f>'[1]LStk insg'!M129</f>
        <v>99.600418156022357</v>
      </c>
      <c r="N18" s="3">
        <f>'[1]LStk insg'!N129</f>
        <v>101.97095706670768</v>
      </c>
      <c r="O18" s="3">
        <f>'[1]LStk insg'!O129</f>
        <v>92.628408044288207</v>
      </c>
      <c r="P18" s="3">
        <f>'[1]LStk insg'!P129</f>
        <v>102.3004793954594</v>
      </c>
      <c r="Q18" s="3">
        <f>'[1]LStk insg'!Q129</f>
        <v>95.504848554116791</v>
      </c>
      <c r="R18" s="3">
        <f>'[1]LStk insg'!R129</f>
        <v>103.29268640945826</v>
      </c>
      <c r="S18" s="3">
        <f>'[1]LStk insg'!S129</f>
        <v>99.655228904178969</v>
      </c>
      <c r="T18" s="3">
        <f>'[1]LStk insg'!T129</f>
        <v>107.45574015323768</v>
      </c>
      <c r="U18" s="3">
        <f>'[1]LStk insg'!U129</f>
        <v>97.676942353831549</v>
      </c>
      <c r="V18" s="3">
        <f>'[1]LStk insg'!V129</f>
        <v>100.52054789141904</v>
      </c>
      <c r="X18" s="18" t="str">
        <f t="shared" si="6"/>
        <v>HH</v>
      </c>
      <c r="Y18" s="19">
        <f t="shared" ref="Y18" si="10">MIN(L18:U18)</f>
        <v>92.628408044288207</v>
      </c>
      <c r="Z18" s="18" t="str">
        <f t="shared" si="8"/>
        <v>SL</v>
      </c>
      <c r="AA18" s="19">
        <f t="shared" ref="AA18" si="11">MAX(L18:U18)</f>
        <v>107.45574015323768</v>
      </c>
    </row>
    <row r="19" spans="1:27" x14ac:dyDescent="0.35">
      <c r="A19">
        <f>A18+1</f>
        <v>2025</v>
      </c>
      <c r="B19" s="3">
        <f>'[1]LStk insg'!B130</f>
        <v>94.468368811695953</v>
      </c>
      <c r="C19" s="3">
        <f>'[1]LStk insg'!C130</f>
        <v>97.506860096762566</v>
      </c>
      <c r="D19" s="3">
        <f>'[1]LStk insg'!D130</f>
        <v>105.53153241682473</v>
      </c>
      <c r="E19" s="3">
        <f>'[1]LStk insg'!E130</f>
        <v>100.17621606554927</v>
      </c>
      <c r="F19" s="3">
        <f>'[1]LStk insg'!F130</f>
        <v>105.36165041407715</v>
      </c>
      <c r="G19" s="3">
        <f>'[1]LStk insg'!G130</f>
        <v>106.12891086904838</v>
      </c>
      <c r="H19" s="14">
        <f>'[1]LStk insg'!H130</f>
        <v>102.73705918252372</v>
      </c>
      <c r="I19" s="3">
        <f>'[1]LStk insg'!I130</f>
        <v>101.28287158281705</v>
      </c>
      <c r="J19" s="3">
        <f>'[1]LStk insg'!J130</f>
        <v>100.33216483429295</v>
      </c>
      <c r="K19" s="3">
        <f>'[1]LStk insg'!K130</f>
        <v>100</v>
      </c>
      <c r="L19" s="3">
        <f>'[1]LStk insg'!L130</f>
        <v>99.18445522278958</v>
      </c>
      <c r="M19" s="3">
        <f>'[1]LStk insg'!M130</f>
        <v>99.296195921688138</v>
      </c>
      <c r="N19" s="3">
        <f>'[1]LStk insg'!N130</f>
        <v>102.45500966196053</v>
      </c>
      <c r="O19" s="3">
        <f>'[1]LStk insg'!O130</f>
        <v>94.069249582128407</v>
      </c>
      <c r="P19" s="3">
        <f>'[1]LStk insg'!P130</f>
        <v>102.30487681865186</v>
      </c>
      <c r="Q19" s="3">
        <f>'[1]LStk insg'!Q130</f>
        <v>95.067975590342286</v>
      </c>
      <c r="R19" s="3">
        <f>'[1]LStk insg'!R130</f>
        <v>103.53883296289735</v>
      </c>
      <c r="S19" s="3">
        <f>'[1]LStk insg'!S130</f>
        <v>99.622828024604203</v>
      </c>
      <c r="T19" s="3">
        <f>'[1]LStk insg'!T130</f>
        <v>106.44817944142955</v>
      </c>
      <c r="U19" s="3">
        <f>'[1]LStk insg'!U130</f>
        <v>97.244072442644068</v>
      </c>
      <c r="V19" s="3">
        <f>'[1]LStk insg'!V130</f>
        <v>100.45634938021577</v>
      </c>
      <c r="X19" s="18" t="str">
        <f t="shared" ref="X19" si="12">HLOOKUP(Y19,$L19:$U130,ROW(L$114)-ROW(X19)+1,0)</f>
        <v>HH</v>
      </c>
      <c r="Y19" s="19">
        <f>MIN(L19:U19)</f>
        <v>94.069249582128407</v>
      </c>
      <c r="Z19" s="18" t="str">
        <f t="shared" ref="Z19" si="13">HLOOKUP(AA19,$L19:$U130,ROW(N$114)-ROW(Z19)+1,0)</f>
        <v>SL</v>
      </c>
      <c r="AA19" s="19">
        <f>MAX(L19:U19)</f>
        <v>106.44817944142955</v>
      </c>
    </row>
    <row r="20" spans="1:27" x14ac:dyDescent="0.35">
      <c r="A20" s="7"/>
      <c r="B20" s="3"/>
      <c r="C20" s="3"/>
      <c r="D20" s="3"/>
      <c r="E20" s="3"/>
      <c r="F20" s="3"/>
      <c r="G20" s="3"/>
      <c r="H20" s="14"/>
      <c r="I20" s="3"/>
      <c r="J20" s="3"/>
      <c r="K20" s="3"/>
      <c r="L20" s="3"/>
      <c r="M20" s="3"/>
      <c r="N20" s="3"/>
      <c r="O20" s="3"/>
      <c r="P20" s="3"/>
      <c r="Q20" s="3"/>
      <c r="R20" s="3"/>
      <c r="S20" s="3"/>
      <c r="T20" s="3"/>
      <c r="U20" s="3"/>
      <c r="V20" s="3"/>
      <c r="X20" s="11"/>
      <c r="Y20" s="11"/>
      <c r="Z20" s="11"/>
      <c r="AA20" s="11"/>
    </row>
    <row r="21" spans="1:27" x14ac:dyDescent="0.35">
      <c r="A21" s="4" t="s">
        <v>403</v>
      </c>
      <c r="X21" s="11"/>
      <c r="Y21" s="11"/>
      <c r="Z21" s="11"/>
      <c r="AA21" s="11"/>
    </row>
    <row r="22" spans="1:27" x14ac:dyDescent="0.35">
      <c r="A22">
        <f>'[1]LStk VG'!A68</f>
        <v>2019</v>
      </c>
      <c r="B22" s="3">
        <f>'[1]LStk VG'!B68</f>
        <v>93.270520769490517</v>
      </c>
      <c r="C22" s="3">
        <f>'[1]LStk VG'!C68</f>
        <v>101.3784982345249</v>
      </c>
      <c r="D22" s="3">
        <f>'[1]LStk VG'!D68</f>
        <v>102.0337877359762</v>
      </c>
      <c r="E22" s="3">
        <f>'[1]LStk VG'!E68</f>
        <v>89.3591773316939</v>
      </c>
      <c r="F22" s="3">
        <f>'[1]LStk VG'!F68</f>
        <v>99.641431488309934</v>
      </c>
      <c r="G22" s="3">
        <f>'[1]LStk VG'!G68</f>
        <v>97.287301181964096</v>
      </c>
      <c r="H22" s="14">
        <f>'[1]LStk VG'!H68</f>
        <v>97.727808006010392</v>
      </c>
      <c r="I22" s="3">
        <f>'[1]LStk VG'!I68</f>
        <v>97.820468875673768</v>
      </c>
      <c r="J22" s="3">
        <f>'[1]LStk VG'!J68</f>
        <v>99.957308833063024</v>
      </c>
      <c r="K22" s="3">
        <f>'[1]LStk VG'!K68</f>
        <v>100</v>
      </c>
      <c r="L22" s="3">
        <f>'[1]LStk VG'!L68</f>
        <v>99.64630084422339</v>
      </c>
      <c r="M22" s="3">
        <f>'[1]LStk VG'!M68</f>
        <v>97.218852561000077</v>
      </c>
      <c r="N22" s="3">
        <f>'[1]LStk VG'!N68</f>
        <v>110.36704136377426</v>
      </c>
      <c r="O22" s="3">
        <f>'[1]LStk VG'!O68</f>
        <v>86.675566132829275</v>
      </c>
      <c r="P22" s="3">
        <f>'[1]LStk VG'!P68</f>
        <v>98.978402673219918</v>
      </c>
      <c r="Q22" s="3">
        <f>'[1]LStk VG'!Q68</f>
        <v>92.715130806045707</v>
      </c>
      <c r="R22" s="3">
        <f>'[1]LStk VG'!R68</f>
        <v>107.00918724692023</v>
      </c>
      <c r="S22" s="3">
        <f>'[1]LStk VG'!S68</f>
        <v>104.30055004830092</v>
      </c>
      <c r="T22" s="3">
        <f>'[1]LStk VG'!T68</f>
        <v>116.04449605783972</v>
      </c>
      <c r="U22" s="3">
        <f>'[1]LStk VG'!U68</f>
        <v>100.07945660009521</v>
      </c>
      <c r="V22" s="3">
        <f>'[1]LStk VG'!V68</f>
        <v>99.804402234557998</v>
      </c>
      <c r="X22" s="18" t="str">
        <f t="shared" ref="X22:X27" si="14">HLOOKUP(Y22,$L22:$U129,ROW(L$114)-ROW(X22)+1,0)</f>
        <v>HH</v>
      </c>
      <c r="Y22" s="19">
        <f t="shared" ref="Y22:Y26" si="15">MIN(L22:U22)</f>
        <v>86.675566132829275</v>
      </c>
      <c r="Z22" s="18" t="str">
        <f t="shared" ref="Z22:Z27" si="16">HLOOKUP(AA22,$L22:$U129,ROW(N$114)-ROW(Z22)+1,0)</f>
        <v>SL</v>
      </c>
      <c r="AA22" s="19">
        <f t="shared" ref="AA22:AA26" si="17">MAX(L22:U22)</f>
        <v>116.04449605783972</v>
      </c>
    </row>
    <row r="23" spans="1:27" x14ac:dyDescent="0.35">
      <c r="A23">
        <f>'[1]LStk VG'!A69</f>
        <v>2020</v>
      </c>
      <c r="B23" s="3">
        <f>'[1]LStk VG'!B69</f>
        <v>97.191705155743676</v>
      </c>
      <c r="C23" s="3">
        <f>'[1]LStk VG'!C69</f>
        <v>102.5722763142565</v>
      </c>
      <c r="D23" s="3">
        <f>'[1]LStk VG'!D69</f>
        <v>101.85377595900844</v>
      </c>
      <c r="E23" s="3">
        <f>'[1]LStk VG'!E69</f>
        <v>91.054547228745875</v>
      </c>
      <c r="F23" s="3">
        <f>'[1]LStk VG'!F69</f>
        <v>96.789693282069791</v>
      </c>
      <c r="G23" s="3">
        <f>'[1]LStk VG'!G69</f>
        <v>97.404322521480694</v>
      </c>
      <c r="H23" s="14">
        <f>'[1]LStk VG'!H69</f>
        <v>97.98966676556465</v>
      </c>
      <c r="I23" s="3">
        <f>'[1]LStk VG'!I69</f>
        <v>98.107121235569124</v>
      </c>
      <c r="J23" s="3">
        <f>'[1]LStk VG'!J69</f>
        <v>99.956983968061834</v>
      </c>
      <c r="K23" s="3">
        <f>'[1]LStk VG'!K69</f>
        <v>100</v>
      </c>
      <c r="L23" s="3">
        <f>'[1]LStk VG'!L69</f>
        <v>98.410432683585313</v>
      </c>
      <c r="M23" s="3">
        <f>'[1]LStk VG'!M69</f>
        <v>96.52160194312421</v>
      </c>
      <c r="N23" s="3">
        <f>'[1]LStk VG'!N69</f>
        <v>109.40012519587157</v>
      </c>
      <c r="O23" s="3">
        <f>'[1]LStk VG'!O69</f>
        <v>104.51910689418911</v>
      </c>
      <c r="P23" s="3">
        <f>'[1]LStk VG'!P69</f>
        <v>97.675704124880781</v>
      </c>
      <c r="Q23" s="3">
        <f>'[1]LStk VG'!Q69</f>
        <v>95.381882179090994</v>
      </c>
      <c r="R23" s="3">
        <f>'[1]LStk VG'!R69</f>
        <v>107.03878353095647</v>
      </c>
      <c r="S23" s="3">
        <f>'[1]LStk VG'!S69</f>
        <v>104.53423892480096</v>
      </c>
      <c r="T23" s="3">
        <f>'[1]LStk VG'!T69</f>
        <v>115.29718754897186</v>
      </c>
      <c r="U23" s="3">
        <f>'[1]LStk VG'!U69</f>
        <v>95.254125556422153</v>
      </c>
      <c r="V23" s="3">
        <f>'[1]LStk VG'!V69</f>
        <v>99.827954858655161</v>
      </c>
      <c r="X23" s="18" t="str">
        <f t="shared" si="14"/>
        <v>SH</v>
      </c>
      <c r="Y23" s="19">
        <f t="shared" si="15"/>
        <v>95.254125556422153</v>
      </c>
      <c r="Z23" s="18" t="str">
        <f t="shared" si="16"/>
        <v>SL</v>
      </c>
      <c r="AA23" s="19">
        <f t="shared" si="17"/>
        <v>115.29718754897186</v>
      </c>
    </row>
    <row r="24" spans="1:27" x14ac:dyDescent="0.35">
      <c r="A24">
        <f>'[1]LStk VG'!A70</f>
        <v>2021</v>
      </c>
      <c r="B24" s="3">
        <f>'[1]LStk VG'!B70</f>
        <v>94.372452663970407</v>
      </c>
      <c r="C24" s="3">
        <f>'[1]LStk VG'!C70</f>
        <v>99.67425733098581</v>
      </c>
      <c r="D24" s="3">
        <f>'[1]LStk VG'!D70</f>
        <v>106.32836013308162</v>
      </c>
      <c r="E24" s="3">
        <f>'[1]LStk VG'!E70</f>
        <v>92.574991920242951</v>
      </c>
      <c r="F24" s="3">
        <f>'[1]LStk VG'!F70</f>
        <v>99.477816407040194</v>
      </c>
      <c r="G24" s="3">
        <f>'[1]LStk VG'!G70</f>
        <v>104.1217880727767</v>
      </c>
      <c r="H24" s="14">
        <f>'[1]LStk VG'!H70</f>
        <v>100.45257383877106</v>
      </c>
      <c r="I24" s="3">
        <f>'[1]LStk VG'!I70</f>
        <v>99.902142794178786</v>
      </c>
      <c r="J24" s="3">
        <f>'[1]LStk VG'!J70</f>
        <v>100.06607926353786</v>
      </c>
      <c r="K24" s="3">
        <f>'[1]LStk VG'!K70</f>
        <v>100</v>
      </c>
      <c r="L24" s="3">
        <f>'[1]LStk VG'!L70</f>
        <v>96.269401029800761</v>
      </c>
      <c r="M24" s="3">
        <f>'[1]LStk VG'!M70</f>
        <v>98.4806522988155</v>
      </c>
      <c r="N24" s="3">
        <f>'[1]LStk VG'!N70</f>
        <v>91.726758173296972</v>
      </c>
      <c r="O24" s="3">
        <f>'[1]LStk VG'!O70</f>
        <v>92.091599532289408</v>
      </c>
      <c r="P24" s="3">
        <f>'[1]LStk VG'!P70</f>
        <v>97.310954804652653</v>
      </c>
      <c r="Q24" s="3">
        <f>'[1]LStk VG'!Q70</f>
        <v>100.3264244573805</v>
      </c>
      <c r="R24" s="3">
        <f>'[1]LStk VG'!R70</f>
        <v>108.10847395111924</v>
      </c>
      <c r="S24" s="3">
        <f>'[1]LStk VG'!S70</f>
        <v>98.159375896741324</v>
      </c>
      <c r="T24" s="3">
        <f>'[1]LStk VG'!T70</f>
        <v>110.01317673137601</v>
      </c>
      <c r="U24" s="3">
        <f>'[1]LStk VG'!U70</f>
        <v>102.836602181133</v>
      </c>
      <c r="V24" s="3">
        <f>'[1]LStk VG'!V70</f>
        <v>100.08700023273602</v>
      </c>
      <c r="X24" s="18" t="str">
        <f t="shared" si="14"/>
        <v>HB</v>
      </c>
      <c r="Y24" s="19">
        <f t="shared" si="15"/>
        <v>91.726758173296972</v>
      </c>
      <c r="Z24" s="18" t="str">
        <f t="shared" si="16"/>
        <v>SL</v>
      </c>
      <c r="AA24" s="19">
        <f t="shared" si="17"/>
        <v>110.01317673137601</v>
      </c>
    </row>
    <row r="25" spans="1:27" x14ac:dyDescent="0.35">
      <c r="A25">
        <f>'[1]LStk VG'!A71</f>
        <v>2022</v>
      </c>
      <c r="B25" s="3">
        <f>'[1]LStk VG'!B71</f>
        <v>86.421322782279134</v>
      </c>
      <c r="C25" s="3">
        <f>'[1]LStk VG'!C71</f>
        <v>99.857134649043644</v>
      </c>
      <c r="D25" s="3">
        <f>'[1]LStk VG'!D71</f>
        <v>105.46080974282536</v>
      </c>
      <c r="E25" s="3">
        <f>'[1]LStk VG'!E71</f>
        <v>85.576536299783442</v>
      </c>
      <c r="F25" s="3">
        <f>'[1]LStk VG'!F71</f>
        <v>100.29784805573337</v>
      </c>
      <c r="G25" s="3">
        <f>'[1]LStk VG'!G71</f>
        <v>103.92323102345911</v>
      </c>
      <c r="H25" s="14">
        <f>'[1]LStk VG'!H71</f>
        <v>97.839823533182354</v>
      </c>
      <c r="I25" s="3">
        <f>'[1]LStk VG'!I71</f>
        <v>96.952524550056864</v>
      </c>
      <c r="J25" s="3">
        <f>'[1]LStk VG'!J71</f>
        <v>100.06175013937593</v>
      </c>
      <c r="K25" s="3">
        <f>'[1]LStk VG'!K71</f>
        <v>100</v>
      </c>
      <c r="L25" s="3">
        <f>'[1]LStk VG'!L71</f>
        <v>94.674077828267485</v>
      </c>
      <c r="M25" s="3">
        <f>'[1]LStk VG'!M71</f>
        <v>98.961467921409593</v>
      </c>
      <c r="N25" s="3">
        <f>'[1]LStk VG'!N71</f>
        <v>91.374027734900011</v>
      </c>
      <c r="O25" s="3">
        <f>'[1]LStk VG'!O71</f>
        <v>85.050800254949763</v>
      </c>
      <c r="P25" s="3">
        <f>'[1]LStk VG'!P71</f>
        <v>99.218382346084184</v>
      </c>
      <c r="Q25" s="3">
        <f>'[1]LStk VG'!Q71</f>
        <v>103.65738283805332</v>
      </c>
      <c r="R25" s="3">
        <f>'[1]LStk VG'!R71</f>
        <v>108.10940856857853</v>
      </c>
      <c r="S25" s="3">
        <f>'[1]LStk VG'!S71</f>
        <v>99.711648569743744</v>
      </c>
      <c r="T25" s="3">
        <f>'[1]LStk VG'!T71</f>
        <v>102.46004016519048</v>
      </c>
      <c r="U25" s="3">
        <f>'[1]LStk VG'!U71</f>
        <v>103.69794187544508</v>
      </c>
      <c r="V25" s="3">
        <f>'[1]LStk VG'!V71</f>
        <v>99.799898554700292</v>
      </c>
      <c r="X25" s="18" t="str">
        <f t="shared" si="14"/>
        <v>HH</v>
      </c>
      <c r="Y25" s="19">
        <f t="shared" si="15"/>
        <v>85.050800254949763</v>
      </c>
      <c r="Z25" s="18" t="str">
        <f t="shared" si="16"/>
        <v>NW</v>
      </c>
      <c r="AA25" s="19">
        <f t="shared" si="17"/>
        <v>108.10940856857853</v>
      </c>
    </row>
    <row r="26" spans="1:27" x14ac:dyDescent="0.35">
      <c r="A26">
        <f>'[1]LStk VG'!A72</f>
        <v>2023</v>
      </c>
      <c r="B26" s="3">
        <f>'[1]LStk VG'!B72</f>
        <v>95.127994391200005</v>
      </c>
      <c r="C26" s="3">
        <f>'[1]LStk VG'!C72</f>
        <v>97.522722446139397</v>
      </c>
      <c r="D26" s="3">
        <f>'[1]LStk VG'!D72</f>
        <v>104.34701763583764</v>
      </c>
      <c r="E26" s="3">
        <f>'[1]LStk VG'!E72</f>
        <v>94.583089003033422</v>
      </c>
      <c r="F26" s="3">
        <f>'[1]LStk VG'!F72</f>
        <v>101.86896820477931</v>
      </c>
      <c r="G26" s="3">
        <f>'[1]LStk VG'!G72</f>
        <v>100.07224089178864</v>
      </c>
      <c r="H26" s="14">
        <f>'[1]LStk VG'!H72</f>
        <v>100.05951155173767</v>
      </c>
      <c r="I26" s="3">
        <f>'[1]LStk VG'!I72</f>
        <v>100.07235072994737</v>
      </c>
      <c r="J26" s="3">
        <f>'[1]LStk VG'!J72</f>
        <v>100.00144942151556</v>
      </c>
      <c r="K26" s="3">
        <f>'[1]LStk VG'!K72</f>
        <v>100</v>
      </c>
      <c r="L26" s="3">
        <f>'[1]LStk VG'!L72</f>
        <v>93.876123575201078</v>
      </c>
      <c r="M26" s="3">
        <f>'[1]LStk VG'!M72</f>
        <v>96.777982440501802</v>
      </c>
      <c r="N26" s="3">
        <f>'[1]LStk VG'!N72</f>
        <v>91.923626943102633</v>
      </c>
      <c r="O26" s="3">
        <f>'[1]LStk VG'!O72</f>
        <v>92.701937422890424</v>
      </c>
      <c r="P26" s="3">
        <f>'[1]LStk VG'!P72</f>
        <v>98.967789592999694</v>
      </c>
      <c r="Q26" s="3">
        <f>'[1]LStk VG'!Q72</f>
        <v>103.16511746982763</v>
      </c>
      <c r="R26" s="3">
        <f>'[1]LStk VG'!R72</f>
        <v>109.41455357080552</v>
      </c>
      <c r="S26" s="3">
        <f>'[1]LStk VG'!S72</f>
        <v>107.9201685629462</v>
      </c>
      <c r="T26" s="3">
        <f>'[1]LStk VG'!T72</f>
        <v>105.80203532833868</v>
      </c>
      <c r="U26" s="3">
        <f>'[1]LStk VG'!U72</f>
        <v>103.43799372193581</v>
      </c>
      <c r="V26" s="3">
        <f>'[1]LStk VG'!V72</f>
        <v>100.0377218406808</v>
      </c>
      <c r="X26" s="18" t="str">
        <f t="shared" si="14"/>
        <v>HB</v>
      </c>
      <c r="Y26" s="19">
        <f t="shared" si="15"/>
        <v>91.923626943102633</v>
      </c>
      <c r="Z26" s="18" t="str">
        <f t="shared" si="16"/>
        <v>NW</v>
      </c>
      <c r="AA26" s="19">
        <f t="shared" si="17"/>
        <v>109.41455357080552</v>
      </c>
    </row>
    <row r="27" spans="1:27" x14ac:dyDescent="0.35">
      <c r="A27">
        <f>'[1]LStk VG'!A73</f>
        <v>2024</v>
      </c>
      <c r="B27" s="3">
        <f>'[1]LStk VG'!B73</f>
        <v>90.30983419578547</v>
      </c>
      <c r="C27" s="3">
        <f>'[1]LStk VG'!C73</f>
        <v>95.107747829176404</v>
      </c>
      <c r="D27" s="3">
        <f>'[1]LStk VG'!D73</f>
        <v>103.96802112481194</v>
      </c>
      <c r="E27" s="3">
        <f>'[1]LStk VG'!E73</f>
        <v>96.489844801988568</v>
      </c>
      <c r="F27" s="3">
        <f>'[1]LStk VG'!F73</f>
        <v>105.41238019881351</v>
      </c>
      <c r="G27" s="3">
        <f>'[1]LStk VG'!G73</f>
        <v>92.607680312874677</v>
      </c>
      <c r="H27" s="14">
        <f>'[1]LStk VG'!H73</f>
        <v>98.86634420329608</v>
      </c>
      <c r="I27" s="3">
        <f>'[1]LStk VG'!I73</f>
        <v>99.957632199525648</v>
      </c>
      <c r="J27" s="3">
        <f>'[1]LStk VG'!J73</f>
        <v>99.869128611261232</v>
      </c>
      <c r="K27" s="3">
        <f>'[1]LStk VG'!K73</f>
        <v>100</v>
      </c>
      <c r="L27" s="3">
        <f>'[1]LStk VG'!L73</f>
        <v>94.611693718486805</v>
      </c>
      <c r="M27" s="3">
        <f>'[1]LStk VG'!M73</f>
        <v>98.506317232097643</v>
      </c>
      <c r="N27" s="3">
        <f>'[1]LStk VG'!N73</f>
        <v>89.238480500312605</v>
      </c>
      <c r="O27" s="3">
        <f>'[1]LStk VG'!O73</f>
        <v>81.665115941237403</v>
      </c>
      <c r="P27" s="3">
        <f>'[1]LStk VG'!P73</f>
        <v>100.41926527317774</v>
      </c>
      <c r="Q27" s="3">
        <f>'[1]LStk VG'!Q73</f>
        <v>97.174853584498393</v>
      </c>
      <c r="R27" s="3">
        <f>'[1]LStk VG'!R73</f>
        <v>110.15447885430254</v>
      </c>
      <c r="S27" s="3">
        <f>'[1]LStk VG'!S73</f>
        <v>107.35696474224497</v>
      </c>
      <c r="T27" s="3">
        <f>'[1]LStk VG'!T73</f>
        <v>120.86493321900996</v>
      </c>
      <c r="U27" s="3">
        <f>'[1]LStk VG'!U73</f>
        <v>102.22613469993387</v>
      </c>
      <c r="V27" s="3">
        <f>'[1]LStk VG'!V73</f>
        <v>99.906809388463401</v>
      </c>
      <c r="X27" s="18" t="str">
        <f t="shared" si="14"/>
        <v>HH</v>
      </c>
      <c r="Y27" s="19">
        <f t="shared" ref="Y27" si="18">MIN(L27:U27)</f>
        <v>81.665115941237403</v>
      </c>
      <c r="Z27" s="18" t="str">
        <f t="shared" si="16"/>
        <v>SL</v>
      </c>
      <c r="AA27" s="19">
        <f t="shared" ref="AA27" si="19">MAX(L27:U27)</f>
        <v>120.86493321900996</v>
      </c>
    </row>
    <row r="28" spans="1:27" x14ac:dyDescent="0.35">
      <c r="A28">
        <f>A27+1</f>
        <v>2025</v>
      </c>
      <c r="B28" s="3">
        <f>'[1]LStk VG'!B74</f>
        <v>94.798064219868451</v>
      </c>
      <c r="C28" s="3">
        <f>'[1]LStk VG'!C74</f>
        <v>87.494969431492791</v>
      </c>
      <c r="D28" s="3">
        <f>'[1]LStk VG'!D74</f>
        <v>104.70992876672646</v>
      </c>
      <c r="E28" s="3">
        <f>'[1]LStk VG'!E74</f>
        <v>97.841657896226963</v>
      </c>
      <c r="F28" s="3">
        <f>'[1]LStk VG'!F74</f>
        <v>102.80532326368285</v>
      </c>
      <c r="G28" s="3">
        <f>'[1]LStk VG'!G74</f>
        <v>93.026730518441212</v>
      </c>
      <c r="H28" s="14">
        <f>'[1]LStk VG'!H74</f>
        <v>98.947540744230054</v>
      </c>
      <c r="I28" s="3">
        <f>'[1]LStk VG'!I74</f>
        <v>100.00104945952302</v>
      </c>
      <c r="J28" s="3">
        <f>'[1]LStk VG'!J74</f>
        <v>99.873738863574218</v>
      </c>
      <c r="K28" s="3">
        <f>'[1]LStk VG'!K74</f>
        <v>100</v>
      </c>
      <c r="L28" s="3">
        <f>'[1]LStk VG'!L74</f>
        <v>95.186535506986019</v>
      </c>
      <c r="M28" s="3">
        <f>'[1]LStk VG'!M74</f>
        <v>98.062029636163643</v>
      </c>
      <c r="N28" s="3">
        <f>'[1]LStk VG'!N74</f>
        <v>83.644511348099442</v>
      </c>
      <c r="O28" s="3">
        <f>'[1]LStk VG'!O74</f>
        <v>80.77856261630744</v>
      </c>
      <c r="P28" s="3">
        <f>'[1]LStk VG'!P74</f>
        <v>100.11875612890715</v>
      </c>
      <c r="Q28" s="3">
        <f>'[1]LStk VG'!Q74</f>
        <v>95.609245584040039</v>
      </c>
      <c r="R28" s="3">
        <f>'[1]LStk VG'!R74</f>
        <v>111.3435282492198</v>
      </c>
      <c r="S28" s="3">
        <f>'[1]LStk VG'!S74</f>
        <v>109.27560722793413</v>
      </c>
      <c r="T28" s="3">
        <f>'[1]LStk VG'!T74</f>
        <v>120.56489148765506</v>
      </c>
      <c r="U28" s="3">
        <f>'[1]LStk VG'!U74</f>
        <v>100.98684479472209</v>
      </c>
      <c r="V28" s="3">
        <f>'[1]LStk VG'!V74</f>
        <v>99.914326301183976</v>
      </c>
      <c r="X28" s="18" t="str">
        <f t="shared" ref="X28" si="20">HLOOKUP(Y28,$L28:$U139,ROW(L$114)-ROW(X28)+1,0)</f>
        <v>HH</v>
      </c>
      <c r="Y28" s="19">
        <f>MIN(L28:U28)</f>
        <v>80.77856261630744</v>
      </c>
      <c r="Z28" s="18" t="str">
        <f t="shared" ref="Z28" si="21">HLOOKUP(AA28,$L28:$U139,ROW(N$114)-ROW(Z28)+1,0)</f>
        <v>SL</v>
      </c>
      <c r="AA28" s="19">
        <f>MAX(L28:U28)</f>
        <v>120.56489148765506</v>
      </c>
    </row>
    <row r="29" spans="1:27" x14ac:dyDescent="0.35">
      <c r="B29" s="3"/>
      <c r="C29" s="3"/>
      <c r="D29" s="3"/>
      <c r="E29" s="3"/>
      <c r="F29" s="3"/>
      <c r="G29" s="3"/>
      <c r="H29" s="14"/>
      <c r="I29" s="3"/>
      <c r="J29" s="3"/>
      <c r="K29" s="3"/>
      <c r="L29" s="3"/>
      <c r="M29" s="3"/>
      <c r="N29" s="3"/>
      <c r="O29" s="3"/>
      <c r="P29" s="3"/>
      <c r="Q29" s="3"/>
      <c r="R29" s="3"/>
      <c r="S29" s="3"/>
      <c r="T29" s="3"/>
      <c r="U29" s="3"/>
      <c r="V29" s="3"/>
      <c r="X29" s="11"/>
      <c r="Y29" s="11"/>
      <c r="Z29" s="11"/>
      <c r="AA29" s="11"/>
    </row>
    <row r="30" spans="1:27" x14ac:dyDescent="0.35">
      <c r="A30" s="4" t="s">
        <v>404</v>
      </c>
      <c r="X30" s="11"/>
      <c r="Y30" s="11"/>
      <c r="Z30" s="11"/>
      <c r="AA30" s="11"/>
    </row>
    <row r="31" spans="1:27" x14ac:dyDescent="0.35">
      <c r="A31">
        <f>'[1]LStk VG'!A124</f>
        <v>2019</v>
      </c>
      <c r="B31" s="3">
        <f>'[1]LStk VG'!B124</f>
        <v>95.878653092836032</v>
      </c>
      <c r="C31" s="3">
        <f>'[1]LStk VG'!C124</f>
        <v>104.08788406369722</v>
      </c>
      <c r="D31" s="3">
        <f>'[1]LStk VG'!D124</f>
        <v>104.62313170842272</v>
      </c>
      <c r="E31" s="3">
        <f>'[1]LStk VG'!E124</f>
        <v>91.467455203969507</v>
      </c>
      <c r="F31" s="3">
        <f>'[1]LStk VG'!F124</f>
        <v>102.04994507894077</v>
      </c>
      <c r="G31" s="3">
        <f>'[1]LStk VG'!G124</f>
        <v>97.623257490184926</v>
      </c>
      <c r="H31" s="14">
        <f>'[1]LStk VG'!H124</f>
        <v>99.895529863516842</v>
      </c>
      <c r="I31" s="3">
        <f>'[1]LStk VG'!I124</f>
        <v>100.29210681502792</v>
      </c>
      <c r="J31" s="3">
        <f>'[1]LStk VG'!J124</f>
        <v>99.965742380655001</v>
      </c>
      <c r="K31" s="3">
        <f>'[1]LStk VG'!K124</f>
        <v>100</v>
      </c>
      <c r="L31" s="3">
        <f>'[1]LStk VG'!L124</f>
        <v>99.520217378217637</v>
      </c>
      <c r="M31" s="3">
        <f>'[1]LStk VG'!M124</f>
        <v>97.176043289960816</v>
      </c>
      <c r="N31" s="3">
        <f>'[1]LStk VG'!N124</f>
        <v>110.09802264661145</v>
      </c>
      <c r="O31" s="3">
        <f>'[1]LStk VG'!O124</f>
        <v>86.546355090847769</v>
      </c>
      <c r="P31" s="3">
        <f>'[1]LStk VG'!P124</f>
        <v>99.13079487532994</v>
      </c>
      <c r="Q31" s="3">
        <f>'[1]LStk VG'!Q124</f>
        <v>92.537513948477326</v>
      </c>
      <c r="R31" s="3">
        <f>'[1]LStk VG'!R124</f>
        <v>107.18234536082475</v>
      </c>
      <c r="S31" s="3">
        <f>'[1]LStk VG'!S124</f>
        <v>104.57530872850623</v>
      </c>
      <c r="T31" s="3">
        <f>'[1]LStk VG'!T124</f>
        <v>116.03602412916511</v>
      </c>
      <c r="U31" s="3">
        <f>'[1]LStk VG'!U124</f>
        <v>100.5208612648109</v>
      </c>
      <c r="V31" s="3">
        <f>'[1]LStk VG'!V124</f>
        <v>100.05305527470109</v>
      </c>
      <c r="X31" s="18" t="str">
        <f>HLOOKUP(Y31,$L31:$U136,ROW(L$114)-ROW(X31)+1,0)</f>
        <v>HH</v>
      </c>
      <c r="Y31" s="19">
        <f t="shared" ref="Y31:Y35" si="22">MIN(L31:U31)</f>
        <v>86.546355090847769</v>
      </c>
      <c r="Z31" s="18" t="str">
        <f>HLOOKUP(AA31,$L31:$U136,ROW(N$114)-ROW(Z31)+1,0)</f>
        <v>SL</v>
      </c>
      <c r="AA31" s="19">
        <f t="shared" ref="AA31:AA35" si="23">MAX(L31:U31)</f>
        <v>116.03602412916511</v>
      </c>
    </row>
    <row r="32" spans="1:27" x14ac:dyDescent="0.35">
      <c r="A32">
        <f>'[1]LStk VG'!A125</f>
        <v>2020</v>
      </c>
      <c r="B32" s="3">
        <f>'[1]LStk VG'!B125</f>
        <v>99.551542925917829</v>
      </c>
      <c r="C32" s="3">
        <f>'[1]LStk VG'!C125</f>
        <v>104.49014549197113</v>
      </c>
      <c r="D32" s="3">
        <f>'[1]LStk VG'!D125</f>
        <v>103.97875073861019</v>
      </c>
      <c r="E32" s="3">
        <f>'[1]LStk VG'!E125</f>
        <v>92.98902440138454</v>
      </c>
      <c r="F32" s="3">
        <f>'[1]LStk VG'!F125</f>
        <v>98.557133129738588</v>
      </c>
      <c r="G32" s="3">
        <f>'[1]LStk VG'!G125</f>
        <v>97.816154778488055</v>
      </c>
      <c r="H32" s="14">
        <f>'[1]LStk VG'!H125</f>
        <v>99.782787157264451</v>
      </c>
      <c r="I32" s="3">
        <f>'[1]LStk VG'!I125</f>
        <v>100.14161912389734</v>
      </c>
      <c r="J32" s="3">
        <f>'[1]LStk VG'!J125</f>
        <v>99.971736513966974</v>
      </c>
      <c r="K32" s="3">
        <f>'[1]LStk VG'!K125</f>
        <v>100</v>
      </c>
      <c r="L32" s="3">
        <f>'[1]LStk VG'!L125</f>
        <v>98.173998350528123</v>
      </c>
      <c r="M32" s="3">
        <f>'[1]LStk VG'!M125</f>
        <v>96.488573069862781</v>
      </c>
      <c r="N32" s="3">
        <f>'[1]LStk VG'!N125</f>
        <v>109.04669093463933</v>
      </c>
      <c r="O32" s="3">
        <f>'[1]LStk VG'!O125</f>
        <v>103.92082866911498</v>
      </c>
      <c r="P32" s="3">
        <f>'[1]LStk VG'!P125</f>
        <v>97.992171635105706</v>
      </c>
      <c r="Q32" s="3">
        <f>'[1]LStk VG'!Q125</f>
        <v>95.117081930539555</v>
      </c>
      <c r="R32" s="3">
        <f>'[1]LStk VG'!R125</f>
        <v>107.23312541637233</v>
      </c>
      <c r="S32" s="3">
        <f>'[1]LStk VG'!S125</f>
        <v>104.92909091209535</v>
      </c>
      <c r="T32" s="3">
        <f>'[1]LStk VG'!T125</f>
        <v>115.20131160172973</v>
      </c>
      <c r="U32" s="3">
        <f>'[1]LStk VG'!U125</f>
        <v>95.843065068210493</v>
      </c>
      <c r="V32" s="3">
        <f>'[1]LStk VG'!V125</f>
        <v>100.00940253211765</v>
      </c>
      <c r="X32" s="18" t="str">
        <f>HLOOKUP(Y32,$L32:$U137,ROW(L$114)-ROW(X32)+1,0)</f>
        <v>NI</v>
      </c>
      <c r="Y32" s="19">
        <f t="shared" si="22"/>
        <v>95.117081930539555</v>
      </c>
      <c r="Z32" s="18" t="str">
        <f>HLOOKUP(AA32,$L32:$U137,ROW(N$114)-ROW(Z32)+1,0)</f>
        <v>SL</v>
      </c>
      <c r="AA32" s="19">
        <f t="shared" si="23"/>
        <v>115.20131160172973</v>
      </c>
    </row>
    <row r="33" spans="1:27" x14ac:dyDescent="0.35">
      <c r="A33">
        <f>'[1]LStk VG'!A126</f>
        <v>2021</v>
      </c>
      <c r="B33" s="3">
        <f>'[1]LStk VG'!B126</f>
        <v>96.804892063794583</v>
      </c>
      <c r="C33" s="3">
        <f>'[1]LStk VG'!C126</f>
        <v>101.7438411957768</v>
      </c>
      <c r="D33" s="3">
        <f>'[1]LStk VG'!D126</f>
        <v>108.64298991428866</v>
      </c>
      <c r="E33" s="3">
        <f>'[1]LStk VG'!E126</f>
        <v>94.550738955869434</v>
      </c>
      <c r="F33" s="3">
        <f>'[1]LStk VG'!F126</f>
        <v>101.5394909430776</v>
      </c>
      <c r="G33" s="3">
        <f>'[1]LStk VG'!G126</f>
        <v>104.85805840706854</v>
      </c>
      <c r="H33" s="14">
        <f>'[1]LStk VG'!H126</f>
        <v>102.40952542677626</v>
      </c>
      <c r="I33" s="3">
        <f>'[1]LStk VG'!I126</f>
        <v>102.07088772239513</v>
      </c>
      <c r="J33" s="3">
        <f>'[1]LStk VG'!J126</f>
        <v>100.0697021699273</v>
      </c>
      <c r="K33" s="3">
        <f>'[1]LStk VG'!K126</f>
        <v>100</v>
      </c>
      <c r="L33" s="3">
        <f>'[1]LStk VG'!L126</f>
        <v>96.23566655667382</v>
      </c>
      <c r="M33" s="3">
        <f>'[1]LStk VG'!M126</f>
        <v>98.471498476036317</v>
      </c>
      <c r="N33" s="3">
        <f>'[1]LStk VG'!N126</f>
        <v>91.360910907879585</v>
      </c>
      <c r="O33" s="3">
        <f>'[1]LStk VG'!O126</f>
        <v>91.374766522528958</v>
      </c>
      <c r="P33" s="3">
        <f>'[1]LStk VG'!P126</f>
        <v>97.487468424989785</v>
      </c>
      <c r="Q33" s="3">
        <f>'[1]LStk VG'!Q126</f>
        <v>99.931429129944078</v>
      </c>
      <c r="R33" s="3">
        <f>'[1]LStk VG'!R126</f>
        <v>108.28788436443939</v>
      </c>
      <c r="S33" s="3">
        <f>'[1]LStk VG'!S126</f>
        <v>98.450018961246428</v>
      </c>
      <c r="T33" s="3">
        <f>'[1]LStk VG'!T126</f>
        <v>109.83176416113596</v>
      </c>
      <c r="U33" s="3">
        <f>'[1]LStk VG'!U126</f>
        <v>103.20322336942833</v>
      </c>
      <c r="V33" s="3">
        <f>'[1]LStk VG'!V126</f>
        <v>100.32742049848953</v>
      </c>
      <c r="X33" s="18" t="str">
        <f>HLOOKUP(Y33,$L33:$U138,ROW(L$114)-ROW(X33)+1,0)</f>
        <v>HB</v>
      </c>
      <c r="Y33" s="19">
        <f t="shared" si="22"/>
        <v>91.360910907879585</v>
      </c>
      <c r="Z33" s="18" t="str">
        <f>HLOOKUP(AA33,$L33:$U138,ROW(N$114)-ROW(Z33)+1,0)</f>
        <v>SL</v>
      </c>
      <c r="AA33" s="19">
        <f t="shared" si="23"/>
        <v>109.83176416113596</v>
      </c>
    </row>
    <row r="34" spans="1:27" x14ac:dyDescent="0.35">
      <c r="A34">
        <f>'[1]LStk VG'!A127</f>
        <v>2022</v>
      </c>
      <c r="B34" s="3">
        <f>'[1]LStk VG'!B127</f>
        <v>89.013054242343898</v>
      </c>
      <c r="C34" s="3">
        <f>'[1]LStk VG'!C127</f>
        <v>102.9868824523259</v>
      </c>
      <c r="D34" s="3">
        <f>'[1]LStk VG'!D127</f>
        <v>108.30428114033725</v>
      </c>
      <c r="E34" s="3">
        <f>'[1]LStk VG'!E127</f>
        <v>87.822738724887202</v>
      </c>
      <c r="F34" s="3">
        <f>'[1]LStk VG'!F127</f>
        <v>102.97811068502185</v>
      </c>
      <c r="G34" s="3">
        <f>'[1]LStk VG'!G127</f>
        <v>104.81462781986062</v>
      </c>
      <c r="H34" s="14">
        <f>'[1]LStk VG'!H127</f>
        <v>100.27505273107349</v>
      </c>
      <c r="I34" s="3">
        <f>'[1]LStk VG'!I127</f>
        <v>99.621214564106523</v>
      </c>
      <c r="J34" s="3">
        <f>'[1]LStk VG'!J127</f>
        <v>100.07441741329615</v>
      </c>
      <c r="K34" s="3">
        <f>'[1]LStk VG'!K127</f>
        <v>100</v>
      </c>
      <c r="L34" s="3">
        <f>'[1]LStk VG'!L127</f>
        <v>94.594512067043297</v>
      </c>
      <c r="M34" s="3">
        <f>'[1]LStk VG'!M127</f>
        <v>98.97520911520752</v>
      </c>
      <c r="N34" s="3">
        <f>'[1]LStk VG'!N127</f>
        <v>91.208117994168475</v>
      </c>
      <c r="O34" s="3">
        <f>'[1]LStk VG'!O127</f>
        <v>84.992970594653116</v>
      </c>
      <c r="P34" s="3">
        <f>'[1]LStk VG'!P127</f>
        <v>99.285561628698574</v>
      </c>
      <c r="Q34" s="3">
        <f>'[1]LStk VG'!Q127</f>
        <v>103.42789310471767</v>
      </c>
      <c r="R34" s="3">
        <f>'[1]LStk VG'!R127</f>
        <v>108.19438347423822</v>
      </c>
      <c r="S34" s="3">
        <f>'[1]LStk VG'!S127</f>
        <v>99.884888493363789</v>
      </c>
      <c r="T34" s="3">
        <f>'[1]LStk VG'!T127</f>
        <v>102.36266177951624</v>
      </c>
      <c r="U34" s="3">
        <f>'[1]LStk VG'!U127</f>
        <v>104.14787042745222</v>
      </c>
      <c r="V34" s="3">
        <f>'[1]LStk VG'!V127</f>
        <v>100.08879760209506</v>
      </c>
      <c r="X34" s="18" t="str">
        <f>HLOOKUP(Y34,$L34:$U139,ROW(L$114)-ROW(X34)+1,0)</f>
        <v>HH</v>
      </c>
      <c r="Y34" s="19">
        <f t="shared" si="22"/>
        <v>84.992970594653116</v>
      </c>
      <c r="Z34" s="18" t="str">
        <f>HLOOKUP(AA34,$L34:$U139,ROW(N$114)-ROW(Z34)+1,0)</f>
        <v>NW</v>
      </c>
      <c r="AA34" s="19">
        <f t="shared" si="23"/>
        <v>108.19438347423822</v>
      </c>
    </row>
    <row r="35" spans="1:27" x14ac:dyDescent="0.35">
      <c r="A35">
        <f>'[1]LStk VG'!A128</f>
        <v>2023</v>
      </c>
      <c r="B35" s="3">
        <f>'[1]LStk VG'!B128</f>
        <v>97.886478097972088</v>
      </c>
      <c r="C35" s="3">
        <f>'[1]LStk VG'!C128</f>
        <v>100.57957509638258</v>
      </c>
      <c r="D35" s="3">
        <f>'[1]LStk VG'!D128</f>
        <v>107.20830528292528</v>
      </c>
      <c r="E35" s="3">
        <f>'[1]LStk VG'!E128</f>
        <v>97.004506326826672</v>
      </c>
      <c r="F35" s="3">
        <f>'[1]LStk VG'!F128</f>
        <v>104.52586242312336</v>
      </c>
      <c r="G35" s="3">
        <f>'[1]LStk VG'!G128</f>
        <v>100.86134985549407</v>
      </c>
      <c r="H35" s="14">
        <f>'[1]LStk VG'!H128</f>
        <v>102.51637086249129</v>
      </c>
      <c r="I35" s="3">
        <f>'[1]LStk VG'!I128</f>
        <v>102.82115958257812</v>
      </c>
      <c r="J35" s="3">
        <f>'[1]LStk VG'!J128</f>
        <v>100.01550109625965</v>
      </c>
      <c r="K35" s="3">
        <f>'[1]LStk VG'!K128</f>
        <v>100</v>
      </c>
      <c r="L35" s="3">
        <f>'[1]LStk VG'!L128</f>
        <v>93.799885572332641</v>
      </c>
      <c r="M35" s="3">
        <f>'[1]LStk VG'!M128</f>
        <v>96.780795017553828</v>
      </c>
      <c r="N35" s="3">
        <f>'[1]LStk VG'!N128</f>
        <v>91.771877884830417</v>
      </c>
      <c r="O35" s="3">
        <f>'[1]LStk VG'!O128</f>
        <v>92.604123510733345</v>
      </c>
      <c r="P35" s="3">
        <f>'[1]LStk VG'!P128</f>
        <v>99.076599889753922</v>
      </c>
      <c r="Q35" s="3">
        <f>'[1]LStk VG'!Q128</f>
        <v>102.97089196297232</v>
      </c>
      <c r="R35" s="3">
        <f>'[1]LStk VG'!R128</f>
        <v>109.49091185614597</v>
      </c>
      <c r="S35" s="3">
        <f>'[1]LStk VG'!S128</f>
        <v>108.07737011526083</v>
      </c>
      <c r="T35" s="3">
        <f>'[1]LStk VG'!T128</f>
        <v>105.78761405809118</v>
      </c>
      <c r="U35" s="3">
        <f>'[1]LStk VG'!U128</f>
        <v>103.84552706517003</v>
      </c>
      <c r="V35" s="3">
        <f>'[1]LStk VG'!V128</f>
        <v>100.3298113831509</v>
      </c>
      <c r="X35" s="18" t="str">
        <f>HLOOKUP(Y35,$L35:$U140,ROW(L$114)-ROW(X35)+1,0)</f>
        <v>HB</v>
      </c>
      <c r="Y35" s="19">
        <f t="shared" si="22"/>
        <v>91.771877884830417</v>
      </c>
      <c r="Z35" s="18" t="str">
        <f>HLOOKUP(AA35,$L35:$U140,ROW(N$114)-ROW(Z35)+1,0)</f>
        <v>NW</v>
      </c>
      <c r="AA35" s="19">
        <f t="shared" si="23"/>
        <v>109.49091185614597</v>
      </c>
    </row>
    <row r="36" spans="1:27" x14ac:dyDescent="0.35">
      <c r="A36">
        <f>'[1]LStk VG'!A129</f>
        <v>2024</v>
      </c>
      <c r="B36" s="3">
        <f>'[1]LStk VG'!B129</f>
        <v>92.904381429012588</v>
      </c>
      <c r="C36" s="3">
        <f>'[1]LStk VG'!C129</f>
        <v>97.989406687089456</v>
      </c>
      <c r="D36" s="3">
        <f>'[1]LStk VG'!D129</f>
        <v>106.73600875642035</v>
      </c>
      <c r="E36" s="3">
        <f>'[1]LStk VG'!E129</f>
        <v>98.895715087997374</v>
      </c>
      <c r="F36" s="3">
        <f>'[1]LStk VG'!F129</f>
        <v>108.08559555599982</v>
      </c>
      <c r="G36" s="3">
        <f>'[1]LStk VG'!G129</f>
        <v>93.347625414701724</v>
      </c>
      <c r="H36" s="14">
        <f>'[1]LStk VG'!H129</f>
        <v>101.23938260776602</v>
      </c>
      <c r="I36" s="3">
        <f>'[1]LStk VG'!I129</f>
        <v>102.62328585150517</v>
      </c>
      <c r="J36" s="3">
        <f>'[1]LStk VG'!J129</f>
        <v>99.867747440273021</v>
      </c>
      <c r="K36" s="3">
        <f>'[1]LStk VG'!K129</f>
        <v>100</v>
      </c>
      <c r="L36" s="3">
        <f>'[1]LStk VG'!L129</f>
        <v>94.509860440351474</v>
      </c>
      <c r="M36" s="3">
        <f>'[1]LStk VG'!M129</f>
        <v>98.509085843769753</v>
      </c>
      <c r="N36" s="3">
        <f>'[1]LStk VG'!N129</f>
        <v>89.087309413964007</v>
      </c>
      <c r="O36" s="3">
        <f>'[1]LStk VG'!O129</f>
        <v>81.57910168646093</v>
      </c>
      <c r="P36" s="3">
        <f>'[1]LStk VG'!P129</f>
        <v>100.53094852288631</v>
      </c>
      <c r="Q36" s="3">
        <f>'[1]LStk VG'!Q129</f>
        <v>97.028591398748262</v>
      </c>
      <c r="R36" s="3">
        <f>'[1]LStk VG'!R129</f>
        <v>110.21095252869995</v>
      </c>
      <c r="S36" s="3">
        <f>'[1]LStk VG'!S129</f>
        <v>107.4907568532453</v>
      </c>
      <c r="T36" s="3">
        <f>'[1]LStk VG'!T129</f>
        <v>120.83844448319674</v>
      </c>
      <c r="U36" s="3">
        <f>'[1]LStk VG'!U129</f>
        <v>102.61929117427238</v>
      </c>
      <c r="V36" s="3">
        <f>'[1]LStk VG'!V129</f>
        <v>100.1884871341647</v>
      </c>
      <c r="X36" s="18" t="str">
        <f t="shared" ref="X36" si="24">HLOOKUP(Y36,$L36:$U141,ROW(L$114)-ROW(X36)+1,0)</f>
        <v>HH</v>
      </c>
      <c r="Y36" s="19">
        <f t="shared" ref="Y36" si="25">MIN(L36:U36)</f>
        <v>81.57910168646093</v>
      </c>
      <c r="Z36" s="18" t="str">
        <f t="shared" ref="Z36" si="26">HLOOKUP(AA36,$L36:$U141,ROW(N$114)-ROW(Z36)+1,0)</f>
        <v>SL</v>
      </c>
      <c r="AA36" s="19">
        <f t="shared" ref="AA36" si="27">MAX(L36:U36)</f>
        <v>120.83844448319674</v>
      </c>
    </row>
    <row r="37" spans="1:27" x14ac:dyDescent="0.35">
      <c r="A37">
        <f>A36+1</f>
        <v>2025</v>
      </c>
      <c r="B37" s="3">
        <f>'[1]LStk VG'!B130</f>
        <v>97.507595203889196</v>
      </c>
      <c r="C37" s="3">
        <f>'[1]LStk VG'!C130</f>
        <v>90.027885644997653</v>
      </c>
      <c r="D37" s="3">
        <f>'[1]LStk VG'!D130</f>
        <v>107.48373277290548</v>
      </c>
      <c r="E37" s="3">
        <f>'[1]LStk VG'!E130</f>
        <v>100.29533540364086</v>
      </c>
      <c r="F37" s="3">
        <f>'[1]LStk VG'!F130</f>
        <v>105.37519095655155</v>
      </c>
      <c r="G37" s="3">
        <f>'[1]LStk VG'!G130</f>
        <v>93.697490770237366</v>
      </c>
      <c r="H37" s="14">
        <f>'[1]LStk VG'!H130</f>
        <v>101.31200269781104</v>
      </c>
      <c r="I37" s="3">
        <f>'[1]LStk VG'!I130</f>
        <v>102.64793377475559</v>
      </c>
      <c r="J37" s="3">
        <f>'[1]LStk VG'!J130</f>
        <v>99.881584373660061</v>
      </c>
      <c r="K37" s="3">
        <f>'[1]LStk VG'!K130</f>
        <v>100</v>
      </c>
      <c r="L37" s="3">
        <f>'[1]LStk VG'!L130</f>
        <v>95.07616872721438</v>
      </c>
      <c r="M37" s="3">
        <f>'[1]LStk VG'!M130</f>
        <v>98.056296066017993</v>
      </c>
      <c r="N37" s="3">
        <f>'[1]LStk VG'!N130</f>
        <v>83.506707094679214</v>
      </c>
      <c r="O37" s="3">
        <f>'[1]LStk VG'!O130</f>
        <v>80.678784983694172</v>
      </c>
      <c r="P37" s="3">
        <f>'[1]LStk VG'!P130</f>
        <v>100.2281953453293</v>
      </c>
      <c r="Q37" s="3">
        <f>'[1]LStk VG'!Q130</f>
        <v>95.484263426581222</v>
      </c>
      <c r="R37" s="3">
        <f>'[1]LStk VG'!R130</f>
        <v>111.3851347380272</v>
      </c>
      <c r="S37" s="3">
        <f>'[1]LStk VG'!S130</f>
        <v>109.41629329127795</v>
      </c>
      <c r="T37" s="3">
        <f>'[1]LStk VG'!T130</f>
        <v>120.55514851407753</v>
      </c>
      <c r="U37" s="3">
        <f>'[1]LStk VG'!U130</f>
        <v>101.34210630697187</v>
      </c>
      <c r="V37" s="3">
        <f>'[1]LStk VG'!V130</f>
        <v>100.17993335592459</v>
      </c>
      <c r="X37" s="18" t="str">
        <f t="shared" ref="X37" si="28">HLOOKUP(Y37,$L37:$U148,ROW(L$114)-ROW(X37)+1,0)</f>
        <v>HH</v>
      </c>
      <c r="Y37" s="19">
        <f>MIN(L37:U37)</f>
        <v>80.678784983694172</v>
      </c>
      <c r="Z37" s="18" t="str">
        <f t="shared" ref="Z37" si="29">HLOOKUP(AA37,$L37:$U148,ROW(N$114)-ROW(Z37)+1,0)</f>
        <v>SL</v>
      </c>
      <c r="AA37" s="19">
        <f>MAX(L37:U37)</f>
        <v>120.55514851407753</v>
      </c>
    </row>
    <row r="38" spans="1:27" x14ac:dyDescent="0.35">
      <c r="X38" s="11"/>
      <c r="Y38" s="11"/>
      <c r="Z38" s="11"/>
      <c r="AA38" s="11"/>
    </row>
    <row r="39" spans="1:27" x14ac:dyDescent="0.35">
      <c r="A39" s="4" t="s">
        <v>405</v>
      </c>
      <c r="X39" s="11"/>
      <c r="Y39" s="9"/>
      <c r="Z39" s="11"/>
      <c r="AA39" s="11"/>
    </row>
    <row r="40" spans="1:27" x14ac:dyDescent="0.35">
      <c r="A40">
        <f>'[1]LStk insg'!A31</f>
        <v>2019</v>
      </c>
      <c r="B40" s="3">
        <f>'[1]LStk insg'!X31</f>
        <v>0.11799601011830418</v>
      </c>
      <c r="C40" s="3">
        <f>'[1]LStk insg'!Y31</f>
        <v>-1.49951358962916</v>
      </c>
      <c r="D40" s="3">
        <f>'[1]LStk insg'!Z31</f>
        <v>0.49108650366301276</v>
      </c>
      <c r="E40" s="3">
        <f>'[1]LStk insg'!AA31</f>
        <v>-0.91900122972218412</v>
      </c>
      <c r="F40" s="3">
        <f>'[1]LStk insg'!AB31</f>
        <v>0.87389176754551556</v>
      </c>
      <c r="G40" s="3">
        <f>'[1]LStk insg'!AC31</f>
        <v>1.8238688984915825</v>
      </c>
      <c r="H40" s="14">
        <f>'[1]LStk insg'!AD31</f>
        <v>0.53955564797804811</v>
      </c>
      <c r="I40" s="3">
        <f>'[1]LStk insg'!AE31</f>
        <v>-5.128088011787213E-3</v>
      </c>
      <c r="J40" s="3">
        <f>'[1]LStk insg'!AF31</f>
        <v>1.3653004254872343</v>
      </c>
      <c r="K40" s="3">
        <f>'[1]LStk insg'!AG31</f>
        <v>1.335341371392488</v>
      </c>
      <c r="L40" s="3">
        <f>'[1]LStk insg'!AH31</f>
        <v>1.9818902049531886</v>
      </c>
      <c r="M40" s="3">
        <f>'[1]LStk insg'!AI31</f>
        <v>0.98183311585455613</v>
      </c>
      <c r="N40" s="3">
        <f>'[1]LStk insg'!AJ31</f>
        <v>2.9455263443972655</v>
      </c>
      <c r="O40" s="3">
        <f>'[1]LStk insg'!AK31</f>
        <v>0.60434391779378416</v>
      </c>
      <c r="P40" s="3">
        <f>'[1]LStk insg'!AL31</f>
        <v>0.99735419136143832</v>
      </c>
      <c r="Q40" s="3">
        <f>'[1]LStk insg'!AM31</f>
        <v>0.84694190932926006</v>
      </c>
      <c r="R40" s="3">
        <f>'[1]LStk insg'!AN31</f>
        <v>1.9417154052075745</v>
      </c>
      <c r="S40" s="3">
        <f>'[1]LStk insg'!AO31</f>
        <v>0.50159698238387307</v>
      </c>
      <c r="T40" s="3">
        <f>'[1]LStk insg'!AP31</f>
        <v>1.9809870077936154</v>
      </c>
      <c r="U40" s="3">
        <f>'[1]LStk insg'!AQ31</f>
        <v>-0.10729387489867293</v>
      </c>
      <c r="V40" s="3">
        <f>'[1]LStk insg'!AR31</f>
        <v>1.2133320838412516</v>
      </c>
      <c r="X40" s="18" t="str">
        <f t="shared" ref="X40:X45" si="30">HLOOKUP(Y40,$L40:$U145,ROW(L$114)-ROW(X40)+1,0)</f>
        <v>SH</v>
      </c>
      <c r="Y40" s="9">
        <f t="shared" ref="Y40:Y47" si="31">MIN(L40:U40)</f>
        <v>-0.10729387489867293</v>
      </c>
      <c r="Z40" s="18" t="str">
        <f t="shared" ref="Z40:Z45" si="32">HLOOKUP(AA40,$L40:$U145,ROW(N$114)-ROW(Z40)+1,0)</f>
        <v>HB</v>
      </c>
      <c r="AA40" s="19">
        <f t="shared" ref="AA40:AA47" si="33">MAX(L40:U40)</f>
        <v>2.9455263443972655</v>
      </c>
    </row>
    <row r="41" spans="1:27" x14ac:dyDescent="0.35">
      <c r="A41">
        <f>'[1]LStk insg'!A32</f>
        <v>2020</v>
      </c>
      <c r="B41" s="3">
        <f>'[1]LStk insg'!X32</f>
        <v>3.1139630617491747</v>
      </c>
      <c r="C41" s="3">
        <f>'[1]LStk insg'!Y32</f>
        <v>3.27060718530781</v>
      </c>
      <c r="D41" s="3">
        <f>'[1]LStk insg'!Z32</f>
        <v>3.2504113842263962</v>
      </c>
      <c r="E41" s="3">
        <f>'[1]LStk insg'!AA32</f>
        <v>2.8950087394646715</v>
      </c>
      <c r="F41" s="3">
        <f>'[1]LStk insg'!AB32</f>
        <v>1.0588393224333856</v>
      </c>
      <c r="G41" s="3">
        <f>'[1]LStk insg'!AC32</f>
        <v>2.5031552376945569</v>
      </c>
      <c r="H41" s="14">
        <f>'[1]LStk insg'!AD32</f>
        <v>2.7206140132690138</v>
      </c>
      <c r="I41" s="3">
        <f>'[1]LStk insg'!AE32</f>
        <v>2.7824337365779428</v>
      </c>
      <c r="J41" s="3">
        <f>'[1]LStk insg'!AF32</f>
        <v>1.9529564452290344</v>
      </c>
      <c r="K41" s="3">
        <f>'[1]LStk insg'!AG32</f>
        <v>1.9193709030749204</v>
      </c>
      <c r="L41" s="3">
        <f>'[1]LStk insg'!AH32</f>
        <v>1.8401552640779926</v>
      </c>
      <c r="M41" s="3">
        <f>'[1]LStk insg'!AI32</f>
        <v>1.6558809695976748</v>
      </c>
      <c r="N41" s="3">
        <f>'[1]LStk insg'!AJ32</f>
        <v>1.2861764650380536</v>
      </c>
      <c r="O41" s="3">
        <f>'[1]LStk insg'!AK32</f>
        <v>4.199430879554896</v>
      </c>
      <c r="P41" s="3">
        <f>'[1]LStk insg'!AL32</f>
        <v>2.1527069279628961</v>
      </c>
      <c r="Q41" s="3">
        <f>'[1]LStk insg'!AM32</f>
        <v>2.4459412174142159</v>
      </c>
      <c r="R41" s="3">
        <f>'[1]LStk insg'!AN32</f>
        <v>1.7216257602151472</v>
      </c>
      <c r="S41" s="3">
        <f>'[1]LStk insg'!AO32</f>
        <v>1.4684932468542087</v>
      </c>
      <c r="T41" s="3">
        <f>'[1]LStk insg'!AP32</f>
        <v>2.0453324994229121</v>
      </c>
      <c r="U41" s="3">
        <f>'[1]LStk insg'!AQ32</f>
        <v>1.1911301365084626</v>
      </c>
      <c r="V41" s="3">
        <f>'[1]LStk insg'!AR32</f>
        <v>2.0456159128505504</v>
      </c>
      <c r="X41" s="18" t="str">
        <f t="shared" si="30"/>
        <v>SH</v>
      </c>
      <c r="Y41" s="9">
        <f t="shared" si="31"/>
        <v>1.1911301365084626</v>
      </c>
      <c r="Z41" s="18" t="str">
        <f t="shared" si="32"/>
        <v>HH</v>
      </c>
      <c r="AA41" s="19">
        <f t="shared" si="33"/>
        <v>4.199430879554896</v>
      </c>
    </row>
    <row r="42" spans="1:27" x14ac:dyDescent="0.35">
      <c r="A42">
        <f>'[1]LStk insg'!A33</f>
        <v>2021</v>
      </c>
      <c r="B42" s="3">
        <f>'[1]LStk insg'!X33</f>
        <v>-2.5250916390798182</v>
      </c>
      <c r="C42" s="3">
        <f>'[1]LStk insg'!Y33</f>
        <v>-3.0507510478819313</v>
      </c>
      <c r="D42" s="3">
        <f>'[1]LStk insg'!Z33</f>
        <v>-1.8696062315725612</v>
      </c>
      <c r="E42" s="3">
        <f>'[1]LStk insg'!AA33</f>
        <v>-2.3605533361196649</v>
      </c>
      <c r="F42" s="3">
        <f>'[1]LStk insg'!AB33</f>
        <v>-1.3788640631051692</v>
      </c>
      <c r="G42" s="3">
        <f>'[1]LStk insg'!AC33</f>
        <v>-0.84939580600153874</v>
      </c>
      <c r="H42" s="14">
        <f>'[1]LStk insg'!AD33</f>
        <v>-1.7352545603144307</v>
      </c>
      <c r="I42" s="3">
        <f>'[1]LStk insg'!AE33</f>
        <v>-2.1553539604647511</v>
      </c>
      <c r="J42" s="3">
        <f>'[1]LStk insg'!AF33</f>
        <v>-3.2548666136262909</v>
      </c>
      <c r="K42" s="3">
        <f>'[1]LStk insg'!AG33</f>
        <v>-3.391710445021701</v>
      </c>
      <c r="L42" s="3">
        <f>'[1]LStk insg'!AH33</f>
        <v>-3.8104332622537243</v>
      </c>
      <c r="M42" s="3">
        <f>'[1]LStk insg'!AI33</f>
        <v>-2.7755776730812727</v>
      </c>
      <c r="N42" s="3">
        <f>'[1]LStk insg'!AJ33</f>
        <v>-6.8619831614756635</v>
      </c>
      <c r="O42" s="3">
        <f>'[1]LStk insg'!AK33</f>
        <v>-6.8669803636357187</v>
      </c>
      <c r="P42" s="3">
        <f>'[1]LStk insg'!AL33</f>
        <v>-2.9583748304937387</v>
      </c>
      <c r="Q42" s="3">
        <f>'[1]LStk insg'!AM33</f>
        <v>-2.1405039374609203</v>
      </c>
      <c r="R42" s="3">
        <f>'[1]LStk insg'!AN33</f>
        <v>-2.371852482822348</v>
      </c>
      <c r="S42" s="3">
        <f>'[1]LStk insg'!AO33</f>
        <v>-9.3722872158269297</v>
      </c>
      <c r="T42" s="3">
        <f>'[1]LStk insg'!AP33</f>
        <v>-2.0836576424920423</v>
      </c>
      <c r="U42" s="3">
        <f>'[1]LStk insg'!AQ33</f>
        <v>-2.8620732851716468</v>
      </c>
      <c r="V42" s="3">
        <f>'[1]LStk insg'!AR33</f>
        <v>-3.1351517132047917</v>
      </c>
      <c r="X42" s="18" t="str">
        <f t="shared" si="30"/>
        <v>RP</v>
      </c>
      <c r="Y42" s="9">
        <f t="shared" si="31"/>
        <v>-9.3722872158269297</v>
      </c>
      <c r="Z42" s="18" t="str">
        <f t="shared" si="32"/>
        <v>SL</v>
      </c>
      <c r="AA42" s="19">
        <f t="shared" si="33"/>
        <v>-2.0836576424920423</v>
      </c>
    </row>
    <row r="43" spans="1:27" x14ac:dyDescent="0.35">
      <c r="A43">
        <f>'[1]LStk insg'!A34</f>
        <v>2022</v>
      </c>
      <c r="B43" s="3">
        <f>'[1]LStk insg'!X34</f>
        <v>-5.4040400455141082</v>
      </c>
      <c r="C43" s="3">
        <f>'[1]LStk insg'!Y34</f>
        <v>-5.6882232144766505</v>
      </c>
      <c r="D43" s="3">
        <f>'[1]LStk insg'!Z34</f>
        <v>-3.1242451485648814</v>
      </c>
      <c r="E43" s="3">
        <f>'[1]LStk insg'!AA34</f>
        <v>-5.0807573352941517</v>
      </c>
      <c r="F43" s="3">
        <f>'[1]LStk insg'!AB34</f>
        <v>-2.0328706867767181</v>
      </c>
      <c r="G43" s="3">
        <f>'[1]LStk insg'!AC34</f>
        <v>-1.1787982583012706</v>
      </c>
      <c r="H43" s="14">
        <f>'[1]LStk insg'!AD34</f>
        <v>-3.1794712911068927</v>
      </c>
      <c r="I43" s="3">
        <f>'[1]LStk insg'!AE34</f>
        <v>-4.0645047645147514</v>
      </c>
      <c r="J43" s="3">
        <f>'[1]LStk insg'!AF34</f>
        <v>-2.2434859950536747</v>
      </c>
      <c r="K43" s="3">
        <f>'[1]LStk insg'!AG34</f>
        <v>-2.3106204985116392</v>
      </c>
      <c r="L43" s="3">
        <f>'[1]LStk insg'!AH34</f>
        <v>-2.7501336394348215</v>
      </c>
      <c r="M43" s="3">
        <f>'[1]LStk insg'!AI34</f>
        <v>-2.2050209248438648</v>
      </c>
      <c r="N43" s="3">
        <f>'[1]LStk insg'!AJ34</f>
        <v>-2.7070777583317494</v>
      </c>
      <c r="O43" s="3">
        <f>'[1]LStk insg'!AK34</f>
        <v>-6.6082866046315019</v>
      </c>
      <c r="P43" s="3">
        <f>'[1]LStk insg'!AL34</f>
        <v>-1.352968329298335</v>
      </c>
      <c r="Q43" s="3">
        <f>'[1]LStk insg'!AM34</f>
        <v>-2.7594053748723582</v>
      </c>
      <c r="R43" s="3">
        <f>'[1]LStk insg'!AN34</f>
        <v>-1.6674829125031607</v>
      </c>
      <c r="S43" s="3">
        <f>'[1]LStk insg'!AO34</f>
        <v>1.0808689184481182</v>
      </c>
      <c r="T43" s="3">
        <f>'[1]LStk insg'!AP34</f>
        <v>-3.0222960875488099</v>
      </c>
      <c r="U43" s="3">
        <f>'[1]LStk insg'!AQ34</f>
        <v>-5.2078942925500655</v>
      </c>
      <c r="V43" s="3">
        <f>'[1]LStk insg'!AR34</f>
        <v>-2.446756426437247</v>
      </c>
      <c r="X43" s="18" t="str">
        <f t="shared" si="30"/>
        <v>HH</v>
      </c>
      <c r="Y43" s="9">
        <f t="shared" si="31"/>
        <v>-6.6082866046315019</v>
      </c>
      <c r="Z43" s="18" t="str">
        <f t="shared" si="32"/>
        <v>RP</v>
      </c>
      <c r="AA43" s="19">
        <f t="shared" si="33"/>
        <v>1.0808689184481182</v>
      </c>
    </row>
    <row r="44" spans="1:27" x14ac:dyDescent="0.35">
      <c r="A44">
        <f>'[1]LStk insg'!A35</f>
        <v>2023</v>
      </c>
      <c r="B44" s="3">
        <f>'[1]LStk insg'!X35</f>
        <v>-0.76301980414233128</v>
      </c>
      <c r="C44" s="3">
        <f>'[1]LStk insg'!Y35</f>
        <v>1.4566497691750158</v>
      </c>
      <c r="D44" s="3">
        <f>'[1]LStk insg'!Z35</f>
        <v>0.96975777982932243</v>
      </c>
      <c r="E44" s="3">
        <f>'[1]LStk insg'!AA35</f>
        <v>1.4111925388604618</v>
      </c>
      <c r="F44" s="3">
        <f>'[1]LStk insg'!AB35</f>
        <v>0.3678241507260509</v>
      </c>
      <c r="G44" s="3">
        <f>'[1]LStk insg'!AC35</f>
        <v>0.69067174614134785</v>
      </c>
      <c r="H44" s="14">
        <f>'[1]LStk insg'!AD35</f>
        <v>0.67932593539805453</v>
      </c>
      <c r="I44" s="3">
        <f>'[1]LStk insg'!AE35</f>
        <v>0.6518674854605564</v>
      </c>
      <c r="J44" s="3">
        <f>'[1]LStk insg'!AF35</f>
        <v>1.1301880270221858</v>
      </c>
      <c r="K44" s="3">
        <f>'[1]LStk insg'!AG35</f>
        <v>1.1484788474775769</v>
      </c>
      <c r="L44" s="3">
        <f>'[1]LStk insg'!AH35</f>
        <v>4.8741400105029697E-2</v>
      </c>
      <c r="M44" s="3">
        <f>'[1]LStk insg'!AI35</f>
        <v>-0.1230508920549056</v>
      </c>
      <c r="N44" s="3">
        <f>'[1]LStk insg'!AJ35</f>
        <v>4.0619841382974755</v>
      </c>
      <c r="O44" s="3">
        <f>'[1]LStk insg'!AK35</f>
        <v>10.662016456380357</v>
      </c>
      <c r="P44" s="3">
        <f>'[1]LStk insg'!AL35</f>
        <v>0.59258797079679937</v>
      </c>
      <c r="Q44" s="3">
        <f>'[1]LStk insg'!AM35</f>
        <v>0.36170292377457258</v>
      </c>
      <c r="R44" s="3">
        <f>'[1]LStk insg'!AN35</f>
        <v>0.6909919772803903</v>
      </c>
      <c r="S44" s="3">
        <f>'[1]LStk insg'!AO35</f>
        <v>5.2259999108357249</v>
      </c>
      <c r="T44" s="3">
        <f>'[1]LStk insg'!AP35</f>
        <v>0.15177324073644627</v>
      </c>
      <c r="U44" s="3">
        <f>'[1]LStk insg'!AQ35</f>
        <v>3.8156314962326121</v>
      </c>
      <c r="V44" s="3">
        <f>'[1]LStk insg'!AR35</f>
        <v>1.0766022316251735</v>
      </c>
      <c r="X44" s="18" t="str">
        <f t="shared" si="30"/>
        <v>BY</v>
      </c>
      <c r="Y44" s="9">
        <f t="shared" si="31"/>
        <v>-0.1230508920549056</v>
      </c>
      <c r="Z44" s="18" t="str">
        <f t="shared" si="32"/>
        <v>HH</v>
      </c>
      <c r="AA44" s="19">
        <f t="shared" si="33"/>
        <v>10.662016456380357</v>
      </c>
    </row>
    <row r="45" spans="1:27" x14ac:dyDescent="0.35">
      <c r="A45">
        <f>'[1]LStk insg'!A36</f>
        <v>2024</v>
      </c>
      <c r="B45" s="3">
        <f>'[1]LStk insg'!X36</f>
        <v>2.1513089668978154</v>
      </c>
      <c r="C45" s="3">
        <f>'[1]LStk insg'!Y36</f>
        <v>1.5007577620598482</v>
      </c>
      <c r="D45" s="3">
        <f>'[1]LStk insg'!Z36</f>
        <v>2.0837293297613257</v>
      </c>
      <c r="E45" s="3">
        <f>'[1]LStk insg'!AA36</f>
        <v>3.3473972574774393</v>
      </c>
      <c r="F45" s="3">
        <f>'[1]LStk insg'!AB36</f>
        <v>3.0828411705728058</v>
      </c>
      <c r="G45" s="3">
        <f>'[1]LStk insg'!AC36</f>
        <v>0.83610303400112684</v>
      </c>
      <c r="H45" s="14">
        <f>'[1]LStk insg'!AD36</f>
        <v>1.9305062722257702</v>
      </c>
      <c r="I45" s="3">
        <f>'[1]LStk insg'!AE36</f>
        <v>2.3844650524916631</v>
      </c>
      <c r="J45" s="3">
        <f>'[1]LStk insg'!AF36</f>
        <v>2.6181806342716669</v>
      </c>
      <c r="K45" s="3">
        <f>'[1]LStk insg'!AG36</f>
        <v>2.7187462669720617</v>
      </c>
      <c r="L45" s="3">
        <f>'[1]LStk insg'!AH36</f>
        <v>3.5841370072525081</v>
      </c>
      <c r="M45" s="3">
        <f>'[1]LStk insg'!AI36</f>
        <v>3.0506812616967238</v>
      </c>
      <c r="N45" s="3">
        <f>'[1]LStk insg'!AJ36</f>
        <v>2.7400706085977049</v>
      </c>
      <c r="O45" s="3">
        <f>'[1]LStk insg'!AK36</f>
        <v>0.15323086567069311</v>
      </c>
      <c r="P45" s="3">
        <f>'[1]LStk insg'!AL36</f>
        <v>2.412435328382827</v>
      </c>
      <c r="Q45" s="3">
        <f>'[1]LStk insg'!AM36</f>
        <v>1.0907685493914556</v>
      </c>
      <c r="R45" s="3">
        <f>'[1]LStk insg'!AN36</f>
        <v>3.0398032914079351</v>
      </c>
      <c r="S45" s="3">
        <f>'[1]LStk insg'!AO36</f>
        <v>2.408827964575508</v>
      </c>
      <c r="T45" s="3">
        <f>'[1]LStk insg'!AP36</f>
        <v>5.3742262704503219</v>
      </c>
      <c r="U45" s="3">
        <f>'[1]LStk insg'!AQ36</f>
        <v>2.4753359125158028</v>
      </c>
      <c r="V45" s="3">
        <f>'[1]LStk insg'!AR36</f>
        <v>2.5897175623595956</v>
      </c>
      <c r="X45" s="18" t="str">
        <f t="shared" si="30"/>
        <v>HH</v>
      </c>
      <c r="Y45" s="9">
        <f t="shared" si="31"/>
        <v>0.15323086567069311</v>
      </c>
      <c r="Z45" s="18" t="str">
        <f t="shared" si="32"/>
        <v>SL</v>
      </c>
      <c r="AA45" s="19">
        <f t="shared" si="33"/>
        <v>5.3742262704503219</v>
      </c>
    </row>
    <row r="46" spans="1:27" x14ac:dyDescent="0.35">
      <c r="A46">
        <f>A45+1</f>
        <v>2025</v>
      </c>
      <c r="B46" s="3">
        <f>'[1]LStk insg'!X37</f>
        <v>2.2560176424580192</v>
      </c>
      <c r="C46" s="3">
        <f>'[1]LStk insg'!Y37</f>
        <v>0.69337511412905428</v>
      </c>
      <c r="D46" s="3">
        <f>'[1]LStk insg'!Z37</f>
        <v>1.2048117279013297</v>
      </c>
      <c r="E46" s="3">
        <f>'[1]LStk insg'!AA37</f>
        <v>1.968611718014543</v>
      </c>
      <c r="F46" s="3">
        <f>'[1]LStk insg'!AB37</f>
        <v>0.81238416674240455</v>
      </c>
      <c r="G46" s="3">
        <f>'[1]LStk insg'!AC37</f>
        <v>1.3039573545057408</v>
      </c>
      <c r="H46" s="14">
        <f>'[1]LStk insg'!AD37</f>
        <v>1.3963973773144716</v>
      </c>
      <c r="I46" s="3">
        <f>'[1]LStk insg'!AE37</f>
        <v>1.4065762713104419</v>
      </c>
      <c r="J46" s="3">
        <f>'[1]LStk insg'!AF37</f>
        <v>1.6890740237418527</v>
      </c>
      <c r="K46" s="3">
        <f>'[1]LStk insg'!AG37</f>
        <v>1.7084657150920464</v>
      </c>
      <c r="L46" s="3">
        <f>'[1]LStk insg'!AH37</f>
        <v>1.7145095604573299</v>
      </c>
      <c r="M46" s="3">
        <f>'[1]LStk insg'!AI37</f>
        <v>1.4107900047058308</v>
      </c>
      <c r="N46" s="3">
        <f>'[1]LStk insg'!AJ37</f>
        <v>2.1873470204580485</v>
      </c>
      <c r="O46" s="3">
        <f>'[1]LStk insg'!AK37</f>
        <v>3.1868336530737764</v>
      </c>
      <c r="P46" s="3">
        <f>'[1]LStk insg'!AL37</f>
        <v>1.6539426125200691</v>
      </c>
      <c r="Q46" s="3">
        <f>'[1]LStk insg'!AM37</f>
        <v>1.2747330523225031</v>
      </c>
      <c r="R46" s="3">
        <f>'[1]LStk insg'!AN37</f>
        <v>1.9752937873628014</v>
      </c>
      <c r="S46" s="3">
        <f>'[1]LStk insg'!AO37</f>
        <v>1.7757207355953994</v>
      </c>
      <c r="T46" s="3">
        <f>'[1]LStk insg'!AP37</f>
        <v>0.83401147238024009</v>
      </c>
      <c r="U46" s="3">
        <f>'[1]LStk insg'!AQ37</f>
        <v>1.3113881412216273</v>
      </c>
      <c r="V46" s="3">
        <f>'[1]LStk insg'!AR37</f>
        <v>1.6555157200500759</v>
      </c>
      <c r="X46" s="18" t="str">
        <f t="shared" ref="X46" si="34">HLOOKUP(Y46,$L46:$U157,ROW(L$114)-ROW(X46)+1,0)</f>
        <v>SL</v>
      </c>
      <c r="Y46" s="19">
        <f>MIN(L46:U46)</f>
        <v>0.83401147238024009</v>
      </c>
      <c r="Z46" s="18" t="str">
        <f t="shared" ref="Z46" si="35">HLOOKUP(AA46,$L46:$U157,ROW(N$114)-ROW(Z46)+1,0)</f>
        <v>HH</v>
      </c>
      <c r="AA46" s="19">
        <f>MAX(L46:U46)</f>
        <v>3.1868336530737764</v>
      </c>
    </row>
    <row r="47" spans="1:27" x14ac:dyDescent="0.35">
      <c r="A47" t="s">
        <v>888</v>
      </c>
      <c r="B47" s="3">
        <f>(('[1]LStk insg'!B37/'[1]LStk insg'!B31)^(1/6))*100-100</f>
        <v>-0.24189078396823049</v>
      </c>
      <c r="C47" s="3">
        <f>(('[1]LStk insg'!C37/'[1]LStk insg'!C31)^(1/6))*100-100</f>
        <v>-0.35099474919400109</v>
      </c>
      <c r="D47" s="3">
        <f>(('[1]LStk insg'!D37/'[1]LStk insg'!D31)^(1/6))*100-100</f>
        <v>0.39449645851108528</v>
      </c>
      <c r="E47" s="3">
        <f>(('[1]LStk insg'!E37/'[1]LStk insg'!E31)^(1/6))*100-100</f>
        <v>0.31617638508561186</v>
      </c>
      <c r="F47" s="3">
        <f>(('[1]LStk insg'!F37/'[1]LStk insg'!F31)^(1/6))*100-100</f>
        <v>0.30438296528960507</v>
      </c>
      <c r="G47" s="3">
        <f>(('[1]LStk insg'!G37/'[1]LStk insg'!G31)^(1/6))*100-100</f>
        <v>0.54313100370271172</v>
      </c>
      <c r="H47" s="14">
        <f>(('[1]LStk insg'!H37/'[1]LStk insg'!H31)^(1/6))*100-100</f>
        <v>0.28014791513425052</v>
      </c>
      <c r="I47" s="3">
        <f>(('[1]LStk insg'!I37/'[1]LStk insg'!I31)^(1/6))*100-100</f>
        <v>0.13660996610163068</v>
      </c>
      <c r="J47" s="3">
        <f>(('[1]LStk insg'!J37/'[1]LStk insg'!J31)^(1/6))*100-100</f>
        <v>0.29031899034785624</v>
      </c>
      <c r="K47" s="3">
        <f>(('[1]LStk insg'!K37/'[1]LStk insg'!K31)^(1/6))*100-100</f>
        <v>0.27225332400730906</v>
      </c>
      <c r="L47" s="3">
        <f>(('[1]LStk insg'!L37/'[1]LStk insg'!L31)^(1/6))*100-100</f>
        <v>7.0016398097578758E-2</v>
      </c>
      <c r="M47" s="3">
        <f>(('[1]LStk insg'!M37/'[1]LStk insg'!M31)^(1/6))*100-100</f>
        <v>0.1468875485877561</v>
      </c>
      <c r="N47" s="3">
        <f>(('[1]LStk insg'!N37/'[1]LStk insg'!N31)^(1/6))*100-100</f>
        <v>4.5582284487551306E-2</v>
      </c>
      <c r="O47" s="3">
        <f>(('[1]LStk insg'!O37/'[1]LStk insg'!O31)^(1/6))*100-100</f>
        <v>0.59912438634590615</v>
      </c>
      <c r="P47" s="3">
        <f>(('[1]LStk insg'!P37/'[1]LStk insg'!P31)^(1/6))*100-100</f>
        <v>0.39740264419340576</v>
      </c>
      <c r="Q47" s="3">
        <f>(('[1]LStk insg'!Q37/'[1]LStk insg'!Q31)^(1/6))*100-100</f>
        <v>2.7863814231537276E-2</v>
      </c>
      <c r="R47" s="3">
        <f>(('[1]LStk insg'!R37/'[1]LStk insg'!R31)^(1/6))*100-100</f>
        <v>0.54551058178826395</v>
      </c>
      <c r="S47" s="3">
        <f>(('[1]LStk insg'!S37/'[1]LStk insg'!S31)^(1/6))*100-100</f>
        <v>0.32156694476475423</v>
      </c>
      <c r="T47" s="3">
        <f>(('[1]LStk insg'!T37/'[1]LStk insg'!T31)^(1/6))*100-100</f>
        <v>0.51249462880483065</v>
      </c>
      <c r="U47" s="3">
        <f>(('[1]LStk insg'!U37/'[1]LStk insg'!U31)^(1/6))*100-100</f>
        <v>7.0783996871440991E-2</v>
      </c>
      <c r="V47" s="3">
        <f>(('[1]LStk insg'!V37/'[1]LStk insg'!V31)^(1/6))*100-100</f>
        <v>0.27237019248791228</v>
      </c>
      <c r="X47" s="18" t="str">
        <f>HLOOKUP(Y47,$L47:$U151,ROW(L$114)-ROW(X47)+1,0)</f>
        <v>NI</v>
      </c>
      <c r="Y47" s="9">
        <f t="shared" si="31"/>
        <v>2.7863814231537276E-2</v>
      </c>
      <c r="Z47" s="18" t="str">
        <f>HLOOKUP(AA47,$L47:$U151,ROW(N$114)-ROW(Z47)+1,0)</f>
        <v>HH</v>
      </c>
      <c r="AA47" s="19">
        <f t="shared" si="33"/>
        <v>0.59912438634590615</v>
      </c>
    </row>
    <row r="48" spans="1:27" x14ac:dyDescent="0.35">
      <c r="Y48" s="3"/>
    </row>
    <row r="49" spans="1:27" x14ac:dyDescent="0.35">
      <c r="A49" s="4" t="s">
        <v>406</v>
      </c>
      <c r="Y49" s="3"/>
    </row>
    <row r="50" spans="1:27" x14ac:dyDescent="0.35">
      <c r="A50" s="7">
        <f>'[1]LStk insg'!A96</f>
        <v>2019</v>
      </c>
      <c r="B50" s="3">
        <f>'[1]LStk insg'!X96</f>
        <v>-0.2684312425387958</v>
      </c>
      <c r="C50" s="3">
        <f>'[1]LStk insg'!Y96</f>
        <v>-1.7773895057252957</v>
      </c>
      <c r="D50" s="3">
        <f>'[1]LStk insg'!Z96</f>
        <v>4.0076797974421652E-2</v>
      </c>
      <c r="E50" s="3">
        <f>'[1]LStk insg'!AA96</f>
        <v>-1.2691604556321039</v>
      </c>
      <c r="F50" s="3">
        <f>'[1]LStk insg'!AB96</f>
        <v>0.53137827201945242</v>
      </c>
      <c r="G50" s="3">
        <f>'[1]LStk insg'!AC96</f>
        <v>1.7383909337238777</v>
      </c>
      <c r="H50" s="14">
        <f>'[1]LStk insg'!AD96</f>
        <v>0.2152400525453686</v>
      </c>
      <c r="I50" s="3">
        <f>'[1]LStk insg'!AE96</f>
        <v>-0.38929586485730283</v>
      </c>
      <c r="J50" s="3">
        <f>'[1]LStk insg'!AF96</f>
        <v>0.9776929041640301</v>
      </c>
      <c r="K50" s="3">
        <f>'[1]LStk insg'!AG96</f>
        <v>0.93041816508403485</v>
      </c>
      <c r="L50" s="3">
        <f>'[1]LStk insg'!AH96</f>
        <v>1.5951751070798679</v>
      </c>
      <c r="M50" s="3">
        <f>'[1]LStk insg'!AI96</f>
        <v>0.58604914755149196</v>
      </c>
      <c r="N50" s="3">
        <f>'[1]LStk insg'!AJ96</f>
        <v>2.5772158921385966</v>
      </c>
      <c r="O50" s="3">
        <f>'[1]LStk insg'!AK96</f>
        <v>0.2773011775144596</v>
      </c>
      <c r="P50" s="3">
        <f>'[1]LStk insg'!AL96</f>
        <v>0.70868187121347148</v>
      </c>
      <c r="Q50" s="3">
        <f>'[1]LStk insg'!AM96</f>
        <v>0.46569214484937049</v>
      </c>
      <c r="R50" s="3">
        <f>'[1]LStk insg'!AN96</f>
        <v>1.5539193976970722</v>
      </c>
      <c r="S50" s="3">
        <f>'[1]LStk insg'!AO96</f>
        <v>3.5298597888171912E-2</v>
      </c>
      <c r="T50" s="3">
        <f>'[1]LStk insg'!AP96</f>
        <v>1.6584497584314732</v>
      </c>
      <c r="U50" s="3">
        <f>'[1]LStk insg'!AQ96</f>
        <v>-0.46870941837823921</v>
      </c>
      <c r="V50" s="3">
        <f>'[1]LStk insg'!AR96</f>
        <v>0.85700083986081665</v>
      </c>
      <c r="X50" s="18" t="str">
        <f t="shared" ref="X50:X55" si="36">HLOOKUP(Y50,$L50:$U154,ROW(L$114)-ROW(X50)+1,0)</f>
        <v>SH</v>
      </c>
      <c r="Y50" s="9">
        <f t="shared" ref="Y50:Y57" si="37">MIN(L50:U50)</f>
        <v>-0.46870941837823921</v>
      </c>
      <c r="Z50" s="18" t="str">
        <f t="shared" ref="Z50:Z55" si="38">HLOOKUP(AA50,$L50:$U154,ROW(N$114)-ROW(Z50)+1,0)</f>
        <v>HB</v>
      </c>
      <c r="AA50" s="19">
        <f t="shared" ref="AA50:AA57" si="39">MAX(L50:U50)</f>
        <v>2.5772158921385966</v>
      </c>
    </row>
    <row r="51" spans="1:27" x14ac:dyDescent="0.35">
      <c r="A51" s="7">
        <f>'[1]LStk insg'!A97</f>
        <v>2020</v>
      </c>
      <c r="B51" s="3">
        <f>'[1]LStk insg'!X97</f>
        <v>2.0823099552381308</v>
      </c>
      <c r="C51" s="3">
        <f>'[1]LStk insg'!Y97</f>
        <v>2.2153153226681184</v>
      </c>
      <c r="D51" s="3">
        <f>'[1]LStk insg'!Z97</f>
        <v>2.2710867209445098</v>
      </c>
      <c r="E51" s="3">
        <f>'[1]LStk insg'!AA97</f>
        <v>2.1018970867475275</v>
      </c>
      <c r="F51" s="3">
        <f>'[1]LStk insg'!AB97</f>
        <v>0.13903211602108456</v>
      </c>
      <c r="G51" s="3">
        <f>'[1]LStk insg'!AC97</f>
        <v>1.1367031934366878</v>
      </c>
      <c r="H51" s="14">
        <f>'[1]LStk insg'!AD97</f>
        <v>1.6569798473275341</v>
      </c>
      <c r="I51" s="3">
        <f>'[1]LStk insg'!AE97</f>
        <v>1.8385836091233188</v>
      </c>
      <c r="J51" s="3">
        <f>'[1]LStk insg'!AF97</f>
        <v>0.88608343138183443</v>
      </c>
      <c r="K51" s="3">
        <f>'[1]LStk insg'!AG97</f>
        <v>0.86142387884713401</v>
      </c>
      <c r="L51" s="3">
        <f>'[1]LStk insg'!AH97</f>
        <v>0.88191072545225779</v>
      </c>
      <c r="M51" s="3">
        <f>'[1]LStk insg'!AI97</f>
        <v>0.58701157402967397</v>
      </c>
      <c r="N51" s="3">
        <f>'[1]LStk insg'!AJ97</f>
        <v>0.12659103846593212</v>
      </c>
      <c r="O51" s="3">
        <f>'[1]LStk insg'!AK97</f>
        <v>2.5905754445593203</v>
      </c>
      <c r="P51" s="3">
        <f>'[1]LStk insg'!AL97</f>
        <v>1.145253562565145</v>
      </c>
      <c r="Q51" s="3">
        <f>'[1]LStk insg'!AM97</f>
        <v>1.4533466807096715</v>
      </c>
      <c r="R51" s="3">
        <f>'[1]LStk insg'!AN97</f>
        <v>0.65751689591735385</v>
      </c>
      <c r="S51" s="3">
        <f>'[1]LStk insg'!AO97</f>
        <v>0.5275898140801587</v>
      </c>
      <c r="T51" s="3">
        <f>'[1]LStk insg'!AP97</f>
        <v>1.2927348533855536</v>
      </c>
      <c r="U51" s="3">
        <f>'[1]LStk insg'!AQ97</f>
        <v>0.13583235575768526</v>
      </c>
      <c r="V51" s="3">
        <f>'[1]LStk insg'!AR97</f>
        <v>0.97476863025509886</v>
      </c>
      <c r="X51" s="18" t="str">
        <f t="shared" si="36"/>
        <v>HB</v>
      </c>
      <c r="Y51" s="9">
        <f t="shared" si="37"/>
        <v>0.12659103846593212</v>
      </c>
      <c r="Z51" s="18" t="str">
        <f t="shared" si="38"/>
        <v>HH</v>
      </c>
      <c r="AA51" s="19">
        <f t="shared" si="39"/>
        <v>2.5905754445593203</v>
      </c>
    </row>
    <row r="52" spans="1:27" x14ac:dyDescent="0.35">
      <c r="A52" s="7">
        <f>'[1]LStk insg'!A98</f>
        <v>2021</v>
      </c>
      <c r="B52" s="3">
        <f>'[1]LStk insg'!X98</f>
        <v>-2.5803938323887508</v>
      </c>
      <c r="C52" s="3">
        <f>'[1]LStk insg'!Y98</f>
        <v>-2.9822108589645779</v>
      </c>
      <c r="D52" s="3">
        <f>'[1]LStk insg'!Z98</f>
        <v>-1.8262191364364639</v>
      </c>
      <c r="E52" s="3">
        <f>'[1]LStk insg'!AA98</f>
        <v>-2.3831143945642026</v>
      </c>
      <c r="F52" s="3">
        <f>'[1]LStk insg'!AB98</f>
        <v>-1.2627473934670661</v>
      </c>
      <c r="G52" s="3">
        <f>'[1]LStk insg'!AC98</f>
        <v>-0.92669318462708361</v>
      </c>
      <c r="H52" s="14">
        <f>'[1]LStk insg'!AD98</f>
        <v>-1.7182984854020731</v>
      </c>
      <c r="I52" s="3">
        <f>'[1]LStk insg'!AE98</f>
        <v>-2.0964752692156594</v>
      </c>
      <c r="J52" s="3">
        <f>'[1]LStk insg'!AF98</f>
        <v>-3.200112651233141</v>
      </c>
      <c r="K52" s="3">
        <f>'[1]LStk insg'!AG98</f>
        <v>-3.2990127212577534</v>
      </c>
      <c r="L52" s="3">
        <f>'[1]LStk insg'!AH98</f>
        <v>-3.6884981836058017</v>
      </c>
      <c r="M52" s="3">
        <f>'[1]LStk insg'!AI98</f>
        <v>-2.7131830483610315</v>
      </c>
      <c r="N52" s="3">
        <f>'[1]LStk insg'!AJ98</f>
        <v>-6.7458107149787878</v>
      </c>
      <c r="O52" s="3">
        <f>'[1]LStk insg'!AK98</f>
        <v>-6.9964915730413253</v>
      </c>
      <c r="P52" s="3">
        <f>'[1]LStk insg'!AL98</f>
        <v>-2.8908517150061215</v>
      </c>
      <c r="Q52" s="3">
        <f>'[1]LStk insg'!AM98</f>
        <v>-2.0941005779559134</v>
      </c>
      <c r="R52" s="3">
        <f>'[1]LStk insg'!AN98</f>
        <v>-2.3259193601410146</v>
      </c>
      <c r="S52" s="3">
        <f>'[1]LStk insg'!AO98</f>
        <v>-9.4073089903941565</v>
      </c>
      <c r="T52" s="3">
        <f>'[1]LStk insg'!AP98</f>
        <v>-2.053391644501886</v>
      </c>
      <c r="U52" s="3">
        <f>'[1]LStk insg'!AQ98</f>
        <v>-2.9238357810546205</v>
      </c>
      <c r="V52" s="3">
        <f>'[1]LStk insg'!AR98</f>
        <v>-3.0780153691948016</v>
      </c>
      <c r="X52" s="18" t="str">
        <f t="shared" si="36"/>
        <v>RP</v>
      </c>
      <c r="Y52" s="9">
        <f t="shared" si="37"/>
        <v>-9.4073089903941565</v>
      </c>
      <c r="Z52" s="18" t="str">
        <f t="shared" si="38"/>
        <v>SL</v>
      </c>
      <c r="AA52" s="19">
        <f t="shared" si="39"/>
        <v>-2.053391644501886</v>
      </c>
    </row>
    <row r="53" spans="1:27" x14ac:dyDescent="0.35">
      <c r="A53" s="7">
        <f>'[1]LStk insg'!A99</f>
        <v>2022</v>
      </c>
      <c r="B53" s="3">
        <f>'[1]LStk insg'!X99</f>
        <v>-5.2894061054849715</v>
      </c>
      <c r="C53" s="3">
        <f>'[1]LStk insg'!Y99</f>
        <v>-5.2604729576933238</v>
      </c>
      <c r="D53" s="3">
        <f>'[1]LStk insg'!Z99</f>
        <v>-2.9443223183472753</v>
      </c>
      <c r="E53" s="3">
        <f>'[1]LStk insg'!AA99</f>
        <v>-4.8106349306063692</v>
      </c>
      <c r="F53" s="3">
        <f>'[1]LStk insg'!AB99</f>
        <v>-1.8390451138415358</v>
      </c>
      <c r="G53" s="3">
        <f>'[1]LStk insg'!AC99</f>
        <v>-0.78135184135211944</v>
      </c>
      <c r="H53" s="14">
        <f>'[1]LStk insg'!AD99</f>
        <v>-2.9060021782784702</v>
      </c>
      <c r="I53" s="3">
        <f>'[1]LStk insg'!AE99</f>
        <v>-3.8653455229267308</v>
      </c>
      <c r="J53" s="3">
        <f>'[1]LStk insg'!AF99</f>
        <v>-2.263949796103887</v>
      </c>
      <c r="K53" s="3">
        <f>'[1]LStk insg'!AG99</f>
        <v>-2.3793899046783622</v>
      </c>
      <c r="L53" s="3">
        <f>'[1]LStk insg'!AH99</f>
        <v>-2.910441438742879</v>
      </c>
      <c r="M53" s="3">
        <f>'[1]LStk insg'!AI99</f>
        <v>-2.1447890173133857</v>
      </c>
      <c r="N53" s="3">
        <f>'[1]LStk insg'!AJ99</f>
        <v>-2.7465220568830091</v>
      </c>
      <c r="O53" s="3">
        <f>'[1]LStk insg'!AK99</f>
        <v>-6.0911339659992905</v>
      </c>
      <c r="P53" s="3">
        <f>'[1]LStk insg'!AL99</f>
        <v>-1.53502103699104</v>
      </c>
      <c r="Q53" s="3">
        <f>'[1]LStk insg'!AM99</f>
        <v>-2.7516391993132601</v>
      </c>
      <c r="R53" s="3">
        <f>'[1]LStk insg'!AN99</f>
        <v>-1.7726789665325242</v>
      </c>
      <c r="S53" s="3">
        <f>'[1]LStk insg'!AO99</f>
        <v>1.1336902461714544</v>
      </c>
      <c r="T53" s="3">
        <f>'[1]LStk insg'!AP99</f>
        <v>-3.1629689643107497</v>
      </c>
      <c r="U53" s="3">
        <f>'[1]LStk insg'!AQ99</f>
        <v>-5.1215652757309869</v>
      </c>
      <c r="V53" s="3">
        <f>'[1]LStk insg'!AR99</f>
        <v>-2.4316492684463071</v>
      </c>
      <c r="X53" s="18" t="str">
        <f t="shared" si="36"/>
        <v>HH</v>
      </c>
      <c r="Y53" s="9">
        <f t="shared" si="37"/>
        <v>-6.0911339659992905</v>
      </c>
      <c r="Z53" s="18" t="str">
        <f t="shared" si="38"/>
        <v>RP</v>
      </c>
      <c r="AA53" s="19">
        <f t="shared" si="39"/>
        <v>1.1336902461714544</v>
      </c>
    </row>
    <row r="54" spans="1:27" x14ac:dyDescent="0.35">
      <c r="A54" s="7">
        <f>'[1]LStk insg'!A100</f>
        <v>2023</v>
      </c>
      <c r="B54" s="3">
        <f>'[1]LStk insg'!X100</f>
        <v>-0.83441215462006824</v>
      </c>
      <c r="C54" s="3">
        <f>'[1]LStk insg'!Y100</f>
        <v>1.3847759537994904</v>
      </c>
      <c r="D54" s="3">
        <f>'[1]LStk insg'!Z100</f>
        <v>0.77554407317219898</v>
      </c>
      <c r="E54" s="3">
        <f>'[1]LStk insg'!AA100</f>
        <v>1.3003370104522389</v>
      </c>
      <c r="F54" s="3">
        <f>'[1]LStk insg'!AB100</f>
        <v>0.23284659915219663</v>
      </c>
      <c r="G54" s="3">
        <f>'[1]LStk insg'!AC100</f>
        <v>0.70692741862450248</v>
      </c>
      <c r="H54" s="14">
        <f>'[1]LStk insg'!AD100</f>
        <v>0.58589006564599799</v>
      </c>
      <c r="I54" s="3">
        <f>'[1]LStk insg'!AE100</f>
        <v>0.4974208681415746</v>
      </c>
      <c r="J54" s="3">
        <f>'[1]LStk insg'!AF100</f>
        <v>1.1433717344591798</v>
      </c>
      <c r="K54" s="3">
        <f>'[1]LStk insg'!AG100</f>
        <v>1.1844829824642744</v>
      </c>
      <c r="L54" s="3">
        <f>'[1]LStk insg'!AH100</f>
        <v>8.3339885211103137E-2</v>
      </c>
      <c r="M54" s="3">
        <f>'[1]LStk insg'!AI100</f>
        <v>-0.15537349707082626</v>
      </c>
      <c r="N54" s="3">
        <f>'[1]LStk insg'!AJ100</f>
        <v>4.1972470611875821</v>
      </c>
      <c r="O54" s="3">
        <f>'[1]LStk insg'!AK100</f>
        <v>10.907523845684125</v>
      </c>
      <c r="P54" s="3">
        <f>'[1]LStk insg'!AL100</f>
        <v>0.5956396345387418</v>
      </c>
      <c r="Q54" s="3">
        <f>'[1]LStk insg'!AM100</f>
        <v>0.4327156386852522</v>
      </c>
      <c r="R54" s="3">
        <f>'[1]LStk insg'!AN100</f>
        <v>0.79421976147682471</v>
      </c>
      <c r="S54" s="3">
        <f>'[1]LStk insg'!AO100</f>
        <v>4.9407884487508369</v>
      </c>
      <c r="T54" s="3">
        <f>'[1]LStk insg'!AP100</f>
        <v>0.12722382783059061</v>
      </c>
      <c r="U54" s="3">
        <f>'[1]LStk insg'!AQ100</f>
        <v>3.8657632326828661</v>
      </c>
      <c r="V54" s="3">
        <f>'[1]LStk insg'!AR100</f>
        <v>1.0823736418325041</v>
      </c>
      <c r="X54" s="18" t="str">
        <f t="shared" si="36"/>
        <v>BY</v>
      </c>
      <c r="Y54" s="9">
        <f t="shared" si="37"/>
        <v>-0.15537349707082626</v>
      </c>
      <c r="Z54" s="18" t="str">
        <f t="shared" si="38"/>
        <v>HH</v>
      </c>
      <c r="AA54" s="19">
        <f t="shared" si="39"/>
        <v>10.907523845684125</v>
      </c>
    </row>
    <row r="55" spans="1:27" x14ac:dyDescent="0.35">
      <c r="A55" s="7">
        <f>'[1]LStk insg'!A101</f>
        <v>2024</v>
      </c>
      <c r="B55" s="3">
        <f>'[1]LStk insg'!X101</f>
        <v>1.9934772642423724</v>
      </c>
      <c r="C55" s="3">
        <f>'[1]LStk insg'!Y101</f>
        <v>1.2035276846899592</v>
      </c>
      <c r="D55" s="3">
        <f>'[1]LStk insg'!Z101</f>
        <v>1.8246466165192601</v>
      </c>
      <c r="E55" s="3">
        <f>'[1]LStk insg'!AA101</f>
        <v>3.1000700472961711</v>
      </c>
      <c r="F55" s="3">
        <f>'[1]LStk insg'!AB101</f>
        <v>2.9619132436559283</v>
      </c>
      <c r="G55" s="3">
        <f>'[1]LStk insg'!AC101</f>
        <v>0.63123063470722229</v>
      </c>
      <c r="H55" s="14">
        <f>'[1]LStk insg'!AD101</f>
        <v>1.7110785373318578</v>
      </c>
      <c r="I55" s="3">
        <f>'[1]LStk insg'!AE101</f>
        <v>2.1927096086775038</v>
      </c>
      <c r="J55" s="3">
        <f>'[1]LStk insg'!AF101</f>
        <v>2.4819129171019654</v>
      </c>
      <c r="K55" s="3">
        <f>'[1]LStk insg'!AG101</f>
        <v>2.5707885745237746</v>
      </c>
      <c r="L55" s="3">
        <f>'[1]LStk insg'!AH101</f>
        <v>3.4302173343807425</v>
      </c>
      <c r="M55" s="3">
        <f>'[1]LStk insg'!AI101</f>
        <v>2.8302974742009326</v>
      </c>
      <c r="N55" s="3">
        <f>'[1]LStk insg'!AJ101</f>
        <v>2.7052133037786206</v>
      </c>
      <c r="O55" s="3">
        <f>'[1]LStk insg'!AK101</f>
        <v>0.16129776839962062</v>
      </c>
      <c r="P55" s="3">
        <f>'[1]LStk insg'!AL101</f>
        <v>2.3109826188405691</v>
      </c>
      <c r="Q55" s="3">
        <f>'[1]LStk insg'!AM101</f>
        <v>0.94515880504334859</v>
      </c>
      <c r="R55" s="3">
        <f>'[1]LStk insg'!AN101</f>
        <v>2.937148264355784</v>
      </c>
      <c r="S55" s="3">
        <f>'[1]LStk insg'!AO101</f>
        <v>2.2678751156430792</v>
      </c>
      <c r="T55" s="3">
        <f>'[1]LStk insg'!AP101</f>
        <v>5.2510562498742246</v>
      </c>
      <c r="U55" s="3">
        <f>'[1]LStk insg'!AQ101</f>
        <v>2.3722036113526457</v>
      </c>
      <c r="V55" s="3">
        <f>'[1]LStk insg'!AR101</f>
        <v>2.431064594512506</v>
      </c>
      <c r="X55" s="18" t="str">
        <f t="shared" si="36"/>
        <v>HH</v>
      </c>
      <c r="Y55" s="9">
        <f t="shared" si="37"/>
        <v>0.16129776839962062</v>
      </c>
      <c r="Z55" s="18" t="str">
        <f t="shared" si="38"/>
        <v>SL</v>
      </c>
      <c r="AA55" s="19">
        <f t="shared" si="39"/>
        <v>5.2510562498742246</v>
      </c>
    </row>
    <row r="56" spans="1:27" x14ac:dyDescent="0.35">
      <c r="A56">
        <f>A55+1</f>
        <v>2025</v>
      </c>
      <c r="B56" s="3">
        <f>'[1]LStk insg'!X102</f>
        <v>1.5329728375917284</v>
      </c>
      <c r="C56" s="3">
        <f>'[1]LStk insg'!Y102</f>
        <v>0.10437925023335026</v>
      </c>
      <c r="D56" s="3">
        <f>'[1]LStk insg'!Z102</f>
        <v>0.54540750875453625</v>
      </c>
      <c r="E56" s="3">
        <f>'[1]LStk insg'!AA102</f>
        <v>1.3881351733416665</v>
      </c>
      <c r="F56" s="3">
        <f>'[1]LStk insg'!AB102</f>
        <v>-4.459818249664238E-2</v>
      </c>
      <c r="G56" s="3">
        <f>'[1]LStk insg'!AC102</f>
        <v>0.51650943987127107</v>
      </c>
      <c r="H56" s="14">
        <f>'[1]LStk insg'!AD102</f>
        <v>0.69580454786103019</v>
      </c>
      <c r="I56" s="3">
        <f>'[1]LStk insg'!AE102</f>
        <v>0.71884868805436497</v>
      </c>
      <c r="J56" s="3">
        <f>'[1]LStk insg'!AF102</f>
        <v>1.1042559410897326</v>
      </c>
      <c r="K56" s="3">
        <f>'[1]LStk insg'!AG102</f>
        <v>1.146599979893054</v>
      </c>
      <c r="L56" s="3">
        <f>'[1]LStk insg'!AH102</f>
        <v>1.1606130547457099</v>
      </c>
      <c r="M56" s="3">
        <f>'[1]LStk insg'!AI102</f>
        <v>0.83765504561586113</v>
      </c>
      <c r="N56" s="3">
        <f>'[1]LStk insg'!AJ102</f>
        <v>1.6267393806563462</v>
      </c>
      <c r="O56" s="3">
        <f>'[1]LStk insg'!AK102</f>
        <v>2.7199426048970139</v>
      </c>
      <c r="P56" s="3">
        <f>'[1]LStk insg'!AL102</f>
        <v>1.1509478031605198</v>
      </c>
      <c r="Q56" s="3">
        <f>'[1]LStk insg'!AM102</f>
        <v>0.68391964923013404</v>
      </c>
      <c r="R56" s="3">
        <f>'[1]LStk insg'!AN102</f>
        <v>1.3876324076724984</v>
      </c>
      <c r="S56" s="3">
        <f>'[1]LStk insg'!AO102</f>
        <v>1.1137142112145568</v>
      </c>
      <c r="T56" s="3">
        <f>'[1]LStk insg'!AP102</f>
        <v>0.19819703624963836</v>
      </c>
      <c r="U56" s="3">
        <f>'[1]LStk insg'!AQ102</f>
        <v>0.69835376440845209</v>
      </c>
      <c r="V56" s="3">
        <f>'[1]LStk insg'!AR102</f>
        <v>1.0820016339012</v>
      </c>
      <c r="X56" s="18" t="str">
        <f t="shared" ref="X56" si="40">HLOOKUP(Y56,$L56:$U167,ROW(L$114)-ROW(X56)+1,0)</f>
        <v>SL</v>
      </c>
      <c r="Y56" s="19">
        <f>MIN(L56:U56)</f>
        <v>0.19819703624963836</v>
      </c>
      <c r="Z56" s="18" t="str">
        <f t="shared" ref="Z56" si="41">HLOOKUP(AA56,$L56:$U167,ROW(N$114)-ROW(Z56)+1,0)</f>
        <v>HH</v>
      </c>
      <c r="AA56" s="19">
        <f>MAX(L56:U56)</f>
        <v>2.7199426048970139</v>
      </c>
    </row>
    <row r="57" spans="1:27" x14ac:dyDescent="0.35">
      <c r="A57" t="s">
        <v>888</v>
      </c>
      <c r="B57" s="3">
        <f>(('[1]LStk insg'!B102/'[1]LStk insg'!B96)^(1/6))*100-100</f>
        <v>-0.55354225393719503</v>
      </c>
      <c r="C57" s="3">
        <f>(('[1]LStk insg'!C102/'[1]LStk insg'!C96)^(1/6))*100-100</f>
        <v>-0.59230462731898115</v>
      </c>
      <c r="D57" s="3">
        <f>(('[1]LStk insg'!D102/'[1]LStk insg'!D96)^(1/6))*100-100</f>
        <v>8.9827156321092616E-2</v>
      </c>
      <c r="E57" s="3">
        <f>(('[1]LStk insg'!E102/'[1]LStk insg'!E96)^(1/6))*100-100</f>
        <v>7.6942640268811147E-2</v>
      </c>
      <c r="F57" s="3">
        <f>(('[1]LStk insg'!F102/'[1]LStk insg'!F96)^(1/6))*100-100</f>
        <v>1.9809582630259115E-2</v>
      </c>
      <c r="G57" s="3">
        <f>(('[1]LStk insg'!G102/'[1]LStk insg'!G96)^(1/6))*100-100</f>
        <v>0.2108426951545681</v>
      </c>
      <c r="H57" s="14">
        <f>(('[1]LStk insg'!H102/'[1]LStk insg'!H96)^(1/6))*100-100</f>
        <v>-1.0785029515645306E-2</v>
      </c>
      <c r="I57" s="3">
        <f>(('[1]LStk insg'!I102/'[1]LStk insg'!I96)^(1/6))*100-100</f>
        <v>-0.14280284529476717</v>
      </c>
      <c r="J57" s="3">
        <f>(('[1]LStk insg'!J102/'[1]LStk insg'!J96)^(1/6))*100-100</f>
        <v>4.4128540383781001E-3</v>
      </c>
      <c r="K57" s="3">
        <f>(('[1]LStk insg'!K102/'[1]LStk insg'!K96)^(1/6))*100-100</f>
        <v>-8.1960809698671255E-3</v>
      </c>
      <c r="L57" s="3">
        <f>(('[1]LStk insg'!L102/'[1]LStk insg'!L96)^(1/6))*100-100</f>
        <v>-0.20377579022675718</v>
      </c>
      <c r="M57" s="3">
        <f>(('[1]LStk insg'!M102/'[1]LStk insg'!M96)^(1/6))*100-100</f>
        <v>-0.14386999051777138</v>
      </c>
      <c r="N57" s="3">
        <f>(('[1]LStk insg'!N102/'[1]LStk insg'!N96)^(1/6))*100-100</f>
        <v>-0.20779749882660781</v>
      </c>
      <c r="O57" s="3">
        <f>(('[1]LStk insg'!O102/'[1]LStk insg'!O96)^(1/6))*100-100</f>
        <v>0.37021453195413301</v>
      </c>
      <c r="P57" s="3">
        <f>(('[1]LStk insg'!P102/'[1]LStk insg'!P96)^(1/6))*100-100</f>
        <v>0.11361316383866438</v>
      </c>
      <c r="Q57" s="3">
        <f>(('[1]LStk insg'!Q102/'[1]LStk insg'!Q96)^(1/6))*100-100</f>
        <v>-0.2346514592144473</v>
      </c>
      <c r="R57" s="3">
        <f>(('[1]LStk insg'!R102/'[1]LStk insg'!R96)^(1/6))*100-100</f>
        <v>0.26324683639083446</v>
      </c>
      <c r="S57" s="3">
        <f>(('[1]LStk insg'!S102/'[1]LStk insg'!S96)^(1/6))*100-100</f>
        <v>-8.9066176459908775E-3</v>
      </c>
      <c r="T57" s="3">
        <f>(('[1]LStk insg'!T102/'[1]LStk insg'!T96)^(1/6))*100-100</f>
        <v>0.24005238094797221</v>
      </c>
      <c r="U57" s="3">
        <f>(('[1]LStk insg'!U102/'[1]LStk insg'!U96)^(1/6))*100-100</f>
        <v>-0.20906808523854181</v>
      </c>
      <c r="V57" s="3">
        <f>(('[1]LStk insg'!V102/'[1]LStk insg'!V96)^(1/6))*100-100</f>
        <v>-1.054987573276378E-2</v>
      </c>
      <c r="X57" s="18" t="str">
        <f>HLOOKUP(Y57,$L57:$U160,ROW(L$114)-ROW(X57)+1,0)</f>
        <v>NI</v>
      </c>
      <c r="Y57" s="9">
        <f t="shared" si="37"/>
        <v>-0.2346514592144473</v>
      </c>
      <c r="Z57" s="18" t="str">
        <f>HLOOKUP(AA57,$L57:$U160,ROW(N$114)-ROW(Z57)+1,0)</f>
        <v>HH</v>
      </c>
      <c r="AA57" s="19">
        <f t="shared" si="39"/>
        <v>0.37021453195413301</v>
      </c>
    </row>
    <row r="58" spans="1:27" x14ac:dyDescent="0.35">
      <c r="B58" s="3"/>
      <c r="Y58" s="3"/>
    </row>
    <row r="59" spans="1:27" x14ac:dyDescent="0.35">
      <c r="A59" s="4" t="s">
        <v>407</v>
      </c>
      <c r="Y59" s="3"/>
    </row>
    <row r="60" spans="1:27" x14ac:dyDescent="0.35">
      <c r="A60">
        <f>'[1]LStk VG'!A31</f>
        <v>2019</v>
      </c>
      <c r="B60" s="3">
        <f>'[1]LStk VG'!X31</f>
        <v>3.4933559791766839</v>
      </c>
      <c r="C60" s="3">
        <f>'[1]LStk VG'!Y31</f>
        <v>-3.1281067726999083</v>
      </c>
      <c r="D60" s="3">
        <f>'[1]LStk VG'!Z31</f>
        <v>3.3515576506772931</v>
      </c>
      <c r="E60" s="3">
        <f>'[1]LStk VG'!AA31</f>
        <v>-1.3132394071488278</v>
      </c>
      <c r="F60" s="3">
        <f>'[1]LStk VG'!AB31</f>
        <v>4.1783699017599929</v>
      </c>
      <c r="G60" s="3">
        <f>'[1]LStk VG'!AC31</f>
        <v>0.34600064292671107</v>
      </c>
      <c r="H60" s="14">
        <f>'[1]LStk VG'!AD31</f>
        <v>1.9417706531177856</v>
      </c>
      <c r="I60" s="3">
        <f>'[1]LStk VG'!AE31</f>
        <v>2.2139323950762844</v>
      </c>
      <c r="J60" s="3">
        <f>'[1]LStk VG'!AF31</f>
        <v>2.7182610076284419</v>
      </c>
      <c r="K60" s="3">
        <f>'[1]LStk VG'!AG31</f>
        <v>2.7558067290367063</v>
      </c>
      <c r="L60" s="3">
        <f>'[1]LStk VG'!AH31</f>
        <v>5.8514307975919593</v>
      </c>
      <c r="M60" s="3">
        <f>'[1]LStk VG'!AI31</f>
        <v>-0.13363407180396791</v>
      </c>
      <c r="N60" s="3">
        <f>'[1]LStk VG'!AJ31</f>
        <v>9.5214772334343962</v>
      </c>
      <c r="O60" s="3">
        <f>'[1]LStk VG'!AK31</f>
        <v>-8.9624131555424924E-2</v>
      </c>
      <c r="P60" s="3">
        <f>'[1]LStk VG'!AL31</f>
        <v>0.92370082968218981</v>
      </c>
      <c r="Q60" s="3">
        <f>'[1]LStk VG'!AM31</f>
        <v>1.8895906819365536</v>
      </c>
      <c r="R60" s="3">
        <f>'[1]LStk VG'!AN31</f>
        <v>3.7639773447928775</v>
      </c>
      <c r="S60" s="3">
        <f>'[1]LStk VG'!AO31</f>
        <v>2.392929879455437</v>
      </c>
      <c r="T60" s="3">
        <f>'[1]LStk VG'!AP31</f>
        <v>10.112151421719034</v>
      </c>
      <c r="U60" s="3">
        <f>'[1]LStk VG'!AQ31</f>
        <v>-7.1208009108474357E-2</v>
      </c>
      <c r="V60" s="3">
        <f>'[1]LStk VG'!AR31</f>
        <v>2.6658214368939781</v>
      </c>
      <c r="X60" s="18" t="str">
        <f t="shared" ref="X60:X65" si="42">HLOOKUP(Y60,$L60:$U163,ROW(L$114)-ROW(X60)+1,0)</f>
        <v>BY</v>
      </c>
      <c r="Y60" s="9">
        <f t="shared" ref="Y60:Y67" si="43">MIN(L60:U60)</f>
        <v>-0.13363407180396791</v>
      </c>
      <c r="Z60" s="18" t="str">
        <f t="shared" ref="Z60:Z65" si="44">HLOOKUP(AA60,$L60:$U163,ROW(N$114)-ROW(Z60)+1,0)</f>
        <v>SL</v>
      </c>
      <c r="AA60" s="19">
        <f t="shared" ref="AA60:AA67" si="45">MAX(L60:U60)</f>
        <v>10.112151421719034</v>
      </c>
    </row>
    <row r="61" spans="1:27" x14ac:dyDescent="0.35">
      <c r="A61">
        <f>'[1]LStk VG'!A32</f>
        <v>2020</v>
      </c>
      <c r="B61" s="3">
        <f>'[1]LStk VG'!X32</f>
        <v>6.301954953618278</v>
      </c>
      <c r="C61" s="3">
        <f>'[1]LStk VG'!Y32</f>
        <v>3.2144711470826621</v>
      </c>
      <c r="D61" s="3">
        <f>'[1]LStk VG'!Z32</f>
        <v>1.8332434526390671</v>
      </c>
      <c r="E61" s="3">
        <f>'[1]LStk VG'!AA32</f>
        <v>3.9486680542627255</v>
      </c>
      <c r="F61" s="3">
        <f>'[1]LStk VG'!AB32</f>
        <v>-0.90639983217040765</v>
      </c>
      <c r="G61" s="3">
        <f>'[1]LStk VG'!AC32</f>
        <v>2.1359248175206034</v>
      </c>
      <c r="H61" s="14">
        <f>'[1]LStk VG'!AD32</f>
        <v>2.2865603322812689</v>
      </c>
      <c r="I61" s="3">
        <f>'[1]LStk VG'!AE32</f>
        <v>2.3121577042600165</v>
      </c>
      <c r="J61" s="3">
        <f>'[1]LStk VG'!AF32</f>
        <v>2.0128873945935482</v>
      </c>
      <c r="K61" s="3">
        <f>'[1]LStk VG'!AG32</f>
        <v>2.0132189413796624</v>
      </c>
      <c r="L61" s="3">
        <f>'[1]LStk VG'!AH32</f>
        <v>0.74799496230848206</v>
      </c>
      <c r="M61" s="3">
        <f>'[1]LStk VG'!AI32</f>
        <v>1.2815832754088774</v>
      </c>
      <c r="N61" s="3">
        <f>'[1]LStk VG'!AJ32</f>
        <v>1.1194898940538422</v>
      </c>
      <c r="O61" s="3">
        <f>'[1]LStk VG'!AK32</f>
        <v>23.014258929840565</v>
      </c>
      <c r="P61" s="3">
        <f>'[1]LStk VG'!AL32</f>
        <v>0.67057783344944255</v>
      </c>
      <c r="Q61" s="3">
        <f>'[1]LStk VG'!AM32</f>
        <v>4.947409826034658</v>
      </c>
      <c r="R61" s="3">
        <f>'[1]LStk VG'!AN32</f>
        <v>2.0414334553005489</v>
      </c>
      <c r="S61" s="3">
        <f>'[1]LStk VG'!AO32</f>
        <v>2.241782975907995</v>
      </c>
      <c r="T61" s="3">
        <f>'[1]LStk VG'!AP32</f>
        <v>1.3562696751784102</v>
      </c>
      <c r="U61" s="3">
        <f>'[1]LStk VG'!AQ32</f>
        <v>-2.9053484544227786</v>
      </c>
      <c r="V61" s="3">
        <f>'[1]LStk VG'!AR32</f>
        <v>2.0372928193336719</v>
      </c>
      <c r="X61" s="18" t="str">
        <f t="shared" si="42"/>
        <v>SH</v>
      </c>
      <c r="Y61" s="9">
        <f t="shared" si="43"/>
        <v>-2.9053484544227786</v>
      </c>
      <c r="Z61" s="18" t="str">
        <f t="shared" si="44"/>
        <v>HH</v>
      </c>
      <c r="AA61" s="19">
        <f t="shared" si="45"/>
        <v>23.014258929840565</v>
      </c>
    </row>
    <row r="62" spans="1:27" x14ac:dyDescent="0.35">
      <c r="A62">
        <f>'[1]LStk VG'!A33</f>
        <v>2021</v>
      </c>
      <c r="B62" s="3">
        <f>'[1]LStk VG'!X33</f>
        <v>-7.657832055542741</v>
      </c>
      <c r="C62" s="3">
        <f>'[1]LStk VG'!Y33</f>
        <v>-7.586154871102309</v>
      </c>
      <c r="D62" s="3">
        <f>'[1]LStk VG'!Z33</f>
        <v>-0.72131688946714689</v>
      </c>
      <c r="E62" s="3">
        <f>'[1]LStk VG'!AA33</f>
        <v>-3.31122244385611</v>
      </c>
      <c r="F62" s="3">
        <f>'[1]LStk VG'!AB33</f>
        <v>-2.2580147304559546</v>
      </c>
      <c r="G62" s="3">
        <f>'[1]LStk VG'!AC33</f>
        <v>1.6593698548298619</v>
      </c>
      <c r="H62" s="14">
        <f>'[1]LStk VG'!AD33</f>
        <v>-2.5089351656160375</v>
      </c>
      <c r="I62" s="3">
        <f>'[1]LStk VG'!AE33</f>
        <v>-3.1592159588590931</v>
      </c>
      <c r="J62" s="3">
        <f>'[1]LStk VG'!AF33</f>
        <v>-4.7954365278708053</v>
      </c>
      <c r="K62" s="3">
        <f>'[1]LStk VG'!AG33</f>
        <v>-4.8992316406512515</v>
      </c>
      <c r="L62" s="3">
        <f>'[1]LStk VG'!AH33</f>
        <v>-6.9682577571329176</v>
      </c>
      <c r="M62" s="3">
        <f>'[1]LStk VG'!AI33</f>
        <v>-2.9690192288154122</v>
      </c>
      <c r="N62" s="3">
        <f>'[1]LStk VG'!AJ33</f>
        <v>-20.262566740445507</v>
      </c>
      <c r="O62" s="3">
        <f>'[1]LStk VG'!AK33</f>
        <v>-16.206881830435194</v>
      </c>
      <c r="P62" s="3">
        <f>'[1]LStk VG'!AL33</f>
        <v>-5.2543654062384206</v>
      </c>
      <c r="Q62" s="3">
        <f>'[1]LStk VG'!AM33</f>
        <v>3.0737857829635118E-2</v>
      </c>
      <c r="R62" s="3">
        <f>'[1]LStk VG'!AN33</f>
        <v>-3.9488435896258522</v>
      </c>
      <c r="S62" s="3">
        <f>'[1]LStk VG'!AO33</f>
        <v>-10.698808682487268</v>
      </c>
      <c r="T62" s="3">
        <f>'[1]LStk VG'!AP33</f>
        <v>-9.2576509521287278</v>
      </c>
      <c r="U62" s="3">
        <f>'[1]LStk VG'!AQ33</f>
        <v>2.6710373515266497</v>
      </c>
      <c r="V62" s="3">
        <f>'[1]LStk VG'!AR33</f>
        <v>-4.6524529287172385</v>
      </c>
      <c r="X62" s="18" t="str">
        <f t="shared" si="42"/>
        <v>HB</v>
      </c>
      <c r="Y62" s="9">
        <f t="shared" si="43"/>
        <v>-20.262566740445507</v>
      </c>
      <c r="Z62" s="18" t="str">
        <f t="shared" si="44"/>
        <v>SH</v>
      </c>
      <c r="AA62" s="19">
        <f t="shared" si="45"/>
        <v>2.6710373515266497</v>
      </c>
    </row>
    <row r="63" spans="1:27" x14ac:dyDescent="0.35">
      <c r="A63">
        <f>'[1]LStk VG'!A34</f>
        <v>2022</v>
      </c>
      <c r="B63" s="3">
        <f>'[1]LStk VG'!X34</f>
        <v>-10.676250557208036</v>
      </c>
      <c r="C63" s="3">
        <f>'[1]LStk VG'!Y34</f>
        <v>-2.2791200539666505</v>
      </c>
      <c r="D63" s="3">
        <f>'[1]LStk VG'!Z34</f>
        <v>-3.2539454117420803</v>
      </c>
      <c r="E63" s="3">
        <f>'[1]LStk VG'!AA34</f>
        <v>-9.8320285890006431</v>
      </c>
      <c r="F63" s="3">
        <f>'[1]LStk VG'!AB34</f>
        <v>-1.6540117451921788</v>
      </c>
      <c r="G63" s="3">
        <f>'[1]LStk VG'!AC34</f>
        <v>-2.6440944908878663</v>
      </c>
      <c r="H63" s="14">
        <f>'[1]LStk VG'!AD34</f>
        <v>-4.9951297376144908</v>
      </c>
      <c r="I63" s="3">
        <f>'[1]LStk VG'!AE34</f>
        <v>-5.3380173975058369</v>
      </c>
      <c r="J63" s="3">
        <f>'[1]LStk VG'!AF34</f>
        <v>-2.4623049794890193</v>
      </c>
      <c r="K63" s="3">
        <f>'[1]LStk VG'!AG34</f>
        <v>-2.4580850573746886</v>
      </c>
      <c r="L63" s="3">
        <f>'[1]LStk VG'!AH34</f>
        <v>-4.074495654775049</v>
      </c>
      <c r="M63" s="3">
        <f>'[1]LStk VG'!AI34</f>
        <v>-1.9818526658603162</v>
      </c>
      <c r="N63" s="3">
        <f>'[1]LStk VG'!AJ34</f>
        <v>-2.8331773761808137</v>
      </c>
      <c r="O63" s="3">
        <f>'[1]LStk VG'!AK34</f>
        <v>-9.9155844137363118</v>
      </c>
      <c r="P63" s="3">
        <f>'[1]LStk VG'!AL34</f>
        <v>-0.54613038198350239</v>
      </c>
      <c r="Q63" s="3">
        <f>'[1]LStk VG'!AM34</f>
        <v>0.78042424665257215</v>
      </c>
      <c r="R63" s="3">
        <f>'[1]LStk VG'!AN34</f>
        <v>-2.4572417897436907</v>
      </c>
      <c r="S63" s="3">
        <f>'[1]LStk VG'!AO34</f>
        <v>-0.91557678799610187</v>
      </c>
      <c r="T63" s="3">
        <f>'[1]LStk VG'!AP34</f>
        <v>-9.1549865229859222</v>
      </c>
      <c r="U63" s="3">
        <f>'[1]LStk VG'!AQ34</f>
        <v>-1.6410926498337375</v>
      </c>
      <c r="V63" s="3">
        <f>'[1]LStk VG'!AR34</f>
        <v>-2.7378861044010279</v>
      </c>
      <c r="X63" s="18" t="str">
        <f t="shared" si="42"/>
        <v>HH</v>
      </c>
      <c r="Y63" s="9">
        <f t="shared" si="43"/>
        <v>-9.9155844137363118</v>
      </c>
      <c r="Z63" s="18" t="str">
        <f t="shared" si="44"/>
        <v>NI</v>
      </c>
      <c r="AA63" s="19">
        <f t="shared" si="45"/>
        <v>0.78042424665257215</v>
      </c>
    </row>
    <row r="64" spans="1:27" x14ac:dyDescent="0.35">
      <c r="A64">
        <f>'[1]LStk VG'!A35</f>
        <v>2023</v>
      </c>
      <c r="B64" s="3">
        <f>'[1]LStk VG'!X35</f>
        <v>6.8550558307218097</v>
      </c>
      <c r="C64" s="3">
        <f>'[1]LStk VG'!Y35</f>
        <v>-5.194319250589345</v>
      </c>
      <c r="D64" s="3">
        <f>'[1]LStk VG'!Z35</f>
        <v>-3.9501736951586111</v>
      </c>
      <c r="E64" s="3">
        <f>'[1]LStk VG'!AA35</f>
        <v>7.2917758469513529</v>
      </c>
      <c r="F64" s="3">
        <f>'[1]LStk VG'!AB35</f>
        <v>-1.4043086159380351</v>
      </c>
      <c r="G64" s="3">
        <f>'[1]LStk VG'!AC35</f>
        <v>-6.5221685728518537</v>
      </c>
      <c r="H64" s="14">
        <f>'[1]LStk VG'!AD35</f>
        <v>-0.72260743297543684</v>
      </c>
      <c r="I64" s="3">
        <f>'[1]LStk VG'!AE35</f>
        <v>0.19882389452502025</v>
      </c>
      <c r="J64" s="3">
        <f>'[1]LStk VG'!AF35</f>
        <v>-2.9834460061327519</v>
      </c>
      <c r="K64" s="3">
        <f>'[1]LStk VG'!AG35</f>
        <v>-2.9249451755546829</v>
      </c>
      <c r="L64" s="3">
        <f>'[1]LStk VG'!AH35</f>
        <v>-3.7431359056965761</v>
      </c>
      <c r="M64" s="3">
        <f>'[1]LStk VG'!AI35</f>
        <v>-5.0668088445115131</v>
      </c>
      <c r="N64" s="3">
        <f>'[1]LStk VG'!AJ35</f>
        <v>-2.3410552607691528</v>
      </c>
      <c r="O64" s="3">
        <f>'[1]LStk VG'!AK35</f>
        <v>5.8078892930306409</v>
      </c>
      <c r="P64" s="3">
        <f>'[1]LStk VG'!AL35</f>
        <v>-3.1701245936128259</v>
      </c>
      <c r="Q64" s="3">
        <f>'[1]LStk VG'!AM35</f>
        <v>-3.3859512930189908</v>
      </c>
      <c r="R64" s="3">
        <f>'[1]LStk VG'!AN35</f>
        <v>-1.7530118135784676</v>
      </c>
      <c r="S64" s="3">
        <f>'[1]LStk VG'!AO35</f>
        <v>5.0665236227003874</v>
      </c>
      <c r="T64" s="3">
        <f>'[1]LStk VG'!AP35</f>
        <v>0.2414049758076402</v>
      </c>
      <c r="U64" s="3">
        <f>'[1]LStk VG'!AQ35</f>
        <v>-3.1682911937787992</v>
      </c>
      <c r="V64" s="3">
        <f>'[1]LStk VG'!AR35</f>
        <v>-2.6936151956706595</v>
      </c>
      <c r="X64" s="18" t="str">
        <f t="shared" si="42"/>
        <v>BY</v>
      </c>
      <c r="Y64" s="9">
        <f t="shared" si="43"/>
        <v>-5.0668088445115131</v>
      </c>
      <c r="Z64" s="18" t="str">
        <f t="shared" si="44"/>
        <v>HH</v>
      </c>
      <c r="AA64" s="19">
        <f t="shared" si="45"/>
        <v>5.8078892930306409</v>
      </c>
    </row>
    <row r="65" spans="1:27" x14ac:dyDescent="0.35">
      <c r="A65">
        <f>'[1]LStk VG'!A36</f>
        <v>2024</v>
      </c>
      <c r="B65" s="3">
        <f>'[1]LStk VG'!X36</f>
        <v>1.0738643458488184</v>
      </c>
      <c r="C65" s="3">
        <f>'[1]LStk VG'!Y36</f>
        <v>3.8298548706794122</v>
      </c>
      <c r="D65" s="3">
        <f>'[1]LStk VG'!Z36</f>
        <v>6.079607194977271</v>
      </c>
      <c r="E65" s="3">
        <f>'[1]LStk VG'!AA36</f>
        <v>8.6126175295029697</v>
      </c>
      <c r="F65" s="3">
        <f>'[1]LStk VG'!AB36</f>
        <v>10.169626812148252</v>
      </c>
      <c r="G65" s="3">
        <f>'[1]LStk VG'!AC36</f>
        <v>-1.4752034197535835</v>
      </c>
      <c r="H65" s="14">
        <f>'[1]LStk VG'!AD36</f>
        <v>5.1967355052262576</v>
      </c>
      <c r="I65" s="3">
        <f>'[1]LStk VG'!AE36</f>
        <v>6.3442528357507513</v>
      </c>
      <c r="J65" s="3">
        <f>'[1]LStk VG'!AF36</f>
        <v>6.3254260785585643</v>
      </c>
      <c r="K65" s="3">
        <f>'[1]LStk VG'!AG36</f>
        <v>6.4663011089607636</v>
      </c>
      <c r="L65" s="3">
        <f>'[1]LStk VG'!AH36</f>
        <v>7.3005220948654852</v>
      </c>
      <c r="M65" s="3">
        <f>'[1]LStk VG'!AI36</f>
        <v>8.3676572614540561</v>
      </c>
      <c r="N65" s="3">
        <f>'[1]LStk VG'!AJ36</f>
        <v>3.3563540887383567</v>
      </c>
      <c r="O65" s="3">
        <f>'[1]LStk VG'!AK36</f>
        <v>-6.2092652472324374</v>
      </c>
      <c r="P65" s="3">
        <f>'[1]LStk VG'!AL36</f>
        <v>8.0277510256829601</v>
      </c>
      <c r="Q65" s="3">
        <f>'[1]LStk VG'!AM36</f>
        <v>0.28435459274493269</v>
      </c>
      <c r="R65" s="3">
        <f>'[1]LStk VG'!AN36</f>
        <v>7.1862885828386993</v>
      </c>
      <c r="S65" s="3">
        <f>'[1]LStk VG'!AO36</f>
        <v>5.9106845976177453</v>
      </c>
      <c r="T65" s="3">
        <f>'[1]LStk VG'!AP36</f>
        <v>21.623769653161773</v>
      </c>
      <c r="U65" s="3">
        <f>'[1]LStk VG'!AQ36</f>
        <v>5.2189630381459722</v>
      </c>
      <c r="V65" s="3">
        <f>'[1]LStk VG'!AR36</f>
        <v>6.3269760193821725</v>
      </c>
      <c r="X65" s="18" t="str">
        <f t="shared" si="42"/>
        <v>HH</v>
      </c>
      <c r="Y65" s="9">
        <f t="shared" si="43"/>
        <v>-6.2092652472324374</v>
      </c>
      <c r="Z65" s="18" t="str">
        <f t="shared" si="44"/>
        <v>SL</v>
      </c>
      <c r="AA65" s="19">
        <f t="shared" si="45"/>
        <v>21.623769653161773</v>
      </c>
    </row>
    <row r="66" spans="1:27" x14ac:dyDescent="0.35">
      <c r="A66">
        <f>A65+1</f>
        <v>2025</v>
      </c>
      <c r="B66" s="3">
        <f>'[1]LStk VG'!X37</f>
        <v>5.5491387693592458</v>
      </c>
      <c r="C66" s="3">
        <f>'[1]LStk VG'!Y37</f>
        <v>-7.4966510602033054</v>
      </c>
      <c r="D66" s="3">
        <f>'[1]LStk VG'!Z37</f>
        <v>1.2694277938056331</v>
      </c>
      <c r="E66" s="3">
        <f>'[1]LStk VG'!AA37</f>
        <v>1.9606193880581202</v>
      </c>
      <c r="F66" s="3">
        <f>'[1]LStk VG'!AB37</f>
        <v>-1.934950224574763</v>
      </c>
      <c r="G66" s="3">
        <f>'[1]LStk VG'!AC37</f>
        <v>1.0068951695999147</v>
      </c>
      <c r="H66" s="14">
        <f>'[1]LStk VG'!AD37</f>
        <v>0.63447818820682755</v>
      </c>
      <c r="I66" s="3">
        <f>'[1]LStk VG'!AE37</f>
        <v>0.59557272618502566</v>
      </c>
      <c r="J66" s="3">
        <f>'[1]LStk VG'!AF37</f>
        <v>0.55653911410722401</v>
      </c>
      <c r="K66" s="3">
        <f>'[1]LStk VG'!AG37</f>
        <v>0.5518973431841232</v>
      </c>
      <c r="L66" s="3">
        <f>'[1]LStk VG'!AH37</f>
        <v>1.1628306246210798</v>
      </c>
      <c r="M66" s="3">
        <f>'[1]LStk VG'!AI37</f>
        <v>9.838368038069234E-2</v>
      </c>
      <c r="N66" s="3">
        <f>'[1]LStk VG'!AJ37</f>
        <v>-5.7512603168379854</v>
      </c>
      <c r="O66" s="3">
        <f>'[1]LStk VG'!AK37</f>
        <v>-0.53969014665376847</v>
      </c>
      <c r="P66" s="3">
        <f>'[1]LStk VG'!AL37</f>
        <v>0.25099129150983401</v>
      </c>
      <c r="Q66" s="3">
        <f>'[1]LStk VG'!AM37</f>
        <v>-1.0681190410429764</v>
      </c>
      <c r="R66" s="3">
        <f>'[1]LStk VG'!AN37</f>
        <v>1.6372928163163323</v>
      </c>
      <c r="S66" s="3">
        <f>'[1]LStk VG'!AO37</f>
        <v>2.348922275124778</v>
      </c>
      <c r="T66" s="3">
        <f>'[1]LStk VG'!AP37</f>
        <v>0.30228180486085421</v>
      </c>
      <c r="U66" s="3">
        <f>'[1]LStk VG'!AQ37</f>
        <v>-0.66709574202914723</v>
      </c>
      <c r="V66" s="3">
        <f>'[1]LStk VG'!AR37</f>
        <v>0.55946279183413594</v>
      </c>
      <c r="X66" s="18" t="str">
        <f t="shared" ref="X66" si="46">HLOOKUP(Y66,$L66:$U177,ROW(L$114)-ROW(X66)+1,0)</f>
        <v>HB</v>
      </c>
      <c r="Y66" s="19">
        <f>MIN(L66:U66)</f>
        <v>-5.7512603168379854</v>
      </c>
      <c r="Z66" s="18" t="str">
        <f t="shared" ref="Z66" si="47">HLOOKUP(AA66,$L66:$U177,ROW(N$114)-ROW(Z66)+1,0)</f>
        <v>RP</v>
      </c>
      <c r="AA66" s="19">
        <f>MAX(L66:U66)</f>
        <v>2.348922275124778</v>
      </c>
    </row>
    <row r="67" spans="1:27" x14ac:dyDescent="0.35">
      <c r="A67" t="s">
        <v>888</v>
      </c>
      <c r="B67" s="3">
        <f>(('[1]LStk VG'!B37/'[1]LStk VG'!B31)^(1/6))*100-100</f>
        <v>-7.7938498559575464E-3</v>
      </c>
      <c r="C67" s="3">
        <f>(('[1]LStk VG'!C37/'[1]LStk VG'!C31)^(1/6))*100-100</f>
        <v>-2.6961903366968443</v>
      </c>
      <c r="D67" s="3">
        <f>(('[1]LStk VG'!D37/'[1]LStk VG'!D31)^(1/6))*100-100</f>
        <v>0.15307355148929958</v>
      </c>
      <c r="E67" s="3">
        <f>(('[1]LStk VG'!E37/'[1]LStk VG'!E31)^(1/6))*100-100</f>
        <v>1.2405306191562318</v>
      </c>
      <c r="F67" s="3">
        <f>(('[1]LStk VG'!F37/'[1]LStk VG'!F31)^(1/6))*100-100</f>
        <v>0.24273637964222416</v>
      </c>
      <c r="G67" s="3">
        <f>(('[1]LStk VG'!G37/'[1]LStk VG'!G31)^(1/6))*100-100</f>
        <v>-1.0196680132836633</v>
      </c>
      <c r="H67" s="14">
        <f>(('[1]LStk VG'!H37/'[1]LStk VG'!H31)^(1/6))*100-100</f>
        <v>-7.1788707242561145E-2</v>
      </c>
      <c r="I67" s="3">
        <f>(('[1]LStk VG'!I37/'[1]LStk VG'!I31)^(1/6))*100-100</f>
        <v>8.8944360684564572E-2</v>
      </c>
      <c r="J67" s="3">
        <f>(('[1]LStk VG'!J37/'[1]LStk VG'!J31)^(1/6))*100-100</f>
        <v>-0.29205516618266358</v>
      </c>
      <c r="K67" s="3">
        <f>(('[1]LStk VG'!K37/'[1]LStk VG'!K31)^(1/6))*100-100</f>
        <v>-0.27815480501540435</v>
      </c>
      <c r="L67" s="3">
        <f>(('[1]LStk VG'!L37/'[1]LStk VG'!L31)^(1/6))*100-100</f>
        <v>-1.0362760895540362</v>
      </c>
      <c r="M67" s="3">
        <f>(('[1]LStk VG'!M37/'[1]LStk VG'!M31)^(1/6))*100-100</f>
        <v>-0.13452539335487756</v>
      </c>
      <c r="N67" s="3">
        <f>(('[1]LStk VG'!N37/'[1]LStk VG'!N31)^(1/6))*100-100</f>
        <v>-4.7810662872459631</v>
      </c>
      <c r="O67" s="3">
        <f>(('[1]LStk VG'!O37/'[1]LStk VG'!O31)^(1/6))*100-100</f>
        <v>-1.4423790831544494</v>
      </c>
      <c r="P67" s="3">
        <f>(('[1]LStk VG'!P37/'[1]LStk VG'!P31)^(1/6))*100-100</f>
        <v>-8.7581146917301567E-2</v>
      </c>
      <c r="Q67" s="3">
        <f>(('[1]LStk VG'!Q37/'[1]LStk VG'!Q31)^(1/6))*100-100</f>
        <v>0.2340284439160456</v>
      </c>
      <c r="R67" s="3">
        <f>(('[1]LStk VG'!R37/'[1]LStk VG'!R31)^(1/6))*100-100</f>
        <v>0.3839524805329404</v>
      </c>
      <c r="S67" s="3">
        <f>(('[1]LStk VG'!S37/'[1]LStk VG'!S31)^(1/6))*100-100</f>
        <v>0.4993094062221104</v>
      </c>
      <c r="T67" s="3">
        <f>(('[1]LStk VG'!T37/'[1]LStk VG'!T31)^(1/6))*100-100</f>
        <v>0.3590075577127152</v>
      </c>
      <c r="U67" s="3">
        <f>(('[1]LStk VG'!U37/'[1]LStk VG'!U31)^(1/6))*100-100</f>
        <v>-0.12802997409157513</v>
      </c>
      <c r="V67" s="3">
        <f>(('[1]LStk VG'!V37/'[1]LStk VG'!V31)^(1/6))*100-100</f>
        <v>-0.25985767691719275</v>
      </c>
      <c r="X67" s="18" t="str">
        <f>HLOOKUP(Y67,$L67:$U169,ROW(L$114)-ROW(X67)+1,0)</f>
        <v>HB</v>
      </c>
      <c r="Y67" s="9">
        <f t="shared" si="43"/>
        <v>-4.7810662872459631</v>
      </c>
      <c r="Z67" s="18" t="str">
        <f>HLOOKUP(AA67,$L67:$U169,ROW(N$114)-ROW(Z67)+1,0)</f>
        <v>RP</v>
      </c>
      <c r="AA67" s="19">
        <f t="shared" si="45"/>
        <v>0.4993094062221104</v>
      </c>
    </row>
    <row r="68" spans="1:27" x14ac:dyDescent="0.35">
      <c r="Y68" s="3"/>
    </row>
    <row r="69" spans="1:27" x14ac:dyDescent="0.35">
      <c r="A69" s="4" t="s">
        <v>408</v>
      </c>
      <c r="Y69" s="3"/>
    </row>
    <row r="70" spans="1:27" x14ac:dyDescent="0.35">
      <c r="A70">
        <f>'[1]LStk VG'!A96</f>
        <v>2019</v>
      </c>
      <c r="B70" s="3">
        <f>'[1]LStk VG'!X96</f>
        <v>3.004508842565528</v>
      </c>
      <c r="C70" s="3">
        <f>'[1]LStk VG'!Y96</f>
        <v>-3.5995469329197221</v>
      </c>
      <c r="D70" s="3">
        <f>'[1]LStk VG'!Z96</f>
        <v>2.8649223806231277</v>
      </c>
      <c r="E70" s="3">
        <f>'[1]LStk VG'!AA96</f>
        <v>-1.7329090357106054</v>
      </c>
      <c r="F70" s="3">
        <f>'[1]LStk VG'!AB96</f>
        <v>3.6922523596417847</v>
      </c>
      <c r="G70" s="3">
        <f>'[1]LStk VG'!AC96</f>
        <v>-0.10937528208893355</v>
      </c>
      <c r="H70" s="14">
        <f>'[1]LStk VG'!AD96</f>
        <v>1.5097752603690822</v>
      </c>
      <c r="I70" s="3">
        <f>'[1]LStk VG'!AE96</f>
        <v>1.7373087910462743</v>
      </c>
      <c r="J70" s="3">
        <f>'[1]LStk VG'!AF96</f>
        <v>2.2214891719253274</v>
      </c>
      <c r="K70" s="3">
        <f>'[1]LStk VG'!AG96</f>
        <v>2.2517426080125489</v>
      </c>
      <c r="L70" s="3">
        <f>'[1]LStk VG'!AH96</f>
        <v>5.3427548797724995</v>
      </c>
      <c r="M70" s="3">
        <f>'[1]LStk VG'!AI96</f>
        <v>-0.60568129214171051</v>
      </c>
      <c r="N70" s="3">
        <f>'[1]LStk VG'!AJ96</f>
        <v>8.9592607720011728</v>
      </c>
      <c r="O70" s="3">
        <f>'[1]LStk VG'!AK96</f>
        <v>-0.56900657923672782</v>
      </c>
      <c r="P70" s="3">
        <f>'[1]LStk VG'!AL96</f>
        <v>0.42639258161895555</v>
      </c>
      <c r="Q70" s="3">
        <f>'[1]LStk VG'!AM96</f>
        <v>1.4128438837489767</v>
      </c>
      <c r="R70" s="3">
        <f>'[1]LStk VG'!AN96</f>
        <v>3.2750567560750454</v>
      </c>
      <c r="S70" s="3">
        <f>'[1]LStk VG'!AO96</f>
        <v>1.9085424888221354</v>
      </c>
      <c r="T70" s="3">
        <f>'[1]LStk VG'!AP96</f>
        <v>9.6420056882487586</v>
      </c>
      <c r="U70" s="3">
        <f>'[1]LStk VG'!AQ96</f>
        <v>-0.54721926564120338</v>
      </c>
      <c r="V70" s="3">
        <f>'[1]LStk VG'!AR96</f>
        <v>2.2008705017757535</v>
      </c>
      <c r="X70" s="18" t="str">
        <f t="shared" ref="X70:X75" si="48">HLOOKUP(Y70,$L70:$U172,ROW(L$114)-ROW(X70)+1,0)</f>
        <v>BY</v>
      </c>
      <c r="Y70" s="9">
        <f t="shared" ref="Y70:Y77" si="49">MIN(L70:U70)</f>
        <v>-0.60568129214171051</v>
      </c>
      <c r="Z70" s="18" t="str">
        <f t="shared" ref="Z70:Z75" si="50">HLOOKUP(AA70,$L70:$U172,ROW(N$114)-ROW(Z70)+1,0)</f>
        <v>SL</v>
      </c>
      <c r="AA70" s="19">
        <f t="shared" ref="AA70:AA77" si="51">MAX(L70:U70)</f>
        <v>9.6420056882487586</v>
      </c>
    </row>
    <row r="71" spans="1:27" x14ac:dyDescent="0.35">
      <c r="A71">
        <f>'[1]LStk VG'!A97</f>
        <v>2020</v>
      </c>
      <c r="B71" s="3">
        <f>'[1]LStk VG'!X97</f>
        <v>5.5077192682408338</v>
      </c>
      <c r="C71" s="3">
        <f>'[1]LStk VG'!Y97</f>
        <v>2.007785108396277</v>
      </c>
      <c r="D71" s="3">
        <f>'[1]LStk VG'!Z97</f>
        <v>0.98922598252899263</v>
      </c>
      <c r="E71" s="3">
        <f>'[1]LStk VG'!AA97</f>
        <v>3.3054559936280441</v>
      </c>
      <c r="F71" s="3">
        <f>'[1]LStk VG'!AB97</f>
        <v>-1.8628478884564146</v>
      </c>
      <c r="G71" s="3">
        <f>'[1]LStk VG'!AC97</f>
        <v>1.8158650322424279</v>
      </c>
      <c r="H71" s="14">
        <f>'[1]LStk VG'!AD97</f>
        <v>1.5003967574285468</v>
      </c>
      <c r="I71" s="3">
        <f>'[1]LStk VG'!AE97</f>
        <v>1.4626073541475364</v>
      </c>
      <c r="J71" s="3">
        <f>'[1]LStk VG'!AF97</f>
        <v>1.6211731893627928</v>
      </c>
      <c r="K71" s="3">
        <f>'[1]LStk VG'!AG97</f>
        <v>1.6150801586657337</v>
      </c>
      <c r="L71" s="3">
        <f>'[1]LStk VG'!AH97</f>
        <v>0.240523731704684</v>
      </c>
      <c r="M71" s="3">
        <f>'[1]LStk VG'!AI97</f>
        <v>0.89620604981246288</v>
      </c>
      <c r="N71" s="3">
        <f>'[1]LStk VG'!AJ97</f>
        <v>0.64475250320641919</v>
      </c>
      <c r="O71" s="3">
        <f>'[1]LStk VG'!AK97</f>
        <v>22.014651273093236</v>
      </c>
      <c r="P71" s="3">
        <f>'[1]LStk VG'!AL97</f>
        <v>0.4479222439994146</v>
      </c>
      <c r="Q71" s="3">
        <f>'[1]LStk VG'!AM97</f>
        <v>4.4476936154949982</v>
      </c>
      <c r="R71" s="3">
        <f>'[1]LStk VG'!AN97</f>
        <v>1.6632225966536396</v>
      </c>
      <c r="S71" s="3">
        <f>'[1]LStk VG'!AO97</f>
        <v>1.9588477782043867</v>
      </c>
      <c r="T71" s="3">
        <f>'[1]LStk VG'!AP97</f>
        <v>0.88410560984483766</v>
      </c>
      <c r="U71" s="3">
        <f>'[1]LStk VG'!AQ97</f>
        <v>-3.1136361446221628</v>
      </c>
      <c r="V71" s="3">
        <f>'[1]LStk VG'!AR97</f>
        <v>1.5707459109550115</v>
      </c>
      <c r="X71" s="18" t="str">
        <f t="shared" si="48"/>
        <v>SH</v>
      </c>
      <c r="Y71" s="9">
        <f t="shared" si="49"/>
        <v>-3.1136361446221628</v>
      </c>
      <c r="Z71" s="18" t="str">
        <f t="shared" si="50"/>
        <v>HH</v>
      </c>
      <c r="AA71" s="19">
        <f t="shared" si="51"/>
        <v>22.014651273093236</v>
      </c>
    </row>
    <row r="72" spans="1:27" x14ac:dyDescent="0.35">
      <c r="A72">
        <f>'[1]LStk VG'!A98</f>
        <v>2021</v>
      </c>
      <c r="B72" s="3">
        <f>'[1]LStk VG'!X98</f>
        <v>-7.188651216374069</v>
      </c>
      <c r="C72" s="3">
        <f>'[1]LStk VG'!Y98</f>
        <v>-7.0638728795128429</v>
      </c>
      <c r="D72" s="3">
        <f>'[1]LStk VG'!Z98</f>
        <v>-0.27388783262300365</v>
      </c>
      <c r="E72" s="3">
        <f>'[1]LStk VG'!AA98</f>
        <v>-2.9523528763857172</v>
      </c>
      <c r="F72" s="3">
        <f>'[1]LStk VG'!AB98</f>
        <v>-1.6671346874735207</v>
      </c>
      <c r="G72" s="3">
        <f>'[1]LStk VG'!AC98</f>
        <v>2.3158696553192044</v>
      </c>
      <c r="H72" s="14">
        <f>'[1]LStk VG'!AD98</f>
        <v>-2.0427696177124659</v>
      </c>
      <c r="I72" s="3">
        <f>'[1]LStk VG'!AE98</f>
        <v>-2.7165290110336144</v>
      </c>
      <c r="J72" s="3">
        <f>'[1]LStk VG'!AF98</f>
        <v>-4.4617799392996176</v>
      </c>
      <c r="K72" s="3">
        <f>'[1]LStk VG'!AG98</f>
        <v>-4.5553093912174063</v>
      </c>
      <c r="L72" s="3">
        <f>'[1]LStk VG'!AH98</f>
        <v>-6.4397541675322145</v>
      </c>
      <c r="M72" s="3">
        <f>'[1]LStk VG'!AI98</f>
        <v>-2.5938366916937525</v>
      </c>
      <c r="N72" s="3">
        <f>'[1]LStk VG'!AJ98</f>
        <v>-20.035043699164774</v>
      </c>
      <c r="O72" s="3">
        <f>'[1]LStk VG'!AK98</f>
        <v>-16.078071817912161</v>
      </c>
      <c r="P72" s="3">
        <f>'[1]LStk VG'!AL98</f>
        <v>-5.0468919425067753</v>
      </c>
      <c r="Q72" s="3">
        <f>'[1]LStk VG'!AM98</f>
        <v>0.27561970799510505</v>
      </c>
      <c r="R72" s="3">
        <f>'[1]LStk VG'!AN98</f>
        <v>-3.6165030188934395</v>
      </c>
      <c r="S72" s="3">
        <f>'[1]LStk VG'!AO98</f>
        <v>-10.448746686875253</v>
      </c>
      <c r="T72" s="3">
        <f>'[1]LStk VG'!AP98</f>
        <v>-9.0039982737574888</v>
      </c>
      <c r="U72" s="3">
        <f>'[1]LStk VG'!AQ98</f>
        <v>2.7742562001109548</v>
      </c>
      <c r="V72" s="3">
        <f>'[1]LStk VG'!AR98</f>
        <v>-4.2518066640748202</v>
      </c>
      <c r="X72" s="18" t="str">
        <f t="shared" si="48"/>
        <v>HB</v>
      </c>
      <c r="Y72" s="9">
        <f t="shared" si="49"/>
        <v>-20.035043699164774</v>
      </c>
      <c r="Z72" s="18" t="str">
        <f t="shared" si="50"/>
        <v>SH</v>
      </c>
      <c r="AA72" s="19">
        <f t="shared" si="51"/>
        <v>2.7742562001109548</v>
      </c>
    </row>
    <row r="73" spans="1:27" x14ac:dyDescent="0.35">
      <c r="A73">
        <f>'[1]LStk VG'!A99</f>
        <v>2022</v>
      </c>
      <c r="B73" s="3">
        <f>'[1]LStk VG'!X99</f>
        <v>-10.797209353958806</v>
      </c>
      <c r="C73" s="3">
        <f>'[1]LStk VG'!Y99</f>
        <v>-1.8035414612854765</v>
      </c>
      <c r="D73" s="3">
        <f>'[1]LStk VG'!Z99</f>
        <v>-3.2912080445712917</v>
      </c>
      <c r="E73" s="3">
        <f>'[1]LStk VG'!AA99</f>
        <v>-9.8918460782006719</v>
      </c>
      <c r="F73" s="3">
        <f>'[1]LStk VG'!AB99</f>
        <v>-1.6142997097328475</v>
      </c>
      <c r="G73" s="3">
        <f>'[1]LStk VG'!AC99</f>
        <v>-3.0289433407764079</v>
      </c>
      <c r="H73" s="14">
        <f>'[1]LStk VG'!AD99</f>
        <v>-5.0107215453045484</v>
      </c>
      <c r="I73" s="3">
        <f>'[1]LStk VG'!AE99</f>
        <v>-5.3170057269778255</v>
      </c>
      <c r="J73" s="3">
        <f>'[1]LStk VG'!AF99</f>
        <v>-2.984191655880494</v>
      </c>
      <c r="K73" s="3">
        <f>'[1]LStk VG'!AG99</f>
        <v>-2.9887627856336536</v>
      </c>
      <c r="L73" s="3">
        <f>'[1]LStk VG'!AH99</f>
        <v>-4.6431434658485813</v>
      </c>
      <c r="M73" s="3">
        <f>'[1]LStk VG'!AI99</f>
        <v>-2.4925218117448509</v>
      </c>
      <c r="N73" s="3">
        <f>'[1]LStk VG'!AJ99</f>
        <v>-3.151005362348414</v>
      </c>
      <c r="O73" s="3">
        <f>'[1]LStk VG'!AK99</f>
        <v>-9.7642210677644812</v>
      </c>
      <c r="P73" s="3">
        <f>'[1]LStk VG'!AL99</f>
        <v>-1.1994533581070783</v>
      </c>
      <c r="Q73" s="3">
        <f>'[1]LStk VG'!AM99</f>
        <v>0.40552766954617425</v>
      </c>
      <c r="R73" s="3">
        <f>'[1]LStk VG'!AN99</f>
        <v>-3.0725268843811477</v>
      </c>
      <c r="S73" s="3">
        <f>'[1]LStk VG'!AO99</f>
        <v>-1.5748629202948905</v>
      </c>
      <c r="T73" s="3">
        <f>'[1]LStk VG'!AP99</f>
        <v>-9.5860060190086926</v>
      </c>
      <c r="U73" s="3">
        <f>'[1]LStk VG'!AQ99</f>
        <v>-2.100792654102321</v>
      </c>
      <c r="V73" s="3">
        <f>'[1]LStk VG'!AR99</f>
        <v>-3.2194983342193098</v>
      </c>
      <c r="X73" s="18" t="str">
        <f t="shared" si="48"/>
        <v>HH</v>
      </c>
      <c r="Y73" s="9">
        <f t="shared" si="49"/>
        <v>-9.7642210677644812</v>
      </c>
      <c r="Z73" s="18" t="str">
        <f t="shared" si="50"/>
        <v>NI</v>
      </c>
      <c r="AA73" s="19">
        <f t="shared" si="51"/>
        <v>0.40552766954617425</v>
      </c>
    </row>
    <row r="74" spans="1:27" x14ac:dyDescent="0.35">
      <c r="A74">
        <f>'[1]LStk VG'!A100</f>
        <v>2023</v>
      </c>
      <c r="B74" s="3">
        <f>'[1]LStk VG'!X100</f>
        <v>6.8041799017833853</v>
      </c>
      <c r="C74" s="3">
        <f>'[1]LStk VG'!Y100</f>
        <v>-5.14785984309583</v>
      </c>
      <c r="D74" s="3">
        <f>'[1]LStk VG'!Z100</f>
        <v>-3.8604563732060484</v>
      </c>
      <c r="E74" s="3">
        <f>'[1]LStk VG'!AA100</f>
        <v>7.2763980192201245</v>
      </c>
      <c r="F74" s="3">
        <f>'[1]LStk VG'!AB100</f>
        <v>-1.4178945458973971</v>
      </c>
      <c r="G74" s="3">
        <f>'[1]LStk VG'!AC100</f>
        <v>-6.5407849699994642</v>
      </c>
      <c r="H74" s="14">
        <f>'[1]LStk VG'!AD100</f>
        <v>-0.70678475922696293</v>
      </c>
      <c r="I74" s="3">
        <f>'[1]LStk VG'!AE100</f>
        <v>0.24204421854723535</v>
      </c>
      <c r="J74" s="3">
        <f>'[1]LStk VG'!AF100</f>
        <v>-2.9348133237586325</v>
      </c>
      <c r="K74" s="3">
        <f>'[1]LStk VG'!AG100</f>
        <v>-2.8776349539185446</v>
      </c>
      <c r="L74" s="3">
        <f>'[1]LStk VG'!AH100</f>
        <v>-3.6934962846464856</v>
      </c>
      <c r="M74" s="3">
        <f>'[1]LStk VG'!AI100</f>
        <v>-5.0309689954410999</v>
      </c>
      <c r="N74" s="3">
        <f>'[1]LStk VG'!AJ100</f>
        <v>-2.2773189392551529</v>
      </c>
      <c r="O74" s="3">
        <f>'[1]LStk VG'!AK100</f>
        <v>5.8197098590134715</v>
      </c>
      <c r="P74" s="3">
        <f>'[1]LStk VG'!AL100</f>
        <v>-3.0820439128600725</v>
      </c>
      <c r="Q74" s="3">
        <f>'[1]LStk VG'!AM100</f>
        <v>-3.306774815349641</v>
      </c>
      <c r="R74" s="3">
        <f>'[1]LStk VG'!AN100</f>
        <v>-1.7137861592144077</v>
      </c>
      <c r="S74" s="3">
        <f>'[1]LStk VG'!AO100</f>
        <v>5.0882666225552811</v>
      </c>
      <c r="T74" s="3">
        <f>'[1]LStk VG'!AP100</f>
        <v>0.37198223737382818</v>
      </c>
      <c r="U74" s="3">
        <f>'[1]LStk VG'!AQ100</f>
        <v>-3.1595831327945234</v>
      </c>
      <c r="V74" s="3">
        <f>'[1]LStk VG'!AR100</f>
        <v>-2.6437643411662606</v>
      </c>
      <c r="X74" s="18" t="str">
        <f t="shared" si="48"/>
        <v>BY</v>
      </c>
      <c r="Y74" s="9">
        <f t="shared" si="49"/>
        <v>-5.0309689954410999</v>
      </c>
      <c r="Z74" s="18" t="str">
        <f t="shared" si="50"/>
        <v>HH</v>
      </c>
      <c r="AA74" s="19">
        <f t="shared" si="51"/>
        <v>5.8197098590134715</v>
      </c>
    </row>
    <row r="75" spans="1:27" x14ac:dyDescent="0.35">
      <c r="A75">
        <f>'[1]LStk VG'!A101</f>
        <v>2024</v>
      </c>
      <c r="B75" s="3">
        <f>'[1]LStk VG'!X101</f>
        <v>0.98715244115719258</v>
      </c>
      <c r="C75" s="3">
        <f>'[1]LStk VG'!Y101</f>
        <v>3.6625684093410058</v>
      </c>
      <c r="D75" s="3">
        <f>'[1]LStk VG'!Z101</f>
        <v>5.9339488485258869</v>
      </c>
      <c r="E75" s="3">
        <f>'[1]LStk VG'!AA101</f>
        <v>8.4771330738786332</v>
      </c>
      <c r="F75" s="3">
        <f>'[1]LStk VG'!AB101</f>
        <v>10.026346932594478</v>
      </c>
      <c r="G75" s="3">
        <f>'[1]LStk VG'!AC101</f>
        <v>-1.523833906139842</v>
      </c>
      <c r="H75" s="14">
        <f>'[1]LStk VG'!AD101</f>
        <v>5.0772983317167899</v>
      </c>
      <c r="I75" s="3">
        <f>'[1]LStk VG'!AE101</f>
        <v>6.1979301336049417</v>
      </c>
      <c r="J75" s="3">
        <f>'[1]LStk VG'!AF101</f>
        <v>6.2455068296189893</v>
      </c>
      <c r="K75" s="3">
        <f>'[1]LStk VG'!AG101</f>
        <v>6.4026963374289636</v>
      </c>
      <c r="L75" s="3">
        <f>'[1]LStk VG'!AH101</f>
        <v>7.2080623549680922</v>
      </c>
      <c r="M75" s="3">
        <f>'[1]LStk VG'!AI101</f>
        <v>8.3028130282586119</v>
      </c>
      <c r="N75" s="3">
        <f>'[1]LStk VG'!AJ101</f>
        <v>3.2901379983579773</v>
      </c>
      <c r="O75" s="3">
        <f>'[1]LStk VG'!AK101</f>
        <v>-6.2651202220098412</v>
      </c>
      <c r="P75" s="3">
        <f>'[1]LStk VG'!AL101</f>
        <v>7.9645849786634528</v>
      </c>
      <c r="Q75" s="3">
        <f>'[1]LStk VG'!AM101</f>
        <v>0.26235132897522817</v>
      </c>
      <c r="R75" s="3">
        <f>'[1]LStk VG'!AN101</f>
        <v>7.1024281026828646</v>
      </c>
      <c r="S75" s="3">
        <f>'[1]LStk VG'!AO101</f>
        <v>5.825172728932742</v>
      </c>
      <c r="T75" s="3">
        <f>'[1]LStk VG'!AP101</f>
        <v>21.541036998645112</v>
      </c>
      <c r="U75" s="3">
        <f>'[1]LStk VG'!AQ101</f>
        <v>5.1462647045541274</v>
      </c>
      <c r="V75" s="3">
        <f>'[1]LStk VG'!AR101</f>
        <v>6.2528178422669924</v>
      </c>
      <c r="X75" s="18" t="str">
        <f t="shared" si="48"/>
        <v>HH</v>
      </c>
      <c r="Y75" s="9">
        <f t="shared" si="49"/>
        <v>-6.2651202220098412</v>
      </c>
      <c r="Z75" s="18" t="str">
        <f t="shared" si="50"/>
        <v>SL</v>
      </c>
      <c r="AA75" s="19">
        <f t="shared" si="51"/>
        <v>21.541036998645112</v>
      </c>
    </row>
    <row r="76" spans="1:27" x14ac:dyDescent="0.35">
      <c r="A76">
        <f>A75+1</f>
        <v>2025</v>
      </c>
      <c r="B76" s="3">
        <f>'[1]LStk VG'!X102</f>
        <v>4.9734991897390586</v>
      </c>
      <c r="C76" s="3">
        <f>'[1]LStk VG'!Y102</f>
        <v>-8.108498668234347</v>
      </c>
      <c r="D76" s="3">
        <f>'[1]LStk VG'!Z102</f>
        <v>0.71849002005852469</v>
      </c>
      <c r="E76" s="3">
        <f>'[1]LStk VG'!AA102</f>
        <v>1.4333302818626947</v>
      </c>
      <c r="F76" s="3">
        <f>'[1]LStk VG'!AB102</f>
        <v>-2.4902642843088927</v>
      </c>
      <c r="G76" s="3">
        <f>'[1]LStk VG'!AC102</f>
        <v>0.3926944292439174</v>
      </c>
      <c r="H76" s="14">
        <f>'[1]LStk VG'!AD102</f>
        <v>8.9573116846850098E-2</v>
      </c>
      <c r="I76" s="3">
        <f>'[1]LStk VG'!AE102</f>
        <v>4.1851408238599674E-2</v>
      </c>
      <c r="J76" s="3">
        <f>'[1]LStk VG'!AF102</f>
        <v>3.1686987669615974E-2</v>
      </c>
      <c r="K76" s="3">
        <f>'[1]LStk VG'!AG102</f>
        <v>1.7829260060267416E-2</v>
      </c>
      <c r="L76" s="3">
        <f>'[1]LStk VG'!AH102</f>
        <v>0.61714159932418511</v>
      </c>
      <c r="M76" s="3">
        <f>'[1]LStk VG'!AI102</f>
        <v>-0.44189534598977787</v>
      </c>
      <c r="N76" s="3">
        <f>'[1]LStk VG'!AJ102</f>
        <v>-6.2474820801319595</v>
      </c>
      <c r="O76" s="3">
        <f>'[1]LStk VG'!AK102</f>
        <v>-1.0859794408910233</v>
      </c>
      <c r="P76" s="3">
        <f>'[1]LStk VG'!AL102</f>
        <v>-0.28337863726645196</v>
      </c>
      <c r="Q76" s="3">
        <f>'[1]LStk VG'!AM102</f>
        <v>-1.5740760661437179</v>
      </c>
      <c r="R76" s="3">
        <f>'[1]LStk VG'!AN102</f>
        <v>1.0834144223163662</v>
      </c>
      <c r="S76" s="3">
        <f>'[1]LStk VG'!AO102</f>
        <v>1.8094993564585167</v>
      </c>
      <c r="T76" s="3">
        <f>'[1]LStk VG'!AP102</f>
        <v>-0.21665445901282965</v>
      </c>
      <c r="U76" s="3">
        <f>'[1]LStk VG'!AQ102</f>
        <v>-1.2269781882221338</v>
      </c>
      <c r="V76" s="3">
        <f>'[1]LStk VG'!AR102</f>
        <v>9.2900520532168684E-3</v>
      </c>
      <c r="X76" s="18" t="str">
        <f t="shared" ref="X76" si="52">HLOOKUP(Y76,$L76:$U187,ROW(L$114)-ROW(X76)+1,0)</f>
        <v>HB</v>
      </c>
      <c r="Y76" s="19">
        <f>MIN(L76:U76)</f>
        <v>-6.2474820801319595</v>
      </c>
      <c r="Z76" s="18" t="str">
        <f t="shared" ref="Z76" si="53">HLOOKUP(AA76,$L76:$U187,ROW(N$114)-ROW(Z76)+1,0)</f>
        <v>RP</v>
      </c>
      <c r="AA76" s="19">
        <f>MAX(L76:U76)</f>
        <v>1.8094993564585167</v>
      </c>
    </row>
    <row r="77" spans="1:27" x14ac:dyDescent="0.35">
      <c r="A77" t="s">
        <v>888</v>
      </c>
      <c r="B77" s="3">
        <f>(('[1]LStk VG'!B102/'[1]LStk VG'!B96)^(1/6))*100-100</f>
        <v>-0.18412111229827133</v>
      </c>
      <c r="C77" s="3">
        <f>(('[1]LStk VG'!C102/'[1]LStk VG'!C96)^(1/6))*100-100</f>
        <v>-2.8424935744245374</v>
      </c>
      <c r="D77" s="3">
        <f>(('[1]LStk VG'!D102/'[1]LStk VG'!D96)^(1/6))*100-100</f>
        <v>-1.549081394259133E-2</v>
      </c>
      <c r="E77" s="3">
        <f>(('[1]LStk VG'!E102/'[1]LStk VG'!E96)^(1/6))*100-100</f>
        <v>1.0762772548157358</v>
      </c>
      <c r="F77" s="3">
        <f>(('[1]LStk VG'!F102/'[1]LStk VG'!F96)^(1/6))*100-100</f>
        <v>6.9365965705259214E-2</v>
      </c>
      <c r="G77" s="3">
        <f>(('[1]LStk VG'!G102/'[1]LStk VG'!G96)^(1/6))*100-100</f>
        <v>-1.1425677420042462</v>
      </c>
      <c r="H77" s="14">
        <f>(('[1]LStk VG'!H102/'[1]LStk VG'!H96)^(1/6))*100-100</f>
        <v>-0.23014159955586422</v>
      </c>
      <c r="I77" s="3">
        <f>(('[1]LStk VG'!I102/'[1]LStk VG'!I96)^(1/6))*100-100</f>
        <v>-7.8075238258222157E-2</v>
      </c>
      <c r="J77" s="3">
        <f>(('[1]LStk VG'!J102/'[1]LStk VG'!J96)^(1/6))*100-100</f>
        <v>-0.47796385548789999</v>
      </c>
      <c r="K77" s="3">
        <f>(('[1]LStk VG'!K102/'[1]LStk VG'!K96)^(1/6))*100-100</f>
        <v>-0.46399291624707928</v>
      </c>
      <c r="L77" s="3">
        <f>(('[1]LStk VG'!L102/'[1]LStk VG'!L96)^(1/6))*100-100</f>
        <v>-1.2189569412713013</v>
      </c>
      <c r="M77" s="3">
        <f>(('[1]LStk VG'!M102/'[1]LStk VG'!M96)^(1/6))*100-100</f>
        <v>-0.31428528279221268</v>
      </c>
      <c r="N77" s="3">
        <f>(('[1]LStk VG'!N102/'[1]LStk VG'!N96)^(1/6))*100-100</f>
        <v>-4.9459728172848827</v>
      </c>
      <c r="O77" s="3">
        <f>(('[1]LStk VG'!O102/'[1]LStk VG'!O96)^(1/6))*100-100</f>
        <v>-1.6218519645042022</v>
      </c>
      <c r="P77" s="3">
        <f>(('[1]LStk VG'!P102/'[1]LStk VG'!P96)^(1/6))*100-100</f>
        <v>-0.2811866123586384</v>
      </c>
      <c r="Q77" s="3">
        <f>(('[1]LStk VG'!Q102/'[1]LStk VG'!Q96)^(1/6))*100-100</f>
        <v>5.739933789871543E-2</v>
      </c>
      <c r="R77" s="3">
        <f>(('[1]LStk VG'!R102/'[1]LStk VG'!R96)^(1/6))*100-100</f>
        <v>0.17612107154336343</v>
      </c>
      <c r="S77" s="3">
        <f>(('[1]LStk VG'!S102/'[1]LStk VG'!S96)^(1/6))*100-100</f>
        <v>0.28955139694669185</v>
      </c>
      <c r="T77" s="3">
        <f>(('[1]LStk VG'!T102/'[1]LStk VG'!T96)^(1/6))*100-100</f>
        <v>0.17185173335198556</v>
      </c>
      <c r="U77" s="3">
        <f>(('[1]LStk VG'!U102/'[1]LStk VG'!U96)^(1/6))*100-100</f>
        <v>-0.32891885002470644</v>
      </c>
      <c r="V77" s="3">
        <f>(('[1]LStk VG'!V102/'[1]LStk VG'!V96)^(1/6))*100-100</f>
        <v>-0.44296695512703366</v>
      </c>
      <c r="X77" s="18" t="str">
        <f>HLOOKUP(Y77,$L77:$U178,ROW(L$114)-ROW(X77)+1,0)</f>
        <v>HB</v>
      </c>
      <c r="Y77" s="9">
        <f t="shared" si="49"/>
        <v>-4.9459728172848827</v>
      </c>
      <c r="Z77" s="18" t="str">
        <f>HLOOKUP(AA77,$L77:$U178,ROW(N$114)-ROW(Z77)+1,0)</f>
        <v>RP</v>
      </c>
      <c r="AA77" s="19">
        <f t="shared" si="51"/>
        <v>0.28955139694669185</v>
      </c>
    </row>
    <row r="84" spans="2:22" x14ac:dyDescent="0.35">
      <c r="B84" s="3"/>
      <c r="C84" s="3"/>
      <c r="D84" s="3"/>
      <c r="E84" s="3"/>
      <c r="F84" s="3"/>
      <c r="G84" s="3"/>
      <c r="H84" s="14"/>
      <c r="I84" s="3"/>
      <c r="J84" s="3"/>
      <c r="K84" s="3"/>
      <c r="L84" s="3"/>
      <c r="M84" s="3"/>
      <c r="N84" s="3"/>
      <c r="O84" s="3"/>
      <c r="P84" s="3"/>
      <c r="Q84" s="3"/>
      <c r="R84" s="3"/>
      <c r="S84" s="3"/>
      <c r="T84" s="3"/>
      <c r="U84" s="3"/>
      <c r="V84" s="3"/>
    </row>
    <row r="114" spans="12:21" x14ac:dyDescent="0.35">
      <c r="L114" t="s">
        <v>297</v>
      </c>
      <c r="M114" t="s">
        <v>298</v>
      </c>
      <c r="N114" t="s">
        <v>299</v>
      </c>
      <c r="O114" t="s">
        <v>300</v>
      </c>
      <c r="P114" t="s">
        <v>301</v>
      </c>
      <c r="Q114" t="s">
        <v>302</v>
      </c>
      <c r="R114" t="s">
        <v>303</v>
      </c>
      <c r="S114" t="s">
        <v>304</v>
      </c>
      <c r="T114" t="s">
        <v>305</v>
      </c>
      <c r="U114" t="s">
        <v>306</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DB9C-E604-4449-8216-EF9AC6883B91}">
  <sheetPr codeName="Tabelle40"/>
  <dimension ref="A1:AI64"/>
  <sheetViews>
    <sheetView workbookViewId="0">
      <pane ySplit="2" topLeftCell="A3" activePane="bottomLeft" state="frozen"/>
      <selection pane="bottomLeft" activeCell="A3" sqref="A3"/>
    </sheetView>
  </sheetViews>
  <sheetFormatPr baseColWidth="10" defaultColWidth="11.453125" defaultRowHeight="14.5" x14ac:dyDescent="0.35"/>
  <cols>
    <col min="6" max="8" width="10.81640625" customWidth="1"/>
    <col min="9" max="10" width="10.81640625" style="57"/>
    <col min="11" max="11" width="12.26953125" style="57" customWidth="1"/>
    <col min="12" max="15" width="10.81640625" style="57"/>
    <col min="16" max="16" width="12" style="57" customWidth="1"/>
    <col min="17" max="29" width="10.81640625" style="57"/>
    <col min="30" max="35" width="11.453125" style="57"/>
  </cols>
  <sheetData>
    <row r="1" spans="1:25" ht="29" x14ac:dyDescent="0.35">
      <c r="A1" s="4" t="s">
        <v>409</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"Lohnstückkosten, "&amp;Lohnstückkosten!A3&amp;", "&amp;I4</f>
        <v>Lohnstückkosten, Gesamtwirtschaft, Basis Arbeitnehmer, Westdeutschland ohne Berlin=100, 2025</v>
      </c>
    </row>
    <row r="4" spans="1:25" x14ac:dyDescent="0.35">
      <c r="I4" s="57">
        <f>Lohnstückkosten!A10</f>
        <v>2025</v>
      </c>
      <c r="J4" s="57">
        <f>Lohnstückkosten!B10</f>
        <v>93.543812432566568</v>
      </c>
      <c r="K4" s="57">
        <f>Lohnstückkosten!C10</f>
        <v>96.776758646403209</v>
      </c>
      <c r="L4" s="57">
        <f>Lohnstückkosten!D10</f>
        <v>104.31021017771469</v>
      </c>
      <c r="M4" s="57">
        <f>Lohnstückkosten!E10</f>
        <v>99.545527414834424</v>
      </c>
      <c r="N4" s="57">
        <f>Lohnstückkosten!F10</f>
        <v>104.67939159077864</v>
      </c>
    </row>
    <row r="5" spans="1:25" x14ac:dyDescent="0.35">
      <c r="O5" s="57">
        <f>Lohnstückkosten!G10</f>
        <v>106.27431267172793</v>
      </c>
    </row>
    <row r="6" spans="1:25" x14ac:dyDescent="0.35">
      <c r="P6" s="57">
        <f>Lohnstückkosten!L10</f>
        <v>99.152467649851701</v>
      </c>
      <c r="Q6" s="57">
        <f>Lohnstückkosten!M10</f>
        <v>98.730802283165559</v>
      </c>
      <c r="R6" s="57">
        <f>Lohnstückkosten!N10</f>
        <v>103.81445449894538</v>
      </c>
      <c r="S6" s="57">
        <f>Lohnstückkosten!O10</f>
        <v>94.62848625272504</v>
      </c>
      <c r="T6" s="57">
        <f>Lohnstückkosten!P10</f>
        <v>102.52796394398602</v>
      </c>
      <c r="U6" s="57">
        <f>Lohnstückkosten!Q10</f>
        <v>95.105983437258374</v>
      </c>
      <c r="V6" s="57">
        <f>Lohnstückkosten!R10</f>
        <v>103.83353291162267</v>
      </c>
      <c r="W6" s="57">
        <f>Lohnstückkosten!S10</f>
        <v>99.687439964048195</v>
      </c>
      <c r="X6" s="57">
        <f>Lohnstückkosten!T10</f>
        <v>107.08322150789726</v>
      </c>
      <c r="Y6" s="57">
        <f>Lohnstückkosten!U10</f>
        <v>96.715769082190363</v>
      </c>
    </row>
    <row r="7" spans="1:25" x14ac:dyDescent="0.35">
      <c r="J7" s="57">
        <f>Lohnstückkosten!H10</f>
        <v>102.12684598060019</v>
      </c>
      <c r="K7" s="57">
        <f>J7</f>
        <v>102.12684598060019</v>
      </c>
      <c r="L7" s="57">
        <f t="shared" ref="L7" si="0">K7</f>
        <v>102.12684598060019</v>
      </c>
      <c r="M7" s="57">
        <f t="shared" ref="M7" si="1">L7</f>
        <v>102.12684598060019</v>
      </c>
      <c r="N7" s="57">
        <f t="shared" ref="N7" si="2">M7</f>
        <v>102.12684598060019</v>
      </c>
      <c r="O7" s="57">
        <f t="shared" ref="O7" si="3">N7</f>
        <v>102.12684598060019</v>
      </c>
    </row>
    <row r="8" spans="1:25" x14ac:dyDescent="0.35">
      <c r="P8" s="57">
        <f>Lohnstückkosten!K10</f>
        <v>100</v>
      </c>
      <c r="Q8" s="57">
        <f t="shared" ref="Q8" si="4">P8</f>
        <v>100</v>
      </c>
      <c r="R8" s="57">
        <f t="shared" ref="R8" si="5">Q8</f>
        <v>100</v>
      </c>
      <c r="S8" s="57">
        <f t="shared" ref="S8" si="6">R8</f>
        <v>100</v>
      </c>
      <c r="T8" s="57">
        <f t="shared" ref="T8" si="7">S8</f>
        <v>100</v>
      </c>
      <c r="U8" s="57">
        <f t="shared" ref="U8" si="8">T8</f>
        <v>100</v>
      </c>
      <c r="V8" s="57">
        <f t="shared" ref="V8" si="9">U8</f>
        <v>100</v>
      </c>
      <c r="W8" s="57">
        <f t="shared" ref="W8" si="10">V8</f>
        <v>100</v>
      </c>
      <c r="X8" s="57">
        <f t="shared" ref="X8" si="11">W8</f>
        <v>100</v>
      </c>
      <c r="Y8" s="57">
        <f t="shared" ref="Y8" si="12">X8</f>
        <v>100</v>
      </c>
    </row>
    <row r="11" spans="1:25" x14ac:dyDescent="0.35">
      <c r="I11" s="57" t="str">
        <f>"Lohnstückkosten, "&amp;Lohnstückkosten!A12&amp;", "&amp;I12</f>
        <v>Lohnstückkosten, Gesamtwirtschaft, Basis Arbeitsstunden, Westdeutschland ohne Berlin=100, 2025</v>
      </c>
    </row>
    <row r="12" spans="1:25" x14ac:dyDescent="0.35">
      <c r="I12" s="59">
        <f>Lohnstückkosten!A19</f>
        <v>2025</v>
      </c>
      <c r="J12" s="57">
        <f>Lohnstückkosten!B19</f>
        <v>94.468368811695953</v>
      </c>
      <c r="K12" s="57">
        <f>Lohnstückkosten!C19</f>
        <v>97.506860096762566</v>
      </c>
      <c r="L12" s="57">
        <f>Lohnstückkosten!D19</f>
        <v>105.53153241682473</v>
      </c>
      <c r="M12" s="57">
        <f>Lohnstückkosten!E19</f>
        <v>100.17621606554927</v>
      </c>
      <c r="N12" s="57">
        <f>Lohnstückkosten!F19</f>
        <v>105.36165041407715</v>
      </c>
    </row>
    <row r="13" spans="1:25" x14ac:dyDescent="0.35">
      <c r="O13" s="57">
        <f>Lohnstückkosten!G19</f>
        <v>106.12891086904838</v>
      </c>
    </row>
    <row r="14" spans="1:25" x14ac:dyDescent="0.35">
      <c r="P14" s="57">
        <f>Lohnstückkosten!L19</f>
        <v>99.18445522278958</v>
      </c>
      <c r="Q14" s="57">
        <f>Lohnstückkosten!M19</f>
        <v>99.296195921688138</v>
      </c>
      <c r="R14" s="57">
        <f>Lohnstückkosten!N19</f>
        <v>102.45500966196053</v>
      </c>
      <c r="S14" s="57">
        <f>Lohnstückkosten!O19</f>
        <v>94.069249582128407</v>
      </c>
      <c r="T14" s="57">
        <f>Lohnstückkosten!P19</f>
        <v>102.30487681865186</v>
      </c>
      <c r="U14" s="57">
        <f>Lohnstückkosten!Q19</f>
        <v>95.067975590342286</v>
      </c>
      <c r="V14" s="57">
        <f>Lohnstückkosten!R19</f>
        <v>103.53883296289735</v>
      </c>
      <c r="W14" s="57">
        <f>Lohnstückkosten!S19</f>
        <v>99.622828024604203</v>
      </c>
      <c r="X14" s="57">
        <f>Lohnstückkosten!T19</f>
        <v>106.44817944142955</v>
      </c>
      <c r="Y14" s="57">
        <f>Lohnstückkosten!U19</f>
        <v>97.244072442644068</v>
      </c>
    </row>
    <row r="15" spans="1:25" x14ac:dyDescent="0.35">
      <c r="J15" s="57">
        <f>Lohnstückkosten!H19</f>
        <v>102.73705918252372</v>
      </c>
      <c r="K15" s="57">
        <f>J15</f>
        <v>102.73705918252372</v>
      </c>
      <c r="L15" s="57">
        <f t="shared" ref="L15" si="13">K15</f>
        <v>102.73705918252372</v>
      </c>
      <c r="M15" s="57">
        <f t="shared" ref="M15" si="14">L15</f>
        <v>102.73705918252372</v>
      </c>
      <c r="N15" s="57">
        <f t="shared" ref="N15" si="15">M15</f>
        <v>102.73705918252372</v>
      </c>
      <c r="O15" s="57">
        <f t="shared" ref="O15" si="16">N15</f>
        <v>102.73705918252372</v>
      </c>
    </row>
    <row r="16" spans="1:25" x14ac:dyDescent="0.35">
      <c r="P16" s="57">
        <f>Lohnstückkosten!K19</f>
        <v>100</v>
      </c>
      <c r="Q16" s="57">
        <f t="shared" ref="Q16" si="17">P16</f>
        <v>100</v>
      </c>
      <c r="R16" s="57">
        <f t="shared" ref="R16" si="18">Q16</f>
        <v>100</v>
      </c>
      <c r="S16" s="57">
        <f t="shared" ref="S16" si="19">R16</f>
        <v>100</v>
      </c>
      <c r="T16" s="57">
        <f t="shared" ref="T16" si="20">S16</f>
        <v>100</v>
      </c>
      <c r="U16" s="57">
        <f t="shared" ref="U16" si="21">T16</f>
        <v>100</v>
      </c>
      <c r="V16" s="57">
        <f t="shared" ref="V16" si="22">U16</f>
        <v>100</v>
      </c>
      <c r="W16" s="57">
        <f t="shared" ref="W16" si="23">V16</f>
        <v>100</v>
      </c>
      <c r="X16" s="57">
        <f t="shared" ref="X16" si="24">W16</f>
        <v>100</v>
      </c>
      <c r="Y16" s="57">
        <f t="shared" ref="Y16" si="25">X16</f>
        <v>100</v>
      </c>
    </row>
    <row r="19" spans="9:25" x14ac:dyDescent="0.35">
      <c r="I19" s="57" t="str">
        <f>"Lohnstückkosten, "&amp;Lohnstückkosten!A21&amp;", "&amp;I20</f>
        <v>Lohnstückkosten, Verarbeitendes Gewerbe, Basis Arbeitnehmer, Westdeutschland ohne Berlin=100, 2025</v>
      </c>
    </row>
    <row r="20" spans="9:25" x14ac:dyDescent="0.35">
      <c r="I20" s="59">
        <f>Lohnstückkosten!A28</f>
        <v>2025</v>
      </c>
      <c r="J20" s="57">
        <f>Lohnstückkosten!B28</f>
        <v>94.798064219868451</v>
      </c>
      <c r="K20" s="57">
        <f>Lohnstückkosten!C28</f>
        <v>87.494969431492791</v>
      </c>
      <c r="L20" s="57">
        <f>Lohnstückkosten!D28</f>
        <v>104.70992876672646</v>
      </c>
      <c r="M20" s="57">
        <f>Lohnstückkosten!E28</f>
        <v>97.841657896226963</v>
      </c>
      <c r="N20" s="57">
        <f>Lohnstückkosten!F28</f>
        <v>102.80532326368285</v>
      </c>
    </row>
    <row r="21" spans="9:25" x14ac:dyDescent="0.35">
      <c r="O21" s="57">
        <f>Lohnstückkosten!G28</f>
        <v>93.026730518441212</v>
      </c>
    </row>
    <row r="22" spans="9:25" x14ac:dyDescent="0.35">
      <c r="P22" s="57">
        <f>Lohnstückkosten!L28</f>
        <v>95.186535506986019</v>
      </c>
      <c r="Q22" s="57">
        <f>Lohnstückkosten!M28</f>
        <v>98.062029636163643</v>
      </c>
      <c r="R22" s="57">
        <f>Lohnstückkosten!N28</f>
        <v>83.644511348099442</v>
      </c>
      <c r="S22" s="57">
        <f>Lohnstückkosten!O28</f>
        <v>80.77856261630744</v>
      </c>
      <c r="T22" s="57">
        <f>Lohnstückkosten!P28</f>
        <v>100.11875612890715</v>
      </c>
      <c r="U22" s="57">
        <f>Lohnstückkosten!Q28</f>
        <v>95.609245584040039</v>
      </c>
      <c r="V22" s="57">
        <f>Lohnstückkosten!R28</f>
        <v>111.3435282492198</v>
      </c>
      <c r="W22" s="57">
        <f>Lohnstückkosten!S28</f>
        <v>109.27560722793413</v>
      </c>
      <c r="X22" s="57">
        <f>Lohnstückkosten!T28</f>
        <v>120.56489148765506</v>
      </c>
      <c r="Y22" s="57">
        <f>Lohnstückkosten!U28</f>
        <v>100.98684479472209</v>
      </c>
    </row>
    <row r="23" spans="9:25" x14ac:dyDescent="0.35">
      <c r="J23" s="57">
        <f>Lohnstückkosten!H28</f>
        <v>98.947540744230054</v>
      </c>
      <c r="K23" s="57">
        <f>J23</f>
        <v>98.947540744230054</v>
      </c>
      <c r="L23" s="57">
        <f t="shared" ref="L23" si="26">K23</f>
        <v>98.947540744230054</v>
      </c>
      <c r="M23" s="57">
        <f t="shared" ref="M23" si="27">L23</f>
        <v>98.947540744230054</v>
      </c>
      <c r="N23" s="57">
        <f t="shared" ref="N23" si="28">M23</f>
        <v>98.947540744230054</v>
      </c>
      <c r="O23" s="57">
        <f t="shared" ref="O23" si="29">N23</f>
        <v>98.947540744230054</v>
      </c>
    </row>
    <row r="24" spans="9:25" x14ac:dyDescent="0.35">
      <c r="P24" s="57">
        <f>Lohnstückkosten!K28</f>
        <v>100</v>
      </c>
      <c r="Q24" s="57">
        <f t="shared" ref="Q24" si="30">P24</f>
        <v>100</v>
      </c>
      <c r="R24" s="57">
        <f t="shared" ref="R24" si="31">Q24</f>
        <v>100</v>
      </c>
      <c r="S24" s="57">
        <f t="shared" ref="S24" si="32">R24</f>
        <v>100</v>
      </c>
      <c r="T24" s="57">
        <f t="shared" ref="T24" si="33">S24</f>
        <v>100</v>
      </c>
      <c r="U24" s="57">
        <f t="shared" ref="U24" si="34">T24</f>
        <v>100</v>
      </c>
      <c r="V24" s="57">
        <f t="shared" ref="V24" si="35">U24</f>
        <v>100</v>
      </c>
      <c r="W24" s="57">
        <f t="shared" ref="W24" si="36">V24</f>
        <v>100</v>
      </c>
      <c r="X24" s="57">
        <f t="shared" ref="X24" si="37">W24</f>
        <v>100</v>
      </c>
      <c r="Y24" s="57">
        <f t="shared" ref="Y24" si="38">X24</f>
        <v>100</v>
      </c>
    </row>
    <row r="27" spans="9:25" x14ac:dyDescent="0.35">
      <c r="I27" s="57" t="str">
        <f>"Lohnstückkosten, "&amp;Lohnstückkosten!A30&amp;", "&amp;I28</f>
        <v>Lohnstückkosten, Verarbeitendes Gewerbe, Basis Arbeitsstunden, Westdeutschland ohne Berlin=100, 2025</v>
      </c>
    </row>
    <row r="28" spans="9:25" x14ac:dyDescent="0.35">
      <c r="I28" s="59">
        <f>Lohnstückkosten!A37</f>
        <v>2025</v>
      </c>
      <c r="J28" s="57">
        <f>Lohnstückkosten!B37</f>
        <v>97.507595203889196</v>
      </c>
      <c r="K28" s="57">
        <f>Lohnstückkosten!C37</f>
        <v>90.027885644997653</v>
      </c>
      <c r="L28" s="57">
        <f>Lohnstückkosten!D37</f>
        <v>107.48373277290548</v>
      </c>
      <c r="M28" s="57">
        <f>Lohnstückkosten!E37</f>
        <v>100.29533540364086</v>
      </c>
      <c r="N28" s="57">
        <f>Lohnstückkosten!F37</f>
        <v>105.37519095655155</v>
      </c>
    </row>
    <row r="29" spans="9:25" x14ac:dyDescent="0.35">
      <c r="O29" s="57">
        <f>Lohnstückkosten!G37</f>
        <v>93.697490770237366</v>
      </c>
    </row>
    <row r="30" spans="9:25" x14ac:dyDescent="0.35">
      <c r="P30" s="57">
        <f>Lohnstückkosten!L37</f>
        <v>95.07616872721438</v>
      </c>
      <c r="Q30" s="57">
        <f>Lohnstückkosten!M37</f>
        <v>98.056296066017993</v>
      </c>
      <c r="R30" s="57">
        <f>Lohnstückkosten!N37</f>
        <v>83.506707094679214</v>
      </c>
      <c r="S30" s="57">
        <f>Lohnstückkosten!O37</f>
        <v>80.678784983694172</v>
      </c>
      <c r="T30" s="57">
        <f>Lohnstückkosten!P37</f>
        <v>100.2281953453293</v>
      </c>
      <c r="U30" s="57">
        <f>Lohnstückkosten!Q37</f>
        <v>95.484263426581222</v>
      </c>
      <c r="V30" s="57">
        <f>Lohnstückkosten!R37</f>
        <v>111.3851347380272</v>
      </c>
      <c r="W30" s="57">
        <f>Lohnstückkosten!S37</f>
        <v>109.41629329127795</v>
      </c>
      <c r="X30" s="57">
        <f>Lohnstückkosten!T37</f>
        <v>120.55514851407753</v>
      </c>
      <c r="Y30" s="57">
        <f>Lohnstückkosten!U37</f>
        <v>101.34210630697187</v>
      </c>
    </row>
    <row r="31" spans="9:25" x14ac:dyDescent="0.35">
      <c r="J31" s="57">
        <f>Lohnstückkosten!H37</f>
        <v>101.31200269781104</v>
      </c>
      <c r="K31" s="57">
        <f>J31</f>
        <v>101.31200269781104</v>
      </c>
      <c r="L31" s="57">
        <f t="shared" ref="L31" si="39">K31</f>
        <v>101.31200269781104</v>
      </c>
      <c r="M31" s="57">
        <f t="shared" ref="M31" si="40">L31</f>
        <v>101.31200269781104</v>
      </c>
      <c r="N31" s="57">
        <f t="shared" ref="N31" si="41">M31</f>
        <v>101.31200269781104</v>
      </c>
      <c r="O31" s="57">
        <f t="shared" ref="O31" si="42">N31</f>
        <v>101.31200269781104</v>
      </c>
    </row>
    <row r="32" spans="9:25" x14ac:dyDescent="0.35">
      <c r="P32" s="57">
        <f>Lohnstückkosten!K37</f>
        <v>100</v>
      </c>
      <c r="Q32" s="57">
        <f t="shared" ref="Q32" si="43">P32</f>
        <v>100</v>
      </c>
      <c r="R32" s="57">
        <f t="shared" ref="R32" si="44">Q32</f>
        <v>100</v>
      </c>
      <c r="S32" s="57">
        <f t="shared" ref="S32" si="45">R32</f>
        <v>100</v>
      </c>
      <c r="T32" s="57">
        <f t="shared" ref="T32" si="46">S32</f>
        <v>100</v>
      </c>
      <c r="U32" s="57">
        <f t="shared" ref="U32" si="47">T32</f>
        <v>100</v>
      </c>
      <c r="V32" s="57">
        <f t="shared" ref="V32" si="48">U32</f>
        <v>100</v>
      </c>
      <c r="W32" s="57">
        <f t="shared" ref="W32" si="49">V32</f>
        <v>100</v>
      </c>
      <c r="X32" s="57">
        <f t="shared" ref="X32" si="50">W32</f>
        <v>100</v>
      </c>
      <c r="Y32" s="57">
        <f t="shared" ref="Y32" si="51">X32</f>
        <v>100</v>
      </c>
    </row>
    <row r="35" spans="9:25" x14ac:dyDescent="0.35">
      <c r="I35" s="57" t="str">
        <f>"Lohnstückkosten, "&amp;Lohnstückkosten!A39&amp;", "&amp;I36</f>
        <v>Lohnstückkosten, Veränderung gegen Vorjahr in %, Gesamtwirtschaft, Basis Arbeitnehmer, ø 2019-2025</v>
      </c>
    </row>
    <row r="36" spans="9:25" x14ac:dyDescent="0.35">
      <c r="I36" s="59" t="str">
        <f>Lohnstückkosten!A47</f>
        <v>ø 2019-2025</v>
      </c>
      <c r="J36" s="57">
        <f>Lohnstückkosten!B47</f>
        <v>-0.24189078396823049</v>
      </c>
      <c r="K36" s="57">
        <f>Lohnstückkosten!C47</f>
        <v>-0.35099474919400109</v>
      </c>
      <c r="L36" s="57">
        <f>Lohnstückkosten!D47</f>
        <v>0.39449645851108528</v>
      </c>
      <c r="M36" s="57">
        <f>Lohnstückkosten!E47</f>
        <v>0.31617638508561186</v>
      </c>
      <c r="N36" s="57">
        <f>Lohnstückkosten!F47</f>
        <v>0.30438296528960507</v>
      </c>
    </row>
    <row r="37" spans="9:25" x14ac:dyDescent="0.35">
      <c r="I37" s="59"/>
      <c r="O37" s="57">
        <f>Lohnstückkosten!G47</f>
        <v>0.54313100370271172</v>
      </c>
    </row>
    <row r="38" spans="9:25" x14ac:dyDescent="0.35">
      <c r="P38" s="57">
        <f>Lohnstückkosten!L47</f>
        <v>7.0016398097578758E-2</v>
      </c>
      <c r="Q38" s="57">
        <f>Lohnstückkosten!M47</f>
        <v>0.1468875485877561</v>
      </c>
      <c r="R38" s="57">
        <f>Lohnstückkosten!N47</f>
        <v>4.5582284487551306E-2</v>
      </c>
      <c r="S38" s="57">
        <f>Lohnstückkosten!O47</f>
        <v>0.59912438634590615</v>
      </c>
      <c r="T38" s="57">
        <f>Lohnstückkosten!P47</f>
        <v>0.39740264419340576</v>
      </c>
      <c r="U38" s="57">
        <f>Lohnstückkosten!Q47</f>
        <v>2.7863814231537276E-2</v>
      </c>
      <c r="V38" s="57">
        <f>Lohnstückkosten!R47</f>
        <v>0.54551058178826395</v>
      </c>
      <c r="W38" s="57">
        <f>Lohnstückkosten!S47</f>
        <v>0.32156694476475423</v>
      </c>
      <c r="X38" s="57">
        <f>Lohnstückkosten!T47</f>
        <v>0.51249462880483065</v>
      </c>
      <c r="Y38" s="57">
        <f>Lohnstückkosten!U47</f>
        <v>7.0783996871440991E-2</v>
      </c>
    </row>
    <row r="39" spans="9:25" x14ac:dyDescent="0.35">
      <c r="J39" s="57">
        <f>Lohnstückkosten!H47</f>
        <v>0.28014791513425052</v>
      </c>
      <c r="K39" s="57">
        <f>J39</f>
        <v>0.28014791513425052</v>
      </c>
      <c r="L39" s="57">
        <f>K39</f>
        <v>0.28014791513425052</v>
      </c>
      <c r="M39" s="57">
        <f>L39</f>
        <v>0.28014791513425052</v>
      </c>
      <c r="N39" s="57">
        <f>M39</f>
        <v>0.28014791513425052</v>
      </c>
      <c r="O39" s="57">
        <f>N39</f>
        <v>0.28014791513425052</v>
      </c>
    </row>
    <row r="40" spans="9:25" x14ac:dyDescent="0.35">
      <c r="P40" s="57">
        <f>Lohnstückkosten!K47</f>
        <v>0.27225332400730906</v>
      </c>
      <c r="Q40" s="57">
        <f t="shared" ref="Q40:Y40" si="52">P40</f>
        <v>0.27225332400730906</v>
      </c>
      <c r="R40" s="57">
        <f t="shared" si="52"/>
        <v>0.27225332400730906</v>
      </c>
      <c r="S40" s="57">
        <f t="shared" si="52"/>
        <v>0.27225332400730906</v>
      </c>
      <c r="T40" s="57">
        <f t="shared" si="52"/>
        <v>0.27225332400730906</v>
      </c>
      <c r="U40" s="57">
        <f t="shared" si="52"/>
        <v>0.27225332400730906</v>
      </c>
      <c r="V40" s="57">
        <f t="shared" si="52"/>
        <v>0.27225332400730906</v>
      </c>
      <c r="W40" s="57">
        <f t="shared" si="52"/>
        <v>0.27225332400730906</v>
      </c>
      <c r="X40" s="57">
        <f t="shared" si="52"/>
        <v>0.27225332400730906</v>
      </c>
      <c r="Y40" s="57">
        <f t="shared" si="52"/>
        <v>0.27225332400730906</v>
      </c>
    </row>
    <row r="43" spans="9:25" x14ac:dyDescent="0.35">
      <c r="I43" s="59"/>
    </row>
    <row r="45" spans="9:25" x14ac:dyDescent="0.35">
      <c r="I45" s="57" t="str">
        <f>"Lohnstückkosten, "&amp;Lohnstückkosten!A49&amp;", "&amp;I46</f>
        <v>Lohnstückkosten, Veränderung gegen Vorjahr in %, Gesamtwirtschaft, Basis Arbeitsstunden, ø 2019-2025</v>
      </c>
    </row>
    <row r="46" spans="9:25" x14ac:dyDescent="0.35">
      <c r="I46" s="59" t="str">
        <f>Lohnstückkosten!A57</f>
        <v>ø 2019-2025</v>
      </c>
      <c r="J46" s="60">
        <f>Lohnstückkosten!B57</f>
        <v>-0.55354225393719503</v>
      </c>
      <c r="K46" s="60">
        <f>Lohnstückkosten!C57</f>
        <v>-0.59230462731898115</v>
      </c>
      <c r="L46" s="60">
        <f>Lohnstückkosten!D57</f>
        <v>8.9827156321092616E-2</v>
      </c>
      <c r="M46" s="60">
        <f>Lohnstückkosten!E57</f>
        <v>7.6942640268811147E-2</v>
      </c>
      <c r="N46" s="60">
        <f>Lohnstückkosten!F57</f>
        <v>1.9809582630259115E-2</v>
      </c>
    </row>
    <row r="47" spans="9:25" x14ac:dyDescent="0.35">
      <c r="O47" s="60">
        <f>Lohnstückkosten!G57</f>
        <v>0.2108426951545681</v>
      </c>
      <c r="S47" s="60"/>
    </row>
    <row r="48" spans="9:25" x14ac:dyDescent="0.35">
      <c r="P48" s="60">
        <f>Lohnstückkosten!L57</f>
        <v>-0.20377579022675718</v>
      </c>
      <c r="Q48" s="60">
        <f>Lohnstückkosten!M57</f>
        <v>-0.14386999051777138</v>
      </c>
      <c r="R48" s="60">
        <f>Lohnstückkosten!N57</f>
        <v>-0.20779749882660781</v>
      </c>
      <c r="S48" s="60">
        <f>Lohnstückkosten!O57</f>
        <v>0.37021453195413301</v>
      </c>
      <c r="T48" s="60">
        <f>Lohnstückkosten!P57</f>
        <v>0.11361316383866438</v>
      </c>
      <c r="U48" s="60">
        <f>Lohnstückkosten!Q57</f>
        <v>-0.2346514592144473</v>
      </c>
      <c r="V48" s="60">
        <f>Lohnstückkosten!R57</f>
        <v>0.26324683639083446</v>
      </c>
      <c r="W48" s="60">
        <f>Lohnstückkosten!S57</f>
        <v>-8.9066176459908775E-3</v>
      </c>
      <c r="X48" s="60">
        <f>Lohnstückkosten!T57</f>
        <v>0.24005238094797221</v>
      </c>
      <c r="Y48" s="60">
        <f>Lohnstückkosten!U57</f>
        <v>-0.20906808523854181</v>
      </c>
    </row>
    <row r="49" spans="9:25" x14ac:dyDescent="0.35">
      <c r="J49" s="60">
        <f>Lohnstückkosten!H57</f>
        <v>-1.0785029515645306E-2</v>
      </c>
      <c r="K49" s="60">
        <f>J49</f>
        <v>-1.0785029515645306E-2</v>
      </c>
      <c r="L49" s="57">
        <f t="shared" ref="L49" si="53">K49</f>
        <v>-1.0785029515645306E-2</v>
      </c>
      <c r="M49" s="57">
        <f t="shared" ref="M49" si="54">L49</f>
        <v>-1.0785029515645306E-2</v>
      </c>
      <c r="N49" s="57">
        <f t="shared" ref="N49" si="55">M49</f>
        <v>-1.0785029515645306E-2</v>
      </c>
      <c r="O49" s="57">
        <f t="shared" ref="O49" si="56">N49</f>
        <v>-1.0785029515645306E-2</v>
      </c>
    </row>
    <row r="50" spans="9:25" x14ac:dyDescent="0.35">
      <c r="P50" s="60">
        <f>Lohnstückkosten!K57</f>
        <v>-8.1960809698671255E-3</v>
      </c>
      <c r="Q50" s="60">
        <f t="shared" ref="Q50:Y50" si="57">P50</f>
        <v>-8.1960809698671255E-3</v>
      </c>
      <c r="R50" s="57">
        <f t="shared" si="57"/>
        <v>-8.1960809698671255E-3</v>
      </c>
      <c r="S50" s="57">
        <f t="shared" si="57"/>
        <v>-8.1960809698671255E-3</v>
      </c>
      <c r="T50" s="57">
        <f t="shared" si="57"/>
        <v>-8.1960809698671255E-3</v>
      </c>
      <c r="U50" s="57">
        <f t="shared" si="57"/>
        <v>-8.1960809698671255E-3</v>
      </c>
      <c r="V50" s="57">
        <f t="shared" si="57"/>
        <v>-8.1960809698671255E-3</v>
      </c>
      <c r="W50" s="57">
        <f t="shared" si="57"/>
        <v>-8.1960809698671255E-3</v>
      </c>
      <c r="X50" s="57">
        <f t="shared" si="57"/>
        <v>-8.1960809698671255E-3</v>
      </c>
      <c r="Y50" s="57">
        <f t="shared" si="57"/>
        <v>-8.1960809698671255E-3</v>
      </c>
    </row>
    <row r="52" spans="9:25" x14ac:dyDescent="0.35">
      <c r="I52" s="57" t="str">
        <f>"Lohnstückkosten, "&amp;Lohnstückkosten!A59&amp;", "&amp;I53</f>
        <v>Lohnstückkosten, Veränderung gegen Vorjahr in %, Verarbeitendes Gewerbe, Basis Arbeitnehmer, ø 2019-2025</v>
      </c>
    </row>
    <row r="53" spans="9:25" x14ac:dyDescent="0.35">
      <c r="I53" s="57" t="str">
        <f>Lohnstückkosten!A67</f>
        <v>ø 2019-2025</v>
      </c>
      <c r="J53" s="57">
        <f>Lohnstückkosten!B67</f>
        <v>-7.7938498559575464E-3</v>
      </c>
      <c r="K53" s="57">
        <f>Lohnstückkosten!C67</f>
        <v>-2.6961903366968443</v>
      </c>
      <c r="L53" s="57">
        <f>Lohnstückkosten!D67</f>
        <v>0.15307355148929958</v>
      </c>
      <c r="M53" s="57">
        <f>Lohnstückkosten!E67</f>
        <v>1.2405306191562318</v>
      </c>
      <c r="N53" s="57">
        <f>Lohnstückkosten!F67</f>
        <v>0.24273637964222416</v>
      </c>
    </row>
    <row r="54" spans="9:25" x14ac:dyDescent="0.35">
      <c r="O54" s="57">
        <f>Lohnstückkosten!G67</f>
        <v>-1.0196680132836633</v>
      </c>
    </row>
    <row r="55" spans="9:25" x14ac:dyDescent="0.35">
      <c r="P55" s="57">
        <f>Lohnstückkosten!L67</f>
        <v>-1.0362760895540362</v>
      </c>
      <c r="Q55" s="57">
        <f>Lohnstückkosten!M67</f>
        <v>-0.13452539335487756</v>
      </c>
      <c r="R55" s="57">
        <f>Lohnstückkosten!N67</f>
        <v>-4.7810662872459631</v>
      </c>
      <c r="S55" s="57">
        <f>Lohnstückkosten!O67</f>
        <v>-1.4423790831544494</v>
      </c>
      <c r="T55" s="57">
        <f>Lohnstückkosten!P67</f>
        <v>-8.7581146917301567E-2</v>
      </c>
      <c r="U55" s="57">
        <f>Lohnstückkosten!Q67</f>
        <v>0.2340284439160456</v>
      </c>
      <c r="V55" s="57">
        <f>Lohnstückkosten!R67</f>
        <v>0.3839524805329404</v>
      </c>
      <c r="W55" s="57">
        <f>Lohnstückkosten!S67</f>
        <v>0.4993094062221104</v>
      </c>
      <c r="X55" s="57">
        <f>Lohnstückkosten!T67</f>
        <v>0.3590075577127152</v>
      </c>
      <c r="Y55" s="57">
        <f>Lohnstückkosten!U67</f>
        <v>-0.12802997409157513</v>
      </c>
    </row>
    <row r="56" spans="9:25" x14ac:dyDescent="0.35">
      <c r="J56" s="57">
        <f>Lohnstückkosten!H67</f>
        <v>-7.1788707242561145E-2</v>
      </c>
      <c r="K56" s="57">
        <f t="shared" ref="K56" si="58">J56</f>
        <v>-7.1788707242561145E-2</v>
      </c>
      <c r="L56" s="57">
        <f t="shared" ref="L56" si="59">K56</f>
        <v>-7.1788707242561145E-2</v>
      </c>
      <c r="M56" s="57">
        <f t="shared" ref="M56" si="60">L56</f>
        <v>-7.1788707242561145E-2</v>
      </c>
      <c r="N56" s="57">
        <f t="shared" ref="N56" si="61">M56</f>
        <v>-7.1788707242561145E-2</v>
      </c>
      <c r="O56" s="57">
        <f t="shared" ref="O56" si="62">N56</f>
        <v>-7.1788707242561145E-2</v>
      </c>
    </row>
    <row r="57" spans="9:25" x14ac:dyDescent="0.35">
      <c r="P57" s="57">
        <f>Lohnstückkosten!K67</f>
        <v>-0.27815480501540435</v>
      </c>
      <c r="Q57" s="57">
        <f t="shared" ref="Q57" si="63">P57</f>
        <v>-0.27815480501540435</v>
      </c>
      <c r="R57" s="57">
        <f t="shared" ref="R57" si="64">Q57</f>
        <v>-0.27815480501540435</v>
      </c>
      <c r="S57" s="57">
        <f t="shared" ref="S57" si="65">R57</f>
        <v>-0.27815480501540435</v>
      </c>
      <c r="T57" s="57">
        <f t="shared" ref="T57" si="66">S57</f>
        <v>-0.27815480501540435</v>
      </c>
      <c r="U57" s="57">
        <f t="shared" ref="U57" si="67">T57</f>
        <v>-0.27815480501540435</v>
      </c>
      <c r="V57" s="57">
        <f t="shared" ref="V57" si="68">U57</f>
        <v>-0.27815480501540435</v>
      </c>
      <c r="W57" s="57">
        <f t="shared" ref="W57" si="69">V57</f>
        <v>-0.27815480501540435</v>
      </c>
      <c r="X57" s="57">
        <f t="shared" ref="X57" si="70">W57</f>
        <v>-0.27815480501540435</v>
      </c>
      <c r="Y57" s="57">
        <f t="shared" ref="Y57" si="71">X57</f>
        <v>-0.27815480501540435</v>
      </c>
    </row>
    <row r="59" spans="9:25" x14ac:dyDescent="0.35">
      <c r="I59" s="57" t="str">
        <f>"Lohnstückkosten, "&amp;Lohnstückkosten!A69&amp;", "&amp;I60</f>
        <v>Lohnstückkosten, Veränderung gegen Vorjahr in %, Verarbeitendes Gewerbe, Basis Arbeitsstunden, ø 2019-2025</v>
      </c>
    </row>
    <row r="60" spans="9:25" x14ac:dyDescent="0.35">
      <c r="I60" s="57" t="str">
        <f>Lohnstückkosten!A77</f>
        <v>ø 2019-2025</v>
      </c>
      <c r="J60" s="57">
        <f>Lohnstückkosten!B77</f>
        <v>-0.18412111229827133</v>
      </c>
      <c r="K60" s="57">
        <f>Lohnstückkosten!C77</f>
        <v>-2.8424935744245374</v>
      </c>
      <c r="L60" s="57">
        <f>Lohnstückkosten!D77</f>
        <v>-1.549081394259133E-2</v>
      </c>
      <c r="M60" s="57">
        <f>Lohnstückkosten!E77</f>
        <v>1.0762772548157358</v>
      </c>
      <c r="N60" s="57">
        <f>Lohnstückkosten!F77</f>
        <v>6.9365965705259214E-2</v>
      </c>
    </row>
    <row r="61" spans="9:25" x14ac:dyDescent="0.35">
      <c r="O61" s="57">
        <f>Lohnstückkosten!G77</f>
        <v>-1.1425677420042462</v>
      </c>
    </row>
    <row r="62" spans="9:25" x14ac:dyDescent="0.35">
      <c r="P62" s="57">
        <f>Lohnstückkosten!L77</f>
        <v>-1.2189569412713013</v>
      </c>
      <c r="Q62" s="57">
        <f>Lohnstückkosten!M77</f>
        <v>-0.31428528279221268</v>
      </c>
      <c r="R62" s="57">
        <f>Lohnstückkosten!N77</f>
        <v>-4.9459728172848827</v>
      </c>
      <c r="S62" s="57">
        <f>Lohnstückkosten!O77</f>
        <v>-1.6218519645042022</v>
      </c>
      <c r="T62" s="57">
        <f>Lohnstückkosten!P77</f>
        <v>-0.2811866123586384</v>
      </c>
      <c r="U62" s="57">
        <f>Lohnstückkosten!Q77</f>
        <v>5.739933789871543E-2</v>
      </c>
      <c r="V62" s="57">
        <f>Lohnstückkosten!R77</f>
        <v>0.17612107154336343</v>
      </c>
      <c r="W62" s="57">
        <f>Lohnstückkosten!S77</f>
        <v>0.28955139694669185</v>
      </c>
      <c r="X62" s="57">
        <f>Lohnstückkosten!T77</f>
        <v>0.17185173335198556</v>
      </c>
      <c r="Y62" s="57">
        <f>Lohnstückkosten!U77</f>
        <v>-0.32891885002470644</v>
      </c>
    </row>
    <row r="63" spans="9:25" x14ac:dyDescent="0.35">
      <c r="J63" s="57">
        <f>Lohnstückkosten!H77</f>
        <v>-0.23014159955586422</v>
      </c>
      <c r="K63" s="57">
        <f t="shared" ref="K63" si="72">J63</f>
        <v>-0.23014159955586422</v>
      </c>
      <c r="L63" s="57">
        <f t="shared" ref="L63" si="73">K63</f>
        <v>-0.23014159955586422</v>
      </c>
      <c r="M63" s="57">
        <f t="shared" ref="M63" si="74">L63</f>
        <v>-0.23014159955586422</v>
      </c>
      <c r="N63" s="57">
        <f t="shared" ref="N63" si="75">M63</f>
        <v>-0.23014159955586422</v>
      </c>
      <c r="O63" s="57">
        <f t="shared" ref="O63" si="76">N63</f>
        <v>-0.23014159955586422</v>
      </c>
    </row>
    <row r="64" spans="9:25" x14ac:dyDescent="0.35">
      <c r="P64" s="57">
        <f>Lohnstückkosten!K77</f>
        <v>-0.46399291624707928</v>
      </c>
      <c r="Q64" s="57">
        <f t="shared" ref="Q64" si="77">P64</f>
        <v>-0.46399291624707928</v>
      </c>
      <c r="R64" s="57">
        <f t="shared" ref="R64" si="78">Q64</f>
        <v>-0.46399291624707928</v>
      </c>
      <c r="S64" s="57">
        <f t="shared" ref="S64" si="79">R64</f>
        <v>-0.46399291624707928</v>
      </c>
      <c r="T64" s="57">
        <f t="shared" ref="T64" si="80">S64</f>
        <v>-0.46399291624707928</v>
      </c>
      <c r="U64" s="57">
        <f t="shared" ref="U64" si="81">T64</f>
        <v>-0.46399291624707928</v>
      </c>
      <c r="V64" s="57">
        <f t="shared" ref="V64" si="82">U64</f>
        <v>-0.46399291624707928</v>
      </c>
      <c r="W64" s="57">
        <f t="shared" ref="W64" si="83">V64</f>
        <v>-0.46399291624707928</v>
      </c>
      <c r="X64" s="57">
        <f t="shared" ref="X64" si="84">W64</f>
        <v>-0.46399291624707928</v>
      </c>
      <c r="Y64" s="57">
        <f t="shared" ref="Y64" si="85">X64</f>
        <v>-0.46399291624707928</v>
      </c>
    </row>
  </sheetData>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A17E-BDCD-486D-9CD7-E776AAC421C8}">
  <sheetPr codeName="Tabelle14"/>
  <dimension ref="A1:AA1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453125" customWidth="1"/>
    <col min="26" max="26" width="13.54296875" customWidth="1"/>
  </cols>
  <sheetData>
    <row r="1" spans="1:27" x14ac:dyDescent="0.35">
      <c r="A1" s="4" t="s">
        <v>410</v>
      </c>
    </row>
    <row r="2" spans="1:27" s="41" customFormat="1" ht="37.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411</v>
      </c>
    </row>
    <row r="4" spans="1:27" x14ac:dyDescent="0.35">
      <c r="A4">
        <f>'[1]AN, Selbst'!A105</f>
        <v>2019</v>
      </c>
      <c r="B4" s="3">
        <f>'[1]AN, Selbst'!B105</f>
        <v>114.2294200901238</v>
      </c>
      <c r="C4" s="3">
        <f>'[1]AN, Selbst'!C105</f>
        <v>94.10249204902685</v>
      </c>
      <c r="D4" s="3">
        <f>'[1]AN, Selbst'!D105</f>
        <v>95.717278998286318</v>
      </c>
      <c r="E4" s="3">
        <f>'[1]AN, Selbst'!E105</f>
        <v>83.277393369823457</v>
      </c>
      <c r="F4" s="3">
        <f>'[1]AN, Selbst'!F105</f>
        <v>93.479913668127963</v>
      </c>
      <c r="G4" s="3">
        <f>'[1]AN, Selbst'!G105</f>
        <v>116.17349566473214</v>
      </c>
      <c r="H4" s="14">
        <f>'[1]AN, Selbst'!H105</f>
        <v>101.55963959111016</v>
      </c>
      <c r="I4" s="3">
        <f>'[1]AN, Selbst'!I105</f>
        <v>96.519794111081509</v>
      </c>
      <c r="J4" s="3">
        <f>'[1]AN, Selbst'!J105</f>
        <v>90.780057460498199</v>
      </c>
      <c r="K4" s="3">
        <f>'[1]AN, Selbst'!K105</f>
        <v>89.366309546657916</v>
      </c>
      <c r="L4" s="3">
        <f>'[1]AN, Selbst'!L105</f>
        <v>86.572198336511988</v>
      </c>
      <c r="M4" s="3">
        <f>'[1]AN, Selbst'!M105</f>
        <v>98.260856632379586</v>
      </c>
      <c r="N4" s="3">
        <f>'[1]AN, Selbst'!N105</f>
        <v>67.036993155491487</v>
      </c>
      <c r="O4" s="3">
        <f>'[1]AN, Selbst'!O105</f>
        <v>88.484924137176449</v>
      </c>
      <c r="P4" s="3">
        <f>'[1]AN, Selbst'!P105</f>
        <v>87.505421530935507</v>
      </c>
      <c r="Q4" s="3">
        <f>'[1]AN, Selbst'!Q105</f>
        <v>88.099049992362083</v>
      </c>
      <c r="R4" s="3">
        <f>'[1]AN, Selbst'!R105</f>
        <v>83.664951754773611</v>
      </c>
      <c r="S4" s="3">
        <f>'[1]AN, Selbst'!S105</f>
        <v>94.317344397206952</v>
      </c>
      <c r="T4" s="3">
        <f>'[1]AN, Selbst'!T105</f>
        <v>77.447603980493113</v>
      </c>
      <c r="U4" s="3">
        <f>'[1]AN, Selbst'!U105</f>
        <v>105.36955025750311</v>
      </c>
      <c r="V4" s="3">
        <f>'[1]AN, Selbst'!V105</f>
        <v>91.541365834271701</v>
      </c>
      <c r="X4" s="18" t="str">
        <f t="shared" ref="X4:X9" si="0">HLOOKUP(Y4,$L4:$U107,ROW(L$106)-ROW(X4)+1,0)</f>
        <v>HB</v>
      </c>
      <c r="Y4" s="19">
        <f>MIN(L4:U4)</f>
        <v>67.036993155491487</v>
      </c>
      <c r="Z4" s="18" t="str">
        <f t="shared" ref="Z4:Z9" si="1">HLOOKUP(AA4,$L4:$U107,ROW(N$106)-ROW(Z4)+1,0)</f>
        <v>SH</v>
      </c>
      <c r="AA4" s="19">
        <f>MAX(L4:U4)</f>
        <v>105.36955025750311</v>
      </c>
    </row>
    <row r="5" spans="1:27" x14ac:dyDescent="0.35">
      <c r="A5">
        <f>'[1]AN, Selbst'!A106</f>
        <v>2020</v>
      </c>
      <c r="B5" s="3">
        <f>'[1]AN, Selbst'!B106</f>
        <v>111.47527259416678</v>
      </c>
      <c r="C5" s="3">
        <f>'[1]AN, Selbst'!C106</f>
        <v>94.171844018506263</v>
      </c>
      <c r="D5" s="3">
        <f>'[1]AN, Selbst'!D106</f>
        <v>93.790753090285222</v>
      </c>
      <c r="E5" s="3">
        <f>'[1]AN, Selbst'!E106</f>
        <v>82.285932222952653</v>
      </c>
      <c r="F5" s="3">
        <f>'[1]AN, Selbst'!F106</f>
        <v>92.979040446504641</v>
      </c>
      <c r="G5" s="3">
        <f>'[1]AN, Selbst'!G106</f>
        <v>112.18349705475683</v>
      </c>
      <c r="H5" s="14">
        <f>'[1]AN, Selbst'!H106</f>
        <v>99.50692794291092</v>
      </c>
      <c r="I5" s="3">
        <f>'[1]AN, Selbst'!I106</f>
        <v>95.108470683183782</v>
      </c>
      <c r="J5" s="3">
        <f>'[1]AN, Selbst'!J106</f>
        <v>89.016674829733574</v>
      </c>
      <c r="K5" s="3">
        <f>'[1]AN, Selbst'!K106</f>
        <v>87.721025333429338</v>
      </c>
      <c r="L5" s="3">
        <f>'[1]AN, Selbst'!L106</f>
        <v>84.834113417500802</v>
      </c>
      <c r="M5" s="3">
        <f>'[1]AN, Selbst'!M106</f>
        <v>96.44334543727922</v>
      </c>
      <c r="N5" s="3">
        <f>'[1]AN, Selbst'!N106</f>
        <v>65.406949991717511</v>
      </c>
      <c r="O5" s="3">
        <f>'[1]AN, Selbst'!O106</f>
        <v>86.676726090445072</v>
      </c>
      <c r="P5" s="3">
        <f>'[1]AN, Selbst'!P106</f>
        <v>86.300431589166081</v>
      </c>
      <c r="Q5" s="3">
        <f>'[1]AN, Selbst'!Q106</f>
        <v>86.770718456575835</v>
      </c>
      <c r="R5" s="3">
        <f>'[1]AN, Selbst'!R106</f>
        <v>81.650307893964026</v>
      </c>
      <c r="S5" s="3">
        <f>'[1]AN, Selbst'!S106</f>
        <v>92.624678061343872</v>
      </c>
      <c r="T5" s="3">
        <f>'[1]AN, Selbst'!T106</f>
        <v>78.714264889905195</v>
      </c>
      <c r="U5" s="3">
        <f>'[1]AN, Selbst'!U106</f>
        <v>104.52322142981396</v>
      </c>
      <c r="V5" s="3">
        <f>'[1]AN, Selbst'!V106</f>
        <v>89.823422141173339</v>
      </c>
      <c r="X5" s="18" t="str">
        <f t="shared" si="0"/>
        <v>HB</v>
      </c>
      <c r="Y5" s="19">
        <f t="shared" ref="Y5:Y8" si="2">MIN(L5:U5)</f>
        <v>65.406949991717511</v>
      </c>
      <c r="Z5" s="18" t="str">
        <f t="shared" si="1"/>
        <v>SH</v>
      </c>
      <c r="AA5" s="19">
        <f t="shared" ref="AA5:AA8" si="3">MAX(L5:U5)</f>
        <v>104.52322142981396</v>
      </c>
    </row>
    <row r="6" spans="1:27" x14ac:dyDescent="0.35">
      <c r="A6">
        <f>'[1]AN, Selbst'!A107</f>
        <v>2021</v>
      </c>
      <c r="B6" s="3">
        <f>'[1]AN, Selbst'!B107</f>
        <v>107.03211556364188</v>
      </c>
      <c r="C6" s="3">
        <f>'[1]AN, Selbst'!C107</f>
        <v>93.19063629952646</v>
      </c>
      <c r="D6" s="3">
        <f>'[1]AN, Selbst'!D107</f>
        <v>92.381367297450993</v>
      </c>
      <c r="E6" s="3">
        <f>'[1]AN, Selbst'!E107</f>
        <v>79.111450857720499</v>
      </c>
      <c r="F6" s="3">
        <f>'[1]AN, Selbst'!F107</f>
        <v>90.358740226205072</v>
      </c>
      <c r="G6" s="3">
        <f>'[1]AN, Selbst'!G107</f>
        <v>105.44171946501086</v>
      </c>
      <c r="H6" s="14">
        <f>'[1]AN, Selbst'!H107</f>
        <v>96.002089168373672</v>
      </c>
      <c r="I6" s="3">
        <f>'[1]AN, Selbst'!I107</f>
        <v>92.701853341912425</v>
      </c>
      <c r="J6" s="3">
        <f>'[1]AN, Selbst'!J107</f>
        <v>86.78190227534067</v>
      </c>
      <c r="K6" s="3">
        <f>'[1]AN, Selbst'!K107</f>
        <v>85.731935852730288</v>
      </c>
      <c r="L6" s="3">
        <f>'[1]AN, Selbst'!L107</f>
        <v>82.283864407297898</v>
      </c>
      <c r="M6" s="3">
        <f>'[1]AN, Selbst'!M107</f>
        <v>93.937173157950824</v>
      </c>
      <c r="N6" s="3">
        <f>'[1]AN, Selbst'!N107</f>
        <v>62.610865959738859</v>
      </c>
      <c r="O6" s="3">
        <f>'[1]AN, Selbst'!O107</f>
        <v>83.368572738383889</v>
      </c>
      <c r="P6" s="3">
        <f>'[1]AN, Selbst'!P107</f>
        <v>85.124569975243489</v>
      </c>
      <c r="Q6" s="3">
        <f>'[1]AN, Selbst'!Q107</f>
        <v>84.561475584898375</v>
      </c>
      <c r="R6" s="3">
        <f>'[1]AN, Selbst'!R107</f>
        <v>80.640435689295629</v>
      </c>
      <c r="S6" s="3">
        <f>'[1]AN, Selbst'!S107</f>
        <v>90.110061058608423</v>
      </c>
      <c r="T6" s="3">
        <f>'[1]AN, Selbst'!T107</f>
        <v>78.472621490825489</v>
      </c>
      <c r="U6" s="3">
        <f>'[1]AN, Selbst'!U107</f>
        <v>101.42466466266984</v>
      </c>
      <c r="V6" s="3">
        <f>'[1]AN, Selbst'!V107</f>
        <v>87.564663306764942</v>
      </c>
      <c r="X6" s="18" t="str">
        <f t="shared" si="0"/>
        <v>HB</v>
      </c>
      <c r="Y6" s="19">
        <f t="shared" si="2"/>
        <v>62.610865959738859</v>
      </c>
      <c r="Z6" s="18" t="str">
        <f t="shared" si="1"/>
        <v>SH</v>
      </c>
      <c r="AA6" s="19">
        <f t="shared" si="3"/>
        <v>101.42466466266984</v>
      </c>
    </row>
    <row r="7" spans="1:27" x14ac:dyDescent="0.35">
      <c r="A7">
        <f>'[1]AN, Selbst'!A108</f>
        <v>2022</v>
      </c>
      <c r="B7" s="3">
        <f>'[1]AN, Selbst'!B108</f>
        <v>102.63882611391985</v>
      </c>
      <c r="C7" s="3">
        <f>'[1]AN, Selbst'!C108</f>
        <v>91.452403530623357</v>
      </c>
      <c r="D7" s="3">
        <f>'[1]AN, Selbst'!D108</f>
        <v>89.095263613025821</v>
      </c>
      <c r="E7" s="3">
        <f>'[1]AN, Selbst'!E108</f>
        <v>76.646899185847801</v>
      </c>
      <c r="F7" s="3">
        <f>'[1]AN, Selbst'!F108</f>
        <v>87.088457058189917</v>
      </c>
      <c r="G7" s="3">
        <f>'[1]AN, Selbst'!G108</f>
        <v>100.20011401899299</v>
      </c>
      <c r="H7" s="14">
        <f>'[1]AN, Selbst'!H108</f>
        <v>92.37566675136469</v>
      </c>
      <c r="I7" s="3">
        <f>'[1]AN, Selbst'!I108</f>
        <v>89.564434977413868</v>
      </c>
      <c r="J7" s="3">
        <f>'[1]AN, Selbst'!J108</f>
        <v>83.894822776373275</v>
      </c>
      <c r="K7" s="3">
        <f>'[1]AN, Selbst'!K108</f>
        <v>82.958656921145248</v>
      </c>
      <c r="L7" s="3">
        <f>'[1]AN, Selbst'!L108</f>
        <v>79.537620919238876</v>
      </c>
      <c r="M7" s="3">
        <f>'[1]AN, Selbst'!M108</f>
        <v>90.211023417247347</v>
      </c>
      <c r="N7" s="3">
        <f>'[1]AN, Selbst'!N108</f>
        <v>59.175645241563593</v>
      </c>
      <c r="O7" s="3">
        <f>'[1]AN, Selbst'!O108</f>
        <v>78.967898742146389</v>
      </c>
      <c r="P7" s="3">
        <f>'[1]AN, Selbst'!P108</f>
        <v>82.892955457962614</v>
      </c>
      <c r="Q7" s="3">
        <f>'[1]AN, Selbst'!Q108</f>
        <v>82.08646681676062</v>
      </c>
      <c r="R7" s="3">
        <f>'[1]AN, Selbst'!R108</f>
        <v>78.736013984045144</v>
      </c>
      <c r="S7" s="3">
        <f>'[1]AN, Selbst'!S108</f>
        <v>87.06911457077662</v>
      </c>
      <c r="T7" s="3">
        <f>'[1]AN, Selbst'!T108</f>
        <v>74.794416484664296</v>
      </c>
      <c r="U7" s="3">
        <f>'[1]AN, Selbst'!U108</f>
        <v>98.043682917084084</v>
      </c>
      <c r="V7" s="3">
        <f>'[1]AN, Selbst'!V108</f>
        <v>84.639154923403979</v>
      </c>
      <c r="X7" s="18" t="str">
        <f t="shared" si="0"/>
        <v>HB</v>
      </c>
      <c r="Y7" s="19">
        <f t="shared" si="2"/>
        <v>59.175645241563593</v>
      </c>
      <c r="Z7" s="18" t="str">
        <f t="shared" si="1"/>
        <v>SH</v>
      </c>
      <c r="AA7" s="19">
        <f t="shared" si="3"/>
        <v>98.043682917084084</v>
      </c>
    </row>
    <row r="8" spans="1:27" x14ac:dyDescent="0.35">
      <c r="A8">
        <f>'[1]AN, Selbst'!A109</f>
        <v>2023</v>
      </c>
      <c r="B8" s="3">
        <f>'[1]AN, Selbst'!B109</f>
        <v>101.00358278968586</v>
      </c>
      <c r="C8" s="3">
        <f>'[1]AN, Selbst'!C109</f>
        <v>88.426771209594307</v>
      </c>
      <c r="D8" s="3">
        <f>'[1]AN, Selbst'!D109</f>
        <v>85.452978421409156</v>
      </c>
      <c r="E8" s="3">
        <f>'[1]AN, Selbst'!E109</f>
        <v>75.421889873029713</v>
      </c>
      <c r="F8" s="3">
        <f>'[1]AN, Selbst'!F109</f>
        <v>85.944476686813303</v>
      </c>
      <c r="G8" s="3">
        <f>'[1]AN, Selbst'!G109</f>
        <v>97.699987356799753</v>
      </c>
      <c r="H8" s="14">
        <f>'[1]AN, Selbst'!H109</f>
        <v>90.031367812663447</v>
      </c>
      <c r="I8" s="3">
        <f>'[1]AN, Selbst'!I109</f>
        <v>87.226241969433318</v>
      </c>
      <c r="J8" s="3">
        <f>'[1]AN, Selbst'!J109</f>
        <v>81.725316975929758</v>
      </c>
      <c r="K8" s="3">
        <f>'[1]AN, Selbst'!K109</f>
        <v>80.79830717495912</v>
      </c>
      <c r="L8" s="3">
        <f>'[1]AN, Selbst'!L109</f>
        <v>78.015005496190014</v>
      </c>
      <c r="M8" s="3">
        <f>'[1]AN, Selbst'!M109</f>
        <v>86.987683203883421</v>
      </c>
      <c r="N8" s="3">
        <f>'[1]AN, Selbst'!N109</f>
        <v>57.233024350934478</v>
      </c>
      <c r="O8" s="3">
        <f>'[1]AN, Selbst'!O109</f>
        <v>76.580342010302488</v>
      </c>
      <c r="P8" s="3">
        <f>'[1]AN, Selbst'!P109</f>
        <v>80.291451374920655</v>
      </c>
      <c r="Q8" s="3">
        <f>'[1]AN, Selbst'!Q109</f>
        <v>80.553128586338914</v>
      </c>
      <c r="R8" s="3">
        <f>'[1]AN, Selbst'!R109</f>
        <v>76.569801038858998</v>
      </c>
      <c r="S8" s="3">
        <f>'[1]AN, Selbst'!S109</f>
        <v>85.958082597801962</v>
      </c>
      <c r="T8" s="3">
        <f>'[1]AN, Selbst'!T109</f>
        <v>71.498730341227898</v>
      </c>
      <c r="U8" s="3">
        <f>'[1]AN, Selbst'!U109</f>
        <v>97.132312575755066</v>
      </c>
      <c r="V8" s="3">
        <f>'[1]AN, Selbst'!V109</f>
        <v>82.442581909219541</v>
      </c>
      <c r="X8" s="18" t="str">
        <f t="shared" si="0"/>
        <v>HB</v>
      </c>
      <c r="Y8" s="19">
        <f t="shared" si="2"/>
        <v>57.233024350934478</v>
      </c>
      <c r="Z8" s="18" t="str">
        <f t="shared" si="1"/>
        <v>SH</v>
      </c>
      <c r="AA8" s="19">
        <f t="shared" si="3"/>
        <v>97.132312575755066</v>
      </c>
    </row>
    <row r="9" spans="1:27" x14ac:dyDescent="0.35">
      <c r="A9">
        <f>'[1]AN, Selbst'!A110</f>
        <v>2024</v>
      </c>
      <c r="B9" s="3">
        <f>'[1]AN, Selbst'!B110</f>
        <v>100.37221406320322</v>
      </c>
      <c r="C9" s="3">
        <f>'[1]AN, Selbst'!C110</f>
        <v>83.249577231102919</v>
      </c>
      <c r="D9" s="3">
        <f>'[1]AN, Selbst'!D110</f>
        <v>83.234238035060116</v>
      </c>
      <c r="E9" s="3">
        <f>'[1]AN, Selbst'!E110</f>
        <v>73.363515592931734</v>
      </c>
      <c r="F9" s="3">
        <f>'[1]AN, Selbst'!F110</f>
        <v>84.670847043320833</v>
      </c>
      <c r="G9" s="3">
        <f>'[1]AN, Selbst'!G110</f>
        <v>94.268759414406787</v>
      </c>
      <c r="H9" s="14">
        <f>'[1]AN, Selbst'!H110</f>
        <v>87.594905145679377</v>
      </c>
      <c r="I9" s="3">
        <f>'[1]AN, Selbst'!I110</f>
        <v>85.13750731421888</v>
      </c>
      <c r="J9" s="3">
        <f>'[1]AN, Selbst'!J110</f>
        <v>79.859573306514122</v>
      </c>
      <c r="K9" s="3">
        <f>'[1]AN, Selbst'!K110</f>
        <v>79.022404626418307</v>
      </c>
      <c r="L9" s="3">
        <f>'[1]AN, Selbst'!L110</f>
        <v>76.560825949486983</v>
      </c>
      <c r="M9" s="3">
        <f>'[1]AN, Selbst'!M110</f>
        <v>84.43142891160295</v>
      </c>
      <c r="N9" s="3">
        <f>'[1]AN, Selbst'!N110</f>
        <v>56.469129535331355</v>
      </c>
      <c r="O9" s="3">
        <f>'[1]AN, Selbst'!O110</f>
        <v>74.682336729691343</v>
      </c>
      <c r="P9" s="3">
        <f>'[1]AN, Selbst'!P110</f>
        <v>78.143354736267455</v>
      </c>
      <c r="Q9" s="3">
        <f>'[1]AN, Selbst'!Q110</f>
        <v>78.386444498777053</v>
      </c>
      <c r="R9" s="3">
        <f>'[1]AN, Selbst'!R110</f>
        <v>75.078940516582847</v>
      </c>
      <c r="S9" s="3">
        <f>'[1]AN, Selbst'!S110</f>
        <v>85.648486390157515</v>
      </c>
      <c r="T9" s="3">
        <f>'[1]AN, Selbst'!T110</f>
        <v>69.375826851330984</v>
      </c>
      <c r="U9" s="3">
        <f>'[1]AN, Selbst'!U110</f>
        <v>96.049600721504405</v>
      </c>
      <c r="V9" s="3">
        <f>'[1]AN, Selbst'!V110</f>
        <v>80.544501707004159</v>
      </c>
      <c r="X9" s="18" t="str">
        <f t="shared" si="0"/>
        <v>HB</v>
      </c>
      <c r="Y9" s="19">
        <f t="shared" ref="Y9" si="4">MIN(L9:U9)</f>
        <v>56.469129535331355</v>
      </c>
      <c r="Z9" s="18" t="str">
        <f t="shared" si="1"/>
        <v>SH</v>
      </c>
      <c r="AA9" s="19">
        <f t="shared" ref="AA9" si="5">MAX(L9:U9)</f>
        <v>96.049600721504405</v>
      </c>
    </row>
    <row r="10" spans="1:27" x14ac:dyDescent="0.35">
      <c r="A10">
        <f>A9+1</f>
        <v>2025</v>
      </c>
      <c r="B10" s="3">
        <f>'[1]AN, Selbst'!B111</f>
        <v>97.514194788637838</v>
      </c>
      <c r="C10" s="3">
        <f>'[1]AN, Selbst'!C111</f>
        <v>81.677377755041093</v>
      </c>
      <c r="D10" s="3">
        <f>'[1]AN, Selbst'!D111</f>
        <v>82.944260960911507</v>
      </c>
      <c r="E10" s="3">
        <f>'[1]AN, Selbst'!E111</f>
        <v>72.466787961334845</v>
      </c>
      <c r="F10" s="3">
        <f>'[1]AN, Selbst'!F111</f>
        <v>82.867507609925624</v>
      </c>
      <c r="G10" s="3">
        <f>'[1]AN, Selbst'!G111</f>
        <v>91.703779338763823</v>
      </c>
      <c r="H10" s="14">
        <f>'[1]AN, Selbst'!H111</f>
        <v>85.96369180944987</v>
      </c>
      <c r="I10" s="3">
        <f>'[1]AN, Selbst'!I111</f>
        <v>83.840460997762833</v>
      </c>
      <c r="J10" s="3">
        <f>'[1]AN, Selbst'!J111</f>
        <v>79.117705601518423</v>
      </c>
      <c r="K10" s="3">
        <f>'[1]AN, Selbst'!K111</f>
        <v>78.388365489670576</v>
      </c>
      <c r="L10" s="3">
        <f>'[1]AN, Selbst'!L111</f>
        <v>76.214463996716759</v>
      </c>
      <c r="M10" s="3">
        <f>'[1]AN, Selbst'!M111</f>
        <v>83.098106843706674</v>
      </c>
      <c r="N10" s="3">
        <f>'[1]AN, Selbst'!N111</f>
        <v>57.042008897056299</v>
      </c>
      <c r="O10" s="3">
        <f>'[1]AN, Selbst'!O111</f>
        <v>74.927909698911094</v>
      </c>
      <c r="P10" s="3">
        <f>'[1]AN, Selbst'!P111</f>
        <v>76.826196125774885</v>
      </c>
      <c r="Q10" s="3">
        <f>'[1]AN, Selbst'!Q111</f>
        <v>77.925578515018088</v>
      </c>
      <c r="R10" s="3">
        <f>'[1]AN, Selbst'!R111</f>
        <v>74.946195643778211</v>
      </c>
      <c r="S10" s="3">
        <f>'[1]AN, Selbst'!S111</f>
        <v>85.512416949394606</v>
      </c>
      <c r="T10" s="3">
        <f>'[1]AN, Selbst'!T111</f>
        <v>67.482214763150722</v>
      </c>
      <c r="U10" s="3">
        <f>'[1]AN, Selbst'!U111</f>
        <v>94.333459792944311</v>
      </c>
      <c r="V10" s="3">
        <f>'[1]AN, Selbst'!V111</f>
        <v>79.726849636814407</v>
      </c>
      <c r="X10" s="18" t="str">
        <f t="shared" ref="X10" si="6">HLOOKUP(Y10,$L10:$U113,ROW(L$106)-ROW(X10)+1,0)</f>
        <v>HB</v>
      </c>
      <c r="Y10" s="19">
        <f t="shared" ref="Y10" si="7">MIN(L10:U10)</f>
        <v>57.042008897056299</v>
      </c>
      <c r="Z10" s="18" t="str">
        <f t="shared" ref="Z10" si="8">HLOOKUP(AA10,$L10:$U113,ROW(N$106)-ROW(Z10)+1,0)</f>
        <v>SH</v>
      </c>
      <c r="AA10" s="19">
        <f t="shared" ref="AA10" si="9">MAX(L10:U10)</f>
        <v>94.333459792944311</v>
      </c>
    </row>
    <row r="11" spans="1:27" x14ac:dyDescent="0.35">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s="4" t="s">
        <v>412</v>
      </c>
      <c r="X12" s="11"/>
      <c r="Y12" s="11"/>
      <c r="Z12" s="11"/>
      <c r="AA12" s="11"/>
    </row>
    <row r="13" spans="1:27" x14ac:dyDescent="0.35">
      <c r="A13">
        <f>'[1]AN, Selbst'!A142</f>
        <v>2019</v>
      </c>
      <c r="B13" s="3">
        <f>'[1]AN, Selbst'!B142</f>
        <v>51.685897256186692</v>
      </c>
      <c r="C13" s="3">
        <f>'[1]AN, Selbst'!C142</f>
        <v>45.630574643553928</v>
      </c>
      <c r="D13" s="3">
        <f>'[1]AN, Selbst'!D142</f>
        <v>48.807607091106604</v>
      </c>
      <c r="E13" s="3">
        <f>'[1]AN, Selbst'!E142</f>
        <v>38.520615095168175</v>
      </c>
      <c r="F13" s="3">
        <f>'[1]AN, Selbst'!F142</f>
        <v>45.802303885208332</v>
      </c>
      <c r="G13" s="3">
        <f>'[1]AN, Selbst'!G142</f>
        <v>67.486252073545046</v>
      </c>
      <c r="H13" s="14">
        <f>'[1]AN, Selbst'!H142</f>
        <v>51.30963528420488</v>
      </c>
      <c r="I13" s="3">
        <f>'[1]AN, Selbst'!I142</f>
        <v>46.666409119114924</v>
      </c>
      <c r="J13" s="3">
        <f>'[1]AN, Selbst'!J142</f>
        <v>51.107297184925727</v>
      </c>
      <c r="K13" s="3">
        <f>'[1]AN, Selbst'!K142</f>
        <v>50.225080589815896</v>
      </c>
      <c r="L13" s="3">
        <f>'[1]AN, Selbst'!L142</f>
        <v>49.956859235926323</v>
      </c>
      <c r="M13" s="3">
        <f>'[1]AN, Selbst'!M142</f>
        <v>58.833668886479813</v>
      </c>
      <c r="N13" s="3">
        <f>'[1]AN, Selbst'!N142</f>
        <v>42.646018622664869</v>
      </c>
      <c r="O13" s="3">
        <f>'[1]AN, Selbst'!O142</f>
        <v>63.815397918202983</v>
      </c>
      <c r="P13" s="3">
        <f>'[1]AN, Selbst'!P142</f>
        <v>50.086199515881724</v>
      </c>
      <c r="Q13" s="3">
        <f>'[1]AN, Selbst'!Q142</f>
        <v>46.786619270648309</v>
      </c>
      <c r="R13" s="3">
        <f>'[1]AN, Selbst'!R142</f>
        <v>45.334427908203509</v>
      </c>
      <c r="S13" s="3">
        <f>'[1]AN, Selbst'!S142</f>
        <v>47.717993341273647</v>
      </c>
      <c r="T13" s="3">
        <f>'[1]AN, Selbst'!T142</f>
        <v>41.369406789035295</v>
      </c>
      <c r="U13" s="3">
        <f>'[1]AN, Selbst'!U142</f>
        <v>52.549295019382427</v>
      </c>
      <c r="V13" s="3">
        <f>'[1]AN, Selbst'!V142</f>
        <v>50.436062704507229</v>
      </c>
      <c r="X13" s="18" t="str">
        <f t="shared" ref="X13:X18" si="10">HLOOKUP(Y13,$L13:$U114,ROW(L$106)-ROW(X13)+1,0)</f>
        <v>SL</v>
      </c>
      <c r="Y13" s="19">
        <f>MIN(L13:U13)</f>
        <v>41.369406789035295</v>
      </c>
      <c r="Z13" s="18" t="str">
        <f t="shared" ref="Z13:Z18" si="11">HLOOKUP(AA13,$L13:$U114,ROW(N$106)-ROW(Z13)+1,0)</f>
        <v>HH</v>
      </c>
      <c r="AA13" s="19">
        <f>MAX(L13:U13)</f>
        <v>63.815397918202983</v>
      </c>
    </row>
    <row r="14" spans="1:27" x14ac:dyDescent="0.35">
      <c r="A14">
        <f>'[1]AN, Selbst'!A143</f>
        <v>2020</v>
      </c>
      <c r="B14" s="3">
        <f>'[1]AN, Selbst'!B143</f>
        <v>50.008949647048354</v>
      </c>
      <c r="C14" s="3">
        <f>'[1]AN, Selbst'!C143</f>
        <v>45.507622611426306</v>
      </c>
      <c r="D14" s="3">
        <f>'[1]AN, Selbst'!D143</f>
        <v>47.673395323240783</v>
      </c>
      <c r="E14" s="3">
        <f>'[1]AN, Selbst'!E143</f>
        <v>37.97286606998945</v>
      </c>
      <c r="F14" s="3">
        <f>'[1]AN, Selbst'!F143</f>
        <v>45.145499561552107</v>
      </c>
      <c r="G14" s="3">
        <f>'[1]AN, Selbst'!G143</f>
        <v>65.056022919972719</v>
      </c>
      <c r="H14" s="14">
        <f>'[1]AN, Selbst'!H143</f>
        <v>50.062446419391591</v>
      </c>
      <c r="I14" s="3">
        <f>'[1]AN, Selbst'!I143</f>
        <v>45.747335557195761</v>
      </c>
      <c r="J14" s="3">
        <f>'[1]AN, Selbst'!J143</f>
        <v>49.789724970323384</v>
      </c>
      <c r="K14" s="3">
        <f>'[1]AN, Selbst'!K143</f>
        <v>48.967854010796216</v>
      </c>
      <c r="L14" s="3">
        <f>'[1]AN, Selbst'!L143</f>
        <v>48.47691177219523</v>
      </c>
      <c r="M14" s="3">
        <f>'[1]AN, Selbst'!M143</f>
        <v>57.377435726599721</v>
      </c>
      <c r="N14" s="3">
        <f>'[1]AN, Selbst'!N143</f>
        <v>41.211005450539297</v>
      </c>
      <c r="O14" s="3">
        <f>'[1]AN, Selbst'!O143</f>
        <v>62.329728482766434</v>
      </c>
      <c r="P14" s="3">
        <f>'[1]AN, Selbst'!P143</f>
        <v>49.081256582964954</v>
      </c>
      <c r="Q14" s="3">
        <f>'[1]AN, Selbst'!Q143</f>
        <v>45.856873523806883</v>
      </c>
      <c r="R14" s="3">
        <f>'[1]AN, Selbst'!R143</f>
        <v>43.996716416451569</v>
      </c>
      <c r="S14" s="3">
        <f>'[1]AN, Selbst'!S143</f>
        <v>46.359115754944753</v>
      </c>
      <c r="T14" s="3">
        <f>'[1]AN, Selbst'!T143</f>
        <v>41.498575760176728</v>
      </c>
      <c r="U14" s="3">
        <f>'[1]AN, Selbst'!U143</f>
        <v>51.883633615742859</v>
      </c>
      <c r="V14" s="3">
        <f>'[1]AN, Selbst'!V143</f>
        <v>49.180348428948442</v>
      </c>
      <c r="X14" s="18" t="str">
        <f t="shared" si="10"/>
        <v>HB</v>
      </c>
      <c r="Y14" s="19">
        <f t="shared" ref="Y14:Y17" si="12">MIN(L14:U14)</f>
        <v>41.211005450539297</v>
      </c>
      <c r="Z14" s="18" t="str">
        <f t="shared" si="11"/>
        <v>HH</v>
      </c>
      <c r="AA14" s="19">
        <f t="shared" ref="AA14:AA17" si="13">MAX(L14:U14)</f>
        <v>62.329728482766434</v>
      </c>
    </row>
    <row r="15" spans="1:27" x14ac:dyDescent="0.35">
      <c r="A15">
        <f>'[1]AN, Selbst'!A144</f>
        <v>2021</v>
      </c>
      <c r="B15" s="3">
        <f>'[1]AN, Selbst'!B144</f>
        <v>48.248199932185869</v>
      </c>
      <c r="C15" s="3">
        <f>'[1]AN, Selbst'!C144</f>
        <v>45.214268963581794</v>
      </c>
      <c r="D15" s="3">
        <f>'[1]AN, Selbst'!D144</f>
        <v>47.226242076996947</v>
      </c>
      <c r="E15" s="3">
        <f>'[1]AN, Selbst'!E144</f>
        <v>36.732402627819461</v>
      </c>
      <c r="F15" s="3">
        <f>'[1]AN, Selbst'!F144</f>
        <v>43.864582482287162</v>
      </c>
      <c r="G15" s="3">
        <f>'[1]AN, Selbst'!G144</f>
        <v>61.792292850840184</v>
      </c>
      <c r="H15" s="14">
        <f>'[1]AN, Selbst'!H144</f>
        <v>48.588053020306887</v>
      </c>
      <c r="I15" s="3">
        <f>'[1]AN, Selbst'!I144</f>
        <v>44.782631619504919</v>
      </c>
      <c r="J15" s="3">
        <f>'[1]AN, Selbst'!J144</f>
        <v>48.687889446718287</v>
      </c>
      <c r="K15" s="3">
        <f>'[1]AN, Selbst'!K144</f>
        <v>47.983659985346094</v>
      </c>
      <c r="L15" s="3">
        <f>'[1]AN, Selbst'!L144</f>
        <v>46.980399838956295</v>
      </c>
      <c r="M15" s="3">
        <f>'[1]AN, Selbst'!M144</f>
        <v>55.91482161521165</v>
      </c>
      <c r="N15" s="3">
        <f>'[1]AN, Selbst'!N144</f>
        <v>39.389172512472868</v>
      </c>
      <c r="O15" s="3">
        <f>'[1]AN, Selbst'!O144</f>
        <v>60.060394558474741</v>
      </c>
      <c r="P15" s="3">
        <f>'[1]AN, Selbst'!P144</f>
        <v>48.69602617431331</v>
      </c>
      <c r="Q15" s="3">
        <f>'[1]AN, Selbst'!Q144</f>
        <v>44.812019289646457</v>
      </c>
      <c r="R15" s="3">
        <f>'[1]AN, Selbst'!R144</f>
        <v>43.727288060745764</v>
      </c>
      <c r="S15" s="3">
        <f>'[1]AN, Selbst'!S144</f>
        <v>45.168478327925058</v>
      </c>
      <c r="T15" s="3">
        <f>'[1]AN, Selbst'!T144</f>
        <v>41.165155975983353</v>
      </c>
      <c r="U15" s="3">
        <f>'[1]AN, Selbst'!U144</f>
        <v>50.509001298822639</v>
      </c>
      <c r="V15" s="3">
        <f>'[1]AN, Selbst'!V144</f>
        <v>48.100721544971762</v>
      </c>
      <c r="X15" s="18" t="str">
        <f t="shared" si="10"/>
        <v>HB</v>
      </c>
      <c r="Y15" s="19">
        <f t="shared" si="12"/>
        <v>39.389172512472868</v>
      </c>
      <c r="Z15" s="18" t="str">
        <f t="shared" si="11"/>
        <v>HH</v>
      </c>
      <c r="AA15" s="19">
        <f t="shared" si="13"/>
        <v>60.060394558474741</v>
      </c>
    </row>
    <row r="16" spans="1:27" x14ac:dyDescent="0.35">
      <c r="A16">
        <f>'[1]AN, Selbst'!A145</f>
        <v>2022</v>
      </c>
      <c r="B16" s="3">
        <f>'[1]AN, Selbst'!B145</f>
        <v>46.378115998128642</v>
      </c>
      <c r="C16" s="3">
        <f>'[1]AN, Selbst'!C145</f>
        <v>44.381085141881869</v>
      </c>
      <c r="D16" s="3">
        <f>'[1]AN, Selbst'!D145</f>
        <v>45.745784572810408</v>
      </c>
      <c r="E16" s="3">
        <f>'[1]AN, Selbst'!E145</f>
        <v>35.609999154766847</v>
      </c>
      <c r="F16" s="3">
        <f>'[1]AN, Selbst'!F145</f>
        <v>42.365619645970781</v>
      </c>
      <c r="G16" s="3">
        <f>'[1]AN, Selbst'!G145</f>
        <v>60.034006409328526</v>
      </c>
      <c r="H16" s="14">
        <f>'[1]AN, Selbst'!H145</f>
        <v>47.121076464664149</v>
      </c>
      <c r="I16" s="3">
        <f>'[1]AN, Selbst'!I145</f>
        <v>43.371298898961996</v>
      </c>
      <c r="J16" s="3">
        <f>'[1]AN, Selbst'!J145</f>
        <v>47.399262518659185</v>
      </c>
      <c r="K16" s="3">
        <f>'[1]AN, Selbst'!K145</f>
        <v>46.717428314723016</v>
      </c>
      <c r="L16" s="3">
        <f>'[1]AN, Selbst'!L145</f>
        <v>45.583626866826997</v>
      </c>
      <c r="M16" s="3">
        <f>'[1]AN, Selbst'!M145</f>
        <v>53.984500120504087</v>
      </c>
      <c r="N16" s="3">
        <f>'[1]AN, Selbst'!N145</f>
        <v>37.628938979239685</v>
      </c>
      <c r="O16" s="3">
        <f>'[1]AN, Selbst'!O145</f>
        <v>57.575060425152486</v>
      </c>
      <c r="P16" s="3">
        <f>'[1]AN, Selbst'!P145</f>
        <v>47.808694106142767</v>
      </c>
      <c r="Q16" s="3">
        <f>'[1]AN, Selbst'!Q145</f>
        <v>43.653857950401779</v>
      </c>
      <c r="R16" s="3">
        <f>'[1]AN, Selbst'!R145</f>
        <v>43.073042935434557</v>
      </c>
      <c r="S16" s="3">
        <f>'[1]AN, Selbst'!S145</f>
        <v>43.811110002845275</v>
      </c>
      <c r="T16" s="3">
        <f>'[1]AN, Selbst'!T145</f>
        <v>39.125126292605422</v>
      </c>
      <c r="U16" s="3">
        <f>'[1]AN, Selbst'!U145</f>
        <v>49.033683690431182</v>
      </c>
      <c r="V16" s="3">
        <f>'[1]AN, Selbst'!V145</f>
        <v>46.795501718783505</v>
      </c>
      <c r="X16" s="18" t="str">
        <f t="shared" si="10"/>
        <v>HB</v>
      </c>
      <c r="Y16" s="19">
        <f t="shared" si="12"/>
        <v>37.628938979239685</v>
      </c>
      <c r="Z16" s="18" t="str">
        <f t="shared" si="11"/>
        <v>HH</v>
      </c>
      <c r="AA16" s="19">
        <f t="shared" si="13"/>
        <v>57.575060425152486</v>
      </c>
    </row>
    <row r="17" spans="1:27" x14ac:dyDescent="0.35">
      <c r="A17">
        <f>'[1]AN, Selbst'!A146</f>
        <v>2023</v>
      </c>
      <c r="B17" s="3">
        <f>'[1]AN, Selbst'!B146</f>
        <v>45.363736620582173</v>
      </c>
      <c r="C17" s="3">
        <f>'[1]AN, Selbst'!C146</f>
        <v>42.564416360978903</v>
      </c>
      <c r="D17" s="3">
        <f>'[1]AN, Selbst'!D146</f>
        <v>43.64923076315641</v>
      </c>
      <c r="E17" s="3">
        <f>'[1]AN, Selbst'!E146</f>
        <v>34.831808624828568</v>
      </c>
      <c r="F17" s="3">
        <f>'[1]AN, Selbst'!F146</f>
        <v>41.554196093251797</v>
      </c>
      <c r="G17" s="3">
        <f>'[1]AN, Selbst'!G146</f>
        <v>58.682421975772108</v>
      </c>
      <c r="H17" s="14">
        <f>'[1]AN, Selbst'!H146</f>
        <v>45.770082102126636</v>
      </c>
      <c r="I17" s="3">
        <f>'[1]AN, Selbst'!I146</f>
        <v>41.985013790398803</v>
      </c>
      <c r="J17" s="3">
        <f>'[1]AN, Selbst'!J146</f>
        <v>46.081100886729189</v>
      </c>
      <c r="K17" s="3">
        <f>'[1]AN, Selbst'!K146</f>
        <v>45.397062513337787</v>
      </c>
      <c r="L17" s="3">
        <f>'[1]AN, Selbst'!L146</f>
        <v>44.645654688254886</v>
      </c>
      <c r="M17" s="3">
        <f>'[1]AN, Selbst'!M146</f>
        <v>51.943926803981185</v>
      </c>
      <c r="N17" s="3">
        <f>'[1]AN, Selbst'!N146</f>
        <v>36.364052419383739</v>
      </c>
      <c r="O17" s="3">
        <f>'[1]AN, Selbst'!O146</f>
        <v>56.046893388978809</v>
      </c>
      <c r="P17" s="3">
        <f>'[1]AN, Selbst'!P146</f>
        <v>46.19848246388495</v>
      </c>
      <c r="Q17" s="3">
        <f>'[1]AN, Selbst'!Q146</f>
        <v>42.664780281909593</v>
      </c>
      <c r="R17" s="3">
        <f>'[1]AN, Selbst'!R146</f>
        <v>41.774401269081096</v>
      </c>
      <c r="S17" s="3">
        <f>'[1]AN, Selbst'!S146</f>
        <v>43.041794727485168</v>
      </c>
      <c r="T17" s="3">
        <f>'[1]AN, Selbst'!T146</f>
        <v>37.080108078332088</v>
      </c>
      <c r="U17" s="3">
        <f>'[1]AN, Selbst'!U146</f>
        <v>48.524171292048869</v>
      </c>
      <c r="V17" s="3">
        <f>'[1]AN, Selbst'!V146</f>
        <v>45.469129696724266</v>
      </c>
      <c r="X17" s="18" t="str">
        <f t="shared" si="10"/>
        <v>HB</v>
      </c>
      <c r="Y17" s="19">
        <f t="shared" si="12"/>
        <v>36.364052419383739</v>
      </c>
      <c r="Z17" s="18" t="str">
        <f t="shared" si="11"/>
        <v>HH</v>
      </c>
      <c r="AA17" s="19">
        <f t="shared" si="13"/>
        <v>56.046893388978809</v>
      </c>
    </row>
    <row r="18" spans="1:27" x14ac:dyDescent="0.35">
      <c r="A18">
        <f>'[1]AN, Selbst'!A147</f>
        <v>2024</v>
      </c>
      <c r="B18" s="3">
        <f>'[1]AN, Selbst'!B147</f>
        <v>45.035111046068948</v>
      </c>
      <c r="C18" s="3">
        <f>'[1]AN, Selbst'!C147</f>
        <v>39.737431773572922</v>
      </c>
      <c r="D18" s="3">
        <f>'[1]AN, Selbst'!D147</f>
        <v>42.444269018385803</v>
      </c>
      <c r="E18" s="3">
        <f>'[1]AN, Selbst'!E147</f>
        <v>33.907080282830009</v>
      </c>
      <c r="F18" s="3">
        <f>'[1]AN, Selbst'!F147</f>
        <v>40.792399222992913</v>
      </c>
      <c r="G18" s="3">
        <f>'[1]AN, Selbst'!G147</f>
        <v>56.385133415518361</v>
      </c>
      <c r="H18" s="14">
        <f>'[1]AN, Selbst'!H147</f>
        <v>44.42050044896542</v>
      </c>
      <c r="I18" s="3">
        <f>'[1]AN, Selbst'!I147</f>
        <v>40.883549964719791</v>
      </c>
      <c r="J18" s="3">
        <f>'[1]AN, Selbst'!J147</f>
        <v>44.9565464858346</v>
      </c>
      <c r="K18" s="3">
        <f>'[1]AN, Selbst'!K147</f>
        <v>44.333739661483122</v>
      </c>
      <c r="L18" s="3">
        <f>'[1]AN, Selbst'!L147</f>
        <v>43.702176455393385</v>
      </c>
      <c r="M18" s="3">
        <f>'[1]AN, Selbst'!M147</f>
        <v>50.290187219440831</v>
      </c>
      <c r="N18" s="3">
        <f>'[1]AN, Selbst'!N147</f>
        <v>35.721999295222268</v>
      </c>
      <c r="O18" s="3">
        <f>'[1]AN, Selbst'!O147</f>
        <v>54.632511990591624</v>
      </c>
      <c r="P18" s="3">
        <f>'[1]AN, Selbst'!P147</f>
        <v>45.00754681495723</v>
      </c>
      <c r="Q18" s="3">
        <f>'[1]AN, Selbst'!Q147</f>
        <v>41.485393024903352</v>
      </c>
      <c r="R18" s="3">
        <f>'[1]AN, Selbst'!R147</f>
        <v>40.919368243192508</v>
      </c>
      <c r="S18" s="3">
        <f>'[1]AN, Selbst'!S147</f>
        <v>42.746633082697365</v>
      </c>
      <c r="T18" s="3">
        <f>'[1]AN, Selbst'!T147</f>
        <v>35.664015382580516</v>
      </c>
      <c r="U18" s="3">
        <f>'[1]AN, Selbst'!U147</f>
        <v>47.983669106604061</v>
      </c>
      <c r="V18" s="3">
        <f>'[1]AN, Selbst'!V147</f>
        <v>44.350466582713686</v>
      </c>
      <c r="X18" s="18" t="str">
        <f t="shared" si="10"/>
        <v>SL</v>
      </c>
      <c r="Y18" s="19">
        <f t="shared" ref="Y18" si="14">MIN(L18:U18)</f>
        <v>35.664015382580516</v>
      </c>
      <c r="Z18" s="18" t="str">
        <f t="shared" si="11"/>
        <v>HH</v>
      </c>
      <c r="AA18" s="19">
        <f t="shared" ref="AA18" si="15">MAX(L18:U18)</f>
        <v>54.632511990591624</v>
      </c>
    </row>
    <row r="19" spans="1:27" x14ac:dyDescent="0.35">
      <c r="A19">
        <f>A18+1</f>
        <v>2025</v>
      </c>
      <c r="B19" s="3">
        <f>'[1]AN, Selbst'!B148</f>
        <v>43.633835054832019</v>
      </c>
      <c r="C19" s="3">
        <f>'[1]AN, Selbst'!C148</f>
        <v>39.045717542837288</v>
      </c>
      <c r="D19" s="3">
        <f>'[1]AN, Selbst'!D148</f>
        <v>42.19569417609712</v>
      </c>
      <c r="E19" s="3">
        <f>'[1]AN, Selbst'!E148</f>
        <v>33.531763108993431</v>
      </c>
      <c r="F19" s="3">
        <f>'[1]AN, Selbst'!F148</f>
        <v>39.81490698449042</v>
      </c>
      <c r="G19" s="3">
        <f>'[1]AN, Selbst'!G148</f>
        <v>54.464708005196911</v>
      </c>
      <c r="H19" s="14">
        <f>'[1]AN, Selbst'!H148</f>
        <v>43.481257319851672</v>
      </c>
      <c r="I19" s="3">
        <f>'[1]AN, Selbst'!I148</f>
        <v>40.201245540078297</v>
      </c>
      <c r="J19" s="3">
        <f>'[1]AN, Selbst'!J148</f>
        <v>44.533058842379688</v>
      </c>
      <c r="K19" s="3">
        <f>'[1]AN, Selbst'!K148</f>
        <v>43.989272343064535</v>
      </c>
      <c r="L19" s="3">
        <f>'[1]AN, Selbst'!L148</f>
        <v>43.473720864765731</v>
      </c>
      <c r="M19" s="3">
        <f>'[1]AN, Selbst'!M148</f>
        <v>49.381205845291433</v>
      </c>
      <c r="N19" s="3">
        <f>'[1]AN, Selbst'!N148</f>
        <v>36.083073433512865</v>
      </c>
      <c r="O19" s="3">
        <f>'[1]AN, Selbst'!O148</f>
        <v>54.999102206428141</v>
      </c>
      <c r="P19" s="3">
        <f>'[1]AN, Selbst'!P148</f>
        <v>44.302963992814554</v>
      </c>
      <c r="Q19" s="3">
        <f>'[1]AN, Selbst'!Q148</f>
        <v>41.290291462792027</v>
      </c>
      <c r="R19" s="3">
        <f>'[1]AN, Selbst'!R148</f>
        <v>40.924938166283404</v>
      </c>
      <c r="S19" s="3">
        <f>'[1]AN, Selbst'!S148</f>
        <v>42.655831130880202</v>
      </c>
      <c r="T19" s="3">
        <f>'[1]AN, Selbst'!T148</f>
        <v>34.511074131304682</v>
      </c>
      <c r="U19" s="3">
        <f>'[1]AN, Selbst'!U148</f>
        <v>47.130236411379833</v>
      </c>
      <c r="V19" s="3">
        <f>'[1]AN, Selbst'!V148</f>
        <v>43.891576073942822</v>
      </c>
      <c r="X19" s="18" t="str">
        <f t="shared" ref="X19" si="16">HLOOKUP(Y19,$L19:$U120,ROW(L$106)-ROW(X19)+1,0)</f>
        <v>SL</v>
      </c>
      <c r="Y19" s="19">
        <f t="shared" ref="Y19" si="17">MIN(L19:U19)</f>
        <v>34.511074131304682</v>
      </c>
      <c r="Z19" s="18" t="str">
        <f t="shared" ref="Z19" si="18">HLOOKUP(AA19,$L19:$U120,ROW(N$106)-ROW(Z19)+1,0)</f>
        <v>HH</v>
      </c>
      <c r="AA19" s="19">
        <f t="shared" ref="AA19" si="19">MAX(L19:U19)</f>
        <v>54.999102206428141</v>
      </c>
    </row>
    <row r="20" spans="1:27" x14ac:dyDescent="0.35">
      <c r="B20" s="3"/>
      <c r="C20" s="3"/>
      <c r="D20" s="3"/>
      <c r="E20" s="3"/>
      <c r="F20" s="3"/>
      <c r="G20" s="3"/>
      <c r="H20" s="14"/>
      <c r="I20" s="3"/>
      <c r="J20" s="3"/>
      <c r="K20" s="3"/>
      <c r="L20" s="3"/>
      <c r="M20" s="3"/>
      <c r="N20" s="3"/>
      <c r="O20" s="3"/>
      <c r="P20" s="3"/>
      <c r="Q20" s="3"/>
      <c r="R20" s="3"/>
      <c r="S20" s="3"/>
      <c r="T20" s="3"/>
      <c r="U20" s="3"/>
      <c r="V20" s="3"/>
      <c r="X20" s="11"/>
      <c r="Y20" s="11"/>
      <c r="Z20" s="11"/>
      <c r="AA20" s="11"/>
    </row>
    <row r="21" spans="1:27" x14ac:dyDescent="0.35">
      <c r="A21" s="4" t="s">
        <v>413</v>
      </c>
      <c r="X21" s="11"/>
      <c r="Y21" s="11"/>
      <c r="Z21" s="11"/>
      <c r="AA21" s="11"/>
    </row>
    <row r="22" spans="1:27" x14ac:dyDescent="0.35">
      <c r="A22">
        <f>'[1]AN, Selbst'!A179</f>
        <v>2019</v>
      </c>
      <c r="B22" s="3">
        <f>'[1]AN, Selbst'!B179</f>
        <v>89.106736964789235</v>
      </c>
      <c r="C22" s="3">
        <f>'[1]AN, Selbst'!C179</f>
        <v>78.801467321741967</v>
      </c>
      <c r="D22" s="3">
        <f>'[1]AN, Selbst'!D179</f>
        <v>86.73982770104557</v>
      </c>
      <c r="E22" s="3">
        <f>'[1]AN, Selbst'!E179</f>
        <v>67.590951550804689</v>
      </c>
      <c r="F22" s="3">
        <f>'[1]AN, Selbst'!F179</f>
        <v>80.11094493988098</v>
      </c>
      <c r="G22" s="3">
        <f>'[1]AN, Selbst'!G179</f>
        <v>107.98028018433091</v>
      </c>
      <c r="H22" s="14">
        <f>'[1]AN, Selbst'!H179</f>
        <v>87.996243371566536</v>
      </c>
      <c r="I22" s="3">
        <f>'[1]AN, Selbst'!I179</f>
        <v>81.718517917189345</v>
      </c>
      <c r="J22" s="3">
        <f>'[1]AN, Selbst'!J179</f>
        <v>84.532910085859896</v>
      </c>
      <c r="K22" s="3">
        <f>'[1]AN, Selbst'!K179</f>
        <v>83.224972404391991</v>
      </c>
      <c r="L22" s="3">
        <f>'[1]AN, Selbst'!L179</f>
        <v>82.443911372217286</v>
      </c>
      <c r="M22" s="3">
        <f>'[1]AN, Selbst'!M179</f>
        <v>96.381877119950545</v>
      </c>
      <c r="N22" s="3">
        <f>'[1]AN, Selbst'!N179</f>
        <v>70.247736562631232</v>
      </c>
      <c r="O22" s="3">
        <f>'[1]AN, Selbst'!O179</f>
        <v>101.16283167130625</v>
      </c>
      <c r="P22" s="3">
        <f>'[1]AN, Selbst'!P179</f>
        <v>82.678863043175099</v>
      </c>
      <c r="Q22" s="3">
        <f>'[1]AN, Selbst'!Q179</f>
        <v>79.029539896117811</v>
      </c>
      <c r="R22" s="3">
        <f>'[1]AN, Selbst'!R179</f>
        <v>75.235574330664903</v>
      </c>
      <c r="S22" s="3">
        <f>'[1]AN, Selbst'!S179</f>
        <v>79.642894354599221</v>
      </c>
      <c r="T22" s="3">
        <f>'[1]AN, Selbst'!T179</f>
        <v>69.290768185634477</v>
      </c>
      <c r="U22" s="3">
        <f>'[1]AN, Selbst'!U179</f>
        <v>89.739620750935828</v>
      </c>
      <c r="V22" s="3">
        <f>'[1]AN, Selbst'!V179</f>
        <v>84.127708783880408</v>
      </c>
      <c r="X22" s="18" t="str">
        <f>HLOOKUP(Y22,$L22:$U121,ROW(L$106)-ROW(X22)+1,0)</f>
        <v>SL</v>
      </c>
      <c r="Y22" s="19">
        <f>MIN(L22:U22)</f>
        <v>69.290768185634477</v>
      </c>
      <c r="Z22" s="18" t="str">
        <f>HLOOKUP(AA22,$L22:$U121,ROW(N$106)-ROW(Z22)+1,0)</f>
        <v>HH</v>
      </c>
      <c r="AA22" s="19">
        <f>MAX(L22:U22)</f>
        <v>101.16283167130625</v>
      </c>
    </row>
    <row r="23" spans="1:27" x14ac:dyDescent="0.35">
      <c r="A23">
        <f>'[1]AN, Selbst'!A180</f>
        <v>2020</v>
      </c>
      <c r="B23" s="3">
        <f>'[1]AN, Selbst'!B180</f>
        <v>86.979937221731646</v>
      </c>
      <c r="C23" s="3">
        <f>'[1]AN, Selbst'!C180</f>
        <v>79.512218805090072</v>
      </c>
      <c r="D23" s="3">
        <f>'[1]AN, Selbst'!D180</f>
        <v>85.299919607462684</v>
      </c>
      <c r="E23" s="3">
        <f>'[1]AN, Selbst'!E180</f>
        <v>67.289971220417613</v>
      </c>
      <c r="F23" s="3">
        <f>'[1]AN, Selbst'!F180</f>
        <v>79.776689320768867</v>
      </c>
      <c r="G23" s="3">
        <f>'[1]AN, Selbst'!G180</f>
        <v>104.33478053326679</v>
      </c>
      <c r="H23" s="14">
        <f>'[1]AN, Selbst'!H180</f>
        <v>86.486959161906825</v>
      </c>
      <c r="I23" s="3">
        <f>'[1]AN, Selbst'!I180</f>
        <v>80.828124209497673</v>
      </c>
      <c r="J23" s="3">
        <f>'[1]AN, Selbst'!J180</f>
        <v>82.59733211908312</v>
      </c>
      <c r="K23" s="3">
        <f>'[1]AN, Selbst'!K180</f>
        <v>81.384591332939479</v>
      </c>
      <c r="L23" s="3">
        <f>'[1]AN, Selbst'!L180</f>
        <v>80.255646852028264</v>
      </c>
      <c r="M23" s="3">
        <f>'[1]AN, Selbst'!M180</f>
        <v>94.305635614592688</v>
      </c>
      <c r="N23" s="3">
        <f>'[1]AN, Selbst'!N180</f>
        <v>68.05062685138094</v>
      </c>
      <c r="O23" s="3">
        <f>'[1]AN, Selbst'!O180</f>
        <v>98.876834502176678</v>
      </c>
      <c r="P23" s="3">
        <f>'[1]AN, Selbst'!P180</f>
        <v>81.223162800463129</v>
      </c>
      <c r="Q23" s="3">
        <f>'[1]AN, Selbst'!Q180</f>
        <v>77.678189986725059</v>
      </c>
      <c r="R23" s="3">
        <f>'[1]AN, Selbst'!R180</f>
        <v>73.225946846540694</v>
      </c>
      <c r="S23" s="3">
        <f>'[1]AN, Selbst'!S180</f>
        <v>77.733271172088266</v>
      </c>
      <c r="T23" s="3">
        <f>'[1]AN, Selbst'!T180</f>
        <v>69.904169468728909</v>
      </c>
      <c r="U23" s="3">
        <f>'[1]AN, Selbst'!U180</f>
        <v>88.736360696359526</v>
      </c>
      <c r="V23" s="3">
        <f>'[1]AN, Selbst'!V180</f>
        <v>82.344592547936685</v>
      </c>
      <c r="X23" s="18" t="str">
        <f>HLOOKUP(Y23,$L23:$U122,ROW(L$106)-ROW(X23)+1,0)</f>
        <v>HB</v>
      </c>
      <c r="Y23" s="19">
        <f t="shared" ref="Y23:Y26" si="20">MIN(L23:U23)</f>
        <v>68.05062685138094</v>
      </c>
      <c r="Z23" s="18" t="str">
        <f>HLOOKUP(AA23,$L23:$U122,ROW(N$106)-ROW(Z23)+1,0)</f>
        <v>HH</v>
      </c>
      <c r="AA23" s="19">
        <f t="shared" ref="AA23:AA26" si="21">MAX(L23:U23)</f>
        <v>98.876834502176678</v>
      </c>
    </row>
    <row r="24" spans="1:27" x14ac:dyDescent="0.35">
      <c r="A24">
        <f>'[1]AN, Selbst'!A181</f>
        <v>2021</v>
      </c>
      <c r="B24" s="3">
        <f>'[1]AN, Selbst'!B181</f>
        <v>84.582360999707078</v>
      </c>
      <c r="C24" s="3">
        <f>'[1]AN, Selbst'!C181</f>
        <v>79.775886803843335</v>
      </c>
      <c r="D24" s="3">
        <f>'[1]AN, Selbst'!D181</f>
        <v>84.898078730382366</v>
      </c>
      <c r="E24" s="3">
        <f>'[1]AN, Selbst'!E181</f>
        <v>65.60093881246398</v>
      </c>
      <c r="F24" s="3">
        <f>'[1]AN, Selbst'!F181</f>
        <v>78.143464414412705</v>
      </c>
      <c r="G24" s="3">
        <f>'[1]AN, Selbst'!G181</f>
        <v>99.254407459180428</v>
      </c>
      <c r="H24" s="14">
        <f>'[1]AN, Selbst'!H181</f>
        <v>84.422603933359838</v>
      </c>
      <c r="I24" s="3">
        <f>'[1]AN, Selbst'!I181</f>
        <v>79.687305481572082</v>
      </c>
      <c r="J24" s="3">
        <f>'[1]AN, Selbst'!J181</f>
        <v>81.0672374023044</v>
      </c>
      <c r="K24" s="3">
        <f>'[1]AN, Selbst'!K181</f>
        <v>80.052097457239753</v>
      </c>
      <c r="L24" s="3">
        <f>'[1]AN, Selbst'!L181</f>
        <v>78.13100016894046</v>
      </c>
      <c r="M24" s="3">
        <f>'[1]AN, Selbst'!M181</f>
        <v>92.285336676911299</v>
      </c>
      <c r="N24" s="3">
        <f>'[1]AN, Selbst'!N181</f>
        <v>65.295076347584555</v>
      </c>
      <c r="O24" s="3">
        <f>'[1]AN, Selbst'!O181</f>
        <v>95.313558539309028</v>
      </c>
      <c r="P24" s="3">
        <f>'[1]AN, Selbst'!P181</f>
        <v>80.879184296976462</v>
      </c>
      <c r="Q24" s="3">
        <f>'[1]AN, Selbst'!Q181</f>
        <v>76.167714269317543</v>
      </c>
      <c r="R24" s="3">
        <f>'[1]AN, Selbst'!R181</f>
        <v>73.026247841841538</v>
      </c>
      <c r="S24" s="3">
        <f>'[1]AN, Selbst'!S181</f>
        <v>76.143406334100717</v>
      </c>
      <c r="T24" s="3">
        <f>'[1]AN, Selbst'!T181</f>
        <v>69.786183625752656</v>
      </c>
      <c r="U24" s="3">
        <f>'[1]AN, Selbst'!U181</f>
        <v>86.561346522958914</v>
      </c>
      <c r="V24" s="3">
        <f>'[1]AN, Selbst'!V181</f>
        <v>80.871202664894781</v>
      </c>
      <c r="X24" s="18" t="str">
        <f>HLOOKUP(Y24,$L24:$U123,ROW(L$106)-ROW(X24)+1,0)</f>
        <v>HB</v>
      </c>
      <c r="Y24" s="19">
        <f t="shared" si="20"/>
        <v>65.295076347584555</v>
      </c>
      <c r="Z24" s="18" t="str">
        <f>HLOOKUP(AA24,$L24:$U123,ROW(N$106)-ROW(Z24)+1,0)</f>
        <v>HH</v>
      </c>
      <c r="AA24" s="19">
        <f t="shared" si="21"/>
        <v>95.313558539309028</v>
      </c>
    </row>
    <row r="25" spans="1:27" x14ac:dyDescent="0.35">
      <c r="A25">
        <f>'[1]AN, Selbst'!A182</f>
        <v>2022</v>
      </c>
      <c r="B25" s="3">
        <f>'[1]AN, Selbst'!B182</f>
        <v>81.865874302833177</v>
      </c>
      <c r="C25" s="3">
        <f>'[1]AN, Selbst'!C182</f>
        <v>78.98824883235234</v>
      </c>
      <c r="D25" s="3">
        <f>'[1]AN, Selbst'!D182</f>
        <v>82.523114965596363</v>
      </c>
      <c r="E25" s="3">
        <f>'[1]AN, Selbst'!E182</f>
        <v>63.975059659914344</v>
      </c>
      <c r="F25" s="3">
        <f>'[1]AN, Selbst'!F182</f>
        <v>75.929238888865285</v>
      </c>
      <c r="G25" s="3">
        <f>'[1]AN, Selbst'!G182</f>
        <v>96.324162443009996</v>
      </c>
      <c r="H25" s="14">
        <f>'[1]AN, Selbst'!H182</f>
        <v>82.193023236881828</v>
      </c>
      <c r="I25" s="3">
        <f>'[1]AN, Selbst'!I182</f>
        <v>77.616142479527156</v>
      </c>
      <c r="J25" s="3">
        <f>'[1]AN, Selbst'!J182</f>
        <v>79.227002614236895</v>
      </c>
      <c r="K25" s="3">
        <f>'[1]AN, Selbst'!K182</f>
        <v>78.263662515785057</v>
      </c>
      <c r="L25" s="3">
        <f>'[1]AN, Selbst'!L182</f>
        <v>76.174883885863622</v>
      </c>
      <c r="M25" s="3">
        <f>'[1]AN, Selbst'!M182</f>
        <v>89.48269052399273</v>
      </c>
      <c r="N25" s="3">
        <f>'[1]AN, Selbst'!N182</f>
        <v>62.639148325048048</v>
      </c>
      <c r="O25" s="3">
        <f>'[1]AN, Selbst'!O182</f>
        <v>91.398428625603458</v>
      </c>
      <c r="P25" s="3">
        <f>'[1]AN, Selbst'!P182</f>
        <v>79.747086962582017</v>
      </c>
      <c r="Q25" s="3">
        <f>'[1]AN, Selbst'!Q182</f>
        <v>74.477637973991207</v>
      </c>
      <c r="R25" s="3">
        <f>'[1]AN, Selbst'!R182</f>
        <v>72.214491509536558</v>
      </c>
      <c r="S25" s="3">
        <f>'[1]AN, Selbst'!S182</f>
        <v>74.281432093522753</v>
      </c>
      <c r="T25" s="3">
        <f>'[1]AN, Selbst'!T182</f>
        <v>66.792451230215391</v>
      </c>
      <c r="U25" s="3">
        <f>'[1]AN, Selbst'!U182</f>
        <v>84.253161044223518</v>
      </c>
      <c r="V25" s="3">
        <f>'[1]AN, Selbst'!V182</f>
        <v>78.999227476741339</v>
      </c>
      <c r="X25" s="18" t="str">
        <f>HLOOKUP(Y25,$L25:$U124,ROW(L$106)-ROW(X25)+1,0)</f>
        <v>HB</v>
      </c>
      <c r="Y25" s="19">
        <f t="shared" si="20"/>
        <v>62.639148325048048</v>
      </c>
      <c r="Z25" s="18" t="str">
        <f>HLOOKUP(AA25,$L25:$U124,ROW(N$106)-ROW(Z25)+1,0)</f>
        <v>HH</v>
      </c>
      <c r="AA25" s="19">
        <f t="shared" si="21"/>
        <v>91.398428625603458</v>
      </c>
    </row>
    <row r="26" spans="1:27" x14ac:dyDescent="0.35">
      <c r="A26">
        <f>'[1]AN, Selbst'!A183</f>
        <v>2023</v>
      </c>
      <c r="B26" s="3">
        <f>'[1]AN, Selbst'!B183</f>
        <v>80.544114421399613</v>
      </c>
      <c r="C26" s="3">
        <f>'[1]AN, Selbst'!C183</f>
        <v>76.374058351755735</v>
      </c>
      <c r="D26" s="3">
        <f>'[1]AN, Selbst'!D183</f>
        <v>78.935448501024879</v>
      </c>
      <c r="E26" s="3">
        <f>'[1]AN, Selbst'!E183</f>
        <v>62.931270568369555</v>
      </c>
      <c r="F26" s="3">
        <f>'[1]AN, Selbst'!F183</f>
        <v>74.897208341173851</v>
      </c>
      <c r="G26" s="3">
        <f>'[1]AN, Selbst'!G183</f>
        <v>93.970135153051373</v>
      </c>
      <c r="H26" s="14">
        <f>'[1]AN, Selbst'!H183</f>
        <v>80.08162902710454</v>
      </c>
      <c r="I26" s="3">
        <f>'[1]AN, Selbst'!I183</f>
        <v>75.509189258095986</v>
      </c>
      <c r="J26" s="3">
        <f>'[1]AN, Selbst'!J183</f>
        <v>77.294277651872562</v>
      </c>
      <c r="K26" s="3">
        <f>'[1]AN, Selbst'!K183</f>
        <v>76.343638181561872</v>
      </c>
      <c r="L26" s="3">
        <f>'[1]AN, Selbst'!L183</f>
        <v>74.907281083842861</v>
      </c>
      <c r="M26" s="3">
        <f>'[1]AN, Selbst'!M183</f>
        <v>86.456516616273746</v>
      </c>
      <c r="N26" s="3">
        <f>'[1]AN, Selbst'!N183</f>
        <v>60.663321666392399</v>
      </c>
      <c r="O26" s="3">
        <f>'[1]AN, Selbst'!O183</f>
        <v>88.907680543404012</v>
      </c>
      <c r="P26" s="3">
        <f>'[1]AN, Selbst'!P183</f>
        <v>77.36439722816236</v>
      </c>
      <c r="Q26" s="3">
        <f>'[1]AN, Selbst'!Q183</f>
        <v>73.054479155858431</v>
      </c>
      <c r="R26" s="3">
        <f>'[1]AN, Selbst'!R183</f>
        <v>70.306914177728132</v>
      </c>
      <c r="S26" s="3">
        <f>'[1]AN, Selbst'!S183</f>
        <v>73.374243341184993</v>
      </c>
      <c r="T26" s="3">
        <f>'[1]AN, Selbst'!T183</f>
        <v>63.778106998679782</v>
      </c>
      <c r="U26" s="3">
        <f>'[1]AN, Selbst'!U183</f>
        <v>83.579286877466132</v>
      </c>
      <c r="V26" s="3">
        <f>'[1]AN, Selbst'!V183</f>
        <v>77.04301228779083</v>
      </c>
      <c r="X26" s="18" t="str">
        <f>HLOOKUP(Y26,$L26:$U125,ROW(L$106)-ROW(X26)+1,0)</f>
        <v>HB</v>
      </c>
      <c r="Y26" s="19">
        <f t="shared" si="20"/>
        <v>60.663321666392399</v>
      </c>
      <c r="Z26" s="18" t="str">
        <f>HLOOKUP(AA26,$L26:$U125,ROW(N$106)-ROW(Z26)+1,0)</f>
        <v>HH</v>
      </c>
      <c r="AA26" s="19">
        <f t="shared" si="21"/>
        <v>88.907680543404012</v>
      </c>
    </row>
    <row r="27" spans="1:27" x14ac:dyDescent="0.35">
      <c r="A27">
        <v>2024</v>
      </c>
      <c r="B27" s="3">
        <f>'[1]AN, Selbst'!B184</f>
        <v>80.530770350301793</v>
      </c>
      <c r="C27" s="3">
        <f>'[1]AN, Selbst'!C184</f>
        <v>71.957872600815222</v>
      </c>
      <c r="D27" s="3">
        <f>'[1]AN, Selbst'!D184</f>
        <v>76.973901404709423</v>
      </c>
      <c r="E27" s="3">
        <f>'[1]AN, Selbst'!E184</f>
        <v>61.637674376330907</v>
      </c>
      <c r="F27" s="3">
        <f>'[1]AN, Selbst'!F184</f>
        <v>74.018717980617424</v>
      </c>
      <c r="G27" s="3">
        <f>'[1]AN, Selbst'!G184</f>
        <v>90.285019173945784</v>
      </c>
      <c r="H27" s="14">
        <f>'[1]AN, Selbst'!H184</f>
        <v>78.0401277058956</v>
      </c>
      <c r="I27" s="3">
        <f>'[1]AN, Selbst'!I184</f>
        <v>73.951015744679339</v>
      </c>
      <c r="J27" s="3">
        <f>'[1]AN, Selbst'!J184</f>
        <v>75.724514857817297</v>
      </c>
      <c r="K27" s="3">
        <f>'[1]AN, Selbst'!K184</f>
        <v>74.887446705681114</v>
      </c>
      <c r="L27" s="3">
        <f>'[1]AN, Selbst'!L184</f>
        <v>73.672006650504429</v>
      </c>
      <c r="M27" s="3">
        <f>'[1]AN, Selbst'!M184</f>
        <v>84.099605813948386</v>
      </c>
      <c r="N27" s="3">
        <f>'[1]AN, Selbst'!N184</f>
        <v>59.681367021415461</v>
      </c>
      <c r="O27" s="3">
        <f>'[1]AN, Selbst'!O184</f>
        <v>86.634081861637441</v>
      </c>
      <c r="P27" s="3">
        <f>'[1]AN, Selbst'!P184</f>
        <v>75.679753652532739</v>
      </c>
      <c r="Q27" s="3">
        <f>'[1]AN, Selbst'!Q184</f>
        <v>71.358387454484571</v>
      </c>
      <c r="R27" s="3">
        <f>'[1]AN, Selbst'!R184</f>
        <v>69.175014158796003</v>
      </c>
      <c r="S27" s="3">
        <f>'[1]AN, Selbst'!S184</f>
        <v>73.325051773601842</v>
      </c>
      <c r="T27" s="3">
        <f>'[1]AN, Selbst'!T184</f>
        <v>61.885847494060855</v>
      </c>
      <c r="U27" s="3">
        <f>'[1]AN, Selbst'!U184</f>
        <v>82.8919416471864</v>
      </c>
      <c r="V27" s="3">
        <f>'[1]AN, Selbst'!V184</f>
        <v>75.476222565034988</v>
      </c>
      <c r="X27" s="18" t="str">
        <f t="shared" ref="X27:X28" si="22">HLOOKUP(Y27,$L27:$U126,ROW(L$106)-ROW(X27)+1,0)</f>
        <v>HB</v>
      </c>
      <c r="Y27" s="19">
        <f t="shared" ref="Y27:Y28" si="23">MIN(L27:U27)</f>
        <v>59.681367021415461</v>
      </c>
      <c r="Z27" s="18" t="str">
        <f t="shared" ref="Z27:Z28" si="24">HLOOKUP(AA27,$L27:$U126,ROW(N$106)-ROW(Z27)+1,0)</f>
        <v>HH</v>
      </c>
      <c r="AA27" s="19">
        <f t="shared" ref="AA27:AA28" si="25">MAX(L27:U27)</f>
        <v>86.634081861637441</v>
      </c>
    </row>
    <row r="28" spans="1:27" x14ac:dyDescent="0.35">
      <c r="A28">
        <f>A27+1</f>
        <v>2025</v>
      </c>
      <c r="B28" s="3">
        <f>'[1]AN, Selbst'!B185</f>
        <v>78.404831320283179</v>
      </c>
      <c r="C28" s="3">
        <f>'[1]AN, Selbst'!C185</f>
        <v>70.233983446458723</v>
      </c>
      <c r="D28" s="3">
        <f>'[1]AN, Selbst'!D185</f>
        <v>76.796048457354672</v>
      </c>
      <c r="E28" s="3">
        <f>'[1]AN, Selbst'!E185</f>
        <v>61.390924872215322</v>
      </c>
      <c r="F28" s="3">
        <f>'[1]AN, Selbst'!F185</f>
        <v>72.760236240098763</v>
      </c>
      <c r="G28" s="3">
        <f>'[1]AN, Selbst'!G185</f>
        <v>85.946888832590702</v>
      </c>
      <c r="H28" s="14">
        <f>'[1]AN, Selbst'!H185</f>
        <v>76.301478550973641</v>
      </c>
      <c r="I28" s="3">
        <f>'[1]AN, Selbst'!I185</f>
        <v>72.987488247089985</v>
      </c>
      <c r="J28" s="3">
        <f>'[1]AN, Selbst'!J185</f>
        <v>75.012687016987186</v>
      </c>
      <c r="K28" s="3">
        <f>'[1]AN, Selbst'!K185</f>
        <v>74.371274249040766</v>
      </c>
      <c r="L28" s="3">
        <f>'[1]AN, Selbst'!L185</f>
        <v>73.302670139409102</v>
      </c>
      <c r="M28" s="3">
        <f>'[1]AN, Selbst'!M185</f>
        <v>82.273597862300434</v>
      </c>
      <c r="N28" s="3">
        <f>'[1]AN, Selbst'!N185</f>
        <v>61.244647740410969</v>
      </c>
      <c r="O28" s="3">
        <f>'[1]AN, Selbst'!O185</f>
        <v>86.962269963477112</v>
      </c>
      <c r="P28" s="3">
        <f>'[1]AN, Selbst'!P185</f>
        <v>74.191594419283774</v>
      </c>
      <c r="Q28" s="3">
        <f>'[1]AN, Selbst'!Q185</f>
        <v>70.679301234424287</v>
      </c>
      <c r="R28" s="3">
        <f>'[1]AN, Selbst'!R185</f>
        <v>69.664444017753837</v>
      </c>
      <c r="S28" s="3">
        <f>'[1]AN, Selbst'!S185</f>
        <v>73.312268481241006</v>
      </c>
      <c r="T28" s="3">
        <f>'[1]AN, Selbst'!T185</f>
        <v>61.405572695396309</v>
      </c>
      <c r="U28" s="3">
        <f>'[1]AN, Selbst'!U185</f>
        <v>81.709901557299517</v>
      </c>
      <c r="V28" s="3">
        <f>'[1]AN, Selbst'!V185</f>
        <v>74.731434671088522</v>
      </c>
      <c r="X28" s="18" t="str">
        <f t="shared" si="22"/>
        <v>HB</v>
      </c>
      <c r="Y28" s="19">
        <f t="shared" si="23"/>
        <v>61.244647740410969</v>
      </c>
      <c r="Z28" s="18" t="str">
        <f t="shared" si="24"/>
        <v>HH</v>
      </c>
      <c r="AA28" s="19">
        <f t="shared" si="25"/>
        <v>86.962269963477112</v>
      </c>
    </row>
    <row r="29" spans="1:27" x14ac:dyDescent="0.35">
      <c r="X29" s="11"/>
      <c r="Y29" s="11"/>
      <c r="Z29" s="11"/>
      <c r="AA29" s="11"/>
    </row>
    <row r="30" spans="1:27" x14ac:dyDescent="0.35">
      <c r="A30" s="4" t="s">
        <v>414</v>
      </c>
      <c r="X30" s="11"/>
      <c r="Y30" s="11"/>
      <c r="Z30" s="11"/>
      <c r="AA30" s="11"/>
    </row>
    <row r="31" spans="1:27" x14ac:dyDescent="0.35">
      <c r="A31">
        <f>[1]Unternehmensgewinne!A68</f>
        <v>2019</v>
      </c>
      <c r="B31" s="3">
        <f>[1]Unternehmensgewinne!B68</f>
        <v>74.075109223253861</v>
      </c>
      <c r="C31" s="3">
        <f>[1]Unternehmensgewinne!C68</f>
        <v>91.484792121902032</v>
      </c>
      <c r="D31" s="3">
        <f>[1]Unternehmensgewinne!D68</f>
        <v>68.619617868191838</v>
      </c>
      <c r="E31" s="3">
        <f>[1]Unternehmensgewinne!E68</f>
        <v>88.614100202045364</v>
      </c>
      <c r="F31" s="3">
        <f>[1]Unternehmensgewinne!F68</f>
        <v>71.230932547618934</v>
      </c>
      <c r="G31" s="3">
        <f>[1]Unternehmensgewinne!G68</f>
        <v>65.337877671955582</v>
      </c>
      <c r="H31" s="14">
        <f>[1]Unternehmensgewinne!H68</f>
        <v>72.86641417167894</v>
      </c>
      <c r="I31" s="3">
        <f>[1]Unternehmensgewinne!I68</f>
        <v>75.991440110114581</v>
      </c>
      <c r="J31" s="3">
        <f>[1]Unternehmensgewinne!J68</f>
        <v>97.660664549015735</v>
      </c>
      <c r="K31" s="3">
        <f>[1]Unternehmensgewinne!K68</f>
        <v>100</v>
      </c>
      <c r="L31" s="3">
        <f>[1]Unternehmensgewinne!L68</f>
        <v>103.12881599597226</v>
      </c>
      <c r="M31" s="3">
        <f>[1]Unternehmensgewinne!M68</f>
        <v>98.949097517369651</v>
      </c>
      <c r="N31" s="3">
        <f>[1]Unternehmensgewinne!N68</f>
        <v>95.952200136413936</v>
      </c>
      <c r="O31" s="3">
        <f>[1]Unternehmensgewinne!O68</f>
        <v>96.887219002588125</v>
      </c>
      <c r="P31" s="3">
        <f>[1]Unternehmensgewinne!P68</f>
        <v>92.921290847010468</v>
      </c>
      <c r="Q31" s="3">
        <f>[1]Unternehmensgewinne!Q68</f>
        <v>106.58060922252204</v>
      </c>
      <c r="R31" s="3">
        <f>[1]Unternehmensgewinne!R68</f>
        <v>100.20542175931533</v>
      </c>
      <c r="S31" s="3">
        <f>[1]Unternehmensgewinne!S68</f>
        <v>96.768826092100056</v>
      </c>
      <c r="T31" s="3">
        <f>[1]Unternehmensgewinne!T68</f>
        <v>85.252436108646009</v>
      </c>
      <c r="U31" s="3">
        <f>[1]Unternehmensgewinne!U68</f>
        <v>102.56369429138505</v>
      </c>
      <c r="V31" s="3">
        <f>[1]Unternehmensgewinne!V68</f>
        <v>94.63018744812662</v>
      </c>
      <c r="X31" s="18" t="str">
        <f t="shared" ref="X31:X34" si="26">HLOOKUP(Y31,$L31:$U128,ROW(L$106)-ROW(X31)+1,0)</f>
        <v>SL</v>
      </c>
      <c r="Y31" s="19">
        <f t="shared" ref="Y31:Y34" si="27">MIN(L31:U31)</f>
        <v>85.252436108646009</v>
      </c>
      <c r="Z31" s="18" t="str">
        <f t="shared" ref="Z31:Z34" si="28">HLOOKUP(AA31,$L31:$U128,ROW(N$106)-ROW(Z31)+1,0)</f>
        <v>NI</v>
      </c>
      <c r="AA31" s="19">
        <f t="shared" ref="AA31:AA34" si="29">MAX(L31:U31)</f>
        <v>106.58060922252204</v>
      </c>
    </row>
    <row r="32" spans="1:27" x14ac:dyDescent="0.35">
      <c r="A32">
        <f>[1]Unternehmensgewinne!A69</f>
        <v>2020</v>
      </c>
      <c r="B32" s="3">
        <f>[1]Unternehmensgewinne!B69</f>
        <v>76.168344755114802</v>
      </c>
      <c r="C32" s="3">
        <f>[1]Unternehmensgewinne!C69</f>
        <v>95.915131887023364</v>
      </c>
      <c r="D32" s="3">
        <f>[1]Unternehmensgewinne!D69</f>
        <v>69.536616536820191</v>
      </c>
      <c r="E32" s="3">
        <f>[1]Unternehmensgewinne!E69</f>
        <v>92.652071307417117</v>
      </c>
      <c r="F32" s="3">
        <f>[1]Unternehmensgewinne!F69</f>
        <v>74.504096353352182</v>
      </c>
      <c r="G32" s="3">
        <f>[1]Unternehmensgewinne!G69</f>
        <v>66.25659250140265</v>
      </c>
      <c r="H32" s="14">
        <f>[1]Unternehmensgewinne!H69</f>
        <v>74.948226367475286</v>
      </c>
      <c r="I32" s="3">
        <f>[1]Unternehmensgewinne!I69</f>
        <v>78.505439170524824</v>
      </c>
      <c r="J32" s="3">
        <f>[1]Unternehmensgewinne!J69</f>
        <v>97.747661102074275</v>
      </c>
      <c r="K32" s="3">
        <f>[1]Unternehmensgewinne!K69</f>
        <v>100</v>
      </c>
      <c r="L32" s="3">
        <f>[1]Unternehmensgewinne!L69</f>
        <v>102.84991642140105</v>
      </c>
      <c r="M32" s="3">
        <f>[1]Unternehmensgewinne!M69</f>
        <v>98.431352571776458</v>
      </c>
      <c r="N32" s="3">
        <f>[1]Unternehmensgewinne!N69</f>
        <v>99.117650410857422</v>
      </c>
      <c r="O32" s="3">
        <f>[1]Unternehmensgewinne!O69</f>
        <v>95.74254519321606</v>
      </c>
      <c r="P32" s="3">
        <f>[1]Unternehmensgewinne!P69</f>
        <v>93.328987850374205</v>
      </c>
      <c r="Q32" s="3">
        <f>[1]Unternehmensgewinne!Q69</f>
        <v>104.22435878476331</v>
      </c>
      <c r="R32" s="3">
        <f>[1]Unternehmensgewinne!R69</f>
        <v>102.0401346100477</v>
      </c>
      <c r="S32" s="3">
        <f>[1]Unternehmensgewinne!S69</f>
        <v>95.954277831300161</v>
      </c>
      <c r="T32" s="3">
        <f>[1]Unternehmensgewinne!T69</f>
        <v>77.918148729585823</v>
      </c>
      <c r="U32" s="3">
        <f>[1]Unternehmensgewinne!U69</f>
        <v>104.79268975929577</v>
      </c>
      <c r="V32" s="3">
        <f>[1]Unternehmensgewinne!V69</f>
        <v>95.049442010630273</v>
      </c>
      <c r="X32" s="18" t="str">
        <f t="shared" si="26"/>
        <v>SL</v>
      </c>
      <c r="Y32" s="19">
        <f t="shared" si="27"/>
        <v>77.918148729585823</v>
      </c>
      <c r="Z32" s="18" t="str">
        <f t="shared" si="28"/>
        <v>SH</v>
      </c>
      <c r="AA32" s="19">
        <f t="shared" si="29"/>
        <v>104.79268975929577</v>
      </c>
    </row>
    <row r="33" spans="1:27" x14ac:dyDescent="0.35">
      <c r="A33">
        <f>[1]Unternehmensgewinne!A70</f>
        <v>2021</v>
      </c>
      <c r="B33" s="3">
        <f>[1]Unternehmensgewinne!B70</f>
        <v>77.390144306594024</v>
      </c>
      <c r="C33" s="3">
        <f>[1]Unternehmensgewinne!C70</f>
        <v>100.70741783616445</v>
      </c>
      <c r="D33" s="3">
        <f>[1]Unternehmensgewinne!D70</f>
        <v>70.854573132727296</v>
      </c>
      <c r="E33" s="3">
        <f>[1]Unternehmensgewinne!E70</f>
        <v>100.14726299082741</v>
      </c>
      <c r="F33" s="3">
        <f>[1]Unternehmensgewinne!F70</f>
        <v>78.070238256900382</v>
      </c>
      <c r="G33" s="3">
        <f>[1]Unternehmensgewinne!G70</f>
        <v>67.992409457555382</v>
      </c>
      <c r="H33" s="14">
        <f>[1]Unternehmensgewinne!H70</f>
        <v>77.644093762998963</v>
      </c>
      <c r="I33" s="3">
        <f>[1]Unternehmensgewinne!I70</f>
        <v>81.482201487242392</v>
      </c>
      <c r="J33" s="3">
        <f>[1]Unternehmensgewinne!J70</f>
        <v>97.928285761441799</v>
      </c>
      <c r="K33" s="3">
        <f>[1]Unternehmensgewinne!K70</f>
        <v>100</v>
      </c>
      <c r="L33" s="3">
        <f>[1]Unternehmensgewinne!L70</f>
        <v>103.76342340420106</v>
      </c>
      <c r="M33" s="3">
        <f>[1]Unternehmensgewinne!M70</f>
        <v>99.815954476146132</v>
      </c>
      <c r="N33" s="3">
        <f>[1]Unternehmensgewinne!N70</f>
        <v>100.9127193666325</v>
      </c>
      <c r="O33" s="3">
        <f>[1]Unternehmensgewinne!O70</f>
        <v>97.283935522753268</v>
      </c>
      <c r="P33" s="3">
        <f>[1]Unternehmensgewinne!P70</f>
        <v>92.372105821096028</v>
      </c>
      <c r="Q33" s="3">
        <f>[1]Unternehmensgewinne!Q70</f>
        <v>103.21998764158965</v>
      </c>
      <c r="R33" s="3">
        <f>[1]Unternehmensgewinne!R70</f>
        <v>100.79165085423432</v>
      </c>
      <c r="S33" s="3">
        <f>[1]Unternehmensgewinne!S70</f>
        <v>96.272143201560709</v>
      </c>
      <c r="T33" s="3">
        <f>[1]Unternehmensgewinne!T70</f>
        <v>75.559137594132679</v>
      </c>
      <c r="U33" s="3">
        <f>[1]Unternehmensgewinne!U70</f>
        <v>104.64263918902938</v>
      </c>
      <c r="V33" s="3">
        <f>[1]Unternehmensgewinne!V70</f>
        <v>95.626136542116853</v>
      </c>
      <c r="X33" s="18" t="str">
        <f t="shared" si="26"/>
        <v>SL</v>
      </c>
      <c r="Y33" s="19">
        <f t="shared" si="27"/>
        <v>75.559137594132679</v>
      </c>
      <c r="Z33" s="18" t="str">
        <f t="shared" si="28"/>
        <v>SH</v>
      </c>
      <c r="AA33" s="19">
        <f t="shared" si="29"/>
        <v>104.64263918902938</v>
      </c>
    </row>
    <row r="34" spans="1:27" x14ac:dyDescent="0.35">
      <c r="A34">
        <f>[1]Unternehmensgewinne!A71</f>
        <v>2022</v>
      </c>
      <c r="B34" s="3">
        <f>[1]Unternehmensgewinne!B71</f>
        <v>80.358409492925603</v>
      </c>
      <c r="C34" s="3">
        <f>[1]Unternehmensgewinne!C71</f>
        <v>110.84543605521695</v>
      </c>
      <c r="D34" s="3">
        <f>[1]Unternehmensgewinne!D71</f>
        <v>72.87011743693273</v>
      </c>
      <c r="E34" s="3">
        <f>[1]Unternehmensgewinne!E71</f>
        <v>106.93830624919141</v>
      </c>
      <c r="F34" s="3">
        <f>[1]Unternehmensgewinne!F71</f>
        <v>82.842229603698087</v>
      </c>
      <c r="G34" s="3">
        <f>[1]Unternehmensgewinne!G71</f>
        <v>65.746764056654257</v>
      </c>
      <c r="H34" s="14">
        <f>[1]Unternehmensgewinne!H71</f>
        <v>80.143091651458619</v>
      </c>
      <c r="I34" s="3">
        <f>[1]Unternehmensgewinne!I71</f>
        <v>85.929743189486231</v>
      </c>
      <c r="J34" s="3">
        <f>[1]Unternehmensgewinne!J71</f>
        <v>97.778667902458935</v>
      </c>
      <c r="K34" s="3">
        <f>[1]Unternehmensgewinne!K71</f>
        <v>100</v>
      </c>
      <c r="L34" s="3">
        <f>[1]Unternehmensgewinne!L71</f>
        <v>101.81092486200475</v>
      </c>
      <c r="M34" s="3">
        <f>[1]Unternehmensgewinne!M71</f>
        <v>100.99725103510441</v>
      </c>
      <c r="N34" s="3">
        <f>[1]Unternehmensgewinne!N71</f>
        <v>97.835028425475272</v>
      </c>
      <c r="O34" s="3">
        <f>[1]Unternehmensgewinne!O71</f>
        <v>95.786852259734786</v>
      </c>
      <c r="P34" s="3">
        <f>[1]Unternehmensgewinne!P71</f>
        <v>88.469427706173647</v>
      </c>
      <c r="Q34" s="3">
        <f>[1]Unternehmensgewinne!Q71</f>
        <v>112.15203014880397</v>
      </c>
      <c r="R34" s="3">
        <f>[1]Unternehmensgewinne!R71</f>
        <v>98.493897685641571</v>
      </c>
      <c r="S34" s="3">
        <f>[1]Unternehmensgewinne!S71</f>
        <v>93.464857023917105</v>
      </c>
      <c r="T34" s="3">
        <f>[1]Unternehmensgewinne!T71</f>
        <v>72.279238214823536</v>
      </c>
      <c r="U34" s="3">
        <f>[1]Unternehmensgewinne!U71</f>
        <v>110.5165718307772</v>
      </c>
      <c r="V34" s="3">
        <f>[1]Unternehmensgewinne!V71</f>
        <v>96.132565853519409</v>
      </c>
      <c r="X34" s="18" t="str">
        <f t="shared" si="26"/>
        <v>SL</v>
      </c>
      <c r="Y34" s="19">
        <f t="shared" si="27"/>
        <v>72.279238214823536</v>
      </c>
      <c r="Z34" s="18" t="str">
        <f t="shared" si="28"/>
        <v>NI</v>
      </c>
      <c r="AA34" s="19">
        <f t="shared" si="29"/>
        <v>112.15203014880397</v>
      </c>
    </row>
    <row r="35" spans="1:27" x14ac:dyDescent="0.35">
      <c r="A35">
        <f>A34+1</f>
        <v>2023</v>
      </c>
      <c r="B35" s="3">
        <f>[1]Unternehmensgewinne!B72</f>
        <v>75.716729796931617</v>
      </c>
      <c r="C35" s="3">
        <f>[1]Unternehmensgewinne!C72</f>
        <v>97.177733515274653</v>
      </c>
      <c r="D35" s="3">
        <f>[1]Unternehmensgewinne!D72</f>
        <v>72.373772222863749</v>
      </c>
      <c r="E35" s="3">
        <f>[1]Unternehmensgewinne!E72</f>
        <v>99.016141044403312</v>
      </c>
      <c r="F35" s="3">
        <f>[1]Unternehmensgewinne!F72</f>
        <v>78.039791772044794</v>
      </c>
      <c r="G35" s="3">
        <f>[1]Unternehmensgewinne!G72</f>
        <v>66.549191452961438</v>
      </c>
      <c r="H35" s="14">
        <f>[1]Unternehmensgewinne!H72</f>
        <v>76.849211195758897</v>
      </c>
      <c r="I35" s="3">
        <f>[1]Unternehmensgewinne!I72</f>
        <v>81.069289991645689</v>
      </c>
      <c r="J35" s="3">
        <f>[1]Unternehmensgewinne!J72</f>
        <v>97.806695348318655</v>
      </c>
      <c r="K35" s="3">
        <f>[1]Unternehmensgewinne!K72</f>
        <v>100</v>
      </c>
      <c r="L35" s="3">
        <f>[1]Unternehmensgewinne!L72</f>
        <v>100.99060895557963</v>
      </c>
      <c r="M35" s="3">
        <f>[1]Unternehmensgewinne!M72</f>
        <v>100.81944930599076</v>
      </c>
      <c r="N35" s="3">
        <f>[1]Unternehmensgewinne!N72</f>
        <v>100.26751183921078</v>
      </c>
      <c r="O35" s="3">
        <f>[1]Unternehmensgewinne!O72</f>
        <v>96.686801826692758</v>
      </c>
      <c r="P35" s="3">
        <f>[1]Unternehmensgewinne!P72</f>
        <v>89.057137655769694</v>
      </c>
      <c r="Q35" s="3">
        <f>[1]Unternehmensgewinne!Q72</f>
        <v>110.91539120092983</v>
      </c>
      <c r="R35" s="3">
        <f>[1]Unternehmensgewinne!R72</f>
        <v>100.3172027184621</v>
      </c>
      <c r="S35" s="3">
        <f>[1]Unternehmensgewinne!S72</f>
        <v>94.000026379415473</v>
      </c>
      <c r="T35" s="3">
        <f>[1]Unternehmensgewinne!T72</f>
        <v>75.317692307152754</v>
      </c>
      <c r="U35" s="3">
        <f>[1]Unternehmensgewinne!U72</f>
        <v>103.28567408163319</v>
      </c>
      <c r="V35" s="3">
        <f>[1]Unternehmensgewinne!V72</f>
        <v>95.497675088448887</v>
      </c>
      <c r="X35" s="18" t="str">
        <f t="shared" ref="X35" si="30">HLOOKUP(Y35,$L35:$U132,ROW(L$106)-ROW(X35)+1,0)</f>
        <v>SL</v>
      </c>
      <c r="Y35" s="19">
        <f t="shared" ref="Y35" si="31">MIN(L35:U35)</f>
        <v>75.317692307152754</v>
      </c>
      <c r="Z35" s="18" t="str">
        <f t="shared" ref="Z35" si="32">HLOOKUP(AA35,$L35:$U132,ROW(N$106)-ROW(Z35)+1,0)</f>
        <v>NI</v>
      </c>
      <c r="AA35" s="19">
        <f t="shared" ref="AA35" si="33">MAX(L35:U35)</f>
        <v>110.91539120092983</v>
      </c>
    </row>
    <row r="36" spans="1:27" x14ac:dyDescent="0.35">
      <c r="A36">
        <f>A35+1</f>
        <v>2024</v>
      </c>
      <c r="X36" s="11"/>
      <c r="Y36" s="11"/>
      <c r="Z36" s="11"/>
      <c r="AA36" s="11"/>
    </row>
    <row r="37" spans="1:27" x14ac:dyDescent="0.35">
      <c r="A37">
        <f>A36+1</f>
        <v>2025</v>
      </c>
      <c r="X37" s="11"/>
      <c r="Y37" s="11"/>
      <c r="Z37" s="11"/>
      <c r="AA37" s="11"/>
    </row>
    <row r="38" spans="1:27" x14ac:dyDescent="0.35">
      <c r="X38" s="11"/>
      <c r="Y38" s="11"/>
      <c r="Z38" s="11"/>
      <c r="AA38" s="11"/>
    </row>
    <row r="39" spans="1:27" x14ac:dyDescent="0.35">
      <c r="X39" s="11"/>
      <c r="Y39" s="11"/>
      <c r="Z39" s="11"/>
      <c r="AA39" s="11"/>
    </row>
    <row r="40" spans="1:27" x14ac:dyDescent="0.35">
      <c r="X40" s="11"/>
      <c r="Y40" s="11"/>
      <c r="Z40" s="11"/>
      <c r="AA40" s="11"/>
    </row>
    <row r="41" spans="1:27" x14ac:dyDescent="0.35">
      <c r="X41" s="11"/>
      <c r="Y41" s="11"/>
      <c r="Z41" s="11"/>
      <c r="AA41" s="11"/>
    </row>
    <row r="42" spans="1:27" x14ac:dyDescent="0.35">
      <c r="X42" s="11"/>
      <c r="Y42" s="11"/>
      <c r="Z42" s="11"/>
      <c r="AA42" s="11"/>
    </row>
    <row r="43" spans="1:27" x14ac:dyDescent="0.35">
      <c r="X43" s="11"/>
      <c r="Y43" s="11"/>
      <c r="Z43" s="11"/>
      <c r="AA43" s="11"/>
    </row>
    <row r="44" spans="1:27" x14ac:dyDescent="0.35">
      <c r="X44" s="11"/>
      <c r="Y44" s="11"/>
      <c r="Z44" s="11"/>
      <c r="AA44" s="11"/>
    </row>
    <row r="45" spans="1:27" x14ac:dyDescent="0.35">
      <c r="X45" s="11"/>
      <c r="Y45" s="11"/>
      <c r="Z45" s="11"/>
      <c r="AA45" s="11"/>
    </row>
    <row r="46" spans="1:27" x14ac:dyDescent="0.35">
      <c r="X46" s="11"/>
      <c r="Y46" s="11"/>
      <c r="Z46" s="11"/>
      <c r="AA46" s="11"/>
    </row>
    <row r="106" spans="12:21" x14ac:dyDescent="0.35">
      <c r="L106" t="s">
        <v>297</v>
      </c>
      <c r="M106" t="s">
        <v>298</v>
      </c>
      <c r="N106" t="s">
        <v>299</v>
      </c>
      <c r="O106" t="s">
        <v>300</v>
      </c>
      <c r="P106" t="s">
        <v>301</v>
      </c>
      <c r="Q106" t="s">
        <v>302</v>
      </c>
      <c r="R106" t="s">
        <v>303</v>
      </c>
      <c r="S106" t="s">
        <v>304</v>
      </c>
      <c r="T106" t="s">
        <v>305</v>
      </c>
      <c r="U106" t="s">
        <v>306</v>
      </c>
    </row>
  </sheetData>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DED08-1983-40AB-971F-7F1F3DD94D67}">
  <sheetPr codeName="Tabelle41"/>
  <dimension ref="A1:AF64"/>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26" width="10.81640625" style="57"/>
    <col min="27" max="28" width="10.81640625" style="61"/>
    <col min="29" max="32" width="11.453125" style="57"/>
  </cols>
  <sheetData>
    <row r="1" spans="1:25" ht="29" x14ac:dyDescent="0.35">
      <c r="A1" s="4" t="s">
        <v>415</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Selbständige!A3&amp;", "&amp;I4</f>
        <v>Selbstständige je 1.000 Erwerbstätige, 2025</v>
      </c>
    </row>
    <row r="4" spans="1:25" x14ac:dyDescent="0.35">
      <c r="I4" s="57">
        <f>Selbständige!A10</f>
        <v>2025</v>
      </c>
      <c r="J4" s="57">
        <f>Selbständige!B10</f>
        <v>97.514194788637838</v>
      </c>
      <c r="K4" s="57">
        <f>Selbständige!C10</f>
        <v>81.677377755041093</v>
      </c>
      <c r="L4" s="57">
        <f>Selbständige!D10</f>
        <v>82.944260960911507</v>
      </c>
      <c r="M4" s="57">
        <f>Selbständige!E10</f>
        <v>72.466787961334845</v>
      </c>
      <c r="N4" s="57">
        <f>Selbständige!F10</f>
        <v>82.867507609925624</v>
      </c>
    </row>
    <row r="5" spans="1:25" x14ac:dyDescent="0.35">
      <c r="O5" s="57">
        <f>Selbständige!G10</f>
        <v>91.703779338763823</v>
      </c>
    </row>
    <row r="6" spans="1:25" x14ac:dyDescent="0.35">
      <c r="P6" s="57">
        <f>Selbständige!L10</f>
        <v>76.214463996716759</v>
      </c>
      <c r="Q6" s="57">
        <f>Selbständige!M10</f>
        <v>83.098106843706674</v>
      </c>
      <c r="R6" s="57">
        <f>Selbständige!N10</f>
        <v>57.042008897056299</v>
      </c>
      <c r="S6" s="57">
        <f>Selbständige!O10</f>
        <v>74.927909698911094</v>
      </c>
      <c r="T6" s="57">
        <f>Selbständige!P10</f>
        <v>76.826196125774885</v>
      </c>
      <c r="U6" s="57">
        <f>Selbständige!Q10</f>
        <v>77.925578515018088</v>
      </c>
      <c r="V6" s="57">
        <f>Selbständige!R10</f>
        <v>74.946195643778211</v>
      </c>
      <c r="W6" s="57">
        <f>Selbständige!S10</f>
        <v>85.512416949394606</v>
      </c>
      <c r="X6" s="57">
        <f>Selbständige!T10</f>
        <v>67.482214763150722</v>
      </c>
      <c r="Y6" s="57">
        <f>Selbständige!U10</f>
        <v>94.333459792944311</v>
      </c>
    </row>
    <row r="7" spans="1:25" x14ac:dyDescent="0.35">
      <c r="J7" s="57">
        <f>Selbständige!H10</f>
        <v>85.96369180944987</v>
      </c>
      <c r="K7" s="57">
        <f>J7</f>
        <v>85.96369180944987</v>
      </c>
      <c r="L7" s="57">
        <f t="shared" ref="L7:O7" si="0">K7</f>
        <v>85.96369180944987</v>
      </c>
      <c r="M7" s="57">
        <f t="shared" si="0"/>
        <v>85.96369180944987</v>
      </c>
      <c r="N7" s="57">
        <f t="shared" si="0"/>
        <v>85.96369180944987</v>
      </c>
      <c r="O7" s="57">
        <f t="shared" si="0"/>
        <v>85.96369180944987</v>
      </c>
    </row>
    <row r="8" spans="1:25" x14ac:dyDescent="0.35">
      <c r="P8" s="57">
        <f>Selbständige!K10</f>
        <v>78.388365489670576</v>
      </c>
      <c r="Q8" s="57">
        <f t="shared" ref="Q8:Y8" si="1">P8</f>
        <v>78.388365489670576</v>
      </c>
      <c r="R8" s="57">
        <f t="shared" si="1"/>
        <v>78.388365489670576</v>
      </c>
      <c r="S8" s="57">
        <f t="shared" si="1"/>
        <v>78.388365489670576</v>
      </c>
      <c r="T8" s="57">
        <f t="shared" si="1"/>
        <v>78.388365489670576</v>
      </c>
      <c r="U8" s="57">
        <f t="shared" si="1"/>
        <v>78.388365489670576</v>
      </c>
      <c r="V8" s="57">
        <f t="shared" si="1"/>
        <v>78.388365489670576</v>
      </c>
      <c r="W8" s="57">
        <f t="shared" si="1"/>
        <v>78.388365489670576</v>
      </c>
      <c r="X8" s="57">
        <f t="shared" si="1"/>
        <v>78.388365489670576</v>
      </c>
      <c r="Y8" s="57">
        <f t="shared" si="1"/>
        <v>78.388365489670576</v>
      </c>
    </row>
    <row r="11" spans="1:25" x14ac:dyDescent="0.35">
      <c r="I11" s="57" t="str">
        <f>Selbständige!A12&amp;", "&amp;I12</f>
        <v>Selbstständige je 1.000 Einwohner, 2025</v>
      </c>
    </row>
    <row r="12" spans="1:25" x14ac:dyDescent="0.35">
      <c r="I12" s="59">
        <f>Selbständige!A19</f>
        <v>2025</v>
      </c>
      <c r="J12" s="57">
        <f>Selbständige!B19</f>
        <v>43.633835054832019</v>
      </c>
      <c r="K12" s="57">
        <f>Selbständige!C19</f>
        <v>39.045717542837288</v>
      </c>
      <c r="L12" s="57">
        <f>Selbständige!D19</f>
        <v>42.19569417609712</v>
      </c>
      <c r="M12" s="57">
        <f>Selbständige!E19</f>
        <v>33.531763108993431</v>
      </c>
      <c r="N12" s="57">
        <f>Selbständige!F19</f>
        <v>39.81490698449042</v>
      </c>
    </row>
    <row r="13" spans="1:25" x14ac:dyDescent="0.35">
      <c r="O13" s="57">
        <f>Selbständige!G19</f>
        <v>54.464708005196911</v>
      </c>
    </row>
    <row r="14" spans="1:25" x14ac:dyDescent="0.35">
      <c r="P14" s="57">
        <f>Selbständige!L19</f>
        <v>43.473720864765731</v>
      </c>
      <c r="Q14" s="57">
        <f>Selbständige!M19</f>
        <v>49.381205845291433</v>
      </c>
      <c r="R14" s="57">
        <f>Selbständige!N19</f>
        <v>36.083073433512865</v>
      </c>
      <c r="S14" s="57">
        <f>Selbständige!O19</f>
        <v>54.999102206428141</v>
      </c>
      <c r="T14" s="57">
        <f>Selbständige!P19</f>
        <v>44.302963992814554</v>
      </c>
      <c r="U14" s="57">
        <f>Selbständige!Q19</f>
        <v>41.290291462792027</v>
      </c>
      <c r="V14" s="57">
        <f>Selbständige!R19</f>
        <v>40.924938166283404</v>
      </c>
      <c r="W14" s="57">
        <f>Selbständige!S19</f>
        <v>42.655831130880202</v>
      </c>
      <c r="X14" s="57">
        <f>Selbständige!T19</f>
        <v>34.511074131304682</v>
      </c>
      <c r="Y14" s="57">
        <f>Selbständige!U19</f>
        <v>47.130236411379833</v>
      </c>
    </row>
    <row r="15" spans="1:25" x14ac:dyDescent="0.35">
      <c r="J15" s="57">
        <f>Selbständige!H19</f>
        <v>43.481257319851672</v>
      </c>
      <c r="K15" s="57">
        <f>J15</f>
        <v>43.481257319851672</v>
      </c>
      <c r="L15" s="57">
        <f t="shared" ref="L15:O15" si="2">K15</f>
        <v>43.481257319851672</v>
      </c>
      <c r="M15" s="57">
        <f t="shared" si="2"/>
        <v>43.481257319851672</v>
      </c>
      <c r="N15" s="57">
        <f t="shared" si="2"/>
        <v>43.481257319851672</v>
      </c>
      <c r="O15" s="57">
        <f t="shared" si="2"/>
        <v>43.481257319851672</v>
      </c>
    </row>
    <row r="16" spans="1:25" x14ac:dyDescent="0.35">
      <c r="P16" s="57">
        <f>Selbständige!K19</f>
        <v>43.989272343064535</v>
      </c>
      <c r="Q16" s="57">
        <f t="shared" ref="Q16:Y16" si="3">P16</f>
        <v>43.989272343064535</v>
      </c>
      <c r="R16" s="57">
        <f t="shared" si="3"/>
        <v>43.989272343064535</v>
      </c>
      <c r="S16" s="57">
        <f t="shared" si="3"/>
        <v>43.989272343064535</v>
      </c>
      <c r="T16" s="57">
        <f t="shared" si="3"/>
        <v>43.989272343064535</v>
      </c>
      <c r="U16" s="57">
        <f t="shared" si="3"/>
        <v>43.989272343064535</v>
      </c>
      <c r="V16" s="57">
        <f t="shared" si="3"/>
        <v>43.989272343064535</v>
      </c>
      <c r="W16" s="57">
        <f t="shared" si="3"/>
        <v>43.989272343064535</v>
      </c>
      <c r="X16" s="57">
        <f t="shared" si="3"/>
        <v>43.989272343064535</v>
      </c>
      <c r="Y16" s="57">
        <f t="shared" si="3"/>
        <v>43.989272343064535</v>
      </c>
    </row>
    <row r="19" spans="9:25" x14ac:dyDescent="0.35">
      <c r="I19" s="57" t="str">
        <f>Selbständige!A21&amp;", "&amp;I20</f>
        <v>Selbstständige je 1.000 Einwohner im erwerbsfähigen Alter (20-64 Jahre), 2025</v>
      </c>
    </row>
    <row r="20" spans="9:25" x14ac:dyDescent="0.35">
      <c r="I20" s="59">
        <f>Selbständige!A28</f>
        <v>2025</v>
      </c>
      <c r="J20" s="57">
        <f>Selbständige!B28</f>
        <v>78.404831320283179</v>
      </c>
      <c r="K20" s="57">
        <f>Selbständige!C28</f>
        <v>70.233983446458723</v>
      </c>
      <c r="L20" s="57">
        <f>Selbständige!D28</f>
        <v>76.796048457354672</v>
      </c>
      <c r="M20" s="57">
        <f>Selbständige!E28</f>
        <v>61.390924872215322</v>
      </c>
      <c r="N20" s="57">
        <f>Selbständige!F28</f>
        <v>72.760236240098763</v>
      </c>
    </row>
    <row r="21" spans="9:25" x14ac:dyDescent="0.35">
      <c r="I21" s="59"/>
      <c r="J21" s="59"/>
      <c r="O21" s="57">
        <f>Selbständige!G28</f>
        <v>85.946888832590702</v>
      </c>
    </row>
    <row r="22" spans="9:25" x14ac:dyDescent="0.35">
      <c r="P22" s="57">
        <f>Selbständige!L28</f>
        <v>73.302670139409102</v>
      </c>
      <c r="Q22" s="57">
        <f>Selbständige!M28</f>
        <v>82.273597862300434</v>
      </c>
      <c r="R22" s="57">
        <f>Selbständige!N28</f>
        <v>61.244647740410969</v>
      </c>
      <c r="S22" s="57">
        <f>Selbständige!O28</f>
        <v>86.962269963477112</v>
      </c>
      <c r="T22" s="57">
        <f>Selbständige!P28</f>
        <v>74.191594419283774</v>
      </c>
      <c r="U22" s="57">
        <f>Selbständige!Q28</f>
        <v>70.679301234424287</v>
      </c>
      <c r="V22" s="57">
        <f>Selbständige!R28</f>
        <v>69.664444017753837</v>
      </c>
      <c r="W22" s="57">
        <f>Selbständige!S28</f>
        <v>73.312268481241006</v>
      </c>
      <c r="X22" s="57">
        <f>Selbständige!T28</f>
        <v>61.405572695396309</v>
      </c>
      <c r="Y22" s="57">
        <f>Selbständige!U28</f>
        <v>81.709901557299517</v>
      </c>
    </row>
    <row r="23" spans="9:25" x14ac:dyDescent="0.35">
      <c r="J23" s="57">
        <f>Selbständige!H28</f>
        <v>76.301478550973641</v>
      </c>
      <c r="K23" s="57">
        <f>J23</f>
        <v>76.301478550973641</v>
      </c>
      <c r="L23" s="57">
        <f t="shared" ref="L23" si="4">K23</f>
        <v>76.301478550973641</v>
      </c>
      <c r="M23" s="57">
        <f t="shared" ref="M23" si="5">L23</f>
        <v>76.301478550973641</v>
      </c>
      <c r="N23" s="57">
        <f t="shared" ref="N23" si="6">M23</f>
        <v>76.301478550973641</v>
      </c>
      <c r="O23" s="57">
        <f t="shared" ref="O23" si="7">N23</f>
        <v>76.301478550973641</v>
      </c>
    </row>
    <row r="24" spans="9:25" x14ac:dyDescent="0.35">
      <c r="P24" s="57">
        <f>Selbständige!K28</f>
        <v>74.371274249040766</v>
      </c>
      <c r="Q24" s="57">
        <f t="shared" ref="Q24" si="8">P24</f>
        <v>74.371274249040766</v>
      </c>
      <c r="R24" s="57">
        <f t="shared" ref="R24" si="9">Q24</f>
        <v>74.371274249040766</v>
      </c>
      <c r="S24" s="57">
        <f t="shared" ref="S24" si="10">R24</f>
        <v>74.371274249040766</v>
      </c>
      <c r="T24" s="57">
        <f t="shared" ref="T24" si="11">S24</f>
        <v>74.371274249040766</v>
      </c>
      <c r="U24" s="57">
        <f t="shared" ref="U24" si="12">T24</f>
        <v>74.371274249040766</v>
      </c>
      <c r="V24" s="57">
        <f t="shared" ref="V24" si="13">U24</f>
        <v>74.371274249040766</v>
      </c>
      <c r="W24" s="57">
        <f t="shared" ref="W24" si="14">V24</f>
        <v>74.371274249040766</v>
      </c>
      <c r="X24" s="57">
        <f t="shared" ref="X24" si="15">W24</f>
        <v>74.371274249040766</v>
      </c>
      <c r="Y24" s="57">
        <f t="shared" ref="Y24" si="16">X24</f>
        <v>74.371274249040766</v>
      </c>
    </row>
    <row r="27" spans="9:25" x14ac:dyDescent="0.35">
      <c r="I27" s="57" t="str">
        <f>Selbständige!A30&amp;", "&amp;I28</f>
        <v>Betriebsüberschuss/Selbständigeneinkommen pro Selbständigen, Westdeutschland ohne Berlin=100, 2023</v>
      </c>
    </row>
    <row r="28" spans="9:25" x14ac:dyDescent="0.35">
      <c r="I28" s="59">
        <f>Selbständige!A35</f>
        <v>2023</v>
      </c>
      <c r="J28" s="57">
        <f>Selbständige!B35</f>
        <v>75.716729796931617</v>
      </c>
      <c r="K28" s="57">
        <f>Selbständige!C35</f>
        <v>97.177733515274653</v>
      </c>
      <c r="L28" s="57">
        <f>Selbständige!D35</f>
        <v>72.373772222863749</v>
      </c>
      <c r="M28" s="57">
        <f>Selbständige!E35</f>
        <v>99.016141044403312</v>
      </c>
      <c r="N28" s="57">
        <f>Selbständige!F35</f>
        <v>78.039791772044794</v>
      </c>
    </row>
    <row r="29" spans="9:25" x14ac:dyDescent="0.35">
      <c r="O29" s="57">
        <f>Selbständige!G35</f>
        <v>66.549191452961438</v>
      </c>
    </row>
    <row r="30" spans="9:25" x14ac:dyDescent="0.35">
      <c r="P30" s="57">
        <f>Selbständige!L35</f>
        <v>100.99060895557963</v>
      </c>
      <c r="Q30" s="57">
        <f>Selbständige!M35</f>
        <v>100.81944930599076</v>
      </c>
      <c r="R30" s="57">
        <f>Selbständige!N35</f>
        <v>100.26751183921078</v>
      </c>
      <c r="S30" s="57">
        <f>Selbständige!O35</f>
        <v>96.686801826692758</v>
      </c>
      <c r="T30" s="57">
        <f>Selbständige!P35</f>
        <v>89.057137655769694</v>
      </c>
      <c r="U30" s="57">
        <f>Selbständige!Q35</f>
        <v>110.91539120092983</v>
      </c>
      <c r="V30" s="57">
        <f>Selbständige!R35</f>
        <v>100.3172027184621</v>
      </c>
      <c r="W30" s="57">
        <f>Selbständige!S35</f>
        <v>94.000026379415473</v>
      </c>
      <c r="X30" s="57">
        <f>Selbständige!T35</f>
        <v>75.317692307152754</v>
      </c>
      <c r="Y30" s="57">
        <f>Selbständige!U35</f>
        <v>103.28567408163319</v>
      </c>
    </row>
    <row r="31" spans="9:25" x14ac:dyDescent="0.35">
      <c r="J31" s="57">
        <f>Selbständige!H35</f>
        <v>76.849211195758897</v>
      </c>
      <c r="K31" s="57">
        <f>J31</f>
        <v>76.849211195758897</v>
      </c>
      <c r="L31" s="57">
        <f t="shared" ref="L31" si="17">K31</f>
        <v>76.849211195758897</v>
      </c>
      <c r="M31" s="57">
        <f t="shared" ref="M31" si="18">L31</f>
        <v>76.849211195758897</v>
      </c>
      <c r="N31" s="57">
        <f t="shared" ref="N31" si="19">M31</f>
        <v>76.849211195758897</v>
      </c>
      <c r="O31" s="57">
        <f t="shared" ref="O31" si="20">N31</f>
        <v>76.849211195758897</v>
      </c>
    </row>
    <row r="32" spans="9:25" x14ac:dyDescent="0.35">
      <c r="P32" s="57">
        <f>Selbständige!K35</f>
        <v>100</v>
      </c>
      <c r="Q32" s="57">
        <f t="shared" ref="Q32" si="21">P32</f>
        <v>100</v>
      </c>
      <c r="R32" s="57">
        <f t="shared" ref="R32" si="22">Q32</f>
        <v>100</v>
      </c>
      <c r="S32" s="57">
        <f t="shared" ref="S32" si="23">R32</f>
        <v>100</v>
      </c>
      <c r="T32" s="57">
        <f t="shared" ref="T32" si="24">S32</f>
        <v>100</v>
      </c>
      <c r="U32" s="57">
        <f t="shared" ref="U32" si="25">T32</f>
        <v>100</v>
      </c>
      <c r="V32" s="57">
        <f t="shared" ref="V32" si="26">U32</f>
        <v>100</v>
      </c>
      <c r="W32" s="57">
        <f t="shared" ref="W32" si="27">V32</f>
        <v>100</v>
      </c>
      <c r="X32" s="57">
        <f t="shared" ref="X32" si="28">W32</f>
        <v>100</v>
      </c>
      <c r="Y32" s="57">
        <f t="shared" ref="Y32" si="29">X32</f>
        <v>100</v>
      </c>
    </row>
    <row r="35" spans="9:25" x14ac:dyDescent="0.35">
      <c r="I35" s="57" t="str">
        <f>"Selbständige, "&amp;Selbständige!A39&amp;", "&amp;I36</f>
        <v>Selbständige, , 0</v>
      </c>
    </row>
    <row r="36" spans="9:25" x14ac:dyDescent="0.35">
      <c r="I36" s="59">
        <f>Selbständige!A46</f>
        <v>0</v>
      </c>
      <c r="J36" s="57">
        <f>Selbständige!B46</f>
        <v>0</v>
      </c>
      <c r="K36" s="57">
        <f>Selbständige!C46</f>
        <v>0</v>
      </c>
      <c r="L36" s="57">
        <f>Selbständige!D46</f>
        <v>0</v>
      </c>
      <c r="M36" s="57">
        <f>Selbständige!E46</f>
        <v>0</v>
      </c>
      <c r="N36" s="57">
        <f>Selbständige!F46</f>
        <v>0</v>
      </c>
    </row>
    <row r="37" spans="9:25" x14ac:dyDescent="0.35">
      <c r="I37" s="59"/>
      <c r="O37" s="57">
        <f>Selbständige!G46</f>
        <v>0</v>
      </c>
    </row>
    <row r="38" spans="9:25" x14ac:dyDescent="0.35">
      <c r="P38" s="57">
        <f>Selbständige!L46</f>
        <v>0</v>
      </c>
      <c r="Q38" s="57">
        <f>Selbständige!M46</f>
        <v>0</v>
      </c>
      <c r="R38" s="57">
        <f>Selbständige!N46</f>
        <v>0</v>
      </c>
      <c r="S38" s="57">
        <f>Selbständige!O46</f>
        <v>0</v>
      </c>
      <c r="T38" s="57">
        <f>Selbständige!P46</f>
        <v>0</v>
      </c>
      <c r="U38" s="57">
        <f>Selbständige!Q46</f>
        <v>0</v>
      </c>
      <c r="V38" s="57">
        <f>Selbständige!R46</f>
        <v>0</v>
      </c>
      <c r="W38" s="57">
        <f>Selbständige!S46</f>
        <v>0</v>
      </c>
      <c r="X38" s="57">
        <f>Selbständige!T46</f>
        <v>0</v>
      </c>
      <c r="Y38" s="57">
        <f>Selbständige!U46</f>
        <v>0</v>
      </c>
    </row>
    <row r="39" spans="9:25" x14ac:dyDescent="0.35">
      <c r="J39" s="57">
        <f>Selbständige!H46</f>
        <v>0</v>
      </c>
      <c r="K39" s="57">
        <f>J39</f>
        <v>0</v>
      </c>
      <c r="L39" s="57">
        <f>K39</f>
        <v>0</v>
      </c>
      <c r="M39" s="57">
        <f>L39</f>
        <v>0</v>
      </c>
      <c r="N39" s="57">
        <f>M39</f>
        <v>0</v>
      </c>
      <c r="O39" s="57">
        <f>N39</f>
        <v>0</v>
      </c>
    </row>
    <row r="40" spans="9:25" x14ac:dyDescent="0.35">
      <c r="P40" s="57">
        <f>Selbständige!K46</f>
        <v>0</v>
      </c>
      <c r="Q40" s="57">
        <f t="shared" ref="Q40:Y40" si="30">P40</f>
        <v>0</v>
      </c>
      <c r="R40" s="57">
        <f t="shared" si="30"/>
        <v>0</v>
      </c>
      <c r="S40" s="57">
        <f t="shared" si="30"/>
        <v>0</v>
      </c>
      <c r="T40" s="57">
        <f t="shared" si="30"/>
        <v>0</v>
      </c>
      <c r="U40" s="57">
        <f t="shared" si="30"/>
        <v>0</v>
      </c>
      <c r="V40" s="57">
        <f t="shared" si="30"/>
        <v>0</v>
      </c>
      <c r="W40" s="57">
        <f t="shared" si="30"/>
        <v>0</v>
      </c>
      <c r="X40" s="57">
        <f t="shared" si="30"/>
        <v>0</v>
      </c>
      <c r="Y40" s="57">
        <f t="shared" si="30"/>
        <v>0</v>
      </c>
    </row>
    <row r="43" spans="9:25" x14ac:dyDescent="0.35">
      <c r="I43" s="59"/>
    </row>
    <row r="45" spans="9:25" x14ac:dyDescent="0.35">
      <c r="I45" s="57" t="str">
        <f>"Selbständige, "&amp;Selbständige!A48&amp;", "&amp;I46</f>
        <v>Selbständige, , 0</v>
      </c>
    </row>
    <row r="46" spans="9:25" x14ac:dyDescent="0.35">
      <c r="I46" s="59">
        <f>Selbständige!A55</f>
        <v>0</v>
      </c>
      <c r="J46" s="60">
        <f>Selbständige!B55</f>
        <v>0</v>
      </c>
      <c r="K46" s="60">
        <f>Selbständige!C55</f>
        <v>0</v>
      </c>
      <c r="L46" s="60">
        <f>Selbständige!D55</f>
        <v>0</v>
      </c>
      <c r="M46" s="60">
        <f>Selbständige!E55</f>
        <v>0</v>
      </c>
      <c r="N46" s="60">
        <f>Selbständige!F55</f>
        <v>0</v>
      </c>
    </row>
    <row r="47" spans="9:25" x14ac:dyDescent="0.35">
      <c r="O47" s="60">
        <f>Selbständige!G55</f>
        <v>0</v>
      </c>
      <c r="S47" s="60"/>
    </row>
    <row r="48" spans="9:25" x14ac:dyDescent="0.35">
      <c r="P48" s="60">
        <f>Selbständige!L55</f>
        <v>0</v>
      </c>
      <c r="Q48" s="60">
        <f>Selbständige!M55</f>
        <v>0</v>
      </c>
      <c r="R48" s="60">
        <f>Selbständige!N55</f>
        <v>0</v>
      </c>
      <c r="S48" s="60">
        <f>Selbständige!O55</f>
        <v>0</v>
      </c>
      <c r="T48" s="60">
        <f>Selbständige!P55</f>
        <v>0</v>
      </c>
      <c r="U48" s="60">
        <f>Selbständige!Q55</f>
        <v>0</v>
      </c>
      <c r="V48" s="60">
        <f>Selbständige!R55</f>
        <v>0</v>
      </c>
      <c r="W48" s="60">
        <f>Selbständige!S55</f>
        <v>0</v>
      </c>
      <c r="X48" s="60">
        <f>Selbständige!T55</f>
        <v>0</v>
      </c>
      <c r="Y48" s="60">
        <f>Selbständige!U55</f>
        <v>0</v>
      </c>
    </row>
    <row r="49" spans="9:25" x14ac:dyDescent="0.35">
      <c r="J49" s="60">
        <f>Selbständige!H55</f>
        <v>0</v>
      </c>
      <c r="K49" s="60">
        <f>J49</f>
        <v>0</v>
      </c>
      <c r="L49" s="57">
        <f t="shared" ref="L49:O49" si="31">K49</f>
        <v>0</v>
      </c>
      <c r="M49" s="57">
        <f t="shared" si="31"/>
        <v>0</v>
      </c>
      <c r="N49" s="57">
        <f t="shared" si="31"/>
        <v>0</v>
      </c>
      <c r="O49" s="57">
        <f t="shared" si="31"/>
        <v>0</v>
      </c>
    </row>
    <row r="50" spans="9:25" x14ac:dyDescent="0.35">
      <c r="P50" s="60">
        <f>Selbständige!K55</f>
        <v>0</v>
      </c>
      <c r="Q50" s="60">
        <f t="shared" ref="Q50:Y50" si="32">P50</f>
        <v>0</v>
      </c>
      <c r="R50" s="57">
        <f t="shared" si="32"/>
        <v>0</v>
      </c>
      <c r="S50" s="57">
        <f t="shared" si="32"/>
        <v>0</v>
      </c>
      <c r="T50" s="57">
        <f t="shared" si="32"/>
        <v>0</v>
      </c>
      <c r="U50" s="57">
        <f t="shared" si="32"/>
        <v>0</v>
      </c>
      <c r="V50" s="57">
        <f t="shared" si="32"/>
        <v>0</v>
      </c>
      <c r="W50" s="57">
        <f t="shared" si="32"/>
        <v>0</v>
      </c>
      <c r="X50" s="57">
        <f t="shared" si="32"/>
        <v>0</v>
      </c>
      <c r="Y50" s="57">
        <f t="shared" si="32"/>
        <v>0</v>
      </c>
    </row>
    <row r="52" spans="9:25" x14ac:dyDescent="0.35">
      <c r="I52" s="57" t="str">
        <f>"Selbständige, "&amp;Selbständige!A57&amp;", "&amp;I53</f>
        <v>Selbständige, , 0</v>
      </c>
    </row>
    <row r="53" spans="9:25" x14ac:dyDescent="0.35">
      <c r="I53" s="57">
        <f>Selbständige!A64</f>
        <v>0</v>
      </c>
      <c r="J53" s="57">
        <f>Selbständige!B64</f>
        <v>0</v>
      </c>
      <c r="K53" s="57">
        <f>Selbständige!C64</f>
        <v>0</v>
      </c>
      <c r="L53" s="57">
        <f>Selbständige!D64</f>
        <v>0</v>
      </c>
      <c r="M53" s="57">
        <f>Selbständige!E64</f>
        <v>0</v>
      </c>
      <c r="N53" s="57">
        <f>Selbständige!F64</f>
        <v>0</v>
      </c>
    </row>
    <row r="54" spans="9:25" x14ac:dyDescent="0.35">
      <c r="O54" s="57">
        <f>Selbständige!G64</f>
        <v>0</v>
      </c>
    </row>
    <row r="55" spans="9:25" x14ac:dyDescent="0.35">
      <c r="P55" s="57">
        <f>Selbständige!L64</f>
        <v>0</v>
      </c>
      <c r="Q55" s="57">
        <f>Selbständige!M64</f>
        <v>0</v>
      </c>
      <c r="R55" s="57">
        <f>Selbständige!N64</f>
        <v>0</v>
      </c>
      <c r="S55" s="57">
        <f>Selbständige!O64</f>
        <v>0</v>
      </c>
      <c r="T55" s="57">
        <f>Selbständige!P64</f>
        <v>0</v>
      </c>
      <c r="U55" s="57">
        <f>Selbständige!Q64</f>
        <v>0</v>
      </c>
      <c r="V55" s="57">
        <f>Selbständige!R64</f>
        <v>0</v>
      </c>
      <c r="W55" s="57">
        <f>Selbständige!S64</f>
        <v>0</v>
      </c>
      <c r="X55" s="57">
        <f>Selbständige!T64</f>
        <v>0</v>
      </c>
      <c r="Y55" s="57">
        <f>Selbständige!U64</f>
        <v>0</v>
      </c>
    </row>
    <row r="56" spans="9:25" x14ac:dyDescent="0.35">
      <c r="J56" s="57">
        <f>Selbständige!H64</f>
        <v>0</v>
      </c>
      <c r="K56" s="57">
        <f t="shared" ref="K56:O56" si="33">J56</f>
        <v>0</v>
      </c>
      <c r="L56" s="57">
        <f t="shared" si="33"/>
        <v>0</v>
      </c>
      <c r="M56" s="57">
        <f t="shared" si="33"/>
        <v>0</v>
      </c>
      <c r="N56" s="57">
        <f t="shared" si="33"/>
        <v>0</v>
      </c>
      <c r="O56" s="57">
        <f t="shared" si="33"/>
        <v>0</v>
      </c>
    </row>
    <row r="57" spans="9:25" x14ac:dyDescent="0.35">
      <c r="P57" s="57">
        <f>Selbständige!K64</f>
        <v>0</v>
      </c>
      <c r="Q57" s="57">
        <f t="shared" ref="Q57:Y57" si="34">P57</f>
        <v>0</v>
      </c>
      <c r="R57" s="57">
        <f t="shared" si="34"/>
        <v>0</v>
      </c>
      <c r="S57" s="57">
        <f t="shared" si="34"/>
        <v>0</v>
      </c>
      <c r="T57" s="57">
        <f t="shared" si="34"/>
        <v>0</v>
      </c>
      <c r="U57" s="57">
        <f t="shared" si="34"/>
        <v>0</v>
      </c>
      <c r="V57" s="57">
        <f t="shared" si="34"/>
        <v>0</v>
      </c>
      <c r="W57" s="57">
        <f t="shared" si="34"/>
        <v>0</v>
      </c>
      <c r="X57" s="57">
        <f t="shared" si="34"/>
        <v>0</v>
      </c>
      <c r="Y57" s="57">
        <f t="shared" si="34"/>
        <v>0</v>
      </c>
    </row>
    <row r="59" spans="9:25" x14ac:dyDescent="0.35">
      <c r="I59" s="57" t="str">
        <f>"Selbständige, "&amp;Selbständige!A66&amp;", "&amp;I60</f>
        <v>Selbständige, , 0</v>
      </c>
    </row>
    <row r="60" spans="9:25" x14ac:dyDescent="0.35">
      <c r="I60" s="57">
        <f>Selbständige!A73</f>
        <v>0</v>
      </c>
      <c r="J60" s="57">
        <f>Selbständige!B73</f>
        <v>0</v>
      </c>
      <c r="K60" s="57">
        <f>Selbständige!C73</f>
        <v>0</v>
      </c>
      <c r="L60" s="57">
        <f>Selbständige!D73</f>
        <v>0</v>
      </c>
      <c r="M60" s="57">
        <f>Selbständige!E73</f>
        <v>0</v>
      </c>
      <c r="N60" s="57">
        <f>Selbständige!F73</f>
        <v>0</v>
      </c>
    </row>
    <row r="61" spans="9:25" x14ac:dyDescent="0.35">
      <c r="O61" s="57">
        <f>Selbständige!G73</f>
        <v>0</v>
      </c>
    </row>
    <row r="62" spans="9:25" x14ac:dyDescent="0.35">
      <c r="P62" s="57">
        <f>Selbständige!L73</f>
        <v>0</v>
      </c>
      <c r="Q62" s="57">
        <f>Selbständige!M73</f>
        <v>0</v>
      </c>
      <c r="R62" s="57">
        <f>Selbständige!N73</f>
        <v>0</v>
      </c>
      <c r="S62" s="57">
        <f>Selbständige!O73</f>
        <v>0</v>
      </c>
      <c r="T62" s="57">
        <f>Selbständige!P73</f>
        <v>0</v>
      </c>
      <c r="U62" s="57">
        <f>Selbständige!Q73</f>
        <v>0</v>
      </c>
      <c r="V62" s="57">
        <f>Selbständige!R73</f>
        <v>0</v>
      </c>
      <c r="W62" s="57">
        <f>Selbständige!S73</f>
        <v>0</v>
      </c>
      <c r="X62" s="57">
        <f>Selbständige!T73</f>
        <v>0</v>
      </c>
      <c r="Y62" s="57">
        <f>Selbständige!U73</f>
        <v>0</v>
      </c>
    </row>
    <row r="63" spans="9:25" x14ac:dyDescent="0.35">
      <c r="J63" s="57">
        <f>Selbständige!H73</f>
        <v>0</v>
      </c>
      <c r="K63" s="57">
        <f t="shared" ref="K63:O63" si="35">J63</f>
        <v>0</v>
      </c>
      <c r="L63" s="57">
        <f t="shared" si="35"/>
        <v>0</v>
      </c>
      <c r="M63" s="57">
        <f t="shared" si="35"/>
        <v>0</v>
      </c>
      <c r="N63" s="57">
        <f t="shared" si="35"/>
        <v>0</v>
      </c>
      <c r="O63" s="57">
        <f t="shared" si="35"/>
        <v>0</v>
      </c>
    </row>
    <row r="64" spans="9:25" x14ac:dyDescent="0.35">
      <c r="P64" s="57">
        <f>Selbständige!K73</f>
        <v>0</v>
      </c>
      <c r="Q64" s="57">
        <f t="shared" ref="Q64:Y64" si="36">P64</f>
        <v>0</v>
      </c>
      <c r="R64" s="57">
        <f t="shared" si="36"/>
        <v>0</v>
      </c>
      <c r="S64" s="57">
        <f t="shared" si="36"/>
        <v>0</v>
      </c>
      <c r="T64" s="57">
        <f t="shared" si="36"/>
        <v>0</v>
      </c>
      <c r="U64" s="57">
        <f t="shared" si="36"/>
        <v>0</v>
      </c>
      <c r="V64" s="57">
        <f t="shared" si="36"/>
        <v>0</v>
      </c>
      <c r="W64" s="57">
        <f t="shared" si="36"/>
        <v>0</v>
      </c>
      <c r="X64" s="57">
        <f t="shared" si="36"/>
        <v>0</v>
      </c>
      <c r="Y64" s="57">
        <f t="shared" si="36"/>
        <v>0</v>
      </c>
    </row>
  </sheetData>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D69E5-C49D-4803-AE42-2D2730FC69ED}">
  <sheetPr codeName="Tabelle15"/>
  <dimension ref="A1:AA19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30.54296875" customWidth="1"/>
    <col min="2" max="7" width="13.36328125" bestFit="1" customWidth="1"/>
    <col min="8" max="8" width="13.36328125" style="4" bestFit="1" customWidth="1"/>
    <col min="9" max="9" width="13.08984375" customWidth="1"/>
    <col min="10" max="13" width="13.36328125" bestFit="1" customWidth="1"/>
    <col min="14" max="15" width="14.36328125" bestFit="1" customWidth="1"/>
    <col min="16" max="22" width="13.36328125" bestFit="1" customWidth="1"/>
    <col min="24" max="24" width="14" customWidth="1"/>
    <col min="25" max="25" width="11" bestFit="1" customWidth="1"/>
    <col min="26" max="26" width="14.1796875" customWidth="1"/>
    <col min="27" max="27" width="11.1796875" bestFit="1" customWidth="1"/>
  </cols>
  <sheetData>
    <row r="1" spans="1:27" x14ac:dyDescent="0.35">
      <c r="A1" s="4" t="s">
        <v>782</v>
      </c>
    </row>
    <row r="2" spans="1:27" s="41" customFormat="1" ht="41.15" customHeight="1" x14ac:dyDescent="0.35">
      <c r="A2" s="43" t="str">
        <f>Selbständige!A2</f>
        <v>Jahr</v>
      </c>
      <c r="B2" s="43" t="str">
        <f>Selbständige!B2</f>
        <v>Branden-
burg</v>
      </c>
      <c r="C2" s="43" t="str">
        <f>Selbständige!C2</f>
        <v>Mecklenburg-
Vorpommern</v>
      </c>
      <c r="D2" s="43" t="str">
        <f>Selbständige!D2</f>
        <v>Sachsen</v>
      </c>
      <c r="E2" s="43" t="str">
        <f>Selbständige!E2</f>
        <v>Sachsen-Anhalt</v>
      </c>
      <c r="F2" s="43" t="str">
        <f>Selbständige!F2</f>
        <v>Thüringen</v>
      </c>
      <c r="G2" s="43" t="str">
        <f>Selbständige!G2</f>
        <v>Berlin</v>
      </c>
      <c r="H2" s="44" t="str">
        <f>Selbständige!H2</f>
        <v>Ostdeutsch-land mit Berlin</v>
      </c>
      <c r="I2" s="43" t="str">
        <f>Selbständige!I2</f>
        <v>Ostdeutsch-land ohne Berlin</v>
      </c>
      <c r="J2" s="43" t="str">
        <f>Selbständige!J2</f>
        <v>Westdeutsch-land mit Berlin</v>
      </c>
      <c r="K2" s="43" t="str">
        <f>Selbständige!K2</f>
        <v>Westdeutsch-land ohne Berlin</v>
      </c>
      <c r="L2" s="43" t="str">
        <f>Selbständige!L2</f>
        <v>Baden-
Württemberg</v>
      </c>
      <c r="M2" s="43" t="str">
        <f>Selbständige!M2</f>
        <v>Bayern</v>
      </c>
      <c r="N2" s="43" t="str">
        <f>Selbständige!N2</f>
        <v>Bremen</v>
      </c>
      <c r="O2" s="43" t="str">
        <f>Selbständige!O2</f>
        <v>Hamburg</v>
      </c>
      <c r="P2" s="43" t="str">
        <f>Selbständige!P2</f>
        <v>Hessen</v>
      </c>
      <c r="Q2" s="43" t="str">
        <f>Selbständige!Q2</f>
        <v>Nieder-
sachsen</v>
      </c>
      <c r="R2" s="43" t="str">
        <f>Selbständige!R2</f>
        <v>Nordrhein-
Westfalen</v>
      </c>
      <c r="S2" s="43" t="str">
        <f>Selbständige!S2</f>
        <v>Rheinland-Pfalz</v>
      </c>
      <c r="T2" s="43" t="str">
        <f>Selbständige!T2</f>
        <v>Saarland</v>
      </c>
      <c r="U2" s="43" t="str">
        <f>Selbständige!U2</f>
        <v>Schleswig-
Holstein</v>
      </c>
      <c r="V2" s="43" t="str">
        <f>Selbständige!V2</f>
        <v>Deutschland</v>
      </c>
      <c r="X2" s="43" t="str">
        <f>Selbständige!X2</f>
        <v>Min Westdeutschland ohne Berlin</v>
      </c>
      <c r="Y2" s="43"/>
      <c r="Z2" s="43" t="str">
        <f>Selbständige!Z2</f>
        <v>Max Westdeutschland ohne Berlin</v>
      </c>
      <c r="AA2" s="43"/>
    </row>
    <row r="3" spans="1:27" x14ac:dyDescent="0.35">
      <c r="A3" s="4" t="s">
        <v>756</v>
      </c>
    </row>
    <row r="4" spans="1:27" x14ac:dyDescent="0.35">
      <c r="A4">
        <f>[1]Industrie_Kennziffern!A15</f>
        <v>2019</v>
      </c>
      <c r="B4">
        <f>[1]Industrie_Kennziffern!B15</f>
        <v>1269</v>
      </c>
      <c r="C4">
        <f>[1]Industrie_Kennziffern!C15</f>
        <v>767</v>
      </c>
      <c r="D4">
        <f>[1]Industrie_Kennziffern!D15</f>
        <v>3189</v>
      </c>
      <c r="E4">
        <f>[1]Industrie_Kennziffern!E15</f>
        <v>1452</v>
      </c>
      <c r="F4">
        <f>[1]Industrie_Kennziffern!F15</f>
        <v>1736</v>
      </c>
      <c r="G4">
        <f>[1]Industrie_Kennziffern!G15</f>
        <v>768</v>
      </c>
      <c r="H4" s="4">
        <f>[1]Industrie_Kennziffern!H15</f>
        <v>9181</v>
      </c>
      <c r="I4">
        <f>[1]Industrie_Kennziffern!I15</f>
        <v>8413</v>
      </c>
      <c r="J4">
        <f>[1]Industrie_Kennziffern!J15</f>
        <v>38978</v>
      </c>
      <c r="K4">
        <f>[1]Industrie_Kennziffern!K15</f>
        <v>38210</v>
      </c>
      <c r="L4">
        <f>[1]Industrie_Kennziffern!L15</f>
        <v>8550</v>
      </c>
      <c r="M4">
        <f>[1]Industrie_Kennziffern!M15</f>
        <v>7621</v>
      </c>
      <c r="N4">
        <f>[1]Industrie_Kennziffern!N15</f>
        <v>323</v>
      </c>
      <c r="O4">
        <f>[1]Industrie_Kennziffern!O15</f>
        <v>446</v>
      </c>
      <c r="P4">
        <f>[1]Industrie_Kennziffern!P15</f>
        <v>2781</v>
      </c>
      <c r="Q4">
        <f>[1]Industrie_Kennziffern!Q15</f>
        <v>3979</v>
      </c>
      <c r="R4">
        <f>[1]Industrie_Kennziffern!R15</f>
        <v>10491</v>
      </c>
      <c r="S4">
        <f>[1]Industrie_Kennziffern!S15</f>
        <v>2248</v>
      </c>
      <c r="T4">
        <f>[1]Industrie_Kennziffern!T15</f>
        <v>463</v>
      </c>
      <c r="U4">
        <f>[1]Industrie_Kennziffern!U15</f>
        <v>1308</v>
      </c>
      <c r="V4">
        <f>[1]Industrie_Kennziffern!V15</f>
        <v>47391</v>
      </c>
    </row>
    <row r="5" spans="1:27" x14ac:dyDescent="0.35">
      <c r="A5">
        <f>[1]Industrie_Kennziffern!A16</f>
        <v>2020</v>
      </c>
      <c r="B5">
        <f>[1]Industrie_Kennziffern!B16</f>
        <v>1269</v>
      </c>
      <c r="C5">
        <f>[1]Industrie_Kennziffern!C16</f>
        <v>800</v>
      </c>
      <c r="D5">
        <f>[1]Industrie_Kennziffern!D16</f>
        <v>3137</v>
      </c>
      <c r="E5">
        <f>[1]Industrie_Kennziffern!E16</f>
        <v>1412</v>
      </c>
      <c r="F5">
        <f>[1]Industrie_Kennziffern!F16</f>
        <v>1690</v>
      </c>
      <c r="G5">
        <f>[1]Industrie_Kennziffern!G16</f>
        <v>807</v>
      </c>
      <c r="H5" s="4">
        <f>[1]Industrie_Kennziffern!H16</f>
        <v>9115</v>
      </c>
      <c r="I5">
        <f>[1]Industrie_Kennziffern!I16</f>
        <v>8308</v>
      </c>
      <c r="J5">
        <f>[1]Industrie_Kennziffern!J16</f>
        <v>39330</v>
      </c>
      <c r="K5">
        <f>[1]Industrie_Kennziffern!K16</f>
        <v>38523</v>
      </c>
      <c r="L5">
        <f>[1]Industrie_Kennziffern!L16</f>
        <v>8683</v>
      </c>
      <c r="M5">
        <f>[1]Industrie_Kennziffern!M16</f>
        <v>7903</v>
      </c>
      <c r="N5">
        <f>[1]Industrie_Kennziffern!N16</f>
        <v>315</v>
      </c>
      <c r="O5">
        <f>[1]Industrie_Kennziffern!O16</f>
        <v>448</v>
      </c>
      <c r="P5">
        <f>[1]Industrie_Kennziffern!P16</f>
        <v>2721</v>
      </c>
      <c r="Q5">
        <f>[1]Industrie_Kennziffern!Q16</f>
        <v>3917</v>
      </c>
      <c r="R5">
        <f>[1]Industrie_Kennziffern!R16</f>
        <v>10559</v>
      </c>
      <c r="S5">
        <f>[1]Industrie_Kennziffern!S16</f>
        <v>2195</v>
      </c>
      <c r="T5">
        <f>[1]Industrie_Kennziffern!T16</f>
        <v>458</v>
      </c>
      <c r="U5">
        <f>[1]Industrie_Kennziffern!U16</f>
        <v>1324</v>
      </c>
      <c r="V5">
        <f>[1]Industrie_Kennziffern!V16</f>
        <v>47638</v>
      </c>
    </row>
    <row r="6" spans="1:27" x14ac:dyDescent="0.35">
      <c r="A6">
        <f>[1]Industrie_Kennziffern!A17</f>
        <v>2021</v>
      </c>
      <c r="B6">
        <f>[1]Industrie_Kennziffern!B17</f>
        <v>1224</v>
      </c>
      <c r="C6">
        <f>[1]Industrie_Kennziffern!C17</f>
        <v>797</v>
      </c>
      <c r="D6">
        <f>[1]Industrie_Kennziffern!D17</f>
        <v>3063</v>
      </c>
      <c r="E6">
        <f>[1]Industrie_Kennziffern!E17</f>
        <v>1396</v>
      </c>
      <c r="F6">
        <f>[1]Industrie_Kennziffern!F17</f>
        <v>1650</v>
      </c>
      <c r="G6">
        <f>[1]Industrie_Kennziffern!G17</f>
        <v>775</v>
      </c>
      <c r="H6" s="4">
        <f>[1]Industrie_Kennziffern!H17</f>
        <v>8905</v>
      </c>
      <c r="I6">
        <f>[1]Industrie_Kennziffern!I17</f>
        <v>8130</v>
      </c>
      <c r="J6">
        <f>[1]Industrie_Kennziffern!J17</f>
        <v>39139</v>
      </c>
      <c r="K6">
        <f>[1]Industrie_Kennziffern!K17</f>
        <v>38364</v>
      </c>
      <c r="L6">
        <f>[1]Industrie_Kennziffern!L17</f>
        <v>8602</v>
      </c>
      <c r="M6">
        <f>[1]Industrie_Kennziffern!M17</f>
        <v>8102</v>
      </c>
      <c r="N6">
        <f>[1]Industrie_Kennziffern!N17</f>
        <v>304</v>
      </c>
      <c r="O6">
        <f>[1]Industrie_Kennziffern!O17</f>
        <v>445</v>
      </c>
      <c r="P6">
        <f>[1]Industrie_Kennziffern!P17</f>
        <v>2661</v>
      </c>
      <c r="Q6">
        <f>[1]Industrie_Kennziffern!Q17</f>
        <v>3877</v>
      </c>
      <c r="R6">
        <f>[1]Industrie_Kennziffern!R17</f>
        <v>10413</v>
      </c>
      <c r="S6">
        <f>[1]Industrie_Kennziffern!S17</f>
        <v>2203</v>
      </c>
      <c r="T6">
        <f>[1]Industrie_Kennziffern!T17</f>
        <v>443</v>
      </c>
      <c r="U6">
        <f>[1]Industrie_Kennziffern!U17</f>
        <v>1314</v>
      </c>
      <c r="V6">
        <f>[1]Industrie_Kennziffern!V17</f>
        <v>47269</v>
      </c>
    </row>
    <row r="7" spans="1:27" x14ac:dyDescent="0.35">
      <c r="A7">
        <f>[1]Industrie_Kennziffern!A18</f>
        <v>2022</v>
      </c>
      <c r="B7">
        <f>[1]Industrie_Kennziffern!B18</f>
        <v>1205</v>
      </c>
      <c r="C7">
        <f>[1]Industrie_Kennziffern!C18</f>
        <v>804</v>
      </c>
      <c r="D7">
        <f>[1]Industrie_Kennziffern!D18</f>
        <v>3046</v>
      </c>
      <c r="E7">
        <f>[1]Industrie_Kennziffern!E18</f>
        <v>1391</v>
      </c>
      <c r="F7">
        <f>[1]Industrie_Kennziffern!F18</f>
        <v>1644</v>
      </c>
      <c r="G7">
        <f>[1]Industrie_Kennziffern!G18</f>
        <v>762</v>
      </c>
      <c r="H7" s="4">
        <f>[1]Industrie_Kennziffern!H18</f>
        <v>8852</v>
      </c>
      <c r="I7">
        <f>[1]Industrie_Kennziffern!I18</f>
        <v>8090</v>
      </c>
      <c r="J7">
        <f>[1]Industrie_Kennziffern!J18</f>
        <v>39056</v>
      </c>
      <c r="K7">
        <f>[1]Industrie_Kennziffern!K18</f>
        <v>38294</v>
      </c>
      <c r="L7">
        <f>[1]Industrie_Kennziffern!L18</f>
        <v>8514</v>
      </c>
      <c r="M7">
        <f>[1]Industrie_Kennziffern!M18</f>
        <v>8120</v>
      </c>
      <c r="N7">
        <f>[1]Industrie_Kennziffern!N18</f>
        <v>300</v>
      </c>
      <c r="O7">
        <f>[1]Industrie_Kennziffern!O18</f>
        <v>454</v>
      </c>
      <c r="P7">
        <f>[1]Industrie_Kennziffern!P18</f>
        <v>2653</v>
      </c>
      <c r="Q7">
        <f>[1]Industrie_Kennziffern!Q18</f>
        <v>3861</v>
      </c>
      <c r="R7">
        <f>[1]Industrie_Kennziffern!R18</f>
        <v>10381</v>
      </c>
      <c r="S7">
        <f>[1]Industrie_Kennziffern!S18</f>
        <v>2226</v>
      </c>
      <c r="T7">
        <f>[1]Industrie_Kennziffern!T18</f>
        <v>423</v>
      </c>
      <c r="U7">
        <f>[1]Industrie_Kennziffern!U18</f>
        <v>1362</v>
      </c>
      <c r="V7">
        <f>[1]Industrie_Kennziffern!V18</f>
        <v>47146</v>
      </c>
    </row>
    <row r="8" spans="1:27" x14ac:dyDescent="0.35">
      <c r="A8">
        <f>[1]Industrie_Kennziffern!A19</f>
        <v>2023</v>
      </c>
      <c r="B8">
        <f>[1]Industrie_Kennziffern!B19</f>
        <v>1204</v>
      </c>
      <c r="C8">
        <f>[1]Industrie_Kennziffern!C19</f>
        <v>796</v>
      </c>
      <c r="D8">
        <f>[1]Industrie_Kennziffern!D19</f>
        <v>3007</v>
      </c>
      <c r="E8">
        <f>[1]Industrie_Kennziffern!E19</f>
        <v>1382</v>
      </c>
      <c r="F8">
        <f>[1]Industrie_Kennziffern!F19</f>
        <v>1639</v>
      </c>
      <c r="G8">
        <f>[1]Industrie_Kennziffern!G19</f>
        <v>752</v>
      </c>
      <c r="H8" s="4">
        <f>[1]Industrie_Kennziffern!H19</f>
        <v>8780</v>
      </c>
      <c r="I8">
        <f>[1]Industrie_Kennziffern!I19</f>
        <v>8028</v>
      </c>
      <c r="J8">
        <f>[1]Industrie_Kennziffern!J19</f>
        <v>38839</v>
      </c>
      <c r="K8">
        <f>[1]Industrie_Kennziffern!K19</f>
        <v>38087</v>
      </c>
      <c r="L8">
        <f>[1]Industrie_Kennziffern!L19</f>
        <v>8515</v>
      </c>
      <c r="M8">
        <f>[1]Industrie_Kennziffern!M19</f>
        <v>8081</v>
      </c>
      <c r="N8">
        <f>[1]Industrie_Kennziffern!N19</f>
        <v>290</v>
      </c>
      <c r="O8">
        <f>[1]Industrie_Kennziffern!O19</f>
        <v>449</v>
      </c>
      <c r="P8">
        <f>[1]Industrie_Kennziffern!P19</f>
        <v>2620</v>
      </c>
      <c r="Q8">
        <f>[1]Industrie_Kennziffern!Q19</f>
        <v>3809</v>
      </c>
      <c r="R8">
        <f>[1]Industrie_Kennziffern!R19</f>
        <v>10399</v>
      </c>
      <c r="S8">
        <f>[1]Industrie_Kennziffern!S19</f>
        <v>2198</v>
      </c>
      <c r="T8">
        <f>[1]Industrie_Kennziffern!T19</f>
        <v>408</v>
      </c>
      <c r="U8">
        <f>[1]Industrie_Kennziffern!U19</f>
        <v>1318</v>
      </c>
      <c r="V8">
        <f>[1]Industrie_Kennziffern!V19</f>
        <v>46867</v>
      </c>
    </row>
    <row r="9" spans="1:27" x14ac:dyDescent="0.35">
      <c r="A9">
        <f>[1]Industrie_Kennziffern!A20</f>
        <v>2024</v>
      </c>
      <c r="B9">
        <f>[1]Industrie_Kennziffern!B20</f>
        <v>1221</v>
      </c>
      <c r="C9">
        <f>[1]Industrie_Kennziffern!C20</f>
        <v>780</v>
      </c>
      <c r="D9">
        <f>[1]Industrie_Kennziffern!D20</f>
        <v>2930</v>
      </c>
      <c r="E9">
        <f>[1]Industrie_Kennziffern!E20</f>
        <v>1342</v>
      </c>
      <c r="F9">
        <f>[1]Industrie_Kennziffern!F20</f>
        <v>1580</v>
      </c>
      <c r="G9">
        <f>[1]Industrie_Kennziffern!G20</f>
        <v>756</v>
      </c>
      <c r="H9" s="4">
        <f>[1]Industrie_Kennziffern!H20</f>
        <v>8609</v>
      </c>
      <c r="I9">
        <f>[1]Industrie_Kennziffern!I20</f>
        <v>7853</v>
      </c>
      <c r="J9">
        <f>[1]Industrie_Kennziffern!J20</f>
        <v>38623</v>
      </c>
      <c r="K9">
        <f>[1]Industrie_Kennziffern!K20</f>
        <v>37867</v>
      </c>
      <c r="L9">
        <f>[1]Industrie_Kennziffern!L20</f>
        <v>8499</v>
      </c>
      <c r="M9">
        <f>[1]Industrie_Kennziffern!M20</f>
        <v>8121</v>
      </c>
      <c r="N9">
        <f>[1]Industrie_Kennziffern!N20</f>
        <v>286</v>
      </c>
      <c r="O9">
        <f>[1]Industrie_Kennziffern!O20</f>
        <v>453</v>
      </c>
      <c r="P9">
        <f>[1]Industrie_Kennziffern!P20</f>
        <v>2616</v>
      </c>
      <c r="Q9">
        <f>[1]Industrie_Kennziffern!Q20</f>
        <v>3763</v>
      </c>
      <c r="R9">
        <f>[1]Industrie_Kennziffern!R20</f>
        <v>10219</v>
      </c>
      <c r="S9">
        <f>[1]Industrie_Kennziffern!S20</f>
        <v>2198</v>
      </c>
      <c r="T9">
        <f>[1]Industrie_Kennziffern!T20</f>
        <v>406</v>
      </c>
      <c r="U9">
        <f>[1]Industrie_Kennziffern!U20</f>
        <v>1306</v>
      </c>
      <c r="V9">
        <f>[1]Industrie_Kennziffern!V20</f>
        <v>46476</v>
      </c>
    </row>
    <row r="10" spans="1:27" x14ac:dyDescent="0.35">
      <c r="A10">
        <f>A9+1</f>
        <v>2025</v>
      </c>
    </row>
    <row r="11" spans="1:27" x14ac:dyDescent="0.35">
      <c r="A11" s="4"/>
    </row>
    <row r="12" spans="1:27" x14ac:dyDescent="0.35">
      <c r="A12" s="4" t="s">
        <v>757</v>
      </c>
    </row>
    <row r="13" spans="1:27" x14ac:dyDescent="0.35">
      <c r="A13">
        <f>[1]Industrie_Kennziffern!A34</f>
        <v>2019</v>
      </c>
      <c r="B13">
        <f>[1]Industrie_Kennziffern!B34</f>
        <v>102642</v>
      </c>
      <c r="C13">
        <f>[1]Industrie_Kennziffern!C34</f>
        <v>65275</v>
      </c>
      <c r="D13">
        <f>[1]Industrie_Kennziffern!D34</f>
        <v>290179</v>
      </c>
      <c r="E13">
        <f>[1]Industrie_Kennziffern!E34</f>
        <v>134688</v>
      </c>
      <c r="F13">
        <f>[1]Industrie_Kennziffern!F34</f>
        <v>176018</v>
      </c>
      <c r="G13">
        <f>[1]Industrie_Kennziffern!G34</f>
        <v>88911</v>
      </c>
      <c r="H13" s="4">
        <f>[1]Industrie_Kennziffern!H34</f>
        <v>857713</v>
      </c>
      <c r="I13">
        <f>[1]Industrie_Kennziffern!I34</f>
        <v>768802</v>
      </c>
      <c r="J13">
        <f>[1]Industrie_Kennziffern!J34</f>
        <v>5673572</v>
      </c>
      <c r="K13">
        <f>[1]Industrie_Kennziffern!K34</f>
        <v>5584661</v>
      </c>
      <c r="L13">
        <f>[1]Industrie_Kennziffern!L34</f>
        <v>1333826</v>
      </c>
      <c r="M13">
        <f>[1]Industrie_Kennziffern!M34</f>
        <v>1329466</v>
      </c>
      <c r="N13">
        <f>[1]Industrie_Kennziffern!N34</f>
        <v>52353</v>
      </c>
      <c r="O13">
        <f>[1]Industrie_Kennziffern!O34</f>
        <v>90961</v>
      </c>
      <c r="P13">
        <f>[1]Industrie_Kennziffern!P34</f>
        <v>412679</v>
      </c>
      <c r="Q13">
        <f>[1]Industrie_Kennziffern!Q34</f>
        <v>578294</v>
      </c>
      <c r="R13">
        <f>[1]Industrie_Kennziffern!R34</f>
        <v>1263527</v>
      </c>
      <c r="S13">
        <f>[1]Industrie_Kennziffern!S34</f>
        <v>300818</v>
      </c>
      <c r="T13">
        <f>[1]Industrie_Kennziffern!T34</f>
        <v>87597</v>
      </c>
      <c r="U13">
        <f>[1]Industrie_Kennziffern!U34</f>
        <v>135140</v>
      </c>
      <c r="V13">
        <f>[1]Industrie_Kennziffern!V34</f>
        <v>6442374</v>
      </c>
    </row>
    <row r="14" spans="1:27" x14ac:dyDescent="0.35">
      <c r="A14">
        <f>[1]Industrie_Kennziffern!A35</f>
        <v>2020</v>
      </c>
      <c r="B14">
        <f>[1]Industrie_Kennziffern!B35</f>
        <v>99550</v>
      </c>
      <c r="C14">
        <f>[1]Industrie_Kennziffern!C35</f>
        <v>64564</v>
      </c>
      <c r="D14">
        <f>[1]Industrie_Kennziffern!D35</f>
        <v>281995</v>
      </c>
      <c r="E14">
        <f>[1]Industrie_Kennziffern!E35</f>
        <v>130164</v>
      </c>
      <c r="F14">
        <f>[1]Industrie_Kennziffern!F35</f>
        <v>168715</v>
      </c>
      <c r="G14">
        <f>[1]Industrie_Kennziffern!G35</f>
        <v>85016</v>
      </c>
      <c r="H14" s="4">
        <f>[1]Industrie_Kennziffern!H35</f>
        <v>830004</v>
      </c>
      <c r="I14">
        <f>[1]Industrie_Kennziffern!I35</f>
        <v>744988</v>
      </c>
      <c r="J14">
        <f>[1]Industrie_Kennziffern!J35</f>
        <v>5508471</v>
      </c>
      <c r="K14">
        <f>[1]Industrie_Kennziffern!K35</f>
        <v>5423455</v>
      </c>
      <c r="L14">
        <f>[1]Industrie_Kennziffern!L35</f>
        <v>1286859</v>
      </c>
      <c r="M14">
        <f>[1]Industrie_Kennziffern!M35</f>
        <v>1299507</v>
      </c>
      <c r="N14">
        <f>[1]Industrie_Kennziffern!N35</f>
        <v>49730</v>
      </c>
      <c r="O14">
        <f>[1]Industrie_Kennziffern!O35</f>
        <v>89928</v>
      </c>
      <c r="P14">
        <f>[1]Industrie_Kennziffern!P35</f>
        <v>399063</v>
      </c>
      <c r="Q14">
        <f>[1]Industrie_Kennziffern!Q35</f>
        <v>562420</v>
      </c>
      <c r="R14">
        <f>[1]Industrie_Kennziffern!R35</f>
        <v>1229362</v>
      </c>
      <c r="S14">
        <f>[1]Industrie_Kennziffern!S35</f>
        <v>291135</v>
      </c>
      <c r="T14">
        <f>[1]Industrie_Kennziffern!T35</f>
        <v>81793</v>
      </c>
      <c r="U14">
        <f>[1]Industrie_Kennziffern!U35</f>
        <v>133658</v>
      </c>
      <c r="V14">
        <f>[1]Industrie_Kennziffern!V35</f>
        <v>6253459</v>
      </c>
    </row>
    <row r="15" spans="1:27" x14ac:dyDescent="0.35">
      <c r="A15">
        <f>[1]Industrie_Kennziffern!A36</f>
        <v>2021</v>
      </c>
      <c r="B15">
        <f>[1]Industrie_Kennziffern!B36</f>
        <v>99191</v>
      </c>
      <c r="C15">
        <f>[1]Industrie_Kennziffern!C36</f>
        <v>64125</v>
      </c>
      <c r="D15">
        <f>[1]Industrie_Kennziffern!D36</f>
        <v>282734</v>
      </c>
      <c r="E15">
        <f>[1]Industrie_Kennziffern!E36</f>
        <v>130786</v>
      </c>
      <c r="F15">
        <f>[1]Industrie_Kennziffern!F36</f>
        <v>166625</v>
      </c>
      <c r="G15">
        <f>[1]Industrie_Kennziffern!G36</f>
        <v>83345</v>
      </c>
      <c r="H15" s="4">
        <f>[1]Industrie_Kennziffern!H36</f>
        <v>826806</v>
      </c>
      <c r="I15">
        <f>[1]Industrie_Kennziffern!I36</f>
        <v>743461</v>
      </c>
      <c r="J15">
        <f>[1]Industrie_Kennziffern!J36</f>
        <v>5493571</v>
      </c>
      <c r="K15">
        <f>[1]Industrie_Kennziffern!K36</f>
        <v>5410226</v>
      </c>
      <c r="L15">
        <f>[1]Industrie_Kennziffern!L36</f>
        <v>1283244</v>
      </c>
      <c r="M15">
        <f>[1]Industrie_Kennziffern!M36</f>
        <v>1296896</v>
      </c>
      <c r="N15">
        <f>[1]Industrie_Kennziffern!N36</f>
        <v>48500</v>
      </c>
      <c r="O15">
        <f>[1]Industrie_Kennziffern!O36</f>
        <v>87564</v>
      </c>
      <c r="P15">
        <f>[1]Industrie_Kennziffern!P36</f>
        <v>393591</v>
      </c>
      <c r="Q15">
        <f>[1]Industrie_Kennziffern!Q36</f>
        <v>566580</v>
      </c>
      <c r="R15">
        <f>[1]Industrie_Kennziffern!R36</f>
        <v>1225428</v>
      </c>
      <c r="S15">
        <f>[1]Industrie_Kennziffern!S36</f>
        <v>292372</v>
      </c>
      <c r="T15">
        <f>[1]Industrie_Kennziffern!T36</f>
        <v>80472</v>
      </c>
      <c r="U15">
        <f>[1]Industrie_Kennziffern!U36</f>
        <v>135579</v>
      </c>
      <c r="V15">
        <f>[1]Industrie_Kennziffern!V36</f>
        <v>6237032</v>
      </c>
    </row>
    <row r="16" spans="1:27" x14ac:dyDescent="0.35">
      <c r="A16">
        <f>[1]Industrie_Kennziffern!A37</f>
        <v>2022</v>
      </c>
      <c r="B16">
        <f>[1]Industrie_Kennziffern!B37</f>
        <v>104975</v>
      </c>
      <c r="C16">
        <f>[1]Industrie_Kennziffern!C37</f>
        <v>62723</v>
      </c>
      <c r="D16">
        <f>[1]Industrie_Kennziffern!D37</f>
        <v>285093</v>
      </c>
      <c r="E16">
        <f>[1]Industrie_Kennziffern!E37</f>
        <v>129673</v>
      </c>
      <c r="F16">
        <f>[1]Industrie_Kennziffern!F37</f>
        <v>169515</v>
      </c>
      <c r="G16">
        <f>[1]Industrie_Kennziffern!G37</f>
        <v>84476</v>
      </c>
      <c r="H16" s="4">
        <f>[1]Industrie_Kennziffern!H37</f>
        <v>836455</v>
      </c>
      <c r="I16">
        <f>[1]Industrie_Kennziffern!I37</f>
        <v>751979</v>
      </c>
      <c r="J16">
        <f>[1]Industrie_Kennziffern!J37</f>
        <v>5538628</v>
      </c>
      <c r="K16">
        <f>[1]Industrie_Kennziffern!K37</f>
        <v>5454152</v>
      </c>
      <c r="L16">
        <f>[1]Industrie_Kennziffern!L37</f>
        <v>1297776</v>
      </c>
      <c r="M16">
        <f>[1]Industrie_Kennziffern!M37</f>
        <v>1317246</v>
      </c>
      <c r="N16">
        <f>[1]Industrie_Kennziffern!N37</f>
        <v>48704</v>
      </c>
      <c r="O16">
        <f>[1]Industrie_Kennziffern!O37</f>
        <v>90266</v>
      </c>
      <c r="P16">
        <f>[1]Industrie_Kennziffern!P37</f>
        <v>392876</v>
      </c>
      <c r="Q16">
        <f>[1]Industrie_Kennziffern!Q37</f>
        <v>568211</v>
      </c>
      <c r="R16">
        <f>[1]Industrie_Kennziffern!R37</f>
        <v>1226374</v>
      </c>
      <c r="S16">
        <f>[1]Industrie_Kennziffern!S37</f>
        <v>296110</v>
      </c>
      <c r="T16">
        <f>[1]Industrie_Kennziffern!T37</f>
        <v>79573</v>
      </c>
      <c r="U16">
        <f>[1]Industrie_Kennziffern!U37</f>
        <v>137016</v>
      </c>
      <c r="V16">
        <f>[1]Industrie_Kennziffern!V37</f>
        <v>6290607</v>
      </c>
    </row>
    <row r="17" spans="1:27" x14ac:dyDescent="0.35">
      <c r="A17">
        <f>[1]Industrie_Kennziffern!A38</f>
        <v>2023</v>
      </c>
      <c r="B17">
        <f>[1]Industrie_Kennziffern!B38</f>
        <v>106204</v>
      </c>
      <c r="C17">
        <f>[1]Industrie_Kennziffern!C38</f>
        <v>61770</v>
      </c>
      <c r="D17">
        <f>[1]Industrie_Kennziffern!D38</f>
        <v>285141</v>
      </c>
      <c r="E17">
        <f>[1]Industrie_Kennziffern!E38</f>
        <v>129133</v>
      </c>
      <c r="F17">
        <f>[1]Industrie_Kennziffern!F38</f>
        <v>169465</v>
      </c>
      <c r="G17">
        <f>[1]Industrie_Kennziffern!G38</f>
        <v>85116</v>
      </c>
      <c r="H17" s="4">
        <f>[1]Industrie_Kennziffern!H38</f>
        <v>836829</v>
      </c>
      <c r="I17">
        <f>[1]Industrie_Kennziffern!I38</f>
        <v>751713</v>
      </c>
      <c r="J17">
        <f>[1]Industrie_Kennziffern!J38</f>
        <v>5563526</v>
      </c>
      <c r="K17">
        <f>[1]Industrie_Kennziffern!K38</f>
        <v>5478410</v>
      </c>
      <c r="L17">
        <f>[1]Industrie_Kennziffern!L38</f>
        <v>1310080</v>
      </c>
      <c r="M17">
        <f>[1]Industrie_Kennziffern!M38</f>
        <v>1327495</v>
      </c>
      <c r="N17">
        <f>[1]Industrie_Kennziffern!N38</f>
        <v>48465</v>
      </c>
      <c r="O17">
        <f>[1]Industrie_Kennziffern!O38</f>
        <v>94260</v>
      </c>
      <c r="P17">
        <f>[1]Industrie_Kennziffern!P38</f>
        <v>385651</v>
      </c>
      <c r="Q17">
        <f>[1]Industrie_Kennziffern!Q38</f>
        <v>569064</v>
      </c>
      <c r="R17">
        <f>[1]Industrie_Kennziffern!R38</f>
        <v>1230938</v>
      </c>
      <c r="S17">
        <f>[1]Industrie_Kennziffern!S38</f>
        <v>296800</v>
      </c>
      <c r="T17">
        <f>[1]Industrie_Kennziffern!T38</f>
        <v>79715</v>
      </c>
      <c r="U17">
        <f>[1]Industrie_Kennziffern!U38</f>
        <v>135942</v>
      </c>
      <c r="V17">
        <f>[1]Industrie_Kennziffern!V38</f>
        <v>6315239</v>
      </c>
    </row>
    <row r="18" spans="1:27" x14ac:dyDescent="0.35">
      <c r="A18">
        <f>[1]Industrie_Kennziffern!A39</f>
        <v>2024</v>
      </c>
      <c r="B18">
        <f>[1]Industrie_Kennziffern!B39</f>
        <v>105511</v>
      </c>
      <c r="C18">
        <f>[1]Industrie_Kennziffern!C39</f>
        <v>61224</v>
      </c>
      <c r="D18">
        <f>[1]Industrie_Kennziffern!D39</f>
        <v>279862</v>
      </c>
      <c r="E18">
        <f>[1]Industrie_Kennziffern!E39</f>
        <v>125649</v>
      </c>
      <c r="F18">
        <f>[1]Industrie_Kennziffern!F39</f>
        <v>166231</v>
      </c>
      <c r="G18">
        <f>[1]Industrie_Kennziffern!G39</f>
        <v>85572</v>
      </c>
      <c r="H18" s="4">
        <f>[1]Industrie_Kennziffern!H39</f>
        <v>824049</v>
      </c>
      <c r="I18">
        <f>[1]Industrie_Kennziffern!I39</f>
        <v>738477</v>
      </c>
      <c r="J18">
        <f>[1]Industrie_Kennziffern!J39</f>
        <v>5514376</v>
      </c>
      <c r="K18">
        <f>[1]Industrie_Kennziffern!K39</f>
        <v>5428804</v>
      </c>
      <c r="L18">
        <f>[1]Industrie_Kennziffern!L39</f>
        <v>1299143</v>
      </c>
      <c r="M18">
        <f>[1]Industrie_Kennziffern!M39</f>
        <v>1318848</v>
      </c>
      <c r="N18">
        <f>[1]Industrie_Kennziffern!N39</f>
        <v>49097</v>
      </c>
      <c r="O18">
        <f>[1]Industrie_Kennziffern!O39</f>
        <v>96824</v>
      </c>
      <c r="P18">
        <f>[1]Industrie_Kennziffern!P39</f>
        <v>381000</v>
      </c>
      <c r="Q18">
        <f>[1]Industrie_Kennziffern!Q39</f>
        <v>564098</v>
      </c>
      <c r="R18">
        <f>[1]Industrie_Kennziffern!R39</f>
        <v>1210520</v>
      </c>
      <c r="S18">
        <f>[1]Industrie_Kennziffern!S39</f>
        <v>296073</v>
      </c>
      <c r="T18">
        <f>[1]Industrie_Kennziffern!T39</f>
        <v>76282</v>
      </c>
      <c r="U18">
        <f>[1]Industrie_Kennziffern!U39</f>
        <v>136919</v>
      </c>
      <c r="V18">
        <f>[1]Industrie_Kennziffern!V39</f>
        <v>6252853</v>
      </c>
    </row>
    <row r="19" spans="1:27" x14ac:dyDescent="0.35">
      <c r="A19">
        <f>A18+1</f>
        <v>2025</v>
      </c>
    </row>
    <row r="21" spans="1:27" x14ac:dyDescent="0.35">
      <c r="A21" s="4" t="s">
        <v>758</v>
      </c>
    </row>
    <row r="22" spans="1:27" x14ac:dyDescent="0.35">
      <c r="A22">
        <f>[1]Industrie_Kennziffern!A110</f>
        <v>2019</v>
      </c>
      <c r="B22" s="3">
        <f>[1]Industrie_Kennziffern!B110</f>
        <v>80.884160756501188</v>
      </c>
      <c r="C22" s="3">
        <f>[1]Industrie_Kennziffern!C110</f>
        <v>85.104302477183836</v>
      </c>
      <c r="D22" s="3">
        <f>[1]Industrie_Kennziffern!D110</f>
        <v>90.993728441517717</v>
      </c>
      <c r="E22" s="3">
        <f>[1]Industrie_Kennziffern!E110</f>
        <v>92.760330578512395</v>
      </c>
      <c r="F22" s="3">
        <f>[1]Industrie_Kennziffern!F110</f>
        <v>101.39285714285714</v>
      </c>
      <c r="G22" s="3">
        <f>[1]Industrie_Kennziffern!G110</f>
        <v>115.76953125</v>
      </c>
      <c r="H22" s="14">
        <f>[1]Industrie_Kennziffern!H110</f>
        <v>93.422611915913294</v>
      </c>
      <c r="I22" s="3">
        <f>[1]Industrie_Kennziffern!I110</f>
        <v>91.382622132414127</v>
      </c>
      <c r="J22" s="3">
        <f>[1]Industrie_Kennziffern!J110</f>
        <v>145.55831494689312</v>
      </c>
      <c r="K22" s="3">
        <f>[1]Industrie_Kennziffern!K110</f>
        <v>146.15705312745354</v>
      </c>
      <c r="L22" s="3">
        <f>[1]Industrie_Kennziffern!L110</f>
        <v>156.00304093567252</v>
      </c>
      <c r="M22" s="3">
        <f>[1]Industrie_Kennziffern!M110</f>
        <v>174.44771027424221</v>
      </c>
      <c r="N22" s="3">
        <f>[1]Industrie_Kennziffern!N110</f>
        <v>162.08359133126936</v>
      </c>
      <c r="O22" s="3">
        <f>[1]Industrie_Kennziffern!O110</f>
        <v>203.94843049327355</v>
      </c>
      <c r="P22" s="3">
        <f>[1]Industrie_Kennziffern!P110</f>
        <v>148.3923049262855</v>
      </c>
      <c r="Q22" s="3">
        <f>[1]Industrie_Kennziffern!Q110</f>
        <v>145.33651671274188</v>
      </c>
      <c r="R22" s="3">
        <f>[1]Industrie_Kennziffern!R110</f>
        <v>120.43913830902679</v>
      </c>
      <c r="S22" s="3">
        <f>[1]Industrie_Kennziffern!S110</f>
        <v>133.8158362989324</v>
      </c>
      <c r="T22" s="3">
        <f>[1]Industrie_Kennziffern!T110</f>
        <v>189.19438444924407</v>
      </c>
      <c r="U22" s="3">
        <f>[1]Industrie_Kennziffern!U110</f>
        <v>103.31804281345566</v>
      </c>
      <c r="V22" s="3">
        <f>[1]Industrie_Kennziffern!V110</f>
        <v>135.94087484965499</v>
      </c>
      <c r="X22" s="18" t="str">
        <f t="shared" ref="X22:X27" si="0">HLOOKUP(Y22,$L22:$U198,ROW(L$196)-ROW(X22)+1,0)</f>
        <v>SH</v>
      </c>
      <c r="Y22" s="19">
        <f>MIN(L22:U22)</f>
        <v>103.31804281345566</v>
      </c>
      <c r="Z22" s="18" t="str">
        <f t="shared" ref="Z22:Z27" si="1">HLOOKUP(AA22,$L22:$U198,ROW(N$196)-ROW(Z22)+1,0)</f>
        <v>HH</v>
      </c>
      <c r="AA22" s="19">
        <f>MAX(L22:U22)</f>
        <v>203.94843049327355</v>
      </c>
    </row>
    <row r="23" spans="1:27" x14ac:dyDescent="0.35">
      <c r="A23">
        <f>[1]Industrie_Kennziffern!A111</f>
        <v>2020</v>
      </c>
      <c r="B23" s="3">
        <f>[1]Industrie_Kennziffern!B111</f>
        <v>78.447596532702917</v>
      </c>
      <c r="C23" s="3">
        <f>[1]Industrie_Kennziffern!C111</f>
        <v>80.704999999999998</v>
      </c>
      <c r="D23" s="3">
        <f>[1]Industrie_Kennziffern!D111</f>
        <v>89.893210073318457</v>
      </c>
      <c r="E23" s="3">
        <f>[1]Industrie_Kennziffern!E111</f>
        <v>92.184135977337107</v>
      </c>
      <c r="F23" s="3">
        <f>[1]Industrie_Kennziffern!F111</f>
        <v>99.831360946745562</v>
      </c>
      <c r="G23" s="3">
        <f>[1]Industrie_Kennziffern!G111</f>
        <v>105.34820322180917</v>
      </c>
      <c r="H23" s="14">
        <f>[1]Industrie_Kennziffern!H111</f>
        <v>91.059133296763576</v>
      </c>
      <c r="I23" s="3">
        <f>[1]Industrie_Kennziffern!I111</f>
        <v>89.671160327395285</v>
      </c>
      <c r="J23" s="3">
        <f>[1]Industrie_Kennziffern!J111</f>
        <v>140.05774218154082</v>
      </c>
      <c r="K23" s="3">
        <f>[1]Industrie_Kennziffern!K111</f>
        <v>140.7848558004309</v>
      </c>
      <c r="L23" s="3">
        <f>[1]Industrie_Kennziffern!L111</f>
        <v>148.2044224346424</v>
      </c>
      <c r="M23" s="3">
        <f>[1]Industrie_Kennziffern!M111</f>
        <v>164.43211438694166</v>
      </c>
      <c r="N23" s="3">
        <f>[1]Industrie_Kennziffern!N111</f>
        <v>157.87301587301587</v>
      </c>
      <c r="O23" s="3">
        <f>[1]Industrie_Kennziffern!O111</f>
        <v>200.73214285714286</v>
      </c>
      <c r="P23" s="3">
        <f>[1]Industrie_Kennziffern!P111</f>
        <v>146.66041896361631</v>
      </c>
      <c r="Q23" s="3">
        <f>[1]Industrie_Kennziffern!Q111</f>
        <v>143.58437579780446</v>
      </c>
      <c r="R23" s="3">
        <f>[1]Industrie_Kennziffern!R111</f>
        <v>116.42788142816555</v>
      </c>
      <c r="S23" s="3">
        <f>[1]Industrie_Kennziffern!S111</f>
        <v>132.63553530751707</v>
      </c>
      <c r="T23" s="3">
        <f>[1]Industrie_Kennziffern!T111</f>
        <v>178.58733624454149</v>
      </c>
      <c r="U23" s="3">
        <f>[1]Industrie_Kennziffern!U111</f>
        <v>100.95015105740181</v>
      </c>
      <c r="V23" s="3">
        <f>[1]Industrie_Kennziffern!V111</f>
        <v>131.2703933834334</v>
      </c>
      <c r="X23" s="18" t="str">
        <f t="shared" si="0"/>
        <v>SH</v>
      </c>
      <c r="Y23" s="19">
        <f t="shared" ref="Y23:Y27" si="2">MIN(L23:U23)</f>
        <v>100.95015105740181</v>
      </c>
      <c r="Z23" s="18" t="str">
        <f t="shared" si="1"/>
        <v>HH</v>
      </c>
      <c r="AA23" s="19">
        <f t="shared" ref="AA23:AA27" si="3">MAX(L23:U23)</f>
        <v>200.73214285714286</v>
      </c>
    </row>
    <row r="24" spans="1:27" x14ac:dyDescent="0.35">
      <c r="A24">
        <f>[1]Industrie_Kennziffern!A112</f>
        <v>2021</v>
      </c>
      <c r="B24" s="3">
        <f>[1]Industrie_Kennziffern!B112</f>
        <v>81.03839869281046</v>
      </c>
      <c r="C24" s="3">
        <f>[1]Industrie_Kennziffern!C112</f>
        <v>80.45796737766625</v>
      </c>
      <c r="D24" s="3">
        <f>[1]Industrie_Kennziffern!D112</f>
        <v>92.306235716617692</v>
      </c>
      <c r="E24" s="3">
        <f>[1]Industrie_Kennziffern!E112</f>
        <v>93.686246418338115</v>
      </c>
      <c r="F24" s="3">
        <f>[1]Industrie_Kennziffern!F112</f>
        <v>100.98484848484848</v>
      </c>
      <c r="G24" s="3">
        <f>[1]Industrie_Kennziffern!G112</f>
        <v>107.54193548387097</v>
      </c>
      <c r="H24" s="14">
        <f>[1]Industrie_Kennziffern!H112</f>
        <v>92.847389107243117</v>
      </c>
      <c r="I24" s="3">
        <f>[1]Industrie_Kennziffern!I112</f>
        <v>91.446617466174658</v>
      </c>
      <c r="J24" s="3">
        <f>[1]Industrie_Kennziffern!J112</f>
        <v>140.36053552722348</v>
      </c>
      <c r="K24" s="3">
        <f>[1]Industrie_Kennziffern!K112</f>
        <v>141.02351162548223</v>
      </c>
      <c r="L24" s="3">
        <f>[1]Industrie_Kennziffern!L112</f>
        <v>149.1797256451988</v>
      </c>
      <c r="M24" s="3">
        <f>[1]Industrie_Kennziffern!M112</f>
        <v>160.07109355714638</v>
      </c>
      <c r="N24" s="3">
        <f>[1]Industrie_Kennziffern!N112</f>
        <v>159.53947368421052</v>
      </c>
      <c r="O24" s="3">
        <f>[1]Industrie_Kennziffern!O112</f>
        <v>196.77303370786518</v>
      </c>
      <c r="P24" s="3">
        <f>[1]Industrie_Kennziffern!P112</f>
        <v>147.91093573844418</v>
      </c>
      <c r="Q24" s="3">
        <f>[1]Industrie_Kennziffern!Q112</f>
        <v>146.13876708795459</v>
      </c>
      <c r="R24" s="3">
        <f>[1]Industrie_Kennziffern!R112</f>
        <v>117.68251224430999</v>
      </c>
      <c r="S24" s="3">
        <f>[1]Industrie_Kennziffern!S112</f>
        <v>132.71538810712664</v>
      </c>
      <c r="T24" s="3">
        <f>[1]Industrie_Kennziffern!T112</f>
        <v>181.65237020316027</v>
      </c>
      <c r="U24" s="3">
        <f>[1]Industrie_Kennziffern!U112</f>
        <v>103.18036529680366</v>
      </c>
      <c r="V24" s="3">
        <f>[1]Industrie_Kennziffern!V112</f>
        <v>131.94761894687849</v>
      </c>
      <c r="X24" s="18" t="str">
        <f t="shared" si="0"/>
        <v>SH</v>
      </c>
      <c r="Y24" s="19">
        <f t="shared" si="2"/>
        <v>103.18036529680366</v>
      </c>
      <c r="Z24" s="18" t="str">
        <f t="shared" si="1"/>
        <v>HH</v>
      </c>
      <c r="AA24" s="19">
        <f t="shared" si="3"/>
        <v>196.77303370786518</v>
      </c>
    </row>
    <row r="25" spans="1:27" x14ac:dyDescent="0.35">
      <c r="A25">
        <f>[1]Industrie_Kennziffern!A113</f>
        <v>2022</v>
      </c>
      <c r="B25" s="3">
        <f>[1]Industrie_Kennziffern!B113</f>
        <v>87.116182572614107</v>
      </c>
      <c r="C25" s="3">
        <f>[1]Industrie_Kennziffern!C113</f>
        <v>78.013681592039802</v>
      </c>
      <c r="D25" s="3">
        <f>[1]Industrie_Kennziffern!D113</f>
        <v>93.595863427445835</v>
      </c>
      <c r="E25" s="3">
        <f>[1]Industrie_Kennziffern!E113</f>
        <v>93.222861250898632</v>
      </c>
      <c r="F25" s="3">
        <f>[1]Industrie_Kennziffern!F113</f>
        <v>103.11131386861314</v>
      </c>
      <c r="G25" s="3">
        <f>[1]Industrie_Kennziffern!G113</f>
        <v>110.86089238845145</v>
      </c>
      <c r="H25" s="14">
        <f>[1]Industrie_Kennziffern!H113</f>
        <v>94.493334839584278</v>
      </c>
      <c r="I25" s="3">
        <f>[1]Industrie_Kennziffern!I113</f>
        <v>92.951668726823243</v>
      </c>
      <c r="J25" s="3">
        <f>[1]Industrie_Kennziffern!J113</f>
        <v>141.81247439573946</v>
      </c>
      <c r="K25" s="3">
        <f>[1]Industrie_Kennziffern!K113</f>
        <v>142.42836997963127</v>
      </c>
      <c r="L25" s="3">
        <f>[1]Industrie_Kennziffern!L113</f>
        <v>152.42847075405214</v>
      </c>
      <c r="M25" s="3">
        <f>[1]Industrie_Kennziffern!M113</f>
        <v>162.22241379310344</v>
      </c>
      <c r="N25" s="3">
        <f>[1]Industrie_Kennziffern!N113</f>
        <v>162.34666666666666</v>
      </c>
      <c r="O25" s="3">
        <f>[1]Industrie_Kennziffern!O113</f>
        <v>198.82378854625551</v>
      </c>
      <c r="P25" s="3">
        <f>[1]Industrie_Kennziffern!P113</f>
        <v>148.08744817188088</v>
      </c>
      <c r="Q25" s="3">
        <f>[1]Industrie_Kennziffern!Q113</f>
        <v>147.16679616679616</v>
      </c>
      <c r="R25" s="3">
        <f>[1]Industrie_Kennziffern!R113</f>
        <v>118.13640304402273</v>
      </c>
      <c r="S25" s="3">
        <f>[1]Industrie_Kennziffern!S113</f>
        <v>133.02336028751122</v>
      </c>
      <c r="T25" s="3">
        <f>[1]Industrie_Kennziffern!T113</f>
        <v>188.11583924349881</v>
      </c>
      <c r="U25" s="3">
        <f>[1]Industrie_Kennziffern!U113</f>
        <v>100.59911894273128</v>
      </c>
      <c r="V25" s="3">
        <f>[1]Industrie_Kennziffern!V113</f>
        <v>133.42822296695371</v>
      </c>
      <c r="X25" s="18" t="str">
        <f t="shared" si="0"/>
        <v>SH</v>
      </c>
      <c r="Y25" s="19">
        <f t="shared" si="2"/>
        <v>100.59911894273128</v>
      </c>
      <c r="Z25" s="18" t="str">
        <f t="shared" si="1"/>
        <v>HH</v>
      </c>
      <c r="AA25" s="19">
        <f t="shared" si="3"/>
        <v>198.82378854625551</v>
      </c>
    </row>
    <row r="26" spans="1:27" x14ac:dyDescent="0.35">
      <c r="A26">
        <f>[1]Industrie_Kennziffern!A114</f>
        <v>2023</v>
      </c>
      <c r="B26" s="3">
        <f>[1]Industrie_Kennziffern!B114</f>
        <v>88.20930232558139</v>
      </c>
      <c r="C26" s="3">
        <f>[1]Industrie_Kennziffern!C114</f>
        <v>77.600502512562812</v>
      </c>
      <c r="D26" s="3">
        <f>[1]Industrie_Kennziffern!D114</f>
        <v>94.82573994013967</v>
      </c>
      <c r="E26" s="3">
        <f>[1]Industrie_Kennziffern!E114</f>
        <v>93.439218523878438</v>
      </c>
      <c r="F26" s="3">
        <f>[1]Industrie_Kennziffern!F114</f>
        <v>103.39536302623551</v>
      </c>
      <c r="G26" s="3">
        <f>[1]Industrie_Kennziffern!G114</f>
        <v>113.18617021276596</v>
      </c>
      <c r="H26" s="14">
        <f>[1]Industrie_Kennziffern!H114</f>
        <v>95.310820045558089</v>
      </c>
      <c r="I26" s="3">
        <f>[1]Industrie_Kennziffern!I114</f>
        <v>93.6363976083707</v>
      </c>
      <c r="J26" s="3">
        <f>[1]Industrie_Kennziffern!J114</f>
        <v>143.24586111897835</v>
      </c>
      <c r="K26" s="3">
        <f>[1]Industrie_Kennziffern!K114</f>
        <v>143.8393677632788</v>
      </c>
      <c r="L26" s="3">
        <f>[1]Industrie_Kennziffern!L114</f>
        <v>153.85554903112154</v>
      </c>
      <c r="M26" s="3">
        <f>[1]Industrie_Kennziffern!M114</f>
        <v>164.27360475188715</v>
      </c>
      <c r="N26" s="3">
        <f>[1]Industrie_Kennziffern!N114</f>
        <v>167.12068965517241</v>
      </c>
      <c r="O26" s="3">
        <f>[1]Industrie_Kennziffern!O114</f>
        <v>209.93318485523386</v>
      </c>
      <c r="P26" s="3">
        <f>[1]Industrie_Kennziffern!P114</f>
        <v>147.19503816793892</v>
      </c>
      <c r="Q26" s="3">
        <f>[1]Industrie_Kennziffern!Q114</f>
        <v>149.39984247834076</v>
      </c>
      <c r="R26" s="3">
        <f>[1]Industrie_Kennziffern!R114</f>
        <v>118.37080488508511</v>
      </c>
      <c r="S26" s="3">
        <f>[1]Industrie_Kennziffern!S114</f>
        <v>135.03184713375796</v>
      </c>
      <c r="T26" s="3">
        <f>[1]Industrie_Kennziffern!T114</f>
        <v>195.37990196078431</v>
      </c>
      <c r="U26" s="3">
        <f>[1]Industrie_Kennziffern!U114</f>
        <v>103.14264036418817</v>
      </c>
      <c r="V26" s="3">
        <f>[1]Industrie_Kennziffern!V114</f>
        <v>134.7480956749952</v>
      </c>
      <c r="X26" s="18" t="str">
        <f t="shared" si="0"/>
        <v>SH</v>
      </c>
      <c r="Y26" s="19">
        <f t="shared" si="2"/>
        <v>103.14264036418817</v>
      </c>
      <c r="Z26" s="18" t="str">
        <f t="shared" si="1"/>
        <v>HH</v>
      </c>
      <c r="AA26" s="19">
        <f t="shared" si="3"/>
        <v>209.93318485523386</v>
      </c>
    </row>
    <row r="27" spans="1:27" x14ac:dyDescent="0.35">
      <c r="A27">
        <f>[1]Industrie_Kennziffern!A115</f>
        <v>2024</v>
      </c>
      <c r="B27" s="3">
        <f>[1]Industrie_Kennziffern!B115</f>
        <v>86.413595413595417</v>
      </c>
      <c r="C27" s="3">
        <f>[1]Industrie_Kennziffern!C115</f>
        <v>78.492307692307691</v>
      </c>
      <c r="D27" s="3">
        <f>[1]Industrie_Kennziffern!D115</f>
        <v>95.516040955631397</v>
      </c>
      <c r="E27" s="3">
        <f>[1]Industrie_Kennziffern!E115</f>
        <v>93.628166915052162</v>
      </c>
      <c r="F27" s="3">
        <f>[1]Industrie_Kennziffern!F115</f>
        <v>105.20949367088608</v>
      </c>
      <c r="G27" s="3">
        <f>[1]Industrie_Kennziffern!G115</f>
        <v>113.19047619047619</v>
      </c>
      <c r="H27" s="14">
        <f>[1]Industrie_Kennziffern!H115</f>
        <v>95.71947961435707</v>
      </c>
      <c r="I27" s="3">
        <f>[1]Industrie_Kennziffern!I115</f>
        <v>94.03756526168344</v>
      </c>
      <c r="J27" s="3">
        <f>[1]Industrie_Kennziffern!J115</f>
        <v>142.77440903088834</v>
      </c>
      <c r="K27" s="3">
        <f>[1]Industrie_Kennziffern!K115</f>
        <v>143.36504080069719</v>
      </c>
      <c r="L27" s="3">
        <f>[1]Industrie_Kennziffern!L115</f>
        <v>152.85833627485587</v>
      </c>
      <c r="M27" s="3">
        <f>[1]Industrie_Kennziffern!M115</f>
        <v>162.39970446989287</v>
      </c>
      <c r="N27" s="3">
        <f>[1]Industrie_Kennziffern!N115</f>
        <v>171.66783216783216</v>
      </c>
      <c r="O27" s="3">
        <f>[1]Industrie_Kennziffern!O115</f>
        <v>213.73951434878586</v>
      </c>
      <c r="P27" s="3">
        <f>[1]Industrie_Kennziffern!P115</f>
        <v>145.64220183486239</v>
      </c>
      <c r="Q27" s="3">
        <f>[1]Industrie_Kennziffern!Q115</f>
        <v>149.90645761360616</v>
      </c>
      <c r="R27" s="3">
        <f>[1]Industrie_Kennziffern!R115</f>
        <v>118.45777473333986</v>
      </c>
      <c r="S27" s="3">
        <f>[1]Industrie_Kennziffern!S115</f>
        <v>134.70109190172886</v>
      </c>
      <c r="T27" s="3">
        <f>[1]Industrie_Kennziffern!T115</f>
        <v>187.88669950738915</v>
      </c>
      <c r="U27" s="3">
        <f>[1]Industrie_Kennziffern!U115</f>
        <v>104.83843797856049</v>
      </c>
      <c r="V27" s="3">
        <f>[1]Industrie_Kennziffern!V115</f>
        <v>134.53939667785525</v>
      </c>
      <c r="X27" s="18" t="str">
        <f t="shared" si="0"/>
        <v>SH</v>
      </c>
      <c r="Y27" s="19">
        <f t="shared" si="2"/>
        <v>104.83843797856049</v>
      </c>
      <c r="Z27" s="18" t="str">
        <f t="shared" si="1"/>
        <v>HH</v>
      </c>
      <c r="AA27" s="19">
        <f t="shared" si="3"/>
        <v>213.73951434878586</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18"/>
      <c r="Y28" s="19"/>
      <c r="Z28" s="18"/>
      <c r="AA28" s="19"/>
    </row>
    <row r="29" spans="1:27" x14ac:dyDescent="0.35">
      <c r="B29" s="3"/>
      <c r="C29" s="3"/>
      <c r="D29" s="3"/>
      <c r="E29" s="3"/>
      <c r="F29" s="3"/>
      <c r="G29" s="3"/>
      <c r="H29" s="14"/>
      <c r="I29" s="3"/>
      <c r="J29" s="3"/>
      <c r="K29" s="3"/>
      <c r="L29" s="3"/>
      <c r="M29" s="3"/>
      <c r="N29" s="3"/>
      <c r="O29" s="3"/>
      <c r="P29" s="3"/>
      <c r="Q29" s="3"/>
      <c r="R29" s="3"/>
      <c r="S29" s="3"/>
      <c r="T29" s="3"/>
      <c r="U29" s="3"/>
      <c r="V29" s="3"/>
    </row>
    <row r="30" spans="1:27" x14ac:dyDescent="0.35">
      <c r="A30" s="4" t="s">
        <v>763</v>
      </c>
      <c r="B30" s="3"/>
      <c r="C30" s="3"/>
      <c r="D30" s="3"/>
      <c r="E30" s="3"/>
      <c r="F30" s="3"/>
      <c r="G30" s="3"/>
      <c r="H30" s="14"/>
      <c r="I30" s="3"/>
      <c r="J30" s="3"/>
      <c r="K30" s="3"/>
      <c r="L30" s="3"/>
      <c r="M30" s="3"/>
      <c r="N30" s="3"/>
      <c r="O30" s="3"/>
      <c r="P30" s="3"/>
      <c r="Q30" s="3"/>
      <c r="R30" s="3"/>
      <c r="S30" s="3"/>
      <c r="T30" s="3"/>
      <c r="U30" s="3"/>
      <c r="V30" s="3"/>
    </row>
    <row r="31" spans="1:27" x14ac:dyDescent="0.35">
      <c r="A31">
        <f>[1]Industrie_Kennziffern!A206</f>
        <v>2019</v>
      </c>
      <c r="B31" s="3">
        <f>[1]Industrie_Kennziffern!B206</f>
        <v>55.340579893854091</v>
      </c>
      <c r="C31" s="3">
        <f>[1]Industrie_Kennziffern!C206</f>
        <v>58.22798192501201</v>
      </c>
      <c r="D31" s="3">
        <f>[1]Industrie_Kennziffern!D206</f>
        <v>62.257500746247487</v>
      </c>
      <c r="E31" s="3">
        <f>[1]Industrie_Kennziffern!E206</f>
        <v>63.466202002323122</v>
      </c>
      <c r="F31" s="3">
        <f>[1]Industrie_Kennziffern!F206</f>
        <v>69.372537946861428</v>
      </c>
      <c r="G31" s="3">
        <f>[1]Industrie_Kennziffern!G206</f>
        <v>79.208993868428195</v>
      </c>
      <c r="H31" s="14">
        <f>[1]Industrie_Kennziffern!H206</f>
        <v>63.919331921974262</v>
      </c>
      <c r="I31" s="3">
        <f>[1]Industrie_Kennziffern!I206</f>
        <v>62.523580064744202</v>
      </c>
      <c r="J31" s="3">
        <f>[1]Industrie_Kennziffern!J206</f>
        <v>99.590346023165708</v>
      </c>
      <c r="K31" s="3">
        <f>[1]Industrie_Kennziffern!K206</f>
        <v>100</v>
      </c>
      <c r="L31" s="3">
        <f>[1]Industrie_Kennziffern!L206</f>
        <v>106.73658068326881</v>
      </c>
      <c r="M31" s="3">
        <f>[1]Industrie_Kennziffern!M206</f>
        <v>119.35634069066671</v>
      </c>
      <c r="N31" s="3">
        <f>[1]Industrie_Kennziffern!N206</f>
        <v>110.89686598287349</v>
      </c>
      <c r="O31" s="3">
        <f>[1]Industrie_Kennziffern!O206</f>
        <v>139.54060110627989</v>
      </c>
      <c r="P31" s="3">
        <f>[1]Industrie_Kennziffern!P206</f>
        <v>101.52934925205612</v>
      </c>
      <c r="Q31" s="3">
        <f>[1]Industrie_Kennziffern!Q206</f>
        <v>99.438592666481767</v>
      </c>
      <c r="R31" s="3">
        <f>[1]Industrie_Kennziffern!R206</f>
        <v>82.40391806750516</v>
      </c>
      <c r="S31" s="3">
        <f>[1]Industrie_Kennziffern!S206</f>
        <v>91.556194816161749</v>
      </c>
      <c r="T31" s="3">
        <f>[1]Industrie_Kennziffern!T206</f>
        <v>129.44594899861633</v>
      </c>
      <c r="U31" s="3">
        <f>[1]Industrie_Kennziffern!U206</f>
        <v>70.689741345126251</v>
      </c>
      <c r="V31" s="3">
        <f>[1]Industrie_Kennziffern!V206</f>
        <v>93.010136658345374</v>
      </c>
      <c r="X31" s="18" t="str">
        <f t="shared" ref="X31:X36" si="4">HLOOKUP(Y31,$L31:$U206,ROW(L$196)-ROW(X31)+1,0)</f>
        <v>SH</v>
      </c>
      <c r="Y31" s="19">
        <f>MIN(L31:U31)</f>
        <v>70.689741345126251</v>
      </c>
      <c r="Z31" s="18" t="str">
        <f t="shared" ref="Z31:Z36" si="5">HLOOKUP(AA31,$L31:$U206,ROW(N$196)-ROW(Z31)+1,0)</f>
        <v>HH</v>
      </c>
      <c r="AA31" s="19">
        <f>MAX(L31:U31)</f>
        <v>139.54060110627989</v>
      </c>
    </row>
    <row r="32" spans="1:27" x14ac:dyDescent="0.35">
      <c r="A32">
        <f>[1]Industrie_Kennziffern!A207</f>
        <v>2020</v>
      </c>
      <c r="B32" s="3">
        <f>[1]Industrie_Kennziffern!B207</f>
        <v>55.721615856115982</v>
      </c>
      <c r="C32" s="3">
        <f>[1]Industrie_Kennziffern!C207</f>
        <v>57.325057827528759</v>
      </c>
      <c r="D32" s="3">
        <f>[1]Industrie_Kennziffern!D207</f>
        <v>63.851477179297092</v>
      </c>
      <c r="E32" s="3">
        <f>[1]Industrie_Kennziffern!E207</f>
        <v>65.47873026059878</v>
      </c>
      <c r="F32" s="3">
        <f>[1]Industrie_Kennziffern!F207</f>
        <v>70.910582234967919</v>
      </c>
      <c r="G32" s="3">
        <f>[1]Industrie_Kennziffern!G207</f>
        <v>74.829215559339119</v>
      </c>
      <c r="H32" s="14">
        <f>[1]Industrie_Kennziffern!H207</f>
        <v>64.679636725873507</v>
      </c>
      <c r="I32" s="3">
        <f>[1]Industrie_Kennziffern!I207</f>
        <v>63.693754429459617</v>
      </c>
      <c r="J32" s="3">
        <f>[1]Industrie_Kennziffern!J207</f>
        <v>99.483528526732442</v>
      </c>
      <c r="K32" s="3">
        <f>[1]Industrie_Kennziffern!K207</f>
        <v>100</v>
      </c>
      <c r="L32" s="3">
        <f>[1]Industrie_Kennziffern!L207</f>
        <v>105.27014542297721</v>
      </c>
      <c r="M32" s="3">
        <f>[1]Industrie_Kennziffern!M207</f>
        <v>116.79673460051119</v>
      </c>
      <c r="N32" s="3">
        <f>[1]Industrie_Kennziffern!N207</f>
        <v>112.13778284278548</v>
      </c>
      <c r="O32" s="3">
        <f>[1]Industrie_Kennziffern!O207</f>
        <v>142.58077810705012</v>
      </c>
      <c r="P32" s="3">
        <f>[1]Industrie_Kennziffern!P207</f>
        <v>104.17343408833284</v>
      </c>
      <c r="Q32" s="3">
        <f>[1]Industrie_Kennziffern!Q207</f>
        <v>101.98850933323538</v>
      </c>
      <c r="R32" s="3">
        <f>[1]Industrie_Kennziffern!R207</f>
        <v>82.69915167097767</v>
      </c>
      <c r="S32" s="3">
        <f>[1]Industrie_Kennziffern!S207</f>
        <v>94.211507731722307</v>
      </c>
      <c r="T32" s="3">
        <f>[1]Industrie_Kennziffern!T207</f>
        <v>126.85124066021515</v>
      </c>
      <c r="U32" s="3">
        <f>[1]Industrie_Kennziffern!U207</f>
        <v>71.705262958470016</v>
      </c>
      <c r="V32" s="3">
        <f>[1]Industrie_Kennziffern!V207</f>
        <v>93.241842410603667</v>
      </c>
      <c r="X32" s="18" t="str">
        <f t="shared" si="4"/>
        <v>SH</v>
      </c>
      <c r="Y32" s="19">
        <f t="shared" ref="Y32:Y36" si="6">MIN(L32:U32)</f>
        <v>71.705262958470016</v>
      </c>
      <c r="Z32" s="18" t="str">
        <f t="shared" si="5"/>
        <v>HH</v>
      </c>
      <c r="AA32" s="19">
        <f t="shared" ref="AA32:AA36" si="7">MAX(L32:U32)</f>
        <v>142.58077810705012</v>
      </c>
    </row>
    <row r="33" spans="1:27" x14ac:dyDescent="0.35">
      <c r="A33">
        <f>[1]Industrie_Kennziffern!A208</f>
        <v>2021</v>
      </c>
      <c r="B33" s="3">
        <f>[1]Industrie_Kennziffern!B208</f>
        <v>57.464459478235852</v>
      </c>
      <c r="C33" s="3">
        <f>[1]Industrie_Kennziffern!C208</f>
        <v>57.052874694639158</v>
      </c>
      <c r="D33" s="3">
        <f>[1]Industrie_Kennziffern!D208</f>
        <v>65.454500921631023</v>
      </c>
      <c r="E33" s="3">
        <f>[1]Industrie_Kennziffern!E208</f>
        <v>66.433068740439367</v>
      </c>
      <c r="F33" s="3">
        <f>[1]Industrie_Kennziffern!F208</f>
        <v>71.608519260983314</v>
      </c>
      <c r="G33" s="3">
        <f>[1]Industrie_Kennziffern!G208</f>
        <v>76.258160248818172</v>
      </c>
      <c r="H33" s="14">
        <f>[1]Industrie_Kennziffern!H208</f>
        <v>65.838233665474874</v>
      </c>
      <c r="I33" s="3">
        <f>[1]Industrie_Kennziffern!I208</f>
        <v>64.844944231023334</v>
      </c>
      <c r="J33" s="3">
        <f>[1]Industrie_Kennziffern!J208</f>
        <v>99.529882577297172</v>
      </c>
      <c r="K33" s="3">
        <f>[1]Industrie_Kennziffern!K208</f>
        <v>100</v>
      </c>
      <c r="L33" s="3">
        <f>[1]Industrie_Kennziffern!L208</f>
        <v>105.78358454253865</v>
      </c>
      <c r="M33" s="3">
        <f>[1]Industrie_Kennziffern!M208</f>
        <v>113.50667113030701</v>
      </c>
      <c r="N33" s="3">
        <f>[1]Industrie_Kennziffern!N208</f>
        <v>113.12969861926383</v>
      </c>
      <c r="O33" s="3">
        <f>[1]Industrie_Kennziffern!O208</f>
        <v>139.53207620473785</v>
      </c>
      <c r="P33" s="3">
        <f>[1]Industrie_Kennziffern!P208</f>
        <v>104.8838835691831</v>
      </c>
      <c r="Q33" s="3">
        <f>[1]Industrie_Kennziffern!Q208</f>
        <v>103.62723591514087</v>
      </c>
      <c r="R33" s="3">
        <f>[1]Industrie_Kennziffern!R208</f>
        <v>83.448859617707441</v>
      </c>
      <c r="S33" s="3">
        <f>[1]Industrie_Kennziffern!S208</f>
        <v>94.10869618647736</v>
      </c>
      <c r="T33" s="3">
        <f>[1]Industrie_Kennziffern!T208</f>
        <v>128.8099892772324</v>
      </c>
      <c r="U33" s="3">
        <f>[1]Industrie_Kennziffern!U208</f>
        <v>73.165363780488562</v>
      </c>
      <c r="V33" s="3">
        <f>[1]Industrie_Kennziffern!V208</f>
        <v>93.564269834163056</v>
      </c>
      <c r="X33" s="18" t="str">
        <f t="shared" si="4"/>
        <v>SH</v>
      </c>
      <c r="Y33" s="19">
        <f t="shared" si="6"/>
        <v>73.165363780488562</v>
      </c>
      <c r="Z33" s="18" t="str">
        <f t="shared" si="5"/>
        <v>HH</v>
      </c>
      <c r="AA33" s="19">
        <f t="shared" si="7"/>
        <v>139.53207620473785</v>
      </c>
    </row>
    <row r="34" spans="1:27" x14ac:dyDescent="0.35">
      <c r="A34">
        <f>[1]Industrie_Kennziffern!A209</f>
        <v>2022</v>
      </c>
      <c r="B34" s="3">
        <f>[1]Industrie_Kennziffern!B209</f>
        <v>61.164908778407437</v>
      </c>
      <c r="C34" s="3">
        <f>[1]Industrie_Kennziffern!C209</f>
        <v>54.773976282391324</v>
      </c>
      <c r="D34" s="3">
        <f>[1]Industrie_Kennziffern!D209</f>
        <v>65.714340086059408</v>
      </c>
      <c r="E34" s="3">
        <f>[1]Industrie_Kennziffern!E209</f>
        <v>65.452452530510925</v>
      </c>
      <c r="F34" s="3">
        <f>[1]Industrie_Kennziffern!F209</f>
        <v>72.395207417847388</v>
      </c>
      <c r="G34" s="3">
        <f>[1]Industrie_Kennziffern!G209</f>
        <v>77.836243161601644</v>
      </c>
      <c r="H34" s="14">
        <f>[1]Industrie_Kennziffern!H209</f>
        <v>66.344461326839451</v>
      </c>
      <c r="I34" s="3">
        <f>[1]Industrie_Kennziffern!I209</f>
        <v>65.26204627639585</v>
      </c>
      <c r="J34" s="3">
        <f>[1]Industrie_Kennziffern!J209</f>
        <v>99.567575207116462</v>
      </c>
      <c r="K34" s="3">
        <f>[1]Industrie_Kennziffern!K209</f>
        <v>100</v>
      </c>
      <c r="L34" s="3">
        <f>[1]Industrie_Kennziffern!L209</f>
        <v>107.02114387453214</v>
      </c>
      <c r="M34" s="3">
        <f>[1]Industrie_Kennziffern!M209</f>
        <v>113.89754289563443</v>
      </c>
      <c r="N34" s="3">
        <f>[1]Industrie_Kennziffern!N209</f>
        <v>113.9847817467011</v>
      </c>
      <c r="O34" s="3">
        <f>[1]Industrie_Kennziffern!O209</f>
        <v>139.59563573934699</v>
      </c>
      <c r="P34" s="3">
        <f>[1]Industrie_Kennziffern!P209</f>
        <v>103.97328017800029</v>
      </c>
      <c r="Q34" s="3">
        <f>[1]Industrie_Kennziffern!Q209</f>
        <v>103.32688367341601</v>
      </c>
      <c r="R34" s="3">
        <f>[1]Industrie_Kennziffern!R209</f>
        <v>82.944432391466293</v>
      </c>
      <c r="S34" s="3">
        <f>[1]Industrie_Kennziffern!S209</f>
        <v>93.396673925661673</v>
      </c>
      <c r="T34" s="3">
        <f>[1]Industrie_Kennziffern!T209</f>
        <v>132.07750623727654</v>
      </c>
      <c r="U34" s="3">
        <f>[1]Industrie_Kennziffern!U209</f>
        <v>70.631376991197754</v>
      </c>
      <c r="V34" s="3">
        <f>[1]Industrie_Kennziffern!V209</f>
        <v>93.680930973257176</v>
      </c>
      <c r="X34" s="18" t="str">
        <f t="shared" si="4"/>
        <v>SH</v>
      </c>
      <c r="Y34" s="19">
        <f t="shared" si="6"/>
        <v>70.631376991197754</v>
      </c>
      <c r="Z34" s="18" t="str">
        <f t="shared" si="5"/>
        <v>HH</v>
      </c>
      <c r="AA34" s="19">
        <f t="shared" si="7"/>
        <v>139.59563573934699</v>
      </c>
    </row>
    <row r="35" spans="1:27" x14ac:dyDescent="0.35">
      <c r="A35">
        <f>[1]Industrie_Kennziffern!A210</f>
        <v>2023</v>
      </c>
      <c r="B35" s="3">
        <f>[1]Industrie_Kennziffern!B210</f>
        <v>61.324867939318494</v>
      </c>
      <c r="C35" s="3">
        <f>[1]Industrie_Kennziffern!C210</f>
        <v>53.949418520993866</v>
      </c>
      <c r="D35" s="3">
        <f>[1]Industrie_Kennziffern!D210</f>
        <v>65.924747455924248</v>
      </c>
      <c r="E35" s="3">
        <f>[1]Industrie_Kennziffern!E210</f>
        <v>64.960810087579389</v>
      </c>
      <c r="F35" s="3">
        <f>[1]Industrie_Kennziffern!F210</f>
        <v>71.882520504676222</v>
      </c>
      <c r="G35" s="3">
        <f>[1]Industrie_Kennziffern!G210</f>
        <v>78.689285119106046</v>
      </c>
      <c r="H35" s="14">
        <f>[1]Industrie_Kennziffern!H210</f>
        <v>66.261984829086742</v>
      </c>
      <c r="I35" s="3">
        <f>[1]Industrie_Kennziffern!I210</f>
        <v>65.097892923494499</v>
      </c>
      <c r="J35" s="3">
        <f>[1]Industrie_Kennziffern!J210</f>
        <v>99.587382332438224</v>
      </c>
      <c r="K35" s="3">
        <f>[1]Industrie_Kennziffern!K210</f>
        <v>100</v>
      </c>
      <c r="L35" s="3">
        <f>[1]Industrie_Kennziffern!L210</f>
        <v>106.96344917500382</v>
      </c>
      <c r="M35" s="3">
        <f>[1]Industrie_Kennziffern!M210</f>
        <v>114.2062894924828</v>
      </c>
      <c r="N35" s="3">
        <f>[1]Industrie_Kennziffern!N210</f>
        <v>116.18563975490245</v>
      </c>
      <c r="O35" s="3">
        <f>[1]Industrie_Kennziffern!O210</f>
        <v>145.94974110337293</v>
      </c>
      <c r="P35" s="3">
        <f>[1]Industrie_Kennziffern!P210</f>
        <v>102.33292905610003</v>
      </c>
      <c r="Q35" s="3">
        <f>[1]Industrie_Kennziffern!Q210</f>
        <v>103.86575302820644</v>
      </c>
      <c r="R35" s="3">
        <f>[1]Industrie_Kennziffern!R210</f>
        <v>82.293746646531332</v>
      </c>
      <c r="S35" s="3">
        <f>[1]Industrie_Kennziffern!S210</f>
        <v>93.876835829801706</v>
      </c>
      <c r="T35" s="3">
        <f>[1]Industrie_Kennziffern!T210</f>
        <v>135.83200830132088</v>
      </c>
      <c r="U35" s="3">
        <f>[1]Industrie_Kennziffern!U210</f>
        <v>71.706822664803013</v>
      </c>
      <c r="V35" s="3">
        <f>[1]Industrie_Kennziffern!V210</f>
        <v>93.679566151009922</v>
      </c>
      <c r="X35" s="18" t="str">
        <f t="shared" si="4"/>
        <v>SH</v>
      </c>
      <c r="Y35" s="19">
        <f t="shared" si="6"/>
        <v>71.706822664803013</v>
      </c>
      <c r="Z35" s="18" t="str">
        <f t="shared" si="5"/>
        <v>HH</v>
      </c>
      <c r="AA35" s="19">
        <f t="shared" si="7"/>
        <v>145.94974110337293</v>
      </c>
    </row>
    <row r="36" spans="1:27" x14ac:dyDescent="0.35">
      <c r="A36">
        <f>[1]Industrie_Kennziffern!A211</f>
        <v>2024</v>
      </c>
      <c r="B36" s="3">
        <f>[1]Industrie_Kennziffern!B211</f>
        <v>60.275221163383641</v>
      </c>
      <c r="C36" s="3">
        <f>[1]Industrie_Kennziffern!C211</f>
        <v>54.749963627064361</v>
      </c>
      <c r="D36" s="3">
        <f>[1]Industrie_Kennziffern!D211</f>
        <v>66.624360040754709</v>
      </c>
      <c r="E36" s="3">
        <f>[1]Industrie_Kennziffern!E211</f>
        <v>65.307529919523347</v>
      </c>
      <c r="F36" s="3">
        <f>[1]Industrie_Kennziffern!F211</f>
        <v>73.385738310601056</v>
      </c>
      <c r="G36" s="3">
        <f>[1]Industrie_Kennziffern!G211</f>
        <v>78.95263416960276</v>
      </c>
      <c r="H36" s="14">
        <f>[1]Industrie_Kennziffern!H211</f>
        <v>66.766262597744529</v>
      </c>
      <c r="I36" s="3">
        <f>[1]Industrie_Kennziffern!I211</f>
        <v>65.593093502070928</v>
      </c>
      <c r="J36" s="3">
        <f>[1]Industrie_Kennziffern!J211</f>
        <v>99.58802245895501</v>
      </c>
      <c r="K36" s="3">
        <f>[1]Industrie_Kennziffern!K211</f>
        <v>100</v>
      </c>
      <c r="L36" s="3">
        <f>[1]Industrie_Kennziffern!L211</f>
        <v>106.62176456766474</v>
      </c>
      <c r="M36" s="3">
        <f>[1]Industrie_Kennziffern!M211</f>
        <v>113.27706082520999</v>
      </c>
      <c r="N36" s="3">
        <f>[1]Industrie_Kennziffern!N211</f>
        <v>119.74176633931341</v>
      </c>
      <c r="O36" s="3">
        <f>[1]Industrie_Kennziffern!O211</f>
        <v>149.08761100687138</v>
      </c>
      <c r="P36" s="3">
        <f>[1]Industrie_Kennziffern!P211</f>
        <v>101.58836563045439</v>
      </c>
      <c r="Q36" s="3">
        <f>[1]Industrie_Kennziffern!Q211</f>
        <v>104.56276981917978</v>
      </c>
      <c r="R36" s="3">
        <f>[1]Industrie_Kennziffern!R211</f>
        <v>82.626680864282079</v>
      </c>
      <c r="S36" s="3">
        <f>[1]Industrie_Kennziffern!S211</f>
        <v>93.956721352304612</v>
      </c>
      <c r="T36" s="3">
        <f>[1]Industrie_Kennziffern!T211</f>
        <v>131.05475257987402</v>
      </c>
      <c r="U36" s="3">
        <f>[1]Industrie_Kennziffern!U211</f>
        <v>73.126919500762043</v>
      </c>
      <c r="V36" s="3">
        <f>[1]Industrie_Kennziffern!V211</f>
        <v>93.843935680867176</v>
      </c>
      <c r="X36" s="18" t="str">
        <f t="shared" si="4"/>
        <v>SH</v>
      </c>
      <c r="Y36" s="19">
        <f t="shared" si="6"/>
        <v>73.126919500762043</v>
      </c>
      <c r="Z36" s="18" t="str">
        <f t="shared" si="5"/>
        <v>HH</v>
      </c>
      <c r="AA36" s="19">
        <f t="shared" si="7"/>
        <v>149.08761100687138</v>
      </c>
    </row>
    <row r="37" spans="1:27" x14ac:dyDescent="0.35">
      <c r="A37">
        <f>A36+1</f>
        <v>2025</v>
      </c>
      <c r="B37" s="3"/>
      <c r="C37" s="3"/>
      <c r="D37" s="3"/>
      <c r="E37" s="3"/>
      <c r="F37" s="3"/>
      <c r="G37" s="3"/>
      <c r="H37" s="14"/>
      <c r="I37" s="3"/>
      <c r="J37" s="3"/>
      <c r="K37" s="3"/>
      <c r="L37" s="3"/>
      <c r="M37" s="3"/>
      <c r="N37" s="3"/>
      <c r="O37" s="3"/>
      <c r="P37" s="3"/>
      <c r="Q37" s="3"/>
      <c r="R37" s="3"/>
      <c r="S37" s="3"/>
      <c r="T37" s="3"/>
      <c r="U37" s="3"/>
      <c r="V37" s="3"/>
      <c r="X37" s="18"/>
      <c r="Y37" s="19"/>
      <c r="Z37" s="18"/>
      <c r="AA37" s="19"/>
    </row>
    <row r="38" spans="1:27" x14ac:dyDescent="0.35">
      <c r="B38" s="3"/>
      <c r="C38" s="3"/>
      <c r="D38" s="3"/>
      <c r="E38" s="3"/>
      <c r="F38" s="3"/>
      <c r="G38" s="3"/>
      <c r="H38" s="14"/>
      <c r="I38" s="3"/>
      <c r="J38" s="3"/>
      <c r="K38" s="3"/>
      <c r="L38" s="3"/>
      <c r="M38" s="3"/>
      <c r="N38" s="3"/>
      <c r="O38" s="3"/>
      <c r="P38" s="3"/>
      <c r="Q38" s="3"/>
      <c r="R38" s="3"/>
      <c r="S38" s="3"/>
      <c r="T38" s="3"/>
      <c r="U38" s="3"/>
      <c r="V38" s="3"/>
    </row>
    <row r="39" spans="1:27" x14ac:dyDescent="0.35">
      <c r="A39" s="4" t="s">
        <v>759</v>
      </c>
      <c r="B39" s="3"/>
      <c r="C39" s="3"/>
      <c r="D39" s="3"/>
      <c r="E39" s="3"/>
      <c r="F39" s="3"/>
      <c r="G39" s="3"/>
      <c r="H39" s="14"/>
      <c r="I39" s="3"/>
      <c r="J39" s="3"/>
      <c r="K39" s="3"/>
      <c r="L39" s="3"/>
      <c r="M39" s="3"/>
      <c r="N39" s="3"/>
      <c r="O39" s="3"/>
      <c r="P39" s="3"/>
      <c r="Q39" s="3"/>
      <c r="R39" s="3"/>
      <c r="S39" s="3"/>
      <c r="T39" s="3"/>
      <c r="U39" s="3"/>
      <c r="V39" s="3"/>
    </row>
    <row r="40" spans="1:27" x14ac:dyDescent="0.35">
      <c r="A40">
        <f>[1]Industrie_Kennziffern!A129</f>
        <v>2019</v>
      </c>
      <c r="B40" s="3">
        <f>[1]Industrie_Kennziffern!B129</f>
        <v>21490.420803782505</v>
      </c>
      <c r="C40" s="3">
        <f>[1]Industrie_Kennziffern!C129</f>
        <v>19798.397653194264</v>
      </c>
      <c r="D40" s="3">
        <f>[1]Industrie_Kennziffern!D129</f>
        <v>21185.949827532142</v>
      </c>
      <c r="E40" s="3">
        <f>[1]Industrie_Kennziffern!E129</f>
        <v>29544.188016528926</v>
      </c>
      <c r="F40" s="3">
        <f>[1]Industrie_Kennziffern!F129</f>
        <v>20830.529377880186</v>
      </c>
      <c r="G40" s="3">
        <f>[1]Industrie_Kennziffern!G129</f>
        <v>34993.540364583336</v>
      </c>
      <c r="H40" s="14">
        <f>[1]Industrie_Kennziffern!H129</f>
        <v>23521.806774861125</v>
      </c>
      <c r="I40" s="3">
        <f>[1]Industrie_Kennziffern!I129</f>
        <v>22474.583263996195</v>
      </c>
      <c r="J40" s="3">
        <f>[1]Industrie_Kennziffern!J129</f>
        <v>44915.659115398426</v>
      </c>
      <c r="K40" s="3">
        <f>[1]Industrie_Kennziffern!K129</f>
        <v>45115.088249149434</v>
      </c>
      <c r="L40" s="3">
        <f>[1]Industrie_Kennziffern!L129</f>
        <v>43257.88842105263</v>
      </c>
      <c r="M40" s="3">
        <f>[1]Industrie_Kennziffern!M129</f>
        <v>50107.396929536808</v>
      </c>
      <c r="N40" s="3">
        <f>[1]Industrie_Kennziffern!N129</f>
        <v>108458.11764705883</v>
      </c>
      <c r="O40" s="3">
        <f>[1]Industrie_Kennziffern!O129</f>
        <v>175552.67040358746</v>
      </c>
      <c r="P40" s="3">
        <f>[1]Industrie_Kennziffern!P129</f>
        <v>44456.141316073357</v>
      </c>
      <c r="Q40" s="3">
        <f>[1]Industrie_Kennziffern!Q129</f>
        <v>55362.472731842172</v>
      </c>
      <c r="R40" s="3">
        <f>[1]Industrie_Kennziffern!R129</f>
        <v>33542.55695357926</v>
      </c>
      <c r="S40" s="3">
        <f>[1]Industrie_Kennziffern!S129</f>
        <v>43721.570729537365</v>
      </c>
      <c r="T40" s="3">
        <f>[1]Industrie_Kennziffern!T129</f>
        <v>58911.390928725705</v>
      </c>
      <c r="U40" s="3">
        <f>[1]Industrie_Kennziffern!U129</f>
        <v>28607.647553516821</v>
      </c>
      <c r="V40" s="3">
        <f>[1]Industrie_Kennziffern!V129</f>
        <v>40931.848452237769</v>
      </c>
      <c r="X40" s="18" t="str">
        <f t="shared" ref="X40:X45" si="8">HLOOKUP(Y40,$L40:$U214,ROW(L$196)-ROW(X40)+1,0)</f>
        <v>SH</v>
      </c>
      <c r="Y40" s="19">
        <f>MIN(L40:U40)</f>
        <v>28607.647553516821</v>
      </c>
      <c r="Z40" s="18" t="str">
        <f t="shared" ref="Z40:Z45" si="9">HLOOKUP(AA40,$L40:$U214,ROW(N$196)-ROW(Z40)+1,0)</f>
        <v>HH</v>
      </c>
      <c r="AA40" s="19">
        <f>MAX(L40:U40)</f>
        <v>175552.67040358746</v>
      </c>
    </row>
    <row r="41" spans="1:27" x14ac:dyDescent="0.35">
      <c r="A41">
        <f>[1]Industrie_Kennziffern!A130</f>
        <v>2020</v>
      </c>
      <c r="B41" s="3">
        <f>[1]Industrie_Kennziffern!B130</f>
        <v>20463.917257683213</v>
      </c>
      <c r="C41" s="3">
        <f>[1]Industrie_Kennziffern!C130</f>
        <v>19319.032500000001</v>
      </c>
      <c r="D41" s="3">
        <f>[1]Industrie_Kennziffern!D130</f>
        <v>20234.516735734778</v>
      </c>
      <c r="E41" s="3">
        <f>[1]Industrie_Kennziffern!E130</f>
        <v>27921.611898016996</v>
      </c>
      <c r="F41" s="3">
        <f>[1]Industrie_Kennziffern!F130</f>
        <v>19695.078106508874</v>
      </c>
      <c r="G41" s="3">
        <f>[1]Industrie_Kennziffern!G130</f>
        <v>34008.474597273853</v>
      </c>
      <c r="H41" s="14">
        <f>[1]Industrie_Kennziffern!H130</f>
        <v>22496.374437739989</v>
      </c>
      <c r="I41" s="3">
        <f>[1]Industrie_Kennziffern!I130</f>
        <v>21378.143235435724</v>
      </c>
      <c r="J41" s="3">
        <f>[1]Industrie_Kennziffern!J130</f>
        <v>40597.60933129926</v>
      </c>
      <c r="K41" s="3">
        <f>[1]Industrie_Kennziffern!K130</f>
        <v>40735.641980115775</v>
      </c>
      <c r="L41" s="3">
        <f>[1]Industrie_Kennziffern!L130</f>
        <v>39922.73165956467</v>
      </c>
      <c r="M41" s="3">
        <f>[1]Industrie_Kennziffern!M130</f>
        <v>44132.675819309123</v>
      </c>
      <c r="N41" s="3">
        <f>[1]Industrie_Kennziffern!N130</f>
        <v>87719.476190476184</v>
      </c>
      <c r="O41" s="3">
        <f>[1]Industrie_Kennziffern!O130</f>
        <v>141373.22991071429</v>
      </c>
      <c r="P41" s="3">
        <f>[1]Industrie_Kennziffern!P130</f>
        <v>42629.45093715546</v>
      </c>
      <c r="Q41" s="3">
        <f>[1]Industrie_Kennziffern!Q130</f>
        <v>50219.988511616029</v>
      </c>
      <c r="R41" s="3">
        <f>[1]Industrie_Kennziffern!R130</f>
        <v>30466.731982195284</v>
      </c>
      <c r="S41" s="3">
        <f>[1]Industrie_Kennziffern!S130</f>
        <v>40904.800000000003</v>
      </c>
      <c r="T41" s="3">
        <f>[1]Industrie_Kennziffern!T130</f>
        <v>49964.015283842797</v>
      </c>
      <c r="U41" s="3">
        <f>[1]Industrie_Kennziffern!U130</f>
        <v>27030.565709969789</v>
      </c>
      <c r="V41" s="3">
        <f>[1]Industrie_Kennziffern!V130</f>
        <v>37245.761555900754</v>
      </c>
      <c r="X41" s="18" t="str">
        <f t="shared" si="8"/>
        <v>SH</v>
      </c>
      <c r="Y41" s="19">
        <f t="shared" ref="Y41:Y45" si="10">MIN(L41:U41)</f>
        <v>27030.565709969789</v>
      </c>
      <c r="Z41" s="18" t="str">
        <f t="shared" si="9"/>
        <v>HH</v>
      </c>
      <c r="AA41" s="19">
        <f t="shared" ref="AA41:AA45" si="11">MAX(L41:U41)</f>
        <v>141373.22991071429</v>
      </c>
    </row>
    <row r="42" spans="1:27" x14ac:dyDescent="0.35">
      <c r="A42">
        <f>[1]Industrie_Kennziffern!A131</f>
        <v>2021</v>
      </c>
      <c r="B42" s="3">
        <f>[1]Industrie_Kennziffern!B131</f>
        <v>23046.494281045751</v>
      </c>
      <c r="C42" s="3">
        <f>[1]Industrie_Kennziffern!C131</f>
        <v>22496.486825595985</v>
      </c>
      <c r="D42" s="3">
        <f>[1]Industrie_Kennziffern!D131</f>
        <v>23641.523343127654</v>
      </c>
      <c r="E42" s="3">
        <f>[1]Industrie_Kennziffern!E131</f>
        <v>32082.482091690545</v>
      </c>
      <c r="F42" s="3">
        <f>[1]Industrie_Kennziffern!F131</f>
        <v>22290.013333333332</v>
      </c>
      <c r="G42" s="3">
        <f>[1]Industrie_Kennziffern!G131</f>
        <v>36440.612903225803</v>
      </c>
      <c r="H42" s="14">
        <f>[1]Industrie_Kennziffern!H131</f>
        <v>25643.990679393599</v>
      </c>
      <c r="I42" s="3">
        <f>[1]Industrie_Kennziffern!I131</f>
        <v>24614.792373923738</v>
      </c>
      <c r="J42" s="3">
        <f>[1]Industrie_Kennziffern!J131</f>
        <v>45820.966861698049</v>
      </c>
      <c r="K42" s="3">
        <f>[1]Industrie_Kennziffern!K131</f>
        <v>46010.46155249713</v>
      </c>
      <c r="L42" s="3">
        <f>[1]Industrie_Kennziffern!L131</f>
        <v>45334.782376191586</v>
      </c>
      <c r="M42" s="3">
        <f>[1]Industrie_Kennziffern!M131</f>
        <v>47005.401012095776</v>
      </c>
      <c r="N42" s="3">
        <f>[1]Industrie_Kennziffern!N131</f>
        <v>90852.023026315786</v>
      </c>
      <c r="O42" s="3">
        <f>[1]Industrie_Kennziffern!O131</f>
        <v>220550.41348314605</v>
      </c>
      <c r="P42" s="3">
        <f>[1]Industrie_Kennziffern!P131</f>
        <v>48452.999624201431</v>
      </c>
      <c r="Q42" s="3">
        <f>[1]Industrie_Kennziffern!Q131</f>
        <v>54849.874129481555</v>
      </c>
      <c r="R42" s="3">
        <f>[1]Industrie_Kennziffern!R131</f>
        <v>34269.881974455006</v>
      </c>
      <c r="S42" s="3">
        <f>[1]Industrie_Kennziffern!S131</f>
        <v>47723.373127553336</v>
      </c>
      <c r="T42" s="3">
        <f>[1]Industrie_Kennziffern!T131</f>
        <v>57077.981941309255</v>
      </c>
      <c r="U42" s="3">
        <f>[1]Industrie_Kennziffern!U131</f>
        <v>30224.527397260274</v>
      </c>
      <c r="V42" s="3">
        <f>[1]Industrie_Kennziffern!V131</f>
        <v>42173.625081977618</v>
      </c>
      <c r="X42" s="18" t="str">
        <f t="shared" si="8"/>
        <v>SH</v>
      </c>
      <c r="Y42" s="19">
        <f t="shared" si="10"/>
        <v>30224.527397260274</v>
      </c>
      <c r="Z42" s="18" t="str">
        <f t="shared" si="9"/>
        <v>HH</v>
      </c>
      <c r="AA42" s="19">
        <f t="shared" si="11"/>
        <v>220550.41348314605</v>
      </c>
    </row>
    <row r="43" spans="1:27" x14ac:dyDescent="0.35">
      <c r="A43">
        <f>[1]Industrie_Kennziffern!A132</f>
        <v>2022</v>
      </c>
      <c r="B43" s="3">
        <f>[1]Industrie_Kennziffern!B132</f>
        <v>30906.600829875519</v>
      </c>
      <c r="C43" s="3">
        <f>[1]Industrie_Kennziffern!C132</f>
        <v>22870.347014925374</v>
      </c>
      <c r="D43" s="3">
        <f>[1]Industrie_Kennziffern!D132</f>
        <v>27436.66808929744</v>
      </c>
      <c r="E43" s="3">
        <f>[1]Industrie_Kennziffern!E132</f>
        <v>42308.941049604604</v>
      </c>
      <c r="F43" s="3">
        <f>[1]Industrie_Kennziffern!F132</f>
        <v>25608.447688564476</v>
      </c>
      <c r="G43" s="3">
        <f>[1]Industrie_Kennziffern!G132</f>
        <v>54851.29527559055</v>
      </c>
      <c r="H43" s="14">
        <f>[1]Industrie_Kennziffern!H132</f>
        <v>31851.67374604609</v>
      </c>
      <c r="I43" s="3">
        <f>[1]Industrie_Kennziffern!I132</f>
        <v>29685.331149567366</v>
      </c>
      <c r="J43" s="3">
        <f>[1]Industrie_Kennziffern!J132</f>
        <v>54256.856488119622</v>
      </c>
      <c r="K43" s="3">
        <f>[1]Industrie_Kennziffern!K132</f>
        <v>54245.027941714106</v>
      </c>
      <c r="L43" s="3">
        <f>[1]Industrie_Kennziffern!L132</f>
        <v>51361.48050270143</v>
      </c>
      <c r="M43" s="3">
        <f>[1]Industrie_Kennziffern!M132</f>
        <v>58500.753817733988</v>
      </c>
      <c r="N43" s="3">
        <f>[1]Industrie_Kennziffern!N132</f>
        <v>120498.23666666666</v>
      </c>
      <c r="O43" s="3">
        <f>[1]Industrie_Kennziffern!O132</f>
        <v>311595.96696035244</v>
      </c>
      <c r="P43" s="3">
        <f>[1]Industrie_Kennziffern!P132</f>
        <v>51282.656615152657</v>
      </c>
      <c r="Q43" s="3">
        <f>[1]Industrie_Kennziffern!Q132</f>
        <v>62734.635586635588</v>
      </c>
      <c r="R43" s="3">
        <f>[1]Industrie_Kennziffern!R132</f>
        <v>39598.332530584725</v>
      </c>
      <c r="S43" s="3">
        <f>[1]Industrie_Kennziffern!S132</f>
        <v>55025.606469002698</v>
      </c>
      <c r="T43" s="3">
        <f>[1]Industrie_Kennziffern!T132</f>
        <v>69375.761229314419</v>
      </c>
      <c r="U43" s="3">
        <f>[1]Industrie_Kennziffern!U132</f>
        <v>33886.006607929514</v>
      </c>
      <c r="V43" s="3">
        <f>[1]Industrie_Kennziffern!V132</f>
        <v>50040.514911127138</v>
      </c>
      <c r="X43" s="18" t="str">
        <f t="shared" si="8"/>
        <v>SH</v>
      </c>
      <c r="Y43" s="19">
        <f t="shared" si="10"/>
        <v>33886.006607929514</v>
      </c>
      <c r="Z43" s="18" t="str">
        <f t="shared" si="9"/>
        <v>HH</v>
      </c>
      <c r="AA43" s="19">
        <f t="shared" si="11"/>
        <v>311595.96696035244</v>
      </c>
    </row>
    <row r="44" spans="1:27" x14ac:dyDescent="0.35">
      <c r="A44">
        <f>[1]Industrie_Kennziffern!A133</f>
        <v>2023</v>
      </c>
      <c r="B44" s="3">
        <f>[1]Industrie_Kennziffern!B133</f>
        <v>34229.45930232558</v>
      </c>
      <c r="C44" s="3">
        <f>[1]Industrie_Kennziffern!C133</f>
        <v>26368.345477386934</v>
      </c>
      <c r="D44" s="3">
        <f>[1]Industrie_Kennziffern!D133</f>
        <v>28550.07083471899</v>
      </c>
      <c r="E44" s="3">
        <f>[1]Industrie_Kennziffern!E133</f>
        <v>38325.816208393633</v>
      </c>
      <c r="F44" s="3">
        <f>[1]Industrie_Kennziffern!F133</f>
        <v>25724.445393532642</v>
      </c>
      <c r="G44" s="3">
        <f>[1]Industrie_Kennziffern!G133</f>
        <v>49234.952127659577</v>
      </c>
      <c r="H44" s="14">
        <f>[1]Industrie_Kennziffern!H133</f>
        <v>31913.993507972664</v>
      </c>
      <c r="I44" s="3">
        <f>[1]Industrie_Kennziffern!I133</f>
        <v>30291.502117588439</v>
      </c>
      <c r="J44" s="3">
        <f>[1]Industrie_Kennziffern!J133</f>
        <v>54722.724580962436</v>
      </c>
      <c r="K44" s="3">
        <f>[1]Industrie_Kennziffern!K133</f>
        <v>54831.076640323467</v>
      </c>
      <c r="L44" s="3">
        <f>[1]Industrie_Kennziffern!L133</f>
        <v>52592.187081620672</v>
      </c>
      <c r="M44" s="3">
        <f>[1]Industrie_Kennziffern!M133</f>
        <v>62193.132285608219</v>
      </c>
      <c r="N44" s="3">
        <f>[1]Industrie_Kennziffern!N133</f>
        <v>130688.82068965517</v>
      </c>
      <c r="O44" s="3">
        <f>[1]Industrie_Kennziffern!O133</f>
        <v>281620.56124721601</v>
      </c>
      <c r="P44" s="3">
        <f>[1]Industrie_Kennziffern!P133</f>
        <v>51695.910687022901</v>
      </c>
      <c r="Q44" s="3">
        <f>[1]Industrie_Kennziffern!Q133</f>
        <v>65054.660278288262</v>
      </c>
      <c r="R44" s="3">
        <f>[1]Industrie_Kennziffern!R133</f>
        <v>38656.533320511589</v>
      </c>
      <c r="S44" s="3">
        <f>[1]Industrie_Kennziffern!S133</f>
        <v>50919.547770700636</v>
      </c>
      <c r="T44" s="3">
        <f>[1]Industrie_Kennziffern!T133</f>
        <v>73727.286764705888</v>
      </c>
      <c r="U44" s="3">
        <f>[1]Industrie_Kennziffern!U133</f>
        <v>35182.833839150226</v>
      </c>
      <c r="V44" s="3">
        <f>[1]Industrie_Kennziffern!V133</f>
        <v>50537.821473531483</v>
      </c>
      <c r="X44" s="18" t="str">
        <f t="shared" si="8"/>
        <v>SH</v>
      </c>
      <c r="Y44" s="19">
        <f t="shared" si="10"/>
        <v>35182.833839150226</v>
      </c>
      <c r="Z44" s="18" t="str">
        <f t="shared" si="9"/>
        <v>HH</v>
      </c>
      <c r="AA44" s="19">
        <f t="shared" si="11"/>
        <v>281620.56124721601</v>
      </c>
    </row>
    <row r="45" spans="1:27" x14ac:dyDescent="0.35">
      <c r="A45">
        <f>[1]Industrie_Kennziffern!A134</f>
        <v>2024</v>
      </c>
      <c r="B45" s="3">
        <f>[1]Industrie_Kennziffern!B134</f>
        <v>32388.392301392301</v>
      </c>
      <c r="C45" s="3">
        <f>[1]Industrie_Kennziffern!C134</f>
        <v>30701.542307692307</v>
      </c>
      <c r="D45" s="3">
        <f>[1]Industrie_Kennziffern!D134</f>
        <v>28117.808873720136</v>
      </c>
      <c r="E45" s="3">
        <f>[1]Industrie_Kennziffern!E134</f>
        <v>37399.085692995526</v>
      </c>
      <c r="F45" s="3">
        <f>[1]Industrie_Kennziffern!F134</f>
        <v>25419.534810126581</v>
      </c>
      <c r="G45" s="3">
        <f>[1]Industrie_Kennziffern!G134</f>
        <v>48046.283068783072</v>
      </c>
      <c r="H45" s="14">
        <f>[1]Industrie_Kennziffern!H134</f>
        <v>31659.198280868859</v>
      </c>
      <c r="I45" s="3">
        <f>[1]Industrie_Kennziffern!I134</f>
        <v>30081.630969056412</v>
      </c>
      <c r="J45" s="3">
        <f>[1]Industrie_Kennziffern!J134</f>
        <v>53108.717189239571</v>
      </c>
      <c r="K45" s="3">
        <f>[1]Industrie_Kennziffern!K134</f>
        <v>53209.786727229512</v>
      </c>
      <c r="L45" s="3">
        <f>[1]Industrie_Kennziffern!L134</f>
        <v>51484.726438404519</v>
      </c>
      <c r="M45" s="3">
        <f>[1]Industrie_Kennziffern!M134</f>
        <v>58481.9735254279</v>
      </c>
      <c r="N45" s="3">
        <f>[1]Industrie_Kennziffern!N134</f>
        <v>125972.41258741259</v>
      </c>
      <c r="O45" s="3">
        <f>[1]Industrie_Kennziffern!O134</f>
        <v>281948.35540838854</v>
      </c>
      <c r="P45" s="3">
        <f>[1]Industrie_Kennziffern!P134</f>
        <v>49461.199159021409</v>
      </c>
      <c r="Q45" s="3">
        <f>[1]Industrie_Kennziffern!Q134</f>
        <v>65539.12649481796</v>
      </c>
      <c r="R45" s="3">
        <f>[1]Industrie_Kennziffern!R134</f>
        <v>37666.428613367258</v>
      </c>
      <c r="S45" s="3">
        <f>[1]Industrie_Kennziffern!S134</f>
        <v>46880.453139217469</v>
      </c>
      <c r="T45" s="3">
        <f>[1]Industrie_Kennziffern!T134</f>
        <v>68322.704433497536</v>
      </c>
      <c r="U45" s="3">
        <f>[1]Industrie_Kennziffern!U134</f>
        <v>35937.032159264934</v>
      </c>
      <c r="V45" s="3">
        <f>[1]Industrie_Kennziffern!V134</f>
        <v>49217.855064979776</v>
      </c>
      <c r="X45" s="18" t="str">
        <f t="shared" si="8"/>
        <v>SH</v>
      </c>
      <c r="Y45" s="19">
        <f t="shared" si="10"/>
        <v>35937.032159264934</v>
      </c>
      <c r="Z45" s="18" t="str">
        <f t="shared" si="9"/>
        <v>HH</v>
      </c>
      <c r="AA45" s="19">
        <f t="shared" si="11"/>
        <v>281948.35540838854</v>
      </c>
    </row>
    <row r="46" spans="1:27" x14ac:dyDescent="0.35">
      <c r="A46">
        <f>A45+1</f>
        <v>2025</v>
      </c>
      <c r="B46" s="3"/>
      <c r="C46" s="3"/>
      <c r="D46" s="3"/>
      <c r="E46" s="3"/>
      <c r="F46" s="3"/>
      <c r="G46" s="3"/>
      <c r="H46" s="14"/>
      <c r="I46" s="3"/>
      <c r="J46" s="3"/>
      <c r="K46" s="3"/>
      <c r="L46" s="3"/>
      <c r="M46" s="3"/>
      <c r="N46" s="3"/>
      <c r="O46" s="3"/>
      <c r="P46" s="3"/>
      <c r="Q46" s="3"/>
      <c r="R46" s="3"/>
      <c r="S46" s="3"/>
      <c r="T46" s="3"/>
      <c r="U46" s="3"/>
      <c r="V46" s="3"/>
      <c r="X46" s="18"/>
      <c r="Y46" s="19"/>
      <c r="Z46" s="18"/>
      <c r="AA46" s="19"/>
    </row>
    <row r="47" spans="1:27" x14ac:dyDescent="0.35">
      <c r="B47" s="3"/>
      <c r="C47" s="3"/>
      <c r="D47" s="3"/>
      <c r="E47" s="3"/>
      <c r="F47" s="3"/>
      <c r="G47" s="3"/>
      <c r="H47" s="14"/>
      <c r="I47" s="3"/>
      <c r="J47" s="3"/>
      <c r="K47" s="3"/>
      <c r="L47" s="3"/>
      <c r="M47" s="3"/>
      <c r="N47" s="3"/>
      <c r="O47" s="3"/>
      <c r="P47" s="3"/>
      <c r="Q47" s="3"/>
      <c r="R47" s="3"/>
      <c r="S47" s="3"/>
      <c r="T47" s="3"/>
      <c r="U47" s="3"/>
      <c r="V47" s="3"/>
    </row>
    <row r="48" spans="1:27" x14ac:dyDescent="0.35">
      <c r="A48" s="4" t="s">
        <v>764</v>
      </c>
      <c r="B48" s="3"/>
      <c r="C48" s="3"/>
      <c r="D48" s="3"/>
      <c r="E48" s="3"/>
      <c r="F48" s="3"/>
      <c r="G48" s="3"/>
      <c r="H48" s="14"/>
      <c r="I48" s="3"/>
      <c r="J48" s="3"/>
      <c r="K48" s="3"/>
      <c r="L48" s="3"/>
      <c r="M48" s="3"/>
      <c r="N48" s="3"/>
      <c r="O48" s="3"/>
      <c r="P48" s="3"/>
      <c r="Q48" s="3"/>
      <c r="R48" s="3"/>
      <c r="S48" s="3"/>
      <c r="T48" s="3"/>
      <c r="U48" s="3"/>
      <c r="V48" s="3"/>
    </row>
    <row r="49" spans="1:27" x14ac:dyDescent="0.35">
      <c r="A49">
        <f>[1]Industrie_Kennziffern!A225</f>
        <v>2019</v>
      </c>
      <c r="B49" s="3">
        <f>[1]Industrie_Kennziffern!B225</f>
        <v>47.634664228297659</v>
      </c>
      <c r="C49" s="3">
        <f>[1]Industrie_Kennziffern!C225</f>
        <v>43.884204645366125</v>
      </c>
      <c r="D49" s="3">
        <f>[1]Industrie_Kennziffern!D225</f>
        <v>46.959788065872985</v>
      </c>
      <c r="E49" s="3">
        <f>[1]Industrie_Kennziffern!E225</f>
        <v>65.486268924866692</v>
      </c>
      <c r="F49" s="3">
        <f>[1]Industrie_Kennziffern!F225</f>
        <v>46.171979677492722</v>
      </c>
      <c r="G49" s="3">
        <f>[1]Industrie_Kennziffern!G225</f>
        <v>77.565049127977886</v>
      </c>
      <c r="H49" s="14">
        <f>[1]Industrie_Kennziffern!H225</f>
        <v>52.13733960789623</v>
      </c>
      <c r="I49" s="3">
        <f>[1]Industrie_Kennziffern!I225</f>
        <v>49.816112826555127</v>
      </c>
      <c r="J49" s="3">
        <f>[1]Industrie_Kennziffern!J225</f>
        <v>99.55795468547096</v>
      </c>
      <c r="K49" s="3">
        <f>[1]Industrie_Kennziffern!K225</f>
        <v>100</v>
      </c>
      <c r="L49" s="3">
        <f>[1]Industrie_Kennziffern!L225</f>
        <v>95.883417499173746</v>
      </c>
      <c r="M49" s="3">
        <f>[1]Industrie_Kennziffern!M225</f>
        <v>111.06571853038875</v>
      </c>
      <c r="N49" s="3">
        <f>[1]Industrie_Kennziffern!N225</f>
        <v>240.403204019231</v>
      </c>
      <c r="O49" s="3">
        <f>[1]Industrie_Kennziffern!O225</f>
        <v>389.12185970709521</v>
      </c>
      <c r="P49" s="3">
        <f>[1]Industrie_Kennziffern!P225</f>
        <v>98.539408967933255</v>
      </c>
      <c r="Q49" s="3">
        <f>[1]Industrie_Kennziffern!Q225</f>
        <v>122.7138744051685</v>
      </c>
      <c r="R49" s="3">
        <f>[1]Industrie_Kennziffern!R225</f>
        <v>74.348866987335754</v>
      </c>
      <c r="S49" s="3">
        <f>[1]Industrie_Kennziffern!S225</f>
        <v>96.911194073440967</v>
      </c>
      <c r="T49" s="3">
        <f>[1]Industrie_Kennziffern!T225</f>
        <v>130.5802409238031</v>
      </c>
      <c r="U49" s="3">
        <f>[1]Industrie_Kennziffern!U225</f>
        <v>63.410377024046205</v>
      </c>
      <c r="V49" s="3">
        <f>[1]Industrie_Kennziffern!V225</f>
        <v>90.727625813764135</v>
      </c>
      <c r="X49" s="18" t="str">
        <f t="shared" ref="X49:X54" si="12">HLOOKUP(Y49,$L49:$U222,ROW(L$196)-ROW(X49)+1,0)</f>
        <v>SH</v>
      </c>
      <c r="Y49" s="19">
        <f>MIN(L49:U49)</f>
        <v>63.410377024046205</v>
      </c>
      <c r="Z49" s="18" t="str">
        <f t="shared" ref="Z49:Z54" si="13">HLOOKUP(AA49,$L49:$U222,ROW(N$196)-ROW(Z49)+1,0)</f>
        <v>HH</v>
      </c>
      <c r="AA49" s="19">
        <f>MAX(L49:U49)</f>
        <v>389.12185970709521</v>
      </c>
    </row>
    <row r="50" spans="1:27" x14ac:dyDescent="0.35">
      <c r="A50">
        <f>[1]Industrie_Kennziffern!A226</f>
        <v>2020</v>
      </c>
      <c r="B50" s="3">
        <f>[1]Industrie_Kennziffern!B226</f>
        <v>50.235902180385992</v>
      </c>
      <c r="C50" s="3">
        <f>[1]Industrie_Kennziffern!C226</f>
        <v>47.425378761503673</v>
      </c>
      <c r="D50" s="3">
        <f>[1]Industrie_Kennziffern!D226</f>
        <v>49.672757693647789</v>
      </c>
      <c r="E50" s="3">
        <f>[1]Industrie_Kennziffern!E226</f>
        <v>68.543443875626977</v>
      </c>
      <c r="F50" s="3">
        <f>[1]Industrie_Kennziffern!F226</f>
        <v>48.348515327492819</v>
      </c>
      <c r="G50" s="3">
        <f>[1]Industrie_Kennziffern!G226</f>
        <v>83.485795102663062</v>
      </c>
      <c r="H50" s="14">
        <f>[1]Industrie_Kennziffern!H226</f>
        <v>55.225285141501168</v>
      </c>
      <c r="I50" s="3">
        <f>[1]Industrie_Kennziffern!I226</f>
        <v>52.48019227454671</v>
      </c>
      <c r="J50" s="3">
        <f>[1]Industrie_Kennziffern!J226</f>
        <v>99.661150181740368</v>
      </c>
      <c r="K50" s="3">
        <f>[1]Industrie_Kennziffern!K226</f>
        <v>100</v>
      </c>
      <c r="L50" s="3">
        <f>[1]Industrie_Kennziffern!L226</f>
        <v>98.004424918728645</v>
      </c>
      <c r="M50" s="3">
        <f>[1]Industrie_Kennziffern!M226</f>
        <v>108.33921763366719</v>
      </c>
      <c r="N50" s="3">
        <f>[1]Industrie_Kennziffern!N226</f>
        <v>215.33839145899444</v>
      </c>
      <c r="O50" s="3">
        <f>[1]Industrie_Kennziffern!O226</f>
        <v>347.05045272079565</v>
      </c>
      <c r="P50" s="3">
        <f>[1]Industrie_Kennziffern!P226</f>
        <v>104.6490219988778</v>
      </c>
      <c r="Q50" s="3">
        <f>[1]Industrie_Kennziffern!Q226</f>
        <v>123.28267352734943</v>
      </c>
      <c r="R50" s="3">
        <f>[1]Industrie_Kennziffern!R226</f>
        <v>74.791338742290989</v>
      </c>
      <c r="S50" s="3">
        <f>[1]Industrie_Kennziffern!S226</f>
        <v>100.41525801892799</v>
      </c>
      <c r="T50" s="3">
        <f>[1]Industrie_Kennziffern!T226</f>
        <v>122.65429696242826</v>
      </c>
      <c r="U50" s="3">
        <f>[1]Industrie_Kennziffern!U226</f>
        <v>66.356056750410801</v>
      </c>
      <c r="V50" s="3">
        <f>[1]Industrie_Kennziffern!V226</f>
        <v>91.432857678004609</v>
      </c>
      <c r="X50" s="18" t="str">
        <f t="shared" si="12"/>
        <v>SH</v>
      </c>
      <c r="Y50" s="19">
        <f t="shared" ref="Y50:Y54" si="14">MIN(L50:U50)</f>
        <v>66.356056750410801</v>
      </c>
      <c r="Z50" s="18" t="str">
        <f t="shared" si="13"/>
        <v>HH</v>
      </c>
      <c r="AA50" s="19">
        <f t="shared" ref="AA50:AA54" si="15">MAX(L50:U50)</f>
        <v>347.05045272079565</v>
      </c>
    </row>
    <row r="51" spans="1:27" x14ac:dyDescent="0.35">
      <c r="A51">
        <f>[1]Industrie_Kennziffern!A227</f>
        <v>2021</v>
      </c>
      <c r="B51" s="3">
        <f>[1]Industrie_Kennziffern!B227</f>
        <v>50.089682875165472</v>
      </c>
      <c r="C51" s="3">
        <f>[1]Industrie_Kennziffern!C227</f>
        <v>48.894286356871007</v>
      </c>
      <c r="D51" s="3">
        <f>[1]Industrie_Kennziffern!D227</f>
        <v>51.382930197631453</v>
      </c>
      <c r="E51" s="3">
        <f>[1]Industrie_Kennziffern!E227</f>
        <v>69.728668240124023</v>
      </c>
      <c r="F51" s="3">
        <f>[1]Industrie_Kennziffern!F227</f>
        <v>48.445532996666024</v>
      </c>
      <c r="G51" s="3">
        <f>[1]Industrie_Kennziffern!G227</f>
        <v>79.200711476557785</v>
      </c>
      <c r="H51" s="14">
        <f>[1]Industrie_Kennziffern!H227</f>
        <v>55.735130259743762</v>
      </c>
      <c r="I51" s="3">
        <f>[1]Industrie_Kennziffern!I227</f>
        <v>53.498251361461982</v>
      </c>
      <c r="J51" s="3">
        <f>[1]Industrie_Kennziffern!J227</f>
        <v>99.588148685309591</v>
      </c>
      <c r="K51" s="3">
        <f>[1]Industrie_Kennziffern!K227</f>
        <v>100</v>
      </c>
      <c r="L51" s="3">
        <f>[1]Industrie_Kennziffern!L227</f>
        <v>98.53146620680036</v>
      </c>
      <c r="M51" s="3">
        <f>[1]Industrie_Kennziffern!M227</f>
        <v>102.16242008018858</v>
      </c>
      <c r="N51" s="3">
        <f>[1]Industrie_Kennziffern!N227</f>
        <v>197.4594906479154</v>
      </c>
      <c r="O51" s="3">
        <f>[1]Industrie_Kennziffern!O227</f>
        <v>479.34840477855653</v>
      </c>
      <c r="P51" s="3">
        <f>[1]Industrie_Kennziffern!P227</f>
        <v>105.30865805142469</v>
      </c>
      <c r="Q51" s="3">
        <f>[1]Industrie_Kennziffern!Q227</f>
        <v>119.21174506562775</v>
      </c>
      <c r="R51" s="3">
        <f>[1]Industrie_Kennziffern!R227</f>
        <v>74.482804166947275</v>
      </c>
      <c r="S51" s="3">
        <f>[1]Industrie_Kennziffern!S227</f>
        <v>103.72287414048608</v>
      </c>
      <c r="T51" s="3">
        <f>[1]Industrie_Kennziffern!T227</f>
        <v>124.05435636889727</v>
      </c>
      <c r="U51" s="3">
        <f>[1]Industrie_Kennziffern!U227</f>
        <v>65.69055466390968</v>
      </c>
      <c r="V51" s="3">
        <f>[1]Industrie_Kennziffern!V227</f>
        <v>91.660947660475543</v>
      </c>
      <c r="X51" s="18" t="str">
        <f t="shared" si="12"/>
        <v>SH</v>
      </c>
      <c r="Y51" s="19">
        <f t="shared" si="14"/>
        <v>65.69055466390968</v>
      </c>
      <c r="Z51" s="18" t="str">
        <f t="shared" si="13"/>
        <v>HH</v>
      </c>
      <c r="AA51" s="19">
        <f t="shared" si="15"/>
        <v>479.34840477855653</v>
      </c>
    </row>
    <row r="52" spans="1:27" x14ac:dyDescent="0.35">
      <c r="A52">
        <f>[1]Industrie_Kennziffern!A228</f>
        <v>2022</v>
      </c>
      <c r="B52" s="3">
        <f>[1]Industrie_Kennziffern!B228</f>
        <v>56.975914664629613</v>
      </c>
      <c r="C52" s="3">
        <f>[1]Industrie_Kennziffern!C228</f>
        <v>42.161185794759653</v>
      </c>
      <c r="D52" s="3">
        <f>[1]Industrie_Kennziffern!D228</f>
        <v>50.579139011188168</v>
      </c>
      <c r="E52" s="3">
        <f>[1]Industrie_Kennziffern!E228</f>
        <v>77.995979825220587</v>
      </c>
      <c r="F52" s="3">
        <f>[1]Industrie_Kennziffern!F228</f>
        <v>47.208838598222442</v>
      </c>
      <c r="G52" s="3">
        <f>[1]Industrie_Kennziffern!G228</f>
        <v>101.11764590577383</v>
      </c>
      <c r="H52" s="14">
        <f>[1]Industrie_Kennziffern!H228</f>
        <v>58.718144232998611</v>
      </c>
      <c r="I52" s="3">
        <f>[1]Industrie_Kennziffern!I228</f>
        <v>54.724519971607435</v>
      </c>
      <c r="J52" s="3">
        <f>[1]Industrie_Kennziffern!J228</f>
        <v>100.02180577069335</v>
      </c>
      <c r="K52" s="3">
        <f>[1]Industrie_Kennziffern!K228</f>
        <v>100</v>
      </c>
      <c r="L52" s="3">
        <f>[1]Industrie_Kennziffern!L228</f>
        <v>94.684217985635428</v>
      </c>
      <c r="M52" s="3">
        <f>[1]Industrie_Kennziffern!M228</f>
        <v>107.84537502790603</v>
      </c>
      <c r="N52" s="3">
        <f>[1]Industrie_Kennziffern!N228</f>
        <v>222.13692432077124</v>
      </c>
      <c r="O52" s="3">
        <f>[1]Industrie_Kennziffern!O228</f>
        <v>574.42309237108338</v>
      </c>
      <c r="P52" s="3">
        <f>[1]Industrie_Kennziffern!P228</f>
        <v>94.538907179208209</v>
      </c>
      <c r="Q52" s="3">
        <f>[1]Industrie_Kennziffern!Q228</f>
        <v>115.65048072985327</v>
      </c>
      <c r="R52" s="3">
        <f>[1]Industrie_Kennziffern!R228</f>
        <v>72.99900844946167</v>
      </c>
      <c r="S52" s="3">
        <f>[1]Industrie_Kennziffern!S228</f>
        <v>101.43898631249175</v>
      </c>
      <c r="T52" s="3">
        <f>[1]Industrie_Kennziffern!T228</f>
        <v>127.89330904918728</v>
      </c>
      <c r="U52" s="3">
        <f>[1]Industrie_Kennziffern!U228</f>
        <v>62.468410274098829</v>
      </c>
      <c r="V52" s="3">
        <f>[1]Industrie_Kennziffern!V228</f>
        <v>92.249035183271204</v>
      </c>
      <c r="X52" s="18" t="str">
        <f t="shared" si="12"/>
        <v>SH</v>
      </c>
      <c r="Y52" s="19">
        <f t="shared" si="14"/>
        <v>62.468410274098829</v>
      </c>
      <c r="Z52" s="18" t="str">
        <f t="shared" si="13"/>
        <v>HH</v>
      </c>
      <c r="AA52" s="19">
        <f t="shared" si="15"/>
        <v>574.42309237108338</v>
      </c>
    </row>
    <row r="53" spans="1:27" x14ac:dyDescent="0.35">
      <c r="A53">
        <f>[1]Industrie_Kennziffern!A229</f>
        <v>2023</v>
      </c>
      <c r="B53" s="3">
        <f>[1]Industrie_Kennziffern!B229</f>
        <v>62.427115058967864</v>
      </c>
      <c r="C53" s="3">
        <f>[1]Industrie_Kennziffern!C229</f>
        <v>48.090147217709969</v>
      </c>
      <c r="D53" s="3">
        <f>[1]Industrie_Kennziffern!D229</f>
        <v>52.069141414091632</v>
      </c>
      <c r="E53" s="3">
        <f>[1]Industrie_Kennziffern!E229</f>
        <v>69.897982233324129</v>
      </c>
      <c r="F53" s="3">
        <f>[1]Industrie_Kennziffern!F229</f>
        <v>46.915813020192566</v>
      </c>
      <c r="G53" s="3">
        <f>[1]Industrie_Kennziffern!G229</f>
        <v>89.793881762758559</v>
      </c>
      <c r="H53" s="14">
        <f>[1]Industrie_Kennziffern!H229</f>
        <v>58.204207291641453</v>
      </c>
      <c r="I53" s="3">
        <f>[1]Industrie_Kennziffern!I229</f>
        <v>55.245134645617533</v>
      </c>
      <c r="J53" s="3">
        <f>[1]Industrie_Kennziffern!J229</f>
        <v>99.802389327366697</v>
      </c>
      <c r="K53" s="3">
        <f>[1]Industrie_Kennziffern!K229</f>
        <v>100</v>
      </c>
      <c r="L53" s="3">
        <f>[1]Industrie_Kennziffern!L229</f>
        <v>95.916750689778922</v>
      </c>
      <c r="M53" s="3">
        <f>[1]Industrie_Kennziffern!M229</f>
        <v>113.42679388474856</v>
      </c>
      <c r="N53" s="3">
        <f>[1]Industrie_Kennziffern!N229</f>
        <v>238.34808414749412</v>
      </c>
      <c r="O53" s="3">
        <f>[1]Industrie_Kennziffern!O229</f>
        <v>513.61486679272809</v>
      </c>
      <c r="P53" s="3">
        <f>[1]Industrie_Kennziffern!P229</f>
        <v>94.282136800146418</v>
      </c>
      <c r="Q53" s="3">
        <f>[1]Industrie_Kennziffern!Q229</f>
        <v>118.64560075124669</v>
      </c>
      <c r="R53" s="3">
        <f>[1]Industrie_Kennziffern!R229</f>
        <v>70.501138567983332</v>
      </c>
      <c r="S53" s="3">
        <f>[1]Industrie_Kennziffern!S229</f>
        <v>92.86621910548763</v>
      </c>
      <c r="T53" s="3">
        <f>[1]Industrie_Kennziffern!T229</f>
        <v>134.46259180416297</v>
      </c>
      <c r="U53" s="3">
        <f>[1]Industrie_Kennziffern!U229</f>
        <v>64.16586358487865</v>
      </c>
      <c r="V53" s="3">
        <f>[1]Industrie_Kennziffern!V229</f>
        <v>92.170033072750812</v>
      </c>
      <c r="X53" s="18" t="str">
        <f t="shared" si="12"/>
        <v>SH</v>
      </c>
      <c r="Y53" s="19">
        <f t="shared" si="14"/>
        <v>64.16586358487865</v>
      </c>
      <c r="Z53" s="18" t="str">
        <f t="shared" si="13"/>
        <v>HH</v>
      </c>
      <c r="AA53" s="19">
        <f t="shared" si="15"/>
        <v>513.61486679272809</v>
      </c>
    </row>
    <row r="54" spans="1:27" x14ac:dyDescent="0.35">
      <c r="A54">
        <f>[1]Industrie_Kennziffern!A230</f>
        <v>2024</v>
      </c>
      <c r="B54" s="3">
        <f>[1]Industrie_Kennziffern!B230</f>
        <v>60.869239088338432</v>
      </c>
      <c r="C54" s="3">
        <f>[1]Industrie_Kennziffern!C230</f>
        <v>57.699051614467642</v>
      </c>
      <c r="D54" s="3">
        <f>[1]Industrie_Kennziffern!D230</f>
        <v>52.843303089826442</v>
      </c>
      <c r="E54" s="3">
        <f>[1]Industrie_Kennziffern!E230</f>
        <v>70.286103352970159</v>
      </c>
      <c r="F54" s="3">
        <f>[1]Industrie_Kennziffern!F230</f>
        <v>47.772292229689427</v>
      </c>
      <c r="G54" s="3">
        <f>[1]Industrie_Kennziffern!G230</f>
        <v>90.295951222439172</v>
      </c>
      <c r="H54" s="14">
        <f>[1]Industrie_Kennziffern!H230</f>
        <v>59.49882573888916</v>
      </c>
      <c r="I54" s="3">
        <f>[1]Industrie_Kennziffern!I230</f>
        <v>56.534019057931076</v>
      </c>
      <c r="J54" s="3">
        <f>[1]Industrie_Kennziffern!J230</f>
        <v>99.810054607983943</v>
      </c>
      <c r="K54" s="3">
        <f>[1]Industrie_Kennziffern!K230</f>
        <v>100</v>
      </c>
      <c r="L54" s="3">
        <f>[1]Industrie_Kennziffern!L230</f>
        <v>96.758001873474512</v>
      </c>
      <c r="M54" s="3">
        <f>[1]Industrie_Kennziffern!M230</f>
        <v>109.90830281885044</v>
      </c>
      <c r="N54" s="3">
        <f>[1]Industrie_Kennziffern!N230</f>
        <v>236.746697056291</v>
      </c>
      <c r="O54" s="3">
        <f>[1]Industrie_Kennziffern!O230</f>
        <v>529.88063427832662</v>
      </c>
      <c r="P54" s="3">
        <f>[1]Industrie_Kennziffern!P230</f>
        <v>92.955078757551561</v>
      </c>
      <c r="Q54" s="3">
        <f>[1]Industrie_Kennziffern!Q230</f>
        <v>123.1711880951386</v>
      </c>
      <c r="R54" s="3">
        <f>[1]Industrie_Kennziffern!R230</f>
        <v>70.788535211496878</v>
      </c>
      <c r="S54" s="3">
        <f>[1]Industrie_Kennziffern!S230</f>
        <v>88.104944640244014</v>
      </c>
      <c r="T54" s="3">
        <f>[1]Industrie_Kennziffern!T230</f>
        <v>128.40251509321342</v>
      </c>
      <c r="U54" s="3">
        <f>[1]Industrie_Kennziffern!U230</f>
        <v>67.538387897492839</v>
      </c>
      <c r="V54" s="3">
        <f>[1]Industrie_Kennziffern!V230</f>
        <v>92.497749177771254</v>
      </c>
      <c r="X54" s="18" t="str">
        <f t="shared" si="12"/>
        <v>SH</v>
      </c>
      <c r="Y54" s="19">
        <f t="shared" si="14"/>
        <v>67.538387897492839</v>
      </c>
      <c r="Z54" s="18" t="str">
        <f t="shared" si="13"/>
        <v>HH</v>
      </c>
      <c r="AA54" s="19">
        <f t="shared" si="15"/>
        <v>529.88063427832662</v>
      </c>
    </row>
    <row r="55" spans="1:27" x14ac:dyDescent="0.35">
      <c r="A55">
        <f>A54+1</f>
        <v>2025</v>
      </c>
      <c r="B55" s="3"/>
      <c r="C55" s="3"/>
      <c r="D55" s="3"/>
      <c r="E55" s="3"/>
      <c r="F55" s="3"/>
      <c r="G55" s="3"/>
      <c r="H55" s="14"/>
      <c r="I55" s="3"/>
      <c r="J55" s="3"/>
      <c r="K55" s="3"/>
      <c r="L55" s="3"/>
      <c r="M55" s="3"/>
      <c r="N55" s="3"/>
      <c r="O55" s="3"/>
      <c r="P55" s="3"/>
      <c r="Q55" s="3"/>
      <c r="R55" s="3"/>
      <c r="S55" s="3"/>
      <c r="T55" s="3"/>
      <c r="U55" s="3"/>
      <c r="V55" s="3"/>
      <c r="X55" s="18"/>
      <c r="Y55" s="19"/>
      <c r="Z55" s="18"/>
      <c r="AA55" s="19"/>
    </row>
    <row r="56" spans="1:27" x14ac:dyDescent="0.35">
      <c r="B56" s="3"/>
      <c r="C56" s="3"/>
      <c r="D56" s="3"/>
      <c r="E56" s="3"/>
      <c r="F56" s="3"/>
      <c r="G56" s="3"/>
      <c r="H56" s="14"/>
      <c r="I56" s="3"/>
      <c r="J56" s="3"/>
      <c r="K56" s="3"/>
      <c r="L56" s="3"/>
      <c r="M56" s="3"/>
      <c r="N56" s="3"/>
      <c r="O56" s="3"/>
      <c r="P56" s="3"/>
      <c r="Q56" s="3"/>
      <c r="R56" s="3"/>
      <c r="S56" s="3"/>
      <c r="T56" s="3"/>
      <c r="U56" s="3"/>
      <c r="V56" s="3"/>
    </row>
    <row r="57" spans="1:27" x14ac:dyDescent="0.35">
      <c r="A57" s="4" t="s">
        <v>760</v>
      </c>
      <c r="B57" s="3"/>
      <c r="C57" s="3"/>
      <c r="D57" s="3"/>
      <c r="E57" s="3"/>
      <c r="F57" s="3"/>
      <c r="G57" s="3"/>
      <c r="H57" s="14"/>
      <c r="I57" s="3"/>
      <c r="J57" s="3"/>
      <c r="K57" s="3"/>
      <c r="L57" s="3"/>
      <c r="M57" s="3"/>
      <c r="N57" s="3"/>
      <c r="O57" s="3"/>
      <c r="P57" s="3"/>
      <c r="Q57" s="3"/>
      <c r="R57" s="3"/>
      <c r="S57" s="3"/>
      <c r="T57" s="3"/>
      <c r="U57" s="3"/>
      <c r="V57" s="3"/>
    </row>
    <row r="58" spans="1:27" x14ac:dyDescent="0.35">
      <c r="A58">
        <f>[1]Industrie_Kennziffern!A148</f>
        <v>2019</v>
      </c>
      <c r="B58" s="3">
        <f>[1]Industrie_Kennziffern!B148</f>
        <v>265.69380955164553</v>
      </c>
      <c r="C58" s="3">
        <f>[1]Industrie_Kennziffern!C148</f>
        <v>232.63685944082727</v>
      </c>
      <c r="D58" s="3">
        <f>[1]Industrie_Kennziffern!D148</f>
        <v>232.82868160687025</v>
      </c>
      <c r="E58" s="3">
        <f>[1]Industrie_Kennziffern!E148</f>
        <v>318.5002450106914</v>
      </c>
      <c r="F58" s="3">
        <f>[1]Industrie_Kennziffern!F148</f>
        <v>205.4437557522526</v>
      </c>
      <c r="G58" s="3">
        <f>[1]Industrie_Kennziffern!G148</f>
        <v>302.26899933641505</v>
      </c>
      <c r="H58" s="14">
        <f>[1]Industrie_Kennziffern!H148</f>
        <v>251.77851798911757</v>
      </c>
      <c r="I58" s="3">
        <f>[1]Industrie_Kennziffern!I148</f>
        <v>245.93935629720005</v>
      </c>
      <c r="J58" s="3">
        <f>[1]Industrie_Kennziffern!J148</f>
        <v>308.57501429434581</v>
      </c>
      <c r="K58" s="3">
        <f>[1]Industrie_Kennziffern!K148</f>
        <v>308.67540966228745</v>
      </c>
      <c r="L58" s="3">
        <f>[1]Industrie_Kennziffern!L148</f>
        <v>277.28875130639227</v>
      </c>
      <c r="M58" s="3">
        <f>[1]Industrie_Kennziffern!M148</f>
        <v>287.23447760228544</v>
      </c>
      <c r="N58" s="3">
        <f>[1]Industrie_Kennziffern!N148</f>
        <v>669.14927511317399</v>
      </c>
      <c r="O58" s="3">
        <f>[1]Industrie_Kennziffern!O148</f>
        <v>860.76990138630845</v>
      </c>
      <c r="P58" s="3">
        <f>[1]Industrie_Kennziffern!P148</f>
        <v>299.58521998938642</v>
      </c>
      <c r="Q58" s="3">
        <f>[1]Industrie_Kennziffern!Q148</f>
        <v>380.92610160229918</v>
      </c>
      <c r="R58" s="3">
        <f>[1]Industrie_Kennziffern!R148</f>
        <v>278.50213331412783</v>
      </c>
      <c r="S58" s="3">
        <f>[1]Industrie_Kennziffern!S148</f>
        <v>326.7294211117686</v>
      </c>
      <c r="T58" s="3">
        <f>[1]Industrie_Kennziffern!T148</f>
        <v>311.38022991654964</v>
      </c>
      <c r="U58" s="3">
        <f>[1]Industrie_Kennziffern!U148</f>
        <v>276.88917418972915</v>
      </c>
      <c r="V58" s="3">
        <f>[1]Industrie_Kennziffern!V148</f>
        <v>301.1003754206136</v>
      </c>
      <c r="X58" s="18" t="str">
        <f t="shared" ref="X58:X63" si="16">HLOOKUP(Y58,$L58:$U230,ROW(L$196)-ROW(X58)+1,0)</f>
        <v>SH</v>
      </c>
      <c r="Y58" s="19">
        <f>MIN(L58:U58)</f>
        <v>276.88917418972915</v>
      </c>
      <c r="Z58" s="18" t="str">
        <f t="shared" ref="Z58:Z63" si="17">HLOOKUP(AA58,$L58:$U230,ROW(N$196)-ROW(Z58)+1,0)</f>
        <v>HH</v>
      </c>
      <c r="AA58" s="19">
        <f>MAX(L58:U58)</f>
        <v>860.76990138630845</v>
      </c>
    </row>
    <row r="59" spans="1:27" x14ac:dyDescent="0.35">
      <c r="A59">
        <f>[1]Industrie_Kennziffern!A149</f>
        <v>2020</v>
      </c>
      <c r="B59" s="3">
        <f>[1]Industrie_Kennziffern!B149</f>
        <v>260.86098442993472</v>
      </c>
      <c r="C59" s="3">
        <f>[1]Industrie_Kennziffern!C149</f>
        <v>239.37838423889474</v>
      </c>
      <c r="D59" s="3">
        <f>[1]Industrie_Kennziffern!D149</f>
        <v>225.09505133069734</v>
      </c>
      <c r="E59" s="3">
        <f>[1]Industrie_Kennziffern!E149</f>
        <v>302.88955471558955</v>
      </c>
      <c r="F59" s="3">
        <f>[1]Industrie_Kennziffern!F149</f>
        <v>197.28347805470764</v>
      </c>
      <c r="G59" s="3">
        <f>[1]Industrie_Kennziffern!G149</f>
        <v>322.81969276371507</v>
      </c>
      <c r="H59" s="14">
        <f>[1]Industrie_Kennziffern!H149</f>
        <v>247.0523672175074</v>
      </c>
      <c r="I59" s="3">
        <f>[1]Industrie_Kennziffern!I149</f>
        <v>238.40600653970264</v>
      </c>
      <c r="J59" s="3">
        <f>[1]Industrie_Kennziffern!J149</f>
        <v>289.8633713420657</v>
      </c>
      <c r="K59" s="3">
        <f>[1]Industrie_Kennziffern!K149</f>
        <v>289.34676069037175</v>
      </c>
      <c r="L59" s="3">
        <f>[1]Industrie_Kennziffern!L149</f>
        <v>269.37611579823431</v>
      </c>
      <c r="M59" s="3">
        <f>[1]Industrie_Kennziffern!M149</f>
        <v>268.39450422352479</v>
      </c>
      <c r="N59" s="3">
        <f>[1]Industrie_Kennziffern!N149</f>
        <v>555.63311884174539</v>
      </c>
      <c r="O59" s="3">
        <f>[1]Industrie_Kennziffern!O149</f>
        <v>704.28795258428966</v>
      </c>
      <c r="P59" s="3">
        <f>[1]Industrie_Kennziffern!P149</f>
        <v>290.66772915554685</v>
      </c>
      <c r="Q59" s="3">
        <f>[1]Industrie_Kennziffern!Q149</f>
        <v>349.75942356246219</v>
      </c>
      <c r="R59" s="3">
        <f>[1]Industrie_Kennziffern!R149</f>
        <v>261.67900341803312</v>
      </c>
      <c r="S59" s="3">
        <f>[1]Industrie_Kennziffern!S149</f>
        <v>308.40000686966528</v>
      </c>
      <c r="T59" s="3">
        <f>[1]Industrie_Kennziffern!T149</f>
        <v>279.77356252980081</v>
      </c>
      <c r="U59" s="3">
        <f>[1]Industrie_Kennziffern!U149</f>
        <v>267.76151820317529</v>
      </c>
      <c r="V59" s="3">
        <f>[1]Industrie_Kennziffern!V149</f>
        <v>283.73314496824878</v>
      </c>
      <c r="X59" s="18" t="str">
        <f t="shared" si="16"/>
        <v>NW</v>
      </c>
      <c r="Y59" s="19">
        <f t="shared" ref="Y59:Y63" si="18">MIN(L59:U59)</f>
        <v>261.67900341803312</v>
      </c>
      <c r="Z59" s="18" t="str">
        <f t="shared" si="17"/>
        <v>HH</v>
      </c>
      <c r="AA59" s="19">
        <f t="shared" ref="AA59:AA63" si="19">MAX(L59:U59)</f>
        <v>704.28795258428966</v>
      </c>
    </row>
    <row r="60" spans="1:27" x14ac:dyDescent="0.35">
      <c r="A60">
        <f>[1]Industrie_Kennziffern!A150</f>
        <v>2021</v>
      </c>
      <c r="B60" s="3">
        <f>[1]Industrie_Kennziffern!B150</f>
        <v>284.38980351039913</v>
      </c>
      <c r="C60" s="3">
        <f>[1]Industrie_Kennziffern!C150</f>
        <v>279.60545808966862</v>
      </c>
      <c r="D60" s="3">
        <f>[1]Industrie_Kennziffern!D150</f>
        <v>256.12054439862203</v>
      </c>
      <c r="E60" s="3">
        <f>[1]Industrie_Kennziffern!E150</f>
        <v>342.44601868701545</v>
      </c>
      <c r="F60" s="3">
        <f>[1]Industrie_Kennziffern!F150</f>
        <v>220.72631357839461</v>
      </c>
      <c r="G60" s="3">
        <f>[1]Industrie_Kennziffern!G150</f>
        <v>338.85026096346513</v>
      </c>
      <c r="H60" s="14">
        <f>[1]Industrie_Kennziffern!H150</f>
        <v>276.19506510596199</v>
      </c>
      <c r="I60" s="3">
        <f>[1]Industrie_Kennziffern!I150</f>
        <v>269.17116297963173</v>
      </c>
      <c r="J60" s="3">
        <f>[1]Industrie_Kennziffern!J150</f>
        <v>326.45192389431207</v>
      </c>
      <c r="K60" s="3">
        <f>[1]Industrie_Kennziffern!K150</f>
        <v>326.26092643819317</v>
      </c>
      <c r="L60" s="3">
        <f>[1]Industrie_Kennziffern!L150</f>
        <v>303.89372403065977</v>
      </c>
      <c r="M60" s="3">
        <f>[1]Industrie_Kennziffern!M150</f>
        <v>293.65327597586855</v>
      </c>
      <c r="N60" s="3">
        <f>[1]Industrie_Kennziffern!N150</f>
        <v>569.46422680412365</v>
      </c>
      <c r="O60" s="3">
        <f>[1]Industrie_Kennziffern!O150</f>
        <v>1120.8365766753461</v>
      </c>
      <c r="P60" s="3">
        <f>[1]Industrie_Kennziffern!P150</f>
        <v>327.58226687093963</v>
      </c>
      <c r="Q60" s="3">
        <f>[1]Industrie_Kennziffern!Q150</f>
        <v>375.32733594549757</v>
      </c>
      <c r="R60" s="3">
        <f>[1]Industrie_Kennziffern!R150</f>
        <v>291.20624059512267</v>
      </c>
      <c r="S60" s="3">
        <f>[1]Industrie_Kennziffern!S150</f>
        <v>359.59185900154597</v>
      </c>
      <c r="T60" s="3">
        <f>[1]Industrie_Kennziffern!T150</f>
        <v>314.21545382244756</v>
      </c>
      <c r="U60" s="3">
        <f>[1]Industrie_Kennziffern!U150</f>
        <v>292.92905981014758</v>
      </c>
      <c r="V60" s="3">
        <f>[1]Industrie_Kennziffern!V150</f>
        <v>319.62399487448516</v>
      </c>
      <c r="X60" s="18" t="str">
        <f t="shared" si="16"/>
        <v>NW</v>
      </c>
      <c r="Y60" s="19">
        <f t="shared" si="18"/>
        <v>291.20624059512267</v>
      </c>
      <c r="Z60" s="18" t="str">
        <f t="shared" si="17"/>
        <v>HH</v>
      </c>
      <c r="AA60" s="19">
        <f t="shared" si="19"/>
        <v>1120.8365766753461</v>
      </c>
    </row>
    <row r="61" spans="1:27" x14ac:dyDescent="0.35">
      <c r="A61">
        <f>[1]Industrie_Kennziffern!A151</f>
        <v>2022</v>
      </c>
      <c r="B61" s="3">
        <f>[1]Industrie_Kennziffern!B151</f>
        <v>354.77450821624194</v>
      </c>
      <c r="C61" s="3">
        <f>[1]Industrie_Kennziffern!C151</f>
        <v>293.15815570046078</v>
      </c>
      <c r="D61" s="3">
        <f>[1]Industrie_Kennziffern!D151</f>
        <v>293.13975088830665</v>
      </c>
      <c r="E61" s="3">
        <f>[1]Industrie_Kennziffern!E151</f>
        <v>453.84726967063307</v>
      </c>
      <c r="F61" s="3">
        <f>[1]Industrie_Kennziffern!F151</f>
        <v>248.35730171371264</v>
      </c>
      <c r="G61" s="3">
        <f>[1]Industrie_Kennziffern!G151</f>
        <v>494.77587717221462</v>
      </c>
      <c r="H61" s="14">
        <f>[1]Industrie_Kennziffern!H151</f>
        <v>337.07852305264481</v>
      </c>
      <c r="I61" s="3">
        <f>[1]Industrie_Kennziffern!I151</f>
        <v>319.3630792881184</v>
      </c>
      <c r="J61" s="3">
        <f>[1]Industrie_Kennziffern!J151</f>
        <v>382.59579574580562</v>
      </c>
      <c r="K61" s="3">
        <f>[1]Industrie_Kennziffern!K151</f>
        <v>380.85830757925339</v>
      </c>
      <c r="L61" s="3">
        <f>[1]Industrie_Kennziffern!L151</f>
        <v>336.95464009197275</v>
      </c>
      <c r="M61" s="3">
        <f>[1]Industrie_Kennziffern!M151</f>
        <v>360.62065931496471</v>
      </c>
      <c r="N61" s="3">
        <f>[1]Industrie_Kennziffern!N151</f>
        <v>742.2279689553219</v>
      </c>
      <c r="O61" s="3">
        <f>[1]Industrie_Kennziffern!O151</f>
        <v>1567.1966078036028</v>
      </c>
      <c r="P61" s="3">
        <f>[1]Industrie_Kennziffern!P151</f>
        <v>346.29981979046823</v>
      </c>
      <c r="Q61" s="3">
        <f>[1]Industrie_Kennziffern!Q151</f>
        <v>426.28253940877596</v>
      </c>
      <c r="R61" s="3">
        <f>[1]Industrie_Kennziffern!R151</f>
        <v>335.19162180541986</v>
      </c>
      <c r="S61" s="3">
        <f>[1]Industrie_Kennziffern!S151</f>
        <v>413.65370977001788</v>
      </c>
      <c r="T61" s="3">
        <f>[1]Industrie_Kennziffern!T151</f>
        <v>368.79276890402525</v>
      </c>
      <c r="U61" s="3">
        <f>[1]Industrie_Kennziffern!U151</f>
        <v>336.84198195831146</v>
      </c>
      <c r="V61" s="3">
        <f>[1]Industrie_Kennziffern!V151</f>
        <v>375.03695843660239</v>
      </c>
      <c r="X61" s="18" t="str">
        <f t="shared" si="16"/>
        <v>NW</v>
      </c>
      <c r="Y61" s="19">
        <f t="shared" si="18"/>
        <v>335.19162180541986</v>
      </c>
      <c r="Z61" s="18" t="str">
        <f t="shared" si="17"/>
        <v>HH</v>
      </c>
      <c r="AA61" s="19">
        <f t="shared" si="19"/>
        <v>1567.1966078036028</v>
      </c>
    </row>
    <row r="62" spans="1:27" x14ac:dyDescent="0.35">
      <c r="A62">
        <f>[1]Industrie_Kennziffern!A152</f>
        <v>2023</v>
      </c>
      <c r="B62" s="3">
        <f>[1]Industrie_Kennziffern!B152</f>
        <v>388.04818085947801</v>
      </c>
      <c r="C62" s="3">
        <f>[1]Industrie_Kennziffern!C152</f>
        <v>339.79606605148132</v>
      </c>
      <c r="D62" s="3">
        <f>[1]Industrie_Kennziffern!D152</f>
        <v>301.07933618806135</v>
      </c>
      <c r="E62" s="3">
        <f>[1]Industrie_Kennziffern!E152</f>
        <v>410.16841550959089</v>
      </c>
      <c r="F62" s="3">
        <f>[1]Industrie_Kennziffern!F152</f>
        <v>248.79689611424189</v>
      </c>
      <c r="G62" s="3">
        <f>[1]Industrie_Kennziffern!G152</f>
        <v>434.99088303021756</v>
      </c>
      <c r="H62" s="14">
        <f>[1]Industrie_Kennziffern!H152</f>
        <v>334.84124355154995</v>
      </c>
      <c r="I62" s="3">
        <f>[1]Industrie_Kennziffern!I152</f>
        <v>323.50136155687079</v>
      </c>
      <c r="J62" s="3">
        <f>[1]Industrie_Kennziffern!J152</f>
        <v>382.01958614015643</v>
      </c>
      <c r="K62" s="3">
        <f>[1]Industrie_Kennziffern!K152</f>
        <v>381.19659098168995</v>
      </c>
      <c r="L62" s="3">
        <f>[1]Industrie_Kennziffern!L152</f>
        <v>341.82834101734244</v>
      </c>
      <c r="M62" s="3">
        <f>[1]Industrie_Kennziffern!M152</f>
        <v>378.59479847381721</v>
      </c>
      <c r="N62" s="3">
        <f>[1]Industrie_Kennziffern!N152</f>
        <v>782.00264108119256</v>
      </c>
      <c r="O62" s="3">
        <f>[1]Industrie_Kennziffern!O152</f>
        <v>1341.4771058773606</v>
      </c>
      <c r="P62" s="3">
        <f>[1]Industrie_Kennziffern!P152</f>
        <v>351.20688394429158</v>
      </c>
      <c r="Q62" s="3">
        <f>[1]Industrie_Kennziffern!Q152</f>
        <v>435.4399522725036</v>
      </c>
      <c r="R62" s="3">
        <f>[1]Industrie_Kennziffern!R152</f>
        <v>326.57151700573058</v>
      </c>
      <c r="S62" s="3">
        <f>[1]Industrie_Kennziffern!S152</f>
        <v>377.09287735849057</v>
      </c>
      <c r="T62" s="3">
        <f>[1]Industrie_Kennziffern!T152</f>
        <v>377.35348428777519</v>
      </c>
      <c r="U62" s="3">
        <f>[1]Industrie_Kennziffern!U152</f>
        <v>341.10852422356595</v>
      </c>
      <c r="V62" s="3">
        <f>[1]Industrie_Kennziffern!V152</f>
        <v>375.05406826249964</v>
      </c>
      <c r="X62" s="18" t="str">
        <f t="shared" si="16"/>
        <v>NW</v>
      </c>
      <c r="Y62" s="19">
        <f t="shared" si="18"/>
        <v>326.57151700573058</v>
      </c>
      <c r="Z62" s="18" t="str">
        <f t="shared" si="17"/>
        <v>HH</v>
      </c>
      <c r="AA62" s="19">
        <f t="shared" si="19"/>
        <v>1341.4771058773606</v>
      </c>
    </row>
    <row r="63" spans="1:27" x14ac:dyDescent="0.35">
      <c r="A63">
        <f>[1]Industrie_Kennziffern!A153</f>
        <v>2024</v>
      </c>
      <c r="B63" s="3">
        <f>[1]Industrie_Kennziffern!B153</f>
        <v>374.80667418562996</v>
      </c>
      <c r="C63" s="3">
        <f>[1]Industrie_Kennziffern!C153</f>
        <v>391.14077812622503</v>
      </c>
      <c r="D63" s="3">
        <f>[1]Industrie_Kennziffern!D153</f>
        <v>294.37787195117596</v>
      </c>
      <c r="E63" s="3">
        <f>[1]Industrie_Kennziffern!E153</f>
        <v>399.44267761780833</v>
      </c>
      <c r="F63" s="3">
        <f>[1]Industrie_Kennziffern!F153</f>
        <v>241.60875528631843</v>
      </c>
      <c r="G63" s="3">
        <f>[1]Industrie_Kennziffern!G153</f>
        <v>424.47284158369558</v>
      </c>
      <c r="H63" s="14">
        <f>[1]Industrie_Kennziffern!H153</f>
        <v>330.7497952184882</v>
      </c>
      <c r="I63" s="3">
        <f>[1]Industrie_Kennziffern!I153</f>
        <v>319.88951314665184</v>
      </c>
      <c r="J63" s="3">
        <f>[1]Industrie_Kennziffern!J153</f>
        <v>371.97644556700521</v>
      </c>
      <c r="K63" s="3">
        <f>[1]Industrie_Kennziffern!K153</f>
        <v>371.14896651269783</v>
      </c>
      <c r="L63" s="3">
        <f>[1]Industrie_Kennziffern!L153</f>
        <v>336.81333771570951</v>
      </c>
      <c r="M63" s="3">
        <f>[1]Industrie_Kennziffern!M153</f>
        <v>360.11132973625467</v>
      </c>
      <c r="N63" s="3">
        <f>[1]Industrie_Kennziffern!N153</f>
        <v>733.81489704055241</v>
      </c>
      <c r="O63" s="3">
        <f>[1]Industrie_Kennziffern!O153</f>
        <v>1319.1213438816822</v>
      </c>
      <c r="P63" s="3">
        <f>[1]Industrie_Kennziffern!P153</f>
        <v>339.60760367454066</v>
      </c>
      <c r="Q63" s="3">
        <f>[1]Industrie_Kennziffern!Q153</f>
        <v>437.20015493761724</v>
      </c>
      <c r="R63" s="3">
        <f>[1]Industrie_Kennziffern!R153</f>
        <v>317.9734609919704</v>
      </c>
      <c r="S63" s="3">
        <f>[1]Industrie_Kennziffern!S153</f>
        <v>348.03320802639888</v>
      </c>
      <c r="T63" s="3">
        <f>[1]Industrie_Kennziffern!T153</f>
        <v>363.63779135313706</v>
      </c>
      <c r="U63" s="3">
        <f>[1]Industrie_Kennziffern!U153</f>
        <v>342.78488741518709</v>
      </c>
      <c r="V63" s="3">
        <f>[1]Industrie_Kennziffern!V153</f>
        <v>365.82485339092409</v>
      </c>
      <c r="X63" s="18" t="str">
        <f t="shared" si="16"/>
        <v>NW</v>
      </c>
      <c r="Y63" s="19">
        <f t="shared" si="18"/>
        <v>317.9734609919704</v>
      </c>
      <c r="Z63" s="18" t="str">
        <f t="shared" si="17"/>
        <v>HH</v>
      </c>
      <c r="AA63" s="19">
        <f t="shared" si="19"/>
        <v>1319.1213438816822</v>
      </c>
    </row>
    <row r="64" spans="1:27" x14ac:dyDescent="0.35">
      <c r="A64">
        <f>A63+1</f>
        <v>2025</v>
      </c>
      <c r="B64" s="3"/>
      <c r="C64" s="3"/>
      <c r="D64" s="3"/>
      <c r="E64" s="3"/>
      <c r="F64" s="3"/>
      <c r="G64" s="3"/>
      <c r="H64" s="14"/>
      <c r="I64" s="3"/>
      <c r="J64" s="3"/>
      <c r="K64" s="3"/>
      <c r="L64" s="3"/>
      <c r="M64" s="3"/>
      <c r="N64" s="3"/>
      <c r="O64" s="3"/>
      <c r="P64" s="3"/>
      <c r="Q64" s="3"/>
      <c r="R64" s="3"/>
      <c r="S64" s="3"/>
      <c r="T64" s="3"/>
      <c r="U64" s="3"/>
      <c r="V64" s="3"/>
      <c r="X64" s="18"/>
      <c r="Y64" s="19"/>
      <c r="Z64" s="18"/>
      <c r="AA64" s="19"/>
    </row>
    <row r="65" spans="1:27" x14ac:dyDescent="0.35">
      <c r="B65" s="3"/>
      <c r="C65" s="3"/>
      <c r="D65" s="3"/>
      <c r="E65" s="3"/>
      <c r="F65" s="3"/>
      <c r="G65" s="3"/>
      <c r="H65" s="14"/>
      <c r="I65" s="3"/>
      <c r="J65" s="3"/>
      <c r="K65" s="3"/>
      <c r="L65" s="3"/>
      <c r="M65" s="3"/>
      <c r="N65" s="3"/>
      <c r="O65" s="3"/>
      <c r="P65" s="3"/>
      <c r="Q65" s="3"/>
      <c r="R65" s="3"/>
      <c r="S65" s="3"/>
      <c r="T65" s="3"/>
      <c r="U65" s="3"/>
      <c r="V65" s="3"/>
    </row>
    <row r="66" spans="1:27" x14ac:dyDescent="0.35">
      <c r="A66" s="4" t="s">
        <v>765</v>
      </c>
      <c r="B66" s="3"/>
      <c r="C66" s="3"/>
      <c r="D66" s="3"/>
      <c r="E66" s="3"/>
      <c r="F66" s="3"/>
      <c r="G66" s="3"/>
      <c r="H66" s="14"/>
      <c r="I66" s="3"/>
      <c r="J66" s="3"/>
      <c r="K66" s="3"/>
      <c r="L66" s="3"/>
      <c r="M66" s="3"/>
      <c r="N66" s="3"/>
      <c r="O66" s="3"/>
      <c r="P66" s="3"/>
      <c r="Q66" s="3"/>
      <c r="R66" s="3"/>
      <c r="S66" s="3"/>
      <c r="T66" s="3"/>
      <c r="U66" s="3"/>
      <c r="V66" s="3"/>
    </row>
    <row r="67" spans="1:27" x14ac:dyDescent="0.35">
      <c r="A67">
        <f>[1]Industrie_Kennziffern!A244</f>
        <v>2019</v>
      </c>
      <c r="B67" s="3">
        <f>[1]Industrie_Kennziffern!B244</f>
        <v>86.075469970974751</v>
      </c>
      <c r="C67" s="3">
        <f>[1]Industrie_Kennziffern!C244</f>
        <v>75.366178243789577</v>
      </c>
      <c r="D67" s="3">
        <f>[1]Industrie_Kennziffern!D244</f>
        <v>75.42832189373334</v>
      </c>
      <c r="E67" s="3">
        <f>[1]Industrie_Kennziffern!E244</f>
        <v>103.18290185769999</v>
      </c>
      <c r="F67" s="3">
        <f>[1]Industrie_Kennziffern!F244</f>
        <v>66.556566970145909</v>
      </c>
      <c r="G67" s="3">
        <f>[1]Industrie_Kennziffern!G244</f>
        <v>97.924547882553568</v>
      </c>
      <c r="H67" s="14">
        <f>[1]Industrie_Kennziffern!H244</f>
        <v>81.567403851372859</v>
      </c>
      <c r="I67" s="3">
        <f>[1]Industrie_Kennziffern!I244</f>
        <v>79.675720384165032</v>
      </c>
      <c r="J67" s="3">
        <f>[1]Industrie_Kennziffern!J244</f>
        <v>99.967475424086587</v>
      </c>
      <c r="K67" s="3">
        <f>[1]Industrie_Kennziffern!K244</f>
        <v>100</v>
      </c>
      <c r="L67" s="3">
        <f>[1]Industrie_Kennziffern!L244</f>
        <v>89.831824183781151</v>
      </c>
      <c r="M67" s="3">
        <f>[1]Industrie_Kennziffern!M244</f>
        <v>93.053890465891058</v>
      </c>
      <c r="N67" s="3">
        <f>[1]Industrie_Kennziffern!N244</f>
        <v>216.78088184778642</v>
      </c>
      <c r="O67" s="3">
        <f>[1]Industrie_Kennziffern!O244</f>
        <v>278.85923997899641</v>
      </c>
      <c r="P67" s="3">
        <f>[1]Industrie_Kennziffern!P244</f>
        <v>97.055097559327336</v>
      </c>
      <c r="Q67" s="3">
        <f>[1]Industrie_Kennziffern!Q244</f>
        <v>123.40668860504924</v>
      </c>
      <c r="R67" s="3">
        <f>[1]Industrie_Kennziffern!R244</f>
        <v>90.224917371561503</v>
      </c>
      <c r="S67" s="3">
        <f>[1]Industrie_Kennziffern!S244</f>
        <v>105.8488661177233</v>
      </c>
      <c r="T67" s="3">
        <f>[1]Industrie_Kennziffern!T244</f>
        <v>100.87626683875513</v>
      </c>
      <c r="U67" s="3">
        <f>[1]Industrie_Kennziffern!U244</f>
        <v>89.702375220839698</v>
      </c>
      <c r="V67" s="3">
        <f>[1]Industrie_Kennziffern!V244</f>
        <v>97.545954745808388</v>
      </c>
      <c r="X67" s="18" t="str">
        <f t="shared" ref="X67:X72" si="20">HLOOKUP(Y67,$L67:$U238,ROW(L$196)-ROW(X67)+1,0)</f>
        <v>SH</v>
      </c>
      <c r="Y67" s="19">
        <f>MIN(L67:U67)</f>
        <v>89.702375220839698</v>
      </c>
      <c r="Z67" s="18" t="str">
        <f t="shared" ref="Z67:Z72" si="21">HLOOKUP(AA67,$L67:$U238,ROW(N$196)-ROW(Z67)+1,0)</f>
        <v>HH</v>
      </c>
      <c r="AA67" s="19">
        <f>MAX(L67:U67)</f>
        <v>278.85923997899641</v>
      </c>
    </row>
    <row r="68" spans="1:27" x14ac:dyDescent="0.35">
      <c r="A68">
        <f>[1]Industrie_Kennziffern!A245</f>
        <v>2020</v>
      </c>
      <c r="B68" s="3">
        <f>[1]Industrie_Kennziffern!B245</f>
        <v>90.155142503592941</v>
      </c>
      <c r="C68" s="3">
        <f>[1]Industrie_Kennziffern!C245</f>
        <v>82.730625242786843</v>
      </c>
      <c r="D68" s="3">
        <f>[1]Industrie_Kennziffern!D245</f>
        <v>77.794218533370838</v>
      </c>
      <c r="E68" s="3">
        <f>[1]Industrie_Kennziffern!E245</f>
        <v>104.68047196827266</v>
      </c>
      <c r="F68" s="3">
        <f>[1]Industrie_Kennziffern!F245</f>
        <v>68.182369688188601</v>
      </c>
      <c r="G68" s="3">
        <f>[1]Industrie_Kennziffern!G245</f>
        <v>111.56844887203093</v>
      </c>
      <c r="H68" s="14">
        <f>[1]Industrie_Kennziffern!H245</f>
        <v>85.38280042536114</v>
      </c>
      <c r="I68" s="3">
        <f>[1]Industrie_Kennziffern!I245</f>
        <v>82.394565596958415</v>
      </c>
      <c r="J68" s="3">
        <f>[1]Industrie_Kennziffern!J245</f>
        <v>100.17854378271294</v>
      </c>
      <c r="K68" s="3">
        <f>[1]Industrie_Kennziffern!K245</f>
        <v>100</v>
      </c>
      <c r="L68" s="3">
        <f>[1]Industrie_Kennziffern!L245</f>
        <v>93.098023684630803</v>
      </c>
      <c r="M68" s="3">
        <f>[1]Industrie_Kennziffern!M245</f>
        <v>92.758772755272744</v>
      </c>
      <c r="N68" s="3">
        <f>[1]Industrie_Kennziffern!N245</f>
        <v>192.03018465319025</v>
      </c>
      <c r="O68" s="3">
        <f>[1]Industrie_Kennziffern!O245</f>
        <v>243.40619915836692</v>
      </c>
      <c r="P68" s="3">
        <f>[1]Industrie_Kennziffern!P245</f>
        <v>100.45653473431786</v>
      </c>
      <c r="Q68" s="3">
        <f>[1]Industrie_Kennziffern!Q245</f>
        <v>120.87898365544089</v>
      </c>
      <c r="R68" s="3">
        <f>[1]Industrie_Kennziffern!R245</f>
        <v>90.437854840218606</v>
      </c>
      <c r="S68" s="3">
        <f>[1]Industrie_Kennziffern!S245</f>
        <v>106.58491774154759</v>
      </c>
      <c r="T68" s="3">
        <f>[1]Industrie_Kennziffern!T245</f>
        <v>96.691444501493777</v>
      </c>
      <c r="U68" s="3">
        <f>[1]Industrie_Kennziffern!U245</f>
        <v>92.54000893747876</v>
      </c>
      <c r="V68" s="3">
        <f>[1]Industrie_Kennziffern!V245</f>
        <v>98.059900270274653</v>
      </c>
      <c r="X68" s="18" t="str">
        <f t="shared" si="20"/>
        <v>NW</v>
      </c>
      <c r="Y68" s="19">
        <f t="shared" ref="Y68:Y72" si="22">MIN(L68:U68)</f>
        <v>90.437854840218606</v>
      </c>
      <c r="Z68" s="18" t="str">
        <f t="shared" si="21"/>
        <v>HH</v>
      </c>
      <c r="AA68" s="19">
        <f t="shared" ref="AA68:AA72" si="23">MAX(L68:U68)</f>
        <v>243.40619915836692</v>
      </c>
    </row>
    <row r="69" spans="1:27" x14ac:dyDescent="0.35">
      <c r="A69">
        <f>[1]Industrie_Kennziffern!A246</f>
        <v>2021</v>
      </c>
      <c r="B69" s="3">
        <f>[1]Industrie_Kennziffern!B246</f>
        <v>87.166369143586024</v>
      </c>
      <c r="C69" s="3">
        <f>[1]Industrie_Kennziffern!C246</f>
        <v>85.699952226009827</v>
      </c>
      <c r="D69" s="3">
        <f>[1]Industrie_Kennziffern!D246</f>
        <v>78.501752322811939</v>
      </c>
      <c r="E69" s="3">
        <f>[1]Industrie_Kennziffern!E246</f>
        <v>104.96078167420038</v>
      </c>
      <c r="F69" s="3">
        <f>[1]Industrie_Kennziffern!F246</f>
        <v>67.653309266320917</v>
      </c>
      <c r="G69" s="3">
        <f>[1]Industrie_Kennziffern!G246</f>
        <v>103.85867062375821</v>
      </c>
      <c r="H69" s="14">
        <f>[1]Industrie_Kennziffern!H246</f>
        <v>84.654656051276916</v>
      </c>
      <c r="I69" s="3">
        <f>[1]Industrie_Kennziffern!I246</f>
        <v>82.501807960330027</v>
      </c>
      <c r="J69" s="3">
        <f>[1]Industrie_Kennziffern!J246</f>
        <v>100.05854132096172</v>
      </c>
      <c r="K69" s="3">
        <f>[1]Industrie_Kennziffern!K246</f>
        <v>100</v>
      </c>
      <c r="L69" s="3">
        <f>[1]Industrie_Kennziffern!L246</f>
        <v>93.144382120250427</v>
      </c>
      <c r="M69" s="3">
        <f>[1]Industrie_Kennziffern!M246</f>
        <v>90.005652586626312</v>
      </c>
      <c r="N69" s="3">
        <f>[1]Industrie_Kennziffern!N246</f>
        <v>174.54257640379836</v>
      </c>
      <c r="O69" s="3">
        <f>[1]Industrie_Kennziffern!O246</f>
        <v>343.539935631145</v>
      </c>
      <c r="P69" s="3">
        <f>[1]Industrie_Kennziffern!P246</f>
        <v>100.40499499807459</v>
      </c>
      <c r="Q69" s="3">
        <f>[1]Industrie_Kennziffern!Q246</f>
        <v>115.03900882124158</v>
      </c>
      <c r="R69" s="3">
        <f>[1]Industrie_Kennziffern!R246</f>
        <v>89.25562854683082</v>
      </c>
      <c r="S69" s="3">
        <f>[1]Industrie_Kennziffern!S246</f>
        <v>110.21603565196368</v>
      </c>
      <c r="T69" s="3">
        <f>[1]Industrie_Kennziffern!T246</f>
        <v>96.308024761884099</v>
      </c>
      <c r="U69" s="3">
        <f>[1]Industrie_Kennziffern!U246</f>
        <v>89.783678054270482</v>
      </c>
      <c r="V69" s="3">
        <f>[1]Industrie_Kennziffern!V246</f>
        <v>97.965759603467163</v>
      </c>
      <c r="X69" s="18" t="str">
        <f t="shared" si="20"/>
        <v>NW</v>
      </c>
      <c r="Y69" s="19">
        <f t="shared" si="22"/>
        <v>89.25562854683082</v>
      </c>
      <c r="Z69" s="18" t="str">
        <f t="shared" si="21"/>
        <v>HH</v>
      </c>
      <c r="AA69" s="19">
        <f t="shared" si="23"/>
        <v>343.539935631145</v>
      </c>
    </row>
    <row r="70" spans="1:27" x14ac:dyDescent="0.35">
      <c r="A70">
        <f>[1]Industrie_Kennziffern!A247</f>
        <v>2022</v>
      </c>
      <c r="B70" s="3">
        <f>[1]Industrie_Kennziffern!B247</f>
        <v>93.151311434217916</v>
      </c>
      <c r="C70" s="3">
        <f>[1]Industrie_Kennziffern!C247</f>
        <v>76.973023790338885</v>
      </c>
      <c r="D70" s="3">
        <f>[1]Industrie_Kennziffern!D247</f>
        <v>76.968191333809031</v>
      </c>
      <c r="E70" s="3">
        <f>[1]Industrie_Kennziffern!E247</f>
        <v>119.16433503979462</v>
      </c>
      <c r="F70" s="3">
        <f>[1]Industrie_Kennziffern!F247</f>
        <v>65.209894801108305</v>
      </c>
      <c r="G70" s="3">
        <f>[1]Industrie_Kennziffern!G247</f>
        <v>129.91074825622806</v>
      </c>
      <c r="H70" s="14">
        <f>[1]Industrie_Kennziffern!H247</f>
        <v>88.504967948612119</v>
      </c>
      <c r="I70" s="3">
        <f>[1]Industrie_Kennziffern!I247</f>
        <v>83.853515318596976</v>
      </c>
      <c r="J70" s="3">
        <f>[1]Industrie_Kennziffern!J247</f>
        <v>100.45620329975095</v>
      </c>
      <c r="K70" s="3">
        <f>[1]Industrie_Kennziffern!K247</f>
        <v>100</v>
      </c>
      <c r="L70" s="3">
        <f>[1]Industrie_Kennziffern!L247</f>
        <v>88.472440639057169</v>
      </c>
      <c r="M70" s="3">
        <f>[1]Industrie_Kennziffern!M247</f>
        <v>94.686305152979386</v>
      </c>
      <c r="N70" s="3">
        <f>[1]Industrie_Kennziffern!N247</f>
        <v>194.88296675814811</v>
      </c>
      <c r="O70" s="3">
        <f>[1]Industrie_Kennziffern!O247</f>
        <v>411.49072413957583</v>
      </c>
      <c r="P70" s="3">
        <f>[1]Industrie_Kennziffern!P247</f>
        <v>90.926156236832554</v>
      </c>
      <c r="Q70" s="3">
        <f>[1]Industrie_Kennziffern!Q247</f>
        <v>111.92680609180887</v>
      </c>
      <c r="R70" s="3">
        <f>[1]Industrie_Kennziffern!R247</f>
        <v>88.009534027472753</v>
      </c>
      <c r="S70" s="3">
        <f>[1]Industrie_Kennziffern!S247</f>
        <v>108.61091947795836</v>
      </c>
      <c r="T70" s="3">
        <f>[1]Industrie_Kennziffern!T247</f>
        <v>96.83201378698628</v>
      </c>
      <c r="U70" s="3">
        <f>[1]Industrie_Kennziffern!U247</f>
        <v>88.442860574392881</v>
      </c>
      <c r="V70" s="3">
        <f>[1]Industrie_Kennziffern!V247</f>
        <v>98.471518402827641</v>
      </c>
      <c r="X70" s="18" t="str">
        <f t="shared" si="20"/>
        <v>NW</v>
      </c>
      <c r="Y70" s="19">
        <f t="shared" si="22"/>
        <v>88.009534027472753</v>
      </c>
      <c r="Z70" s="18" t="str">
        <f t="shared" si="21"/>
        <v>HH</v>
      </c>
      <c r="AA70" s="19">
        <f t="shared" si="23"/>
        <v>411.49072413957583</v>
      </c>
    </row>
    <row r="71" spans="1:27" x14ac:dyDescent="0.35">
      <c r="A71">
        <f>[1]Industrie_Kennziffern!A248</f>
        <v>2023</v>
      </c>
      <c r="B71" s="3">
        <f>[1]Industrie_Kennziffern!B248</f>
        <v>101.7973901235956</v>
      </c>
      <c r="C71" s="3">
        <f>[1]Industrie_Kennziffern!C248</f>
        <v>89.139324456288946</v>
      </c>
      <c r="D71" s="3">
        <f>[1]Industrie_Kennziffern!D248</f>
        <v>78.982693788707863</v>
      </c>
      <c r="E71" s="3">
        <f>[1]Industrie_Kennziffern!E248</f>
        <v>107.60023179989363</v>
      </c>
      <c r="F71" s="3">
        <f>[1]Industrie_Kennziffern!F248</f>
        <v>65.267345511542715</v>
      </c>
      <c r="G71" s="3">
        <f>[1]Industrie_Kennziffern!G248</f>
        <v>114.11195517514781</v>
      </c>
      <c r="H71" s="14">
        <f>[1]Industrie_Kennziffern!H248</f>
        <v>87.83951679348398</v>
      </c>
      <c r="I71" s="3">
        <f>[1]Industrie_Kennziffern!I248</f>
        <v>84.864704777071196</v>
      </c>
      <c r="J71" s="3">
        <f>[1]Industrie_Kennziffern!J248</f>
        <v>100.21589782750864</v>
      </c>
      <c r="K71" s="3">
        <f>[1]Industrie_Kennziffern!K248</f>
        <v>100</v>
      </c>
      <c r="L71" s="3">
        <f>[1]Industrie_Kennziffern!L248</f>
        <v>89.672454870867796</v>
      </c>
      <c r="M71" s="3">
        <f>[1]Industrie_Kennziffern!M248</f>
        <v>99.317467005365287</v>
      </c>
      <c r="N71" s="3">
        <f>[1]Industrie_Kennziffern!N248</f>
        <v>205.14418533159301</v>
      </c>
      <c r="O71" s="3">
        <f>[1]Industrie_Kennziffern!O248</f>
        <v>351.91214654429996</v>
      </c>
      <c r="P71" s="3">
        <f>[1]Industrie_Kennziffern!P248</f>
        <v>92.132745216801041</v>
      </c>
      <c r="Q71" s="3">
        <f>[1]Industrie_Kennziffern!Q248</f>
        <v>114.22976033209571</v>
      </c>
      <c r="R71" s="3">
        <f>[1]Industrie_Kennziffern!R248</f>
        <v>85.67010427997684</v>
      </c>
      <c r="S71" s="3">
        <f>[1]Industrie_Kennziffern!S248</f>
        <v>98.923465287915832</v>
      </c>
      <c r="T71" s="3">
        <f>[1]Industrie_Kennziffern!T248</f>
        <v>98.991830781062944</v>
      </c>
      <c r="U71" s="3">
        <f>[1]Industrie_Kennziffern!U248</f>
        <v>89.483624012773618</v>
      </c>
      <c r="V71" s="3">
        <f>[1]Industrie_Kennziffern!V248</f>
        <v>98.388620763010621</v>
      </c>
      <c r="X71" s="18" t="str">
        <f t="shared" si="20"/>
        <v>NW</v>
      </c>
      <c r="Y71" s="19">
        <f t="shared" si="22"/>
        <v>85.67010427997684</v>
      </c>
      <c r="Z71" s="18" t="str">
        <f t="shared" si="21"/>
        <v>HH</v>
      </c>
      <c r="AA71" s="19">
        <f t="shared" si="23"/>
        <v>351.91214654429996</v>
      </c>
    </row>
    <row r="72" spans="1:27" x14ac:dyDescent="0.35">
      <c r="A72">
        <f>[1]Industrie_Kennziffern!A249</f>
        <v>2024</v>
      </c>
      <c r="B72" s="3">
        <f>[1]Industrie_Kennziffern!B249</f>
        <v>100.98550932454422</v>
      </c>
      <c r="C72" s="3">
        <f>[1]Industrie_Kennziffern!C249</f>
        <v>105.38646565592504</v>
      </c>
      <c r="D72" s="3">
        <f>[1]Industrie_Kennziffern!D249</f>
        <v>79.315288068060568</v>
      </c>
      <c r="E72" s="3">
        <f>[1]Industrie_Kennziffern!E249</f>
        <v>107.62327627393313</v>
      </c>
      <c r="F72" s="3">
        <f>[1]Industrie_Kennziffern!F249</f>
        <v>65.09751530671511</v>
      </c>
      <c r="G72" s="3">
        <f>[1]Industrie_Kennziffern!G249</f>
        <v>114.36724331257795</v>
      </c>
      <c r="H72" s="14">
        <f>[1]Industrie_Kennziffern!H249</f>
        <v>89.115106078888289</v>
      </c>
      <c r="I72" s="3">
        <f>[1]Industrie_Kennziffern!I249</f>
        <v>86.188981247158537</v>
      </c>
      <c r="J72" s="3">
        <f>[1]Industrie_Kennziffern!J249</f>
        <v>100.22295065565785</v>
      </c>
      <c r="K72" s="3">
        <f>[1]Industrie_Kennziffern!K249</f>
        <v>100</v>
      </c>
      <c r="L72" s="3">
        <f>[1]Industrie_Kennziffern!L249</f>
        <v>90.74882812699046</v>
      </c>
      <c r="M72" s="3">
        <f>[1]Industrie_Kennziffern!M249</f>
        <v>97.026089852774646</v>
      </c>
      <c r="N72" s="3">
        <f>[1]Industrie_Kennziffern!N249</f>
        <v>197.71438512558731</v>
      </c>
      <c r="O72" s="3">
        <f>[1]Industrie_Kennziffern!O249</f>
        <v>355.41560475732916</v>
      </c>
      <c r="P72" s="3">
        <f>[1]Industrie_Kennziffern!P249</f>
        <v>91.501697247194656</v>
      </c>
      <c r="Q72" s="3">
        <f>[1]Industrie_Kennziffern!Q249</f>
        <v>117.79640909296715</v>
      </c>
      <c r="R72" s="3">
        <f>[1]Industrie_Kennziffern!R249</f>
        <v>85.672732428608782</v>
      </c>
      <c r="S72" s="3">
        <f>[1]Industrie_Kennziffern!S249</f>
        <v>93.771838110316253</v>
      </c>
      <c r="T72" s="3">
        <f>[1]Industrie_Kennziffern!T249</f>
        <v>97.97623708072382</v>
      </c>
      <c r="U72" s="3">
        <f>[1]Industrie_Kennziffern!U249</f>
        <v>92.357764224963745</v>
      </c>
      <c r="V72" s="3">
        <f>[1]Industrie_Kennziffern!V249</f>
        <v>98.565505066119698</v>
      </c>
      <c r="X72" s="18" t="str">
        <f t="shared" si="20"/>
        <v>NW</v>
      </c>
      <c r="Y72" s="19">
        <f t="shared" si="22"/>
        <v>85.672732428608782</v>
      </c>
      <c r="Z72" s="18" t="str">
        <f t="shared" si="21"/>
        <v>HH</v>
      </c>
      <c r="AA72" s="19">
        <f t="shared" si="23"/>
        <v>355.41560475732916</v>
      </c>
    </row>
    <row r="73" spans="1:27" x14ac:dyDescent="0.35">
      <c r="A73">
        <f>A72+1</f>
        <v>2025</v>
      </c>
      <c r="B73" s="3"/>
      <c r="C73" s="3"/>
      <c r="D73" s="3"/>
      <c r="E73" s="3"/>
      <c r="F73" s="3"/>
      <c r="G73" s="3"/>
      <c r="H73" s="14"/>
      <c r="I73" s="3"/>
      <c r="J73" s="3"/>
      <c r="K73" s="3"/>
      <c r="L73" s="3"/>
      <c r="M73" s="3"/>
      <c r="N73" s="3"/>
      <c r="O73" s="3"/>
      <c r="P73" s="3"/>
      <c r="Q73" s="3"/>
      <c r="R73" s="3"/>
      <c r="S73" s="3"/>
      <c r="T73" s="3"/>
      <c r="U73" s="3"/>
      <c r="V73" s="3"/>
      <c r="X73" s="18"/>
      <c r="Y73" s="19"/>
      <c r="Z73" s="18"/>
      <c r="AA73" s="19"/>
    </row>
    <row r="74" spans="1:27" x14ac:dyDescent="0.35">
      <c r="B74" s="3"/>
      <c r="C74" s="3"/>
      <c r="D74" s="3"/>
      <c r="E74" s="3"/>
      <c r="F74" s="3"/>
      <c r="G74" s="3"/>
      <c r="H74" s="14"/>
      <c r="I74" s="3"/>
      <c r="J74" s="3"/>
      <c r="K74" s="3"/>
      <c r="L74" s="3"/>
      <c r="M74" s="3"/>
      <c r="N74" s="3"/>
      <c r="O74" s="3"/>
      <c r="P74" s="3"/>
      <c r="Q74" s="3"/>
      <c r="R74" s="3"/>
      <c r="S74" s="3"/>
      <c r="T74" s="3"/>
      <c r="U74" s="3"/>
      <c r="V74" s="3"/>
    </row>
    <row r="75" spans="1:27" x14ac:dyDescent="0.35">
      <c r="A75" s="4" t="s">
        <v>761</v>
      </c>
      <c r="B75" s="3"/>
      <c r="C75" s="3"/>
      <c r="D75" s="3"/>
      <c r="E75" s="3"/>
      <c r="F75" s="3"/>
      <c r="G75" s="3"/>
      <c r="H75" s="14"/>
      <c r="I75" s="3"/>
      <c r="J75" s="3"/>
      <c r="K75" s="3"/>
      <c r="L75" s="3"/>
      <c r="M75" s="3"/>
      <c r="N75" s="3"/>
      <c r="O75" s="3"/>
      <c r="P75" s="3"/>
      <c r="Q75" s="3"/>
      <c r="R75" s="3"/>
      <c r="S75" s="3"/>
      <c r="T75" s="3"/>
      <c r="U75" s="3"/>
      <c r="V75" s="3"/>
    </row>
    <row r="76" spans="1:27" x14ac:dyDescent="0.35">
      <c r="A76">
        <f>[1]Industrie_Kennziffern!A167</f>
        <v>2019</v>
      </c>
      <c r="B76" s="3">
        <f>[1]Industrie_Kennziffern!B167</f>
        <v>39797.422107909042</v>
      </c>
      <c r="C76" s="3">
        <f>[1]Industrie_Kennziffern!C167</f>
        <v>35430.31788586748</v>
      </c>
      <c r="D76" s="3">
        <f>[1]Industrie_Kennziffern!D167</f>
        <v>38087.38744016624</v>
      </c>
      <c r="E76" s="3">
        <f>[1]Industrie_Kennziffern!E167</f>
        <v>36719.410786410073</v>
      </c>
      <c r="F76" s="3">
        <f>[1]Industrie_Kennziffern!F167</f>
        <v>35741.765046756584</v>
      </c>
      <c r="G76" s="3">
        <f>[1]Industrie_Kennziffern!G167</f>
        <v>54537.874953605293</v>
      </c>
      <c r="H76" s="14">
        <f>[1]Industrie_Kennziffern!H167</f>
        <v>39098.901380764895</v>
      </c>
      <c r="I76" s="3">
        <f>[1]Industrie_Kennziffern!I167</f>
        <v>37313.403190938632</v>
      </c>
      <c r="J76" s="3">
        <f>[1]Industrie_Kennziffern!J167</f>
        <v>52920.667790943698</v>
      </c>
      <c r="K76" s="3">
        <f>[1]Industrie_Kennziffern!K167</f>
        <v>52894.920927161023</v>
      </c>
      <c r="L76" s="3">
        <f>[1]Industrie_Kennziffern!L167</f>
        <v>55700.300488969326</v>
      </c>
      <c r="M76" s="3">
        <f>[1]Industrie_Kennziffern!M167</f>
        <v>53924.488478832856</v>
      </c>
      <c r="N76" s="3">
        <f>[1]Industrie_Kennziffern!N167</f>
        <v>57020.285370465877</v>
      </c>
      <c r="O76" s="3">
        <f>[1]Industrie_Kennziffern!O167</f>
        <v>65737.480898407011</v>
      </c>
      <c r="P76" s="3">
        <f>[1]Industrie_Kennziffern!P167</f>
        <v>53136.563769903485</v>
      </c>
      <c r="Q76" s="3">
        <f>[1]Industrie_Kennziffern!Q167</f>
        <v>50615.372111763223</v>
      </c>
      <c r="R76" s="3">
        <f>[1]Industrie_Kennziffern!R167</f>
        <v>49950.81941264413</v>
      </c>
      <c r="S76" s="3">
        <f>[1]Industrie_Kennziffern!S167</f>
        <v>50829.086025437304</v>
      </c>
      <c r="T76" s="3">
        <f>[1]Industrie_Kennziffern!T167</f>
        <v>48700.902998961152</v>
      </c>
      <c r="U76" s="3">
        <f>[1]Industrie_Kennziffern!U167</f>
        <v>48695.523161166202</v>
      </c>
      <c r="V76" s="3">
        <f>[1]Industrie_Kennziffern!V167</f>
        <v>51058.171723653424</v>
      </c>
      <c r="X76" s="18" t="str">
        <f t="shared" ref="X76:X81" si="24">HLOOKUP(Y76,$L76:$U246,ROW(L$196)-ROW(X76)+1,0)</f>
        <v>SH</v>
      </c>
      <c r="Y76" s="19">
        <f>MIN(L76:U76)</f>
        <v>48695.523161166202</v>
      </c>
      <c r="Z76" s="18" t="str">
        <f t="shared" ref="Z76:Z81" si="25">HLOOKUP(AA76,$L76:$U246,ROW(N$196)-ROW(Z76)+1,0)</f>
        <v>HH</v>
      </c>
      <c r="AA76" s="19">
        <f>MAX(L76:U76)</f>
        <v>65737.480898407011</v>
      </c>
    </row>
    <row r="77" spans="1:27" x14ac:dyDescent="0.35">
      <c r="A77">
        <f>[1]Industrie_Kennziffern!A168</f>
        <v>2020</v>
      </c>
      <c r="B77" s="3">
        <f>[1]Industrie_Kennziffern!B168</f>
        <v>39929.382219989951</v>
      </c>
      <c r="C77" s="3">
        <f>[1]Industrie_Kennziffern!C168</f>
        <v>34266.541726039279</v>
      </c>
      <c r="D77" s="3">
        <f>[1]Industrie_Kennziffern!D168</f>
        <v>37336.594620471995</v>
      </c>
      <c r="E77" s="3">
        <f>[1]Industrie_Kennziffern!E168</f>
        <v>37403.913524476811</v>
      </c>
      <c r="F77" s="3">
        <f>[1]Industrie_Kennziffern!F168</f>
        <v>35143.887621136237</v>
      </c>
      <c r="G77" s="3">
        <f>[1]Industrie_Kennziffern!G168</f>
        <v>50813.19986826009</v>
      </c>
      <c r="H77" s="14">
        <f>[1]Industrie_Kennziffern!H168</f>
        <v>38353.992269916773</v>
      </c>
      <c r="I77" s="3">
        <f>[1]Industrie_Kennziffern!I168</f>
        <v>36932.181457956365</v>
      </c>
      <c r="J77" s="3">
        <f>[1]Industrie_Kennziffern!J168</f>
        <v>51717.915189169551</v>
      </c>
      <c r="K77" s="3">
        <f>[1]Industrie_Kennziffern!K168</f>
        <v>51732.097159467536</v>
      </c>
      <c r="L77" s="3">
        <f>[1]Industrie_Kennziffern!L168</f>
        <v>53576.859624869547</v>
      </c>
      <c r="M77" s="3">
        <f>[1]Industrie_Kennziffern!M168</f>
        <v>52876.122252515765</v>
      </c>
      <c r="N77" s="3">
        <f>[1]Industrie_Kennziffern!N168</f>
        <v>55947.174743615527</v>
      </c>
      <c r="O77" s="3">
        <f>[1]Industrie_Kennziffern!O168</f>
        <v>64718.296859709997</v>
      </c>
      <c r="P77" s="3">
        <f>[1]Industrie_Kennziffern!P168</f>
        <v>51935.446282917736</v>
      </c>
      <c r="Q77" s="3">
        <f>[1]Industrie_Kennziffern!Q168</f>
        <v>50300.213363678391</v>
      </c>
      <c r="R77" s="3">
        <f>[1]Industrie_Kennziffern!R168</f>
        <v>49126.050748274312</v>
      </c>
      <c r="S77" s="3">
        <f>[1]Industrie_Kennziffern!S168</f>
        <v>50160.217768389237</v>
      </c>
      <c r="T77" s="3">
        <f>[1]Industrie_Kennziffern!T168</f>
        <v>45739.280867555906</v>
      </c>
      <c r="U77" s="3">
        <f>[1]Industrie_Kennziffern!U168</f>
        <v>49021.360487213635</v>
      </c>
      <c r="V77" s="3">
        <f>[1]Industrie_Kennziffern!V168</f>
        <v>49956.45897734358</v>
      </c>
      <c r="X77" s="18" t="str">
        <f t="shared" si="24"/>
        <v>SL</v>
      </c>
      <c r="Y77" s="19">
        <f t="shared" ref="Y77:Y81" si="26">MIN(L77:U77)</f>
        <v>45739.280867555906</v>
      </c>
      <c r="Z77" s="18" t="str">
        <f t="shared" si="25"/>
        <v>HH</v>
      </c>
      <c r="AA77" s="19">
        <f t="shared" ref="AA77:AA81" si="27">MAX(L77:U77)</f>
        <v>64718.296859709997</v>
      </c>
    </row>
    <row r="78" spans="1:27" x14ac:dyDescent="0.35">
      <c r="A78">
        <f>[1]Industrie_Kennziffern!A169</f>
        <v>2021</v>
      </c>
      <c r="B78" s="3">
        <f>[1]Industrie_Kennziffern!B169</f>
        <v>40973.324192719097</v>
      </c>
      <c r="C78" s="3">
        <f>[1]Industrie_Kennziffern!C169</f>
        <v>35733.286549707598</v>
      </c>
      <c r="D78" s="3">
        <f>[1]Industrie_Kennziffern!D169</f>
        <v>38816.615617506206</v>
      </c>
      <c r="E78" s="3">
        <f>[1]Industrie_Kennziffern!E169</f>
        <v>38647.661064639949</v>
      </c>
      <c r="F78" s="3">
        <f>[1]Industrie_Kennziffern!F169</f>
        <v>36502.253563390848</v>
      </c>
      <c r="G78" s="3">
        <f>[1]Industrie_Kennziffern!G169</f>
        <v>52399.208110864478</v>
      </c>
      <c r="H78" s="14">
        <f>[1]Industrie_Kennziffern!H169</f>
        <v>39712.256563208299</v>
      </c>
      <c r="I78" s="3">
        <f>[1]Industrie_Kennziffern!I169</f>
        <v>38289.997726847811</v>
      </c>
      <c r="J78" s="3">
        <f>[1]Industrie_Kennziffern!J169</f>
        <v>53206.916775991427</v>
      </c>
      <c r="K78" s="3">
        <f>[1]Industrie_Kennziffern!K169</f>
        <v>53219.359597916984</v>
      </c>
      <c r="L78" s="3">
        <f>[1]Industrie_Kennziffern!L169</f>
        <v>55906.554793944095</v>
      </c>
      <c r="M78" s="3">
        <f>[1]Industrie_Kennziffern!M169</f>
        <v>53821.285592676664</v>
      </c>
      <c r="N78" s="3">
        <f>[1]Industrie_Kennziffern!N169</f>
        <v>57047.092783505155</v>
      </c>
      <c r="O78" s="3">
        <f>[1]Industrie_Kennziffern!O169</f>
        <v>66465.625142752731</v>
      </c>
      <c r="P78" s="3">
        <f>[1]Industrie_Kennziffern!P169</f>
        <v>54330.617315944721</v>
      </c>
      <c r="Q78" s="3">
        <f>[1]Industrie_Kennziffern!Q169</f>
        <v>50556.945179851034</v>
      </c>
      <c r="R78" s="3">
        <f>[1]Industrie_Kennziffern!R169</f>
        <v>50672.341418671676</v>
      </c>
      <c r="S78" s="3">
        <f>[1]Industrie_Kennziffern!S169</f>
        <v>51578.786614313271</v>
      </c>
      <c r="T78" s="3">
        <f>[1]Industrie_Kennziffern!T169</f>
        <v>47664.56655731186</v>
      </c>
      <c r="U78" s="3">
        <f>[1]Industrie_Kennziffern!U169</f>
        <v>49859.225986325313</v>
      </c>
      <c r="V78" s="3">
        <f>[1]Industrie_Kennziffern!V169</f>
        <v>51428.803796421118</v>
      </c>
      <c r="X78" s="18" t="str">
        <f t="shared" si="24"/>
        <v>SL</v>
      </c>
      <c r="Y78" s="19">
        <f t="shared" si="26"/>
        <v>47664.56655731186</v>
      </c>
      <c r="Z78" s="18" t="str">
        <f t="shared" si="25"/>
        <v>HH</v>
      </c>
      <c r="AA78" s="19">
        <f t="shared" si="27"/>
        <v>66465.625142752731</v>
      </c>
    </row>
    <row r="79" spans="1:27" x14ac:dyDescent="0.35">
      <c r="A79">
        <f>[1]Industrie_Kennziffern!A170</f>
        <v>2022</v>
      </c>
      <c r="B79" s="3">
        <f>[1]Industrie_Kennziffern!B170</f>
        <v>42957.342224339132</v>
      </c>
      <c r="C79" s="3">
        <f>[1]Industrie_Kennziffern!C170</f>
        <v>37704.637852143547</v>
      </c>
      <c r="D79" s="3">
        <f>[1]Industrie_Kennziffern!D170</f>
        <v>41293.090324911514</v>
      </c>
      <c r="E79" s="3">
        <f>[1]Industrie_Kennziffern!E170</f>
        <v>41060.444348476551</v>
      </c>
      <c r="F79" s="3">
        <f>[1]Industrie_Kennziffern!F170</f>
        <v>38392.590626198267</v>
      </c>
      <c r="G79" s="3">
        <f>[1]Industrie_Kennziffern!G170</f>
        <v>55080.437047208674</v>
      </c>
      <c r="H79" s="14">
        <f>[1]Industrie_Kennziffern!H170</f>
        <v>42001.413106503038</v>
      </c>
      <c r="I79" s="3">
        <f>[1]Industrie_Kennziffern!I170</f>
        <v>40532.138530464283</v>
      </c>
      <c r="J79" s="3">
        <f>[1]Industrie_Kennziffern!J170</f>
        <v>55383.542639079569</v>
      </c>
      <c r="K79" s="3">
        <f>[1]Industrie_Kennziffern!K170</f>
        <v>55388.237254847321</v>
      </c>
      <c r="L79" s="3">
        <f>[1]Industrie_Kennziffern!L170</f>
        <v>58022.106280282576</v>
      </c>
      <c r="M79" s="3">
        <f>[1]Industrie_Kennziffern!M170</f>
        <v>56200.563903781076</v>
      </c>
      <c r="N79" s="3">
        <f>[1]Industrie_Kennziffern!N170</f>
        <v>59877.279073587386</v>
      </c>
      <c r="O79" s="3">
        <f>[1]Industrie_Kennziffern!O170</f>
        <v>67054.284005051741</v>
      </c>
      <c r="P79" s="3">
        <f>[1]Industrie_Kennziffern!P170</f>
        <v>56244.967877905496</v>
      </c>
      <c r="Q79" s="3">
        <f>[1]Industrie_Kennziffern!Q170</f>
        <v>52568.614475960516</v>
      </c>
      <c r="R79" s="3">
        <f>[1]Industrie_Kennziffern!R170</f>
        <v>52695.320513970451</v>
      </c>
      <c r="S79" s="3">
        <f>[1]Industrie_Kennziffern!S170</f>
        <v>54769.724089020965</v>
      </c>
      <c r="T79" s="3">
        <f>[1]Industrie_Kennziffern!T170</f>
        <v>49580.272202882887</v>
      </c>
      <c r="U79" s="3">
        <f>[1]Industrie_Kennziffern!U170</f>
        <v>51399.595667659247</v>
      </c>
      <c r="V79" s="3">
        <f>[1]Industrie_Kennziffern!V170</f>
        <v>53608.206171518905</v>
      </c>
      <c r="X79" s="18" t="str">
        <f t="shared" si="24"/>
        <v>SL</v>
      </c>
      <c r="Y79" s="19">
        <f t="shared" si="26"/>
        <v>49580.272202882887</v>
      </c>
      <c r="Z79" s="18" t="str">
        <f t="shared" si="25"/>
        <v>HH</v>
      </c>
      <c r="AA79" s="19">
        <f t="shared" si="27"/>
        <v>67054.284005051741</v>
      </c>
    </row>
    <row r="80" spans="1:27" x14ac:dyDescent="0.35">
      <c r="A80">
        <f>[1]Industrie_Kennziffern!A171</f>
        <v>2023</v>
      </c>
      <c r="B80" s="3">
        <f>[1]Industrie_Kennziffern!B171</f>
        <v>46347.821174343713</v>
      </c>
      <c r="C80" s="3">
        <f>[1]Industrie_Kennziffern!C171</f>
        <v>39969.078840861257</v>
      </c>
      <c r="D80" s="3">
        <f>[1]Industrie_Kennziffern!D171</f>
        <v>44500.860977551456</v>
      </c>
      <c r="E80" s="3">
        <f>[1]Industrie_Kennziffern!E171</f>
        <v>43445.703267174154</v>
      </c>
      <c r="F80" s="3">
        <f>[1]Industrie_Kennziffern!F171</f>
        <v>41216.286548844888</v>
      </c>
      <c r="G80" s="3">
        <f>[1]Industrie_Kennziffern!G171</f>
        <v>57922.787724987073</v>
      </c>
      <c r="H80" s="14">
        <f>[1]Industrie_Kennziffern!H171</f>
        <v>44937.952676114233</v>
      </c>
      <c r="I80" s="3">
        <f>[1]Industrie_Kennziffern!I171</f>
        <v>43467.687801062377</v>
      </c>
      <c r="J80" s="3">
        <f>[1]Industrie_Kennziffern!J171</f>
        <v>57773.034223260576</v>
      </c>
      <c r="K80" s="3">
        <f>[1]Industrie_Kennziffern!K171</f>
        <v>57770.707559310089</v>
      </c>
      <c r="L80" s="3">
        <f>[1]Industrie_Kennziffern!L171</f>
        <v>60792.443209574987</v>
      </c>
      <c r="M80" s="3">
        <f>[1]Industrie_Kennziffern!M171</f>
        <v>58678.834948530879</v>
      </c>
      <c r="N80" s="3">
        <f>[1]Industrie_Kennziffern!N171</f>
        <v>63001.71257608584</v>
      </c>
      <c r="O80" s="3">
        <f>[1]Industrie_Kennziffern!O171</f>
        <v>70284.553363038402</v>
      </c>
      <c r="P80" s="3">
        <f>[1]Industrie_Kennziffern!P171</f>
        <v>58003.109028629508</v>
      </c>
      <c r="Q80" s="3">
        <f>[1]Industrie_Kennziffern!Q171</f>
        <v>55594.692336890046</v>
      </c>
      <c r="R80" s="3">
        <f>[1]Industrie_Kennziffern!R171</f>
        <v>54479.18660403692</v>
      </c>
      <c r="S80" s="3">
        <f>[1]Industrie_Kennziffern!S171</f>
        <v>56507.469676549867</v>
      </c>
      <c r="T80" s="3">
        <f>[1]Industrie_Kennziffern!T171</f>
        <v>51619.218465784354</v>
      </c>
      <c r="U80" s="3">
        <f>[1]Industrie_Kennziffern!U171</f>
        <v>53859.432699239384</v>
      </c>
      <c r="V80" s="3">
        <f>[1]Industrie_Kennziffern!V171</f>
        <v>56070.245955853774</v>
      </c>
      <c r="X80" s="18" t="str">
        <f t="shared" si="24"/>
        <v>SL</v>
      </c>
      <c r="Y80" s="19">
        <f t="shared" si="26"/>
        <v>51619.218465784354</v>
      </c>
      <c r="Z80" s="18" t="str">
        <f t="shared" si="25"/>
        <v>HH</v>
      </c>
      <c r="AA80" s="19">
        <f t="shared" si="27"/>
        <v>70284.553363038402</v>
      </c>
    </row>
    <row r="81" spans="1:27" x14ac:dyDescent="0.35">
      <c r="A81">
        <f>[1]Industrie_Kennziffern!A172</f>
        <v>2024</v>
      </c>
      <c r="B81" s="3">
        <f>[1]Industrie_Kennziffern!B172</f>
        <v>48833.050582403732</v>
      </c>
      <c r="C81" s="3">
        <f>[1]Industrie_Kennziffern!C172</f>
        <v>41814.223180452107</v>
      </c>
      <c r="D81" s="3">
        <f>[1]Industrie_Kennziffern!D172</f>
        <v>46188.192752142131</v>
      </c>
      <c r="E81" s="3">
        <f>[1]Industrie_Kennziffern!E172</f>
        <v>45923.731983541453</v>
      </c>
      <c r="F81" s="3">
        <f>[1]Industrie_Kennziffern!F172</f>
        <v>43435.833268162984</v>
      </c>
      <c r="G81" s="3">
        <f>[1]Industrie_Kennziffern!G172</f>
        <v>60129.364745477498</v>
      </c>
      <c r="H81" s="14">
        <f>[1]Industrie_Kennziffern!H172</f>
        <v>47054.023486467428</v>
      </c>
      <c r="I81" s="3">
        <f>[1]Industrie_Kennziffern!I172</f>
        <v>45538.901008426808</v>
      </c>
      <c r="J81" s="3">
        <f>[1]Industrie_Kennziffern!J172</f>
        <v>60116.144419604323</v>
      </c>
      <c r="K81" s="3">
        <f>[1]Industrie_Kennziffern!K172</f>
        <v>60115.936033056263</v>
      </c>
      <c r="L81" s="3">
        <f>[1]Industrie_Kennziffern!L172</f>
        <v>63436.15137055736</v>
      </c>
      <c r="M81" s="3">
        <f>[1]Industrie_Kennziffern!M172</f>
        <v>60943.342978114233</v>
      </c>
      <c r="N81" s="3">
        <f>[1]Industrie_Kennziffern!N172</f>
        <v>66350.632421532879</v>
      </c>
      <c r="O81" s="3">
        <f>[1]Industrie_Kennziffern!O172</f>
        <v>74251.797075105351</v>
      </c>
      <c r="P81" s="3">
        <f>[1]Industrie_Kennziffern!P172</f>
        <v>60524.569553805777</v>
      </c>
      <c r="Q81" s="3">
        <f>[1]Industrie_Kennziffern!Q172</f>
        <v>58275.797822364199</v>
      </c>
      <c r="R81" s="3">
        <f>[1]Industrie_Kennziffern!R172</f>
        <v>56434.872616726694</v>
      </c>
      <c r="S81" s="3">
        <f>[1]Industrie_Kennziffern!S172</f>
        <v>57516.666497789396</v>
      </c>
      <c r="T81" s="3">
        <f>[1]Industrie_Kennziffern!T172</f>
        <v>56671.967174431717</v>
      </c>
      <c r="U81" s="3">
        <f>[1]Industrie_Kennziffern!U172</f>
        <v>54938.876269911401</v>
      </c>
      <c r="V81" s="3">
        <f>[1]Industrie_Kennziffern!V172</f>
        <v>58394.536861813322</v>
      </c>
      <c r="X81" s="18" t="str">
        <f t="shared" si="24"/>
        <v>SH</v>
      </c>
      <c r="Y81" s="19">
        <f t="shared" si="26"/>
        <v>54938.876269911401</v>
      </c>
      <c r="Z81" s="18" t="str">
        <f t="shared" si="25"/>
        <v>HH</v>
      </c>
      <c r="AA81" s="19">
        <f t="shared" si="27"/>
        <v>74251.797075105351</v>
      </c>
    </row>
    <row r="82" spans="1:27" x14ac:dyDescent="0.35">
      <c r="A82">
        <f>A81+1</f>
        <v>2025</v>
      </c>
      <c r="B82" s="3"/>
      <c r="C82" s="3"/>
      <c r="D82" s="3"/>
      <c r="E82" s="3"/>
      <c r="F82" s="3"/>
      <c r="G82" s="3"/>
      <c r="H82" s="14"/>
      <c r="I82" s="3"/>
      <c r="J82" s="3"/>
      <c r="K82" s="3"/>
      <c r="L82" s="3"/>
      <c r="M82" s="3"/>
      <c r="N82" s="3"/>
      <c r="O82" s="3"/>
      <c r="P82" s="3"/>
      <c r="Q82" s="3"/>
      <c r="R82" s="3"/>
      <c r="S82" s="3"/>
      <c r="T82" s="3"/>
      <c r="U82" s="3"/>
      <c r="V82" s="3"/>
      <c r="X82" s="18"/>
      <c r="Y82" s="19"/>
      <c r="Z82" s="18"/>
      <c r="AA82" s="19"/>
    </row>
    <row r="83" spans="1:27" x14ac:dyDescent="0.35">
      <c r="B83" s="3"/>
      <c r="C83" s="3"/>
      <c r="D83" s="3"/>
      <c r="E83" s="3"/>
      <c r="F83" s="3"/>
      <c r="G83" s="3"/>
      <c r="H83" s="14"/>
      <c r="I83" s="3"/>
      <c r="J83" s="3"/>
      <c r="K83" s="3"/>
      <c r="L83" s="3"/>
      <c r="M83" s="3"/>
      <c r="N83" s="3"/>
      <c r="O83" s="3"/>
      <c r="P83" s="3"/>
      <c r="Q83" s="3"/>
      <c r="R83" s="3"/>
      <c r="S83" s="3"/>
      <c r="T83" s="3"/>
      <c r="U83" s="3"/>
      <c r="V83" s="3"/>
    </row>
    <row r="84" spans="1:27" x14ac:dyDescent="0.35">
      <c r="A84" s="4" t="s">
        <v>884</v>
      </c>
      <c r="B84" s="3"/>
      <c r="C84" s="3"/>
      <c r="D84" s="3"/>
      <c r="E84" s="3"/>
      <c r="F84" s="3"/>
      <c r="G84" s="3"/>
      <c r="H84" s="14"/>
      <c r="I84" s="3"/>
      <c r="J84" s="3"/>
      <c r="K84" s="3"/>
      <c r="L84" s="3"/>
      <c r="M84" s="3"/>
      <c r="N84" s="3"/>
      <c r="O84" s="3"/>
      <c r="P84" s="3"/>
      <c r="Q84" s="3"/>
      <c r="R84" s="3"/>
      <c r="S84" s="3"/>
      <c r="T84" s="3"/>
      <c r="U84" s="3"/>
      <c r="V84" s="3"/>
    </row>
    <row r="85" spans="1:27" x14ac:dyDescent="0.35">
      <c r="A85">
        <f>[1]Industrie_Kennziffern!A263</f>
        <v>2019</v>
      </c>
      <c r="B85" s="3">
        <f>[1]Industrie_Kennziffern!B263</f>
        <v>75.238645621026834</v>
      </c>
      <c r="C85" s="3">
        <f>[1]Industrie_Kennziffern!C263</f>
        <v>66.982457417143721</v>
      </c>
      <c r="D85" s="3">
        <f>[1]Industrie_Kennziffern!D263</f>
        <v>72.005755510277623</v>
      </c>
      <c r="E85" s="3">
        <f>[1]Industrie_Kennziffern!E263</f>
        <v>69.419539991324612</v>
      </c>
      <c r="F85" s="3">
        <f>[1]Industrie_Kennziffern!F263</f>
        <v>67.571260945781162</v>
      </c>
      <c r="G85" s="3">
        <f>[1]Industrie_Kennziffern!G263</f>
        <v>103.10607142925254</v>
      </c>
      <c r="H85" s="14">
        <f>[1]Industrie_Kennziffern!H263</f>
        <v>73.918063767608345</v>
      </c>
      <c r="I85" s="3">
        <f>[1]Industrie_Kennziffern!I263</f>
        <v>70.542506798187816</v>
      </c>
      <c r="J85" s="3">
        <f>[1]Industrie_Kennziffern!J263</f>
        <v>100.04867549347153</v>
      </c>
      <c r="K85" s="3">
        <f>[1]Industrie_Kennziffern!K263</f>
        <v>100</v>
      </c>
      <c r="L85" s="3">
        <f>[1]Industrie_Kennziffern!L263</f>
        <v>105.30368419620373</v>
      </c>
      <c r="M85" s="3">
        <f>[1]Industrie_Kennziffern!M263</f>
        <v>101.94643934356118</v>
      </c>
      <c r="N85" s="3">
        <f>[1]Industrie_Kennziffern!N263</f>
        <v>107.7991693171934</v>
      </c>
      <c r="O85" s="3">
        <f>[1]Industrie_Kennziffern!O263</f>
        <v>124.27938211483639</v>
      </c>
      <c r="P85" s="3">
        <f>[1]Industrie_Kennziffern!P263</f>
        <v>100.45683562524881</v>
      </c>
      <c r="Q85" s="3">
        <f>[1]Industrie_Kennziffern!Q263</f>
        <v>95.69042022288518</v>
      </c>
      <c r="R85" s="3">
        <f>[1]Industrie_Kennziffern!R263</f>
        <v>94.434056308409893</v>
      </c>
      <c r="S85" s="3">
        <f>[1]Industrie_Kennziffern!S263</f>
        <v>96.094455071464267</v>
      </c>
      <c r="T85" s="3">
        <f>[1]Industrie_Kennziffern!T263</f>
        <v>92.071038476500902</v>
      </c>
      <c r="U85" s="3">
        <f>[1]Industrie_Kennziffern!U263</f>
        <v>92.060867674275187</v>
      </c>
      <c r="V85" s="3">
        <f>[1]Industrie_Kennziffern!V263</f>
        <v>96.527550904108736</v>
      </c>
      <c r="X85" s="18" t="str">
        <f t="shared" ref="X85:X90" si="28">HLOOKUP(Y85,$L85:$U254,ROW(L$196)-ROW(X85)+1,0)</f>
        <v>SH</v>
      </c>
      <c r="Y85" s="19">
        <f>MIN(L85:U85)</f>
        <v>92.060867674275187</v>
      </c>
      <c r="Z85" s="18" t="str">
        <f t="shared" ref="Z85:Z90" si="29">HLOOKUP(AA85,$L85:$U254,ROW(N$196)-ROW(Z85)+1,0)</f>
        <v>HH</v>
      </c>
      <c r="AA85" s="19">
        <f>MAX(L85:U85)</f>
        <v>124.27938211483639</v>
      </c>
    </row>
    <row r="86" spans="1:27" x14ac:dyDescent="0.35">
      <c r="A86">
        <f>[1]Industrie_Kennziffern!A264</f>
        <v>2020</v>
      </c>
      <c r="B86" s="3">
        <f>[1]Industrie_Kennziffern!B264</f>
        <v>77.184928530743775</v>
      </c>
      <c r="C86" s="3">
        <f>[1]Industrie_Kennziffern!C264</f>
        <v>66.23845466850193</v>
      </c>
      <c r="D86" s="3">
        <f>[1]Industrie_Kennziffern!D264</f>
        <v>72.172977069496199</v>
      </c>
      <c r="E86" s="3">
        <f>[1]Industrie_Kennziffern!E264</f>
        <v>72.30310692639587</v>
      </c>
      <c r="F86" s="3">
        <f>[1]Industrie_Kennziffern!F264</f>
        <v>67.934395763626071</v>
      </c>
      <c r="G86" s="3">
        <f>[1]Industrie_Kennziffern!G264</f>
        <v>98.223738565295577</v>
      </c>
      <c r="H86" s="14">
        <f>[1]Industrie_Kennziffern!H264</f>
        <v>74.139643230948309</v>
      </c>
      <c r="I86" s="3">
        <f>[1]Industrie_Kennziffern!I264</f>
        <v>71.39123191567225</v>
      </c>
      <c r="J86" s="3">
        <f>[1]Industrie_Kennziffern!J264</f>
        <v>99.972585742553093</v>
      </c>
      <c r="K86" s="3">
        <f>[1]Industrie_Kennziffern!K264</f>
        <v>100</v>
      </c>
      <c r="L86" s="3">
        <f>[1]Industrie_Kennziffern!L264</f>
        <v>103.5659920372364</v>
      </c>
      <c r="M86" s="3">
        <f>[1]Industrie_Kennziffern!M264</f>
        <v>102.21144155343576</v>
      </c>
      <c r="N86" s="3">
        <f>[1]Industrie_Kennziffern!N264</f>
        <v>108.1478962106538</v>
      </c>
      <c r="O86" s="3">
        <f>[1]Industrie_Kennziffern!O264</f>
        <v>125.10278997623404</v>
      </c>
      <c r="P86" s="3">
        <f>[1]Industrie_Kennziffern!P264</f>
        <v>100.39308115196522</v>
      </c>
      <c r="Q86" s="3">
        <f>[1]Industrie_Kennziffern!Q264</f>
        <v>97.232117245555955</v>
      </c>
      <c r="R86" s="3">
        <f>[1]Industrie_Kennziffern!R264</f>
        <v>94.962418780046903</v>
      </c>
      <c r="S86" s="3">
        <f>[1]Industrie_Kennziffern!S264</f>
        <v>96.961500736703414</v>
      </c>
      <c r="T86" s="3">
        <f>[1]Industrie_Kennziffern!T264</f>
        <v>88.415671080493055</v>
      </c>
      <c r="U86" s="3">
        <f>[1]Industrie_Kennziffern!U264</f>
        <v>94.760048749042824</v>
      </c>
      <c r="V86" s="3">
        <f>[1]Industrie_Kennziffern!V264</f>
        <v>96.567627682576955</v>
      </c>
      <c r="X86" s="18" t="str">
        <f t="shared" si="28"/>
        <v>SL</v>
      </c>
      <c r="Y86" s="19">
        <f t="shared" ref="Y86:Y90" si="30">MIN(L86:U86)</f>
        <v>88.415671080493055</v>
      </c>
      <c r="Z86" s="18" t="str">
        <f t="shared" si="29"/>
        <v>HH</v>
      </c>
      <c r="AA86" s="19">
        <f t="shared" ref="AA86:AA90" si="31">MAX(L86:U86)</f>
        <v>125.10278997623404</v>
      </c>
    </row>
    <row r="87" spans="1:27" x14ac:dyDescent="0.35">
      <c r="A87">
        <f>[1]Industrie_Kennziffern!A265</f>
        <v>2021</v>
      </c>
      <c r="B87" s="3">
        <f>[1]Industrie_Kennziffern!B265</f>
        <v>76.989510024699356</v>
      </c>
      <c r="C87" s="3">
        <f>[1]Industrie_Kennziffern!C265</f>
        <v>67.143398228914819</v>
      </c>
      <c r="D87" s="3">
        <f>[1]Industrie_Kennziffern!D265</f>
        <v>72.93702124710552</v>
      </c>
      <c r="E87" s="3">
        <f>[1]Industrie_Kennziffern!E265</f>
        <v>72.61955302850474</v>
      </c>
      <c r="F87" s="3">
        <f>[1]Industrie_Kennziffern!F265</f>
        <v>68.588299143719027</v>
      </c>
      <c r="G87" s="3">
        <f>[1]Industrie_Kennziffern!G265</f>
        <v>98.458922667899586</v>
      </c>
      <c r="H87" s="14">
        <f>[1]Industrie_Kennziffern!H265</f>
        <v>74.619944439847501</v>
      </c>
      <c r="I87" s="3">
        <f>[1]Industrie_Kennziffern!I265</f>
        <v>71.94749808366069</v>
      </c>
      <c r="J87" s="3">
        <f>[1]Industrie_Kennziffern!J265</f>
        <v>99.976619745108607</v>
      </c>
      <c r="K87" s="3">
        <f>[1]Industrie_Kennziffern!K265</f>
        <v>100</v>
      </c>
      <c r="L87" s="3">
        <f>[1]Industrie_Kennziffern!L265</f>
        <v>105.04928134485161</v>
      </c>
      <c r="M87" s="3">
        <f>[1]Industrie_Kennziffern!M265</f>
        <v>101.13102825608453</v>
      </c>
      <c r="N87" s="3">
        <f>[1]Industrie_Kennziffern!N265</f>
        <v>107.19236987161716</v>
      </c>
      <c r="O87" s="3">
        <f>[1]Industrie_Kennziffern!O265</f>
        <v>124.88993788146637</v>
      </c>
      <c r="P87" s="3">
        <f>[1]Industrie_Kennziffern!P265</f>
        <v>102.08807044358201</v>
      </c>
      <c r="Q87" s="3">
        <f>[1]Industrie_Kennziffern!Q265</f>
        <v>94.997282120301648</v>
      </c>
      <c r="R87" s="3">
        <f>[1]Industrie_Kennziffern!R265</f>
        <v>95.21411343825153</v>
      </c>
      <c r="S87" s="3">
        <f>[1]Industrie_Kennziffern!S265</f>
        <v>96.917337983774004</v>
      </c>
      <c r="T87" s="3">
        <f>[1]Industrie_Kennziffern!T265</f>
        <v>89.562457942799938</v>
      </c>
      <c r="U87" s="3">
        <f>[1]Industrie_Kennziffern!U265</f>
        <v>93.686256961793305</v>
      </c>
      <c r="V87" s="3">
        <f>[1]Industrie_Kennziffern!V265</f>
        <v>96.635517948686584</v>
      </c>
      <c r="X87" s="18" t="str">
        <f t="shared" si="28"/>
        <v>SL</v>
      </c>
      <c r="Y87" s="19">
        <f t="shared" si="30"/>
        <v>89.562457942799938</v>
      </c>
      <c r="Z87" s="18" t="str">
        <f t="shared" si="29"/>
        <v>HH</v>
      </c>
      <c r="AA87" s="19">
        <f t="shared" si="31"/>
        <v>124.88993788146637</v>
      </c>
    </row>
    <row r="88" spans="1:27" x14ac:dyDescent="0.35">
      <c r="A88">
        <f>[1]Industrie_Kennziffern!A266</f>
        <v>2022</v>
      </c>
      <c r="B88" s="3">
        <f>[1]Industrie_Kennziffern!B266</f>
        <v>77.55679608774642</v>
      </c>
      <c r="C88" s="3">
        <f>[1]Industrie_Kennziffern!C266</f>
        <v>68.07336669455718</v>
      </c>
      <c r="D88" s="3">
        <f>[1]Industrie_Kennziffern!D266</f>
        <v>74.552093317065683</v>
      </c>
      <c r="E88" s="3">
        <f>[1]Industrie_Kennziffern!E266</f>
        <v>74.132065549501007</v>
      </c>
      <c r="F88" s="3">
        <f>[1]Industrie_Kennziffern!F266</f>
        <v>69.315422423627183</v>
      </c>
      <c r="G88" s="3">
        <f>[1]Industrie_Kennziffern!G266</f>
        <v>99.444285965949007</v>
      </c>
      <c r="H88" s="14">
        <f>[1]Industrie_Kennziffern!H266</f>
        <v>75.830925821397699</v>
      </c>
      <c r="I88" s="3">
        <f>[1]Industrie_Kennziffern!I266</f>
        <v>73.178242419904961</v>
      </c>
      <c r="J88" s="3">
        <f>[1]Industrie_Kennziffern!J266</f>
        <v>99.991524164695562</v>
      </c>
      <c r="K88" s="3">
        <f>[1]Industrie_Kennziffern!K266</f>
        <v>100</v>
      </c>
      <c r="L88" s="3">
        <f>[1]Industrie_Kennziffern!L266</f>
        <v>104.75528588013469</v>
      </c>
      <c r="M88" s="3">
        <f>[1]Industrie_Kennziffern!M266</f>
        <v>101.46660498545232</v>
      </c>
      <c r="N88" s="3">
        <f>[1]Industrie_Kennziffern!N266</f>
        <v>108.1046843900908</v>
      </c>
      <c r="O88" s="3">
        <f>[1]Industrie_Kennziffern!O266</f>
        <v>121.06231815345137</v>
      </c>
      <c r="P88" s="3">
        <f>[1]Industrie_Kennziffern!P266</f>
        <v>101.54677358500554</v>
      </c>
      <c r="Q88" s="3">
        <f>[1]Industrie_Kennziffern!Q266</f>
        <v>94.9093473296263</v>
      </c>
      <c r="R88" s="3">
        <f>[1]Industrie_Kennziffern!R266</f>
        <v>95.138107160756064</v>
      </c>
      <c r="S88" s="3">
        <f>[1]Industrie_Kennziffern!S266</f>
        <v>98.883313142860089</v>
      </c>
      <c r="T88" s="3">
        <f>[1]Industrie_Kennziffern!T266</f>
        <v>89.514082159283475</v>
      </c>
      <c r="U88" s="3">
        <f>[1]Industrie_Kennziffern!U266</f>
        <v>92.798756947552064</v>
      </c>
      <c r="V88" s="3">
        <f>[1]Industrie_Kennziffern!V266</f>
        <v>96.786265150237057</v>
      </c>
      <c r="X88" s="18" t="str">
        <f t="shared" si="28"/>
        <v>SL</v>
      </c>
      <c r="Y88" s="19">
        <f t="shared" si="30"/>
        <v>89.514082159283475</v>
      </c>
      <c r="Z88" s="18" t="str">
        <f t="shared" si="29"/>
        <v>HH</v>
      </c>
      <c r="AA88" s="19">
        <f t="shared" si="31"/>
        <v>121.06231815345137</v>
      </c>
    </row>
    <row r="89" spans="1:27" x14ac:dyDescent="0.35">
      <c r="A89">
        <f>[1]Industrie_Kennziffern!A267</f>
        <v>2023</v>
      </c>
      <c r="B89" s="3">
        <f>[1]Industrie_Kennziffern!B267</f>
        <v>80.227200137302958</v>
      </c>
      <c r="C89" s="3">
        <f>[1]Industrie_Kennziffern!C267</f>
        <v>69.18571803855292</v>
      </c>
      <c r="D89" s="3">
        <f>[1]Industrie_Kennziffern!D267</f>
        <v>77.030147037518631</v>
      </c>
      <c r="E89" s="3">
        <f>[1]Industrie_Kennziffern!E267</f>
        <v>75.203689036646779</v>
      </c>
      <c r="F89" s="3">
        <f>[1]Industrie_Kennziffern!F267</f>
        <v>71.344610945833296</v>
      </c>
      <c r="G89" s="3">
        <f>[1]Industrie_Kennziffern!G267</f>
        <v>100.26324788478806</v>
      </c>
      <c r="H89" s="14">
        <f>[1]Industrie_Kennziffern!H267</f>
        <v>77.786744484614189</v>
      </c>
      <c r="I89" s="3">
        <f>[1]Industrie_Kennziffern!I267</f>
        <v>75.241743848188861</v>
      </c>
      <c r="J89" s="3">
        <f>[1]Industrie_Kennziffern!J267</f>
        <v>100.00402741120679</v>
      </c>
      <c r="K89" s="3">
        <f>[1]Industrie_Kennziffern!K267</f>
        <v>100</v>
      </c>
      <c r="L89" s="3">
        <f>[1]Industrie_Kennziffern!L267</f>
        <v>105.23056714713532</v>
      </c>
      <c r="M89" s="3">
        <f>[1]Industrie_Kennziffern!M267</f>
        <v>101.57195130125152</v>
      </c>
      <c r="N89" s="3">
        <f>[1]Industrie_Kennziffern!N267</f>
        <v>109.05477055375401</v>
      </c>
      <c r="O89" s="3">
        <f>[1]Industrie_Kennziffern!O267</f>
        <v>121.66122994232158</v>
      </c>
      <c r="P89" s="3">
        <f>[1]Industrie_Kennziffern!P267</f>
        <v>100.40228253926236</v>
      </c>
      <c r="Q89" s="3">
        <f>[1]Industrie_Kennziffern!Q267</f>
        <v>96.233358886619058</v>
      </c>
      <c r="R89" s="3">
        <f>[1]Industrie_Kennziffern!R267</f>
        <v>94.302439602468198</v>
      </c>
      <c r="S89" s="3">
        <f>[1]Industrie_Kennziffern!S267</f>
        <v>97.81335916396155</v>
      </c>
      <c r="T89" s="3">
        <f>[1]Industrie_Kennziffern!T267</f>
        <v>89.351888953047137</v>
      </c>
      <c r="U89" s="3">
        <f>[1]Industrie_Kennziffern!U267</f>
        <v>93.229657337924749</v>
      </c>
      <c r="V89" s="3">
        <f>[1]Industrie_Kennziffern!V267</f>
        <v>97.056533189055131</v>
      </c>
      <c r="X89" s="18" t="str">
        <f t="shared" si="28"/>
        <v>SL</v>
      </c>
      <c r="Y89" s="19">
        <f t="shared" si="30"/>
        <v>89.351888953047137</v>
      </c>
      <c r="Z89" s="18" t="str">
        <f t="shared" si="29"/>
        <v>HH</v>
      </c>
      <c r="AA89" s="19">
        <f t="shared" si="31"/>
        <v>121.66122994232158</v>
      </c>
    </row>
    <row r="90" spans="1:27" x14ac:dyDescent="0.35">
      <c r="A90">
        <f>[1]Industrie_Kennziffern!A268</f>
        <v>2024</v>
      </c>
      <c r="B90" s="3">
        <f>[1]Industrie_Kennziffern!B268</f>
        <v>81.231456756410893</v>
      </c>
      <c r="C90" s="3">
        <f>[1]Industrie_Kennziffern!C268</f>
        <v>69.555971244395991</v>
      </c>
      <c r="D90" s="3">
        <f>[1]Industrie_Kennziffern!D268</f>
        <v>76.831861566198327</v>
      </c>
      <c r="E90" s="3">
        <f>[1]Industrie_Kennziffern!E268</f>
        <v>76.391943657483978</v>
      </c>
      <c r="F90" s="3">
        <f>[1]Industrie_Kennziffern!F268</f>
        <v>72.253442488658408</v>
      </c>
      <c r="G90" s="3">
        <f>[1]Industrie_Kennziffern!G268</f>
        <v>100.02233802433661</v>
      </c>
      <c r="H90" s="14">
        <f>[1]Industrie_Kennziffern!H268</f>
        <v>78.272129806967641</v>
      </c>
      <c r="I90" s="3">
        <f>[1]Industrie_Kennziffern!I268</f>
        <v>75.751795635995904</v>
      </c>
      <c r="J90" s="3">
        <f>[1]Industrie_Kennziffern!J268</f>
        <v>100.00034664111017</v>
      </c>
      <c r="K90" s="3">
        <f>[1]Industrie_Kennziffern!K268</f>
        <v>100</v>
      </c>
      <c r="L90" s="3">
        <f>[1]Industrie_Kennziffern!L268</f>
        <v>105.52302027814287</v>
      </c>
      <c r="M90" s="3">
        <f>[1]Industrie_Kennziffern!M268</f>
        <v>101.37635209506344</v>
      </c>
      <c r="N90" s="3">
        <f>[1]Industrie_Kennziffern!N268</f>
        <v>110.37112087059297</v>
      </c>
      <c r="O90" s="3">
        <f>[1]Industrie_Kennziffern!O268</f>
        <v>123.51433242971734</v>
      </c>
      <c r="P90" s="3">
        <f>[1]Industrie_Kennziffern!P268</f>
        <v>100.67974242391371</v>
      </c>
      <c r="Q90" s="3">
        <f>[1]Industrie_Kennziffern!Q268</f>
        <v>96.939017618090119</v>
      </c>
      <c r="R90" s="3">
        <f>[1]Industrie_Kennziffern!R268</f>
        <v>93.876726107524235</v>
      </c>
      <c r="S90" s="3">
        <f>[1]Industrie_Kennziffern!S268</f>
        <v>95.676238769970084</v>
      </c>
      <c r="T90" s="3">
        <f>[1]Industrie_Kennziffern!T268</f>
        <v>94.271121626167826</v>
      </c>
      <c r="U90" s="3">
        <f>[1]Industrie_Kennziffern!U268</f>
        <v>91.388207346055253</v>
      </c>
      <c r="V90" s="3">
        <f>[1]Industrie_Kennziffern!V268</f>
        <v>97.136534362042724</v>
      </c>
      <c r="X90" s="18" t="str">
        <f t="shared" si="28"/>
        <v>SH</v>
      </c>
      <c r="Y90" s="19">
        <f t="shared" si="30"/>
        <v>91.388207346055253</v>
      </c>
      <c r="Z90" s="18" t="str">
        <f t="shared" si="29"/>
        <v>HH</v>
      </c>
      <c r="AA90" s="19">
        <f t="shared" si="31"/>
        <v>123.51433242971734</v>
      </c>
    </row>
    <row r="91" spans="1:27" x14ac:dyDescent="0.35">
      <c r="A91">
        <f>A90+1</f>
        <v>2025</v>
      </c>
      <c r="B91" s="3"/>
      <c r="C91" s="3"/>
      <c r="D91" s="3"/>
      <c r="E91" s="3"/>
      <c r="F91" s="3"/>
      <c r="G91" s="3"/>
      <c r="H91" s="14"/>
      <c r="I91" s="3"/>
      <c r="J91" s="3"/>
      <c r="K91" s="3"/>
      <c r="L91" s="3"/>
      <c r="M91" s="3"/>
      <c r="N91" s="3"/>
      <c r="O91" s="3"/>
      <c r="P91" s="3"/>
      <c r="Q91" s="3"/>
      <c r="R91" s="3"/>
      <c r="S91" s="3"/>
      <c r="T91" s="3"/>
      <c r="U91" s="3"/>
      <c r="V91" s="3"/>
      <c r="X91" s="18"/>
      <c r="Y91" s="19"/>
      <c r="Z91" s="18"/>
      <c r="AA91" s="19"/>
    </row>
    <row r="92" spans="1:27" x14ac:dyDescent="0.35">
      <c r="B92" s="3"/>
      <c r="C92" s="3"/>
      <c r="D92" s="3"/>
      <c r="E92" s="3"/>
      <c r="F92" s="3"/>
      <c r="G92" s="3"/>
      <c r="H92" s="14"/>
      <c r="I92" s="3"/>
      <c r="J92" s="3"/>
      <c r="K92" s="3"/>
      <c r="L92" s="3"/>
      <c r="M92" s="3"/>
      <c r="N92" s="3"/>
      <c r="O92" s="3"/>
      <c r="P92" s="3"/>
      <c r="Q92" s="3"/>
      <c r="R92" s="3"/>
      <c r="S92" s="3"/>
      <c r="T92" s="3"/>
      <c r="U92" s="3"/>
      <c r="V92" s="3"/>
    </row>
    <row r="93" spans="1:27" x14ac:dyDescent="0.35">
      <c r="A93" s="4" t="s">
        <v>762</v>
      </c>
      <c r="B93" s="3"/>
      <c r="C93" s="3"/>
      <c r="D93" s="3"/>
      <c r="E93" s="3"/>
      <c r="F93" s="3"/>
      <c r="G93" s="3"/>
      <c r="H93" s="14"/>
      <c r="I93" s="3"/>
      <c r="J93" s="3"/>
      <c r="K93" s="3"/>
      <c r="L93" s="3"/>
      <c r="M93" s="3"/>
      <c r="N93" s="3"/>
      <c r="O93" s="3"/>
      <c r="P93" s="3"/>
      <c r="Q93" s="3"/>
      <c r="R93" s="3"/>
      <c r="S93" s="3"/>
      <c r="T93" s="3"/>
      <c r="U93" s="3"/>
      <c r="V93" s="3"/>
    </row>
    <row r="94" spans="1:27" x14ac:dyDescent="0.35">
      <c r="A94">
        <f>[1]Industrie_Kennziffern!A186</f>
        <v>2019</v>
      </c>
      <c r="B94" s="3">
        <f>[1]Industrie_Kennziffern!B186</f>
        <v>30.759683131128412</v>
      </c>
      <c r="C94" s="3">
        <f>[1]Industrie_Kennziffern!C186</f>
        <v>35.085122385221936</v>
      </c>
      <c r="D94" s="3">
        <f>[1]Industrie_Kennziffern!D186</f>
        <v>36.682375005095317</v>
      </c>
      <c r="E94" s="3">
        <f>[1]Industrie_Kennziffern!E186</f>
        <v>30.081121659271126</v>
      </c>
      <c r="F94" s="3">
        <f>[1]Industrie_Kennziffern!F186</f>
        <v>35.14290591571509</v>
      </c>
      <c r="G94" s="3">
        <f>[1]Industrie_Kennziffern!G186</f>
        <v>55.702761956922188</v>
      </c>
      <c r="H94" s="14">
        <f>[1]Industrie_Kennziffern!H186</f>
        <v>36.620081096269018</v>
      </c>
      <c r="I94" s="3">
        <f>[1]Industrie_Kennziffern!I186</f>
        <v>33.907729697420287</v>
      </c>
      <c r="J94" s="3">
        <f>[1]Industrie_Kennziffern!J186</f>
        <v>50.425393415604702</v>
      </c>
      <c r="K94" s="3">
        <f>[1]Industrie_Kennziffern!K186</f>
        <v>50.343118455925705</v>
      </c>
      <c r="L94" s="3">
        <f>[1]Industrie_Kennziffern!L186</f>
        <v>55.214177938829025</v>
      </c>
      <c r="M94" s="3">
        <f>[1]Industrie_Kennziffern!M186</f>
        <v>54.305555500271829</v>
      </c>
      <c r="N94" s="3">
        <f>[1]Industrie_Kennziffern!N186</f>
        <v>63.138543842179359</v>
      </c>
      <c r="O94" s="3">
        <f>[1]Industrie_Kennziffern!O186</f>
        <v>31.746643665039855</v>
      </c>
      <c r="P94" s="3">
        <f>[1]Industrie_Kennziffern!P186</f>
        <v>54.691394365960107</v>
      </c>
      <c r="Q94" s="3">
        <f>[1]Industrie_Kennziffern!Q186</f>
        <v>47.119951942390649</v>
      </c>
      <c r="R94" s="3">
        <f>[1]Industrie_Kennziffern!R186</f>
        <v>44.610204354586322</v>
      </c>
      <c r="S94" s="3">
        <f>[1]Industrie_Kennziffern!S186</f>
        <v>54.351477870861707</v>
      </c>
      <c r="T94" s="3">
        <f>[1]Industrie_Kennziffern!T186</f>
        <v>49.506525413171317</v>
      </c>
      <c r="U94" s="3">
        <f>[1]Industrie_Kennziffern!U186</f>
        <v>37.294739225089593</v>
      </c>
      <c r="V94" s="3">
        <f>[1]Industrie_Kennziffern!V186</f>
        <v>48.81536357207073</v>
      </c>
      <c r="X94" s="18" t="str">
        <f>HLOOKUP(Y94,$L94:$U262,ROW(L$196)-ROW(X94)+1,0)</f>
        <v>HH</v>
      </c>
      <c r="Y94" s="19">
        <f>MIN(L94:U94)</f>
        <v>31.746643665039855</v>
      </c>
      <c r="Z94" s="18" t="str">
        <f>HLOOKUP(AA94,$L94:$U262,ROW(N$196)-ROW(Z94)+1,0)</f>
        <v>HB</v>
      </c>
      <c r="AA94" s="19">
        <f>MAX(L94:U94)</f>
        <v>63.138543842179359</v>
      </c>
    </row>
    <row r="95" spans="1:27" x14ac:dyDescent="0.35">
      <c r="A95">
        <f>[1]Industrie_Kennziffern!A187</f>
        <v>2020</v>
      </c>
      <c r="B95" s="3">
        <f>[1]Industrie_Kennziffern!B187</f>
        <v>27.369429310526812</v>
      </c>
      <c r="C95" s="3">
        <f>[1]Industrie_Kennziffern!C187</f>
        <v>35.777412766400182</v>
      </c>
      <c r="D95" s="3">
        <f>[1]Industrie_Kennziffern!D187</f>
        <v>35.143340491087933</v>
      </c>
      <c r="E95" s="3">
        <f>[1]Industrie_Kennziffern!E187</f>
        <v>29.457620580644171</v>
      </c>
      <c r="F95" s="3">
        <f>[1]Industrie_Kennziffern!F187</f>
        <v>34.7920614053035</v>
      </c>
      <c r="G95" s="3">
        <f>[1]Industrie_Kennziffern!G187</f>
        <v>55.729115408547301</v>
      </c>
      <c r="H95" s="14">
        <f>[1]Industrie_Kennziffern!H187</f>
        <v>35.811655843435894</v>
      </c>
      <c r="I95" s="3">
        <f>[1]Industrie_Kennziffern!I187</f>
        <v>32.733942544348977</v>
      </c>
      <c r="J95" s="3">
        <f>[1]Industrie_Kennziffern!J187</f>
        <v>49.719216049424567</v>
      </c>
      <c r="K95" s="3">
        <f>[1]Industrie_Kennziffern!K187</f>
        <v>49.614108666881137</v>
      </c>
      <c r="L95" s="3">
        <f>[1]Industrie_Kennziffern!L187</f>
        <v>54.779093470489215</v>
      </c>
      <c r="M95" s="3">
        <f>[1]Industrie_Kennziffern!M187</f>
        <v>53.500061272054303</v>
      </c>
      <c r="N95" s="3">
        <f>[1]Industrie_Kennziffern!N187</f>
        <v>60.91870785062121</v>
      </c>
      <c r="O95" s="3">
        <f>[1]Industrie_Kennziffern!O187</f>
        <v>31.216108601334486</v>
      </c>
      <c r="P95" s="3">
        <f>[1]Industrie_Kennziffern!P187</f>
        <v>53.379894756603441</v>
      </c>
      <c r="Q95" s="3">
        <f>[1]Industrie_Kennziffern!Q187</f>
        <v>45.69092142691364</v>
      </c>
      <c r="R95" s="3">
        <f>[1]Industrie_Kennziffern!R187</f>
        <v>43.739366567778646</v>
      </c>
      <c r="S95" s="3">
        <f>[1]Industrie_Kennziffern!S187</f>
        <v>53.469678737125669</v>
      </c>
      <c r="T95" s="3">
        <f>[1]Industrie_Kennziffern!T187</f>
        <v>48.967713401072622</v>
      </c>
      <c r="U95" s="3">
        <f>[1]Industrie_Kennziffern!U187</f>
        <v>38.452125459739563</v>
      </c>
      <c r="V95" s="3">
        <f>[1]Industrie_Kennziffern!V187</f>
        <v>48.018982285999954</v>
      </c>
      <c r="X95" s="18" t="str">
        <f t="shared" ref="X95:X99" si="32">HLOOKUP(Y95,$L95:$U263,ROW(L$196)-ROW(X95)+1,0)</f>
        <v>HH</v>
      </c>
      <c r="Y95" s="19">
        <f t="shared" ref="Y95:Y99" si="33">MIN(L95:U95)</f>
        <v>31.216108601334486</v>
      </c>
      <c r="Z95" s="18" t="str">
        <f t="shared" ref="Z95:Z99" si="34">HLOOKUP(AA95,$L95:$U263,ROW(N$196)-ROW(Z95)+1,0)</f>
        <v>HB</v>
      </c>
      <c r="AA95" s="19">
        <f t="shared" ref="AA95:AA99" si="35">MAX(L95:U95)</f>
        <v>60.91870785062121</v>
      </c>
    </row>
    <row r="96" spans="1:27" x14ac:dyDescent="0.35">
      <c r="A96">
        <f>[1]Industrie_Kennziffern!A188</f>
        <v>2021</v>
      </c>
      <c r="B96" s="3">
        <f>[1]Industrie_Kennziffern!B188</f>
        <v>28.559622777328965</v>
      </c>
      <c r="C96" s="3">
        <f>[1]Industrie_Kennziffern!C188</f>
        <v>41.379883656725994</v>
      </c>
      <c r="D96" s="3">
        <f>[1]Industrie_Kennziffern!D188</f>
        <v>38.319279924737195</v>
      </c>
      <c r="E96" s="3">
        <f>[1]Industrie_Kennziffern!E188</f>
        <v>31.501411844849674</v>
      </c>
      <c r="F96" s="3">
        <f>[1]Industrie_Kennziffern!F188</f>
        <v>35.493522551014969</v>
      </c>
      <c r="G96" s="3">
        <f>[1]Industrie_Kennziffern!G188</f>
        <v>55.719830497521819</v>
      </c>
      <c r="H96" s="14">
        <f>[1]Industrie_Kennziffern!H188</f>
        <v>37.713672353721442</v>
      </c>
      <c r="I96" s="3">
        <f>[1]Industrie_Kennziffern!I188</f>
        <v>35.172572606092288</v>
      </c>
      <c r="J96" s="3">
        <f>[1]Industrie_Kennziffern!J188</f>
        <v>49.833356754753716</v>
      </c>
      <c r="K96" s="3">
        <f>[1]Industrie_Kennziffern!K188</f>
        <v>49.739176011322542</v>
      </c>
      <c r="L96" s="3">
        <f>[1]Industrie_Kennziffern!L188</f>
        <v>56.669061843604617</v>
      </c>
      <c r="M96" s="3">
        <f>[1]Industrie_Kennziffern!M188</f>
        <v>54.040268102722457</v>
      </c>
      <c r="N96" s="3">
        <f>[1]Industrie_Kennziffern!N188</f>
        <v>63.288071641946686</v>
      </c>
      <c r="O96" s="3">
        <f>[1]Industrie_Kennziffern!O188</f>
        <v>23.59340523882771</v>
      </c>
      <c r="P96" s="3">
        <f>[1]Industrie_Kennziffern!P188</f>
        <v>53.810397290905897</v>
      </c>
      <c r="Q96" s="3">
        <f>[1]Industrie_Kennziffern!Q188</f>
        <v>46.427993323695155</v>
      </c>
      <c r="R96" s="3">
        <f>[1]Industrie_Kennziffern!R188</f>
        <v>44.41236708810613</v>
      </c>
      <c r="S96" s="3">
        <f>[1]Industrie_Kennziffern!S188</f>
        <v>54.350433531434007</v>
      </c>
      <c r="T96" s="3">
        <f>[1]Industrie_Kennziffern!T188</f>
        <v>47.709042944929877</v>
      </c>
      <c r="U96" s="3">
        <f>[1]Industrie_Kennziffern!U188</f>
        <v>37.0999779453768</v>
      </c>
      <c r="V96" s="3">
        <f>[1]Industrie_Kennziffern!V188</f>
        <v>48.361632068955387</v>
      </c>
      <c r="X96" s="18" t="str">
        <f t="shared" si="32"/>
        <v>HH</v>
      </c>
      <c r="Y96" s="19">
        <f t="shared" si="33"/>
        <v>23.59340523882771</v>
      </c>
      <c r="Z96" s="18" t="str">
        <f t="shared" si="34"/>
        <v>HB</v>
      </c>
      <c r="AA96" s="19">
        <f t="shared" si="35"/>
        <v>63.288071641946686</v>
      </c>
    </row>
    <row r="97" spans="1:27" x14ac:dyDescent="0.35">
      <c r="A97">
        <f>[1]Industrie_Kennziffern!A189</f>
        <v>2022</v>
      </c>
      <c r="B97" s="3">
        <f>[1]Industrie_Kennziffern!B189</f>
        <v>34.425806097525154</v>
      </c>
      <c r="C97" s="3">
        <f>[1]Industrie_Kennziffern!C189</f>
        <v>35.669806200962284</v>
      </c>
      <c r="D97" s="3">
        <f>[1]Industrie_Kennziffern!D189</f>
        <v>37.593818252076524</v>
      </c>
      <c r="E97" s="3">
        <f>[1]Industrie_Kennziffern!E189</f>
        <v>32.023717498771532</v>
      </c>
      <c r="F97" s="3">
        <f>[1]Industrie_Kennziffern!F189</f>
        <v>35.280848910107224</v>
      </c>
      <c r="G97" s="3">
        <f>[1]Industrie_Kennziffern!G189</f>
        <v>44.715271332390536</v>
      </c>
      <c r="H97" s="14">
        <f>[1]Industrie_Kennziffern!H189</f>
        <v>36.597558492216962</v>
      </c>
      <c r="I97" s="3">
        <f>[1]Industrie_Kennziffern!I189</f>
        <v>35.184744056810239</v>
      </c>
      <c r="J97" s="3">
        <f>[1]Industrie_Kennziffern!J189</f>
        <v>50.222471608766575</v>
      </c>
      <c r="K97" s="3">
        <f>[1]Industrie_Kennziffern!K189</f>
        <v>50.3332824008329</v>
      </c>
      <c r="L97" s="3">
        <f>[1]Industrie_Kennziffern!L189</f>
        <v>57.746428016021213</v>
      </c>
      <c r="M97" s="3">
        <f>[1]Industrie_Kennziffern!M189</f>
        <v>57.345968980935261</v>
      </c>
      <c r="N97" s="3">
        <f>[1]Industrie_Kennziffern!N189</f>
        <v>66.795926280636309</v>
      </c>
      <c r="O97" s="3">
        <f>[1]Industrie_Kennziffern!O189</f>
        <v>23.897639698036333</v>
      </c>
      <c r="P97" s="3">
        <f>[1]Industrie_Kennziffern!P189</f>
        <v>52.972683681657685</v>
      </c>
      <c r="Q97" s="3">
        <f>[1]Industrie_Kennziffern!Q189</f>
        <v>45.644875541839454</v>
      </c>
      <c r="R97" s="3">
        <f>[1]Industrie_Kennziffern!R189</f>
        <v>44.602927153893802</v>
      </c>
      <c r="S97" s="3">
        <f>[1]Industrie_Kennziffern!S189</f>
        <v>52.98204299231756</v>
      </c>
      <c r="T97" s="3">
        <f>[1]Industrie_Kennziffern!T189</f>
        <v>47.625247874945046</v>
      </c>
      <c r="U97" s="3">
        <f>[1]Industrie_Kennziffern!U189</f>
        <v>38.607115447379385</v>
      </c>
      <c r="V97" s="3">
        <f>[1]Industrie_Kennziffern!V189</f>
        <v>48.691715469059979</v>
      </c>
      <c r="X97" s="18" t="str">
        <f t="shared" si="32"/>
        <v>HH</v>
      </c>
      <c r="Y97" s="19">
        <f t="shared" si="33"/>
        <v>23.897639698036333</v>
      </c>
      <c r="Z97" s="18" t="str">
        <f t="shared" si="34"/>
        <v>HB</v>
      </c>
      <c r="AA97" s="19">
        <f t="shared" si="35"/>
        <v>66.795926280636309</v>
      </c>
    </row>
    <row r="98" spans="1:27" x14ac:dyDescent="0.35">
      <c r="A98">
        <f>[1]Industrie_Kennziffern!A190</f>
        <v>2023</v>
      </c>
      <c r="B98" s="3">
        <f>[1]Industrie_Kennziffern!B190</f>
        <v>43.715884704139924</v>
      </c>
      <c r="C98" s="3">
        <f>[1]Industrie_Kennziffern!C190</f>
        <v>44.916950872312775</v>
      </c>
      <c r="D98" s="3">
        <f>[1]Industrie_Kennziffern!D190</f>
        <v>38.408899012689133</v>
      </c>
      <c r="E98" s="3">
        <f>[1]Industrie_Kennziffern!E190</f>
        <v>31.508878158287807</v>
      </c>
      <c r="F98" s="3">
        <f>[1]Industrie_Kennziffern!F190</f>
        <v>34.524680137732311</v>
      </c>
      <c r="G98" s="3">
        <f>[1]Industrie_Kennziffern!G190</f>
        <v>47.805129140332433</v>
      </c>
      <c r="H98" s="14">
        <f>[1]Industrie_Kennziffern!H190</f>
        <v>39.029758737627617</v>
      </c>
      <c r="I98" s="3">
        <f>[1]Industrie_Kennziffern!I190</f>
        <v>37.693690487825485</v>
      </c>
      <c r="J98" s="3">
        <f>[1]Industrie_Kennziffern!J190</f>
        <v>51.283308566734007</v>
      </c>
      <c r="K98" s="3">
        <f>[1]Industrie_Kennziffern!K190</f>
        <v>51.344973718252184</v>
      </c>
      <c r="L98" s="3">
        <f>[1]Industrie_Kennziffern!L190</f>
        <v>58.349789873095538</v>
      </c>
      <c r="M98" s="3">
        <f>[1]Industrie_Kennziffern!M190</f>
        <v>58.097693740362757</v>
      </c>
      <c r="N98" s="3">
        <f>[1]Industrie_Kennziffern!N190</f>
        <v>64.454773035753959</v>
      </c>
      <c r="O98" s="3">
        <f>[1]Industrie_Kennziffern!O190</f>
        <v>25.842051356090245</v>
      </c>
      <c r="P98" s="3">
        <f>[1]Industrie_Kennziffern!P190</f>
        <v>53.727508501233501</v>
      </c>
      <c r="Q98" s="3">
        <f>[1]Industrie_Kennziffern!Q190</f>
        <v>46.642972661707532</v>
      </c>
      <c r="R98" s="3">
        <f>[1]Industrie_Kennziffern!R190</f>
        <v>45.01766328152673</v>
      </c>
      <c r="S98" s="3">
        <f>[1]Industrie_Kennziffern!S190</f>
        <v>52.999508600544779</v>
      </c>
      <c r="T98" s="3">
        <f>[1]Industrie_Kennziffern!T190</f>
        <v>50.475422257828626</v>
      </c>
      <c r="U98" s="3">
        <f>[1]Industrie_Kennziffern!U190</f>
        <v>38.926158011557874</v>
      </c>
      <c r="V98" s="3">
        <f>[1]Industrie_Kennziffern!V190</f>
        <v>49.888059458523806</v>
      </c>
      <c r="X98" s="18" t="str">
        <f t="shared" si="32"/>
        <v>HH</v>
      </c>
      <c r="Y98" s="19">
        <f t="shared" si="33"/>
        <v>25.842051356090245</v>
      </c>
      <c r="Z98" s="18" t="str">
        <f t="shared" si="34"/>
        <v>HB</v>
      </c>
      <c r="AA98" s="19">
        <f t="shared" si="35"/>
        <v>64.454773035753959</v>
      </c>
    </row>
    <row r="99" spans="1:27" x14ac:dyDescent="0.35">
      <c r="A99">
        <f>[1]Industrie_Kennziffern!A191</f>
        <v>2024</v>
      </c>
      <c r="B99" s="3">
        <f>[1]Industrie_Kennziffern!B191</f>
        <v>45.630244321411496</v>
      </c>
      <c r="C99" s="3">
        <f>[1]Industrie_Kennziffern!C191</f>
        <v>51.793501729617439</v>
      </c>
      <c r="D99" s="3">
        <f>[1]Industrie_Kennziffern!D191</f>
        <v>40.12205229144368</v>
      </c>
      <c r="E99" s="3">
        <f>[1]Industrie_Kennziffern!E191</f>
        <v>33.06970154936365</v>
      </c>
      <c r="F99" s="3">
        <f>[1]Industrie_Kennziffern!F191</f>
        <v>35.468413421203891</v>
      </c>
      <c r="G99" s="3">
        <f>[1]Industrie_Kennziffern!G191</f>
        <v>49.136497298267571</v>
      </c>
      <c r="H99" s="14">
        <f>[1]Industrie_Kennziffern!H191</f>
        <v>41.16368219061205</v>
      </c>
      <c r="I99" s="3">
        <f>[1]Industrie_Kennziffern!I191</f>
        <v>39.937778627642544</v>
      </c>
      <c r="J99" s="3">
        <f>[1]Industrie_Kennziffern!J191</f>
        <v>51.667113211113502</v>
      </c>
      <c r="K99" s="3">
        <f>[1]Industrie_Kennziffern!K191</f>
        <v>51.712733224449117</v>
      </c>
      <c r="L99" s="3">
        <f>[1]Industrie_Kennziffern!L191</f>
        <v>58.811420899424959</v>
      </c>
      <c r="M99" s="3">
        <f>[1]Industrie_Kennziffern!M191</f>
        <v>57.785125695871308</v>
      </c>
      <c r="N99" s="3">
        <f>[1]Industrie_Kennziffern!N191</f>
        <v>67.561331971063709</v>
      </c>
      <c r="O99" s="3">
        <f>[1]Industrie_Kennziffern!O191</f>
        <v>28.976198849060431</v>
      </c>
      <c r="P99" s="3">
        <f>[1]Industrie_Kennziffern!P191</f>
        <v>53.849280755139226</v>
      </c>
      <c r="Q99" s="3">
        <f>[1]Industrie_Kennziffern!Q191</f>
        <v>47.731545365911721</v>
      </c>
      <c r="R99" s="3">
        <f>[1]Industrie_Kennziffern!R191</f>
        <v>45.375445054196291</v>
      </c>
      <c r="S99" s="3">
        <f>[1]Industrie_Kennziffern!S191</f>
        <v>53.091435327205758</v>
      </c>
      <c r="T99" s="3">
        <f>[1]Industrie_Kennziffern!T191</f>
        <v>48.580811332254079</v>
      </c>
      <c r="U99" s="3">
        <f>[1]Industrie_Kennziffern!U191</f>
        <v>39.618237309924687</v>
      </c>
      <c r="V99" s="3">
        <f>[1]Industrie_Kennziffern!V191</f>
        <v>50.455793106388214</v>
      </c>
      <c r="X99" s="18" t="str">
        <f t="shared" si="32"/>
        <v>HH</v>
      </c>
      <c r="Y99" s="19">
        <f t="shared" si="33"/>
        <v>28.976198849060431</v>
      </c>
      <c r="Z99" s="18" t="str">
        <f t="shared" si="34"/>
        <v>HB</v>
      </c>
      <c r="AA99" s="19">
        <f t="shared" si="35"/>
        <v>67.561331971063709</v>
      </c>
    </row>
    <row r="100" spans="1:27" x14ac:dyDescent="0.35">
      <c r="A100">
        <f>A99+1</f>
        <v>2025</v>
      </c>
      <c r="B100" s="52"/>
      <c r="C100" s="52"/>
      <c r="D100" s="52"/>
      <c r="E100" s="52"/>
      <c r="F100" s="52"/>
      <c r="G100" s="52"/>
      <c r="H100" s="79"/>
      <c r="I100" s="52"/>
      <c r="J100" s="52"/>
      <c r="K100" s="52"/>
      <c r="L100" s="52"/>
      <c r="M100" s="52"/>
      <c r="N100" s="52"/>
      <c r="O100" s="52"/>
      <c r="P100" s="52"/>
      <c r="Q100" s="52"/>
      <c r="R100" s="52"/>
      <c r="S100" s="52"/>
      <c r="T100" s="52"/>
      <c r="U100" s="52"/>
      <c r="V100" s="52"/>
    </row>
    <row r="101" spans="1:27" x14ac:dyDescent="0.35">
      <c r="A101" t="s">
        <v>783</v>
      </c>
      <c r="B101" s="52"/>
      <c r="C101" s="52"/>
      <c r="D101" s="52"/>
      <c r="E101" s="52"/>
      <c r="F101" s="52"/>
      <c r="G101" s="52"/>
      <c r="H101" s="79"/>
      <c r="I101" s="52"/>
      <c r="J101" s="52"/>
      <c r="K101" s="52"/>
      <c r="L101" s="52"/>
      <c r="M101" s="52"/>
      <c r="N101" s="52"/>
      <c r="O101" s="52"/>
      <c r="P101" s="52"/>
      <c r="Q101" s="52"/>
      <c r="R101" s="52"/>
      <c r="S101" s="52"/>
      <c r="T101" s="52"/>
      <c r="U101" s="52"/>
      <c r="V101" s="52"/>
      <c r="X101" s="18"/>
      <c r="Y101" s="19"/>
      <c r="Z101" s="18"/>
      <c r="AA101" s="19"/>
    </row>
    <row r="102" spans="1:27" s="5" customFormat="1" x14ac:dyDescent="0.35">
      <c r="A102"/>
      <c r="B102" s="80"/>
      <c r="C102" s="80"/>
      <c r="D102" s="80"/>
      <c r="E102" s="80"/>
      <c r="F102" s="80"/>
      <c r="G102" s="80"/>
      <c r="H102" s="81"/>
      <c r="I102" s="80"/>
      <c r="J102" s="80"/>
      <c r="K102" s="80"/>
      <c r="L102" s="80"/>
      <c r="M102" s="80"/>
      <c r="N102" s="80"/>
      <c r="O102" s="80"/>
      <c r="P102" s="80"/>
      <c r="Q102" s="80"/>
      <c r="R102" s="80"/>
      <c r="S102" s="80"/>
      <c r="T102" s="80"/>
      <c r="U102" s="80"/>
      <c r="V102" s="80"/>
      <c r="X102" s="18"/>
      <c r="Y102" s="18"/>
      <c r="Z102" s="18"/>
      <c r="AA102" s="18"/>
    </row>
    <row r="103" spans="1:27" x14ac:dyDescent="0.35">
      <c r="A103" s="4" t="s">
        <v>898</v>
      </c>
      <c r="B103" s="52"/>
      <c r="C103" s="52"/>
      <c r="D103" s="52"/>
      <c r="E103" s="52"/>
      <c r="F103" s="52"/>
      <c r="G103" s="52"/>
      <c r="H103" s="79"/>
      <c r="I103" s="52"/>
      <c r="J103" s="52"/>
      <c r="K103" s="52"/>
      <c r="L103" s="52"/>
      <c r="M103" s="52"/>
      <c r="N103" s="52"/>
      <c r="O103" s="52"/>
      <c r="P103" s="52"/>
      <c r="Q103" s="52"/>
      <c r="R103" s="52"/>
      <c r="S103" s="52"/>
      <c r="T103" s="52"/>
      <c r="U103" s="52"/>
      <c r="V103" s="52"/>
      <c r="X103" s="18"/>
      <c r="Y103" s="19"/>
      <c r="Z103" s="18"/>
      <c r="AA103" s="19"/>
    </row>
    <row r="104" spans="1:27" x14ac:dyDescent="0.35">
      <c r="A104" t="s">
        <v>883</v>
      </c>
      <c r="B104" s="52"/>
      <c r="C104" s="52"/>
      <c r="D104" s="52"/>
      <c r="E104" s="52"/>
      <c r="F104" s="52"/>
      <c r="G104" s="52"/>
      <c r="H104" s="79"/>
      <c r="I104" s="52"/>
      <c r="J104" s="52"/>
      <c r="K104" s="52"/>
      <c r="L104" s="52"/>
      <c r="M104" s="52"/>
      <c r="N104" s="52"/>
      <c r="O104" s="52"/>
      <c r="P104" s="52"/>
      <c r="Q104" s="52"/>
      <c r="R104" s="52"/>
      <c r="S104" s="52"/>
      <c r="T104" s="52"/>
      <c r="U104" s="52"/>
      <c r="V104" s="52"/>
      <c r="X104" s="18"/>
      <c r="Y104" s="19"/>
      <c r="Z104" s="18"/>
      <c r="AA104" s="19"/>
    </row>
    <row r="105" spans="1:27" x14ac:dyDescent="0.35">
      <c r="A105" t="str">
        <f>'[1]Industrie 2024'!A62</f>
        <v>Lebensmittel</v>
      </c>
      <c r="B105" s="9">
        <f>'[1]Industrie 2024'!B62</f>
        <v>108.05131533884091</v>
      </c>
      <c r="C105" s="9">
        <f>'[1]Industrie 2024'!C62</f>
        <v>106.32011670272084</v>
      </c>
      <c r="D105" s="9">
        <f>'[1]Industrie 2024'!D62</f>
        <v>100.58548770980234</v>
      </c>
      <c r="E105" s="9">
        <f>'[1]Industrie 2024'!E62</f>
        <v>115.82306271115729</v>
      </c>
      <c r="F105" s="9">
        <f>'[1]Industrie 2024'!F62</f>
        <v>67.557843901424675</v>
      </c>
      <c r="G105" s="9">
        <f>'[1]Industrie 2024'!G62</f>
        <v>100.13791764662984</v>
      </c>
      <c r="H105" s="9">
        <f>'[1]Industrie 2024'!H62</f>
        <v>98.855450299681863</v>
      </c>
      <c r="I105" s="9">
        <f>'[1]Industrie 2024'!I62</f>
        <v>98.715984426483942</v>
      </c>
      <c r="J105" s="9">
        <f>'[1]Industrie 2024'!J62</f>
        <v>100.22427173471577</v>
      </c>
      <c r="K105" s="9">
        <f>'[1]Industrie 2024'!K62</f>
        <v>100.22594373433648</v>
      </c>
      <c r="L105" s="9">
        <f>'[1]Industrie 2024'!L62</f>
        <v>78.491312093295178</v>
      </c>
      <c r="M105" s="9">
        <f>'[1]Industrie 2024'!M62</f>
        <v>80.48193704180153</v>
      </c>
      <c r="N105" s="9">
        <f>'[1]Industrie 2024'!N62</f>
        <v>181.00195297810856</v>
      </c>
      <c r="O105" s="9">
        <f>'[1]Industrie 2024'!O62</f>
        <v>162.69973850028521</v>
      </c>
      <c r="P105" s="9">
        <f>'[1]Industrie 2024'!P62</f>
        <v>69.103200834392268</v>
      </c>
      <c r="Q105" s="9">
        <f>'[1]Industrie 2024'!Q62</f>
        <v>128.20092683756826</v>
      </c>
      <c r="R105" s="9">
        <f>'[1]Industrie 2024'!R62</f>
        <v>115.21296427603325</v>
      </c>
      <c r="S105" s="9">
        <f>'[1]Industrie 2024'!S62</f>
        <v>96.075886541710602</v>
      </c>
      <c r="T105" s="9">
        <f>'[1]Industrie 2024'!T62</f>
        <v>87.067592905303385</v>
      </c>
      <c r="U105" s="9">
        <f>'[1]Industrie 2024'!U62</f>
        <v>112.95433529364757</v>
      </c>
      <c r="V105" s="9">
        <f>'[1]Industrie 2024'!V62</f>
        <v>100</v>
      </c>
      <c r="X105" s="11"/>
      <c r="Y105" s="11"/>
      <c r="Z105" s="11"/>
      <c r="AA105" s="11"/>
    </row>
    <row r="106" spans="1:27" x14ac:dyDescent="0.35">
      <c r="A106" t="str">
        <f>'[1]Industrie 2024'!A63</f>
        <v>Getränke</v>
      </c>
      <c r="B106" s="9">
        <f>'[1]Industrie 2024'!B63</f>
        <v>115.50681520611556</v>
      </c>
      <c r="C106" s="9">
        <f>'[1]Industrie 2024'!C63</f>
        <v>83.516888841126473</v>
      </c>
      <c r="D106" s="9" t="str">
        <f>'[1]Industrie 2024'!D63</f>
        <v>.</v>
      </c>
      <c r="E106" s="9" t="str">
        <f>'[1]Industrie 2024'!E63</f>
        <v>.</v>
      </c>
      <c r="F106" s="9">
        <f>'[1]Industrie 2024'!F63</f>
        <v>145.48702134765765</v>
      </c>
      <c r="G106" s="9">
        <f>'[1]Industrie 2024'!G63</f>
        <v>50.384435603855927</v>
      </c>
      <c r="H106" s="9" t="s">
        <v>366</v>
      </c>
      <c r="I106" s="9" t="s">
        <v>366</v>
      </c>
      <c r="J106" s="9" t="s">
        <v>366</v>
      </c>
      <c r="K106" s="9" t="s">
        <v>366</v>
      </c>
      <c r="L106" s="9">
        <f>'[1]Industrie 2024'!L63</f>
        <v>78.399635232646148</v>
      </c>
      <c r="M106" s="9">
        <f>'[1]Industrie 2024'!M63</f>
        <v>72.708195575003089</v>
      </c>
      <c r="N106" s="9" t="str">
        <f>'[1]Industrie 2024'!N63</f>
        <v>.</v>
      </c>
      <c r="O106" s="9" t="str">
        <f>'[1]Industrie 2024'!O63</f>
        <v>.</v>
      </c>
      <c r="P106" s="9">
        <f>'[1]Industrie 2024'!P63</f>
        <v>113.29717081783868</v>
      </c>
      <c r="Q106" s="9">
        <f>'[1]Industrie 2024'!Q63</f>
        <v>125.09686688643849</v>
      </c>
      <c r="R106" s="9">
        <f>'[1]Industrie 2024'!R63</f>
        <v>120.79678658385752</v>
      </c>
      <c r="S106" s="9">
        <f>'[1]Industrie 2024'!S63</f>
        <v>132.46371456128415</v>
      </c>
      <c r="T106" s="9">
        <f>'[1]Industrie 2024'!T63</f>
        <v>165.84557591563575</v>
      </c>
      <c r="U106" s="9">
        <f>'[1]Industrie 2024'!U63</f>
        <v>70.567352898770039</v>
      </c>
      <c r="V106" s="9">
        <f>'[1]Industrie 2024'!V63</f>
        <v>100</v>
      </c>
      <c r="X106" s="11"/>
      <c r="Y106" s="11"/>
      <c r="Z106" s="11"/>
      <c r="AA106" s="11"/>
    </row>
    <row r="107" spans="1:27" x14ac:dyDescent="0.35">
      <c r="A107" t="str">
        <f>'[1]Industrie 2024'!A64</f>
        <v>Tabak</v>
      </c>
      <c r="B107" s="9" t="str">
        <f>'[1]Industrie 2024'!B64</f>
        <v>.</v>
      </c>
      <c r="C107" s="9" t="str">
        <f>'[1]Industrie 2024'!C64</f>
        <v>.</v>
      </c>
      <c r="D107" s="9" t="str">
        <f>'[1]Industrie 2024'!D64</f>
        <v>.</v>
      </c>
      <c r="E107" s="9" t="str">
        <f>'[1]Industrie 2024'!E64</f>
        <v>.</v>
      </c>
      <c r="F107" s="9" t="str">
        <f>'[1]Industrie 2024'!F64</f>
        <v>.</v>
      </c>
      <c r="G107" s="9" t="str">
        <f>'[1]Industrie 2024'!G64</f>
        <v>.</v>
      </c>
      <c r="H107" s="9" t="str">
        <f>'[1]Industrie 2024'!H64</f>
        <v>.</v>
      </c>
      <c r="I107" s="9" t="str">
        <f>'[1]Industrie 2024'!I64</f>
        <v>.</v>
      </c>
      <c r="J107" s="9" t="str">
        <f>'[1]Industrie 2024'!J64</f>
        <v>.</v>
      </c>
      <c r="K107" s="9" t="str">
        <f>'[1]Industrie 2024'!K64</f>
        <v>.</v>
      </c>
      <c r="L107" s="9" t="str">
        <f>'[1]Industrie 2024'!L64</f>
        <v>.</v>
      </c>
      <c r="M107" s="9" t="str">
        <f>'[1]Industrie 2024'!M64</f>
        <v>.</v>
      </c>
      <c r="N107" s="9" t="str">
        <f>'[1]Industrie 2024'!N64</f>
        <v>.</v>
      </c>
      <c r="O107" s="9" t="str">
        <f>'[1]Industrie 2024'!O64</f>
        <v>.</v>
      </c>
      <c r="P107" s="9" t="str">
        <f>'[1]Industrie 2024'!P64</f>
        <v>.</v>
      </c>
      <c r="Q107" s="9" t="str">
        <f>'[1]Industrie 2024'!Q64</f>
        <v>.</v>
      </c>
      <c r="R107" s="9" t="str">
        <f>'[1]Industrie 2024'!R64</f>
        <v>.</v>
      </c>
      <c r="S107" s="9" t="str">
        <f>'[1]Industrie 2024'!S64</f>
        <v>.</v>
      </c>
      <c r="T107" s="9" t="str">
        <f>'[1]Industrie 2024'!T64</f>
        <v>.</v>
      </c>
      <c r="U107" s="9" t="str">
        <f>'[1]Industrie 2024'!U64</f>
        <v>.</v>
      </c>
      <c r="V107" s="9">
        <f>'[1]Industrie 2024'!V64</f>
        <v>100</v>
      </c>
      <c r="X107" s="11"/>
      <c r="Y107" s="11"/>
      <c r="Z107" s="11"/>
      <c r="AA107" s="11"/>
    </row>
    <row r="108" spans="1:27" x14ac:dyDescent="0.35">
      <c r="A108" t="str">
        <f>'[1]Industrie 2024'!A65</f>
        <v>Textilien</v>
      </c>
      <c r="B108" s="9">
        <f>'[1]Industrie 2024'!B65</f>
        <v>103.0478034440514</v>
      </c>
      <c r="C108" s="9">
        <f>'[1]Industrie 2024'!C65</f>
        <v>102.55524164512026</v>
      </c>
      <c r="D108" s="9">
        <f>'[1]Industrie 2024'!D65</f>
        <v>66.00422171604535</v>
      </c>
      <c r="E108" s="9">
        <f>'[1]Industrie 2024'!E65</f>
        <v>97.686949335997127</v>
      </c>
      <c r="F108" s="9">
        <f>'[1]Industrie 2024'!F65</f>
        <v>87.568786437992912</v>
      </c>
      <c r="G108" s="9">
        <f>'[1]Industrie 2024'!G65</f>
        <v>238.48469613881383</v>
      </c>
      <c r="H108" s="9">
        <f>'[1]Industrie 2024'!H65</f>
        <v>78.074718988787666</v>
      </c>
      <c r="I108" s="9">
        <f>'[1]Industrie 2024'!I65</f>
        <v>73.995624076281644</v>
      </c>
      <c r="J108" s="9" t="s">
        <v>366</v>
      </c>
      <c r="K108" s="9" t="s">
        <v>366</v>
      </c>
      <c r="L108" s="9">
        <f>'[1]Industrie 2024'!L65</f>
        <v>88.127529870310127</v>
      </c>
      <c r="M108" s="9">
        <f>'[1]Industrie 2024'!M65</f>
        <v>111.24862217002422</v>
      </c>
      <c r="N108" s="9">
        <f>'[1]Industrie 2024'!N65</f>
        <v>106.46607722054668</v>
      </c>
      <c r="O108" s="9" t="str">
        <f>'[1]Industrie 2024'!O65</f>
        <v>.</v>
      </c>
      <c r="P108" s="9">
        <f>'[1]Industrie 2024'!P65</f>
        <v>167.83898745995671</v>
      </c>
      <c r="Q108" s="9">
        <f>'[1]Industrie 2024'!Q65</f>
        <v>102.90894583747647</v>
      </c>
      <c r="R108" s="9">
        <f>'[1]Industrie 2024'!R65</f>
        <v>95.629601119436032</v>
      </c>
      <c r="S108" s="9">
        <f>'[1]Industrie 2024'!S65</f>
        <v>106.69237830825806</v>
      </c>
      <c r="T108" s="9" t="str">
        <f>'[1]Industrie 2024'!T65</f>
        <v>.</v>
      </c>
      <c r="U108" s="9">
        <f>'[1]Industrie 2024'!U65</f>
        <v>141.25465928169783</v>
      </c>
      <c r="V108" s="9">
        <f>'[1]Industrie 2024'!V65</f>
        <v>100</v>
      </c>
      <c r="X108" s="18"/>
      <c r="Y108" s="19"/>
      <c r="Z108" s="18"/>
      <c r="AA108" s="19"/>
    </row>
    <row r="109" spans="1:27" x14ac:dyDescent="0.35">
      <c r="A109" t="str">
        <f>'[1]Industrie 2024'!A66</f>
        <v>Bekleidung</v>
      </c>
      <c r="B109" s="9" t="str">
        <f>'[1]Industrie 2024'!B66</f>
        <v>.</v>
      </c>
      <c r="C109" s="9" t="str">
        <f>'[1]Industrie 2024'!C66</f>
        <v>.</v>
      </c>
      <c r="D109" s="9" t="str">
        <f>'[1]Industrie 2024'!D66</f>
        <v>.</v>
      </c>
      <c r="E109" s="9" t="str">
        <f>'[1]Industrie 2024'!E66</f>
        <v>.</v>
      </c>
      <c r="F109" s="9" t="str">
        <f>'[1]Industrie 2024'!F66</f>
        <v>.</v>
      </c>
      <c r="G109" s="9" t="str">
        <f>'[1]Industrie 2024'!G66</f>
        <v>.</v>
      </c>
      <c r="H109" s="9" t="str">
        <f>'[1]Industrie 2024'!H66</f>
        <v>.</v>
      </c>
      <c r="I109" s="9" t="str">
        <f>'[1]Industrie 2024'!I66</f>
        <v>.</v>
      </c>
      <c r="J109" s="9">
        <f>'[1]Industrie 2024'!J66</f>
        <v>102.42000895913964</v>
      </c>
      <c r="K109" s="9">
        <f>'[1]Industrie 2024'!K66</f>
        <v>102.42000900320483</v>
      </c>
      <c r="L109" s="9">
        <f>'[1]Industrie 2024'!L66</f>
        <v>122.15771338118027</v>
      </c>
      <c r="M109" s="9">
        <f>'[1]Industrie 2024'!M66</f>
        <v>77.49853722944998</v>
      </c>
      <c r="N109" s="9" t="str">
        <f>'[1]Industrie 2024'!N66</f>
        <v>.</v>
      </c>
      <c r="O109" s="9" t="str">
        <f>'[1]Industrie 2024'!O66</f>
        <v>.</v>
      </c>
      <c r="P109" s="9">
        <f>'[1]Industrie 2024'!P66</f>
        <v>199.06342720071092</v>
      </c>
      <c r="Q109" s="9">
        <f>'[1]Industrie 2024'!Q66</f>
        <v>107.52097335818138</v>
      </c>
      <c r="R109" s="9">
        <f>'[1]Industrie 2024'!R66</f>
        <v>93.784505657786255</v>
      </c>
      <c r="S109" s="9" t="str">
        <f>'[1]Industrie 2024'!S66</f>
        <v>.</v>
      </c>
      <c r="T109" s="9" t="str">
        <f>'[1]Industrie 2024'!T66</f>
        <v>.</v>
      </c>
      <c r="U109" s="9" t="str">
        <f>'[1]Industrie 2024'!U66</f>
        <v>.</v>
      </c>
      <c r="V109" s="9">
        <f>'[1]Industrie 2024'!V66</f>
        <v>100</v>
      </c>
      <c r="X109" s="18"/>
      <c r="Y109" s="19"/>
      <c r="Z109" s="18"/>
      <c r="AA109" s="19"/>
    </row>
    <row r="110" spans="1:27" x14ac:dyDescent="0.35">
      <c r="A110" t="str">
        <f>'[1]Industrie 2024'!A67</f>
        <v>Leder</v>
      </c>
      <c r="B110" s="9">
        <f>'[1]Industrie 2024'!B67</f>
        <v>49.701028069123147</v>
      </c>
      <c r="C110" s="9" t="str">
        <f>'[1]Industrie 2024'!C67</f>
        <v>.</v>
      </c>
      <c r="D110" s="9">
        <f>'[1]Industrie 2024'!D67</f>
        <v>100.83674086222965</v>
      </c>
      <c r="E110" s="9" t="str">
        <f>'[1]Industrie 2024'!E67</f>
        <v>.</v>
      </c>
      <c r="F110" s="9" t="str">
        <f>'[1]Industrie 2024'!F67</f>
        <v>.</v>
      </c>
      <c r="G110" s="9" t="str">
        <f>'[1]Industrie 2024'!G67</f>
        <v>.</v>
      </c>
      <c r="H110" s="9" t="s">
        <v>366</v>
      </c>
      <c r="I110" s="9" t="s">
        <v>366</v>
      </c>
      <c r="J110" s="9" t="s">
        <v>366</v>
      </c>
      <c r="K110" s="9" t="s">
        <v>366</v>
      </c>
      <c r="L110" s="9" t="str">
        <f>'[1]Industrie 2024'!L67</f>
        <v>.</v>
      </c>
      <c r="M110" s="9" t="str">
        <f>'[1]Industrie 2024'!M67</f>
        <v>.</v>
      </c>
      <c r="N110" s="9" t="str">
        <f>'[1]Industrie 2024'!N67</f>
        <v>.</v>
      </c>
      <c r="O110" s="9" t="str">
        <f>'[1]Industrie 2024'!O67</f>
        <v>.</v>
      </c>
      <c r="P110" s="9" t="str">
        <f>'[1]Industrie 2024'!P67</f>
        <v>.</v>
      </c>
      <c r="Q110" s="9" t="str">
        <f>'[1]Industrie 2024'!Q67</f>
        <v>.</v>
      </c>
      <c r="R110" s="9">
        <f>'[1]Industrie 2024'!R67</f>
        <v>172.78624223876912</v>
      </c>
      <c r="S110" s="9">
        <f>'[1]Industrie 2024'!S67</f>
        <v>123.91262215088281</v>
      </c>
      <c r="T110" s="9" t="str">
        <f>'[1]Industrie 2024'!T67</f>
        <v>.</v>
      </c>
      <c r="U110" s="9" t="str">
        <f>'[1]Industrie 2024'!U67</f>
        <v>.</v>
      </c>
      <c r="V110" s="9">
        <f>'[1]Industrie 2024'!V67</f>
        <v>100</v>
      </c>
      <c r="X110" s="18"/>
      <c r="Y110" s="19"/>
      <c r="Z110" s="18"/>
      <c r="AA110" s="19"/>
    </row>
    <row r="111" spans="1:27" x14ac:dyDescent="0.35">
      <c r="A111" t="str">
        <f>'[1]Industrie 2024'!A68</f>
        <v>Holz</v>
      </c>
      <c r="B111" s="9">
        <f>'[1]Industrie 2024'!B68</f>
        <v>128.10357251371201</v>
      </c>
      <c r="C111" s="9">
        <f>'[1]Industrie 2024'!C68</f>
        <v>121.7956049690583</v>
      </c>
      <c r="D111" s="9">
        <f>'[1]Industrie 2024'!D68</f>
        <v>79.557951605817124</v>
      </c>
      <c r="E111" s="9">
        <f>'[1]Industrie 2024'!E68</f>
        <v>99.64855180937009</v>
      </c>
      <c r="F111" s="9">
        <f>'[1]Industrie 2024'!F68</f>
        <v>96.58484018706794</v>
      </c>
      <c r="G111" s="9">
        <f>'[1]Industrie 2024'!G68</f>
        <v>62.624047308287558</v>
      </c>
      <c r="H111" s="9">
        <f>'[1]Industrie 2024'!H68</f>
        <v>103.2879233348004</v>
      </c>
      <c r="I111" s="9">
        <f>'[1]Industrie 2024'!I68</f>
        <v>104.03599336378662</v>
      </c>
      <c r="J111" s="9" t="s">
        <v>366</v>
      </c>
      <c r="K111" s="9" t="s">
        <v>366</v>
      </c>
      <c r="L111" s="9">
        <f>'[1]Industrie 2024'!L68</f>
        <v>103.46999192977447</v>
      </c>
      <c r="M111" s="9">
        <f>'[1]Industrie 2024'!M68</f>
        <v>101.1436466796567</v>
      </c>
      <c r="N111" s="9">
        <f>'[1]Industrie 2024'!N68</f>
        <v>188.55687690281974</v>
      </c>
      <c r="O111" s="9" t="str">
        <f>'[1]Industrie 2024'!O68</f>
        <v>.</v>
      </c>
      <c r="P111" s="9">
        <f>'[1]Industrie 2024'!P68</f>
        <v>114.43537897366134</v>
      </c>
      <c r="Q111" s="9">
        <f>'[1]Industrie 2024'!Q68</f>
        <v>86.922837745433583</v>
      </c>
      <c r="R111" s="9">
        <f>'[1]Industrie 2024'!R68</f>
        <v>94.68768671652353</v>
      </c>
      <c r="S111" s="9">
        <f>'[1]Industrie 2024'!S68</f>
        <v>88.870484054393131</v>
      </c>
      <c r="T111" s="9" t="str">
        <f>'[1]Industrie 2024'!T68</f>
        <v>.</v>
      </c>
      <c r="U111" s="9">
        <f>'[1]Industrie 2024'!U68</f>
        <v>70.509747208577068</v>
      </c>
      <c r="V111" s="9">
        <f>'[1]Industrie 2024'!V68</f>
        <v>100</v>
      </c>
      <c r="X111" s="18"/>
      <c r="Y111" s="19"/>
      <c r="Z111" s="18"/>
      <c r="AA111" s="19"/>
    </row>
    <row r="112" spans="1:27" x14ac:dyDescent="0.35">
      <c r="A112" t="str">
        <f>'[1]Industrie 2024'!A69</f>
        <v>Papier</v>
      </c>
      <c r="B112" s="9">
        <f>'[1]Industrie 2024'!B69</f>
        <v>145.37757644373463</v>
      </c>
      <c r="C112" s="9">
        <f>'[1]Industrie 2024'!C69</f>
        <v>77.519932906845057</v>
      </c>
      <c r="D112" s="9">
        <f>'[1]Industrie 2024'!D69</f>
        <v>73.400279181171555</v>
      </c>
      <c r="E112" s="9">
        <f>'[1]Industrie 2024'!E69</f>
        <v>198.38527961490021</v>
      </c>
      <c r="F112" s="9">
        <f>'[1]Industrie 2024'!F69</f>
        <v>101.48500246502054</v>
      </c>
      <c r="G112" s="9">
        <f>'[1]Industrie 2024'!G69</f>
        <v>76.229564340715527</v>
      </c>
      <c r="H112" s="9">
        <f>'[1]Industrie 2024'!H69</f>
        <v>114.72905081655213</v>
      </c>
      <c r="I112" s="9">
        <f>'[1]Industrie 2024'!I69</f>
        <v>115.25323726986916</v>
      </c>
      <c r="J112" s="9" t="s">
        <v>366</v>
      </c>
      <c r="K112" s="9" t="s">
        <v>366</v>
      </c>
      <c r="L112" s="9">
        <f>'[1]Industrie 2024'!L69</f>
        <v>91.827481165028487</v>
      </c>
      <c r="M112" s="9">
        <f>'[1]Industrie 2024'!M69</f>
        <v>87.330548471456822</v>
      </c>
      <c r="N112" s="9" t="str">
        <f>'[1]Industrie 2024'!N69</f>
        <v>.</v>
      </c>
      <c r="O112" s="9" t="str">
        <f>'[1]Industrie 2024'!O69</f>
        <v>.</v>
      </c>
      <c r="P112" s="9">
        <f>'[1]Industrie 2024'!P69</f>
        <v>101.68888757642529</v>
      </c>
      <c r="Q112" s="9">
        <f>'[1]Industrie 2024'!Q69</f>
        <v>105.83941845914049</v>
      </c>
      <c r="R112" s="9">
        <f>'[1]Industrie 2024'!R69</f>
        <v>94.573556688186983</v>
      </c>
      <c r="S112" s="9">
        <f>'[1]Industrie 2024'!S69</f>
        <v>130.93444502656806</v>
      </c>
      <c r="T112" s="9" t="str">
        <f>'[1]Industrie 2024'!T69</f>
        <v>.</v>
      </c>
      <c r="U112" s="9">
        <f>'[1]Industrie 2024'!U69</f>
        <v>93.378815811250448</v>
      </c>
      <c r="V112" s="9">
        <f>'[1]Industrie 2024'!V69</f>
        <v>100</v>
      </c>
      <c r="X112" s="11"/>
      <c r="Y112" s="11"/>
      <c r="Z112" s="11"/>
      <c r="AA112" s="11"/>
    </row>
    <row r="113" spans="1:27" x14ac:dyDescent="0.35">
      <c r="A113" t="str">
        <f>'[1]Industrie 2024'!A70</f>
        <v>Druck</v>
      </c>
      <c r="B113" s="9">
        <f>'[1]Industrie 2024'!B70</f>
        <v>91.47209199911282</v>
      </c>
      <c r="C113" s="9">
        <f>'[1]Industrie 2024'!C70</f>
        <v>96.807795212911401</v>
      </c>
      <c r="D113" s="9">
        <f>'[1]Industrie 2024'!D70</f>
        <v>88.394101706796604</v>
      </c>
      <c r="E113" s="9">
        <f>'[1]Industrie 2024'!E70</f>
        <v>93.762277597555226</v>
      </c>
      <c r="F113" s="9">
        <f>'[1]Industrie 2024'!F70</f>
        <v>133.31052491943692</v>
      </c>
      <c r="G113" s="9">
        <f>'[1]Industrie 2024'!G70</f>
        <v>149.56898601794529</v>
      </c>
      <c r="H113" s="9">
        <f>'[1]Industrie 2024'!H70</f>
        <v>115.25874750818591</v>
      </c>
      <c r="I113" s="9">
        <f>'[1]Industrie 2024'!I70</f>
        <v>98.627600579281662</v>
      </c>
      <c r="J113" s="9">
        <f>'[1]Industrie 2024'!J70</f>
        <v>100.22041392146342</v>
      </c>
      <c r="K113" s="9">
        <f>'[1]Industrie 2024'!K70</f>
        <v>96.054312496241934</v>
      </c>
      <c r="L113" s="9">
        <f>'[1]Industrie 2024'!L70</f>
        <v>100.43480561477179</v>
      </c>
      <c r="M113" s="9">
        <f>'[1]Industrie 2024'!M70</f>
        <v>106.94857819603114</v>
      </c>
      <c r="N113" s="9">
        <f>'[1]Industrie 2024'!N70</f>
        <v>85.858434346188346</v>
      </c>
      <c r="O113" s="9">
        <f>'[1]Industrie 2024'!O70</f>
        <v>78.126228550906703</v>
      </c>
      <c r="P113" s="9">
        <f>'[1]Industrie 2024'!P70</f>
        <v>95.50637963284656</v>
      </c>
      <c r="Q113" s="9">
        <f>'[1]Industrie 2024'!Q70</f>
        <v>94.517922173321708</v>
      </c>
      <c r="R113" s="9">
        <f>'[1]Industrie 2024'!R70</f>
        <v>108.62506485005949</v>
      </c>
      <c r="S113" s="9">
        <f>'[1]Industrie 2024'!S70</f>
        <v>29.621232300093315</v>
      </c>
      <c r="T113" s="9">
        <f>'[1]Industrie 2024'!T70</f>
        <v>82.569657875448272</v>
      </c>
      <c r="U113" s="9">
        <f>'[1]Industrie 2024'!U70</f>
        <v>123.3387277058245</v>
      </c>
      <c r="V113" s="9">
        <f>'[1]Industrie 2024'!V70</f>
        <v>100</v>
      </c>
      <c r="X113" s="11"/>
      <c r="Y113" s="11"/>
      <c r="Z113" s="11"/>
      <c r="AA113" s="11"/>
    </row>
    <row r="114" spans="1:27" x14ac:dyDescent="0.35">
      <c r="A114" t="str">
        <f>'[1]Industrie 2024'!A71</f>
        <v>Mineralöl</v>
      </c>
      <c r="B114" s="9">
        <f>'[1]Industrie 2024'!B71</f>
        <v>31.053477370405204</v>
      </c>
      <c r="C114" s="9" t="str">
        <f>'[1]Industrie 2024'!C71</f>
        <v>.</v>
      </c>
      <c r="D114" s="9" t="str">
        <f>'[1]Industrie 2024'!D71</f>
        <v>.</v>
      </c>
      <c r="E114" s="9">
        <f>'[1]Industrie 2024'!E71</f>
        <v>101.71348731221572</v>
      </c>
      <c r="F114" s="9" t="str">
        <f>'[1]Industrie 2024'!F71</f>
        <v>.</v>
      </c>
      <c r="G114" s="9" t="str">
        <f>'[1]Industrie 2024'!G71</f>
        <v>.</v>
      </c>
      <c r="H114" s="9" t="s">
        <v>366</v>
      </c>
      <c r="I114" s="9" t="s">
        <v>366</v>
      </c>
      <c r="J114" s="9" t="s">
        <v>366</v>
      </c>
      <c r="K114" s="9" t="s">
        <v>366</v>
      </c>
      <c r="L114" s="9">
        <f>'[1]Industrie 2024'!L71</f>
        <v>31.024324216234504</v>
      </c>
      <c r="M114" s="9">
        <f>'[1]Industrie 2024'!M71</f>
        <v>53.263947237083208</v>
      </c>
      <c r="N114" s="9" t="str">
        <f>'[1]Industrie 2024'!N71</f>
        <v>.</v>
      </c>
      <c r="O114" s="9" t="str">
        <f>'[1]Industrie 2024'!O71</f>
        <v>.</v>
      </c>
      <c r="P114" s="9">
        <f>'[1]Industrie 2024'!P71</f>
        <v>5.2875977502517308</v>
      </c>
      <c r="Q114" s="9">
        <f>'[1]Industrie 2024'!Q71</f>
        <v>9.2928165868124619</v>
      </c>
      <c r="R114" s="9">
        <f>'[1]Industrie 2024'!R71</f>
        <v>31.868411043298799</v>
      </c>
      <c r="S114" s="9" t="str">
        <f>'[1]Industrie 2024'!S71</f>
        <v>.</v>
      </c>
      <c r="T114" s="9" t="str">
        <f>'[1]Industrie 2024'!T71</f>
        <v>.</v>
      </c>
      <c r="U114" s="9">
        <f>'[1]Industrie 2024'!U71</f>
        <v>67.004305931480218</v>
      </c>
      <c r="V114" s="9">
        <f>'[1]Industrie 2024'!V71</f>
        <v>100</v>
      </c>
      <c r="X114" s="11"/>
      <c r="Y114" s="11"/>
      <c r="Z114" s="11"/>
      <c r="AA114" s="11"/>
    </row>
    <row r="115" spans="1:27" x14ac:dyDescent="0.35">
      <c r="A115" t="str">
        <f>'[1]Industrie 2024'!A72</f>
        <v>Chemie</v>
      </c>
      <c r="B115" s="9">
        <f>'[1]Industrie 2024'!B72</f>
        <v>104.31647098830099</v>
      </c>
      <c r="C115" s="9">
        <f>'[1]Industrie 2024'!C72</f>
        <v>125.88453847885705</v>
      </c>
      <c r="D115" s="9">
        <f>'[1]Industrie 2024'!D72</f>
        <v>89.918146089361542</v>
      </c>
      <c r="E115" s="9">
        <f>'[1]Industrie 2024'!E72</f>
        <v>144.31902773600234</v>
      </c>
      <c r="F115" s="9">
        <f>'[1]Industrie 2024'!F72</f>
        <v>63.698127035166088</v>
      </c>
      <c r="G115" s="9">
        <f>'[1]Industrie 2024'!G72</f>
        <v>62.271347276078856</v>
      </c>
      <c r="H115" s="9">
        <f>'[1]Industrie 2024'!H72</f>
        <v>109.53504727462702</v>
      </c>
      <c r="I115" s="9">
        <f>'[1]Industrie 2024'!I72</f>
        <v>113.37864024316178</v>
      </c>
      <c r="J115" s="9">
        <f>'[1]Industrie 2024'!J72</f>
        <v>98.632229283598306</v>
      </c>
      <c r="K115" s="9">
        <f>'[1]Industrie 2024'!K72</f>
        <v>98.937068779259491</v>
      </c>
      <c r="L115" s="9">
        <f>'[1]Industrie 2024'!L72</f>
        <v>107.48990414619415</v>
      </c>
      <c r="M115" s="9">
        <f>'[1]Industrie 2024'!M72</f>
        <v>62.389313172805004</v>
      </c>
      <c r="N115" s="9">
        <f>'[1]Industrie 2024'!N72</f>
        <v>84.712163483127455</v>
      </c>
      <c r="O115" s="9">
        <f>'[1]Industrie 2024'!O72</f>
        <v>83.892392712055042</v>
      </c>
      <c r="P115" s="9">
        <f>'[1]Industrie 2024'!P72</f>
        <v>92.854742088603473</v>
      </c>
      <c r="Q115" s="9">
        <f>'[1]Industrie 2024'!Q72</f>
        <v>104.80223844992614</v>
      </c>
      <c r="R115" s="9">
        <f>'[1]Industrie 2024'!R72</f>
        <v>105.71209152830386</v>
      </c>
      <c r="S115" s="9">
        <f>'[1]Industrie 2024'!S72</f>
        <v>123.41703981417942</v>
      </c>
      <c r="T115" s="9">
        <f>'[1]Industrie 2024'!T72</f>
        <v>89.807281374061233</v>
      </c>
      <c r="U115" s="9">
        <f>'[1]Industrie 2024'!U72</f>
        <v>107.27216380465462</v>
      </c>
      <c r="V115" s="9">
        <f>'[1]Industrie 2024'!V72</f>
        <v>100</v>
      </c>
      <c r="X115" s="11"/>
      <c r="Y115" s="11"/>
      <c r="Z115" s="11"/>
      <c r="AA115" s="11"/>
    </row>
    <row r="116" spans="1:27" x14ac:dyDescent="0.35">
      <c r="A116" t="str">
        <f>'[1]Industrie 2024'!A73</f>
        <v>Pharmazie</v>
      </c>
      <c r="B116" s="9">
        <f>'[1]Industrie 2024'!B73</f>
        <v>125.22298953516329</v>
      </c>
      <c r="C116" s="9">
        <f>'[1]Industrie 2024'!C73</f>
        <v>35.227008027309616</v>
      </c>
      <c r="D116" s="9">
        <f>'[1]Industrie 2024'!D73</f>
        <v>53.240433365148846</v>
      </c>
      <c r="E116" s="9">
        <f>'[1]Industrie 2024'!E73</f>
        <v>75.43431176756124</v>
      </c>
      <c r="F116" s="9">
        <f>'[1]Industrie 2024'!F73</f>
        <v>52.322546375181012</v>
      </c>
      <c r="G116" s="9">
        <f>'[1]Industrie 2024'!G73</f>
        <v>225.3246033768109</v>
      </c>
      <c r="H116" s="9">
        <f>'[1]Industrie 2024'!H73</f>
        <v>116.53259074514837</v>
      </c>
      <c r="I116" s="9">
        <f>'[1]Industrie 2024'!I73</f>
        <v>67.682415056002981</v>
      </c>
      <c r="J116" s="9" t="s">
        <v>366</v>
      </c>
      <c r="K116" s="9" t="s">
        <v>366</v>
      </c>
      <c r="L116" s="9">
        <f>'[1]Industrie 2024'!L73</f>
        <v>59.61791387529157</v>
      </c>
      <c r="M116" s="9">
        <f>'[1]Industrie 2024'!M73</f>
        <v>110.55415828858793</v>
      </c>
      <c r="N116" s="9" t="str">
        <f>'[1]Industrie 2024'!N73</f>
        <v>.</v>
      </c>
      <c r="O116" s="9">
        <f>'[1]Industrie 2024'!O73</f>
        <v>101.56878070825452</v>
      </c>
      <c r="P116" s="9">
        <f>'[1]Industrie 2024'!P73</f>
        <v>157.24907424953341</v>
      </c>
      <c r="Q116" s="9">
        <f>'[1]Industrie 2024'!Q73</f>
        <v>43.418660300720973</v>
      </c>
      <c r="R116" s="9">
        <f>'[1]Industrie 2024'!R73</f>
        <v>105.28964020195819</v>
      </c>
      <c r="S116" s="9">
        <f>'[1]Industrie 2024'!S73</f>
        <v>77.895936526348208</v>
      </c>
      <c r="T116" s="9" t="str">
        <f>'[1]Industrie 2024'!T73</f>
        <v>.</v>
      </c>
      <c r="U116" s="9">
        <f>'[1]Industrie 2024'!U73</f>
        <v>76.265182857424691</v>
      </c>
      <c r="V116" s="9">
        <f>'[1]Industrie 2024'!V73</f>
        <v>100</v>
      </c>
      <c r="X116" s="11"/>
      <c r="Y116" s="11"/>
      <c r="Z116" s="11"/>
      <c r="AA116" s="11"/>
    </row>
    <row r="117" spans="1:27" x14ac:dyDescent="0.35">
      <c r="A117" t="str">
        <f>'[1]Industrie 2024'!A74</f>
        <v>Kunststoffwaren</v>
      </c>
      <c r="B117" s="9">
        <f>'[1]Industrie 2024'!B74</f>
        <v>99.985494394546834</v>
      </c>
      <c r="C117" s="9">
        <f>'[1]Industrie 2024'!C74</f>
        <v>102.86616472834034</v>
      </c>
      <c r="D117" s="9">
        <f>'[1]Industrie 2024'!D74</f>
        <v>82.014371899890421</v>
      </c>
      <c r="E117" s="9">
        <f>'[1]Industrie 2024'!E74</f>
        <v>120.35377316106552</v>
      </c>
      <c r="F117" s="9">
        <f>'[1]Industrie 2024'!F74</f>
        <v>88.950555323258783</v>
      </c>
      <c r="G117" s="9">
        <f>'[1]Industrie 2024'!G74</f>
        <v>109.04449757365617</v>
      </c>
      <c r="H117" s="9">
        <f>'[1]Industrie 2024'!H74</f>
        <v>95.578600754118511</v>
      </c>
      <c r="I117" s="9">
        <f>'[1]Industrie 2024'!I74</f>
        <v>95.070700184129706</v>
      </c>
      <c r="J117" s="9">
        <f>'[1]Industrie 2024'!J74</f>
        <v>100.75167059276211</v>
      </c>
      <c r="K117" s="9">
        <f>'[1]Industrie 2024'!K74</f>
        <v>100.7061273327823</v>
      </c>
      <c r="L117" s="9">
        <f>'[1]Industrie 2024'!L74</f>
        <v>110.90928289332402</v>
      </c>
      <c r="M117" s="9">
        <f>'[1]Industrie 2024'!M74</f>
        <v>90.583190507535036</v>
      </c>
      <c r="N117" s="9">
        <f>'[1]Industrie 2024'!N74</f>
        <v>69.696407343542177</v>
      </c>
      <c r="O117" s="9">
        <f>'[1]Industrie 2024'!O74</f>
        <v>121.39618467509885</v>
      </c>
      <c r="P117" s="9">
        <f>'[1]Industrie 2024'!P74</f>
        <v>108.82403349825903</v>
      </c>
      <c r="Q117" s="9">
        <f>'[1]Industrie 2024'!Q74</f>
        <v>98.489290062473458</v>
      </c>
      <c r="R117" s="9">
        <f>'[1]Industrie 2024'!R74</f>
        <v>95.574633915116351</v>
      </c>
      <c r="S117" s="9">
        <f>'[1]Industrie 2024'!S74</f>
        <v>115.31513413560984</v>
      </c>
      <c r="T117" s="9">
        <f>'[1]Industrie 2024'!T74</f>
        <v>100.90897826838685</v>
      </c>
      <c r="U117" s="9">
        <f>'[1]Industrie 2024'!U74</f>
        <v>95.140766035156631</v>
      </c>
      <c r="V117" s="9">
        <f>'[1]Industrie 2024'!V74</f>
        <v>100</v>
      </c>
      <c r="X117" s="11"/>
      <c r="Y117" s="11"/>
      <c r="Z117" s="11"/>
      <c r="AA117" s="11"/>
    </row>
    <row r="118" spans="1:27" x14ac:dyDescent="0.35">
      <c r="A118" t="str">
        <f>'[1]Industrie 2024'!A75</f>
        <v>Glas</v>
      </c>
      <c r="B118" s="9">
        <f>'[1]Industrie 2024'!B75</f>
        <v>117.74830225001584</v>
      </c>
      <c r="C118" s="9">
        <f>'[1]Industrie 2024'!C75</f>
        <v>130.19176331728522</v>
      </c>
      <c r="D118" s="9">
        <f>'[1]Industrie 2024'!D75</f>
        <v>88.296977690668157</v>
      </c>
      <c r="E118" s="9">
        <f>'[1]Industrie 2024'!E75</f>
        <v>121.20582431747826</v>
      </c>
      <c r="F118" s="9">
        <f>'[1]Industrie 2024'!F75</f>
        <v>80.474965825703791</v>
      </c>
      <c r="G118" s="9">
        <f>'[1]Industrie 2024'!G75</f>
        <v>116.26398687672935</v>
      </c>
      <c r="H118" s="9">
        <f>'[1]Industrie 2024'!H75</f>
        <v>100.24671473373085</v>
      </c>
      <c r="I118" s="9">
        <f>'[1]Industrie 2024'!I75</f>
        <v>99.903058767892333</v>
      </c>
      <c r="J118" s="9">
        <f>'[1]Industrie 2024'!J75</f>
        <v>100.0207195422922</v>
      </c>
      <c r="K118" s="9">
        <f>'[1]Industrie 2024'!K75</f>
        <v>99.94590802022411</v>
      </c>
      <c r="L118" s="9">
        <f>'[1]Industrie 2024'!L75</f>
        <v>109.93876760160772</v>
      </c>
      <c r="M118" s="9">
        <f>'[1]Industrie 2024'!M75</f>
        <v>87.186405567080584</v>
      </c>
      <c r="N118" s="9">
        <f>'[1]Industrie 2024'!N75</f>
        <v>228.72368577549545</v>
      </c>
      <c r="O118" s="9">
        <f>'[1]Industrie 2024'!O75</f>
        <v>221.12782081818762</v>
      </c>
      <c r="P118" s="9">
        <f>'[1]Industrie 2024'!P75</f>
        <v>90.983700545676001</v>
      </c>
      <c r="Q118" s="9">
        <f>'[1]Industrie 2024'!Q75</f>
        <v>94.579224290288934</v>
      </c>
      <c r="R118" s="9">
        <f>'[1]Industrie 2024'!R75</f>
        <v>113.73703218273403</v>
      </c>
      <c r="S118" s="9">
        <f>'[1]Industrie 2024'!S75</f>
        <v>103.31162188708269</v>
      </c>
      <c r="T118" s="9">
        <f>'[1]Industrie 2024'!T75</f>
        <v>71.790219703589869</v>
      </c>
      <c r="U118" s="9">
        <f>'[1]Industrie 2024'!U75</f>
        <v>120.38916758839426</v>
      </c>
      <c r="V118" s="9">
        <f>'[1]Industrie 2024'!V75</f>
        <v>100</v>
      </c>
      <c r="X118" s="11"/>
      <c r="Y118" s="11"/>
      <c r="Z118" s="11"/>
      <c r="AA118" s="11"/>
    </row>
    <row r="119" spans="1:27" x14ac:dyDescent="0.35">
      <c r="A119" t="str">
        <f>'[1]Industrie 2024'!A76</f>
        <v>Metallerzeugung</v>
      </c>
      <c r="B119" s="9">
        <f>'[1]Industrie 2024'!B76</f>
        <v>112.66548065963357</v>
      </c>
      <c r="C119" s="9">
        <f>'[1]Industrie 2024'!C76</f>
        <v>86.165681321787147</v>
      </c>
      <c r="D119" s="9">
        <f>'[1]Industrie 2024'!D76</f>
        <v>81.269956829371296</v>
      </c>
      <c r="E119" s="9">
        <f>'[1]Industrie 2024'!E76</f>
        <v>113.64250686102831</v>
      </c>
      <c r="F119" s="9">
        <f>'[1]Industrie 2024'!F76</f>
        <v>57.117118887507409</v>
      </c>
      <c r="G119" s="9">
        <f>'[1]Industrie 2024'!G76</f>
        <v>76.226978884873702</v>
      </c>
      <c r="H119" s="9">
        <f>'[1]Industrie 2024'!H76</f>
        <v>89.413260900547471</v>
      </c>
      <c r="I119" s="9">
        <f>'[1]Industrie 2024'!I76</f>
        <v>89.999697265316385</v>
      </c>
      <c r="J119" s="9" t="s">
        <v>366</v>
      </c>
      <c r="K119" s="9" t="s">
        <v>366</v>
      </c>
      <c r="L119" s="9">
        <f>'[1]Industrie 2024'!L76</f>
        <v>130.22613418616646</v>
      </c>
      <c r="M119" s="9">
        <f>'[1]Industrie 2024'!M76</f>
        <v>57.10954289108939</v>
      </c>
      <c r="N119" s="9">
        <f>'[1]Industrie 2024'!N76</f>
        <v>100</v>
      </c>
      <c r="O119" s="9" t="str">
        <f>'[1]Industrie 2024'!O76</f>
        <v>.</v>
      </c>
      <c r="P119" s="9">
        <f>'[1]Industrie 2024'!P76</f>
        <v>117.66776329849627</v>
      </c>
      <c r="Q119" s="9">
        <f>'[1]Industrie 2024'!Q76</f>
        <v>100.24658851180179</v>
      </c>
      <c r="R119" s="9">
        <f>'[1]Industrie 2024'!R76</f>
        <v>83.971573526997261</v>
      </c>
      <c r="S119" s="9">
        <f>'[1]Industrie 2024'!S76</f>
        <v>107.3630814669278</v>
      </c>
      <c r="T119" s="9">
        <f>'[1]Industrie 2024'!T76</f>
        <v>77.598577350127798</v>
      </c>
      <c r="U119" s="9">
        <f>'[1]Industrie 2024'!U76</f>
        <v>42.767399783938458</v>
      </c>
      <c r="V119" s="9">
        <f>'[1]Industrie 2024'!V76</f>
        <v>100</v>
      </c>
      <c r="X119" s="11"/>
      <c r="Y119" s="11"/>
      <c r="Z119" s="11"/>
      <c r="AA119" s="11"/>
    </row>
    <row r="120" spans="1:27" x14ac:dyDescent="0.35">
      <c r="A120" t="str">
        <f>'[1]Industrie 2024'!A77</f>
        <v>Metallwaren</v>
      </c>
      <c r="B120" s="9">
        <f>'[1]Industrie 2024'!B77</f>
        <v>83.285703230500289</v>
      </c>
      <c r="C120" s="9">
        <f>'[1]Industrie 2024'!C77</f>
        <v>85.238966120026021</v>
      </c>
      <c r="D120" s="9">
        <f>'[1]Industrie 2024'!D77</f>
        <v>85.970469947306782</v>
      </c>
      <c r="E120" s="9">
        <f>'[1]Industrie 2024'!E77</f>
        <v>99.444575967060331</v>
      </c>
      <c r="F120" s="9">
        <f>'[1]Industrie 2024'!F77</f>
        <v>101.87213842942589</v>
      </c>
      <c r="G120" s="9">
        <f>'[1]Industrie 2024'!G77</f>
        <v>98.487799981292298</v>
      </c>
      <c r="H120" s="9">
        <f>'[1]Industrie 2024'!H77</f>
        <v>92.347014485256608</v>
      </c>
      <c r="I120" s="9">
        <f>'[1]Industrie 2024'!I77</f>
        <v>91.996660982672438</v>
      </c>
      <c r="J120" s="9">
        <f>'[1]Industrie 2024'!J77</f>
        <v>101.27315691340431</v>
      </c>
      <c r="K120" s="9">
        <f>'[1]Industrie 2024'!K77</f>
        <v>101.29866828172855</v>
      </c>
      <c r="L120" s="9">
        <f>'[1]Industrie 2024'!L77</f>
        <v>98.197629716263236</v>
      </c>
      <c r="M120" s="9">
        <f>'[1]Industrie 2024'!M77</f>
        <v>92.714562654712623</v>
      </c>
      <c r="N120" s="9">
        <f>'[1]Industrie 2024'!N77</f>
        <v>69.092454530862071</v>
      </c>
      <c r="O120" s="9">
        <f>'[1]Industrie 2024'!O77</f>
        <v>97.65724578153241</v>
      </c>
      <c r="P120" s="9">
        <f>'[1]Industrie 2024'!P77</f>
        <v>112.812937118524</v>
      </c>
      <c r="Q120" s="9">
        <f>'[1]Industrie 2024'!Q77</f>
        <v>121.61419050198327</v>
      </c>
      <c r="R120" s="9">
        <f>'[1]Industrie 2024'!R77</f>
        <v>101.15185771646674</v>
      </c>
      <c r="S120" s="9">
        <f>'[1]Industrie 2024'!S77</f>
        <v>105.5751737726065</v>
      </c>
      <c r="T120" s="9">
        <f>'[1]Industrie 2024'!T77</f>
        <v>139.66167040355285</v>
      </c>
      <c r="U120" s="9">
        <f>'[1]Industrie 2024'!U77</f>
        <v>82.550509216578988</v>
      </c>
      <c r="V120" s="9">
        <f>'[1]Industrie 2024'!V77</f>
        <v>100</v>
      </c>
    </row>
    <row r="121" spans="1:27" x14ac:dyDescent="0.35">
      <c r="A121" t="str">
        <f>'[1]Industrie 2024'!A78</f>
        <v>Elektronik</v>
      </c>
      <c r="B121" s="9">
        <f>'[1]Industrie 2024'!B78</f>
        <v>46.354693160790987</v>
      </c>
      <c r="C121" s="9">
        <f>'[1]Industrie 2024'!C78</f>
        <v>72.083791060513676</v>
      </c>
      <c r="D121" s="9">
        <f>'[1]Industrie 2024'!D78</f>
        <v>91.145197286753472</v>
      </c>
      <c r="E121" s="9">
        <f>'[1]Industrie 2024'!E78</f>
        <v>53.151634218489228</v>
      </c>
      <c r="F121" s="9">
        <f>'[1]Industrie 2024'!F78</f>
        <v>80.61483097857824</v>
      </c>
      <c r="G121" s="9">
        <f>'[1]Industrie 2024'!G78</f>
        <v>92.834579130090987</v>
      </c>
      <c r="H121" s="9">
        <f>'[1]Industrie 2024'!H78</f>
        <v>84.49091262279363</v>
      </c>
      <c r="I121" s="9">
        <f>'[1]Industrie 2024'!I78</f>
        <v>81.820116583384731</v>
      </c>
      <c r="J121" s="9">
        <f>'[1]Industrie 2024'!J78</f>
        <v>102.51146020949746</v>
      </c>
      <c r="K121" s="9">
        <f>'[1]Industrie 2024'!K78</f>
        <v>102.95916987619486</v>
      </c>
      <c r="L121" s="9">
        <f>'[1]Industrie 2024'!L78</f>
        <v>116.60920707091731</v>
      </c>
      <c r="M121" s="9">
        <f>'[1]Industrie 2024'!M78</f>
        <v>111.17746941669297</v>
      </c>
      <c r="N121" s="9">
        <f>'[1]Industrie 2024'!N78</f>
        <v>211.12183626561588</v>
      </c>
      <c r="O121" s="9">
        <f>'[1]Industrie 2024'!O78</f>
        <v>64.78633637414265</v>
      </c>
      <c r="P121" s="9">
        <f>'[1]Industrie 2024'!P78</f>
        <v>73.890932578072182</v>
      </c>
      <c r="Q121" s="9">
        <f>'[1]Industrie 2024'!Q78</f>
        <v>81.461673886730708</v>
      </c>
      <c r="R121" s="9">
        <f>'[1]Industrie 2024'!R78</f>
        <v>88.30951302667151</v>
      </c>
      <c r="S121" s="9">
        <f>'[1]Industrie 2024'!S78</f>
        <v>61.819949662077875</v>
      </c>
      <c r="T121" s="9">
        <f>'[1]Industrie 2024'!T78</f>
        <v>72.064455495872735</v>
      </c>
      <c r="U121" s="9">
        <f>'[1]Industrie 2024'!U78</f>
        <v>90.980674400208954</v>
      </c>
      <c r="V121" s="9">
        <f>'[1]Industrie 2024'!V78</f>
        <v>100</v>
      </c>
    </row>
    <row r="122" spans="1:27" x14ac:dyDescent="0.35">
      <c r="A122" t="str">
        <f>'[1]Industrie 2024'!A79</f>
        <v>Elektrische Ausrüstungen</v>
      </c>
      <c r="B122" s="9">
        <f>'[1]Industrie 2024'!B79</f>
        <v>97.217152167873536</v>
      </c>
      <c r="C122" s="9">
        <f>'[1]Industrie 2024'!C79</f>
        <v>127.34275676349975</v>
      </c>
      <c r="D122" s="9">
        <f>'[1]Industrie 2024'!D79</f>
        <v>104.09851571977353</v>
      </c>
      <c r="E122" s="9">
        <f>'[1]Industrie 2024'!E79</f>
        <v>61.495468468533232</v>
      </c>
      <c r="F122" s="9">
        <f>'[1]Industrie 2024'!F79</f>
        <v>115.35805355786435</v>
      </c>
      <c r="G122" s="9">
        <f>'[1]Industrie 2024'!G79</f>
        <v>111.19670586084753</v>
      </c>
      <c r="H122" s="9">
        <f>'[1]Industrie 2024'!H79</f>
        <v>105.45366736611395</v>
      </c>
      <c r="I122" s="9">
        <f>'[1]Industrie 2024'!I79</f>
        <v>104.16018339705744</v>
      </c>
      <c r="J122" s="9">
        <f>'[1]Industrie 2024'!J79</f>
        <v>99.586159423526425</v>
      </c>
      <c r="K122" s="9">
        <f>'[1]Industrie 2024'!K79</f>
        <v>99.320066398911905</v>
      </c>
      <c r="L122" s="9">
        <f>'[1]Industrie 2024'!L79</f>
        <v>97.128413107771394</v>
      </c>
      <c r="M122" s="9">
        <f>'[1]Industrie 2024'!M79</f>
        <v>104.2324682876407</v>
      </c>
      <c r="N122" s="9">
        <f>'[1]Industrie 2024'!N79</f>
        <v>66.255872723456505</v>
      </c>
      <c r="O122" s="9">
        <f>'[1]Industrie 2024'!O79</f>
        <v>82.498434973665823</v>
      </c>
      <c r="P122" s="9">
        <f>'[1]Industrie 2024'!P79</f>
        <v>102.91457189231541</v>
      </c>
      <c r="Q122" s="9">
        <f>'[1]Industrie 2024'!Q79</f>
        <v>112.91013917191147</v>
      </c>
      <c r="R122" s="9">
        <f>'[1]Industrie 2024'!R79</f>
        <v>93.612580087632253</v>
      </c>
      <c r="S122" s="9">
        <f>'[1]Industrie 2024'!S79</f>
        <v>84.014415871246911</v>
      </c>
      <c r="T122" s="9">
        <f>'[1]Industrie 2024'!T79</f>
        <v>87.775673450946798</v>
      </c>
      <c r="U122" s="9">
        <f>'[1]Industrie 2024'!U79</f>
        <v>81.806447039689459</v>
      </c>
      <c r="V122" s="9">
        <f>'[1]Industrie 2024'!V79</f>
        <v>100</v>
      </c>
    </row>
    <row r="123" spans="1:27" x14ac:dyDescent="0.35">
      <c r="A123" t="str">
        <f>'[1]Industrie 2024'!A80</f>
        <v>Maschinenbau</v>
      </c>
      <c r="B123" s="9">
        <f>'[1]Industrie 2024'!B80</f>
        <v>67.092196171923788</v>
      </c>
      <c r="C123" s="9">
        <f>'[1]Industrie 2024'!C80</f>
        <v>466.82235286015106</v>
      </c>
      <c r="D123" s="9">
        <f>'[1]Industrie 2024'!D80</f>
        <v>86.136413949815804</v>
      </c>
      <c r="E123" s="9">
        <f>'[1]Industrie 2024'!E80</f>
        <v>76.855033407808875</v>
      </c>
      <c r="F123" s="9">
        <f>'[1]Industrie 2024'!F80</f>
        <v>86.825761614902348</v>
      </c>
      <c r="G123" s="9">
        <f>'[1]Industrie 2024'!G80</f>
        <v>111.76665360998861</v>
      </c>
      <c r="H123" s="9">
        <f>'[1]Industrie 2024'!H80</f>
        <v>114.97623366942571</v>
      </c>
      <c r="I123" s="9">
        <f>'[1]Industrie 2024'!I80</f>
        <v>115.32184088745167</v>
      </c>
      <c r="J123" s="9">
        <f>'[1]Industrie 2024'!J80</f>
        <v>98.724586379866622</v>
      </c>
      <c r="K123" s="9">
        <f>'[1]Industrie 2024'!K80</f>
        <v>98.606627279489828</v>
      </c>
      <c r="L123" s="9">
        <f>'[1]Industrie 2024'!L80</f>
        <v>94.796472897331896</v>
      </c>
      <c r="M123" s="9">
        <f>'[1]Industrie 2024'!M80</f>
        <v>100.99018406861104</v>
      </c>
      <c r="N123" s="9">
        <f>'[1]Industrie 2024'!N80</f>
        <v>74.991054466959767</v>
      </c>
      <c r="O123" s="9">
        <f>'[1]Industrie 2024'!O80</f>
        <v>115.80389988822807</v>
      </c>
      <c r="P123" s="9">
        <f>'[1]Industrie 2024'!P80</f>
        <v>90.521104201061718</v>
      </c>
      <c r="Q123" s="9">
        <f>'[1]Industrie 2024'!Q80</f>
        <v>104.84122034991795</v>
      </c>
      <c r="R123" s="9">
        <f>'[1]Industrie 2024'!R80</f>
        <v>97.11373976266897</v>
      </c>
      <c r="S123" s="9">
        <f>'[1]Industrie 2024'!S80</f>
        <v>104.71385415764243</v>
      </c>
      <c r="T123" s="9">
        <f>'[1]Industrie 2024'!T80</f>
        <v>125.71742254750302</v>
      </c>
      <c r="U123" s="9">
        <f>'[1]Industrie 2024'!U80</f>
        <v>106.53134656683503</v>
      </c>
      <c r="V123" s="9">
        <f>'[1]Industrie 2024'!V80</f>
        <v>100</v>
      </c>
    </row>
    <row r="124" spans="1:27" x14ac:dyDescent="0.35">
      <c r="A124" t="str">
        <f>'[1]Industrie 2024'!A81</f>
        <v>Automobilbau</v>
      </c>
      <c r="B124" s="9">
        <f>'[1]Industrie 2024'!B81</f>
        <v>82.049672042623556</v>
      </c>
      <c r="C124" s="9">
        <f>'[1]Industrie 2024'!C81</f>
        <v>57.450324124153106</v>
      </c>
      <c r="D124" s="9">
        <f>'[1]Industrie 2024'!D81</f>
        <v>84.134191936482125</v>
      </c>
      <c r="E124" s="9" t="str">
        <f>'[1]Industrie 2024'!E81</f>
        <v>.</v>
      </c>
      <c r="F124" s="9">
        <f>'[1]Industrie 2024'!F81</f>
        <v>42.24727609299218</v>
      </c>
      <c r="G124" s="9">
        <f>'[1]Industrie 2024'!G81</f>
        <v>23.242987486010097</v>
      </c>
      <c r="H124" s="9" t="s">
        <v>366</v>
      </c>
      <c r="I124" s="9" t="s">
        <v>366</v>
      </c>
      <c r="J124" s="9" t="s">
        <v>366</v>
      </c>
      <c r="K124" s="9" t="s">
        <v>366</v>
      </c>
      <c r="L124" s="9">
        <f>'[1]Industrie 2024'!L81</f>
        <v>92.792008953911832</v>
      </c>
      <c r="M124" s="9">
        <f>'[1]Industrie 2024'!M81</f>
        <v>122.63778181699003</v>
      </c>
      <c r="N124" s="9">
        <f>'[1]Industrie 2024'!N81</f>
        <v>154.72840124090152</v>
      </c>
      <c r="O124" s="9" t="str">
        <f>'[1]Industrie 2024'!O81</f>
        <v>.</v>
      </c>
      <c r="P124" s="9">
        <f>'[1]Industrie 2024'!P81</f>
        <v>65.40638155408935</v>
      </c>
      <c r="Q124" s="9">
        <f>'[1]Industrie 2024'!Q81</f>
        <v>119.89784575796889</v>
      </c>
      <c r="R124" s="9">
        <f>'[1]Industrie 2024'!R81</f>
        <v>71.296341274889016</v>
      </c>
      <c r="S124" s="9">
        <f>'[1]Industrie 2024'!S81</f>
        <v>71.480472931765107</v>
      </c>
      <c r="T124" s="9">
        <f>'[1]Industrie 2024'!T81</f>
        <v>75.104495350842058</v>
      </c>
      <c r="U124" s="9">
        <f>'[1]Industrie 2024'!U81</f>
        <v>27.801440823472788</v>
      </c>
      <c r="V124" s="9">
        <f>'[1]Industrie 2024'!V81</f>
        <v>100</v>
      </c>
    </row>
    <row r="125" spans="1:27" x14ac:dyDescent="0.35">
      <c r="A125" t="str">
        <f>'[1]Industrie 2024'!A82</f>
        <v>Sonst. Fahrzeuge</v>
      </c>
      <c r="B125" s="9" t="str">
        <f>'[1]Industrie 2024'!B82</f>
        <v>.</v>
      </c>
      <c r="C125" s="9">
        <f>'[1]Industrie 2024'!C82</f>
        <v>52.076917928350809</v>
      </c>
      <c r="D125" s="9">
        <f>'[1]Industrie 2024'!D82</f>
        <v>71.158662954212886</v>
      </c>
      <c r="E125" s="9">
        <f>'[1]Industrie 2024'!E82</f>
        <v>45.837204310522438</v>
      </c>
      <c r="F125" s="9" t="str">
        <f>'[1]Industrie 2024'!F82</f>
        <v>.</v>
      </c>
      <c r="G125" s="9" t="str">
        <f>'[1]Industrie 2024'!G82</f>
        <v>.</v>
      </c>
      <c r="H125" s="9" t="s">
        <v>366</v>
      </c>
      <c r="I125" s="9" t="s">
        <v>366</v>
      </c>
      <c r="J125" s="9" t="s">
        <v>366</v>
      </c>
      <c r="K125" s="9" t="s">
        <v>366</v>
      </c>
      <c r="L125" s="9">
        <f>'[1]Industrie 2024'!L82</f>
        <v>62.11248152777862</v>
      </c>
      <c r="M125" s="9">
        <f>'[1]Industrie 2024'!M82</f>
        <v>107.15961893291069</v>
      </c>
      <c r="N125" s="9">
        <f>'[1]Industrie 2024'!N82</f>
        <v>153.24589191888899</v>
      </c>
      <c r="O125" s="9">
        <f>'[1]Industrie 2024'!O82</f>
        <v>70.647743088543962</v>
      </c>
      <c r="P125" s="9" t="str">
        <f>'[1]Industrie 2024'!P82</f>
        <v>.</v>
      </c>
      <c r="Q125" s="9">
        <f>'[1]Industrie 2024'!Q82</f>
        <v>75.968548930943726</v>
      </c>
      <c r="R125" s="9">
        <f>'[1]Industrie 2024'!R82</f>
        <v>101.16106221777612</v>
      </c>
      <c r="S125" s="9">
        <f>'[1]Industrie 2024'!S82</f>
        <v>105.07108332824554</v>
      </c>
      <c r="T125" s="9" t="str">
        <f>'[1]Industrie 2024'!T82</f>
        <v>.</v>
      </c>
      <c r="U125" s="9">
        <f>'[1]Industrie 2024'!U82</f>
        <v>107.26785409213744</v>
      </c>
      <c r="V125" s="9">
        <f>'[1]Industrie 2024'!V82</f>
        <v>100</v>
      </c>
    </row>
    <row r="126" spans="1:27" x14ac:dyDescent="0.35">
      <c r="A126" t="str">
        <f>'[1]Industrie 2024'!A83</f>
        <v>Möbel</v>
      </c>
      <c r="B126" s="9" t="str">
        <f>'[1]Industrie 2024'!B83</f>
        <v>.</v>
      </c>
      <c r="C126" s="9">
        <f>'[1]Industrie 2024'!C83</f>
        <v>76.184677820058639</v>
      </c>
      <c r="D126" s="9">
        <f>'[1]Industrie 2024'!D83</f>
        <v>69.545656426324015</v>
      </c>
      <c r="E126" s="9">
        <f>'[1]Industrie 2024'!E83</f>
        <v>118.18377668478261</v>
      </c>
      <c r="F126" s="9">
        <f>'[1]Industrie 2024'!F83</f>
        <v>86.3697035846278</v>
      </c>
      <c r="G126" s="9">
        <f>'[1]Industrie 2024'!G83</f>
        <v>51.805055933811374</v>
      </c>
      <c r="H126" s="9" t="s">
        <v>366</v>
      </c>
      <c r="I126" s="9" t="s">
        <v>366</v>
      </c>
      <c r="J126" s="9" t="s">
        <v>366</v>
      </c>
      <c r="K126" s="9" t="s">
        <v>366</v>
      </c>
      <c r="L126" s="9">
        <f>'[1]Industrie 2024'!L83</f>
        <v>92.825187941362032</v>
      </c>
      <c r="M126" s="9">
        <f>'[1]Industrie 2024'!M83</f>
        <v>86.336300657042258</v>
      </c>
      <c r="N126" s="9" t="str">
        <f>'[1]Industrie 2024'!N83</f>
        <v>.</v>
      </c>
      <c r="O126" s="9" t="str">
        <f>'[1]Industrie 2024'!O83</f>
        <v>.</v>
      </c>
      <c r="P126" s="9">
        <f>'[1]Industrie 2024'!P83</f>
        <v>108.44372019803595</v>
      </c>
      <c r="Q126" s="9">
        <f>'[1]Industrie 2024'!Q83</f>
        <v>91.681251762403761</v>
      </c>
      <c r="R126" s="9">
        <f>'[1]Industrie 2024'!R83</f>
        <v>117.04132051200995</v>
      </c>
      <c r="S126" s="9">
        <f>'[1]Industrie 2024'!S83</f>
        <v>71.855096319048457</v>
      </c>
      <c r="T126" s="9">
        <f>'[1]Industrie 2024'!T83</f>
        <v>171.48820840666716</v>
      </c>
      <c r="U126" s="9">
        <f>'[1]Industrie 2024'!U83</f>
        <v>84.359577732182174</v>
      </c>
      <c r="V126" s="9">
        <f>'[1]Industrie 2024'!V83</f>
        <v>100</v>
      </c>
    </row>
    <row r="127" spans="1:27" x14ac:dyDescent="0.35">
      <c r="A127" t="s">
        <v>882</v>
      </c>
      <c r="B127" s="9">
        <f>'[1]Industrie 2024'!B84</f>
        <v>43.319982755926304</v>
      </c>
      <c r="C127" s="9">
        <f>'[1]Industrie 2024'!C84</f>
        <v>63.675020193280609</v>
      </c>
      <c r="D127" s="9">
        <f>'[1]Industrie 2024'!D84</f>
        <v>54.843583607249805</v>
      </c>
      <c r="E127" s="9" t="str">
        <f>'[1]Industrie 2024'!E84</f>
        <v>.</v>
      </c>
      <c r="F127" s="9">
        <f>'[1]Industrie 2024'!F84</f>
        <v>114.39588081963396</v>
      </c>
      <c r="G127" s="9">
        <f>'[1]Industrie 2024'!G84</f>
        <v>94.191969549032777</v>
      </c>
      <c r="H127" s="9" t="s">
        <v>366</v>
      </c>
      <c r="I127" s="9" t="s">
        <v>366</v>
      </c>
      <c r="J127" s="9" t="s">
        <v>366</v>
      </c>
      <c r="K127" s="9" t="s">
        <v>366</v>
      </c>
      <c r="L127" s="9">
        <f>'[1]Industrie 2024'!L84</f>
        <v>97.24880647592687</v>
      </c>
      <c r="M127" s="9">
        <f>'[1]Industrie 2024'!M84</f>
        <v>95.461857413312529</v>
      </c>
      <c r="N127" s="9">
        <f>'[1]Industrie 2024'!N84</f>
        <v>83.570310077275025</v>
      </c>
      <c r="O127" s="9">
        <f>'[1]Industrie 2024'!O84</f>
        <v>116.87209358331914</v>
      </c>
      <c r="P127" s="9">
        <f>'[1]Industrie 2024'!P84</f>
        <v>161.23751974307237</v>
      </c>
      <c r="Q127" s="9">
        <f>'[1]Industrie 2024'!Q84</f>
        <v>94.003328818218478</v>
      </c>
      <c r="R127" s="9">
        <f>'[1]Industrie 2024'!R84</f>
        <v>73.530083978483901</v>
      </c>
      <c r="S127" s="9">
        <f>'[1]Industrie 2024'!S84</f>
        <v>86.163611785640313</v>
      </c>
      <c r="T127" s="9" t="str">
        <f>'[1]Industrie 2024'!T84</f>
        <v>.</v>
      </c>
      <c r="U127" s="9">
        <f>'[1]Industrie 2024'!U84</f>
        <v>121.20851018485988</v>
      </c>
      <c r="V127" s="9">
        <f>'[1]Industrie 2024'!V84</f>
        <v>100</v>
      </c>
    </row>
    <row r="128" spans="1:27" x14ac:dyDescent="0.35">
      <c r="A128" t="str">
        <f>'[1]Industrie 2024'!A85</f>
        <v>Reparatur</v>
      </c>
      <c r="B128" s="9">
        <f>'[1]Industrie 2024'!B85</f>
        <v>101.87216603724269</v>
      </c>
      <c r="C128" s="9">
        <f>'[1]Industrie 2024'!C85</f>
        <v>76.556251621794971</v>
      </c>
      <c r="D128" s="9">
        <f>'[1]Industrie 2024'!D85</f>
        <v>78.242735523350433</v>
      </c>
      <c r="E128" s="9">
        <f>'[1]Industrie 2024'!E85</f>
        <v>73.657089728480699</v>
      </c>
      <c r="F128" s="9">
        <f>'[1]Industrie 2024'!F85</f>
        <v>89.410275459342202</v>
      </c>
      <c r="G128" s="9">
        <f>'[1]Industrie 2024'!G85</f>
        <v>83.054597369123016</v>
      </c>
      <c r="H128" s="9">
        <f>'[1]Industrie 2024'!H85</f>
        <v>84.381056134565398</v>
      </c>
      <c r="I128" s="9">
        <f>'[1]Industrie 2024'!I85</f>
        <v>84.637658289514988</v>
      </c>
      <c r="J128" s="9">
        <f>'[1]Industrie 2024'!J85</f>
        <v>103.08299672777265</v>
      </c>
      <c r="K128" s="9">
        <f>'[1]Industrie 2024'!K85</f>
        <v>103.8919531509064</v>
      </c>
      <c r="L128" s="9">
        <f>'[1]Industrie 2024'!L85</f>
        <v>100.52924051212617</v>
      </c>
      <c r="M128" s="9">
        <f>'[1]Industrie 2024'!M85</f>
        <v>69.089443971354854</v>
      </c>
      <c r="N128" s="9">
        <f>'[1]Industrie 2024'!N85</f>
        <v>75.245699984611278</v>
      </c>
      <c r="O128" s="9">
        <f>'[1]Industrie 2024'!O85</f>
        <v>180.59080788644826</v>
      </c>
      <c r="P128" s="9">
        <f>'[1]Industrie 2024'!P85</f>
        <v>116.0900465271791</v>
      </c>
      <c r="Q128" s="9">
        <f>'[1]Industrie 2024'!Q85</f>
        <v>116.78210058657453</v>
      </c>
      <c r="R128" s="9">
        <f>'[1]Industrie 2024'!R85</f>
        <v>84.962432174465135</v>
      </c>
      <c r="S128" s="9">
        <f>'[1]Industrie 2024'!S85</f>
        <v>82.081267360388907</v>
      </c>
      <c r="T128" s="9">
        <f>'[1]Industrie 2024'!T85</f>
        <v>61.797190574118233</v>
      </c>
      <c r="U128" s="9">
        <f>'[1]Industrie 2024'!U85</f>
        <v>178.98498324127209</v>
      </c>
      <c r="V128" s="9">
        <f>'[1]Industrie 2024'!V85</f>
        <v>100</v>
      </c>
    </row>
    <row r="129" spans="1:22" x14ac:dyDescent="0.35">
      <c r="A129" t="str">
        <f>'[1]Industrie 2024'!A86</f>
        <v>VG insg</v>
      </c>
      <c r="B129" s="9">
        <f>'[1]Industrie 2024'!B86</f>
        <v>102.18851575233236</v>
      </c>
      <c r="C129" s="9">
        <f>'[1]Industrie 2024'!C86</f>
        <v>106.99519775360289</v>
      </c>
      <c r="D129" s="9">
        <f>'[1]Industrie 2024'!D86</f>
        <v>80.362542428896091</v>
      </c>
      <c r="E129" s="9">
        <f>'[1]Industrie 2024'!E86</f>
        <v>109.92436998986021</v>
      </c>
      <c r="F129" s="9">
        <f>'[1]Industrie 2024'!F86</f>
        <v>66.019727360988412</v>
      </c>
      <c r="G129" s="9">
        <f>'[1]Industrie 2024'!G86</f>
        <v>115.88037537925247</v>
      </c>
      <c r="H129" s="9">
        <f>'[1]Industrie 2024'!H86</f>
        <v>90.378842858429948</v>
      </c>
      <c r="I129" s="9">
        <f>'[1]Industrie 2024'!I86</f>
        <v>87.380764706128701</v>
      </c>
      <c r="J129" s="9">
        <f>'[1]Industrie 2024'!J86</f>
        <v>101.67374960741411</v>
      </c>
      <c r="K129" s="9">
        <f>'[1]Industrie 2024'!K86</f>
        <v>101.44871441714365</v>
      </c>
      <c r="L129" s="9">
        <f>'[1]Industrie 2024'!L86</f>
        <v>92.0567401918494</v>
      </c>
      <c r="M129" s="9">
        <f>'[1]Industrie 2024'!M86</f>
        <v>98.498264581763294</v>
      </c>
      <c r="N129" s="9">
        <f>'[1]Industrie 2024'!N86</f>
        <v>200.33023882207539</v>
      </c>
      <c r="O129" s="9">
        <f>'[1]Industrie 2024'!O86</f>
        <v>360.72949720091731</v>
      </c>
      <c r="P129" s="9">
        <f>'[1]Industrie 2024'!P86</f>
        <v>92.762580507582186</v>
      </c>
      <c r="Q129" s="9">
        <f>'[1]Industrie 2024'!Q86</f>
        <v>119.36410077700594</v>
      </c>
      <c r="R129" s="9">
        <f>'[1]Industrie 2024'!R86</f>
        <v>86.963863064677753</v>
      </c>
      <c r="S129" s="9">
        <f>'[1]Industrie 2024'!S86</f>
        <v>95.173098649212761</v>
      </c>
      <c r="T129" s="9">
        <f>'[1]Industrie 2024'!T86</f>
        <v>99.48440199743149</v>
      </c>
      <c r="U129" s="9">
        <f>'[1]Industrie 2024'!U86</f>
        <v>93.001995056632452</v>
      </c>
      <c r="V129" s="9">
        <f>'[1]Industrie 2024'!V86</f>
        <v>100</v>
      </c>
    </row>
    <row r="130" spans="1:22" x14ac:dyDescent="0.35">
      <c r="A130" t="str">
        <f>'[1]Industrie 2024'!A87</f>
        <v>Bergbau/VG insg</v>
      </c>
      <c r="B130" s="9">
        <f>'[1]Industrie 2024'!B87</f>
        <v>102.45522428222071</v>
      </c>
      <c r="C130" s="9">
        <f>'[1]Industrie 2024'!C87</f>
        <v>106.92023090548572</v>
      </c>
      <c r="D130" s="9">
        <f>'[1]Industrie 2024'!D87</f>
        <v>80.469620665140582</v>
      </c>
      <c r="E130" s="9">
        <f>'[1]Industrie 2024'!E87</f>
        <v>109.18959544182097</v>
      </c>
      <c r="F130" s="9">
        <f>'[1]Industrie 2024'!F87</f>
        <v>66.04492640157207</v>
      </c>
      <c r="G130" s="9">
        <f>'[1]Industrie 2024'!G87</f>
        <v>116.03171229717779</v>
      </c>
      <c r="H130" s="9">
        <f>'[1]Industrie 2024'!H87</f>
        <v>90.412062496052542</v>
      </c>
      <c r="I130" s="9">
        <f>'[1]Industrie 2024'!I87</f>
        <v>87.443351659043557</v>
      </c>
      <c r="J130" s="9">
        <f>'[1]Industrie 2024'!J87</f>
        <v>101.68156754699527</v>
      </c>
      <c r="K130" s="9">
        <f>'[1]Industrie 2024'!K87</f>
        <v>101.45537212963214</v>
      </c>
      <c r="L130" s="9">
        <f>'[1]Industrie 2024'!L87</f>
        <v>92.069561279518453</v>
      </c>
      <c r="M130" s="9">
        <f>'[1]Industrie 2024'!M87</f>
        <v>98.438180522963776</v>
      </c>
      <c r="N130" s="9">
        <f>'[1]Industrie 2024'!N87</f>
        <v>200.59186518297864</v>
      </c>
      <c r="O130" s="9">
        <f>'[1]Industrie 2024'!O87</f>
        <v>360.58822441333092</v>
      </c>
      <c r="P130" s="9">
        <f>'[1]Industrie 2024'!P87</f>
        <v>92.83338744707072</v>
      </c>
      <c r="Q130" s="9">
        <f>'[1]Industrie 2024'!Q87</f>
        <v>119.5107852006137</v>
      </c>
      <c r="R130" s="9">
        <f>'[1]Industrie 2024'!R87</f>
        <v>86.919589499069076</v>
      </c>
      <c r="S130" s="9">
        <f>'[1]Industrie 2024'!S87</f>
        <v>95.136567307617568</v>
      </c>
      <c r="T130" s="9">
        <f>'[1]Industrie 2024'!T87</f>
        <v>99.402155928858988</v>
      </c>
      <c r="U130" s="9">
        <f>'[1]Industrie 2024'!U87</f>
        <v>93.701913385045231</v>
      </c>
      <c r="V130" s="9">
        <f>'[1]Industrie 2024'!V87</f>
        <v>100</v>
      </c>
    </row>
    <row r="131" spans="1:22" x14ac:dyDescent="0.35">
      <c r="A131" t="s">
        <v>891</v>
      </c>
    </row>
    <row r="132" spans="1:22" x14ac:dyDescent="0.35">
      <c r="A132" t="str">
        <f>A101</f>
        <v>Industriestatistik erfasst lediglich Betriebe von Unternehmen mit wenigstens 20 Beschäftigten in Bergbau/Verarbeitendem Gewerbe</v>
      </c>
    </row>
    <row r="196" spans="12:21" x14ac:dyDescent="0.35">
      <c r="L196" t="s">
        <v>297</v>
      </c>
      <c r="M196" t="s">
        <v>298</v>
      </c>
      <c r="N196" t="s">
        <v>299</v>
      </c>
      <c r="O196" t="s">
        <v>300</v>
      </c>
      <c r="P196" t="s">
        <v>301</v>
      </c>
      <c r="Q196" t="s">
        <v>302</v>
      </c>
      <c r="R196" t="s">
        <v>303</v>
      </c>
      <c r="S196" t="s">
        <v>304</v>
      </c>
      <c r="T196" t="s">
        <v>305</v>
      </c>
      <c r="U196" t="s">
        <v>306</v>
      </c>
    </row>
  </sheetData>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DC7C2-BB46-4291-9984-0F4606CB21D0}">
  <sheetPr codeName="Tabelle42"/>
  <dimension ref="A1:AD64"/>
  <sheetViews>
    <sheetView workbookViewId="0">
      <pane ySplit="2" topLeftCell="A3" activePane="bottomLeft" state="frozen"/>
      <selection activeCell="A19" sqref="A19"/>
      <selection pane="bottomLeft" activeCell="A3" sqref="A3"/>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30" width="10.81640625" style="57"/>
  </cols>
  <sheetData>
    <row r="1" spans="1:25" ht="29" x14ac:dyDescent="0.35">
      <c r="A1" s="4" t="s">
        <v>766</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"Industrie: "&amp;Industrie!A21&amp;", "&amp;I4</f>
        <v>Industrie: Beschäftigte je Betrieb, 2024</v>
      </c>
    </row>
    <row r="4" spans="1:25" x14ac:dyDescent="0.35">
      <c r="I4" s="57">
        <f>Industrie!A27</f>
        <v>2024</v>
      </c>
      <c r="J4" s="57">
        <f>Industrie!B27</f>
        <v>86.413595413595417</v>
      </c>
      <c r="K4" s="57">
        <f>Industrie!C27</f>
        <v>78.492307692307691</v>
      </c>
      <c r="L4" s="57">
        <f>Industrie!D27</f>
        <v>95.516040955631397</v>
      </c>
      <c r="M4" s="57">
        <f>Industrie!E27</f>
        <v>93.628166915052162</v>
      </c>
      <c r="N4" s="57">
        <f>Industrie!F27</f>
        <v>105.20949367088608</v>
      </c>
    </row>
    <row r="5" spans="1:25" x14ac:dyDescent="0.35">
      <c r="O5" s="57">
        <f>Industrie!G27</f>
        <v>113.19047619047619</v>
      </c>
    </row>
    <row r="6" spans="1:25" x14ac:dyDescent="0.35">
      <c r="P6" s="57">
        <f>Industrie!L27</f>
        <v>152.85833627485587</v>
      </c>
      <c r="Q6" s="57">
        <f>Industrie!M27</f>
        <v>162.39970446989287</v>
      </c>
      <c r="R6" s="57">
        <f>Industrie!N27</f>
        <v>171.66783216783216</v>
      </c>
      <c r="S6" s="57">
        <f>Industrie!O27</f>
        <v>213.73951434878586</v>
      </c>
      <c r="T6" s="57">
        <f>Industrie!P27</f>
        <v>145.64220183486239</v>
      </c>
      <c r="U6" s="57">
        <f>Industrie!Q27</f>
        <v>149.90645761360616</v>
      </c>
      <c r="V6" s="57">
        <f>Industrie!R27</f>
        <v>118.45777473333986</v>
      </c>
      <c r="W6" s="57">
        <f>Industrie!S27</f>
        <v>134.70109190172886</v>
      </c>
      <c r="X6" s="57">
        <f>Industrie!T27</f>
        <v>187.88669950738915</v>
      </c>
      <c r="Y6" s="57">
        <f>Industrie!U27</f>
        <v>104.83843797856049</v>
      </c>
    </row>
    <row r="7" spans="1:25" x14ac:dyDescent="0.35">
      <c r="J7" s="57">
        <f>Industrie!H27</f>
        <v>95.71947961435707</v>
      </c>
      <c r="K7" s="57">
        <f>J7</f>
        <v>95.71947961435707</v>
      </c>
      <c r="L7" s="57">
        <f t="shared" ref="L7" si="0">K7</f>
        <v>95.71947961435707</v>
      </c>
      <c r="M7" s="57">
        <f t="shared" ref="M7" si="1">L7</f>
        <v>95.71947961435707</v>
      </c>
      <c r="N7" s="57">
        <f t="shared" ref="N7" si="2">M7</f>
        <v>95.71947961435707</v>
      </c>
      <c r="O7" s="57">
        <f t="shared" ref="O7" si="3">N7</f>
        <v>95.71947961435707</v>
      </c>
    </row>
    <row r="8" spans="1:25" x14ac:dyDescent="0.35">
      <c r="P8" s="57">
        <f>Industrie!K27</f>
        <v>143.36504080069719</v>
      </c>
      <c r="Q8" s="57">
        <f t="shared" ref="Q8" si="4">P8</f>
        <v>143.36504080069719</v>
      </c>
      <c r="R8" s="57">
        <f t="shared" ref="R8" si="5">Q8</f>
        <v>143.36504080069719</v>
      </c>
      <c r="S8" s="57">
        <f t="shared" ref="S8" si="6">R8</f>
        <v>143.36504080069719</v>
      </c>
      <c r="T8" s="57">
        <f t="shared" ref="T8" si="7">S8</f>
        <v>143.36504080069719</v>
      </c>
      <c r="U8" s="57">
        <f t="shared" ref="U8" si="8">T8</f>
        <v>143.36504080069719</v>
      </c>
      <c r="V8" s="57">
        <f t="shared" ref="V8" si="9">U8</f>
        <v>143.36504080069719</v>
      </c>
      <c r="W8" s="57">
        <f t="shared" ref="W8" si="10">V8</f>
        <v>143.36504080069719</v>
      </c>
      <c r="X8" s="57">
        <f t="shared" ref="X8" si="11">W8</f>
        <v>143.36504080069719</v>
      </c>
      <c r="Y8" s="57">
        <f t="shared" ref="Y8" si="12">X8</f>
        <v>143.36504080069719</v>
      </c>
    </row>
    <row r="11" spans="1:25" x14ac:dyDescent="0.35">
      <c r="I11" s="57" t="str">
        <f>"Industrie: "&amp;Industrie!A39&amp;", "&amp;I12</f>
        <v>Industrie: Umsatz je Betrieb in Tsd. Euro, 2024</v>
      </c>
    </row>
    <row r="12" spans="1:25" x14ac:dyDescent="0.35">
      <c r="I12" s="57">
        <f>Industrie!A45</f>
        <v>2024</v>
      </c>
      <c r="J12" s="57">
        <f>Industrie!B45</f>
        <v>32388.392301392301</v>
      </c>
      <c r="K12" s="57">
        <f>Industrie!C45</f>
        <v>30701.542307692307</v>
      </c>
      <c r="L12" s="57">
        <f>Industrie!D45</f>
        <v>28117.808873720136</v>
      </c>
      <c r="M12" s="57">
        <f>Industrie!E45</f>
        <v>37399.085692995526</v>
      </c>
      <c r="N12" s="57">
        <f>Industrie!F45</f>
        <v>25419.534810126581</v>
      </c>
    </row>
    <row r="13" spans="1:25" x14ac:dyDescent="0.35">
      <c r="O13" s="57">
        <f>Industrie!G45</f>
        <v>48046.283068783072</v>
      </c>
    </row>
    <row r="14" spans="1:25" x14ac:dyDescent="0.35">
      <c r="P14" s="57">
        <f>Industrie!L45</f>
        <v>51484.726438404519</v>
      </c>
      <c r="Q14" s="57">
        <f>Industrie!M45</f>
        <v>58481.9735254279</v>
      </c>
      <c r="R14" s="57">
        <f>Industrie!N45</f>
        <v>125972.41258741259</v>
      </c>
      <c r="S14" s="57">
        <f>Industrie!O45</f>
        <v>281948.35540838854</v>
      </c>
      <c r="T14" s="57">
        <f>Industrie!P45</f>
        <v>49461.199159021409</v>
      </c>
      <c r="U14" s="57">
        <f>Industrie!Q45</f>
        <v>65539.12649481796</v>
      </c>
      <c r="V14" s="57">
        <f>Industrie!R45</f>
        <v>37666.428613367258</v>
      </c>
      <c r="W14" s="57">
        <f>Industrie!S45</f>
        <v>46880.453139217469</v>
      </c>
      <c r="X14" s="57">
        <f>Industrie!T45</f>
        <v>68322.704433497536</v>
      </c>
      <c r="Y14" s="57">
        <f>Industrie!U102</f>
        <v>0</v>
      </c>
    </row>
    <row r="15" spans="1:25" x14ac:dyDescent="0.35">
      <c r="J15" s="57">
        <f>Industrie!H45</f>
        <v>31659.198280868859</v>
      </c>
      <c r="K15" s="57">
        <f>J15</f>
        <v>31659.198280868859</v>
      </c>
      <c r="L15" s="57">
        <f t="shared" ref="L15" si="13">K15</f>
        <v>31659.198280868859</v>
      </c>
      <c r="M15" s="57">
        <f t="shared" ref="M15" si="14">L15</f>
        <v>31659.198280868859</v>
      </c>
      <c r="N15" s="57">
        <f t="shared" ref="N15" si="15">M15</f>
        <v>31659.198280868859</v>
      </c>
      <c r="O15" s="57">
        <f t="shared" ref="O15" si="16">N15</f>
        <v>31659.198280868859</v>
      </c>
    </row>
    <row r="16" spans="1:25" x14ac:dyDescent="0.35">
      <c r="P16" s="57">
        <f>Industrie!K45</f>
        <v>53209.786727229512</v>
      </c>
      <c r="Q16" s="57">
        <f t="shared" ref="Q16" si="17">P16</f>
        <v>53209.786727229512</v>
      </c>
      <c r="R16" s="57">
        <f t="shared" ref="R16" si="18">Q16</f>
        <v>53209.786727229512</v>
      </c>
      <c r="S16" s="57">
        <f t="shared" ref="S16" si="19">R16</f>
        <v>53209.786727229512</v>
      </c>
      <c r="T16" s="57">
        <f t="shared" ref="T16" si="20">S16</f>
        <v>53209.786727229512</v>
      </c>
      <c r="U16" s="57">
        <f t="shared" ref="U16" si="21">T16</f>
        <v>53209.786727229512</v>
      </c>
      <c r="V16" s="57">
        <f t="shared" ref="V16" si="22">U16</f>
        <v>53209.786727229512</v>
      </c>
      <c r="W16" s="57">
        <f t="shared" ref="W16" si="23">V16</f>
        <v>53209.786727229512</v>
      </c>
      <c r="X16" s="57">
        <f t="shared" ref="X16" si="24">W16</f>
        <v>53209.786727229512</v>
      </c>
      <c r="Y16" s="57">
        <f t="shared" ref="Y16" si="25">X16</f>
        <v>53209.786727229512</v>
      </c>
    </row>
    <row r="19" spans="9:25" x14ac:dyDescent="0.35">
      <c r="I19" s="57" t="str">
        <f>"Industrie: "&amp;Industrie!A57&amp;", "&amp;I20</f>
        <v>Industrie: Umsatz je Beschäftigten in Tsd. Euro, 2024</v>
      </c>
    </row>
    <row r="20" spans="9:25" x14ac:dyDescent="0.35">
      <c r="I20" s="57">
        <f>Industrie!A63</f>
        <v>2024</v>
      </c>
      <c r="J20" s="57">
        <f>Industrie!B63</f>
        <v>374.80667418562996</v>
      </c>
      <c r="K20" s="57">
        <f>Industrie!C63</f>
        <v>391.14077812622503</v>
      </c>
      <c r="L20" s="57">
        <f>Industrie!D63</f>
        <v>294.37787195117596</v>
      </c>
      <c r="M20" s="57">
        <f>Industrie!E63</f>
        <v>399.44267761780833</v>
      </c>
      <c r="N20" s="57">
        <f>Industrie!F63</f>
        <v>241.60875528631843</v>
      </c>
    </row>
    <row r="21" spans="9:25" x14ac:dyDescent="0.35">
      <c r="O21" s="57">
        <f>Industrie!G63</f>
        <v>424.47284158369558</v>
      </c>
    </row>
    <row r="22" spans="9:25" x14ac:dyDescent="0.35">
      <c r="P22" s="57">
        <f>Industrie!L63</f>
        <v>336.81333771570951</v>
      </c>
      <c r="Q22" s="57">
        <f>Industrie!M63</f>
        <v>360.11132973625467</v>
      </c>
      <c r="R22" s="57">
        <f>Industrie!N63</f>
        <v>733.81489704055241</v>
      </c>
      <c r="S22" s="57">
        <f>Industrie!O63</f>
        <v>1319.1213438816822</v>
      </c>
      <c r="T22" s="57">
        <f>Industrie!P63</f>
        <v>339.60760367454066</v>
      </c>
      <c r="U22" s="57">
        <f>Industrie!Q63</f>
        <v>437.20015493761724</v>
      </c>
      <c r="V22" s="57">
        <f>Industrie!R63</f>
        <v>317.9734609919704</v>
      </c>
      <c r="W22" s="57">
        <f>Industrie!S63</f>
        <v>348.03320802639888</v>
      </c>
      <c r="X22" s="57">
        <f>Industrie!T63</f>
        <v>363.63779135313706</v>
      </c>
      <c r="Y22" s="57">
        <f>Industrie!U63</f>
        <v>342.78488741518709</v>
      </c>
    </row>
    <row r="23" spans="9:25" x14ac:dyDescent="0.35">
      <c r="J23" s="57">
        <f>Industrie!H63</f>
        <v>330.7497952184882</v>
      </c>
      <c r="K23" s="57">
        <f>J23</f>
        <v>330.7497952184882</v>
      </c>
      <c r="L23" s="57">
        <f t="shared" ref="L23:O23" si="26">K23</f>
        <v>330.7497952184882</v>
      </c>
      <c r="M23" s="57">
        <f t="shared" si="26"/>
        <v>330.7497952184882</v>
      </c>
      <c r="N23" s="57">
        <f t="shared" si="26"/>
        <v>330.7497952184882</v>
      </c>
      <c r="O23" s="57">
        <f t="shared" si="26"/>
        <v>330.7497952184882</v>
      </c>
    </row>
    <row r="24" spans="9:25" x14ac:dyDescent="0.35">
      <c r="P24" s="57">
        <f>Industrie!K63</f>
        <v>371.14896651269783</v>
      </c>
      <c r="Q24" s="57">
        <f t="shared" ref="Q24:Y24" si="27">P24</f>
        <v>371.14896651269783</v>
      </c>
      <c r="R24" s="57">
        <f t="shared" si="27"/>
        <v>371.14896651269783</v>
      </c>
      <c r="S24" s="57">
        <f t="shared" si="27"/>
        <v>371.14896651269783</v>
      </c>
      <c r="T24" s="57">
        <f t="shared" si="27"/>
        <v>371.14896651269783</v>
      </c>
      <c r="U24" s="57">
        <f t="shared" si="27"/>
        <v>371.14896651269783</v>
      </c>
      <c r="V24" s="57">
        <f t="shared" si="27"/>
        <v>371.14896651269783</v>
      </c>
      <c r="W24" s="57">
        <f t="shared" si="27"/>
        <v>371.14896651269783</v>
      </c>
      <c r="X24" s="57">
        <f t="shared" si="27"/>
        <v>371.14896651269783</v>
      </c>
      <c r="Y24" s="57">
        <f t="shared" si="27"/>
        <v>371.14896651269783</v>
      </c>
    </row>
    <row r="27" spans="9:25" x14ac:dyDescent="0.35">
      <c r="I27" s="59" t="str">
        <f>"Industrie: "&amp;Industrie!A93&amp;", "&amp;I28</f>
        <v>Industrie: Auslandsumsatz in Relation zum Umsatz insgesamt, 2024</v>
      </c>
    </row>
    <row r="28" spans="9:25" x14ac:dyDescent="0.35">
      <c r="I28" s="57">
        <f>Industrie!A99</f>
        <v>2024</v>
      </c>
      <c r="J28" s="57">
        <f>Industrie!B99</f>
        <v>45.630244321411496</v>
      </c>
      <c r="K28" s="57">
        <f>Industrie!C99</f>
        <v>51.793501729617439</v>
      </c>
      <c r="L28" s="57">
        <f>Industrie!D99</f>
        <v>40.12205229144368</v>
      </c>
      <c r="M28" s="57">
        <f>Industrie!E99</f>
        <v>33.06970154936365</v>
      </c>
      <c r="N28" s="57">
        <f>Industrie!F99</f>
        <v>35.468413421203891</v>
      </c>
    </row>
    <row r="29" spans="9:25" x14ac:dyDescent="0.35">
      <c r="O29" s="57">
        <f>Industrie!G99</f>
        <v>49.136497298267571</v>
      </c>
    </row>
    <row r="30" spans="9:25" x14ac:dyDescent="0.35">
      <c r="P30" s="57">
        <f>Industrie!L99</f>
        <v>58.811420899424959</v>
      </c>
      <c r="Q30" s="57">
        <f>Industrie!M99</f>
        <v>57.785125695871308</v>
      </c>
      <c r="R30" s="57">
        <f>Industrie!N99</f>
        <v>67.561331971063709</v>
      </c>
      <c r="S30" s="57">
        <f>Industrie!O99</f>
        <v>28.976198849060431</v>
      </c>
      <c r="T30" s="57">
        <f>Industrie!P99</f>
        <v>53.849280755139226</v>
      </c>
      <c r="U30" s="57">
        <f>Industrie!Q99</f>
        <v>47.731545365911721</v>
      </c>
      <c r="V30" s="57">
        <f>Industrie!R99</f>
        <v>45.375445054196291</v>
      </c>
      <c r="W30" s="57">
        <f>Industrie!S99</f>
        <v>53.091435327205758</v>
      </c>
      <c r="X30" s="57">
        <f>Industrie!T99</f>
        <v>48.580811332254079</v>
      </c>
      <c r="Y30" s="57">
        <f>Industrie!U99</f>
        <v>39.618237309924687</v>
      </c>
    </row>
    <row r="31" spans="9:25" x14ac:dyDescent="0.35">
      <c r="J31" s="57">
        <f>Industrie!H99</f>
        <v>41.16368219061205</v>
      </c>
      <c r="K31" s="57">
        <f>J31</f>
        <v>41.16368219061205</v>
      </c>
      <c r="L31" s="57">
        <f t="shared" ref="L31:O31" si="28">K31</f>
        <v>41.16368219061205</v>
      </c>
      <c r="M31" s="57">
        <f t="shared" si="28"/>
        <v>41.16368219061205</v>
      </c>
      <c r="N31" s="57">
        <f t="shared" si="28"/>
        <v>41.16368219061205</v>
      </c>
      <c r="O31" s="57">
        <f t="shared" si="28"/>
        <v>41.16368219061205</v>
      </c>
    </row>
    <row r="32" spans="9:25" x14ac:dyDescent="0.35">
      <c r="P32" s="57">
        <f>Industrie!K99</f>
        <v>51.712733224449117</v>
      </c>
      <c r="Q32" s="57">
        <f t="shared" ref="Q32:Y32" si="29">P32</f>
        <v>51.712733224449117</v>
      </c>
      <c r="R32" s="57">
        <f t="shared" si="29"/>
        <v>51.712733224449117</v>
      </c>
      <c r="S32" s="57">
        <f t="shared" si="29"/>
        <v>51.712733224449117</v>
      </c>
      <c r="T32" s="57">
        <f t="shared" si="29"/>
        <v>51.712733224449117</v>
      </c>
      <c r="U32" s="57">
        <f t="shared" si="29"/>
        <v>51.712733224449117</v>
      </c>
      <c r="V32" s="57">
        <f t="shared" si="29"/>
        <v>51.712733224449117</v>
      </c>
      <c r="W32" s="57">
        <f t="shared" si="29"/>
        <v>51.712733224449117</v>
      </c>
      <c r="X32" s="57">
        <f t="shared" si="29"/>
        <v>51.712733224449117</v>
      </c>
      <c r="Y32" s="57">
        <f t="shared" si="29"/>
        <v>51.712733224449117</v>
      </c>
    </row>
    <row r="35" spans="9:25" x14ac:dyDescent="0.35">
      <c r="I35" s="57" t="str">
        <f>'Branchenstruktur Industrie'!A14</f>
        <v>Umsatzanteil energieintensiver Sektoren* an Bergbau/Verarbeitendem Gewerbe, 2024</v>
      </c>
    </row>
    <row r="36" spans="9:25" x14ac:dyDescent="0.35">
      <c r="I36" s="59"/>
      <c r="J36" s="57">
        <f>'Branchenstruktur Industrie'!B15</f>
        <v>34.81</v>
      </c>
      <c r="K36" s="57">
        <f>'Branchenstruktur Industrie'!C15</f>
        <v>8.9960000000000004</v>
      </c>
      <c r="L36" s="57">
        <f>'Branchenstruktur Industrie'!D15</f>
        <v>14.1</v>
      </c>
      <c r="M36" s="57">
        <f>'Branchenstruktur Industrie'!E15</f>
        <v>51.32</v>
      </c>
      <c r="N36" s="57">
        <f>'Branchenstruktur Industrie'!F15</f>
        <v>15.6</v>
      </c>
    </row>
    <row r="37" spans="9:25" x14ac:dyDescent="0.35">
      <c r="I37" s="59"/>
      <c r="O37" s="57">
        <f>'Branchenstruktur Industrie'!G15</f>
        <v>4.3760000000000003</v>
      </c>
    </row>
    <row r="38" spans="9:25" x14ac:dyDescent="0.35">
      <c r="P38" s="57">
        <f>'Branchenstruktur Industrie'!L15</f>
        <v>12.06</v>
      </c>
      <c r="Q38" s="57">
        <f>'Branchenstruktur Industrie'!M15</f>
        <v>10.44</v>
      </c>
      <c r="R38" s="57">
        <f>'Branchenstruktur Industrie'!N15</f>
        <v>6.8289999999999997</v>
      </c>
      <c r="S38" s="57">
        <f>'Branchenstruktur Industrie'!O15</f>
        <v>58.57</v>
      </c>
      <c r="T38" s="57">
        <f>'Branchenstruktur Industrie'!P15</f>
        <v>22.43</v>
      </c>
      <c r="U38" s="57">
        <f>'Branchenstruktur Industrie'!Q15</f>
        <v>12.81</v>
      </c>
      <c r="V38" s="57">
        <f>'Branchenstruktur Industrie'!R15</f>
        <v>31.8</v>
      </c>
      <c r="W38" s="57">
        <f>'Branchenstruktur Industrie'!S15</f>
        <v>41.47</v>
      </c>
      <c r="X38" s="57">
        <f>'Branchenstruktur Industrie'!T15</f>
        <v>18.739999999999998</v>
      </c>
      <c r="Y38" s="57">
        <f>'Branchenstruktur Industrie'!U15</f>
        <v>20.09</v>
      </c>
    </row>
    <row r="39" spans="9:25" x14ac:dyDescent="0.35">
      <c r="J39" s="57">
        <f>'Branchenstruktur Industrie'!H15</f>
        <v>22.43</v>
      </c>
      <c r="K39" s="57">
        <f>J39</f>
        <v>22.43</v>
      </c>
      <c r="L39" s="57">
        <f>K39</f>
        <v>22.43</v>
      </c>
      <c r="M39" s="57">
        <f>L39</f>
        <v>22.43</v>
      </c>
      <c r="N39" s="57">
        <f>M39</f>
        <v>22.43</v>
      </c>
      <c r="O39" s="57">
        <f>N39</f>
        <v>22.43</v>
      </c>
    </row>
    <row r="40" spans="9:25" x14ac:dyDescent="0.35">
      <c r="P40" s="57">
        <f>'Branchenstruktur Industrie'!K15</f>
        <v>20.84</v>
      </c>
      <c r="Q40" s="57">
        <f t="shared" ref="Q40:Y40" si="30">P40</f>
        <v>20.84</v>
      </c>
      <c r="R40" s="57">
        <f t="shared" si="30"/>
        <v>20.84</v>
      </c>
      <c r="S40" s="57">
        <f t="shared" si="30"/>
        <v>20.84</v>
      </c>
      <c r="T40" s="57">
        <f t="shared" si="30"/>
        <v>20.84</v>
      </c>
      <c r="U40" s="57">
        <f t="shared" si="30"/>
        <v>20.84</v>
      </c>
      <c r="V40" s="57">
        <f t="shared" si="30"/>
        <v>20.84</v>
      </c>
      <c r="W40" s="57">
        <f t="shared" si="30"/>
        <v>20.84</v>
      </c>
      <c r="X40" s="57">
        <f t="shared" si="30"/>
        <v>20.84</v>
      </c>
      <c r="Y40" s="57">
        <f t="shared" si="30"/>
        <v>20.84</v>
      </c>
    </row>
    <row r="43" spans="9:25" x14ac:dyDescent="0.35">
      <c r="I43" s="59"/>
    </row>
    <row r="45" spans="9:25" x14ac:dyDescent="0.35">
      <c r="I45" s="57" t="str">
        <f>"Industrie, "&amp;Industrie!A141&amp;", "&amp;I46</f>
        <v>Industrie, , 0</v>
      </c>
    </row>
    <row r="46" spans="9:25" x14ac:dyDescent="0.35">
      <c r="I46" s="59">
        <f>Industrie!A148</f>
        <v>0</v>
      </c>
      <c r="J46" s="60">
        <f>Industrie!B148</f>
        <v>0</v>
      </c>
      <c r="K46" s="60">
        <f>Industrie!C148</f>
        <v>0</v>
      </c>
      <c r="L46" s="60">
        <f>Industrie!D148</f>
        <v>0</v>
      </c>
      <c r="M46" s="60">
        <f>Industrie!E148</f>
        <v>0</v>
      </c>
      <c r="N46" s="60">
        <f>Industrie!F148</f>
        <v>0</v>
      </c>
    </row>
    <row r="47" spans="9:25" x14ac:dyDescent="0.35">
      <c r="O47" s="60">
        <f>Industrie!G148</f>
        <v>0</v>
      </c>
      <c r="S47" s="60"/>
    </row>
    <row r="48" spans="9:25" x14ac:dyDescent="0.35">
      <c r="P48" s="60">
        <f>Industrie!L148</f>
        <v>0</v>
      </c>
      <c r="Q48" s="60">
        <f>Industrie!M148</f>
        <v>0</v>
      </c>
      <c r="R48" s="60">
        <f>Industrie!N148</f>
        <v>0</v>
      </c>
      <c r="S48" s="60">
        <f>Industrie!O148</f>
        <v>0</v>
      </c>
      <c r="T48" s="60">
        <f>Industrie!P148</f>
        <v>0</v>
      </c>
      <c r="U48" s="60">
        <f>Industrie!Q148</f>
        <v>0</v>
      </c>
      <c r="V48" s="60">
        <f>Industrie!R148</f>
        <v>0</v>
      </c>
      <c r="W48" s="60">
        <f>Industrie!S148</f>
        <v>0</v>
      </c>
      <c r="X48" s="60">
        <f>Industrie!T148</f>
        <v>0</v>
      </c>
      <c r="Y48" s="60">
        <f>Industrie!U148</f>
        <v>0</v>
      </c>
    </row>
    <row r="49" spans="9:25" x14ac:dyDescent="0.35">
      <c r="J49" s="60">
        <f>Industrie!H148</f>
        <v>0</v>
      </c>
      <c r="K49" s="60">
        <f>J49</f>
        <v>0</v>
      </c>
      <c r="L49" s="57">
        <f t="shared" ref="L49:O49" si="31">K49</f>
        <v>0</v>
      </c>
      <c r="M49" s="57">
        <f t="shared" si="31"/>
        <v>0</v>
      </c>
      <c r="N49" s="57">
        <f t="shared" si="31"/>
        <v>0</v>
      </c>
      <c r="O49" s="57">
        <f t="shared" si="31"/>
        <v>0</v>
      </c>
    </row>
    <row r="50" spans="9:25" x14ac:dyDescent="0.35">
      <c r="P50" s="60">
        <f>Industrie!K148</f>
        <v>0</v>
      </c>
      <c r="Q50" s="60">
        <f t="shared" ref="Q50:Y50" si="32">P50</f>
        <v>0</v>
      </c>
      <c r="R50" s="57">
        <f t="shared" si="32"/>
        <v>0</v>
      </c>
      <c r="S50" s="57">
        <f t="shared" si="32"/>
        <v>0</v>
      </c>
      <c r="T50" s="57">
        <f t="shared" si="32"/>
        <v>0</v>
      </c>
      <c r="U50" s="57">
        <f t="shared" si="32"/>
        <v>0</v>
      </c>
      <c r="V50" s="57">
        <f t="shared" si="32"/>
        <v>0</v>
      </c>
      <c r="W50" s="57">
        <f t="shared" si="32"/>
        <v>0</v>
      </c>
      <c r="X50" s="57">
        <f t="shared" si="32"/>
        <v>0</v>
      </c>
      <c r="Y50" s="57">
        <f t="shared" si="32"/>
        <v>0</v>
      </c>
    </row>
    <row r="52" spans="9:25" x14ac:dyDescent="0.35">
      <c r="I52" s="57" t="str">
        <f>"Industrie, "&amp;Industrie!A150&amp;", "&amp;I53</f>
        <v>Industrie, , 0</v>
      </c>
    </row>
    <row r="53" spans="9:25" x14ac:dyDescent="0.35">
      <c r="I53" s="57">
        <f>Industrie!A157</f>
        <v>0</v>
      </c>
      <c r="J53" s="57">
        <f>Industrie!B157</f>
        <v>0</v>
      </c>
      <c r="K53" s="57">
        <f>Industrie!C157</f>
        <v>0</v>
      </c>
      <c r="L53" s="57">
        <f>Industrie!D157</f>
        <v>0</v>
      </c>
      <c r="M53" s="57">
        <f>Industrie!E157</f>
        <v>0</v>
      </c>
      <c r="N53" s="57">
        <f>Industrie!F157</f>
        <v>0</v>
      </c>
    </row>
    <row r="54" spans="9:25" x14ac:dyDescent="0.35">
      <c r="O54" s="57">
        <f>Industrie!G157</f>
        <v>0</v>
      </c>
    </row>
    <row r="55" spans="9:25" x14ac:dyDescent="0.35">
      <c r="P55" s="57">
        <f>Industrie!L157</f>
        <v>0</v>
      </c>
      <c r="Q55" s="57">
        <f>Industrie!M157</f>
        <v>0</v>
      </c>
      <c r="R55" s="57">
        <f>Industrie!N157</f>
        <v>0</v>
      </c>
      <c r="S55" s="57">
        <f>Industrie!O157</f>
        <v>0</v>
      </c>
      <c r="T55" s="57">
        <f>Industrie!P157</f>
        <v>0</v>
      </c>
      <c r="U55" s="57">
        <f>Industrie!Q157</f>
        <v>0</v>
      </c>
      <c r="V55" s="57">
        <f>Industrie!R157</f>
        <v>0</v>
      </c>
      <c r="W55" s="57">
        <f>Industrie!S157</f>
        <v>0</v>
      </c>
      <c r="X55" s="57">
        <f>Industrie!T157</f>
        <v>0</v>
      </c>
      <c r="Y55" s="57">
        <f>Industrie!U157</f>
        <v>0</v>
      </c>
    </row>
    <row r="56" spans="9:25" x14ac:dyDescent="0.35">
      <c r="J56" s="57">
        <f>Industrie!H157</f>
        <v>0</v>
      </c>
      <c r="K56" s="57">
        <f t="shared" ref="K56:O56" si="33">J56</f>
        <v>0</v>
      </c>
      <c r="L56" s="57">
        <f t="shared" si="33"/>
        <v>0</v>
      </c>
      <c r="M56" s="57">
        <f t="shared" si="33"/>
        <v>0</v>
      </c>
      <c r="N56" s="57">
        <f t="shared" si="33"/>
        <v>0</v>
      </c>
      <c r="O56" s="57">
        <f t="shared" si="33"/>
        <v>0</v>
      </c>
    </row>
    <row r="57" spans="9:25" x14ac:dyDescent="0.35">
      <c r="P57" s="57">
        <f>Industrie!K157</f>
        <v>0</v>
      </c>
      <c r="Q57" s="57">
        <f t="shared" ref="Q57:Y57" si="34">P57</f>
        <v>0</v>
      </c>
      <c r="R57" s="57">
        <f t="shared" si="34"/>
        <v>0</v>
      </c>
      <c r="S57" s="57">
        <f t="shared" si="34"/>
        <v>0</v>
      </c>
      <c r="T57" s="57">
        <f t="shared" si="34"/>
        <v>0</v>
      </c>
      <c r="U57" s="57">
        <f t="shared" si="34"/>
        <v>0</v>
      </c>
      <c r="V57" s="57">
        <f t="shared" si="34"/>
        <v>0</v>
      </c>
      <c r="W57" s="57">
        <f t="shared" si="34"/>
        <v>0</v>
      </c>
      <c r="X57" s="57">
        <f t="shared" si="34"/>
        <v>0</v>
      </c>
      <c r="Y57" s="57">
        <f t="shared" si="34"/>
        <v>0</v>
      </c>
    </row>
    <row r="59" spans="9:25" x14ac:dyDescent="0.35">
      <c r="I59" s="57" t="str">
        <f>"Industrie, "&amp;Industrie!A159&amp;", "&amp;I60</f>
        <v>Industrie, , 0</v>
      </c>
    </row>
    <row r="60" spans="9:25" x14ac:dyDescent="0.35">
      <c r="I60" s="57">
        <f>Industrie!A166</f>
        <v>0</v>
      </c>
      <c r="J60" s="57">
        <f>Industrie!B166</f>
        <v>0</v>
      </c>
      <c r="K60" s="57">
        <f>Industrie!C166</f>
        <v>0</v>
      </c>
      <c r="L60" s="57">
        <f>Industrie!D166</f>
        <v>0</v>
      </c>
      <c r="M60" s="57">
        <f>Industrie!E166</f>
        <v>0</v>
      </c>
      <c r="N60" s="57">
        <f>Industrie!F166</f>
        <v>0</v>
      </c>
    </row>
    <row r="61" spans="9:25" x14ac:dyDescent="0.35">
      <c r="O61" s="57">
        <f>Industrie!G166</f>
        <v>0</v>
      </c>
    </row>
    <row r="62" spans="9:25" x14ac:dyDescent="0.35">
      <c r="P62" s="57">
        <f>Industrie!L166</f>
        <v>0</v>
      </c>
      <c r="Q62" s="57">
        <f>Industrie!M166</f>
        <v>0</v>
      </c>
      <c r="R62" s="57">
        <f>Industrie!N166</f>
        <v>0</v>
      </c>
      <c r="S62" s="57">
        <f>Industrie!O166</f>
        <v>0</v>
      </c>
      <c r="T62" s="57">
        <f>Industrie!P166</f>
        <v>0</v>
      </c>
      <c r="U62" s="57">
        <f>Industrie!Q166</f>
        <v>0</v>
      </c>
      <c r="V62" s="57">
        <f>Industrie!R166</f>
        <v>0</v>
      </c>
      <c r="W62" s="57">
        <f>Industrie!S166</f>
        <v>0</v>
      </c>
      <c r="X62" s="57">
        <f>Industrie!T166</f>
        <v>0</v>
      </c>
      <c r="Y62" s="57">
        <f>Industrie!U166</f>
        <v>0</v>
      </c>
    </row>
    <row r="63" spans="9:25" x14ac:dyDescent="0.35">
      <c r="J63" s="57">
        <f>Industrie!H166</f>
        <v>0</v>
      </c>
      <c r="K63" s="57">
        <f t="shared" ref="K63:O63" si="35">J63</f>
        <v>0</v>
      </c>
      <c r="L63" s="57">
        <f t="shared" si="35"/>
        <v>0</v>
      </c>
      <c r="M63" s="57">
        <f t="shared" si="35"/>
        <v>0</v>
      </c>
      <c r="N63" s="57">
        <f t="shared" si="35"/>
        <v>0</v>
      </c>
      <c r="O63" s="57">
        <f t="shared" si="35"/>
        <v>0</v>
      </c>
    </row>
    <row r="64" spans="9:25" x14ac:dyDescent="0.35">
      <c r="P64" s="57">
        <f>Industrie!K166</f>
        <v>0</v>
      </c>
      <c r="Q64" s="57">
        <f t="shared" ref="Q64:Y64" si="36">P64</f>
        <v>0</v>
      </c>
      <c r="R64" s="57">
        <f t="shared" si="36"/>
        <v>0</v>
      </c>
      <c r="S64" s="57">
        <f t="shared" si="36"/>
        <v>0</v>
      </c>
      <c r="T64" s="57">
        <f t="shared" si="36"/>
        <v>0</v>
      </c>
      <c r="U64" s="57">
        <f t="shared" si="36"/>
        <v>0</v>
      </c>
      <c r="V64" s="57">
        <f t="shared" si="36"/>
        <v>0</v>
      </c>
      <c r="W64" s="57">
        <f t="shared" si="36"/>
        <v>0</v>
      </c>
      <c r="X64" s="57">
        <f t="shared" si="36"/>
        <v>0</v>
      </c>
      <c r="Y64" s="57">
        <f t="shared" si="36"/>
        <v>0</v>
      </c>
    </row>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CC8C-974A-40BD-9FAB-D559E9F45CA9}">
  <sheetPr codeName="Tabelle1"/>
  <dimension ref="A1:H351"/>
  <sheetViews>
    <sheetView zoomScaleNormal="120" workbookViewId="0">
      <pane ySplit="2" topLeftCell="A3" activePane="bottomLeft" state="frozen"/>
      <selection activeCell="A72" sqref="A72"/>
      <selection pane="bottomLeft" activeCell="A3" sqref="A3"/>
    </sheetView>
  </sheetViews>
  <sheetFormatPr baseColWidth="10" defaultColWidth="11.453125" defaultRowHeight="14.5" x14ac:dyDescent="0.35"/>
  <cols>
    <col min="1" max="1" width="78.453125" style="40" customWidth="1"/>
    <col min="2" max="2" width="11.81640625" style="40" customWidth="1"/>
    <col min="3" max="3" width="17.81640625" style="40" customWidth="1"/>
    <col min="4" max="4" width="24.54296875" style="40" customWidth="1"/>
    <col min="5" max="5" width="10.81640625" style="40"/>
  </cols>
  <sheetData>
    <row r="1" spans="1:5" s="50" customFormat="1" x14ac:dyDescent="0.35">
      <c r="A1" s="65" t="s">
        <v>975</v>
      </c>
      <c r="B1" s="65" t="s">
        <v>1000</v>
      </c>
      <c r="C1" s="73"/>
      <c r="D1" s="73"/>
      <c r="E1" s="73"/>
    </row>
    <row r="2" spans="1:5" x14ac:dyDescent="0.35">
      <c r="A2" s="66" t="s">
        <v>788</v>
      </c>
      <c r="B2" s="66" t="s">
        <v>0</v>
      </c>
      <c r="C2" s="66" t="s">
        <v>1</v>
      </c>
      <c r="D2" s="66"/>
      <c r="E2" s="66" t="s">
        <v>2</v>
      </c>
    </row>
    <row r="3" spans="1:5" s="38" customFormat="1" x14ac:dyDescent="0.35">
      <c r="A3" s="91" t="s">
        <v>3</v>
      </c>
      <c r="B3" s="87"/>
      <c r="C3" s="74"/>
      <c r="D3" s="74"/>
      <c r="E3" s="74"/>
    </row>
    <row r="4" spans="1:5" x14ac:dyDescent="0.35">
      <c r="A4" s="88" t="s">
        <v>869</v>
      </c>
      <c r="B4" s="94"/>
      <c r="C4" s="8" t="s">
        <v>23</v>
      </c>
      <c r="E4" s="40" t="s">
        <v>7</v>
      </c>
    </row>
    <row r="5" spans="1:5" x14ac:dyDescent="0.35">
      <c r="A5" s="89" t="s">
        <v>5</v>
      </c>
      <c r="B5" s="94" t="s">
        <v>4</v>
      </c>
      <c r="C5" s="8" t="s">
        <v>6</v>
      </c>
      <c r="E5" s="40" t="s">
        <v>7</v>
      </c>
    </row>
    <row r="6" spans="1:5" x14ac:dyDescent="0.35">
      <c r="A6" s="90" t="s">
        <v>8</v>
      </c>
      <c r="B6" s="94" t="s">
        <v>4</v>
      </c>
      <c r="C6" s="8" t="s">
        <v>9</v>
      </c>
      <c r="D6" s="67"/>
      <c r="E6" s="40" t="s">
        <v>7</v>
      </c>
    </row>
    <row r="7" spans="1:5" x14ac:dyDescent="0.35">
      <c r="A7" s="90" t="s">
        <v>10</v>
      </c>
      <c r="B7" s="94" t="s">
        <v>4</v>
      </c>
      <c r="C7" s="8" t="s">
        <v>11</v>
      </c>
      <c r="E7" s="40" t="s">
        <v>7</v>
      </c>
    </row>
    <row r="8" spans="1:5" x14ac:dyDescent="0.35">
      <c r="A8" s="90" t="s">
        <v>14</v>
      </c>
      <c r="B8" s="94" t="s">
        <v>4</v>
      </c>
      <c r="E8" s="40" t="s">
        <v>15</v>
      </c>
    </row>
    <row r="9" spans="1:5" x14ac:dyDescent="0.35">
      <c r="A9" s="90" t="s">
        <v>16</v>
      </c>
      <c r="B9" s="94" t="s">
        <v>4</v>
      </c>
      <c r="E9" s="40" t="s">
        <v>15</v>
      </c>
    </row>
    <row r="10" spans="1:5" x14ac:dyDescent="0.35">
      <c r="A10" s="90" t="s">
        <v>17</v>
      </c>
      <c r="B10" s="94"/>
      <c r="E10" s="40" t="s">
        <v>7</v>
      </c>
    </row>
    <row r="11" spans="1:5" x14ac:dyDescent="0.35">
      <c r="A11" s="90" t="s">
        <v>18</v>
      </c>
      <c r="B11" s="94"/>
      <c r="E11" s="40" t="s">
        <v>7</v>
      </c>
    </row>
    <row r="12" spans="1:5" x14ac:dyDescent="0.35">
      <c r="A12" s="90" t="s">
        <v>12</v>
      </c>
      <c r="B12" s="94" t="s">
        <v>4</v>
      </c>
      <c r="C12" s="8" t="s">
        <v>13</v>
      </c>
      <c r="E12" s="40" t="s">
        <v>7</v>
      </c>
    </row>
    <row r="13" spans="1:5" x14ac:dyDescent="0.35">
      <c r="A13" s="90" t="s">
        <v>19</v>
      </c>
      <c r="B13" s="94"/>
      <c r="E13" s="40" t="s">
        <v>7</v>
      </c>
    </row>
    <row r="14" spans="1:5" x14ac:dyDescent="0.35">
      <c r="A14" s="90" t="s">
        <v>20</v>
      </c>
      <c r="B14" s="94"/>
      <c r="E14" s="40" t="s">
        <v>7</v>
      </c>
    </row>
    <row r="15" spans="1:5" x14ac:dyDescent="0.35">
      <c r="A15" s="90" t="s">
        <v>21</v>
      </c>
      <c r="B15" s="94"/>
      <c r="E15" s="40" t="s">
        <v>7</v>
      </c>
    </row>
    <row r="16" spans="1:5" x14ac:dyDescent="0.35">
      <c r="A16" s="90" t="s">
        <v>887</v>
      </c>
      <c r="B16" s="94"/>
      <c r="E16" s="40" t="s">
        <v>7</v>
      </c>
    </row>
    <row r="17" spans="1:5" x14ac:dyDescent="0.35">
      <c r="A17" s="89" t="s">
        <v>22</v>
      </c>
      <c r="B17" s="94" t="s">
        <v>4</v>
      </c>
      <c r="E17" s="40" t="s">
        <v>7</v>
      </c>
    </row>
    <row r="18" spans="1:5" x14ac:dyDescent="0.35">
      <c r="A18" s="90" t="s">
        <v>867</v>
      </c>
      <c r="B18" s="94" t="s">
        <v>4</v>
      </c>
      <c r="E18" s="40" t="s">
        <v>15</v>
      </c>
    </row>
    <row r="19" spans="1:5" s="38" customFormat="1" x14ac:dyDescent="0.35">
      <c r="A19" s="68" t="s">
        <v>24</v>
      </c>
      <c r="B19" s="68"/>
      <c r="C19" s="74"/>
      <c r="D19" s="74"/>
      <c r="E19" s="74"/>
    </row>
    <row r="20" spans="1:5" x14ac:dyDescent="0.35">
      <c r="A20" s="89" t="s">
        <v>25</v>
      </c>
      <c r="B20" s="94" t="s">
        <v>4</v>
      </c>
      <c r="E20" s="40" t="s">
        <v>7</v>
      </c>
    </row>
    <row r="21" spans="1:5" x14ac:dyDescent="0.35">
      <c r="A21" s="90" t="s">
        <v>26</v>
      </c>
      <c r="B21" s="94" t="s">
        <v>4</v>
      </c>
      <c r="E21" s="40" t="s">
        <v>7</v>
      </c>
    </row>
    <row r="22" spans="1:5" x14ac:dyDescent="0.35">
      <c r="A22" s="90" t="s">
        <v>27</v>
      </c>
      <c r="B22" s="94" t="s">
        <v>4</v>
      </c>
      <c r="E22" s="40" t="s">
        <v>7</v>
      </c>
    </row>
    <row r="23" spans="1:5" x14ac:dyDescent="0.35">
      <c r="A23" s="90" t="s">
        <v>28</v>
      </c>
      <c r="B23" s="94" t="s">
        <v>4</v>
      </c>
      <c r="E23" s="40" t="s">
        <v>7</v>
      </c>
    </row>
    <row r="24" spans="1:5" x14ac:dyDescent="0.35">
      <c r="A24" s="90" t="s">
        <v>29</v>
      </c>
      <c r="B24" s="94" t="s">
        <v>4</v>
      </c>
      <c r="E24" s="40" t="s">
        <v>7</v>
      </c>
    </row>
    <row r="25" spans="1:5" ht="28" customHeight="1" x14ac:dyDescent="0.35">
      <c r="A25" s="86" t="s">
        <v>30</v>
      </c>
      <c r="B25" s="94" t="s">
        <v>4</v>
      </c>
      <c r="E25" s="40" t="s">
        <v>7</v>
      </c>
    </row>
    <row r="26" spans="1:5" x14ac:dyDescent="0.35">
      <c r="A26" s="90" t="s">
        <v>31</v>
      </c>
      <c r="B26" s="94" t="s">
        <v>4</v>
      </c>
      <c r="E26" s="40" t="s">
        <v>15</v>
      </c>
    </row>
    <row r="27" spans="1:5" x14ac:dyDescent="0.35">
      <c r="A27" s="90" t="s">
        <v>32</v>
      </c>
      <c r="B27" s="94" t="s">
        <v>4</v>
      </c>
      <c r="E27" s="40" t="s">
        <v>15</v>
      </c>
    </row>
    <row r="28" spans="1:5" x14ac:dyDescent="0.35">
      <c r="A28" s="90" t="s">
        <v>848</v>
      </c>
      <c r="B28" s="94" t="s">
        <v>4</v>
      </c>
      <c r="E28" s="40" t="s">
        <v>850</v>
      </c>
    </row>
    <row r="29" spans="1:5" x14ac:dyDescent="0.35">
      <c r="A29" s="90" t="s">
        <v>849</v>
      </c>
      <c r="B29" s="94" t="s">
        <v>4</v>
      </c>
      <c r="E29" s="40" t="s">
        <v>850</v>
      </c>
    </row>
    <row r="30" spans="1:5" s="38" customFormat="1" x14ac:dyDescent="0.35">
      <c r="A30" s="68" t="s">
        <v>33</v>
      </c>
      <c r="B30" s="68"/>
      <c r="C30" s="74"/>
      <c r="D30" s="74"/>
      <c r="E30" s="74"/>
    </row>
    <row r="31" spans="1:5" x14ac:dyDescent="0.35">
      <c r="A31" s="89" t="s">
        <v>34</v>
      </c>
      <c r="B31" s="94" t="s">
        <v>4</v>
      </c>
      <c r="C31" s="8" t="s">
        <v>35</v>
      </c>
      <c r="E31" s="40" t="s">
        <v>7</v>
      </c>
    </row>
    <row r="32" spans="1:5" x14ac:dyDescent="0.35">
      <c r="A32" s="90" t="s">
        <v>36</v>
      </c>
      <c r="B32" s="94" t="s">
        <v>4</v>
      </c>
      <c r="C32" s="8" t="s">
        <v>37</v>
      </c>
      <c r="E32" s="40" t="s">
        <v>7</v>
      </c>
    </row>
    <row r="33" spans="1:5" ht="13.5" customHeight="1" x14ac:dyDescent="0.35">
      <c r="A33" s="90" t="s">
        <v>38</v>
      </c>
      <c r="B33" s="94" t="s">
        <v>4</v>
      </c>
      <c r="C33" s="8" t="s">
        <v>39</v>
      </c>
      <c r="E33" s="40" t="s">
        <v>7</v>
      </c>
    </row>
    <row r="34" spans="1:5" ht="28.5" customHeight="1" x14ac:dyDescent="0.35">
      <c r="A34" s="86" t="s">
        <v>40</v>
      </c>
      <c r="B34" s="94" t="s">
        <v>4</v>
      </c>
      <c r="C34" s="8" t="s">
        <v>41</v>
      </c>
      <c r="E34" s="40" t="s">
        <v>7</v>
      </c>
    </row>
    <row r="35" spans="1:5" ht="27.65" customHeight="1" x14ac:dyDescent="0.35">
      <c r="A35" s="86" t="s">
        <v>42</v>
      </c>
      <c r="B35" s="94" t="s">
        <v>4</v>
      </c>
      <c r="E35" s="40" t="s">
        <v>7</v>
      </c>
    </row>
    <row r="36" spans="1:5" ht="27.65" customHeight="1" x14ac:dyDescent="0.35">
      <c r="A36" s="86" t="s">
        <v>876</v>
      </c>
      <c r="B36" s="94" t="s">
        <v>4</v>
      </c>
      <c r="C36" s="8" t="s">
        <v>895</v>
      </c>
      <c r="E36" s="40" t="s">
        <v>7</v>
      </c>
    </row>
    <row r="37" spans="1:5" ht="15" customHeight="1" x14ac:dyDescent="0.35">
      <c r="A37" s="86" t="s">
        <v>896</v>
      </c>
      <c r="B37" s="94"/>
      <c r="C37" s="8"/>
      <c r="E37" s="40" t="s">
        <v>7</v>
      </c>
    </row>
    <row r="38" spans="1:5" x14ac:dyDescent="0.35">
      <c r="A38" s="90" t="s">
        <v>43</v>
      </c>
      <c r="B38" s="94" t="s">
        <v>4</v>
      </c>
      <c r="C38" s="67"/>
      <c r="E38" s="40" t="s">
        <v>7</v>
      </c>
    </row>
    <row r="39" spans="1:5" x14ac:dyDescent="0.35">
      <c r="A39" s="90" t="s">
        <v>44</v>
      </c>
      <c r="B39" s="94" t="s">
        <v>4</v>
      </c>
      <c r="C39" s="67"/>
      <c r="E39" s="40" t="s">
        <v>7</v>
      </c>
    </row>
    <row r="40" spans="1:5" x14ac:dyDescent="0.35">
      <c r="A40" s="90" t="s">
        <v>45</v>
      </c>
      <c r="B40" s="94" t="s">
        <v>4</v>
      </c>
      <c r="C40" s="67"/>
      <c r="E40" s="40" t="s">
        <v>7</v>
      </c>
    </row>
    <row r="41" spans="1:5" ht="31" customHeight="1" x14ac:dyDescent="0.35">
      <c r="A41" s="86" t="s">
        <v>46</v>
      </c>
      <c r="B41" s="94" t="s">
        <v>4</v>
      </c>
      <c r="C41" s="67"/>
      <c r="E41" s="40" t="s">
        <v>7</v>
      </c>
    </row>
    <row r="42" spans="1:5" ht="26.5" customHeight="1" x14ac:dyDescent="0.35">
      <c r="A42" s="86" t="s">
        <v>47</v>
      </c>
      <c r="B42" s="94" t="s">
        <v>4</v>
      </c>
      <c r="C42" s="67"/>
      <c r="E42" s="40" t="s">
        <v>7</v>
      </c>
    </row>
    <row r="43" spans="1:5" ht="14.15" customHeight="1" x14ac:dyDescent="0.35">
      <c r="A43" s="89" t="s">
        <v>48</v>
      </c>
      <c r="B43" s="95"/>
      <c r="C43" s="67"/>
      <c r="E43" s="40" t="s">
        <v>49</v>
      </c>
    </row>
    <row r="44" spans="1:5" ht="15.65" customHeight="1" x14ac:dyDescent="0.35">
      <c r="A44" s="90" t="s">
        <v>50</v>
      </c>
      <c r="B44" s="95"/>
      <c r="C44" s="67"/>
      <c r="E44" s="40" t="s">
        <v>49</v>
      </c>
    </row>
    <row r="45" spans="1:5" s="38" customFormat="1" x14ac:dyDescent="0.35">
      <c r="A45" s="68" t="s">
        <v>912</v>
      </c>
      <c r="B45" s="68"/>
      <c r="C45" s="74"/>
      <c r="D45" s="74"/>
      <c r="E45" s="74"/>
    </row>
    <row r="46" spans="1:5" x14ac:dyDescent="0.35">
      <c r="A46" s="90" t="s">
        <v>51</v>
      </c>
      <c r="B46" s="94" t="s">
        <v>4</v>
      </c>
      <c r="E46" s="40" t="s">
        <v>49</v>
      </c>
    </row>
    <row r="47" spans="1:5" x14ac:dyDescent="0.35">
      <c r="A47" s="90" t="s">
        <v>53</v>
      </c>
      <c r="B47" s="94" t="s">
        <v>4</v>
      </c>
      <c r="E47" s="40" t="s">
        <v>49</v>
      </c>
    </row>
    <row r="48" spans="1:5" x14ac:dyDescent="0.35">
      <c r="A48" s="90" t="s">
        <v>54</v>
      </c>
      <c r="B48" s="94" t="s">
        <v>4</v>
      </c>
      <c r="E48" s="40" t="s">
        <v>49</v>
      </c>
    </row>
    <row r="49" spans="1:5" x14ac:dyDescent="0.35">
      <c r="A49" s="90" t="s">
        <v>55</v>
      </c>
      <c r="B49" s="94" t="s">
        <v>4</v>
      </c>
      <c r="E49" s="40" t="s">
        <v>52</v>
      </c>
    </row>
    <row r="50" spans="1:5" x14ac:dyDescent="0.35">
      <c r="A50" s="90" t="s">
        <v>739</v>
      </c>
      <c r="B50" s="94" t="s">
        <v>4</v>
      </c>
      <c r="E50" s="40" t="s">
        <v>52</v>
      </c>
    </row>
    <row r="51" spans="1:5" x14ac:dyDescent="0.35">
      <c r="A51" s="90" t="s">
        <v>786</v>
      </c>
      <c r="B51" s="94" t="s">
        <v>4</v>
      </c>
      <c r="E51" s="40" t="s">
        <v>49</v>
      </c>
    </row>
    <row r="52" spans="1:5" x14ac:dyDescent="0.35">
      <c r="A52" s="90" t="s">
        <v>787</v>
      </c>
      <c r="B52" s="94" t="s">
        <v>4</v>
      </c>
      <c r="E52" s="40" t="s">
        <v>49</v>
      </c>
    </row>
    <row r="53" spans="1:5" x14ac:dyDescent="0.35">
      <c r="A53" s="89" t="s">
        <v>48</v>
      </c>
      <c r="B53" s="95"/>
      <c r="E53" s="40" t="s">
        <v>49</v>
      </c>
    </row>
    <row r="54" spans="1:5" x14ac:dyDescent="0.35">
      <c r="A54" s="90" t="s">
        <v>56</v>
      </c>
      <c r="B54" s="95"/>
      <c r="E54" s="40" t="s">
        <v>49</v>
      </c>
    </row>
    <row r="55" spans="1:5" x14ac:dyDescent="0.35">
      <c r="A55" s="90" t="s">
        <v>50</v>
      </c>
      <c r="B55" s="95"/>
      <c r="E55" s="40" t="s">
        <v>49</v>
      </c>
    </row>
    <row r="56" spans="1:5" x14ac:dyDescent="0.35">
      <c r="A56" s="90" t="s">
        <v>57</v>
      </c>
      <c r="B56" s="95"/>
      <c r="E56" s="40" t="s">
        <v>49</v>
      </c>
    </row>
    <row r="57" spans="1:5" x14ac:dyDescent="0.35">
      <c r="A57" s="90" t="s">
        <v>911</v>
      </c>
      <c r="B57" s="94"/>
      <c r="E57" s="40" t="s">
        <v>66</v>
      </c>
    </row>
    <row r="58" spans="1:5" s="38" customFormat="1" x14ac:dyDescent="0.35">
      <c r="A58" s="68" t="s">
        <v>58</v>
      </c>
      <c r="B58" s="68"/>
      <c r="C58" s="74"/>
      <c r="D58" s="74"/>
      <c r="E58" s="74"/>
    </row>
    <row r="59" spans="1:5" x14ac:dyDescent="0.35">
      <c r="A59" s="89" t="s">
        <v>59</v>
      </c>
      <c r="B59" s="94" t="s">
        <v>4</v>
      </c>
      <c r="E59" s="40" t="s">
        <v>7</v>
      </c>
    </row>
    <row r="60" spans="1:5" x14ac:dyDescent="0.35">
      <c r="A60" s="90" t="s">
        <v>60</v>
      </c>
      <c r="B60" s="94" t="s">
        <v>4</v>
      </c>
      <c r="E60" s="40" t="s">
        <v>7</v>
      </c>
    </row>
    <row r="61" spans="1:5" x14ac:dyDescent="0.35">
      <c r="A61" s="90" t="s">
        <v>61</v>
      </c>
      <c r="B61" s="94" t="s">
        <v>4</v>
      </c>
      <c r="E61" s="40" t="s">
        <v>7</v>
      </c>
    </row>
    <row r="62" spans="1:5" x14ac:dyDescent="0.35">
      <c r="A62" s="90" t="s">
        <v>62</v>
      </c>
      <c r="B62" s="94" t="s">
        <v>4</v>
      </c>
      <c r="C62" s="77"/>
      <c r="E62" s="40" t="s">
        <v>15</v>
      </c>
    </row>
    <row r="63" spans="1:5" x14ac:dyDescent="0.35">
      <c r="A63" s="90" t="s">
        <v>63</v>
      </c>
      <c r="B63" s="94" t="s">
        <v>4</v>
      </c>
      <c r="E63" s="40" t="s">
        <v>7</v>
      </c>
    </row>
    <row r="64" spans="1:5" x14ac:dyDescent="0.35">
      <c r="A64" s="90" t="s">
        <v>14</v>
      </c>
      <c r="B64" s="94" t="s">
        <v>4</v>
      </c>
      <c r="C64" s="67"/>
      <c r="E64" s="40" t="s">
        <v>15</v>
      </c>
    </row>
    <row r="65" spans="1:5" x14ac:dyDescent="0.35">
      <c r="A65" s="90" t="s">
        <v>862</v>
      </c>
      <c r="B65" s="94" t="s">
        <v>4</v>
      </c>
      <c r="C65" s="67"/>
      <c r="E65" s="40" t="s">
        <v>15</v>
      </c>
    </row>
    <row r="66" spans="1:5" x14ac:dyDescent="0.35">
      <c r="A66" s="90" t="s">
        <v>863</v>
      </c>
      <c r="B66" s="95"/>
      <c r="C66" s="67"/>
      <c r="E66" s="40" t="s">
        <v>15</v>
      </c>
    </row>
    <row r="67" spans="1:5" x14ac:dyDescent="0.35">
      <c r="A67" s="90" t="s">
        <v>852</v>
      </c>
      <c r="B67" s="94" t="s">
        <v>4</v>
      </c>
      <c r="E67" s="40" t="s">
        <v>7</v>
      </c>
    </row>
    <row r="68" spans="1:5" s="38" customFormat="1" x14ac:dyDescent="0.35">
      <c r="A68" s="91" t="s">
        <v>64</v>
      </c>
      <c r="B68" s="91"/>
      <c r="C68" s="74"/>
      <c r="D68" s="74"/>
      <c r="E68" s="74"/>
    </row>
    <row r="69" spans="1:5" x14ac:dyDescent="0.35">
      <c r="A69" s="89" t="s">
        <v>65</v>
      </c>
      <c r="B69" s="94" t="s">
        <v>4</v>
      </c>
      <c r="E69" s="40" t="s">
        <v>66</v>
      </c>
    </row>
    <row r="70" spans="1:5" x14ac:dyDescent="0.35">
      <c r="A70" s="90" t="s">
        <v>67</v>
      </c>
      <c r="B70" s="94" t="s">
        <v>4</v>
      </c>
      <c r="C70" s="8" t="s">
        <v>68</v>
      </c>
      <c r="E70" s="40" t="s">
        <v>69</v>
      </c>
    </row>
    <row r="71" spans="1:5" s="38" customFormat="1" x14ac:dyDescent="0.35">
      <c r="A71" s="68" t="s">
        <v>70</v>
      </c>
      <c r="B71" s="68"/>
      <c r="C71" s="74"/>
      <c r="D71" s="74"/>
      <c r="E71" s="74"/>
    </row>
    <row r="72" spans="1:5" s="40" customFormat="1" x14ac:dyDescent="0.35">
      <c r="A72" s="8" t="s">
        <v>878</v>
      </c>
      <c r="C72" s="8" t="s">
        <v>73</v>
      </c>
      <c r="E72" s="40" t="s">
        <v>7</v>
      </c>
    </row>
    <row r="73" spans="1:5" x14ac:dyDescent="0.35">
      <c r="A73" s="89" t="s">
        <v>71</v>
      </c>
      <c r="B73" s="94" t="s">
        <v>4</v>
      </c>
      <c r="C73" s="8" t="s">
        <v>72</v>
      </c>
      <c r="E73" s="40" t="s">
        <v>15</v>
      </c>
    </row>
    <row r="74" spans="1:5" x14ac:dyDescent="0.35">
      <c r="A74" s="90" t="s">
        <v>944</v>
      </c>
      <c r="B74" s="94" t="s">
        <v>4</v>
      </c>
      <c r="E74" s="40" t="s">
        <v>74</v>
      </c>
    </row>
    <row r="75" spans="1:5" x14ac:dyDescent="0.35">
      <c r="A75" s="90" t="s">
        <v>75</v>
      </c>
      <c r="B75" s="94" t="s">
        <v>4</v>
      </c>
      <c r="E75" s="40" t="s">
        <v>7</v>
      </c>
    </row>
    <row r="76" spans="1:5" x14ac:dyDescent="0.35">
      <c r="A76" s="90" t="s">
        <v>76</v>
      </c>
      <c r="B76" s="94" t="s">
        <v>4</v>
      </c>
      <c r="E76" s="40" t="s">
        <v>15</v>
      </c>
    </row>
    <row r="77" spans="1:5" x14ac:dyDescent="0.35">
      <c r="A77" s="90" t="s">
        <v>77</v>
      </c>
      <c r="B77" s="94" t="s">
        <v>4</v>
      </c>
      <c r="C77" s="8" t="s">
        <v>78</v>
      </c>
      <c r="E77" s="40" t="s">
        <v>79</v>
      </c>
    </row>
    <row r="78" spans="1:5" x14ac:dyDescent="0.35">
      <c r="A78" s="90" t="s">
        <v>752</v>
      </c>
      <c r="B78" s="94" t="s">
        <v>4</v>
      </c>
      <c r="C78" s="8"/>
      <c r="E78" s="40" t="s">
        <v>49</v>
      </c>
    </row>
    <row r="79" spans="1:5" x14ac:dyDescent="0.35">
      <c r="A79" s="90" t="s">
        <v>753</v>
      </c>
      <c r="B79" s="94" t="s">
        <v>4</v>
      </c>
      <c r="C79" s="8"/>
      <c r="E79" s="40" t="s">
        <v>49</v>
      </c>
    </row>
    <row r="80" spans="1:5" s="38" customFormat="1" x14ac:dyDescent="0.35">
      <c r="A80" s="68" t="s">
        <v>80</v>
      </c>
      <c r="B80" s="68"/>
      <c r="C80" s="74"/>
      <c r="D80" s="74"/>
      <c r="E80" s="74"/>
    </row>
    <row r="81" spans="1:5" x14ac:dyDescent="0.35">
      <c r="A81" s="89" t="s">
        <v>81</v>
      </c>
      <c r="B81" s="94" t="s">
        <v>4</v>
      </c>
      <c r="C81" s="8" t="s">
        <v>83</v>
      </c>
      <c r="E81" s="40" t="s">
        <v>49</v>
      </c>
    </row>
    <row r="82" spans="1:5" x14ac:dyDescent="0.35">
      <c r="A82" s="92" t="s">
        <v>870</v>
      </c>
      <c r="B82" s="94" t="s">
        <v>4</v>
      </c>
      <c r="E82" s="40" t="s">
        <v>85</v>
      </c>
    </row>
    <row r="83" spans="1:5" x14ac:dyDescent="0.35">
      <c r="A83" s="90" t="s">
        <v>82</v>
      </c>
      <c r="B83" s="94" t="s">
        <v>4</v>
      </c>
      <c r="E83" s="40" t="s">
        <v>49</v>
      </c>
    </row>
    <row r="84" spans="1:5" x14ac:dyDescent="0.35">
      <c r="A84" s="90" t="s">
        <v>84</v>
      </c>
      <c r="B84" s="94" t="s">
        <v>4</v>
      </c>
      <c r="E84" s="40" t="s">
        <v>85</v>
      </c>
    </row>
    <row r="85" spans="1:5" s="38" customFormat="1" x14ac:dyDescent="0.35">
      <c r="A85" s="68" t="s">
        <v>86</v>
      </c>
      <c r="B85" s="68"/>
      <c r="C85" s="74"/>
      <c r="D85" s="74"/>
      <c r="E85" s="74"/>
    </row>
    <row r="86" spans="1:5" x14ac:dyDescent="0.35">
      <c r="A86" s="89" t="s">
        <v>87</v>
      </c>
      <c r="B86" s="94" t="s">
        <v>4</v>
      </c>
      <c r="C86" s="8" t="s">
        <v>88</v>
      </c>
      <c r="E86" s="40" t="s">
        <v>7</v>
      </c>
    </row>
    <row r="87" spans="1:5" x14ac:dyDescent="0.35">
      <c r="A87" s="90" t="s">
        <v>89</v>
      </c>
      <c r="B87" s="94" t="s">
        <v>4</v>
      </c>
      <c r="C87" s="8" t="s">
        <v>90</v>
      </c>
      <c r="E87" s="40" t="s">
        <v>7</v>
      </c>
    </row>
    <row r="88" spans="1:5" x14ac:dyDescent="0.35">
      <c r="A88" s="89" t="s">
        <v>91</v>
      </c>
      <c r="B88" s="94" t="s">
        <v>4</v>
      </c>
      <c r="C88" s="8" t="s">
        <v>92</v>
      </c>
      <c r="E88" s="40" t="s">
        <v>66</v>
      </c>
    </row>
    <row r="89" spans="1:5" x14ac:dyDescent="0.35">
      <c r="A89" s="90" t="s">
        <v>93</v>
      </c>
      <c r="B89" s="94" t="s">
        <v>4</v>
      </c>
      <c r="E89" s="40" t="s">
        <v>7</v>
      </c>
    </row>
    <row r="90" spans="1:5" x14ac:dyDescent="0.35">
      <c r="A90" s="90" t="s">
        <v>94</v>
      </c>
      <c r="B90" s="94" t="s">
        <v>4</v>
      </c>
      <c r="E90" s="40" t="s">
        <v>95</v>
      </c>
    </row>
    <row r="91" spans="1:5" x14ac:dyDescent="0.35">
      <c r="A91" s="90" t="s">
        <v>96</v>
      </c>
      <c r="B91" s="94" t="s">
        <v>4</v>
      </c>
      <c r="E91" s="40" t="s">
        <v>95</v>
      </c>
    </row>
    <row r="92" spans="1:5" x14ac:dyDescent="0.35">
      <c r="A92" s="90" t="s">
        <v>97</v>
      </c>
      <c r="B92" s="94" t="s">
        <v>4</v>
      </c>
      <c r="E92" s="40" t="s">
        <v>7</v>
      </c>
    </row>
    <row r="93" spans="1:5" x14ac:dyDescent="0.35">
      <c r="A93" s="90" t="s">
        <v>98</v>
      </c>
      <c r="B93" s="95"/>
      <c r="E93" s="40" t="s">
        <v>66</v>
      </c>
    </row>
    <row r="94" spans="1:5" x14ac:dyDescent="0.35">
      <c r="A94" s="90" t="s">
        <v>99</v>
      </c>
      <c r="B94" s="95"/>
      <c r="E94" s="40" t="s">
        <v>66</v>
      </c>
    </row>
    <row r="95" spans="1:5" s="38" customFormat="1" x14ac:dyDescent="0.35">
      <c r="A95" s="68" t="s">
        <v>100</v>
      </c>
      <c r="B95" s="68"/>
      <c r="C95" s="74"/>
      <c r="D95" s="74"/>
      <c r="E95" s="74"/>
    </row>
    <row r="96" spans="1:5" x14ac:dyDescent="0.35">
      <c r="A96" s="89" t="s">
        <v>101</v>
      </c>
      <c r="B96" s="94" t="s">
        <v>4</v>
      </c>
      <c r="E96" s="40" t="s">
        <v>7</v>
      </c>
    </row>
    <row r="97" spans="1:5" x14ac:dyDescent="0.35">
      <c r="A97" s="90" t="s">
        <v>102</v>
      </c>
      <c r="B97" s="94" t="s">
        <v>4</v>
      </c>
      <c r="E97" s="40" t="s">
        <v>7</v>
      </c>
    </row>
    <row r="98" spans="1:5" x14ac:dyDescent="0.35">
      <c r="A98" s="90" t="s">
        <v>103</v>
      </c>
      <c r="B98" s="94" t="s">
        <v>4</v>
      </c>
      <c r="E98" s="40" t="s">
        <v>7</v>
      </c>
    </row>
    <row r="99" spans="1:5" x14ac:dyDescent="0.35">
      <c r="A99" s="90" t="s">
        <v>104</v>
      </c>
      <c r="B99" s="94" t="s">
        <v>4</v>
      </c>
      <c r="E99" s="40" t="s">
        <v>7</v>
      </c>
    </row>
    <row r="100" spans="1:5" x14ac:dyDescent="0.35">
      <c r="A100" s="90" t="s">
        <v>105</v>
      </c>
      <c r="B100" s="94" t="s">
        <v>4</v>
      </c>
      <c r="E100" s="40" t="s">
        <v>7</v>
      </c>
    </row>
    <row r="101" spans="1:5" x14ac:dyDescent="0.35">
      <c r="A101" s="90" t="s">
        <v>106</v>
      </c>
      <c r="B101" s="94" t="s">
        <v>4</v>
      </c>
      <c r="E101" s="40" t="s">
        <v>7</v>
      </c>
    </row>
    <row r="102" spans="1:5" x14ac:dyDescent="0.35">
      <c r="A102" s="90" t="s">
        <v>107</v>
      </c>
      <c r="B102" s="94" t="s">
        <v>4</v>
      </c>
      <c r="E102" s="40" t="s">
        <v>7</v>
      </c>
    </row>
    <row r="103" spans="1:5" x14ac:dyDescent="0.35">
      <c r="A103" s="90" t="s">
        <v>108</v>
      </c>
      <c r="B103" s="94" t="s">
        <v>4</v>
      </c>
      <c r="E103" s="40" t="s">
        <v>7</v>
      </c>
    </row>
    <row r="104" spans="1:5" s="38" customFormat="1" x14ac:dyDescent="0.35">
      <c r="A104" s="91" t="s">
        <v>109</v>
      </c>
      <c r="B104" s="91"/>
      <c r="C104" s="74"/>
      <c r="D104" s="74"/>
      <c r="E104" s="74"/>
    </row>
    <row r="105" spans="1:5" x14ac:dyDescent="0.35">
      <c r="A105" s="90" t="s">
        <v>110</v>
      </c>
      <c r="B105" s="95" t="s">
        <v>4</v>
      </c>
      <c r="C105" s="8" t="s">
        <v>111</v>
      </c>
      <c r="E105" s="40" t="s">
        <v>7</v>
      </c>
    </row>
    <row r="106" spans="1:5" x14ac:dyDescent="0.35">
      <c r="A106" s="90" t="s">
        <v>112</v>
      </c>
      <c r="B106" s="94" t="s">
        <v>4</v>
      </c>
      <c r="E106" s="40" t="s">
        <v>95</v>
      </c>
    </row>
    <row r="107" spans="1:5" x14ac:dyDescent="0.35">
      <c r="A107" s="90" t="s">
        <v>113</v>
      </c>
      <c r="B107" s="94" t="s">
        <v>4</v>
      </c>
      <c r="E107" s="40" t="s">
        <v>114</v>
      </c>
    </row>
    <row r="108" spans="1:5" x14ac:dyDescent="0.35">
      <c r="A108" s="90" t="s">
        <v>115</v>
      </c>
      <c r="B108" s="94" t="s">
        <v>4</v>
      </c>
      <c r="E108" s="40" t="s">
        <v>7</v>
      </c>
    </row>
    <row r="109" spans="1:5" x14ac:dyDescent="0.35">
      <c r="A109" s="90" t="s">
        <v>116</v>
      </c>
      <c r="B109" s="94" t="s">
        <v>4</v>
      </c>
      <c r="E109" s="40" t="s">
        <v>7</v>
      </c>
    </row>
    <row r="110" spans="1:5" x14ac:dyDescent="0.35">
      <c r="A110" s="90" t="s">
        <v>117</v>
      </c>
      <c r="B110" s="94" t="s">
        <v>4</v>
      </c>
      <c r="E110" s="40" t="s">
        <v>15</v>
      </c>
    </row>
    <row r="111" spans="1:5" x14ac:dyDescent="0.35">
      <c r="A111" s="90" t="s">
        <v>118</v>
      </c>
      <c r="B111" s="94" t="s">
        <v>4</v>
      </c>
      <c r="E111" s="40" t="s">
        <v>95</v>
      </c>
    </row>
    <row r="112" spans="1:5" x14ac:dyDescent="0.35">
      <c r="A112" s="90" t="s">
        <v>99</v>
      </c>
      <c r="B112" s="95"/>
      <c r="E112" s="40" t="s">
        <v>66</v>
      </c>
    </row>
    <row r="113" spans="1:5" s="38" customFormat="1" x14ac:dyDescent="0.35">
      <c r="A113" s="68" t="s">
        <v>119</v>
      </c>
      <c r="B113" s="68"/>
      <c r="C113" s="74"/>
      <c r="D113" s="74"/>
      <c r="E113" s="74"/>
    </row>
    <row r="114" spans="1:5" x14ac:dyDescent="0.35">
      <c r="A114" s="89" t="s">
        <v>874</v>
      </c>
      <c r="B114" s="94" t="s">
        <v>4</v>
      </c>
      <c r="C114" s="8" t="s">
        <v>92</v>
      </c>
      <c r="E114" s="40" t="s">
        <v>66</v>
      </c>
    </row>
    <row r="115" spans="1:5" x14ac:dyDescent="0.35">
      <c r="A115" s="90" t="s">
        <v>948</v>
      </c>
      <c r="B115" s="94" t="s">
        <v>4</v>
      </c>
      <c r="E115" s="40" t="s">
        <v>49</v>
      </c>
    </row>
    <row r="116" spans="1:5" x14ac:dyDescent="0.35">
      <c r="A116" s="90" t="s">
        <v>120</v>
      </c>
      <c r="B116" s="94" t="s">
        <v>4</v>
      </c>
      <c r="E116" s="40" t="s">
        <v>66</v>
      </c>
    </row>
    <row r="117" spans="1:5" x14ac:dyDescent="0.35">
      <c r="A117" s="90" t="s">
        <v>949</v>
      </c>
      <c r="B117" s="94" t="s">
        <v>4</v>
      </c>
      <c r="E117" s="40" t="s">
        <v>66</v>
      </c>
    </row>
    <row r="118" spans="1:5" x14ac:dyDescent="0.35">
      <c r="A118" s="89" t="s">
        <v>121</v>
      </c>
      <c r="B118" s="94" t="s">
        <v>4</v>
      </c>
      <c r="C118" s="8" t="s">
        <v>122</v>
      </c>
      <c r="E118" s="40" t="s">
        <v>123</v>
      </c>
    </row>
    <row r="119" spans="1:5" x14ac:dyDescent="0.35">
      <c r="A119" s="90" t="s">
        <v>124</v>
      </c>
      <c r="B119" s="94" t="s">
        <v>4</v>
      </c>
      <c r="C119" s="67"/>
      <c r="E119" s="40" t="s">
        <v>125</v>
      </c>
    </row>
    <row r="120" spans="1:5" s="38" customFormat="1" x14ac:dyDescent="0.35">
      <c r="A120" s="68" t="s">
        <v>126</v>
      </c>
      <c r="B120" s="68"/>
      <c r="C120" s="74"/>
      <c r="D120" s="74"/>
      <c r="E120" s="74"/>
    </row>
    <row r="121" spans="1:5" x14ac:dyDescent="0.35">
      <c r="A121" s="89" t="s">
        <v>127</v>
      </c>
      <c r="B121" s="95"/>
      <c r="C121" s="8" t="s">
        <v>128</v>
      </c>
      <c r="E121" s="40" t="s">
        <v>129</v>
      </c>
    </row>
    <row r="122" spans="1:5" x14ac:dyDescent="0.35">
      <c r="A122" s="90" t="s">
        <v>130</v>
      </c>
      <c r="B122" s="94" t="s">
        <v>4</v>
      </c>
      <c r="E122" s="40" t="s">
        <v>7</v>
      </c>
    </row>
    <row r="123" spans="1:5" x14ac:dyDescent="0.35">
      <c r="A123" s="90" t="s">
        <v>131</v>
      </c>
      <c r="B123" s="94" t="s">
        <v>4</v>
      </c>
      <c r="E123" s="40" t="s">
        <v>7</v>
      </c>
    </row>
    <row r="124" spans="1:5" x14ac:dyDescent="0.35">
      <c r="A124" s="90" t="s">
        <v>132</v>
      </c>
      <c r="B124" s="94" t="s">
        <v>4</v>
      </c>
      <c r="E124" s="40" t="s">
        <v>66</v>
      </c>
    </row>
    <row r="125" spans="1:5" x14ac:dyDescent="0.35">
      <c r="A125" s="90" t="s">
        <v>768</v>
      </c>
      <c r="B125" s="95"/>
      <c r="E125" s="40" t="s">
        <v>66</v>
      </c>
    </row>
    <row r="126" spans="1:5" x14ac:dyDescent="0.35">
      <c r="A126" s="90" t="s">
        <v>771</v>
      </c>
      <c r="B126" s="95"/>
      <c r="E126" s="40" t="s">
        <v>66</v>
      </c>
    </row>
    <row r="127" spans="1:5" s="38" customFormat="1" x14ac:dyDescent="0.35">
      <c r="A127" s="68" t="s">
        <v>133</v>
      </c>
      <c r="B127" s="68"/>
      <c r="C127" s="74"/>
      <c r="D127" s="74"/>
      <c r="E127" s="74"/>
    </row>
    <row r="128" spans="1:5" x14ac:dyDescent="0.35">
      <c r="A128" s="89" t="s">
        <v>134</v>
      </c>
      <c r="B128" s="94" t="s">
        <v>4</v>
      </c>
      <c r="E128" s="40" t="s">
        <v>15</v>
      </c>
    </row>
    <row r="129" spans="1:8" x14ac:dyDescent="0.35">
      <c r="A129" s="90" t="s">
        <v>135</v>
      </c>
      <c r="B129" s="94" t="s">
        <v>4</v>
      </c>
      <c r="E129" s="40" t="s">
        <v>15</v>
      </c>
    </row>
    <row r="130" spans="1:8" x14ac:dyDescent="0.35">
      <c r="A130" s="90" t="s">
        <v>136</v>
      </c>
      <c r="B130" s="94" t="s">
        <v>4</v>
      </c>
      <c r="E130" s="40" t="s">
        <v>137</v>
      </c>
    </row>
    <row r="131" spans="1:8" x14ac:dyDescent="0.35">
      <c r="A131" s="90" t="s">
        <v>138</v>
      </c>
      <c r="B131" s="94" t="s">
        <v>4</v>
      </c>
      <c r="E131" s="40" t="s">
        <v>7</v>
      </c>
    </row>
    <row r="132" spans="1:8" x14ac:dyDescent="0.35">
      <c r="A132" s="90" t="s">
        <v>139</v>
      </c>
      <c r="B132" s="94" t="s">
        <v>4</v>
      </c>
      <c r="E132" s="40" t="s">
        <v>66</v>
      </c>
      <c r="H132" s="8"/>
    </row>
    <row r="133" spans="1:8" s="38" customFormat="1" x14ac:dyDescent="0.35">
      <c r="A133" s="68" t="s">
        <v>140</v>
      </c>
      <c r="B133" s="68"/>
      <c r="C133" s="74"/>
      <c r="D133" s="74"/>
      <c r="E133" s="74"/>
    </row>
    <row r="134" spans="1:8" x14ac:dyDescent="0.35">
      <c r="A134" s="90" t="s">
        <v>950</v>
      </c>
      <c r="B134" s="94" t="s">
        <v>4</v>
      </c>
      <c r="C134" s="8" t="s">
        <v>886</v>
      </c>
      <c r="E134" s="40" t="s">
        <v>49</v>
      </c>
    </row>
    <row r="135" spans="1:8" x14ac:dyDescent="0.35">
      <c r="A135" s="90" t="s">
        <v>747</v>
      </c>
      <c r="B135" s="94" t="s">
        <v>4</v>
      </c>
      <c r="C135" s="8" t="s">
        <v>957</v>
      </c>
      <c r="E135" s="40" t="s">
        <v>66</v>
      </c>
    </row>
    <row r="136" spans="1:8" x14ac:dyDescent="0.35">
      <c r="A136" s="90" t="s">
        <v>746</v>
      </c>
      <c r="B136" s="94" t="s">
        <v>4</v>
      </c>
      <c r="E136" s="40" t="s">
        <v>66</v>
      </c>
    </row>
    <row r="137" spans="1:8" x14ac:dyDescent="0.35">
      <c r="A137" s="90" t="s">
        <v>885</v>
      </c>
      <c r="B137" s="94"/>
      <c r="E137" s="40" t="s">
        <v>66</v>
      </c>
    </row>
    <row r="138" spans="1:8" x14ac:dyDescent="0.35">
      <c r="A138" s="90" t="s">
        <v>748</v>
      </c>
      <c r="B138" s="94" t="s">
        <v>4</v>
      </c>
      <c r="E138" s="40" t="s">
        <v>49</v>
      </c>
    </row>
    <row r="139" spans="1:8" x14ac:dyDescent="0.35">
      <c r="A139" s="90" t="s">
        <v>142</v>
      </c>
      <c r="B139" s="94" t="s">
        <v>4</v>
      </c>
      <c r="E139" s="40" t="s">
        <v>66</v>
      </c>
    </row>
    <row r="140" spans="1:8" x14ac:dyDescent="0.35">
      <c r="A140" s="90" t="s">
        <v>952</v>
      </c>
      <c r="B140" s="94"/>
      <c r="E140" s="40" t="s">
        <v>66</v>
      </c>
    </row>
    <row r="141" spans="1:8" x14ac:dyDescent="0.35">
      <c r="A141" s="90" t="s">
        <v>143</v>
      </c>
      <c r="B141" s="94" t="s">
        <v>4</v>
      </c>
      <c r="E141" s="40" t="s">
        <v>66</v>
      </c>
    </row>
    <row r="142" spans="1:8" x14ac:dyDescent="0.35">
      <c r="A142" s="89" t="s">
        <v>954</v>
      </c>
      <c r="B142" s="95"/>
      <c r="E142" s="40" t="s">
        <v>66</v>
      </c>
    </row>
    <row r="143" spans="1:8" x14ac:dyDescent="0.35">
      <c r="A143" s="90" t="s">
        <v>953</v>
      </c>
      <c r="B143" s="95"/>
      <c r="E143" s="40" t="s">
        <v>49</v>
      </c>
    </row>
    <row r="144" spans="1:8" x14ac:dyDescent="0.35">
      <c r="A144" s="90" t="s">
        <v>955</v>
      </c>
      <c r="B144" s="95"/>
      <c r="E144" s="40" t="s">
        <v>49</v>
      </c>
    </row>
    <row r="145" spans="1:5" x14ac:dyDescent="0.35">
      <c r="A145" s="89" t="s">
        <v>956</v>
      </c>
      <c r="B145" s="94" t="s">
        <v>4</v>
      </c>
      <c r="E145" s="40" t="s">
        <v>66</v>
      </c>
    </row>
    <row r="146" spans="1:5" x14ac:dyDescent="0.35">
      <c r="A146" s="90" t="s">
        <v>144</v>
      </c>
      <c r="B146" s="94" t="s">
        <v>4</v>
      </c>
      <c r="E146" s="40" t="s">
        <v>7</v>
      </c>
    </row>
    <row r="147" spans="1:5" x14ac:dyDescent="0.35">
      <c r="A147" s="90" t="s">
        <v>145</v>
      </c>
      <c r="B147" s="94" t="s">
        <v>4</v>
      </c>
      <c r="E147" s="40" t="s">
        <v>7</v>
      </c>
    </row>
    <row r="148" spans="1:5" x14ac:dyDescent="0.35">
      <c r="A148" s="90" t="s">
        <v>146</v>
      </c>
      <c r="B148" s="94" t="s">
        <v>4</v>
      </c>
      <c r="E148" s="40" t="s">
        <v>7</v>
      </c>
    </row>
    <row r="149" spans="1:5" x14ac:dyDescent="0.35">
      <c r="A149" s="90" t="s">
        <v>147</v>
      </c>
      <c r="B149" s="94" t="s">
        <v>4</v>
      </c>
      <c r="E149" s="40" t="s">
        <v>15</v>
      </c>
    </row>
    <row r="150" spans="1:5" x14ac:dyDescent="0.35">
      <c r="A150" s="90" t="s">
        <v>148</v>
      </c>
      <c r="B150" s="94" t="s">
        <v>4</v>
      </c>
      <c r="E150" s="40" t="s">
        <v>15</v>
      </c>
    </row>
    <row r="151" spans="1:5" s="38" customFormat="1" x14ac:dyDescent="0.35">
      <c r="A151" s="68" t="s">
        <v>149</v>
      </c>
      <c r="B151" s="68"/>
      <c r="C151" s="74"/>
      <c r="D151" s="74"/>
      <c r="E151" s="74"/>
    </row>
    <row r="152" spans="1:5" x14ac:dyDescent="0.35">
      <c r="A152" s="90" t="s">
        <v>150</v>
      </c>
      <c r="B152" s="95"/>
      <c r="C152" s="8" t="s">
        <v>151</v>
      </c>
      <c r="E152" s="40" t="s">
        <v>66</v>
      </c>
    </row>
    <row r="153" spans="1:5" x14ac:dyDescent="0.35">
      <c r="A153" s="90" t="s">
        <v>152</v>
      </c>
      <c r="B153" s="95"/>
      <c r="C153" s="8" t="s">
        <v>153</v>
      </c>
      <c r="E153" s="40" t="s">
        <v>66</v>
      </c>
    </row>
    <row r="154" spans="1:5" x14ac:dyDescent="0.35">
      <c r="A154" s="89" t="s">
        <v>154</v>
      </c>
      <c r="B154" s="94" t="s">
        <v>4</v>
      </c>
      <c r="E154" s="40" t="s">
        <v>66</v>
      </c>
    </row>
    <row r="155" spans="1:5" x14ac:dyDescent="0.35">
      <c r="A155" s="90" t="s">
        <v>155</v>
      </c>
      <c r="B155" s="94" t="s">
        <v>4</v>
      </c>
      <c r="E155" s="40" t="s">
        <v>66</v>
      </c>
    </row>
    <row r="156" spans="1:5" x14ac:dyDescent="0.35">
      <c r="A156" s="90" t="s">
        <v>958</v>
      </c>
      <c r="B156" s="94" t="s">
        <v>4</v>
      </c>
      <c r="E156" s="40" t="s">
        <v>66</v>
      </c>
    </row>
    <row r="157" spans="1:5" x14ac:dyDescent="0.35">
      <c r="A157" s="90" t="s">
        <v>141</v>
      </c>
      <c r="B157" s="94" t="s">
        <v>4</v>
      </c>
      <c r="E157" s="40" t="s">
        <v>66</v>
      </c>
    </row>
    <row r="158" spans="1:5" ht="29" x14ac:dyDescent="0.35">
      <c r="A158" s="86" t="s">
        <v>807</v>
      </c>
      <c r="B158" s="94" t="s">
        <v>4</v>
      </c>
      <c r="E158" s="40" t="s">
        <v>66</v>
      </c>
    </row>
    <row r="159" spans="1:5" ht="29" x14ac:dyDescent="0.35">
      <c r="A159" s="86" t="s">
        <v>808</v>
      </c>
      <c r="B159" s="94" t="s">
        <v>4</v>
      </c>
      <c r="E159" s="40" t="s">
        <v>66</v>
      </c>
    </row>
    <row r="160" spans="1:5" ht="29" x14ac:dyDescent="0.35">
      <c r="A160" s="86" t="s">
        <v>809</v>
      </c>
      <c r="B160" s="94" t="s">
        <v>4</v>
      </c>
      <c r="E160" s="40" t="s">
        <v>66</v>
      </c>
    </row>
    <row r="161" spans="1:5" ht="29" x14ac:dyDescent="0.35">
      <c r="A161" s="86" t="s">
        <v>810</v>
      </c>
      <c r="B161" s="95"/>
      <c r="E161" s="40" t="s">
        <v>66</v>
      </c>
    </row>
    <row r="162" spans="1:5" x14ac:dyDescent="0.35">
      <c r="A162" s="86" t="s">
        <v>811</v>
      </c>
      <c r="B162" s="95"/>
      <c r="E162" s="40" t="s">
        <v>66</v>
      </c>
    </row>
    <row r="163" spans="1:5" ht="29" x14ac:dyDescent="0.35">
      <c r="A163" s="86" t="s">
        <v>812</v>
      </c>
      <c r="B163" s="94" t="s">
        <v>4</v>
      </c>
      <c r="E163" s="40" t="s">
        <v>66</v>
      </c>
    </row>
    <row r="164" spans="1:5" x14ac:dyDescent="0.35">
      <c r="A164" s="86" t="s">
        <v>156</v>
      </c>
      <c r="B164" s="94" t="s">
        <v>4</v>
      </c>
      <c r="E164" s="40" t="s">
        <v>157</v>
      </c>
    </row>
    <row r="165" spans="1:5" x14ac:dyDescent="0.35">
      <c r="A165" s="86" t="s">
        <v>158</v>
      </c>
      <c r="B165" s="94" t="s">
        <v>4</v>
      </c>
      <c r="E165" s="40" t="s">
        <v>157</v>
      </c>
    </row>
    <row r="166" spans="1:5" x14ac:dyDescent="0.35">
      <c r="A166" s="86" t="s">
        <v>159</v>
      </c>
      <c r="B166" s="94" t="s">
        <v>4</v>
      </c>
      <c r="E166" s="40" t="s">
        <v>160</v>
      </c>
    </row>
    <row r="167" spans="1:5" x14ac:dyDescent="0.35">
      <c r="A167" s="86" t="s">
        <v>161</v>
      </c>
      <c r="B167" s="94" t="s">
        <v>4</v>
      </c>
      <c r="E167" s="40" t="s">
        <v>66</v>
      </c>
    </row>
    <row r="168" spans="1:5" ht="29" x14ac:dyDescent="0.35">
      <c r="A168" s="86" t="s">
        <v>962</v>
      </c>
      <c r="B168" s="94" t="s">
        <v>4</v>
      </c>
      <c r="E168" s="40" t="s">
        <v>49</v>
      </c>
    </row>
    <row r="169" spans="1:5" ht="29" x14ac:dyDescent="0.35">
      <c r="A169" s="86" t="s">
        <v>961</v>
      </c>
      <c r="B169" s="94" t="s">
        <v>4</v>
      </c>
      <c r="E169" s="40" t="s">
        <v>49</v>
      </c>
    </row>
    <row r="170" spans="1:5" x14ac:dyDescent="0.35">
      <c r="A170" s="90" t="s">
        <v>960</v>
      </c>
      <c r="B170" s="94" t="s">
        <v>4</v>
      </c>
      <c r="E170" s="40" t="s">
        <v>49</v>
      </c>
    </row>
    <row r="171" spans="1:5" x14ac:dyDescent="0.35">
      <c r="A171" s="90" t="s">
        <v>959</v>
      </c>
      <c r="B171" s="94" t="s">
        <v>4</v>
      </c>
      <c r="E171" s="40" t="s">
        <v>49</v>
      </c>
    </row>
    <row r="172" spans="1:5" s="38" customFormat="1" x14ac:dyDescent="0.35">
      <c r="A172" s="68" t="s">
        <v>162</v>
      </c>
      <c r="B172" s="68"/>
      <c r="C172" s="74"/>
      <c r="D172" s="74"/>
      <c r="E172" s="74"/>
    </row>
    <row r="173" spans="1:5" x14ac:dyDescent="0.35">
      <c r="A173" s="90" t="s">
        <v>163</v>
      </c>
      <c r="B173" s="94" t="s">
        <v>4</v>
      </c>
      <c r="E173" s="40" t="s">
        <v>66</v>
      </c>
    </row>
    <row r="174" spans="1:5" x14ac:dyDescent="0.35">
      <c r="A174" s="90" t="s">
        <v>963</v>
      </c>
      <c r="B174" s="95"/>
      <c r="E174" s="40" t="s">
        <v>66</v>
      </c>
    </row>
    <row r="175" spans="1:5" x14ac:dyDescent="0.35">
      <c r="A175" s="90" t="s">
        <v>964</v>
      </c>
      <c r="B175" s="95"/>
      <c r="E175" s="40" t="s">
        <v>66</v>
      </c>
    </row>
    <row r="176" spans="1:5" x14ac:dyDescent="0.35">
      <c r="A176" s="90" t="s">
        <v>965</v>
      </c>
      <c r="B176" s="95"/>
      <c r="E176" s="40" t="s">
        <v>66</v>
      </c>
    </row>
    <row r="177" spans="1:5" x14ac:dyDescent="0.35">
      <c r="A177" s="89" t="s">
        <v>164</v>
      </c>
      <c r="B177" s="94" t="s">
        <v>4</v>
      </c>
      <c r="E177" s="40" t="s">
        <v>15</v>
      </c>
    </row>
    <row r="178" spans="1:5" x14ac:dyDescent="0.35">
      <c r="A178" s="90" t="s">
        <v>165</v>
      </c>
      <c r="B178" s="94" t="s">
        <v>4</v>
      </c>
      <c r="E178" s="40" t="s">
        <v>66</v>
      </c>
    </row>
    <row r="179" spans="1:5" s="38" customFormat="1" x14ac:dyDescent="0.35">
      <c r="A179" s="68" t="s">
        <v>166</v>
      </c>
      <c r="B179" s="68"/>
      <c r="C179" s="74"/>
      <c r="D179" s="74"/>
      <c r="E179" s="74"/>
    </row>
    <row r="180" spans="1:5" x14ac:dyDescent="0.35">
      <c r="A180" s="89" t="s">
        <v>167</v>
      </c>
      <c r="B180" s="94" t="s">
        <v>4</v>
      </c>
      <c r="E180" s="40" t="s">
        <v>168</v>
      </c>
    </row>
    <row r="181" spans="1:5" x14ac:dyDescent="0.35">
      <c r="A181" s="90" t="s">
        <v>169</v>
      </c>
      <c r="B181" s="94" t="s">
        <v>4</v>
      </c>
      <c r="E181" s="40" t="s">
        <v>168</v>
      </c>
    </row>
    <row r="182" spans="1:5" x14ac:dyDescent="0.35">
      <c r="A182" s="90" t="s">
        <v>931</v>
      </c>
      <c r="B182" s="94"/>
      <c r="E182" s="40" t="s">
        <v>932</v>
      </c>
    </row>
    <row r="183" spans="1:5" x14ac:dyDescent="0.35">
      <c r="A183" s="90" t="s">
        <v>170</v>
      </c>
      <c r="B183" s="94" t="s">
        <v>4</v>
      </c>
      <c r="C183" s="8" t="s">
        <v>171</v>
      </c>
      <c r="E183" s="40" t="s">
        <v>168</v>
      </c>
    </row>
    <row r="184" spans="1:5" x14ac:dyDescent="0.35">
      <c r="A184" s="90" t="s">
        <v>172</v>
      </c>
      <c r="B184" s="94" t="s">
        <v>4</v>
      </c>
      <c r="C184" s="8" t="s">
        <v>173</v>
      </c>
      <c r="E184" s="40" t="s">
        <v>168</v>
      </c>
    </row>
    <row r="185" spans="1:5" x14ac:dyDescent="0.35">
      <c r="A185" s="90" t="s">
        <v>174</v>
      </c>
      <c r="B185" s="94" t="s">
        <v>4</v>
      </c>
      <c r="C185" s="8" t="s">
        <v>175</v>
      </c>
      <c r="E185" s="40" t="s">
        <v>168</v>
      </c>
    </row>
    <row r="186" spans="1:5" x14ac:dyDescent="0.35">
      <c r="A186" s="90" t="s">
        <v>873</v>
      </c>
      <c r="B186" s="94" t="s">
        <v>4</v>
      </c>
      <c r="C186" s="8" t="s">
        <v>176</v>
      </c>
      <c r="E186" s="40" t="s">
        <v>978</v>
      </c>
    </row>
    <row r="187" spans="1:5" x14ac:dyDescent="0.35">
      <c r="A187" s="90" t="s">
        <v>192</v>
      </c>
      <c r="B187" s="94" t="s">
        <v>4</v>
      </c>
      <c r="C187" s="8" t="s">
        <v>177</v>
      </c>
      <c r="E187" s="40" t="s">
        <v>978</v>
      </c>
    </row>
    <row r="188" spans="1:5" x14ac:dyDescent="0.35">
      <c r="A188" s="90" t="s">
        <v>178</v>
      </c>
      <c r="B188" s="94" t="s">
        <v>4</v>
      </c>
      <c r="C188" s="8" t="s">
        <v>179</v>
      </c>
      <c r="E188" s="40" t="s">
        <v>978</v>
      </c>
    </row>
    <row r="189" spans="1:5" x14ac:dyDescent="0.35">
      <c r="A189" s="90" t="s">
        <v>180</v>
      </c>
      <c r="B189" s="94" t="s">
        <v>4</v>
      </c>
      <c r="E189" s="40" t="s">
        <v>978</v>
      </c>
    </row>
    <row r="190" spans="1:5" x14ac:dyDescent="0.35">
      <c r="A190" s="90" t="s">
        <v>181</v>
      </c>
      <c r="B190" s="95"/>
      <c r="E190" s="40" t="s">
        <v>774</v>
      </c>
    </row>
    <row r="191" spans="1:5" s="38" customFormat="1" x14ac:dyDescent="0.35">
      <c r="A191" s="68" t="s">
        <v>767</v>
      </c>
      <c r="B191" s="68"/>
      <c r="C191" s="74"/>
      <c r="D191" s="74"/>
      <c r="E191" s="74"/>
    </row>
    <row r="192" spans="1:5" x14ac:dyDescent="0.35">
      <c r="A192" s="90" t="s">
        <v>182</v>
      </c>
      <c r="B192" s="94" t="s">
        <v>4</v>
      </c>
      <c r="E192" s="40" t="s">
        <v>978</v>
      </c>
    </row>
    <row r="193" spans="1:5" x14ac:dyDescent="0.35">
      <c r="A193" s="90" t="s">
        <v>183</v>
      </c>
      <c r="B193" s="94" t="s">
        <v>4</v>
      </c>
      <c r="E193" s="40" t="s">
        <v>978</v>
      </c>
    </row>
    <row r="194" spans="1:5" x14ac:dyDescent="0.35">
      <c r="A194" s="89" t="s">
        <v>861</v>
      </c>
      <c r="B194" s="94" t="s">
        <v>4</v>
      </c>
      <c r="E194" s="40" t="s">
        <v>66</v>
      </c>
    </row>
    <row r="195" spans="1:5" x14ac:dyDescent="0.35">
      <c r="A195" s="90" t="s">
        <v>184</v>
      </c>
      <c r="B195" s="94" t="s">
        <v>4</v>
      </c>
      <c r="E195" s="40" t="s">
        <v>66</v>
      </c>
    </row>
    <row r="196" spans="1:5" x14ac:dyDescent="0.35">
      <c r="A196" s="90" t="s">
        <v>185</v>
      </c>
      <c r="B196" s="94" t="s">
        <v>4</v>
      </c>
      <c r="E196" s="40" t="s">
        <v>66</v>
      </c>
    </row>
    <row r="197" spans="1:5" x14ac:dyDescent="0.35">
      <c r="A197" s="90" t="s">
        <v>186</v>
      </c>
      <c r="B197" s="94" t="s">
        <v>4</v>
      </c>
      <c r="E197" s="40" t="s">
        <v>66</v>
      </c>
    </row>
    <row r="198" spans="1:5" x14ac:dyDescent="0.35">
      <c r="A198" s="90" t="s">
        <v>187</v>
      </c>
      <c r="B198" s="94" t="s">
        <v>4</v>
      </c>
      <c r="E198" s="40" t="s">
        <v>66</v>
      </c>
    </row>
    <row r="199" spans="1:5" x14ac:dyDescent="0.35">
      <c r="A199" s="90" t="s">
        <v>188</v>
      </c>
      <c r="B199" s="94" t="s">
        <v>4</v>
      </c>
      <c r="E199" s="40" t="s">
        <v>66</v>
      </c>
    </row>
    <row r="200" spans="1:5" x14ac:dyDescent="0.35">
      <c r="A200" s="90" t="s">
        <v>189</v>
      </c>
      <c r="B200" s="94" t="s">
        <v>4</v>
      </c>
      <c r="E200" s="40" t="s">
        <v>66</v>
      </c>
    </row>
    <row r="201" spans="1:5" x14ac:dyDescent="0.35">
      <c r="A201" s="90" t="s">
        <v>190</v>
      </c>
      <c r="B201" s="94" t="s">
        <v>4</v>
      </c>
      <c r="E201" s="40" t="s">
        <v>66</v>
      </c>
    </row>
    <row r="202" spans="1:5" x14ac:dyDescent="0.35">
      <c r="A202" s="90" t="s">
        <v>191</v>
      </c>
      <c r="B202" s="94" t="s">
        <v>4</v>
      </c>
      <c r="E202" s="40" t="s">
        <v>66</v>
      </c>
    </row>
    <row r="203" spans="1:5" x14ac:dyDescent="0.35">
      <c r="A203" s="90" t="s">
        <v>192</v>
      </c>
      <c r="B203" s="94" t="s">
        <v>4</v>
      </c>
      <c r="E203" s="40" t="s">
        <v>978</v>
      </c>
    </row>
    <row r="204" spans="1:5" x14ac:dyDescent="0.35">
      <c r="A204" s="88" t="s">
        <v>180</v>
      </c>
      <c r="B204" s="94" t="s">
        <v>4</v>
      </c>
      <c r="E204" s="40" t="s">
        <v>978</v>
      </c>
    </row>
    <row r="205" spans="1:5" s="38" customFormat="1" x14ac:dyDescent="0.35">
      <c r="A205" s="68" t="s">
        <v>193</v>
      </c>
      <c r="B205" s="68"/>
      <c r="C205" s="74"/>
      <c r="D205" s="74"/>
      <c r="E205" s="74"/>
    </row>
    <row r="206" spans="1:5" x14ac:dyDescent="0.35">
      <c r="A206" s="89" t="s">
        <v>194</v>
      </c>
      <c r="B206" s="94" t="s">
        <v>4</v>
      </c>
      <c r="E206" s="40" t="s">
        <v>195</v>
      </c>
    </row>
    <row r="207" spans="1:5" x14ac:dyDescent="0.35">
      <c r="A207" s="101" t="s">
        <v>196</v>
      </c>
      <c r="B207" s="94" t="s">
        <v>4</v>
      </c>
      <c r="E207" s="40" t="s">
        <v>197</v>
      </c>
    </row>
    <row r="208" spans="1:5" x14ac:dyDescent="0.35">
      <c r="A208" s="90" t="s">
        <v>198</v>
      </c>
      <c r="B208" s="94" t="s">
        <v>4</v>
      </c>
      <c r="E208" s="40" t="s">
        <v>66</v>
      </c>
    </row>
    <row r="209" spans="1:5" x14ac:dyDescent="0.35">
      <c r="A209" s="89" t="s">
        <v>199</v>
      </c>
      <c r="B209" s="94" t="s">
        <v>4</v>
      </c>
      <c r="E209" s="40" t="s">
        <v>66</v>
      </c>
    </row>
    <row r="210" spans="1:5" s="38" customFormat="1" x14ac:dyDescent="0.35">
      <c r="A210" s="68" t="s">
        <v>200</v>
      </c>
      <c r="B210" s="68"/>
      <c r="C210" s="74"/>
      <c r="D210" s="74"/>
      <c r="E210" s="74"/>
    </row>
    <row r="211" spans="1:5" s="40" customFormat="1" x14ac:dyDescent="0.35">
      <c r="A211" s="8" t="s">
        <v>880</v>
      </c>
      <c r="C211" s="8" t="s">
        <v>202</v>
      </c>
      <c r="E211" s="40" t="s">
        <v>66</v>
      </c>
    </row>
    <row r="212" spans="1:5" x14ac:dyDescent="0.35">
      <c r="A212" s="89" t="s">
        <v>201</v>
      </c>
      <c r="B212" s="94" t="s">
        <v>4</v>
      </c>
      <c r="E212" s="40" t="s">
        <v>66</v>
      </c>
    </row>
    <row r="213" spans="1:5" x14ac:dyDescent="0.35">
      <c r="A213" s="90" t="s">
        <v>203</v>
      </c>
      <c r="B213" s="94" t="s">
        <v>4</v>
      </c>
      <c r="C213" s="8" t="s">
        <v>204</v>
      </c>
      <c r="E213" s="40" t="s">
        <v>66</v>
      </c>
    </row>
    <row r="214" spans="1:5" x14ac:dyDescent="0.35">
      <c r="A214" s="90" t="s">
        <v>205</v>
      </c>
      <c r="B214" s="94" t="s">
        <v>4</v>
      </c>
      <c r="E214" s="40" t="s">
        <v>66</v>
      </c>
    </row>
    <row r="215" spans="1:5" x14ac:dyDescent="0.35">
      <c r="A215" s="90" t="s">
        <v>206</v>
      </c>
      <c r="B215" s="94" t="s">
        <v>4</v>
      </c>
      <c r="E215" s="40" t="s">
        <v>52</v>
      </c>
    </row>
    <row r="216" spans="1:5" x14ac:dyDescent="0.35">
      <c r="A216" s="90" t="s">
        <v>207</v>
      </c>
      <c r="B216" s="94" t="s">
        <v>4</v>
      </c>
      <c r="E216" s="40" t="s">
        <v>66</v>
      </c>
    </row>
    <row r="217" spans="1:5" x14ac:dyDescent="0.35">
      <c r="A217" s="90" t="s">
        <v>208</v>
      </c>
      <c r="B217" s="94" t="s">
        <v>4</v>
      </c>
      <c r="E217" s="40" t="s">
        <v>66</v>
      </c>
    </row>
    <row r="218" spans="1:5" x14ac:dyDescent="0.35">
      <c r="A218" s="90" t="s">
        <v>209</v>
      </c>
      <c r="B218" s="94" t="s">
        <v>4</v>
      </c>
      <c r="E218" s="40" t="s">
        <v>66</v>
      </c>
    </row>
    <row r="219" spans="1:5" x14ac:dyDescent="0.35">
      <c r="A219" s="90" t="s">
        <v>742</v>
      </c>
      <c r="B219" s="94" t="s">
        <v>4</v>
      </c>
      <c r="E219" s="40" t="s">
        <v>52</v>
      </c>
    </row>
    <row r="220" spans="1:5" x14ac:dyDescent="0.35">
      <c r="A220" s="90" t="s">
        <v>741</v>
      </c>
      <c r="B220" s="94" t="s">
        <v>4</v>
      </c>
      <c r="E220" s="40" t="s">
        <v>52</v>
      </c>
    </row>
    <row r="221" spans="1:5" x14ac:dyDescent="0.35">
      <c r="A221" s="90" t="s">
        <v>970</v>
      </c>
      <c r="B221" s="94" t="s">
        <v>4</v>
      </c>
      <c r="E221" s="40" t="s">
        <v>52</v>
      </c>
    </row>
    <row r="222" spans="1:5" x14ac:dyDescent="0.35">
      <c r="A222" s="90" t="s">
        <v>740</v>
      </c>
      <c r="B222" s="94" t="s">
        <v>4</v>
      </c>
      <c r="E222" s="40" t="s">
        <v>52</v>
      </c>
    </row>
    <row r="223" spans="1:5" x14ac:dyDescent="0.35">
      <c r="A223" s="90" t="s">
        <v>210</v>
      </c>
      <c r="B223" s="94" t="s">
        <v>4</v>
      </c>
      <c r="E223" s="40" t="s">
        <v>66</v>
      </c>
    </row>
    <row r="224" spans="1:5" x14ac:dyDescent="0.35">
      <c r="A224" s="90" t="s">
        <v>973</v>
      </c>
      <c r="B224" s="94" t="s">
        <v>4</v>
      </c>
      <c r="E224" s="40" t="s">
        <v>66</v>
      </c>
    </row>
    <row r="225" spans="1:5" x14ac:dyDescent="0.35">
      <c r="A225" s="90" t="s">
        <v>914</v>
      </c>
      <c r="B225" s="94" t="s">
        <v>4</v>
      </c>
      <c r="E225" s="40" t="s">
        <v>66</v>
      </c>
    </row>
    <row r="226" spans="1:5" x14ac:dyDescent="0.35">
      <c r="A226" s="90" t="s">
        <v>913</v>
      </c>
      <c r="B226" s="94"/>
      <c r="E226" s="40" t="s">
        <v>66</v>
      </c>
    </row>
    <row r="227" spans="1:5" x14ac:dyDescent="0.35">
      <c r="A227" s="90" t="s">
        <v>839</v>
      </c>
      <c r="B227" s="94" t="s">
        <v>4</v>
      </c>
      <c r="E227" s="40" t="s">
        <v>212</v>
      </c>
    </row>
    <row r="228" spans="1:5" x14ac:dyDescent="0.35">
      <c r="A228" s="90" t="s">
        <v>211</v>
      </c>
      <c r="B228" s="94" t="s">
        <v>4</v>
      </c>
      <c r="E228" s="40" t="s">
        <v>212</v>
      </c>
    </row>
    <row r="229" spans="1:5" s="38" customFormat="1" x14ac:dyDescent="0.35">
      <c r="A229" s="68" t="s">
        <v>213</v>
      </c>
      <c r="B229" s="68"/>
      <c r="C229" s="74"/>
      <c r="D229" s="74"/>
      <c r="E229" s="74"/>
    </row>
    <row r="230" spans="1:5" x14ac:dyDescent="0.35">
      <c r="A230" s="89" t="s">
        <v>871</v>
      </c>
      <c r="B230" s="94" t="s">
        <v>4</v>
      </c>
      <c r="E230" s="40" t="s">
        <v>66</v>
      </c>
    </row>
    <row r="231" spans="1:5" x14ac:dyDescent="0.35">
      <c r="A231" s="89" t="s">
        <v>872</v>
      </c>
      <c r="B231" s="94" t="s">
        <v>4</v>
      </c>
      <c r="E231" s="40" t="s">
        <v>66</v>
      </c>
    </row>
    <row r="232" spans="1:5" x14ac:dyDescent="0.35">
      <c r="A232" s="89" t="s">
        <v>214</v>
      </c>
      <c r="B232" s="95"/>
      <c r="E232" s="40" t="s">
        <v>66</v>
      </c>
    </row>
    <row r="233" spans="1:5" x14ac:dyDescent="0.35">
      <c r="A233" s="89" t="s">
        <v>215</v>
      </c>
      <c r="B233" s="95"/>
      <c r="E233" s="40" t="s">
        <v>66</v>
      </c>
    </row>
    <row r="234" spans="1:5" x14ac:dyDescent="0.35">
      <c r="A234" s="88" t="s">
        <v>216</v>
      </c>
      <c r="B234" s="95"/>
      <c r="E234" s="40" t="s">
        <v>66</v>
      </c>
    </row>
    <row r="235" spans="1:5" x14ac:dyDescent="0.35">
      <c r="A235" s="90" t="s">
        <v>839</v>
      </c>
      <c r="B235" s="95"/>
      <c r="E235" s="40" t="s">
        <v>212</v>
      </c>
    </row>
    <row r="236" spans="1:5" x14ac:dyDescent="0.35">
      <c r="A236" s="90" t="s">
        <v>211</v>
      </c>
      <c r="B236" s="95"/>
      <c r="E236" s="40" t="s">
        <v>212</v>
      </c>
    </row>
    <row r="237" spans="1:5" s="38" customFormat="1" x14ac:dyDescent="0.35">
      <c r="A237" s="68" t="s">
        <v>217</v>
      </c>
      <c r="B237" s="68"/>
      <c r="C237" s="74"/>
      <c r="D237" s="74"/>
      <c r="E237" s="74"/>
    </row>
    <row r="238" spans="1:5" x14ac:dyDescent="0.35">
      <c r="A238" s="89" t="s">
        <v>218</v>
      </c>
      <c r="B238" s="94" t="s">
        <v>4</v>
      </c>
      <c r="E238" s="40" t="s">
        <v>66</v>
      </c>
    </row>
    <row r="239" spans="1:5" x14ac:dyDescent="0.35">
      <c r="A239" s="90" t="s">
        <v>219</v>
      </c>
      <c r="B239" s="94" t="s">
        <v>4</v>
      </c>
      <c r="E239" s="40" t="s">
        <v>7</v>
      </c>
    </row>
    <row r="240" spans="1:5" x14ac:dyDescent="0.35">
      <c r="A240" s="89" t="s">
        <v>220</v>
      </c>
      <c r="B240" s="94" t="s">
        <v>4</v>
      </c>
      <c r="E240" s="40" t="s">
        <v>66</v>
      </c>
    </row>
    <row r="241" spans="1:5" x14ac:dyDescent="0.35">
      <c r="A241" s="40" t="s">
        <v>221</v>
      </c>
      <c r="B241" s="96"/>
      <c r="C241" s="66"/>
    </row>
    <row r="242" spans="1:5" x14ac:dyDescent="0.35">
      <c r="A242" s="89" t="s">
        <v>222</v>
      </c>
      <c r="B242" s="94" t="s">
        <v>4</v>
      </c>
      <c r="C242" s="66"/>
      <c r="E242" s="40" t="s">
        <v>66</v>
      </c>
    </row>
    <row r="243" spans="1:5" x14ac:dyDescent="0.35">
      <c r="A243" s="89" t="s">
        <v>223</v>
      </c>
      <c r="B243" s="94" t="s">
        <v>4</v>
      </c>
      <c r="D243" s="67"/>
      <c r="E243" s="40" t="s">
        <v>66</v>
      </c>
    </row>
    <row r="244" spans="1:5" x14ac:dyDescent="0.35">
      <c r="A244" s="89" t="s">
        <v>224</v>
      </c>
      <c r="B244" s="94" t="s">
        <v>4</v>
      </c>
      <c r="E244" s="40" t="s">
        <v>66</v>
      </c>
    </row>
    <row r="245" spans="1:5" x14ac:dyDescent="0.35">
      <c r="A245" s="40" t="s">
        <v>221</v>
      </c>
      <c r="B245" s="96"/>
    </row>
    <row r="246" spans="1:5" x14ac:dyDescent="0.35">
      <c r="A246" s="89" t="s">
        <v>225</v>
      </c>
      <c r="B246" s="94" t="s">
        <v>4</v>
      </c>
      <c r="E246" s="40" t="s">
        <v>66</v>
      </c>
    </row>
    <row r="247" spans="1:5" x14ac:dyDescent="0.35">
      <c r="A247" s="89" t="s">
        <v>226</v>
      </c>
      <c r="B247" s="94" t="s">
        <v>4</v>
      </c>
      <c r="E247" s="40" t="s">
        <v>227</v>
      </c>
    </row>
    <row r="248" spans="1:5" x14ac:dyDescent="0.35">
      <c r="A248" s="89" t="s">
        <v>228</v>
      </c>
      <c r="B248" s="94" t="s">
        <v>4</v>
      </c>
      <c r="E248" s="40" t="s">
        <v>227</v>
      </c>
    </row>
    <row r="249" spans="1:5" x14ac:dyDescent="0.35">
      <c r="A249" s="89" t="s">
        <v>229</v>
      </c>
      <c r="B249" s="94" t="s">
        <v>4</v>
      </c>
      <c r="E249" s="40" t="s">
        <v>230</v>
      </c>
    </row>
    <row r="250" spans="1:5" x14ac:dyDescent="0.35">
      <c r="A250" s="90" t="s">
        <v>231</v>
      </c>
      <c r="B250" s="94" t="s">
        <v>4</v>
      </c>
      <c r="E250" s="40" t="s">
        <v>66</v>
      </c>
    </row>
    <row r="251" spans="1:5" x14ac:dyDescent="0.35">
      <c r="A251" s="90" t="s">
        <v>232</v>
      </c>
      <c r="B251" s="94" t="s">
        <v>4</v>
      </c>
      <c r="E251" s="40" t="s">
        <v>66</v>
      </c>
    </row>
    <row r="252" spans="1:5" x14ac:dyDescent="0.35">
      <c r="A252" s="90" t="s">
        <v>852</v>
      </c>
      <c r="B252" s="94" t="s">
        <v>4</v>
      </c>
      <c r="E252" s="40" t="s">
        <v>7</v>
      </c>
    </row>
    <row r="253" spans="1:5" s="38" customFormat="1" x14ac:dyDescent="0.35">
      <c r="A253" s="68" t="s">
        <v>233</v>
      </c>
      <c r="B253" s="68"/>
      <c r="C253" s="68"/>
      <c r="D253" s="74"/>
      <c r="E253" s="74"/>
    </row>
    <row r="254" spans="1:5" x14ac:dyDescent="0.35">
      <c r="A254" s="89" t="s">
        <v>234</v>
      </c>
      <c r="B254" s="94" t="s">
        <v>4</v>
      </c>
      <c r="C254" s="66"/>
      <c r="E254" s="40" t="s">
        <v>235</v>
      </c>
    </row>
    <row r="255" spans="1:5" x14ac:dyDescent="0.35">
      <c r="A255" s="89" t="s">
        <v>236</v>
      </c>
      <c r="B255" s="95"/>
      <c r="C255" s="66"/>
      <c r="E255" s="40" t="s">
        <v>237</v>
      </c>
    </row>
    <row r="256" spans="1:5" x14ac:dyDescent="0.35">
      <c r="A256" s="90" t="s">
        <v>238</v>
      </c>
      <c r="B256" s="94" t="s">
        <v>4</v>
      </c>
      <c r="C256" s="66"/>
      <c r="E256" s="40" t="s">
        <v>239</v>
      </c>
    </row>
    <row r="257" spans="1:5" x14ac:dyDescent="0.35">
      <c r="A257" s="89" t="s">
        <v>240</v>
      </c>
      <c r="B257" s="95" t="s">
        <v>4</v>
      </c>
      <c r="C257" s="66"/>
      <c r="E257" s="40" t="s">
        <v>979</v>
      </c>
    </row>
    <row r="258" spans="1:5" s="38" customFormat="1" x14ac:dyDescent="0.35">
      <c r="A258" s="91" t="s">
        <v>241</v>
      </c>
      <c r="B258" s="91"/>
      <c r="C258" s="68"/>
      <c r="D258" s="74"/>
      <c r="E258" s="74"/>
    </row>
    <row r="259" spans="1:5" x14ac:dyDescent="0.35">
      <c r="A259" s="89" t="s">
        <v>11</v>
      </c>
      <c r="B259" s="94" t="s">
        <v>4</v>
      </c>
      <c r="C259" s="66"/>
      <c r="E259" s="40" t="s">
        <v>15</v>
      </c>
    </row>
    <row r="260" spans="1:5" x14ac:dyDescent="0.35">
      <c r="A260" s="89" t="s">
        <v>9</v>
      </c>
      <c r="B260" s="94" t="s">
        <v>4</v>
      </c>
      <c r="C260" s="66"/>
      <c r="E260" s="40" t="s">
        <v>15</v>
      </c>
    </row>
    <row r="261" spans="1:5" x14ac:dyDescent="0.35">
      <c r="A261" s="90" t="s">
        <v>242</v>
      </c>
      <c r="B261" s="94" t="s">
        <v>4</v>
      </c>
      <c r="C261" s="66"/>
      <c r="E261" s="40" t="s">
        <v>15</v>
      </c>
    </row>
    <row r="262" spans="1:5" x14ac:dyDescent="0.35">
      <c r="A262" s="90" t="s">
        <v>243</v>
      </c>
      <c r="B262" s="94" t="s">
        <v>4</v>
      </c>
      <c r="C262" s="66"/>
      <c r="E262" s="40" t="s">
        <v>15</v>
      </c>
    </row>
    <row r="263" spans="1:5" x14ac:dyDescent="0.35">
      <c r="A263" s="90" t="s">
        <v>244</v>
      </c>
      <c r="B263" s="94" t="s">
        <v>4</v>
      </c>
      <c r="C263" s="66"/>
      <c r="E263" s="40" t="s">
        <v>85</v>
      </c>
    </row>
    <row r="264" spans="1:5" s="38" customFormat="1" x14ac:dyDescent="0.35">
      <c r="A264" s="68" t="s">
        <v>245</v>
      </c>
      <c r="B264" s="68"/>
      <c r="C264" s="68"/>
      <c r="D264" s="74"/>
      <c r="E264" s="74"/>
    </row>
    <row r="265" spans="1:5" x14ac:dyDescent="0.35">
      <c r="A265" s="89" t="s">
        <v>246</v>
      </c>
      <c r="B265" s="94" t="s">
        <v>4</v>
      </c>
      <c r="E265" s="40" t="s">
        <v>247</v>
      </c>
    </row>
    <row r="266" spans="1:5" x14ac:dyDescent="0.35">
      <c r="A266" s="89" t="s">
        <v>248</v>
      </c>
      <c r="B266" s="94" t="s">
        <v>4</v>
      </c>
      <c r="E266" s="40" t="s">
        <v>247</v>
      </c>
    </row>
    <row r="267" spans="1:5" x14ac:dyDescent="0.35">
      <c r="A267" s="89" t="s">
        <v>249</v>
      </c>
      <c r="B267" s="94" t="s">
        <v>4</v>
      </c>
      <c r="E267" s="40" t="s">
        <v>247</v>
      </c>
    </row>
    <row r="268" spans="1:5" x14ac:dyDescent="0.35">
      <c r="A268" s="89" t="s">
        <v>250</v>
      </c>
      <c r="B268" s="94" t="s">
        <v>4</v>
      </c>
      <c r="C268" s="66"/>
      <c r="E268" s="40" t="s">
        <v>247</v>
      </c>
    </row>
    <row r="269" spans="1:5" x14ac:dyDescent="0.35">
      <c r="A269" s="89" t="s">
        <v>251</v>
      </c>
      <c r="B269" s="94" t="s">
        <v>4</v>
      </c>
      <c r="E269" s="40" t="s">
        <v>247</v>
      </c>
    </row>
    <row r="270" spans="1:5" x14ac:dyDescent="0.35">
      <c r="A270" s="89" t="s">
        <v>244</v>
      </c>
      <c r="B270" s="94" t="s">
        <v>4</v>
      </c>
      <c r="E270" s="40" t="s">
        <v>247</v>
      </c>
    </row>
    <row r="271" spans="1:5" x14ac:dyDescent="0.35">
      <c r="A271" s="93" t="s">
        <v>252</v>
      </c>
      <c r="B271" s="96"/>
      <c r="E271" s="40" t="s">
        <v>247</v>
      </c>
    </row>
    <row r="272" spans="1:5" x14ac:dyDescent="0.35">
      <c r="A272" s="89" t="s">
        <v>253</v>
      </c>
      <c r="B272" s="96"/>
      <c r="C272" s="66"/>
      <c r="E272" s="40" t="s">
        <v>247</v>
      </c>
    </row>
    <row r="273" spans="1:5" x14ac:dyDescent="0.35">
      <c r="A273" s="89" t="s">
        <v>254</v>
      </c>
      <c r="B273" s="94" t="s">
        <v>4</v>
      </c>
      <c r="E273" s="40" t="s">
        <v>247</v>
      </c>
    </row>
    <row r="274" spans="1:5" x14ac:dyDescent="0.35">
      <c r="A274" s="89" t="s">
        <v>877</v>
      </c>
      <c r="B274" s="96"/>
      <c r="E274" s="40" t="s">
        <v>247</v>
      </c>
    </row>
    <row r="275" spans="1:5" x14ac:dyDescent="0.35">
      <c r="A275" s="89" t="s">
        <v>255</v>
      </c>
      <c r="B275" s="94" t="s">
        <v>4</v>
      </c>
      <c r="E275" s="40" t="s">
        <v>247</v>
      </c>
    </row>
    <row r="276" spans="1:5" x14ac:dyDescent="0.35">
      <c r="A276" s="89" t="s">
        <v>974</v>
      </c>
      <c r="B276" s="96"/>
      <c r="E276" s="40" t="s">
        <v>247</v>
      </c>
    </row>
    <row r="277" spans="1:5" x14ac:dyDescent="0.35">
      <c r="B277" s="96"/>
    </row>
    <row r="278" spans="1:5" x14ac:dyDescent="0.35">
      <c r="B278" s="96"/>
    </row>
    <row r="279" spans="1:5" x14ac:dyDescent="0.35">
      <c r="B279" s="96"/>
    </row>
    <row r="280" spans="1:5" x14ac:dyDescent="0.35">
      <c r="B280" s="96"/>
    </row>
    <row r="281" spans="1:5" x14ac:dyDescent="0.35">
      <c r="B281" s="96"/>
    </row>
    <row r="282" spans="1:5" x14ac:dyDescent="0.35">
      <c r="B282" s="96"/>
    </row>
    <row r="283" spans="1:5" x14ac:dyDescent="0.35">
      <c r="B283" s="96"/>
    </row>
    <row r="284" spans="1:5" x14ac:dyDescent="0.35">
      <c r="B284" s="96"/>
    </row>
    <row r="285" spans="1:5" x14ac:dyDescent="0.35">
      <c r="B285" s="96"/>
    </row>
    <row r="286" spans="1:5" x14ac:dyDescent="0.35">
      <c r="B286" s="96"/>
    </row>
    <row r="287" spans="1:5" x14ac:dyDescent="0.35">
      <c r="B287" s="96"/>
    </row>
    <row r="288" spans="1:5" x14ac:dyDescent="0.35">
      <c r="B288" s="96"/>
    </row>
    <row r="289" spans="1:3" x14ac:dyDescent="0.35">
      <c r="B289" s="96"/>
    </row>
    <row r="290" spans="1:3" x14ac:dyDescent="0.35">
      <c r="B290" s="96"/>
    </row>
    <row r="291" spans="1:3" x14ac:dyDescent="0.35">
      <c r="B291" s="96"/>
    </row>
    <row r="292" spans="1:3" x14ac:dyDescent="0.35">
      <c r="B292" s="96"/>
    </row>
    <row r="293" spans="1:3" x14ac:dyDescent="0.35">
      <c r="B293" s="96"/>
    </row>
    <row r="294" spans="1:3" x14ac:dyDescent="0.35">
      <c r="B294" s="96"/>
    </row>
    <row r="295" spans="1:3" x14ac:dyDescent="0.35">
      <c r="B295" s="96"/>
      <c r="C295" s="66"/>
    </row>
    <row r="296" spans="1:3" x14ac:dyDescent="0.35">
      <c r="B296" s="96"/>
    </row>
    <row r="297" spans="1:3" x14ac:dyDescent="0.35">
      <c r="B297" s="96"/>
    </row>
    <row r="298" spans="1:3" x14ac:dyDescent="0.35">
      <c r="A298" s="66"/>
      <c r="B298" s="96"/>
    </row>
    <row r="299" spans="1:3" x14ac:dyDescent="0.35">
      <c r="A299" s="66"/>
      <c r="B299" s="96"/>
    </row>
    <row r="300" spans="1:3" x14ac:dyDescent="0.35">
      <c r="A300" s="66"/>
      <c r="B300" s="96"/>
      <c r="C300" s="66"/>
    </row>
    <row r="301" spans="1:3" x14ac:dyDescent="0.35">
      <c r="A301" s="66"/>
      <c r="B301" s="96"/>
      <c r="C301" s="66"/>
    </row>
    <row r="302" spans="1:3" x14ac:dyDescent="0.35">
      <c r="A302" s="66"/>
      <c r="B302" s="96"/>
    </row>
    <row r="303" spans="1:3" x14ac:dyDescent="0.35">
      <c r="A303" s="66"/>
      <c r="B303" s="96"/>
    </row>
    <row r="304" spans="1:3" x14ac:dyDescent="0.35">
      <c r="B304" s="96"/>
    </row>
    <row r="305" spans="1:3" x14ac:dyDescent="0.35">
      <c r="A305" s="66"/>
      <c r="B305" s="96"/>
      <c r="C305" s="66"/>
    </row>
    <row r="306" spans="1:3" x14ac:dyDescent="0.35">
      <c r="A306" s="66"/>
      <c r="B306" s="96"/>
    </row>
    <row r="307" spans="1:3" x14ac:dyDescent="0.35">
      <c r="B307" s="96"/>
    </row>
    <row r="308" spans="1:3" x14ac:dyDescent="0.35">
      <c r="A308" s="66"/>
      <c r="B308" s="96"/>
    </row>
    <row r="309" spans="1:3" x14ac:dyDescent="0.35">
      <c r="A309" s="66"/>
      <c r="B309" s="96"/>
    </row>
    <row r="310" spans="1:3" x14ac:dyDescent="0.35">
      <c r="A310" s="66"/>
      <c r="B310" s="96"/>
      <c r="C310" s="66"/>
    </row>
    <row r="311" spans="1:3" x14ac:dyDescent="0.35">
      <c r="A311" s="66"/>
      <c r="B311" s="96"/>
    </row>
    <row r="312" spans="1:3" x14ac:dyDescent="0.35">
      <c r="A312" s="66"/>
      <c r="B312" s="96"/>
    </row>
    <row r="313" spans="1:3" x14ac:dyDescent="0.35">
      <c r="A313" s="66"/>
      <c r="B313" s="96"/>
    </row>
    <row r="314" spans="1:3" x14ac:dyDescent="0.35">
      <c r="B314" s="96"/>
      <c r="C314" s="66"/>
    </row>
    <row r="315" spans="1:3" x14ac:dyDescent="0.35">
      <c r="B315" s="96"/>
    </row>
    <row r="316" spans="1:3" x14ac:dyDescent="0.35">
      <c r="A316" s="66"/>
      <c r="B316" s="96"/>
    </row>
    <row r="317" spans="1:3" x14ac:dyDescent="0.35">
      <c r="A317" s="66"/>
      <c r="B317" s="96"/>
    </row>
    <row r="318" spans="1:3" x14ac:dyDescent="0.35">
      <c r="A318" s="66"/>
      <c r="B318" s="96"/>
      <c r="C318" s="66"/>
    </row>
    <row r="319" spans="1:3" x14ac:dyDescent="0.35">
      <c r="B319" s="96"/>
    </row>
    <row r="320" spans="1:3" x14ac:dyDescent="0.35">
      <c r="A320" s="66"/>
      <c r="B320" s="96"/>
    </row>
    <row r="321" spans="1:3" x14ac:dyDescent="0.35">
      <c r="A321" s="66"/>
      <c r="B321" s="96"/>
    </row>
    <row r="322" spans="1:3" x14ac:dyDescent="0.35">
      <c r="A322" s="66"/>
      <c r="B322" s="96"/>
    </row>
    <row r="323" spans="1:3" x14ac:dyDescent="0.35">
      <c r="A323" s="66"/>
      <c r="B323" s="96"/>
    </row>
    <row r="324" spans="1:3" x14ac:dyDescent="0.35">
      <c r="A324" s="66"/>
      <c r="B324" s="96"/>
    </row>
    <row r="325" spans="1:3" x14ac:dyDescent="0.35">
      <c r="B325" s="96"/>
      <c r="C325" s="66"/>
    </row>
    <row r="326" spans="1:3" x14ac:dyDescent="0.35">
      <c r="B326" s="96"/>
    </row>
    <row r="327" spans="1:3" x14ac:dyDescent="0.35">
      <c r="B327" s="96"/>
    </row>
    <row r="328" spans="1:3" x14ac:dyDescent="0.35">
      <c r="B328" s="96"/>
      <c r="C328" s="66"/>
    </row>
    <row r="329" spans="1:3" x14ac:dyDescent="0.35">
      <c r="B329" s="96"/>
    </row>
    <row r="330" spans="1:3" x14ac:dyDescent="0.35">
      <c r="B330" s="96"/>
    </row>
    <row r="331" spans="1:3" x14ac:dyDescent="0.35">
      <c r="B331" s="96"/>
      <c r="C331" s="66"/>
    </row>
    <row r="332" spans="1:3" x14ac:dyDescent="0.35">
      <c r="B332" s="96"/>
    </row>
    <row r="333" spans="1:3" x14ac:dyDescent="0.35">
      <c r="B333" s="96"/>
    </row>
    <row r="334" spans="1:3" x14ac:dyDescent="0.35">
      <c r="B334" s="96"/>
    </row>
    <row r="346" spans="1:1" x14ac:dyDescent="0.35">
      <c r="A346" s="66"/>
    </row>
    <row r="347" spans="1:1" x14ac:dyDescent="0.35">
      <c r="A347" s="66"/>
    </row>
    <row r="348" spans="1:1" x14ac:dyDescent="0.35">
      <c r="A348" s="66"/>
    </row>
    <row r="349" spans="1:1" x14ac:dyDescent="0.35">
      <c r="A349" s="66"/>
    </row>
    <row r="350" spans="1:1" x14ac:dyDescent="0.35">
      <c r="A350" s="66"/>
    </row>
    <row r="351" spans="1:1" x14ac:dyDescent="0.35">
      <c r="A351" s="66"/>
    </row>
  </sheetData>
  <hyperlinks>
    <hyperlink ref="A5" location="Wirtschaftskraft!A3" display="BIP je Einwohner" xr:uid="{98991141-2212-40D6-BCFB-E86902B75632}"/>
    <hyperlink ref="A6" location="Wirtschaftskraft!A12" display="BIP je Erwerbstätigen; Westdeutschland=100" xr:uid="{B86E0C54-3995-41C8-B461-8D6BC1F8A3E7}"/>
    <hyperlink ref="A7" location="Wirtschaftskraft!A21" display="BIP je Arbeitsstunde; Westdeutschland=100" xr:uid="{3C441E23-C3B3-4316-A4F9-1C518CE28392}"/>
    <hyperlink ref="A20" location="Wirtschaftswachstum!A3" display="BIP, real" xr:uid="{BE249589-7569-46F6-98B5-2F7E6CBC5B62}"/>
    <hyperlink ref="A21" location="Wirtschaftswachstum!A13" display="BIP je Einwohner, real; Veränderungsrate in %" xr:uid="{6B375171-7D3D-4CF6-BB10-B98118E9281F}"/>
    <hyperlink ref="A22" location="Wirtschaftswachstum!A23" display="BIP je Erwerbstätigen, real; Veränderungsrate in %" xr:uid="{A25A8E89-0282-42B1-B96C-A82072D9E55A}"/>
    <hyperlink ref="A23" location="Wirtschaftswachstum!A33" display="BIP je Arbeitsstunde, real; Veränderungsrate in %" xr:uid="{EB64B74E-4C56-4D2E-B827-5D3634293C6D}"/>
    <hyperlink ref="A24" location="Wirtschaftswachstum!A43" display="Bruttowertschöpfung im Verarb. Gewerbe, real; Veränderungsrate in %" xr:uid="{18956293-85A4-4764-BE57-09FE4642F17B}"/>
    <hyperlink ref="A69" location="Arbeitsangebot!A3" display="Erwerbsbeteiligung" xr:uid="{86C1B945-AA81-40B7-A7BE-4B9ADC1649CB}"/>
    <hyperlink ref="A70" location="Arbeitsangebot!A14" display="Erwerbspersonen am Wohnort; Veränderungsrate in %" xr:uid="{882044C4-D32D-415C-B28E-0E34C8F43F7F}"/>
    <hyperlink ref="A73" location="Arbeitsnachfrage!A3" display="Erwerbstätigenquote (Inländer)" xr:uid="{121855E2-F232-423B-94B1-5F4D25AC510B}"/>
    <hyperlink ref="A75" location="Arbeitsnachfrage!A21" display="Erwerbstätige (Arbeitsort), Veränderung in %" xr:uid="{453E4664-7EB7-4B9F-A53A-8EAF4B12B191}"/>
    <hyperlink ref="A76" location="Arbeitsnachfrage!A31" display="Arbeitsstunden pro Jahr" xr:uid="{C38C9A8C-063F-44EB-88B1-4F41E7E8AB53}"/>
    <hyperlink ref="A77" location="Arbeitsnachfrage!A40" display="Pendlersaldo je 100 Erwerbstätige" xr:uid="{22B1F24F-D149-41A8-B320-944BB2C12FE1}"/>
    <hyperlink ref="A81" location="Arbeitslosigkeit!A3" display="Arbeitslosenquote" xr:uid="{80DA4451-165D-4BD3-B443-AC019F47C694}"/>
    <hyperlink ref="A83" location="Arbeitslosigkeit!A12" display="Zahl der Arbeitslosen; Veränderung in %" xr:uid="{06B55908-4E54-4AAF-BF35-600B79E5BF2A}"/>
    <hyperlink ref="A74" location="Arbeitsnachfrage!A12" display="Erwerbstätige (Arbeitsort) je 100 erwerbsfähige Einwohner" xr:uid="{1289416B-C56D-47B7-A9A8-3D50D3FF838E}"/>
    <hyperlink ref="A86" location="'Löhne, Einkommen'!A3" display="Löhne je Arbeitnehmer" xr:uid="{984726EA-C1BC-4E0A-A1DE-DD519706751D}"/>
    <hyperlink ref="A87" location="'Löhne, Einkommen'!A12" display="Löhne je Stunde; Westdeutschland=100" xr:uid="{803BF082-C9D7-4E94-931C-71CE4587042E}"/>
    <hyperlink ref="A89" location="'Löhne, Einkommen'!A21" display="Stundenlöhne; Veränderung in %" xr:uid="{CF2CE026-3EB2-43AC-92DD-5345884C7D2E}"/>
    <hyperlink ref="A91" location="'Löhne, Einkommen'!A31" display="Veränderung Reallöhne je Stunde" xr:uid="{F5B406DF-6AE5-4D83-A508-1B0444DC6972}"/>
    <hyperlink ref="A105" location="'Löhne, Einkommen'!A40" display="Verfügbare Einkommen je Einwohner; Westdeutschland=100" xr:uid="{49B90066-C30A-41B8-A085-6E06748C6C4F}"/>
    <hyperlink ref="A106" location="'Löhne, Einkommen'!A49" display="Kaufkraft je Einwohner; Westdeutschland=100" xr:uid="{6B9E104B-5C83-495C-A329-F0C77D3121A9}"/>
    <hyperlink ref="A107" location="'Löhne, Einkommen'!A57" display="Lebenshaltungspreise; Westdeutschland=100" xr:uid="{864051F8-5692-4F17-B803-E63B62B48F68}"/>
    <hyperlink ref="A88" location="Einkommensverteilung!A3" display="Medianlöhne" xr:uid="{09389BA3-A0CF-4679-9716-0E9DAD1ED562}"/>
    <hyperlink ref="A114" location="Einkommensverteilung!A3" display="Medianlöhne" xr:uid="{B808D1CC-5E6C-4A62-B141-FF162B5365F9}"/>
    <hyperlink ref="A115" location="Einkommensverteilung!A12" display="Lohnverteilung 2024" xr:uid="{12D479A1-456B-481A-A608-A05FB934195A}"/>
    <hyperlink ref="A12" location="Wirtschaftskraft!A30" display="BWS je Arbeitsstunde Verarbeitendes Gewerbe; Westdeutschland=100" xr:uid="{E05144F8-A88B-4D04-96FA-0D7CB03A97FB}"/>
    <hyperlink ref="A26" location="Wirtschaftswachstum!A63" display="Kapitalproduktivität, real; Veränderungsrate in %" xr:uid="{D7E2565D-1D8A-4CC1-80CB-0B9C6FDE750C}"/>
    <hyperlink ref="A27" location="Wirtschaftswachstum!A73" display="Totale Faktorproduktivität; Veränderungsrate in %" xr:uid="{0D9243D3-ED03-4713-86A6-F0DCA5E839CA}"/>
    <hyperlink ref="A96" location="Lohnstückkosten!A3" display="Gesamtwirtschaft, Basis Arbeitnehmer" xr:uid="{0081EF13-3EEB-4267-92FE-17F58CC38C63}"/>
    <hyperlink ref="A97" location="Lohnstückkosten!A12" display="Gesamtwirtschaft, Basis Arbeitsstunden; Westdeutschland=100" xr:uid="{AFF95348-9404-4F12-8F3B-04184756DFD7}"/>
    <hyperlink ref="A98" location="Lohnstückkosten!A21" display="Verarbeitendes Gewerbe, Basis Arbeitnehmer; Westdeutschland=100" xr:uid="{27806658-4AEE-4FFA-AAB5-C8BD07E46A47}"/>
    <hyperlink ref="A99" location="Lohnstückkosten!A30" display="Verarbeitendes Gewerbe, Basis Arbeitsstunden; Westdeutschland=100" xr:uid="{BEB3E10E-23FE-4D23-9E3F-BAAECC551FF1}"/>
    <hyperlink ref="A128" location="Selbständige!A3" display="Selbständige je 1.000 Erwerbstätige" xr:uid="{360AB145-41E2-448D-A712-D57373215F00}"/>
    <hyperlink ref="A129" location="Selbständige!A12" display="Selbständige je 1.000 Einwohner" xr:uid="{07D590FA-361F-4CB3-9A4E-56A82AE00877}"/>
    <hyperlink ref="A130" location="Selbständige!A21" display="Selbständige je 1.000 erwerbsfähige Einwohner" xr:uid="{14B583B3-D2D6-4051-B6E3-261BCAFEE676}"/>
    <hyperlink ref="A92" location="'Löhne, Einkommen'!A66" display="Löhne je Arbeitsstunde, Verarbeitendes Gewerbe; Westdeutschland=100" xr:uid="{E4AF66C3-7D8A-47A3-93BF-73BDBE49A3DE}"/>
    <hyperlink ref="A136" location="Industrie!A21" display="durchschnittliche Betriebsgröße (Industriestatistik)" xr:uid="{4D0CC7C1-8FC1-4CED-9510-4901FA5BA887}"/>
    <hyperlink ref="A139" location="Industrie!A57" display="Umsatzproduktivität (Industriestatistik)" xr:uid="{26744FE4-BE72-4606-A7B1-96DB5F2506C4}"/>
    <hyperlink ref="A141" location="Industrie!A93" display="Exportquote (Industriestatistik)" xr:uid="{46A44A8D-EEAC-4462-ADF4-5B4E521D82AA}"/>
    <hyperlink ref="A149" location="Lohnstückkosten!A21" display="Lohnstückkosten Verarbeitendes Gewerbe, Basis Arbeitnehmer (VGR); Westdeutschland=100" xr:uid="{04A00426-67B5-4AF5-80B3-31DB5BD0A0A3}"/>
    <hyperlink ref="A150" location="Lohnstückkosten!A30" display="Lohnstückkosten Verarbeitendes Gewerbe, Basis Arbeitsstunden (VGR); Westdeutschland=100" xr:uid="{66C8A9EF-4BAB-4320-83A4-745AB5A719A0}"/>
    <hyperlink ref="A146" location="Wirtschaftskraft!A30" display="BWS je Erwerbstätigenstunde Verarbeitendes Gewerbe (VGR); Westdeutschland=100" xr:uid="{80FE86E0-A406-4ACA-942E-52BBCF6F92A1}"/>
    <hyperlink ref="A148" location="'Löhne, Einkommen'!A66" display="Löhne je Arbeitsstunde, Verarbeitendes Gewerbe (VGR); Westdeutschland=100" xr:uid="{DB1B5B6D-E57E-4C54-9AB4-67EC5111E339}"/>
    <hyperlink ref="A147" location="Wirtschaftswachstum!A43" display="Veränderungsrate BWS im Verarb. Gewerbe, real (VGR)" xr:uid="{35DCAB8E-FB25-425D-B5F6-98C75BB84408}"/>
    <hyperlink ref="A142" location="'Branchenstruktur Industrie'!A1" display="Branchenstruktur" xr:uid="{23FCD88F-2F92-4888-9C0E-8E7988255455}"/>
    <hyperlink ref="A212" location="Bevölkerung!A3" display="Bevölkerung insg." xr:uid="{F5175319-85F4-40B0-8E5C-419A4BEAE186}"/>
    <hyperlink ref="A213" location="Bevölkerung!A13" display="erwerbsfähige Bevölkerung (20-64 Jahre), 1991=100" xr:uid="{C8C68186-D02B-4B51-A3F4-568F27A02C10}"/>
    <hyperlink ref="A214" location="Bevölkerung!A23" display="Ausländeranteil in % der Bevölkerung" xr:uid="{6249ACC3-8900-4D45-AA33-1BAE93552D65}"/>
    <hyperlink ref="A215" location="Bevölkerung!A32" display="Anteil Schutzsuchende in % der Bevölkerung" xr:uid="{65E3ED6C-1545-4956-8A41-12928C2BB4D6}"/>
    <hyperlink ref="A231" location="Bevölkerungsprognose!A12" display="erwerbsfähige Bevölkerung (20-64 Jahre)" xr:uid="{1411C5F4-BBB1-4D7F-A351-CD7DFFD1980F}"/>
    <hyperlink ref="A230" location="Bevölkerungsprognose!A3" display="Bevölkerung insg." xr:uid="{4F4A376C-C221-4B6A-A08D-901C0ACBFCED}"/>
    <hyperlink ref="A217" location="Bevölkerung!A51" display="Wanderungssaldo Inland je 1.000 Einwohner" xr:uid="{3351C61F-A419-40A2-AB0A-DBF0D7AD750E}"/>
    <hyperlink ref="A218" location="Bevölkerung!A60" display="Wanderungssaldo Ausland je 1.000 Einwohner" xr:uid="{63E3453C-F3F4-4580-AE84-3C3C38C7D313}"/>
    <hyperlink ref="A223" location="Bevölkerung!A89" display="Saldo der natürlichen Bevölkerungsentwicklung je 1.000 Einwohner" xr:uid="{DE6C39A6-F50E-4198-89EE-129431869BE7}"/>
    <hyperlink ref="A232" location="Bevölkerungsprognose!A23" display="0-19jährige" xr:uid="{6C7835DA-103D-49AA-8058-35597C90FA2B}"/>
    <hyperlink ref="A234" location="Bevölkerungsprognose!A41" display="65 und älter in % der Bevölkerung insg." xr:uid="{38D6D63E-2596-4526-B627-EC665625AAB4}"/>
    <hyperlink ref="A236" location="Bevölkerungsprognose!A59" display="Ersatzquote" xr:uid="{CBDA4373-8106-48D9-8BF1-67B193A1C401}"/>
    <hyperlink ref="A228" location="Bevölkerung!A143" display="Ersatzquote" xr:uid="{AAAC7583-7515-42D2-ADF4-40B49DF254EF}"/>
    <hyperlink ref="A225" location="Bevölkerung!A127" display="Altersstruktur 2024 der Bevölkerung insgesamt in % " xr:uid="{76BF4460-0976-4E9D-A952-878434DAF572}"/>
    <hyperlink ref="A180" location="Innovation!A3" display="FuE-Aufwendungen insg" xr:uid="{C8B530B6-B1F1-4ACE-9D17-558B057DD82F}"/>
    <hyperlink ref="A181" location="Innovation!A13" display="FuE-Aufwendungen Wirtschaftssektor in % des BIP" xr:uid="{4F862DA3-95B4-4E67-8FD3-65D127BE642D}"/>
    <hyperlink ref="A183" location="Innovation!A40" display="FuE-Personal, insg., je 1.000 Einwohner" xr:uid="{EACBAF6F-DE8D-44A5-A7F1-4A98C0F7502A}"/>
    <hyperlink ref="A184" location="Innovation!A50" display="FuE-Personal, Wirtschaftssektor; je 1.000 Einwohner" xr:uid="{300A11BE-D877-4D86-B9CB-A0ED21294080}"/>
    <hyperlink ref="A185" location="Innovation!A60" display="FuE-Personal, Hochschulen; je 1.000 Einwohner" xr:uid="{9D5E1BEE-AE10-422A-9F7F-FDB05946D7B0}"/>
    <hyperlink ref="A186" location="Innovation!A69" display="Patentanmeldungen insg. je 1 Mio. Einwohner" xr:uid="{F3E56B4E-9452-4DBF-A49A-187E880A54C1}"/>
    <hyperlink ref="A187" location="Innovation!A78" display="Patentanmeldungen Hochschulen je 1 Mio. Einwohner" xr:uid="{05AE7B33-28BE-48C1-9F0A-DC41D5F8F7F8}"/>
    <hyperlink ref="A188" location="Innovation!A87" display="Patentanmeldungen insg. je 1.000 FuE-Beschäftigte" xr:uid="{89D4F712-5348-42D7-814A-FE9AB2318488}"/>
    <hyperlink ref="A189" location="Innovation!A97" display="Patentanmeldungen Hochschulen je 1.000 FuE-Beschäftigte" xr:uid="{42B11CFD-1C31-4FD8-B244-5EB35D8E1E10}"/>
    <hyperlink ref="A202" location="Innovation!A60" display="FuE-Personal, Hochschulen, je 1.000 Einwohner" xr:uid="{CCEC0750-EA2C-4CDF-9369-3C0914A6AFB3}"/>
    <hyperlink ref="A203" location="Innovation!A78" display="Patentanmeldungen Hochschulen je 1 Mio. Einwohner" xr:uid="{56EF41BF-EC6E-4E6B-9CBF-5D908B9A4EEA}"/>
    <hyperlink ref="A194" location="Hochschulen!A3" display="Studierende " xr:uid="{713CED0D-29CE-46FF-8974-F21A7FB37AA4}"/>
    <hyperlink ref="A195" location="Hochschulen!A14" display="Studierende MINT-Fächer in % aller Studierenden" xr:uid="{0EE3857B-427D-4E1E-940C-1C7D05A00A41}"/>
    <hyperlink ref="A196" location="Hochschulen!A24" display="Ausländische Studierende in % aller Studierenden" xr:uid="{B840E851-55F5-4EBE-ABAB-1517DCA185AF}"/>
    <hyperlink ref="A197" location="Hochschulen!A34" display="Ausländische Studierende in MINT-Fächern in % aller Studierenden in MINT-Fächern" xr:uid="{3D13C943-FD88-4191-A581-75F506DE7ADD}"/>
    <hyperlink ref="A198" location="Hochschulen!A44" display="Anteil MINT-Fächer an Prüfungen" xr:uid="{81D2DC10-CBCB-4859-ABF9-1B0D3BE3958A}"/>
    <hyperlink ref="A199" location="Hochschulen!A53" display="Ausgaben der Hochschulen je 1.000 Einwohner" xr:uid="{F49756F3-84F8-4FC5-8ABC-DBB69D4B7285}"/>
    <hyperlink ref="A200" location="Hochschulen!A59" display="Ausgaben der Hochschulen in % des BIP" xr:uid="{5BFD900D-54B6-41CC-B488-8F01F4623ECB}"/>
    <hyperlink ref="A201" location="Hochschulen!A65" display="Drittmitteleinnahmen der Hochschulen je wiss. Personal, Westdeutschland=100" xr:uid="{24B93713-90CF-434F-9E88-C0DEEBEB8A9E}"/>
    <hyperlink ref="A192" location="Hochschulen!A74" display="Zahl der Hochschulen (absolut und je 1 Mio. Einwohner)" xr:uid="{7C1D5DBD-795B-4F97-B094-B7D4A46835B1}"/>
    <hyperlink ref="A193" location="Hochschulen!A90" display="Zahl der Forschungseinrichtungen (absolut und je 1 Mio. Einwohner)" xr:uid="{7EA725AB-ABA7-4600-97D9-225696BFF680}"/>
    <hyperlink ref="A154" location="Unternehmen!A3" display="Zahl der Unternehmen" xr:uid="{2A76F64D-BACD-4EF9-A2C5-70FAA32BB1AC}"/>
    <hyperlink ref="A155" location="Unternehmen!A12" display="Unternehmensgrößenstruktur (in % aller Unternehmen)" xr:uid="{CC6C7D9F-B044-460E-9B86-AC5EE70D9312}"/>
    <hyperlink ref="A156" location="Unternehmen!A49" display="durchschnittliche Unternehmensgröße (alle Wirtschaftsbereiche)" xr:uid="{AFC6F639-7F34-4894-9F72-C876FF89403F}"/>
    <hyperlink ref="A157" location="Unternehmen!A58" display="durchschnittliche Unternehmensgröße (Verarbeitendes Gewerbe)" xr:uid="{83480245-C7A2-4B43-B012-9165D20C5879}"/>
    <hyperlink ref="A158" location="Unternehmen!A67" display="Unternehmensgründungen je 1.000 Einwohner/je 100 Unternehmen, einschließlich Nebengewerbe/Zweigniederlassungen" xr:uid="{562A8A17-603B-4802-AE2D-C618C9B61358}"/>
    <hyperlink ref="A159" location="Unternehmen!A85" display="Unternehmensschließungen je 100 Unternehmen, einschließlich Nebengewerbe/Zweigniederlassungen" xr:uid="{FCED6C03-F3CA-4D36-9636-02CE2AD8E382}"/>
    <hyperlink ref="A160" location="Unternehmen!A94" display="Saldo der Unternehmensgründungen/-schließungen je 1.000 Einwohner/je 100 Unternehmen, einschließlich Nebengewerbe/Zweigniederlassungen" xr:uid="{0464E8AB-E8F4-4856-8CA2-BDEC9C296A2B}"/>
    <hyperlink ref="A164" location="Unternehmen!A157" display="start-up-Neugründungen je 100.000 Einwohner/in% aller Unternehmensneugründungen" xr:uid="{ABE740D1-CF4E-4495-81D7-D73BCC15ED88}"/>
    <hyperlink ref="A165" location="Unternehmen!A168" display="Zahl bestehender Start-ups je 100.000 Einwohner" xr:uid="{A7781FD4-6BCC-4AB2-924E-9F848FC5422A}"/>
    <hyperlink ref="A135" location="Unternehmen!A49" display="durchschnittliche Unternehmensgröße (Unternehmensregister)" xr:uid="{06AF8962-E421-4F8D-B917-12199E57E33A}"/>
    <hyperlink ref="A238" location="Staat!A3" display="Personal im öffentlichen Dienst" xr:uid="{BECFABBA-6377-4353-9864-8E68C9F6D781}"/>
    <hyperlink ref="A240" location="Staat!A14" display="Staatsausgaben insg." xr:uid="{3BE53C36-5FCA-4688-BE66-EFD5D422AF0B}"/>
    <hyperlink ref="A242" location="Staat!A23" display="Personalausgaben" xr:uid="{115DDBE4-2CC7-4D3A-A657-27C63200D68C}"/>
    <hyperlink ref="A243" location="Staat!A27" display="Investitionen" xr:uid="{B3979122-DC49-472A-A97D-4EF6EC0FF809}"/>
    <hyperlink ref="A244" location="Staat!A32" display="Öffentliche Einnahmen" xr:uid="{18F0A240-1DAA-4FD9-8DA9-A6330B7B62B6}"/>
    <hyperlink ref="A246" location="Staat!A42" display="Steuern" xr:uid="{55C2AC6E-E5C8-4705-BF84-59D32C7EDD59}"/>
    <hyperlink ref="A247" location="Staat!A57" display="Staatsquote " xr:uid="{793AD2C1-5A0E-42D3-B2B0-57BF23CD1047}"/>
    <hyperlink ref="A248" location="Staat!A60" display="Investitionsquote" xr:uid="{22367368-E46D-40D1-A86A-2D23AD3CB46A}"/>
    <hyperlink ref="A249" location="Staat!A63" display="originäre Steuerkraft" xr:uid="{03C1D820-AA03-4320-9D57-86FA17965033}"/>
    <hyperlink ref="A206" location="Bildung!A3" display="Ausgaben für Bildung" xr:uid="{180CAEE1-AF75-4370-AAB4-54B28F287A77}"/>
    <hyperlink ref="A208" location="Bildung!A29" display="Schulabgänger nach erreichtem Abschluss, in % aller Schulabgänger" xr:uid="{98DE1C38-F479-41CA-BB4A-B56608B57667}"/>
    <hyperlink ref="A209" location="Hochschulen!A3" display="Hochschulbildung" xr:uid="{30297B60-4CAB-4E39-A44F-326420AFD1C5}"/>
    <hyperlink ref="A46" location="'SV-Beschäftigte'!A4" display="SVB mit akademischem Abschluss (Anteil an den SVB insgesamt)" xr:uid="{8E97769C-F32E-4914-BAB5-0B7F56A3DF78}"/>
    <hyperlink ref="A47" location="'SV-Beschäftigte'!A14" display="SVB mit beruflichem Abschluss (Anteil an den SVB insgesamt)" xr:uid="{7FC9AB51-A97F-42EE-B028-29BE93616863}"/>
    <hyperlink ref="A48" location="'SV-Beschäftigte'!A22" display="SVB ohne Abschluss (Anteil an den SVB insgesamt)" xr:uid="{46C99A1F-4CD3-483F-AAB0-3808AE58EAD2}"/>
    <hyperlink ref="A49" location="'SV-Beschäftigte'!A31" display="SVB in MINT-orientierten Wirtschaftsbereichen (Anteil an den SVB insgesamt)" xr:uid="{D6BE9C3D-953E-4209-B72F-0787A23E8477}"/>
    <hyperlink ref="A31" location="Wirtschaftsstruktur!A3" display="Verarbeitendes Gewerbe" xr:uid="{84FAB381-C148-4991-86C4-33B185ACD3D9}"/>
    <hyperlink ref="A32" location="Wirtschaftsstruktur!A12" display="Anteil an Erwerbstätigen: Baugewerbe " xr:uid="{1991564A-8DA2-4FC4-9DD3-0C944E40BCDC}"/>
    <hyperlink ref="A33" location="Wirtschaftsstruktur!A21" display="Anteil an Erwerbstätigen: Handel/Gastgewerbe/Verkehr " xr:uid="{DEDD5375-C96F-4BC1-9D55-9655B6E816F5}"/>
    <hyperlink ref="A34" location="Wirtschaftsstruktur!A30" display="Anteil an Erwerbstätigen: Versicherungs- und Kreditgewerbe/Grundstücks- und Wohnungswesen/Unternehmensdienstleister " xr:uid="{20E7FEFC-4521-4511-B494-00EB40910F78}"/>
    <hyperlink ref="A35" location="Wirtschaftsstruktur!A39" display="Anteil an Erwerbstätigen: Öffentliche und Sonstige Dienstleister, Gesundheitswesen, Erziehung und Unterricht" xr:uid="{2E340DFD-9AF1-4A4D-8616-30FBB0815CA9}"/>
    <hyperlink ref="A239" location="Staat!A87" display="Anteil öffentliche Dienstleister an allen Erwerbstätigen in %" xr:uid="{3072EA4C-39AE-42D4-84C9-8B12E5CA7B82}"/>
    <hyperlink ref="A173" location="Außenhandel!A14" display="Warenausfuhr in % des BIP" xr:uid="{9FD3E072-4028-451E-AFCF-87EE4CFFEF01}"/>
    <hyperlink ref="A174" location="Außenhandel!A19" display="wichtigste Exportländer 2024" xr:uid="{16457BA4-D049-4CE3-BB80-88A90B358134}"/>
    <hyperlink ref="A176" location="Außenhandel!A37" display="wichtigste Exportgüter 2024" xr:uid="{B798F7A5-7B3A-4C9B-832C-10ACE2DD50F2}"/>
    <hyperlink ref="A177" location="Außenhandel!A3" display="Leistungsbilanzsaldo" xr:uid="{44001805-8EA6-4CA0-8F33-17F0C5109CA3}"/>
    <hyperlink ref="A108" location="'Löhne, Einkommen'!A75" display="Primäreinkommen je Einwohner; Westdeutschland=100" xr:uid="{8F7B25C2-03D7-4E72-839B-5CB3D8503D25}"/>
    <hyperlink ref="A109" location="'Löhne, Einkommen'!A85" display="Nettosteuerquote in %" xr:uid="{52B6BABB-0F33-45A6-90A4-96480BA30556}"/>
    <hyperlink ref="A131" location="Selbständige!A30" display="Selbständigeneinkommen; Westdeutschland=100" xr:uid="{545A609F-1EFA-4981-B5AD-0F244D0D4F55}"/>
    <hyperlink ref="A59" location="Investitionen!A3" display="Bruttoanlageinvestitionen je Einwohner" xr:uid="{EF7F1CFB-B055-47BF-A8FD-2A1B96774110}"/>
    <hyperlink ref="A60" location="Investitionen!A13" display="Bruttoanlageinvestitionen je Erwerbstätigen; Westdeutschland=100" xr:uid="{05F4DBF8-1080-4315-B08E-F88BBBF547E7}"/>
    <hyperlink ref="A61" location="Investitionen!A23" display="Bruttoanlageinvestitionen in % des BIP" xr:uid="{CA6E7118-882A-4FA5-82C1-8B553E730CA7}"/>
    <hyperlink ref="A62" location="Investitionen!A32" display="Kapitalstock je Erwerbstätigen (Kapitalintensität); Westdeutschland=100" xr:uid="{8220FB28-62D3-49FB-8219-8FA7FBEDB81B}"/>
    <hyperlink ref="A63" location="Investitionen!A41" display="Modernitätsgrad des Kapitalstocks" xr:uid="{816618DF-766A-4414-85D6-6B961FC7AD23}"/>
    <hyperlink ref="A64" location="Investitionen!A50" display="Kapitalproduktivität; Westdeutschland=100" xr:uid="{5A00B01F-2696-4358-A2B2-6C26D664BC06}"/>
    <hyperlink ref="A8" location="Investitionen!A50" display="Kapitalproduktivität; Westdeutschland=100" xr:uid="{0603744E-E144-4A67-820F-76A3322F3953}"/>
    <hyperlink ref="A254" location="Sonstiges!A3" display="Stiftungen" xr:uid="{E9B08AA4-9CB0-455E-A585-FE9D4165CB78}"/>
    <hyperlink ref="A273" location="'EU-Vergleichsdaten'!AK2" display="FuE-Intensität" xr:uid="{3123C75E-DB43-49FA-8F4C-7708F8D47D26}"/>
    <hyperlink ref="A257" location="Zufriedenheit!A1" display="Zufriedenheitsindikatoren" xr:uid="{54D89F40-4AF4-42F3-B552-EEA83B7ED3AD}"/>
    <hyperlink ref="A259" location="Binnendifferenzierung!A4" display="BIP je Arbeitsstunde" xr:uid="{B8676E39-4AAC-4CC5-8367-AA7D02579E30}"/>
    <hyperlink ref="A260" location="Binnendifferenzierung!A11" display="Verfügbare Einkommen, nominal" xr:uid="{B6530800-A759-4246-86EC-5A9B1EFCCD1E}"/>
    <hyperlink ref="A110" location="Binnendifferenzierung!A18" display="Binnendifferenzierung Verfügbare Einkommen" xr:uid="{67B35F2C-D9B0-4104-BD2A-8814C413F374}"/>
    <hyperlink ref="A111" location="Binnendifferenzierung!A25" display="Binnendifferenzierung Kaufkraft je Einwohner" xr:uid="{20E49963-DEB7-4F06-8F62-4AFF1665C60F}"/>
    <hyperlink ref="A17" location="Binnendifferenzierung!A4" display="BIP je Arbeitsstunde" xr:uid="{9E1E212D-672D-4B4E-A1EA-8930457FBA26}"/>
    <hyperlink ref="A93" location="'Löhne, Einkommen'!A95" display="Tarifbindung in % der Arbeitnehmer/der Betriebe" xr:uid="{7D779254-E623-4BA6-9FD0-04DA62FF4E9A}"/>
    <hyperlink ref="A233" location="Bevölkerungsprognose!A32" display="20-64jährige" xr:uid="{EC588A91-604E-41E6-A17F-940F5DC10F22}"/>
    <hyperlink ref="A166" location="Unternehmen!A174" display="übergabereife Unternehmen (Unternehmensnachfolge) je 1.000 Unternehmen" xr:uid="{DA351D52-8E56-48AE-B425-3708416EAC3E}"/>
    <hyperlink ref="A9" location="Wirtschaftskraft!A39" display="Totale Faktorproduktivität; Westdeutschland=100" xr:uid="{F9700616-6B04-4A58-B816-A1AB5FEF01FA}"/>
    <hyperlink ref="A167" location="Unternehmen!A179" display="Selbständige 55-64 Jahre in Relation Selbständigen insgesamt" xr:uid="{DCF20BC2-B641-4519-AC89-5F85990C67F6}"/>
    <hyperlink ref="A132" location="Unternehmen!A179" display="Selbständige 55-64 Jahre" xr:uid="{3651760D-F0AA-4587-92D2-53F29664152F}"/>
    <hyperlink ref="A175" location="Außenhandel!A32" display="Anteil Russlands an den Exporten 2024" xr:uid="{9988C92C-DE49-49C6-B4A3-9D64490B6702}"/>
    <hyperlink ref="A255" location="Sonstiges!A9" display="Zusammensetzung Landtag" xr:uid="{91E524C9-7B49-4124-A0FD-CEE2879039A6}"/>
    <hyperlink ref="A90" location="'Löhne, Einkommen'!A115" display="Reallöhne pro Stunde; Westdeutschland=100" xr:uid="{624F52E6-2087-463D-9786-ADCACCEE0BBA}"/>
    <hyperlink ref="A178" location="Industrie!A93" display="Exportquote (Industriestatistik) in % des Umsatzes" xr:uid="{FE604FFA-6509-41DC-9707-0BCA90C30AC3}"/>
    <hyperlink ref="A250" location="Staat!A69" display="öffentliche Schulden in % des BIP" xr:uid="{1D541A43-0C5D-4210-8E7E-42BE38E7E103}"/>
    <hyperlink ref="A152" location="Unternehmen!A186" display="Zahl der Unternehmen insg., 2019=100" xr:uid="{0A18EEE2-72A8-42B0-94CE-403B3FC42B68}"/>
    <hyperlink ref="A153" location="Unternehmen!A195" display="Zahl der Unternehmen im Verarbeitenden Gewerbe, 2019=100" xr:uid="{099EC530-546F-4251-880D-346F7B99EE5D}"/>
    <hyperlink ref="A145" location="'Branchenstruktur Industrie'!A14" display="Anteil energieintensiver Industriezweige" xr:uid="{E3F894F3-31C7-48B7-B3E0-96E931E5452E}"/>
    <hyperlink ref="C4" location="Wirtschaftskraft!A126" display="BIP" xr:uid="{8BD997B3-544F-4D2A-A627-7FD99BCCCF12}"/>
    <hyperlink ref="C32" location="Wirtschaftsstruktur!A113" display="Erwerbstätige Bau" xr:uid="{7E970640-6BCE-4975-A907-CCAAC35C5EB5}"/>
    <hyperlink ref="C33" location="Wirtschaftsstruktur!A122" display="Erwerbstätige Handel/Gastgewerbe/Verkehr" xr:uid="{54494216-A2AC-45D9-A61F-A87FF84CD0AF}"/>
    <hyperlink ref="C34" location="Wirtschaftsstruktur!A131" display="Erwerbstätige Versicherungs- und Kreditgewerbe/Grundstücks- und Wohnungswesen/Unternehmensdienstleister" xr:uid="{F431D61C-BECB-442D-BF05-F20FD752228C}"/>
    <hyperlink ref="C36" location="Wirtschaftsstruktur!A140" display="Erwerbstätige öffentliche Dienstleister, Gesundheit, Erziehung" xr:uid="{7E30DD3C-5F73-4ECC-8B49-10BF3FA26518}"/>
    <hyperlink ref="C70" location="Arbeitsangebot!A26" display="Erwerbspersonen am Wohnort" xr:uid="{7A1F4BC2-1890-4E35-89C8-3D1D5F53D28C}"/>
    <hyperlink ref="C73" location="Arbeitsnachfrage!A81" display="Erwerbstätige (Wohnort)" xr:uid="{2F25D48C-2FE0-4CA6-A772-0879DFF5B5F0}"/>
    <hyperlink ref="C72" location="Arbeitsnachfrage!A71" display="Erwerbstätige (Arbeitsort) " xr:uid="{89BA32AB-C313-46E2-8E4B-D0828DCBE182}"/>
    <hyperlink ref="C77" location="Arbeitsnachfrage!A100" display="Pendlersaldo" xr:uid="{F1B2E351-6C21-4DC4-8D00-827741CFB3C7}"/>
    <hyperlink ref="C81" location="Arbeitslosigkeit!A23" display="Arbeitslose" xr:uid="{289E55D0-B7CF-43DE-BC7C-17628E385F74}"/>
    <hyperlink ref="C105" location="'Löhne, Einkommen'!A135" display="Verfügbare Einkommen je Einwohner" xr:uid="{64111D28-7FB6-4F49-9928-37D8D916C2EB}"/>
    <hyperlink ref="A101" location="Lohnstückkosten!A49" display="Veränderung, Gesamtwirtschaft, Basis Arbeitsstunden" xr:uid="{5999D5A0-C33E-4489-AB7F-74746229C209}"/>
    <hyperlink ref="A102" location="Lohnstückkosten!A59" display="Veränderung,Verarbeitendes Gewerbe, Basis Arbeitnehmer" xr:uid="{AA0B09BF-3E5D-4079-8D3C-E357CD251AE9}"/>
    <hyperlink ref="A103" location="Lohnstückkosten!A69" display="Veränderung, Verarbeitendes Gewerbe, Basis Arbeitsstunden" xr:uid="{C50ADE08-E52D-4439-B166-828C84B4EE37}"/>
    <hyperlink ref="A100" location="Lohnstückkosten!A39" display="Veränderung, Gesamtwirtschaft, Basis Arbeitnehmer" xr:uid="{2321D671-27C5-4DAC-8239-C6D3D65B7203}"/>
    <hyperlink ref="C114" location="Einkommensverteilung!A29" display="Medianlöhne" xr:uid="{B916EFE2-9578-4179-99A8-00AC53132748}"/>
    <hyperlink ref="C183" location="Innovation!A117" display="FuE-Personal, insg." xr:uid="{594C1450-19B3-4EAC-A248-D638DB9F901B}"/>
    <hyperlink ref="C184" location="Innovation!A127" display="FuE-Personal, Wirtschaftssektor" xr:uid="{EB8D8145-C7FF-4C1A-8266-EE618C9794B4}"/>
    <hyperlink ref="C185" location="Innovation!A137" display="FuE-Personal, Hochschulen" xr:uid="{81E3E119-BB25-4F49-BD07-7957E7948A76}"/>
    <hyperlink ref="A25" location="Wirtschaftswachstum!A53" display="Bruttowertschöpfung je Erwerbstätigenstunde Verarbeitendes Gewerbe, real; Veränderungsrate in %" xr:uid="{179D9B80-D3F1-439C-A2CE-67D1D7159709}"/>
    <hyperlink ref="C86" location="'Löhne, Einkommen'!A144" display="Löhne je Arbeitnehmer" xr:uid="{06E1E224-77BA-4CC6-B519-E220CB07D950}"/>
    <hyperlink ref="C87" location="'Löhne, Einkommen'!A153" display="Löhne je Stunde" xr:uid="{BBD9F686-06D4-40F6-84F7-01957D467E72}"/>
    <hyperlink ref="C88" location="Einkommensverteilung!A29" display="Medianlöhne" xr:uid="{2A74DA97-DB07-4CF4-9118-6C2153E89FC3}"/>
    <hyperlink ref="C5" location="Wirtschaftskraft!A104" display="BIP je Einwohner" xr:uid="{32BC27D6-CAB1-469D-9B69-5F4A4EFBD9BF}"/>
    <hyperlink ref="C6" location="Wirtschaftskraft!A113" display="BIP je Erwerbstätigen" xr:uid="{BBCAAEF4-9EB0-4A06-9C1F-9E5721369EA5}"/>
    <hyperlink ref="C7" location="Wirtschaftskraft!A122" display="BIP je Arbeitsstunde" xr:uid="{88A56F1F-5DFA-45B6-9073-5BBD0F817F4E}"/>
    <hyperlink ref="C152" location="Unternehmen!A205" display="Zahl der Unternehmen insg." xr:uid="{CD18963C-F1D3-48CE-B1B0-37B1E92E6AA9}"/>
    <hyperlink ref="C153" location="Unternehmen!A214" display="Zahl der Unternehmen im Verarbeitenden Gewerbe" xr:uid="{19671644-C471-4FF5-9952-C341EF081E01}"/>
    <hyperlink ref="C211" location="Bevölkerung!A164" display="Bevölkerung insg." xr:uid="{CDC04A2F-FD1B-4EE2-B4ED-1975C80E8C20}"/>
    <hyperlink ref="C213" location="Bevölkerung!A184" display="erwerbsfähige Bevölkerung (20-64 Jahre)" xr:uid="{CD1F31B8-769C-48F4-9B9B-02B74B8F19BA}"/>
    <hyperlink ref="A274" location="'EU-Vergleichsdaten'!AN2" display="Bevölkerungsdynamik" xr:uid="{5EE8AB65-F0F9-493A-8274-5C5A2F19F1EA}"/>
    <hyperlink ref="A276" location="'EU-Vergleichsdaten'!AQ2" display="Qualifikationsstruktur der Beschäftigten" xr:uid="{3CFDEE13-33A7-42A5-A68E-07EFD2D27A96}"/>
    <hyperlink ref="C121" location="Vermögen!A66" display="Vermögen je Haushalt" xr:uid="{FF14FFF5-35EB-4C8B-915B-6928C1BEFF55}"/>
    <hyperlink ref="C118" location="Renten!A42" display="Renten" xr:uid="{50B3BF7A-D969-4729-97DE-C7F50EFB9BE1}"/>
    <hyperlink ref="A124" location="Vermögen!A38" display="Art der Wohnungsnutzung in % der Haushalte" xr:uid="{58E769A0-1876-4CA8-8498-8C8D61DD3961}"/>
    <hyperlink ref="A123" location="Vermögen!A29" display="Sparquote in % der verfügbaren Einkommen" xr:uid="{798B6A85-ECA2-4D57-91E2-0198B7355F89}"/>
    <hyperlink ref="A122" location="Vermögen!A20" display="Vermögenseinkommen je Einwohner; Westdeutschland=100" xr:uid="{14B43EBA-4E98-4DF3-A867-C245658168F8}"/>
    <hyperlink ref="A121" location="Vermögen!A3" display="Vermögen " xr:uid="{E182A3AD-708C-4F25-BE41-D5D639F2C7F5}"/>
    <hyperlink ref="A118" location="Renten!A3" display="Renten" xr:uid="{FD8A81A2-BFB7-4E4C-B8CF-78706BD57C00}"/>
    <hyperlink ref="A116" location="Einkommensverteilung!A16" display="Armutsgefährdungsquote (Landesmedian)" xr:uid="{CD929C48-64FB-4683-B50E-A5638A70FA2C}"/>
    <hyperlink ref="A272" location="'EU-Vergleichsdaten'!AF2" display="Industrialisierungsgrad" xr:uid="{25A1376E-389B-4B0B-8661-04B896679E05}"/>
    <hyperlink ref="A271" location="'EU-Vergleichsdaten'!AC2" display="Erwerbstätigkeit" xr:uid="{CA2310E5-DA8B-4592-A211-B32FAE0761FB}"/>
    <hyperlink ref="A267" location="'EU-Vergleichsdaten'!K2" display="Veränderung BIP je Einwohner" xr:uid="{8761E1FE-D1AB-437F-ADD0-E21DD56EF2E2}"/>
    <hyperlink ref="A270" location="'EU-Vergleichsdaten'!X2" display="Arbeitslosenquote" xr:uid="{00CD576C-281B-497B-A1B0-458D7AD14F1E}"/>
    <hyperlink ref="A269" location="'EU-Vergleichsdaten'!S2" display="Arbeitsproduktivität" xr:uid="{E5594014-5D94-4E15-91FE-0923575CE1A2}"/>
    <hyperlink ref="A268" location="'EU-Vergleichsdaten'!N2" display="Verfügbare Einkommen in KKS" xr:uid="{E5B472A2-8BA3-49F8-8B0B-69EB40651B7F}"/>
    <hyperlink ref="A266" location="'EU-Vergleichsdaten'!H2" display="BIP-Wachstum" xr:uid="{F7DDE62B-3CD6-4F7E-BE73-2658507E3F5F}"/>
    <hyperlink ref="A265" location="'EU-Vergleichsdaten'!C2" display="BIP je Einwohner in KKS" xr:uid="{FA9DE454-E7DE-4DDE-A963-CBD9C5617F53}"/>
    <hyperlink ref="B5" location="'Abb Wirtschaftskraft'!A3" display="x" xr:uid="{623D0E91-ECC6-46FE-8C5F-EEA98B4D9E5E}"/>
    <hyperlink ref="B20" location="'Abb Wirtschaftswachstum'!A3" display="x" xr:uid="{27914B3A-A90C-4AEE-B8B4-95CF1DE1AA5D}"/>
    <hyperlink ref="B31" location="'Abb Wirtschaftsstruktur'!A3" display="x" xr:uid="{F5954BE3-C19D-40C4-A9FB-A042D8AFA67A}"/>
    <hyperlink ref="A38" location="Wirtschaftsstruktur!A48" display="Anteil an Bruttowertschöpfung: Verarbeitendes Gewerbe " xr:uid="{8ACACF12-2413-4618-9843-7C41FD82741B}"/>
    <hyperlink ref="A39" location="Wirtschaftsstruktur!A57" display="Anteil an Bruttowertschöpfung: Baugewerbe" xr:uid="{146AC57B-7192-4E5D-A762-2C47B96FB8F1}"/>
    <hyperlink ref="A40" location="Wirtschaftsstruktur!A66" display="Anteil an Bruttowertschöpfung: Handel/Gastgewerbe/Verkehr" xr:uid="{311668A6-DEBF-4B65-851C-36F95F687131}"/>
    <hyperlink ref="A41" location="Wirtschaftsstruktur!A75" display="Anteil an Bruttowertschöpfung: Versicherungs- und Kreditgewerbe/Grundstücks- und Wohnungswesen/Unternehmensdienstleister " xr:uid="{F88B4DB7-7095-41A6-8816-9042B796E023}"/>
    <hyperlink ref="B59" location="'Abb Investitionen'!A3" display="x" xr:uid="{9A6CD3C0-3730-4014-9106-26F65E9E61F2}"/>
    <hyperlink ref="B81" location="'Abb Arbeitslosigkeit'!A3" display="x" xr:uid="{9C0ECDB4-2A8E-49AF-9327-D0618F11914F}"/>
    <hyperlink ref="B73" location="'Abb Arbeitsnachfrage'!A3" display="x" xr:uid="{50BDF692-CC1B-4927-BBC2-84CFF4E00BA0}"/>
    <hyperlink ref="A94" location="'Löhne, Einkommen'!A124" display="Inflationsrate (Lebenhaltungspreise)" xr:uid="{8EB1249C-6A80-4D59-914B-75A1F86DFCB3}"/>
    <hyperlink ref="A119" location="Renten!A31" display="Renten in % der durchschnittlichen Lohneinkommen je Arbeitnehmer" xr:uid="{CB6887AD-BB31-4D36-86B8-88CE190ABAC2}"/>
    <hyperlink ref="B86" location="'Abb Löhne, Einkommen'!A3" display="x" xr:uid="{64457E70-3E2D-412A-A302-E06B6829FF08}"/>
    <hyperlink ref="B96" location="'Abb Lohnstückkosten'!A3" display="x" xr:uid="{68540B1F-A20D-4D85-B61D-A9024AE84422}"/>
    <hyperlink ref="B105" location="'Abb Löhne, Einkommen'!A71" display="x" xr:uid="{859B4079-2250-4BE8-968F-5842AC56E662}"/>
    <hyperlink ref="B114" location="'Abb Einkommensverteilung'!A3" display="x" xr:uid="{3EF4CA82-260E-4871-AF0B-A47055C85B71}"/>
    <hyperlink ref="B122" location="'Abb Vermögen'!A3" display="x" xr:uid="{B8E32094-C93B-4F89-8ADD-26D9CC8EF9D3}"/>
    <hyperlink ref="B136" location="'Abb Industrie'!A3" display="x" xr:uid="{FEA85D8F-D117-4193-B435-E67AFB4670A2}"/>
    <hyperlink ref="B173" location="'Abb Außenhandel'!A20" display="x" xr:uid="{1297232B-BB02-47A4-AC2C-359794C6F118}"/>
    <hyperlink ref="C187" location="Innovation!A155" display="Patente, insg" xr:uid="{0E600930-1AF6-46AB-8822-52E74E548CA2}"/>
    <hyperlink ref="C188" location="Innovation!A164" display="Patente, Hochschulen" xr:uid="{D097E089-847C-475E-9990-DD2F8594AB5E}"/>
    <hyperlink ref="B180" location="'Abb Innovation'!A3" display="x" xr:uid="{B34A1C0F-15A5-4C6A-B4BA-453F36309B82}"/>
    <hyperlink ref="A204" location="Innovation!A97" display="Patentanmeldungen Hochschulen je 1.000 FuE-Beschäftigte" xr:uid="{75DDD172-E254-4066-AD0C-942C7EF571DB}"/>
    <hyperlink ref="A112" location="'Löhne, Einkommen'!A124" display="Inflationsrate (Lebenhaltungspreise)" xr:uid="{3483E32B-048C-43DF-868F-CB5454FDD757}"/>
    <hyperlink ref="A216" location="Bevölkerung!A42" display="Wanderungssaldo insg." xr:uid="{E821EEC8-A722-4152-BD08-9A22E66641D6}"/>
    <hyperlink ref="A251" location="Staat!A78" display="öffentliche Schulden je Einwohner" xr:uid="{311F187E-1D52-4B21-9553-874334DC2D27}"/>
    <hyperlink ref="A256" location="Sonstiges!A25" display="Zweitstimmenergebnisse Bundestagswahl 2025" xr:uid="{3D1FA4C4-EA1C-44AC-BA11-8E809F92A9B6}"/>
    <hyperlink ref="B254" location="'Abb Sonstiges'!A3" display="x" xr:uid="{F77D1CDC-E445-4FDF-BE08-450AF7892F06}"/>
    <hyperlink ref="B257" location="'Abb Zufriedenheit'!A1" display="x" xr:uid="{B1F62BF2-DCE6-4155-924F-5550D5954F3E}"/>
    <hyperlink ref="B259" location="'Abb Binnendifferenzierung'!A3" display="x" xr:uid="{61E9B4D2-BC1D-4012-8264-7F79D389A5D6}"/>
    <hyperlink ref="B265" location="'Abb EU-Vergleichsdaten'!A3" display="x" xr:uid="{39DE60E1-B397-4B13-A2C1-8ACAB98CD5E6}"/>
    <hyperlink ref="B266" location="'Abb EU-Vergleichsdaten'!A19" display="x" xr:uid="{DDA39A94-5D86-4F12-A031-506C1AE9EFE0}"/>
    <hyperlink ref="B267" location="'Abb EU-Vergleichsdaten'!A35" display="x" xr:uid="{5D414690-8219-48E6-B08C-634F8D870B7C}"/>
    <hyperlink ref="B268" location="'Abb EU-Vergleichsdaten'!A51" display="x" xr:uid="{5915984E-D2AB-41D4-A346-1025C0FF970D}"/>
    <hyperlink ref="B269" location="'Abb EU-Vergleichsdaten'!A67" display="x" xr:uid="{DADDF90D-16F7-4C1A-8C6F-6D7F54AD17B5}"/>
    <hyperlink ref="B270" location="'Abb EU-Vergleichsdaten'!A83" display="x" xr:uid="{F373454E-75DE-4201-AEE3-7FC683B1B870}"/>
    <hyperlink ref="B273" location="'Abb EU-Vergleichsdaten'!A99" display="x" xr:uid="{6807680F-1190-4686-ADDC-F064F302670E}"/>
    <hyperlink ref="B275" location="'Abb EU-Vergleichsdaten'!A115" display="x" xr:uid="{E8BE58A6-CB56-45C4-99C7-B3533EBC2D7A}"/>
    <hyperlink ref="A275" location="'EU-Vergleichsdaten'!AT2" display="Beschäftigte in High-Tech-Sektoren" xr:uid="{4E489C29-CD08-499E-AE65-EF4917E1D46F}"/>
    <hyperlink ref="A143" location="'Branchen SV-Beschäftigte'!A71" display="Branchenstruktur der SV-pflichtigen Beschäftigten im Verarbeitenden Gewerbe 2025" xr:uid="{C3C6B8C7-DE36-4C6B-80FA-2BE87F1E4782}"/>
    <hyperlink ref="A54" location="'Branchen SV-Beschäftigte'!A71" display="Branchenstruktur der SV-pflichtigen Beschäftigten: Verarbeitendes Gewerbe, unsortiert" xr:uid="{6FECA075-E359-4DD9-BDDD-D90B73F389DC}"/>
    <hyperlink ref="A53" location="'Branchen SV-Beschäftigte'!A3" display="Branchenstruktur der SV-pflichtigen Beschäftigten: alle Wirtschaftsbereiche" xr:uid="{4F7CEBD9-0AD0-4249-8606-FAD758B07B44}"/>
    <hyperlink ref="A56" location="'Branchen SV-Beschäftigte sort'!A72" display="Branchenstruktur der SV-pflichtigen Beschäftigten: Verarbeitendes Gewerbe, sortiert" xr:uid="{BD87A859-1A16-4ACA-90CD-4C200C0F09E9}"/>
    <hyperlink ref="A55" location="'Branchen SV-Beschäftigte sort'!A3" display="Branchenstruktur der SV-pflichtigen Beschäftigten: alle Wirtschaftsbereiche, sortiert" xr:uid="{F69FB279-368D-4240-B26C-E48CF1E651E1}"/>
    <hyperlink ref="A144" location="'Branchen SV-Beschäftigte sort'!A72" display="Branchenstruktur der SV-pflichtigen Beschäftigten: Verarbeitendes Gewerbe, sortiert, 2025" xr:uid="{8EC57E74-6CBB-4FDD-8050-0B6F88CEB146}"/>
    <hyperlink ref="A43" location="'Branchen SV-Beschäftigte'!A3" display="Branchenstruktur der SV-pflichtigen Beschäftigten: alle Wirtschaftsbereiche" xr:uid="{A424B9CE-8FD2-4B59-963F-2A1E1B760F1D}"/>
    <hyperlink ref="A44" location="'Branchen SV-Beschäftigte sort'!A3" display="Branchenstruktur der SV-pflichtigen Beschäftigten: alle Wirtschaftsbereiche, sortiert" xr:uid="{C3732EFE-25C4-4819-98B6-A3097AA4376A}"/>
    <hyperlink ref="A10" location="Wirtschaftskraft!A49" display="BWS je Erwerbstätigen, Baugewerbe, Westdeutschland=100" xr:uid="{8A67C49A-F9A7-44E5-843E-A892C17061F9}"/>
    <hyperlink ref="A11" location="Wirtschaftskraft!A58" display="BWS je Erwerbstätigen, Verarbeitendes Gewerbe, Westdeutschland=100" xr:uid="{506AAF24-2759-42E5-AEFB-A94AC4E33018}"/>
    <hyperlink ref="A13" location="Wirtschaftskraft!A67" display="BWS je Erwerbstätigen, Handel/Gastgewerbe/Verkehr, Westdeutschland=100" xr:uid="{B4040CCA-372B-4C38-8539-5886356F5DE1}"/>
    <hyperlink ref="A14" location="Wirtschaftskraft!A76" display="BWS je Erwerbstätigen, Unternehmensdienstleister, Westdeutschland=100" xr:uid="{3D516104-10A0-4728-BBD2-7711D4AFDE9C}"/>
    <hyperlink ref="A15" location="Wirtschaftskraft!A85" display="BWS je Erwerbstätigen, Öffentliche und Sonstige Dienstleister, Westdeutschland=100" xr:uid="{40C710D9-D754-4E7D-A495-7E3F899C406C}"/>
    <hyperlink ref="A190" location="Innovation!A107" display="Innovationsindikator des Statistischen Landesamtes Baden-Württemberg" xr:uid="{84ED3052-6160-4ACA-9BBA-B617E14FBAA4}"/>
    <hyperlink ref="C186" location="Innovation!A146" display="FuE-Personal, sonstige Bereiche" xr:uid="{42C7289C-AA93-492A-8974-288043F86BF0}"/>
    <hyperlink ref="A42" location="Wirtschaftsstruktur!A84" display="Anteil an Bruttowertschöpfung: Öffentliche und Sonstige Dienstleister, Gesundheitswesen, Erziehung und Unterricht" xr:uid="{0B9EF23A-763F-4A74-9766-646CE3E0FD41}"/>
    <hyperlink ref="A50" location="'SV-Beschäftigte'!A40" display="Beschäftigungsquote Ausländer (Anteil an Ausländern im erwerbsfähigen Alter)" xr:uid="{6D38B727-D0DE-47A8-981A-181FCE31A623}"/>
    <hyperlink ref="A219" location="Bevölkerung!A69" display="Bildungswanderungssaldo (je 1.000 Einwohner der gleichaltrigen Altersgruppe)" xr:uid="{D9B4F095-774F-4955-92B4-10A9F119DEDB}"/>
    <hyperlink ref="A220" location="Bevölkerung!A79" display="Berufseinstiegswanderungssaldo (je 1.000 Einwohner der gleichaltrigen Altersgruppe)" xr:uid="{C42C4903-14EE-4E7B-B73C-000303C425E6}"/>
    <hyperlink ref="A222" location="Bevölkerung!A89" display="Ruhestandswanderungssaldo (je 1.000 Einwohner der gleichaltrigen Altersgruppe)" xr:uid="{411C5D8B-CDFD-4B2E-B008-C9CD879CFC14}"/>
    <hyperlink ref="A168" location="'Größenstruktur Betriebe'!A3" display="Betriebsgrößen (Beschäftigungsstatistik), Gesamtwirtschaft" xr:uid="{35B1F520-83D8-480E-B821-C67E245E8DC7}"/>
    <hyperlink ref="A169" location="'Größenstruktur Betriebe'!A25" display="Betriebsgrößen (Beschäftigungsstatistik), Verarbeitendes Gewerbe" xr:uid="{D8E1E2AB-0A73-4787-BC7D-013380DC063B}"/>
    <hyperlink ref="A134" location="'Größenstruktur Betriebe'!A25" display="Betriebsgrößen (Beschäftigungsstatistik)" xr:uid="{4485F7AB-C9D4-4FB0-B0E3-43F14827B763}"/>
    <hyperlink ref="A138" location="'Größenstruktur Betriebe'!A51" display="durchschnittliche Betriebsgröße (Beschäftigtenstatistik)" xr:uid="{E408D96B-A49F-46E3-AF52-063B948FFA3A}"/>
    <hyperlink ref="A170" location="'Größenstruktur Betriebe'!A17" display="durchschnittliche Betriebsgröße (Beschäftigtenstatistik): Gesamtwirtschaft" xr:uid="{24E49825-3674-45D5-9412-900C130EDC01}"/>
    <hyperlink ref="A171" location="'Größenstruktur Betriebe'!A51" display="durchschnittliche Betriebsgröße (Beschäftigtenstatistik): Verarbeitendes Gewerbe" xr:uid="{060CA336-95D7-43E0-97B5-3E9206BEB576}"/>
    <hyperlink ref="A78" location="Arbeitsnachfrage!A50" display="Auspendler in % der Beschäftigten am Wohnort" xr:uid="{F1B0EBDE-A40E-44F3-82EB-DF1525B35708}"/>
    <hyperlink ref="A79" location="Arbeitsnachfrage!A60" display="Einpendler in % der Beschäftigten am Arbeitsort" xr:uid="{0D7C98AE-EC09-40AB-BE4C-91D441FDAC72}"/>
    <hyperlink ref="A125" location="Vermögen!A43" display="Aufkommen an Erbschaftsteuer je Todesfall; Westdeutschland=100" xr:uid="{8FD7730D-22A8-4097-A2E3-6D5DE9FF7936}"/>
    <hyperlink ref="A126" location="Vermögen!A54" display="Aufkommen an Abgeltungssteuer je Einwohner; Westdeutschland=100" xr:uid="{797C81AB-43C3-492D-A02F-65E02DFCF92E}"/>
    <hyperlink ref="A51" location="'SV-Beschäftigte'!A49" display="Anteil ausländische Beschäftigte an allen Beschäftigten" xr:uid="{0B653301-8A54-4B77-A8BA-824F9FF27560}"/>
    <hyperlink ref="A52" location="'SV-Beschäftigte'!A58" display="Anteil Teilzeitbeschäftigte an allen Beschäftigten" xr:uid="{1E774547-2AA7-4EFC-9BBC-15E43D3AC55D}"/>
    <hyperlink ref="A161" location="Unternehmen!A112" display="Unternehmensgründungen je 1.000 Einwohner/je 100 Unternehmen, ohne Nebengewerbe/Zweigniederlassungen" xr:uid="{D237BECC-FCCD-4F51-885A-CC9C316C4FBA}"/>
    <hyperlink ref="A162" location="Unternehmen!A130" display="Unternehmensschließungen je 100 Unternehmen, ohne Nebengewerbe/Zweigniederlassungen" xr:uid="{0E8BA546-5C56-4402-95C8-90D6F298B733}"/>
    <hyperlink ref="A163" location="Unternehmen!A139" display="Saldo der Unternehmensgründungen/-schließungen je 1.000 Einwohner/je 100 Unternehmen, ohne Nebengewerbe/Zweigniederlassungen" xr:uid="{3A1F2461-725B-41F9-AA86-BC7CC0ADA00E}"/>
    <hyperlink ref="A227" location="Bevölkerung!A133" display="Durchschnittsalter der Bevölkerung insg." xr:uid="{7DB32144-CEB8-4D59-9EAE-18C5C1EB6891}"/>
    <hyperlink ref="A28" location="Wirtschaftswachstum!A85" display="Veränderungsrate Produktionspotential in %" xr:uid="{15338EB6-0DB4-48AF-9AE0-D1A5F104A119}"/>
    <hyperlink ref="A29" location="Wirtschaftswachstum!A96" display="Veränderungsrate Produktionspotential je Einwohner in %" xr:uid="{C39CF7E6-724C-4AC8-B370-0D5A179A3077}"/>
    <hyperlink ref="A252" location="Staat!A96" display="Bauinvestitionen des Staates je Einwohner, Westdeutschland=100" xr:uid="{191E5F13-B80F-46CC-B014-EC5F5950F457}"/>
    <hyperlink ref="A67" location="Staat!A96" display="Bauinvestitionen des Staates je Einwohner, Westdeutschland=100" xr:uid="{1C5FFDC8-3C8F-42F0-9B5C-6CF06F1EBD7B}"/>
    <hyperlink ref="A261" location="Binnendifferenzierung!A18" display="Verfügbare Einkommen, nominal" xr:uid="{C38EF419-15E7-44C5-93E4-80EC3FE8CFAC}"/>
    <hyperlink ref="A262" location="Binnendifferenzierung!A25" display="Verfügbare Einkommen, real" xr:uid="{9773D447-64A5-4CA4-BAC1-4C22795D47C4}"/>
    <hyperlink ref="A263" location="Binnendifferenzierung!A32" display="Arbeitslosenquote" xr:uid="{5DFCA52E-EE0B-4B2F-B099-D2801DF334E5}"/>
    <hyperlink ref="A235" location="Bevölkerungsprognose!A50" display="Durchschnittsalter der Bevölkerung insg." xr:uid="{BB3417DA-E992-4F96-899A-C90BB9A32081}"/>
    <hyperlink ref="A66" location="Investitionen!A59" display="Bruttoanlageinvestitionen je Erwerbstätigen, Unternehmenssektor, Westdeutschland=100" xr:uid="{87BB70A5-CFA9-4771-97DC-8CDA767681C7}"/>
    <hyperlink ref="A65" location="Investitionen!A69" display="Bruttoanlageinvestitionen je Einwohner, Unternehmenssektor, Westdeutschland=100" xr:uid="{D501F875-9F4C-4046-A406-54554590D4B7}"/>
    <hyperlink ref="B6" location="'Abb Wirtschaftskraft'!A20" display="x" xr:uid="{333B6749-6A4E-44A3-BD33-E3DD3B20FED2}"/>
    <hyperlink ref="B7" location="'Abb Wirtschaftskraft'!A37" display="x" xr:uid="{924A5674-E02B-4FC7-8569-72B21660B59C}"/>
    <hyperlink ref="B12" location="'Abb Wirtschaftskraft'!A54" display="x" xr:uid="{AC09F65A-71B6-44CE-A295-0D4A8F38785E}"/>
    <hyperlink ref="B8" location="'Abb Wirtschaftskraft'!A71" display="x" xr:uid="{12E4069C-83CF-4EA2-9473-BCC9B6A05DFB}"/>
    <hyperlink ref="B9" location="'Abb Wirtschaftskraft'!A88" display="x" xr:uid="{FA6EF766-5C7B-4347-BB23-9A5F435A4376}"/>
    <hyperlink ref="B17" location="'Abb Binnendifferenzierung'!A3" display="x" xr:uid="{92562CC0-9AED-4385-933D-112BAE9DA807}"/>
    <hyperlink ref="A18" location="Binnendifferenzierung!A11" display="Binnendifferenzierung BIP je Erwerbstätigen" xr:uid="{CA878769-C2E8-4030-B8C2-B4553FEDF02D}"/>
    <hyperlink ref="B18" location="'Abb Binnendifferenzierung'!A71" display="x" xr:uid="{E3366BFE-8370-4507-8059-7B61A9A9C482}"/>
    <hyperlink ref="A4" location="Wirtschaftskraft!A149" display="BIP, Anteil an Deutschland" xr:uid="{38F3243E-999A-428C-8DE8-7CF840FACB09}"/>
    <hyperlink ref="B22" location="'Abb Wirtschaftswachstum'!A3" display="x" xr:uid="{993EBA87-EEDC-4BC8-8F0B-9C05A9AA7275}"/>
    <hyperlink ref="B22" location="'Abb Wirtschaftswachstum'!A37" display="x" xr:uid="{7D826E91-E954-4EDD-9676-BF2B0BF23E3C}"/>
    <hyperlink ref="B21" location="'Abb Wirtschaftswachstum'!A20" display="x" xr:uid="{CE54DBC9-4D4D-4E44-8664-EB05E9CE36EC}"/>
    <hyperlink ref="B23:B24" location="'Abb Wirtschaftswachstum'!A3" display="x" xr:uid="{BB99BE06-AC5B-4D56-8991-CCC896E9A524}"/>
    <hyperlink ref="B23" location="'Abb Wirtschaftswachstum'!A54" display="x" xr:uid="{C1FB35EE-96C6-4CE4-9850-D6245EE03BEF}"/>
    <hyperlink ref="B24" location="'Abb Wirtschaftswachstum'!A71" display="x" xr:uid="{AD2CEC50-EC18-46A4-9636-3454D42B9B9E}"/>
    <hyperlink ref="B25:B26" location="'Abb Wirtschaftswachstum'!A3" display="x" xr:uid="{399249C6-2923-4063-9C58-71E7354FD372}"/>
    <hyperlink ref="B25" location="'Abb Wirtschaftswachstum'!A88" display="x" xr:uid="{87F108F8-1F5E-485C-8C39-ACBBBB8DAD7A}"/>
    <hyperlink ref="B26" location="'Abb Wirtschaftswachstum'!A105" display="x" xr:uid="{EC6BC0F8-1A0D-4C15-99C2-AB4E3DF0D4EA}"/>
    <hyperlink ref="B27:B29" location="'Abb Wirtschaftswachstum'!A122" display="x" xr:uid="{73F77FE1-54C1-4B5F-8747-E007C2EA5DD0}"/>
    <hyperlink ref="B28" location="'Abb Wirtschaftswachstum'!A139" display="x" xr:uid="{4E75BD99-AB29-4737-9FA4-4426C0174DA9}"/>
    <hyperlink ref="B29" location="'Abb Wirtschaftswachstum'!A156" display="x" xr:uid="{A513A338-9E92-4E9E-8551-718E9A175ACE}"/>
    <hyperlink ref="B32:B38" location="'Abb Wirtschaftsstruktur'!A3" display="x" xr:uid="{15B8F770-9515-4622-BD86-D8711B87E969}"/>
    <hyperlink ref="B32" location="'Abb Wirtschaftsstruktur'!A20" display="x" xr:uid="{774800D9-590A-4393-B083-32227FCB5662}"/>
    <hyperlink ref="B33" location="'Abb Wirtschaftsstruktur'!A37" display="x" xr:uid="{C9FABEE6-2B39-4763-AB7A-35339B475552}"/>
    <hyperlink ref="B34" location="'Abb Wirtschaftsstruktur'!A54" display="x" xr:uid="{31F8771B-225E-4033-91AC-1385AB6DE353}"/>
    <hyperlink ref="B35" location="'Abb Wirtschaftsstruktur'!A77" display="x" xr:uid="{A36B0D6C-1892-4405-9705-5E3EFE34DCD9}"/>
    <hyperlink ref="B38:B42" location="'Abb Wirtschaftsstruktur'!A3" display="x" xr:uid="{EBA51230-796C-429A-B1AB-DD13C77FE082}"/>
    <hyperlink ref="B39" location="'Abb Wirtschaftsstruktur'!A105" display="x" xr:uid="{0BFEF6EE-0C40-4D5F-AA2C-28A8F38E1E35}"/>
    <hyperlink ref="B38" location="'Abb Wirtschaftsstruktur'!A88" display="x" xr:uid="{831F3F96-62B5-44F0-9D33-0102F5EC4990}"/>
    <hyperlink ref="B40" location="'Abb Wirtschaftsstruktur'!A122" display="x" xr:uid="{CDF0D814-3AFF-421D-AC95-9D82BD3A4EBE}"/>
    <hyperlink ref="B41" location="'Abb Wirtschaftsstruktur'!A139" display="x" xr:uid="{225BA687-CEBB-4CAF-BA2C-AE63DBB403B3}"/>
    <hyperlink ref="B42" location="'Abb Wirtschaftsstruktur'!A156" display="x" xr:uid="{D2991759-EEAF-45C5-8F4E-0915E55EC6EB}"/>
    <hyperlink ref="B46:B48" location="'Abb Investitionen'!A1" display="x" xr:uid="{87E5740C-B747-4247-BFAD-454EF31A9F60}"/>
    <hyperlink ref="B47" location="'Abb SV-Beschäftigte'!A20" display="x" xr:uid="{093AEFF4-7017-4FFC-8AB2-5F8999FB0648}"/>
    <hyperlink ref="B46" location="'Abb SV-Beschäftigte'!A3" display="x" xr:uid="{5B94C5A2-A681-40C0-8E82-180F9935BCBA}"/>
    <hyperlink ref="B48" location="'Abb SV-Beschäftigte'!A37" display="x" xr:uid="{039902E3-3C05-42A0-B4C3-FE78DFC498A5}"/>
    <hyperlink ref="B49" location="'Abb SV-Beschäftigte'!A54" display="x" xr:uid="{65B0D2B1-81F4-4CCD-8648-769888789C76}"/>
    <hyperlink ref="B51" location="'Abb SV-Beschäftigte'!A71" display="x" xr:uid="{455A5603-9E42-4829-B09E-3DC916CC7616}"/>
    <hyperlink ref="B83" location="'Abb Arbeitslosigkeit'!A20" display="x" xr:uid="{C4BCB897-B936-4683-B764-244D7AC5FDB2}"/>
    <hyperlink ref="B82" location="'Abb Arbeitslosigkeit'!A37" display="x" xr:uid="{3A7F6C4F-ED50-44E5-93DD-8A85B3E229FC}"/>
    <hyperlink ref="B84" location="'Abb Binnendifferenzierung'!A54" display="x" xr:uid="{C86FEF78-A8E8-460E-AB88-F3207F95F535}"/>
    <hyperlink ref="B69:B70" location="'Abb Arbeitsangebot'!A1" display="x" xr:uid="{B53FC0F4-0932-417A-82C4-5C64DFBD2AE4}"/>
    <hyperlink ref="B69" location="'Abb Arbeitsangebot'!A3" display="x" xr:uid="{A889A96D-5E1A-4109-A293-476836323CA4}"/>
    <hyperlink ref="B70" location="'Abb Arbeitsangebot'!A20" display="x" xr:uid="{FDBE7A04-7F8B-4B11-9A2A-FA3FD88280AC}"/>
    <hyperlink ref="B261:B263" location="'Abb Binnendifferenzierung'!A3" display="x" xr:uid="{ABAC3D87-520D-42BA-9C98-B965A096313E}"/>
    <hyperlink ref="B261" location="'Abb Binnendifferenzierung'!A20" display="x" xr:uid="{44C0C9D5-FC31-409E-B290-A5B85298B5F8}"/>
    <hyperlink ref="B262" location="'Abb Binnendifferenzierung'!A37" display="x" xr:uid="{046C4016-30DE-490E-A288-31CDD69F8DFD}"/>
    <hyperlink ref="B263" location="'Abb Binnendifferenzierung'!A54" display="x" xr:uid="{0F4A25EE-B29D-4749-877D-7CFB41697A7E}"/>
    <hyperlink ref="B260" location="'Abb Binnendifferenzierung'!A71" display="x" xr:uid="{E4F0D76F-6014-4591-9530-E450B272921B}"/>
    <hyperlink ref="B256" location="'Abb Sonstiges'!A20" display="x" xr:uid="{F55C73F4-69F3-4E30-9983-7C611DA9C924}"/>
    <hyperlink ref="B230" location="'Abb Bevölkerungsprognose'!A3" display="x" xr:uid="{6E1C0221-9C79-432A-8491-FE477D5EB31F}"/>
    <hyperlink ref="B231" location="'Abb Bevölkerungsprognose'!A54" display="x" xr:uid="{8A1147B0-2898-49CC-B54C-61A82334E276}"/>
    <hyperlink ref="B212:B215" location="'Abb Bevölkerung'!A1" display="x" xr:uid="{055A6D37-8EF6-4D08-9155-246363B7B1C4}"/>
    <hyperlink ref="B212" location="'Abb Bevölkerung'!A3" display="x" xr:uid="{CB250E82-C11E-47A4-951D-F98129135567}"/>
    <hyperlink ref="B213" location="'Abb Bevölkerung'!A20" display="x" xr:uid="{31720A0F-8D43-41E2-A60F-E007A539272E}"/>
    <hyperlink ref="B214" location="'Abb Bevölkerung'!A37" display="x" xr:uid="{AF8D5A4A-451A-4BFD-9776-5425B3DB1036}"/>
    <hyperlink ref="B215" location="'Abb Bevölkerung'!A54" display="x" xr:uid="{ED23A0BD-2F4C-4775-AA24-AC4409EBAA82}"/>
    <hyperlink ref="B216" location="'Abb Bevölkerung'!A71" display="x" xr:uid="{8C066DC4-07BE-4D99-A2BF-CED2435FD441}"/>
    <hyperlink ref="B217" location="'Abb Bevölkerung'!A88" display="x" xr:uid="{3971D049-D648-4BE4-828C-8DACEEAE2472}"/>
    <hyperlink ref="B218" location="'Abb Bevölkerung'!A105" display="x" xr:uid="{8DA513F2-4FF2-4AA2-AB89-62C9036F3DE5}"/>
    <hyperlink ref="B219" location="'Abb Bevölkerung'!A122" display="x" xr:uid="{E0E043C3-109C-45E1-A1BA-FB9607DCC57E}"/>
    <hyperlink ref="B220:B222" location="'Abb Bevölkerung'!A122" display="x" xr:uid="{8B7CF283-9357-4257-8033-7B70C069D925}"/>
    <hyperlink ref="B223" location="'Abb Bevölkerung'!A190" display="x" xr:uid="{54C7E693-CA5E-411B-9EB3-AFC7977CF255}"/>
    <hyperlink ref="B220" location="'Abb Bevölkerung'!A139" display="x" xr:uid="{F3451FD8-6CCD-470B-8473-FB5CC7C894E8}"/>
    <hyperlink ref="B222" location="'Abb Bevölkerung'!A156" display="x" xr:uid="{E24EABE5-664F-4D92-A5BF-3A538AD0E090}"/>
    <hyperlink ref="B225" location="'Abb Bevölkerung'!A207" display="x" xr:uid="{55F742BC-6B5D-402A-906A-3C41EC4B79EA}"/>
    <hyperlink ref="B228" location="'Abb Bevölkerung'!A190" display="x" xr:uid="{CD98F833-F3EC-4439-88F6-DDB312437D8B}"/>
    <hyperlink ref="B228" location="'Abb Bevölkerung'!A258" display="x" xr:uid="{978DD05F-0C53-4948-BC11-EE00F6EBC8F8}"/>
    <hyperlink ref="B227" location="'Abb Bevölkerung'!A275" display="x" xr:uid="{5DC63149-36ED-426F-9681-8B1E31383C1C}"/>
    <hyperlink ref="B206" location="'Abb Bildung'!A3" display="x" xr:uid="{E8966D99-0FA7-49CD-9F7B-32CDC5B4E600}"/>
    <hyperlink ref="B207:B208" location="'Abb Bildung'!A3" display="x" xr:uid="{935E0378-0563-4D8F-9F49-F376D44E25BE}"/>
    <hyperlink ref="B207" location="'Abb Bildung'!A37" display="x" xr:uid="{EDDD89FF-A270-48C3-8B77-EFC15333803A}"/>
    <hyperlink ref="B208" location="'Abb Bildung'!A122" display="x" xr:uid="{7BF0A38F-925C-4E62-BBB5-B5B70F936432}"/>
    <hyperlink ref="B209" location="'Abb Hochschulen'!A3" display="x" xr:uid="{0EC6479C-1789-48E0-8CC1-CF4A16106268}"/>
    <hyperlink ref="B194" location="'Abb Hochschulen'!A3" display="x" xr:uid="{70940182-64E4-426C-9405-EC4CE5B08A96}"/>
    <hyperlink ref="B195" location="'Abb Hochschulen'!A20" display="x" xr:uid="{9B8D528A-A176-463D-B326-A47103EF52CA}"/>
    <hyperlink ref="B196" location="'Abb Hochschulen'!A37" display="x" xr:uid="{389CE75B-6E64-4595-8CE2-07FCB28B4DC2}"/>
    <hyperlink ref="B197:B198" location="'Abb Hochschulen'!A37" display="x" xr:uid="{F1484F90-804B-4340-9EF4-A212FD140D29}"/>
    <hyperlink ref="B197" location="'Abb Hochschulen'!A54" display="x" xr:uid="{2FBF01E3-A2F0-42A8-A96E-A4255C83E84C}"/>
    <hyperlink ref="B198" location="'Abb Hochschulen'!A71" display="x" xr:uid="{F7E352CB-E6D2-4CE8-8A75-982CC435EEE9}"/>
    <hyperlink ref="B199" location="'Abb Hochschulen'!A88" display="x" xr:uid="{38137736-61B5-4DE6-886A-1574A030BE7A}"/>
    <hyperlink ref="B200" location="'Abb Hochschulen'!A156" display="x" xr:uid="{8DB5DD89-6378-476C-A50D-86EFFE0F9524}"/>
    <hyperlink ref="B201" location="'Abb Hochschulen'!A224" display="x" xr:uid="{72930DA7-A3FF-4D2C-8478-145974212188}"/>
    <hyperlink ref="B192:B193" location="'Abb Hochschulen'!A3" display="x" xr:uid="{09680874-1619-48D4-A2AF-CCE444E29EAC}"/>
    <hyperlink ref="B192" location="'Abb Hochschulen'!A241" display="x" xr:uid="{35683F0A-094C-4676-A0C3-D692FD5ED025}"/>
    <hyperlink ref="B193" location="'Abb Hochschulen'!A258" display="x" xr:uid="{2092F894-0BE6-419D-B4D2-7DEA1CD7495F}"/>
    <hyperlink ref="B202" location="'Abb Innovation'!A71" display="x" xr:uid="{A40A93A4-6539-46C0-BB8F-71C0A0C18B43}"/>
    <hyperlink ref="B203:B204" location="'Abb Innovation'!A71" display="x" xr:uid="{BAEB8C4F-B506-4245-983F-2C5613DB9453}"/>
    <hyperlink ref="B203" location="'Abb Innovation'!A105" display="x" xr:uid="{859AD45E-909D-4E03-A59E-8CD4D8E30A88}"/>
    <hyperlink ref="B204" location="'Abb Innovation'!A139" display="x" xr:uid="{3DACE029-8099-49CA-BCBB-9E3207B83D02}"/>
    <hyperlink ref="B185" location="'Abb Innovation'!A71" display="x" xr:uid="{A41F13F3-0A5E-4A3F-BB92-AAE1D9443663}"/>
    <hyperlink ref="B187" location="'Abb Innovation'!A105" display="x" xr:uid="{A3C54F4C-8233-44AC-BE44-E985428B0336}"/>
    <hyperlink ref="B189" location="'Abb Innovation'!A139" display="x" xr:uid="{89904839-6D7E-40CD-A16A-7AE257A95E5A}"/>
    <hyperlink ref="B181" location="'Abb Innovation'!A20" display="x" xr:uid="{5206AEC3-DFA8-4AE0-8D5F-D11300937315}"/>
    <hyperlink ref="B183" location="'Abb Innovation'!A37" display="x" xr:uid="{4F156B6B-6B5B-4CAE-AA4B-FA6F7A45D760}"/>
    <hyperlink ref="B184" location="'Abb Innovation'!A54" display="x" xr:uid="{796676C3-04FE-4D8E-95B0-235612DB9F4A}"/>
    <hyperlink ref="B186" location="'Abb Innovation'!A88" display="x" xr:uid="{813EA815-0805-4529-8440-01CE54BB73DC}"/>
    <hyperlink ref="B188" location="'Abb Innovation'!A122" display="x" xr:uid="{1068CF2C-8DB7-446C-94AB-EEB48EA67D19}"/>
    <hyperlink ref="B177" location="'Abb Außenhandel'!A3" display="x" xr:uid="{026B6B1E-1C8F-4C76-9879-82BC6387E80A}"/>
    <hyperlink ref="B178" location="'Abb Außenhandel'!A37" display="x" xr:uid="{CE3AA56D-3B1E-487E-A591-0E15927B48EC}"/>
    <hyperlink ref="B60" location="'Abb Investitionen'!A20" display="x" xr:uid="{F40ED04F-3BD8-4B36-9E37-98733EA64E58}"/>
    <hyperlink ref="B61:B62" location="'Abb Investitionen'!A20" display="x" xr:uid="{5E7EE495-7A5B-4343-A870-D87F2BE314D8}"/>
    <hyperlink ref="B61" location="'Abb Investitionen'!A37" display="x" xr:uid="{CED3C351-4914-49AA-A464-7FB0982ED0D1}"/>
    <hyperlink ref="B62" location="'Abb Investitionen'!A54" display="x" xr:uid="{ACFA25C0-A67F-4FFC-8C58-3CEF8AF98A4A}"/>
    <hyperlink ref="B63" location="'Abb Investitionen'!A71" display="x" xr:uid="{80CE0766-FE98-4949-9A49-A4C8BC9179EC}"/>
    <hyperlink ref="B64" location="'Abb Investitionen'!A88" display="x" xr:uid="{2E57B29B-0BFF-4223-95B6-9010196E5DCF}"/>
    <hyperlink ref="B65" location="'Abb Investitionen'!A122" display="x" xr:uid="{B2F3345D-EAB8-4208-BC8B-B2175070C85E}"/>
    <hyperlink ref="B67" location="'Abb Investitionen'!A139" display="x" xr:uid="{307BFFA6-4FDC-41B1-BD49-79D9F0426E84}"/>
    <hyperlink ref="B75" location="'Abb Arbeitsnachfrage'!A37" display="x" xr:uid="{A9546B3A-2A14-4D21-AE38-4A34F64EBA97}"/>
    <hyperlink ref="B76" location="'Abb Arbeitsnachfrage'!A54" display="x" xr:uid="{B2383F27-6470-4918-9833-BB32D7B2C7FE}"/>
    <hyperlink ref="B77:B79" location="'Abb Arbeitsnachfrage'!A54" display="x" xr:uid="{9A7225CB-8203-4175-A8A8-07458AE306BF}"/>
    <hyperlink ref="B77" location="'Abb Arbeitsnachfrage'!A105" display="x" xr:uid="{C921CC3F-AB62-4226-9367-76EC2ABD0809}"/>
    <hyperlink ref="B78" location="'Abb Arbeitsnachfrage'!A71" display="x" xr:uid="{5AC5C4F4-4EE7-449E-AF43-A849527D77D5}"/>
    <hyperlink ref="B79" location="'Abb Arbeitsnachfrage'!A88" display="x" xr:uid="{E7025A54-4B3C-41F4-86B3-1EEFBDADB907}"/>
    <hyperlink ref="B87" location="'Abb Löhne, Einkommen'!A20" display="x" xr:uid="{8121EC5A-73BB-45C4-AC87-0E46DBF550A9}"/>
    <hyperlink ref="B89" location="'Abb Löhne, Einkommen'!A37" display="x" xr:uid="{75AF0019-B34B-47B1-BAD9-70F60BCA81F0}"/>
    <hyperlink ref="B91" location="'Abb Löhne, Einkommen'!A54" display="x" xr:uid="{B497939E-8574-4067-A819-E6E19C42E396}"/>
    <hyperlink ref="B88" location="'Abb Einkommensverteilung'!A3" display="x" xr:uid="{71BE7CBE-86CA-4BF8-8C21-A262D03767C2}"/>
    <hyperlink ref="B90" location="'Abb Löhne, Einkommen'!A156" display="x" xr:uid="{3AB4D9DE-35EF-4B79-AF5E-AC93754B3953}"/>
    <hyperlink ref="B92" location="'Abb Löhne, Einkommen'!A173" display="x" xr:uid="{8DE460E6-B018-402A-BE92-7687C8D94AB2}"/>
    <hyperlink ref="B106" location="'Abb Löhne, Einkommen'!A88" display="x" xr:uid="{C0747571-3E4E-44D2-A5C6-B03570B3BAD8}"/>
    <hyperlink ref="B107" location="'Abb Löhne, Einkommen'!A105" display="x" xr:uid="{9780E610-49A6-4921-A0EB-1D8A0D7CA5DA}"/>
    <hyperlink ref="B108" location="'Abb Löhne, Einkommen'!A122" display="x" xr:uid="{CC5310C9-C652-4167-B157-E26FD69FDFA8}"/>
    <hyperlink ref="B109" location="'Abb Löhne, Einkommen'!A139" display="x" xr:uid="{709850F1-2995-4652-B89C-907EB38AAB6E}"/>
    <hyperlink ref="B110" location="'Abb Binnendifferenzierung'!A20" display="x" xr:uid="{2316361F-02AF-4910-A954-2B0AACE313A5}"/>
    <hyperlink ref="B111" location="'Abb Binnendifferenzierung'!A37" display="x" xr:uid="{5C24F046-0714-4189-884A-83BE8F18BB84}"/>
    <hyperlink ref="B97:B99" location="'Abb Lohnstückkosten'!A3" display="x" xr:uid="{9C588E7D-31C9-47AF-8D32-0FE779E2FFDD}"/>
    <hyperlink ref="B97" location="'Abb Lohnstückkosten'!A20" display="x" xr:uid="{0E59E49E-0151-4B1F-8934-86F487D11044}"/>
    <hyperlink ref="B98" location="'Abb Lohnstückkosten'!A37" display="x" xr:uid="{DDD497EB-BDCD-430D-B7D1-148E9CA7378D}"/>
    <hyperlink ref="B99" location="'Abb Lohnstückkosten'!A54" display="x" xr:uid="{2E2686DE-6C9F-43D6-B24C-3C419B0A6D50}"/>
    <hyperlink ref="B100:B103" location="'Abb Lohnstückkosten'!A3" display="x" xr:uid="{468F86C6-8C79-47C1-A26F-287CEEC16C23}"/>
    <hyperlink ref="B100" location="'Abb Lohnstückkosten'!A71" display="x" xr:uid="{DDB4C819-E0F6-486F-8DF8-841258156FFD}"/>
    <hyperlink ref="B101" location="'Abb Lohnstückkosten'!A88" display="x" xr:uid="{78E924C0-3C6E-4822-982B-CC9B3A5C8F5F}"/>
    <hyperlink ref="B102" location="'Abb Lohnstückkosten'!A105" display="x" xr:uid="{81138F2A-138B-4CA4-8870-FABA5C1735E2}"/>
    <hyperlink ref="B103" location="'Abb Lohnstückkosten'!A122" display="x" xr:uid="{A1DFB682-75AC-49D0-9C51-67A12E57FA13}"/>
    <hyperlink ref="B115" location="'Abb Einkommensverteilung'!A20" display="x" xr:uid="{B147F72E-1BAE-41E3-AEDA-CBA6BC52A4FC}"/>
    <hyperlink ref="B116" location="'Abb Einkommensverteilung'!A54" display="x" xr:uid="{4EC10A61-5E5C-4FEC-96E6-00AF06DB28FC}"/>
    <hyperlink ref="A117" location="Einkommensverteilung!A25" display="Armutsgefährdungsquote (Bundesmedian) 2024" xr:uid="{BACDBE88-C858-4C54-B274-5A84B00B96D2}"/>
    <hyperlink ref="B117" location="'Abb Einkommensverteilung'!A70" display="x" xr:uid="{1D46F793-BB4B-48F9-9BC2-85983A1B2410}"/>
    <hyperlink ref="B118" location="'Abb Renten'!A3" display="x" xr:uid="{06B3024C-744F-4C6E-A99E-9502D0F4AF85}"/>
    <hyperlink ref="B119" location="'Abb Renten'!A54" display="x" xr:uid="{101CDD5C-2982-4DC0-A019-A196F3074635}"/>
    <hyperlink ref="B123" location="'Abb Vermögen'!A20" display="x" xr:uid="{770176DC-7972-442B-A4D6-CC1614032398}"/>
    <hyperlink ref="B124" location="'Abb Vermögen'!A37" display="x" xr:uid="{DE1E4ED4-65F4-4915-863B-F9C35AA986EB}"/>
    <hyperlink ref="B128:B130" location="'Abb Industrie'!A1" display="x" xr:uid="{2DDA4971-C7A5-4473-AA84-95E33012237A}"/>
    <hyperlink ref="B128" location="'Abb Selbständige'!A3" display="x" xr:uid="{78DD4F61-CB3B-41ED-861D-3024D1403EE7}"/>
    <hyperlink ref="B129" location="'Abb Selbständige'!A20" display="x" xr:uid="{B7DB2534-ACC1-423A-8B98-C6BD763CADBE}"/>
    <hyperlink ref="B130" location="'Abb Selbständige'!A37" display="x" xr:uid="{DB59FEDB-2B8D-48C9-B57B-79BDA46642D1}"/>
    <hyperlink ref="B131" location="'Abb Selbständige'!A54" display="x" xr:uid="{DC535890-0303-4F7C-8A97-314A3AAF663B}"/>
    <hyperlink ref="B132" location="'Abb Unternehmen'!A258" display="x" xr:uid="{B9470399-25AD-487B-8B26-42C25ADCB8C9}"/>
    <hyperlink ref="B139" location="'Abb Industrie'!A37" display="x" xr:uid="{83BA5BC4-D841-45DD-8E53-FFB8B36BAF5B}"/>
    <hyperlink ref="B141" location="'Abb Industrie'!A54" display="x" xr:uid="{8E58C6B5-0798-4600-A8F6-678F8B59A9C7}"/>
    <hyperlink ref="B145" location="'Abb Industrie'!A71" display="x" xr:uid="{F712FF54-7CCD-4B38-985E-338B252A5160}"/>
    <hyperlink ref="B146:B147" location="'Abb Industrie'!A71" display="x" xr:uid="{4F830219-E929-415F-A0EF-2C3430CE62C3}"/>
    <hyperlink ref="B146" location="'Abb Industrie'!A88" display="x" xr:uid="{A6C08F1B-E118-41D7-A804-2713B3CD3BEC}"/>
    <hyperlink ref="B147:B150" location="'Abb Industrie'!A71" display="x" xr:uid="{317EB245-1F9F-465E-8819-21652DFCE1EB}"/>
    <hyperlink ref="B148" location="'Abb Industrie'!A122" display="x" xr:uid="{C732CA82-CD5A-4F8D-AC64-92263FACD3BD}"/>
    <hyperlink ref="B149" location="'Abb Industrie'!A139" display="x" xr:uid="{05D2BAC0-9BD9-4990-83DC-9FF56AE8E68A}"/>
    <hyperlink ref="B150" location="'Abb Industrie'!A156" display="x" xr:uid="{B8373035-F2F4-40BC-A7F6-996F005B49A5}"/>
    <hyperlink ref="B147" location="'Abb Industrie'!A7105" display="x" xr:uid="{018A92D8-EC7C-453F-A4B3-3B423D65DD01}"/>
    <hyperlink ref="B170" location="'Abb Beschäftigtenstatistik'!A3" display="x" xr:uid="{B3A805A8-62DA-45AB-A4A0-77A7F7D9C81F}"/>
    <hyperlink ref="B171" location="'Abb Beschäftigtenstatistik'!A53" display="x" xr:uid="{30C53888-5ED6-48C7-B9BA-EEB8EC1601C0}"/>
    <hyperlink ref="B138" location="'Abb Beschäftigtenstatistik'!A53" display="x" xr:uid="{D272502E-66D1-46DD-9238-AF0302A4DC3F}"/>
    <hyperlink ref="B168" location="'Abb Beschäftigtenstatistik'!A20" display="x" xr:uid="{B9A31287-A3EC-46A8-9448-B5666A75F0E1}"/>
    <hyperlink ref="B169" location="'Abb Beschäftigtenstatistik'!A70" display="x" xr:uid="{E063773A-4E79-41FC-A10F-5E05C3A5B2A2}"/>
    <hyperlink ref="B134" location="'Abb Beschäftigtenstatistik'!A70" display="x" xr:uid="{A2CC1357-B16E-4663-8B81-AB4E25D5AE1D}"/>
    <hyperlink ref="B167" location="'Abb Unternehmen'!A275" display="x" xr:uid="{3F46C7D1-ECA6-4255-8CCC-BA3836F16EBB}"/>
    <hyperlink ref="B166" location="'Abb Unternehmen'!A258" display="x" xr:uid="{B8906D47-7A74-4495-B3A4-C00B142B230B}"/>
    <hyperlink ref="B165" location="'Abb Unternehmen'!A241" display="x" xr:uid="{12224E91-F2E2-472E-91DB-2801CD79BACD}"/>
    <hyperlink ref="B164" location="'Abb Unternehmen'!A224" display="x" xr:uid="{1CD0649B-5690-4F09-9816-C1A6E7A946DD}"/>
    <hyperlink ref="B160" location="'Abb Unternehmen'!A173" display="x" xr:uid="{24E96776-B4A8-449E-967A-0A6A49058850}"/>
    <hyperlink ref="B158:B159" location="'Abb Unternehmen'!A173" display="x" xr:uid="{4FFFCE9C-946F-4189-BA91-B509A37F8E43}"/>
    <hyperlink ref="B158" location="'Abb Unternehmen'!A122" display="x" xr:uid="{A84341FC-1ADC-4748-8F84-84997D4563AC}"/>
    <hyperlink ref="B159" location="'Abb Unternehmen'!A156" display="x" xr:uid="{CE3D999B-3580-4880-9D9B-20F126B47596}"/>
    <hyperlink ref="B157" location="'Abb Unternehmen'!A105" display="x" xr:uid="{6B449298-004D-45CD-8766-0AFD431C0D81}"/>
    <hyperlink ref="B156" location="'Abb Unternehmen'!A88" display="x" xr:uid="{0293E409-41BE-4BC1-9D6B-3F3024898241}"/>
    <hyperlink ref="B154:B155" location="'Abb Unternehmen'!A88" display="x" xr:uid="{27569EC4-067C-4E80-A825-26C39B222DC4}"/>
    <hyperlink ref="B154" location="'Abb Unternehmen'!A3" display="x" xr:uid="{0D45D050-FA35-4BCD-B9FE-01FDD4985A7D}"/>
    <hyperlink ref="B155" location="'Abb Unternehmen'!A20" display="x" xr:uid="{235AEA53-64BB-40E5-8BAE-04435A87069F}"/>
    <hyperlink ref="B238" location="'Abb Staat'!A3" display="x" xr:uid="{050E12ED-6991-4EEF-9A35-B049AE42403B}"/>
    <hyperlink ref="B240" location="'Abb Staat'!A20" display="x" xr:uid="{49D02FEC-9CEC-4771-8533-0DB5A82EA966}"/>
    <hyperlink ref="B242" location="'Abb Staat'!A54" display="x" xr:uid="{EF9103BA-67FD-42D9-B62B-6F9347B2FEBB}"/>
    <hyperlink ref="B243" location="'Abb Staat'!A71" display="x" xr:uid="{DC4FE412-B383-4FED-8830-F2B67C538DD8}"/>
    <hyperlink ref="B244" location="'Abb Staat'!A88" display="x" xr:uid="{AE964AE5-31D9-4E25-B5E7-EEF23788A968}"/>
    <hyperlink ref="B246" location="'Abb Staat'!A105" display="x" xr:uid="{1753C72B-116D-4AF8-BAC5-48F583F81585}"/>
    <hyperlink ref="B247" location="'Abb Staat'!A122" display="x" xr:uid="{0896B475-9E50-4D3F-A45D-A5A9E47A5599}"/>
    <hyperlink ref="B248" location="'Abb Staat'!A139" display="x" xr:uid="{E4DE20F1-41AF-4181-A624-7611C8F1AA26}"/>
    <hyperlink ref="B249" location="'Abb Staat'!A156" display="x" xr:uid="{DF7C3A70-834D-45B2-BCBD-37688F0680E6}"/>
    <hyperlink ref="B250" location="'Abb Staat'!A173" display="x" xr:uid="{12320969-21D6-45DA-AB3C-AD15DD0BE401}"/>
    <hyperlink ref="B251" location="'Abb Staat'!A190" display="x" xr:uid="{CBB046DF-52C8-404B-80B1-112BA0C06168}"/>
    <hyperlink ref="B252" location="'Abb Staat'!A207" display="x" xr:uid="{25533D6A-8747-4D02-B968-2D0FC36EC170}"/>
    <hyperlink ref="B239" location="'Abb Staat'!A224" display="x" xr:uid="{F954713F-CBDB-4D15-8D6E-6C7AE6D325AD}"/>
    <hyperlink ref="B36" location="'Abb Staat'!A224" display="x" xr:uid="{7E9D17AA-D499-45E6-9ED9-D051240BCFD4}"/>
    <hyperlink ref="A36" location="Staat!A87" display="Anteil an Erwerbstätigen: Staatliche Sektoren (Öffentliche Dienstleister, Gesundheitswesen, Erziehung/Unterricht)" xr:uid="{8843C154-9B01-43DB-92AB-E2056BF45B15}"/>
    <hyperlink ref="B135" location="'Abb Unternehmen'!A105" display="x" xr:uid="{5FD82982-57D0-4E09-BC42-9634EAC8E02E}"/>
    <hyperlink ref="B50" location="'Abb SV-Beschäftigte'!A185" display="x" xr:uid="{EA00367C-880C-42B0-8FFC-D8660F1778D0}"/>
    <hyperlink ref="B52" location="'Abb SV-Beschäftigte'!A202" display="x" xr:uid="{60332B18-2C8A-41D9-8B2E-590D350DE173}"/>
    <hyperlink ref="A72" location="Arbeitsnachfrage!A90" display="Erwerbstätige (Inland), Anteil an Deutschland" xr:uid="{8C227854-1745-4236-BD04-AD19E4C582E4}"/>
    <hyperlink ref="A211" location="Bevölkerung!A162" display="Bevölkerung insg., Anteil an Deutschland" xr:uid="{0B9AC0F1-EAEF-4A16-8800-FEB1C0E77CF0}"/>
    <hyperlink ref="A140" location="Industrie!A103" display="Umsatzproduktivität nach Branchen (Industriestatistik) 2024" xr:uid="{AD427F11-637D-4E46-96D5-78EA87A2E45C}"/>
    <hyperlink ref="A137" location="Industrie!A39" display="Umsatz je Betrieb (Industriestatistik)" xr:uid="{9E7DE251-013F-4445-ACF0-7F3F60E0DAA3}"/>
    <hyperlink ref="C134" location="Industrie!A3" display="Zahl der Betriebe (Industriestatistik)" xr:uid="{C92B103F-304D-41AC-8D1A-42443547FC15}"/>
    <hyperlink ref="A16" location="Wirtschaftskraft!A94" display="BWS je Erwerbstätigen 2024, Übersicht über alle Sektoren" xr:uid="{C9771CDF-F5B5-418B-A01E-D1D523579962}"/>
    <hyperlink ref="A84" location="Binnendifferenzierung!A32" display="Binnendifferenzierung Arbeitslosenquote" xr:uid="{78A03CC9-E120-47D4-B172-205596DD6BFC}"/>
    <hyperlink ref="C31" location="Wirtschaftsstruktur!A104" display="Erwerbstätige Verarbeitendes Gewerbe" xr:uid="{648D3720-E14E-4386-8CE6-2448FA9E76DD}"/>
    <hyperlink ref="A37" location="Wirtschaftsstruktur!A87" display="Anteile der Sektoren an den Erwerbstätigen im Überblick " xr:uid="{01BCE538-5A0F-4A19-A111-37962C2BC914}"/>
    <hyperlink ref="A226" location="Bevölkerung!A155" display="Altersstruktur 2024 der Erwerbstätigen (Wohnort) in % " xr:uid="{0F3B6EEA-3B02-48A4-A28A-D260FD00DC8E}"/>
    <hyperlink ref="A57" location="Bevölkerung!A143" display="Altersstruktur 2024 in % der Erwerbstätigen" xr:uid="{BF37B1C8-D08C-4150-A9B2-EBEDBC129233}"/>
    <hyperlink ref="A182" location="Innovation!A23" display="Zusammensetzung der internen FuE-Aufwendungen der Wirtschaft, in %" xr:uid="{2B306B65-5750-436A-8830-04E2EB58C981}"/>
    <hyperlink ref="C12" location="Wirtschaftskraft!A131" display="BWS je Arbeitsstunde Verarbeitendes Gewerbe" xr:uid="{3F61B53E-9C49-4E98-99F1-A4128D6D407F}"/>
    <hyperlink ref="C135" location="Industrie!A12" display="Zahl der Beschäftigten (Industriestatistik)" xr:uid="{8F65A049-5462-46EE-8481-2BD7B2CDAB77}"/>
    <hyperlink ref="A207" location="Bildung!A22" display="Ergebnisse INSM Schulleistungsvergleich, Westdeutschland=100" xr:uid="{8F26C46E-C8FE-4DD7-B608-50E79FB9123D}"/>
    <hyperlink ref="A221" location="Bevölkerung!A99" display="Erwerbswanderungssaldo (je 1.000 Einwohner der gleichaltrigen Altersgruppe)" xr:uid="{CA196A37-40AF-4870-BBEF-4E466F42DFE1}"/>
    <hyperlink ref="A224" location="Bevölkerung!A118" display="Geburtenrate" xr:uid="{2562DE20-94D1-4D94-BBFB-7F0D542EFAE8}"/>
    <hyperlink ref="B224" location="'Abb Bevölkerung'!A292" display="x" xr:uid="{ED17C443-06EC-4A44-A798-B419056686A9}"/>
    <hyperlink ref="B221" location="'Abb Bevölkerung'!A173" display="x" xr:uid="{FBCD5C63-037B-412A-A4F8-DCA66DC240A9}"/>
    <hyperlink ref="B163" location="'Abb Unternehmen'!A207" display="x" xr:uid="{F5AE4CBF-221A-4C1E-B26C-0D09FA81BAB6}"/>
  </hyperlink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8CD0-50F9-4D8F-86FD-AF201A00D4B5}">
  <sheetPr codeName="Tabelle16"/>
  <dimension ref="A1:AA101"/>
  <sheetViews>
    <sheetView workbookViewId="0">
      <pane xSplit="1" ySplit="1" topLeftCell="B2" activePane="bottomRight" state="frozen"/>
      <selection pane="topRight" activeCell="B1" sqref="B1"/>
      <selection pane="bottomLeft" activeCell="A2" sqref="A2"/>
      <selection pane="bottomRight" activeCell="B11" sqref="B11"/>
    </sheetView>
  </sheetViews>
  <sheetFormatPr baseColWidth="10" defaultColWidth="11.453125" defaultRowHeight="14.5" x14ac:dyDescent="0.35"/>
  <cols>
    <col min="2" max="2" width="21" bestFit="1" customWidth="1"/>
    <col min="3" max="3" width="23.26953125" bestFit="1" customWidth="1"/>
    <col min="4" max="4" width="19.453125" bestFit="1" customWidth="1"/>
    <col min="5" max="5" width="19.81640625" bestFit="1" customWidth="1"/>
    <col min="6" max="6" width="19.453125" bestFit="1" customWidth="1"/>
    <col min="7" max="7" width="27.26953125" bestFit="1" customWidth="1"/>
    <col min="8" max="8" width="18.81640625" style="4" bestFit="1" customWidth="1"/>
    <col min="9" max="9" width="18.81640625" bestFit="1" customWidth="1"/>
    <col min="10" max="11" width="19.453125" bestFit="1" customWidth="1"/>
    <col min="12" max="22" width="21" bestFit="1" customWidth="1"/>
    <col min="24" max="24" width="14.81640625" customWidth="1"/>
    <col min="26" max="26" width="15" customWidth="1"/>
  </cols>
  <sheetData>
    <row r="1" spans="1:27" x14ac:dyDescent="0.35">
      <c r="A1" s="4" t="s">
        <v>744</v>
      </c>
    </row>
    <row r="2" spans="1:27" s="41" customFormat="1" ht="37" customHeight="1" x14ac:dyDescent="0.35">
      <c r="A2" s="43" t="s">
        <v>416</v>
      </c>
      <c r="B2" s="43" t="s">
        <v>308</v>
      </c>
      <c r="C2" s="43" t="s">
        <v>259</v>
      </c>
      <c r="D2" s="43" t="s">
        <v>260</v>
      </c>
      <c r="E2" s="43" t="s">
        <v>261</v>
      </c>
      <c r="F2" s="43" t="s">
        <v>262</v>
      </c>
      <c r="G2" s="43" t="s">
        <v>263</v>
      </c>
      <c r="H2" s="44" t="s">
        <v>417</v>
      </c>
      <c r="I2" s="43" t="s">
        <v>418</v>
      </c>
      <c r="J2" s="43" t="s">
        <v>419</v>
      </c>
      <c r="K2" s="43" t="s">
        <v>420</v>
      </c>
      <c r="L2" s="43" t="s">
        <v>268</v>
      </c>
      <c r="M2" s="43" t="s">
        <v>269</v>
      </c>
      <c r="N2" s="43" t="s">
        <v>270</v>
      </c>
      <c r="O2" s="43" t="s">
        <v>271</v>
      </c>
      <c r="P2" s="43" t="s">
        <v>272</v>
      </c>
      <c r="Q2" s="43" t="s">
        <v>309</v>
      </c>
      <c r="R2" s="43" t="s">
        <v>274</v>
      </c>
      <c r="S2" s="43" t="s">
        <v>275</v>
      </c>
      <c r="T2" s="43" t="s">
        <v>276</v>
      </c>
      <c r="U2" s="43" t="s">
        <v>277</v>
      </c>
      <c r="V2" s="43" t="s">
        <v>278</v>
      </c>
      <c r="X2" s="43" t="str">
        <f>Industrie!X2</f>
        <v>Min Westdeutschland ohne Berlin</v>
      </c>
      <c r="Y2" s="43"/>
      <c r="Z2" s="43" t="str">
        <f>Industrie!Z2</f>
        <v>Max Westdeutschland ohne Berlin</v>
      </c>
      <c r="AA2" s="43"/>
    </row>
    <row r="4" spans="1:27" x14ac:dyDescent="0.35">
      <c r="A4">
        <f>'[1]Industrie 2023'!A17</f>
        <v>1</v>
      </c>
      <c r="B4" t="str">
        <f>'[1]Industrie 2024'!B17</f>
        <v>Automobilbau (24,7%)</v>
      </c>
      <c r="C4" t="str">
        <f>'[1]Industrie 2024'!C17</f>
        <v>Maschinenbau (34,0%)</v>
      </c>
      <c r="D4" t="str">
        <f>'[1]Industrie 2024'!D17</f>
        <v>Automobilbau (29,6%)</v>
      </c>
      <c r="E4" t="str">
        <f>'[1]Industrie 2024'!E17</f>
        <v>Chemie (19,2%)</v>
      </c>
      <c r="F4" t="str">
        <f>'[1]Industrie 2024'!F17</f>
        <v>Metallwaren (12,8%)</v>
      </c>
      <c r="G4" t="str">
        <f>'[1]Industrie 2024'!G17</f>
        <v>Pharmazie (17,2%)</v>
      </c>
      <c r="H4" s="4" t="str">
        <f>'[1]Industrie 2024'!H17</f>
        <v>Automobilbau (15,0%)</v>
      </c>
      <c r="I4" t="str">
        <f>'[1]Industrie 2024'!I17</f>
        <v>Automobilbau (17,1%)</v>
      </c>
      <c r="J4" t="str">
        <f>'[1]Industrie 2024'!J17</f>
        <v>Automobilbau (24,3%)</v>
      </c>
      <c r="K4" t="str">
        <f>'[1]Industrie 2024'!K17</f>
        <v>Automobilbau (24,7%)</v>
      </c>
      <c r="L4" t="str">
        <f>'[1]Industrie 2024'!L17</f>
        <v>Automobilbau (31,9%)</v>
      </c>
      <c r="M4" t="str">
        <f>'[1]Industrie 2024'!M17</f>
        <v>Automobilbau (36,4%)</v>
      </c>
      <c r="N4" t="str">
        <f>'[1]Industrie 2024'!N17</f>
        <v>Automobilbau (43,0%)</v>
      </c>
      <c r="O4" t="str">
        <f>'[1]Industrie 2024'!O17</f>
        <v>Mineralöl (56,9%)</v>
      </c>
      <c r="P4" t="str">
        <f>'[1]Industrie 2024'!P17</f>
        <v>Automobilbau (14,8%)</v>
      </c>
      <c r="Q4" t="str">
        <f>'[1]Industrie 2024'!Q17</f>
        <v>Automobilbau (40,7%)</v>
      </c>
      <c r="R4" t="str">
        <f>'[1]Industrie 2024'!R17</f>
        <v>Maschinenbau (13,5%)</v>
      </c>
      <c r="S4" t="str">
        <f>'[1]Industrie 2024'!S17</f>
        <v>Chemie (26,8%)</v>
      </c>
      <c r="T4" t="str">
        <f>'[1]Industrie 2024'!T17</f>
        <v>Automobilbau (27,4%)</v>
      </c>
      <c r="U4" t="str">
        <f>'[1]Industrie 2024'!U17</f>
        <v>Lebensmittel (20,0%)</v>
      </c>
      <c r="V4" t="str">
        <f>'[1]Industrie 2024'!V17</f>
        <v>Automobilbau (23,8%)</v>
      </c>
    </row>
    <row r="5" spans="1:27" x14ac:dyDescent="0.35">
      <c r="A5">
        <f>'[1]Industrie 2023'!A18</f>
        <v>2</v>
      </c>
      <c r="B5" t="str">
        <f>'[1]Industrie 2024'!B18</f>
        <v>Mineralöl (12,0%)</v>
      </c>
      <c r="C5" t="str">
        <f>'[1]Industrie 2024'!C18</f>
        <v>Lebensmittel (24,4%)</v>
      </c>
      <c r="D5" t="str">
        <f>'[1]Industrie 2024'!D18</f>
        <v>Maschinenbau (10,7%)</v>
      </c>
      <c r="E5" t="str">
        <f>'[1]Industrie 2024'!E18</f>
        <v>Lebensmittel (16,9%)</v>
      </c>
      <c r="F5" t="str">
        <f>'[1]Industrie 2024'!F18</f>
        <v>Lebensmittel (11,7%)</v>
      </c>
      <c r="G5" t="str">
        <f>'[1]Industrie 2024'!G18</f>
        <v>Elektronik (10,4%)</v>
      </c>
      <c r="H5" s="4" t="str">
        <f>'[1]Industrie 2024'!H18</f>
        <v>Lebensmittel (12,2%)</v>
      </c>
      <c r="I5" t="str">
        <f>'[1]Industrie 2024'!I18</f>
        <v>Lebensmittel (12,7%)</v>
      </c>
      <c r="J5" t="str">
        <f>'[1]Industrie 2024'!J18</f>
        <v>Maschinenbau (12,2%)</v>
      </c>
      <c r="K5" t="str">
        <f>'[1]Industrie 2024'!K18</f>
        <v>Maschinenbau (12,3%)</v>
      </c>
      <c r="L5" t="str">
        <f>'[1]Industrie 2024'!L18</f>
        <v>Maschinenbau (18,1%)</v>
      </c>
      <c r="M5" t="str">
        <f>'[1]Industrie 2024'!M18</f>
        <v>Maschinenbau (12,9%)</v>
      </c>
      <c r="N5" t="str">
        <f>'[1]Industrie 2024'!N18</f>
        <v>Sonst. Fahrzeuge (12,7%)</v>
      </c>
      <c r="O5" t="str">
        <f>'[1]Industrie 2024'!O18</f>
        <v>Reparatur (5,6%)</v>
      </c>
      <c r="P5" t="str">
        <f>'[1]Industrie 2024'!P18</f>
        <v>Pharmazie (14,0%)</v>
      </c>
      <c r="Q5" t="str">
        <f>'[1]Industrie 2024'!Q18</f>
        <v>Lebensmittel (15,6%)</v>
      </c>
      <c r="R5" t="str">
        <f>'[1]Industrie 2024'!R18</f>
        <v>Chemie (13,4%)</v>
      </c>
      <c r="S5" t="str">
        <f>'[1]Industrie 2024'!S18</f>
        <v>Maschinenbau (11,2%)</v>
      </c>
      <c r="T5" t="str">
        <f>'[1]Industrie 2024'!T18</f>
        <v>Maschinenbau (16,8%)</v>
      </c>
      <c r="U5" t="str">
        <f>'[1]Industrie 2024'!U18</f>
        <v>Maschinenbau (12,4%)</v>
      </c>
      <c r="V5" t="str">
        <f>'[1]Industrie 2024'!V18</f>
        <v>Maschinenbau (12,0%)</v>
      </c>
    </row>
    <row r="6" spans="1:27" x14ac:dyDescent="0.35">
      <c r="A6">
        <f>'[1]Industrie 2023'!A19</f>
        <v>3</v>
      </c>
      <c r="B6" t="str">
        <f>'[1]Industrie 2024'!B19</f>
        <v>Lebensmittel (10,6%)</v>
      </c>
      <c r="C6" t="str">
        <f>'[1]Industrie 2024'!C19</f>
        <v>Holz (4,9%)</v>
      </c>
      <c r="D6" t="str">
        <f>'[1]Industrie 2024'!D19</f>
        <v>Lebensmittel (8,3%)</v>
      </c>
      <c r="E6" t="str">
        <f>'[1]Industrie 2024'!E19</f>
        <v>Mineralöl (15,5%)</v>
      </c>
      <c r="F6" t="str">
        <f>'[1]Industrie 2024'!F19</f>
        <v>Maschinenbau (10,5%)</v>
      </c>
      <c r="G6" t="str">
        <f>'[1]Industrie 2024'!G19</f>
        <v>Lebensmittel (9,1%)</v>
      </c>
      <c r="H6" s="4" t="str">
        <f>'[1]Industrie 2024'!H19</f>
        <v>Maschinenbau (9,9%)</v>
      </c>
      <c r="I6" t="str">
        <f>'[1]Industrie 2024'!I19</f>
        <v>Maschinenbau (10,3%)</v>
      </c>
      <c r="J6" t="str">
        <f>'[1]Industrie 2024'!J19</f>
        <v>Lebensmittel (8,5%)</v>
      </c>
      <c r="K6" t="str">
        <f>'[1]Industrie 2024'!K19</f>
        <v>Lebensmittel (8,5%)</v>
      </c>
      <c r="L6" t="str">
        <f>'[1]Industrie 2024'!L19</f>
        <v>Elektronik (6,9%)</v>
      </c>
      <c r="M6" t="str">
        <f>'[1]Industrie 2024'!M19</f>
        <v>Lebensmittel (7,6%)</v>
      </c>
      <c r="N6" t="str">
        <f>'[1]Industrie 2024'!N19</f>
        <v>Lebensmittel (8,8%)</v>
      </c>
      <c r="O6" t="str">
        <f>'[1]Industrie 2024'!O19</f>
        <v>Sonst. Fahrzeuge (5,5%)</v>
      </c>
      <c r="P6" t="str">
        <f>'[1]Industrie 2024'!P19</f>
        <v>Chemie (10,8%)</v>
      </c>
      <c r="Q6" t="str">
        <f>'[1]Industrie 2024'!Q19</f>
        <v>Maschinenbau (7,2%)</v>
      </c>
      <c r="R6" t="str">
        <f>'[1]Industrie 2024'!R19</f>
        <v>Lebensmittel (11,7%)</v>
      </c>
      <c r="S6" t="str">
        <f>'[1]Industrie 2024'!S19</f>
        <v>Automobilbau (10,4%)</v>
      </c>
      <c r="T6" t="str">
        <f>'[1]Industrie 2024'!T19</f>
        <v>Metallerzeugung (15,8%)</v>
      </c>
      <c r="U6" t="str">
        <f>'[1]Industrie 2024'!U19</f>
        <v>Reparatur (8,3%)</v>
      </c>
      <c r="V6" t="str">
        <f>'[1]Industrie 2024'!V19</f>
        <v>Lebensmittel (9,0%)</v>
      </c>
    </row>
    <row r="7" spans="1:27" x14ac:dyDescent="0.35">
      <c r="A7">
        <f>'[1]Industrie 2023'!A20</f>
        <v>4</v>
      </c>
      <c r="B7" t="str">
        <f>'[1]Industrie 2024'!B20</f>
        <v>Metallerzeugung (9,0%)</v>
      </c>
      <c r="C7" t="str">
        <f>'[1]Industrie 2024'!C20</f>
        <v>Automobilbau (4,8%)</v>
      </c>
      <c r="D7" t="str">
        <f>'[1]Industrie 2024'!D20</f>
        <v>Metallwaren (7,6%)</v>
      </c>
      <c r="E7" t="str">
        <f>'[1]Industrie 2024'!E20</f>
        <v>Metallerzeugung (8,3%)</v>
      </c>
      <c r="F7" t="str">
        <f>'[1]Industrie 2024'!F20</f>
        <v>Automobilbau (9,5%)</v>
      </c>
      <c r="G7" t="str">
        <f>'[1]Industrie 2024'!G20</f>
        <v>Maschinenbau (7,0%)</v>
      </c>
      <c r="H7" s="4" t="str">
        <f>'[1]Industrie 2024'!H20</f>
        <v>Chemie (6,6%)</v>
      </c>
      <c r="I7" t="str">
        <f>'[1]Industrie 2024'!I20</f>
        <v>Chemie (7,3%)</v>
      </c>
      <c r="J7" t="str">
        <f>'[1]Industrie 2024'!J20</f>
        <v>Chemie (7,1%)</v>
      </c>
      <c r="K7" t="str">
        <f>'[1]Industrie 2024'!K20</f>
        <v>Chemie (7,2%)</v>
      </c>
      <c r="L7" t="str">
        <f>'[1]Industrie 2024'!L20</f>
        <v>Metallwaren (6,7%)</v>
      </c>
      <c r="M7" t="str">
        <f>'[1]Industrie 2024'!M20</f>
        <v>Elektronik (7,1%)</v>
      </c>
      <c r="N7" t="str">
        <f>'[1]Industrie 2024'!N20</f>
        <v>Metallerzeugung (5,6%)</v>
      </c>
      <c r="O7" t="str">
        <f>'[1]Industrie 2024'!O20</f>
        <v>Maschinenbau (3,2%)</v>
      </c>
      <c r="P7" t="str">
        <f>'[1]Industrie 2024'!P20</f>
        <v>Maschinenbau (8,5%)</v>
      </c>
      <c r="Q7" t="str">
        <f>'[1]Industrie 2024'!Q20</f>
        <v>Chemie (4,6%)</v>
      </c>
      <c r="R7" t="str">
        <f>'[1]Industrie 2024'!R20</f>
        <v>Metallerzeugung (11,4%)</v>
      </c>
      <c r="S7" t="str">
        <f>'[1]Industrie 2024'!S20</f>
        <v>Metallwaren (6,1%)</v>
      </c>
      <c r="T7" t="str">
        <f>'[1]Industrie 2024'!T20</f>
        <v>Metallwaren (9,7%)</v>
      </c>
      <c r="U7" t="str">
        <f>'[1]Industrie 2024'!U20</f>
        <v>Mineralöl (8,1%)</v>
      </c>
      <c r="V7" t="str">
        <f>'[1]Industrie 2024'!V20</f>
        <v>Chemie (7,1%)</v>
      </c>
    </row>
    <row r="8" spans="1:27" x14ac:dyDescent="0.35">
      <c r="A8">
        <f>'[1]Industrie 2023'!A21</f>
        <v>5</v>
      </c>
      <c r="B8" t="str">
        <f>'[1]Industrie 2024'!B21</f>
        <v>Chemie (5,7%)</v>
      </c>
      <c r="C8" t="str">
        <f>'[1]Industrie 2024'!C21</f>
        <v>Metallwaren (3,8%)</v>
      </c>
      <c r="D8" t="str">
        <f>'[1]Industrie 2024'!D21</f>
        <v>Elektronik (7,1%)</v>
      </c>
      <c r="E8" t="str">
        <f>'[1]Industrie 2024'!E21</f>
        <v>Maschinenbau (4,9%)</v>
      </c>
      <c r="F8" t="str">
        <f>'[1]Industrie 2024'!F21</f>
        <v>Elektronik (8,8%)</v>
      </c>
      <c r="G8" t="str">
        <f>'[1]Industrie 2024'!G21</f>
        <v>Elektrische Ausrüstungen (6,8%)</v>
      </c>
      <c r="H8" s="4" t="str">
        <f>'[1]Industrie 2024'!H21</f>
        <v>Metallwaren (6,4%)</v>
      </c>
      <c r="I8" t="str">
        <f>'[1]Industrie 2024'!I21</f>
        <v>Metallwaren (7,0%)</v>
      </c>
      <c r="J8" t="str">
        <f>'[1]Industrie 2024'!J21</f>
        <v>Metallwaren (5,5%)</v>
      </c>
      <c r="K8" t="str">
        <f>'[1]Industrie 2024'!K21</f>
        <v>Metallwaren (5,6%)</v>
      </c>
      <c r="L8" t="str">
        <f>'[1]Industrie 2024'!L21</f>
        <v>Elektrische Ausrüstungen (6,1%)</v>
      </c>
      <c r="M8" t="str">
        <f>'[1]Industrie 2024'!M21</f>
        <v>Elektrische Ausrüstungen (5,8%)</v>
      </c>
      <c r="N8" t="str">
        <f>'[1]Industrie 2024'!N21</f>
        <v>Elektronik (3,6%)</v>
      </c>
      <c r="O8" t="str">
        <f>'[1]Industrie 2024'!O21</f>
        <v>Lebensmittel (2,9%)</v>
      </c>
      <c r="P8" t="str">
        <f>'[1]Industrie 2024'!P21</f>
        <v>Metallerzeugung (6,2%)</v>
      </c>
      <c r="Q8" t="str">
        <f>'[1]Industrie 2024'!Q21</f>
        <v>Metallwaren (4,1%)</v>
      </c>
      <c r="R8" t="str">
        <f>'[1]Industrie 2024'!R21</f>
        <v>Metallwaren (8,8%)</v>
      </c>
      <c r="S8" t="str">
        <f>'[1]Industrie 2024'!S21</f>
        <v>Kunststoffwaren (6,1%)</v>
      </c>
      <c r="T8" t="str">
        <f>'[1]Industrie 2024'!T21</f>
        <v>Lebensmittel (8,5%)</v>
      </c>
      <c r="U8" t="str">
        <f>'[1]Industrie 2024'!U21</f>
        <v>Sonst. Fahrzeuge (7,4%)</v>
      </c>
      <c r="V8" t="str">
        <f>'[1]Industrie 2024'!V21</f>
        <v>Metallwaren (5,7%)</v>
      </c>
    </row>
    <row r="10" spans="1:27" x14ac:dyDescent="0.35">
      <c r="A10" t="s">
        <v>421</v>
      </c>
    </row>
    <row r="11" spans="1:27" x14ac:dyDescent="0.35">
      <c r="A11" t="s">
        <v>422</v>
      </c>
    </row>
    <row r="12" spans="1:27" x14ac:dyDescent="0.35">
      <c r="A12" t="s">
        <v>423</v>
      </c>
    </row>
    <row r="14" spans="1:27" x14ac:dyDescent="0.35">
      <c r="A14" s="4" t="s">
        <v>745</v>
      </c>
    </row>
    <row r="15" spans="1:27" x14ac:dyDescent="0.35">
      <c r="B15" s="3">
        <f>'[1]Industrie 2024'!B29</f>
        <v>34.81</v>
      </c>
      <c r="C15" s="3">
        <f>'[1]Industrie 2024'!C29</f>
        <v>8.9960000000000004</v>
      </c>
      <c r="D15" s="3">
        <f>'[1]Industrie 2024'!D29</f>
        <v>14.1</v>
      </c>
      <c r="E15" s="3">
        <f>'[1]Industrie 2024'!E29</f>
        <v>51.32</v>
      </c>
      <c r="F15" s="3">
        <f>'[1]Industrie 2024'!F29</f>
        <v>15.6</v>
      </c>
      <c r="G15" s="3">
        <f>'[1]Industrie 2024'!G29</f>
        <v>4.3760000000000003</v>
      </c>
      <c r="H15" s="14">
        <f>'[1]Industrie 2024'!H29</f>
        <v>22.43</v>
      </c>
      <c r="I15" s="3">
        <f>'[1]Industrie 2024'!I29</f>
        <v>25.21</v>
      </c>
      <c r="J15" s="3">
        <f>'[1]Industrie 2024'!J29</f>
        <v>20.55</v>
      </c>
      <c r="K15" s="3">
        <f>'[1]Industrie 2024'!K29</f>
        <v>20.84</v>
      </c>
      <c r="L15" s="3">
        <f>'[1]Industrie 2024'!L29</f>
        <v>12.06</v>
      </c>
      <c r="M15" s="3">
        <f>'[1]Industrie 2024'!M29</f>
        <v>10.44</v>
      </c>
      <c r="N15" s="3">
        <f>'[1]Industrie 2024'!N29</f>
        <v>6.8289999999999997</v>
      </c>
      <c r="O15" s="3">
        <f>'[1]Industrie 2024'!O29</f>
        <v>58.57</v>
      </c>
      <c r="P15" s="3">
        <f>'[1]Industrie 2024'!P29</f>
        <v>22.43</v>
      </c>
      <c r="Q15" s="3">
        <f>'[1]Industrie 2024'!Q29</f>
        <v>12.81</v>
      </c>
      <c r="R15" s="3">
        <f>'[1]Industrie 2024'!R29</f>
        <v>31.8</v>
      </c>
      <c r="S15" s="3">
        <f>'[1]Industrie 2024'!S29</f>
        <v>41.47</v>
      </c>
      <c r="T15" s="3">
        <f>'[1]Industrie 2024'!T29</f>
        <v>18.739999999999998</v>
      </c>
      <c r="U15" s="3">
        <f>'[1]Industrie 2024'!U29</f>
        <v>20.09</v>
      </c>
      <c r="V15" s="3">
        <f>'[1]Industrie 2024'!V29</f>
        <v>21.65</v>
      </c>
      <c r="X15" s="18" t="str">
        <f>HLOOKUP(Y15,$L15:$U113,ROW(L$101)-ROW(X15)+1,0)</f>
        <v>HB</v>
      </c>
      <c r="Y15" s="19">
        <f>MIN(L15:U15)</f>
        <v>6.8289999999999997</v>
      </c>
      <c r="Z15" s="18" t="str">
        <f>HLOOKUP(AA15,$L15:$U113,ROW(N$101)-ROW(Z15)+1,0)</f>
        <v>HH</v>
      </c>
      <c r="AA15" s="19">
        <f>MAX(L15:U15)</f>
        <v>58.57</v>
      </c>
    </row>
    <row r="16" spans="1:27" x14ac:dyDescent="0.35">
      <c r="B16" s="3"/>
      <c r="C16" s="3"/>
      <c r="D16" s="3"/>
      <c r="E16" s="3"/>
      <c r="F16" s="3"/>
      <c r="G16" s="3"/>
      <c r="H16" s="14"/>
      <c r="I16" s="3"/>
      <c r="J16" s="3"/>
      <c r="K16" s="3"/>
      <c r="L16" s="3"/>
      <c r="M16" s="3"/>
      <c r="N16" s="3"/>
      <c r="O16" s="3"/>
      <c r="P16" s="3"/>
      <c r="Q16" s="3"/>
      <c r="R16" s="3"/>
      <c r="S16" s="3"/>
      <c r="T16" s="3"/>
      <c r="U16" s="3"/>
      <c r="V16" s="3"/>
      <c r="X16" s="18"/>
      <c r="Y16" s="19"/>
      <c r="Z16" s="18"/>
      <c r="AA16" s="19"/>
    </row>
    <row r="17" spans="1:22" x14ac:dyDescent="0.35">
      <c r="A17" s="4" t="s">
        <v>424</v>
      </c>
    </row>
    <row r="18" spans="1:22" x14ac:dyDescent="0.35">
      <c r="B18" s="3">
        <f>'Branchen SV-Beschäftigte'!B102</f>
        <v>18.645377650459878</v>
      </c>
      <c r="C18" s="3">
        <f>'Branchen SV-Beschäftigte'!C102</f>
        <v>10.553936243506282</v>
      </c>
      <c r="D18" s="3">
        <f>'Branchen SV-Beschäftigte'!D102</f>
        <v>12.278216183715404</v>
      </c>
      <c r="E18" s="3">
        <f>'Branchen SV-Beschäftigte'!E102</f>
        <v>23.948381325534818</v>
      </c>
      <c r="F18" s="3">
        <f>'Branchen SV-Beschäftigte'!F102</f>
        <v>12.833521450740902</v>
      </c>
      <c r="G18" s="3">
        <f>'Branchen SV-Beschäftigte'!G102</f>
        <v>9.8792028653640198</v>
      </c>
      <c r="H18" s="14">
        <f>'Branchen SV-Beschäftigte'!H102</f>
        <v>14.404134759732278</v>
      </c>
      <c r="I18" s="3">
        <f>'Branchen SV-Beschäftigte'!I102</f>
        <v>15.024369256578973</v>
      </c>
      <c r="J18" s="3">
        <f>'Branchen SV-Beschäftigte'!J102</f>
        <v>13.549216659013561</v>
      </c>
      <c r="K18" s="3">
        <f>'Branchen SV-Beschäftigte'!K102</f>
        <v>13.618146019851363</v>
      </c>
      <c r="L18" s="3">
        <f>'Branchen SV-Beschäftigte'!L102</f>
        <v>7.7309567351117394</v>
      </c>
      <c r="M18" s="3">
        <f>'Branchen SV-Beschäftigte'!M102</f>
        <v>10.551176227585614</v>
      </c>
      <c r="N18" s="3">
        <f>'Branchen SV-Beschäftigte'!N102</f>
        <v>9.9119983015197555</v>
      </c>
      <c r="O18" s="3">
        <f>'Branchen SV-Beschäftigte'!O102</f>
        <v>15.410214938522937</v>
      </c>
      <c r="P18" s="3">
        <f>'Branchen SV-Beschäftigte'!P102</f>
        <v>13.578996098229281</v>
      </c>
      <c r="Q18" s="3">
        <f>'Branchen SV-Beschäftigte'!Q102</f>
        <v>13.391346887001099</v>
      </c>
      <c r="R18" s="3">
        <f>'Branchen SV-Beschäftigte'!R102</f>
        <v>20.259588284577852</v>
      </c>
      <c r="S18" s="3">
        <f>'Branchen SV-Beschäftigte'!S102</f>
        <v>26.014118975652735</v>
      </c>
      <c r="T18" s="3">
        <f>'Branchen SV-Beschäftigte'!T102</f>
        <v>15.94743934587277</v>
      </c>
      <c r="U18" s="3">
        <f>'Branchen SV-Beschäftigte'!U102</f>
        <v>11.830403479617663</v>
      </c>
      <c r="V18" s="3">
        <f>'Branchen SV-Beschäftigte'!V102</f>
        <v>13.72407582897327</v>
      </c>
    </row>
    <row r="19" spans="1:22" x14ac:dyDescent="0.35">
      <c r="A19" t="s">
        <v>425</v>
      </c>
    </row>
    <row r="101" spans="12:21" x14ac:dyDescent="0.35">
      <c r="L101" t="s">
        <v>297</v>
      </c>
      <c r="M101" t="s">
        <v>298</v>
      </c>
      <c r="N101" t="s">
        <v>299</v>
      </c>
      <c r="O101" t="s">
        <v>300</v>
      </c>
      <c r="P101" t="s">
        <v>301</v>
      </c>
      <c r="Q101" t="s">
        <v>302</v>
      </c>
      <c r="R101" t="s">
        <v>303</v>
      </c>
      <c r="S101" t="s">
        <v>304</v>
      </c>
      <c r="T101" t="s">
        <v>305</v>
      </c>
      <c r="U101" t="s">
        <v>306</v>
      </c>
    </row>
  </sheetData>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E478D-AF81-4149-B782-F1407A7C3CEE}">
  <sheetPr codeName="Tabelle17"/>
  <dimension ref="A1:AA169"/>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7.7265625" customWidth="1"/>
    <col min="8" max="8" width="10.81640625" style="4"/>
    <col min="24" max="24" width="15.1796875" customWidth="1"/>
    <col min="26" max="26" width="15.1796875" customWidth="1"/>
  </cols>
  <sheetData>
    <row r="1" spans="1:27" x14ac:dyDescent="0.35">
      <c r="A1" s="4" t="s">
        <v>426</v>
      </c>
    </row>
    <row r="2" spans="1:27" s="41" customFormat="1" ht="43"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Wirtschaftskraft!X2</f>
        <v>Min Westdeutschland ohne Berlin</v>
      </c>
      <c r="Y2" s="43"/>
      <c r="Z2" s="43" t="str">
        <f>Wirtschaftskraft!Z2</f>
        <v>Max Westdeutschland ohne Berlin</v>
      </c>
      <c r="AA2" s="43"/>
    </row>
    <row r="3" spans="1:27" x14ac:dyDescent="0.35">
      <c r="A3" s="4" t="s">
        <v>427</v>
      </c>
    </row>
    <row r="4" spans="1:27" x14ac:dyDescent="0.35">
      <c r="A4">
        <f>'[1]ET VG'!A133</f>
        <v>2019</v>
      </c>
      <c r="B4" s="3">
        <f>'[1]ET VG'!B133</f>
        <v>11.572705812375697</v>
      </c>
      <c r="C4" s="3">
        <f>'[1]ET VG'!C133</f>
        <v>10.670455470610946</v>
      </c>
      <c r="D4" s="3">
        <f>'[1]ET VG'!D133</f>
        <v>17.573628489864006</v>
      </c>
      <c r="E4" s="3">
        <f>'[1]ET VG'!E133</f>
        <v>16.029282088354687</v>
      </c>
      <c r="F4" s="3">
        <f>'[1]ET VG'!F133</f>
        <v>21.028264687238472</v>
      </c>
      <c r="G4" s="3">
        <f>'[1]ET VG'!G133</f>
        <v>5.6809071070588875</v>
      </c>
      <c r="H4" s="14">
        <f>'[1]ET VG'!H133</f>
        <v>13.288140703741508</v>
      </c>
      <c r="I4" s="3">
        <f>'[1]ET VG'!I133</f>
        <v>15.911629101643879</v>
      </c>
      <c r="J4" s="3">
        <f>'[1]ET VG'!J133</f>
        <v>17.353612185496967</v>
      </c>
      <c r="K4" s="3">
        <f>'[1]ET VG'!K133</f>
        <v>18.003475442326948</v>
      </c>
      <c r="L4" s="3">
        <f>'[1]ET VG'!L133</f>
        <v>24.406280560566817</v>
      </c>
      <c r="M4" s="3">
        <f>'[1]ET VG'!M133</f>
        <v>20.29326503070579</v>
      </c>
      <c r="N4" s="3">
        <f>'[1]ET VG'!N133</f>
        <v>14.066786362020725</v>
      </c>
      <c r="O4" s="3">
        <f>'[1]ET VG'!O133</f>
        <v>8.4381065539222817</v>
      </c>
      <c r="P4" s="3">
        <f>'[1]ET VG'!P133</f>
        <v>14.415648910863657</v>
      </c>
      <c r="Q4" s="3">
        <f>'[1]ET VG'!Q133</f>
        <v>16.790600281758223</v>
      </c>
      <c r="R4" s="3">
        <f>'[1]ET VG'!R133</f>
        <v>16.023686862485629</v>
      </c>
      <c r="S4" s="3">
        <f>'[1]ET VG'!S133</f>
        <v>18.166774531956495</v>
      </c>
      <c r="T4" s="3">
        <f>'[1]ET VG'!T133</f>
        <v>19.578593096448973</v>
      </c>
      <c r="U4" s="3">
        <f>'[1]ET VG'!U133</f>
        <v>12.11124800213106</v>
      </c>
      <c r="V4" s="3">
        <f>'[1]ET VG'!V133</f>
        <v>17.162350135788568</v>
      </c>
      <c r="X4" s="18" t="str">
        <f t="shared" ref="X4:X9" si="0">HLOOKUP(Y4,$L4:$U170,ROW(L$169)-ROW(X4)+1,0)</f>
        <v>HH</v>
      </c>
      <c r="Y4" s="19">
        <f>MIN(L4:U4)</f>
        <v>8.4381065539222817</v>
      </c>
      <c r="Z4" s="18" t="str">
        <f t="shared" ref="Z4:Z9" si="1">HLOOKUP(AA4,$L4:$U170,ROW(N$169)-ROW(Z4)+1,0)</f>
        <v>BW</v>
      </c>
      <c r="AA4" s="19">
        <f>MAX(L4:U4)</f>
        <v>24.406280560566817</v>
      </c>
    </row>
    <row r="5" spans="1:27" x14ac:dyDescent="0.35">
      <c r="A5">
        <f>'[1]ET VG'!A134</f>
        <v>2020</v>
      </c>
      <c r="B5" s="3">
        <f>'[1]ET VG'!B134</f>
        <v>11.457104102783786</v>
      </c>
      <c r="C5" s="3">
        <f>'[1]ET VG'!C134</f>
        <v>10.691209517514871</v>
      </c>
      <c r="D5" s="3">
        <f>'[1]ET VG'!D134</f>
        <v>17.269702671305627</v>
      </c>
      <c r="E5" s="3">
        <f>'[1]ET VG'!E134</f>
        <v>15.857099126315418</v>
      </c>
      <c r="F5" s="3">
        <f>'[1]ET VG'!F134</f>
        <v>20.679321650364361</v>
      </c>
      <c r="G5" s="3">
        <f>'[1]ET VG'!G134</f>
        <v>5.544491298815756</v>
      </c>
      <c r="H5" s="14">
        <f>'[1]ET VG'!H134</f>
        <v>13.077081312631373</v>
      </c>
      <c r="I5" s="3">
        <f>'[1]ET VG'!I134</f>
        <v>15.690704520811089</v>
      </c>
      <c r="J5" s="3">
        <f>'[1]ET VG'!J134</f>
        <v>17.05062047383316</v>
      </c>
      <c r="K5" s="3">
        <f>'[1]ET VG'!K134</f>
        <v>17.694123079638143</v>
      </c>
      <c r="L5" s="3">
        <f>'[1]ET VG'!L134</f>
        <v>23.958456340484858</v>
      </c>
      <c r="M5" s="3">
        <f>'[1]ET VG'!M134</f>
        <v>19.951778587599932</v>
      </c>
      <c r="N5" s="3">
        <f>'[1]ET VG'!N134</f>
        <v>13.707643886547274</v>
      </c>
      <c r="O5" s="3">
        <f>'[1]ET VG'!O134</f>
        <v>8.4130434446517821</v>
      </c>
      <c r="P5" s="3">
        <f>'[1]ET VG'!P134</f>
        <v>14.047344438621712</v>
      </c>
      <c r="Q5" s="3">
        <f>'[1]ET VG'!Q134</f>
        <v>16.621465443067379</v>
      </c>
      <c r="R5" s="3">
        <f>'[1]ET VG'!R134</f>
        <v>15.780880539101913</v>
      </c>
      <c r="S5" s="3">
        <f>'[1]ET VG'!S134</f>
        <v>17.877238166828921</v>
      </c>
      <c r="T5" s="3">
        <f>'[1]ET VG'!T134</f>
        <v>18.624568604028195</v>
      </c>
      <c r="U5" s="3">
        <f>'[1]ET VG'!U134</f>
        <v>11.964376413289269</v>
      </c>
      <c r="V5" s="3">
        <f>'[1]ET VG'!V134</f>
        <v>16.87052439621047</v>
      </c>
      <c r="X5" s="18" t="str">
        <f t="shared" si="0"/>
        <v>HH</v>
      </c>
      <c r="Y5" s="19">
        <f t="shared" ref="Y5:Y8" si="2">MIN(L5:U5)</f>
        <v>8.4130434446517821</v>
      </c>
      <c r="Z5" s="18" t="str">
        <f t="shared" si="1"/>
        <v>BW</v>
      </c>
      <c r="AA5" s="19">
        <f t="shared" ref="AA5:AA8" si="3">MAX(L5:U5)</f>
        <v>23.958456340484858</v>
      </c>
    </row>
    <row r="6" spans="1:27" x14ac:dyDescent="0.35">
      <c r="A6">
        <f>'[1]ET VG'!A135</f>
        <v>2021</v>
      </c>
      <c r="B6" s="3">
        <f>'[1]ET VG'!B135</f>
        <v>11.367344988336734</v>
      </c>
      <c r="C6" s="3">
        <f>'[1]ET VG'!C135</f>
        <v>10.546444767848795</v>
      </c>
      <c r="D6" s="3">
        <f>'[1]ET VG'!D135</f>
        <v>17.070750781658131</v>
      </c>
      <c r="E6" s="3">
        <f>'[1]ET VG'!E135</f>
        <v>15.753390900267048</v>
      </c>
      <c r="F6" s="3">
        <f>'[1]ET VG'!F135</f>
        <v>20.430472615761555</v>
      </c>
      <c r="G6" s="3">
        <f>'[1]ET VG'!G135</f>
        <v>5.3690056749415032</v>
      </c>
      <c r="H6" s="14">
        <f>'[1]ET VG'!H135</f>
        <v>12.887165499160949</v>
      </c>
      <c r="I6" s="3">
        <f>'[1]ET VG'!I135</f>
        <v>15.515626532194041</v>
      </c>
      <c r="J6" s="3">
        <f>'[1]ET VG'!J135</f>
        <v>16.747814431791156</v>
      </c>
      <c r="K6" s="3">
        <f>'[1]ET VG'!K135</f>
        <v>17.388086895479091</v>
      </c>
      <c r="L6" s="3">
        <f>'[1]ET VG'!L135</f>
        <v>23.544479090475839</v>
      </c>
      <c r="M6" s="3">
        <f>'[1]ET VG'!M135</f>
        <v>19.620280933626301</v>
      </c>
      <c r="N6" s="3">
        <f>'[1]ET VG'!N135</f>
        <v>13.199882819438132</v>
      </c>
      <c r="O6" s="3">
        <f>'[1]ET VG'!O135</f>
        <v>8.2398361696222668</v>
      </c>
      <c r="P6" s="3">
        <f>'[1]ET VG'!P135</f>
        <v>13.743844297625756</v>
      </c>
      <c r="Q6" s="3">
        <f>'[1]ET VG'!Q135</f>
        <v>16.593538868680486</v>
      </c>
      <c r="R6" s="3">
        <f>'[1]ET VG'!R135</f>
        <v>15.380907321961443</v>
      </c>
      <c r="S6" s="3">
        <f>'[1]ET VG'!S135</f>
        <v>17.808358772368997</v>
      </c>
      <c r="T6" s="3">
        <f>'[1]ET VG'!T135</f>
        <v>18.204300297373141</v>
      </c>
      <c r="U6" s="3">
        <f>'[1]ET VG'!U135</f>
        <v>11.873266570341952</v>
      </c>
      <c r="V6" s="3">
        <f>'[1]ET VG'!V135</f>
        <v>16.584889323061212</v>
      </c>
      <c r="X6" s="18" t="str">
        <f t="shared" si="0"/>
        <v>HH</v>
      </c>
      <c r="Y6" s="19">
        <f t="shared" si="2"/>
        <v>8.2398361696222668</v>
      </c>
      <c r="Z6" s="18" t="str">
        <f t="shared" si="1"/>
        <v>BW</v>
      </c>
      <c r="AA6" s="19">
        <f t="shared" si="3"/>
        <v>23.544479090475839</v>
      </c>
    </row>
    <row r="7" spans="1:27" x14ac:dyDescent="0.35">
      <c r="A7">
        <f>'[1]ET VG'!A136</f>
        <v>2022</v>
      </c>
      <c r="B7" s="3">
        <f>'[1]ET VG'!B136</f>
        <v>11.610186713196057</v>
      </c>
      <c r="C7" s="3">
        <f>'[1]ET VG'!C136</f>
        <v>10.20689999855324</v>
      </c>
      <c r="D7" s="3">
        <f>'[1]ET VG'!D136</f>
        <v>16.986417443554334</v>
      </c>
      <c r="E7" s="3">
        <f>'[1]ET VG'!E136</f>
        <v>15.650718665192482</v>
      </c>
      <c r="F7" s="3">
        <f>'[1]ET VG'!F136</f>
        <v>20.508741403595991</v>
      </c>
      <c r="G7" s="3">
        <f>'[1]ET VG'!G136</f>
        <v>5.2060310192991315</v>
      </c>
      <c r="H7" s="14">
        <f>'[1]ET VG'!H136</f>
        <v>12.766367423492072</v>
      </c>
      <c r="I7" s="3">
        <f>'[1]ET VG'!I136</f>
        <v>15.482707273995972</v>
      </c>
      <c r="J7" s="3">
        <f>'[1]ET VG'!J136</f>
        <v>16.545800534932852</v>
      </c>
      <c r="K7" s="3">
        <f>'[1]ET VG'!K136</f>
        <v>17.196871703716557</v>
      </c>
      <c r="L7" s="3">
        <f>'[1]ET VG'!L136</f>
        <v>23.369541347142135</v>
      </c>
      <c r="M7" s="3">
        <f>'[1]ET VG'!M136</f>
        <v>19.466641342434464</v>
      </c>
      <c r="N7" s="3">
        <f>'[1]ET VG'!N136</f>
        <v>12.999597753784409</v>
      </c>
      <c r="O7" s="3">
        <f>'[1]ET VG'!O136</f>
        <v>7.9363650052930792</v>
      </c>
      <c r="P7" s="3">
        <f>'[1]ET VG'!P136</f>
        <v>13.482330844872555</v>
      </c>
      <c r="Q7" s="3">
        <f>'[1]ET VG'!Q136</f>
        <v>16.499270653696502</v>
      </c>
      <c r="R7" s="3">
        <f>'[1]ET VG'!R136</f>
        <v>15.148679274953386</v>
      </c>
      <c r="S7" s="3">
        <f>'[1]ET VG'!S136</f>
        <v>17.664506608026066</v>
      </c>
      <c r="T7" s="3">
        <f>'[1]ET VG'!T136</f>
        <v>18.065900674199984</v>
      </c>
      <c r="U7" s="3">
        <f>'[1]ET VG'!U136</f>
        <v>11.719498311467245</v>
      </c>
      <c r="V7" s="3">
        <f>'[1]ET VG'!V136</f>
        <v>16.406232878213416</v>
      </c>
      <c r="X7" s="18" t="str">
        <f t="shared" si="0"/>
        <v>HH</v>
      </c>
      <c r="Y7" s="19">
        <f t="shared" si="2"/>
        <v>7.9363650052930792</v>
      </c>
      <c r="Z7" s="18" t="str">
        <f t="shared" si="1"/>
        <v>BW</v>
      </c>
      <c r="AA7" s="19">
        <f t="shared" si="3"/>
        <v>23.369541347142135</v>
      </c>
    </row>
    <row r="8" spans="1:27" x14ac:dyDescent="0.35">
      <c r="A8">
        <f>'[1]ET VG'!A137</f>
        <v>2023</v>
      </c>
      <c r="B8" s="3">
        <f>'[1]ET VG'!B137</f>
        <v>11.820673648289336</v>
      </c>
      <c r="C8" s="3">
        <f>'[1]ET VG'!C137</f>
        <v>10.04447289866871</v>
      </c>
      <c r="D8" s="3">
        <f>'[1]ET VG'!D137</f>
        <v>16.904984825515164</v>
      </c>
      <c r="E8" s="3">
        <f>'[1]ET VG'!E137</f>
        <v>15.486000193601473</v>
      </c>
      <c r="F8" s="3">
        <f>'[1]ET VG'!F137</f>
        <v>20.47908251896926</v>
      </c>
      <c r="G8" s="3">
        <f>'[1]ET VG'!G137</f>
        <v>5.1126910800624952</v>
      </c>
      <c r="H8" s="14">
        <f>'[1]ET VG'!H137</f>
        <v>12.673464248517179</v>
      </c>
      <c r="I8" s="3">
        <f>'[1]ET VG'!I137</f>
        <v>15.439140663622542</v>
      </c>
      <c r="J8" s="3">
        <f>'[1]ET VG'!J137</f>
        <v>16.433070714951644</v>
      </c>
      <c r="K8" s="3">
        <f>'[1]ET VG'!K137</f>
        <v>17.089992117525156</v>
      </c>
      <c r="L8" s="3">
        <f>'[1]ET VG'!L137</f>
        <v>23.337189898244418</v>
      </c>
      <c r="M8" s="3">
        <f>'[1]ET VG'!M137</f>
        <v>19.429720704678406</v>
      </c>
      <c r="N8" s="3">
        <f>'[1]ET VG'!N137</f>
        <v>12.976810563326385</v>
      </c>
      <c r="O8" s="3">
        <f>'[1]ET VG'!O137</f>
        <v>8.0920186470158466</v>
      </c>
      <c r="P8" s="3">
        <f>'[1]ET VG'!P137</f>
        <v>13.146306099552904</v>
      </c>
      <c r="Q8" s="3">
        <f>'[1]ET VG'!Q137</f>
        <v>16.401358263161129</v>
      </c>
      <c r="R8" s="3">
        <f>'[1]ET VG'!R137</f>
        <v>15.000605172451733</v>
      </c>
      <c r="S8" s="3">
        <f>'[1]ET VG'!S137</f>
        <v>17.525073553131676</v>
      </c>
      <c r="T8" s="3">
        <f>'[1]ET VG'!T137</f>
        <v>17.757900627786302</v>
      </c>
      <c r="U8" s="3">
        <f>'[1]ET VG'!U137</f>
        <v>11.60323620373843</v>
      </c>
      <c r="V8" s="3">
        <f>'[1]ET VG'!V137</f>
        <v>16.303472297812128</v>
      </c>
      <c r="X8" s="18" t="str">
        <f t="shared" si="0"/>
        <v>HH</v>
      </c>
      <c r="Y8" s="19">
        <f t="shared" si="2"/>
        <v>8.0920186470158466</v>
      </c>
      <c r="Z8" s="18" t="str">
        <f t="shared" si="1"/>
        <v>BW</v>
      </c>
      <c r="AA8" s="19">
        <f t="shared" si="3"/>
        <v>23.337189898244418</v>
      </c>
    </row>
    <row r="9" spans="1:27" x14ac:dyDescent="0.35">
      <c r="A9">
        <f>'[1]ET VG'!A138</f>
        <v>2024</v>
      </c>
      <c r="B9" s="3">
        <f>'[1]ET VG'!B138</f>
        <v>11.632299948022592</v>
      </c>
      <c r="C9" s="3">
        <f>'[1]ET VG'!C138</f>
        <v>9.9712304436148607</v>
      </c>
      <c r="D9" s="3">
        <f>'[1]ET VG'!D138</f>
        <v>16.654597626265979</v>
      </c>
      <c r="E9" s="3">
        <f>'[1]ET VG'!E138</f>
        <v>15.084996289563666</v>
      </c>
      <c r="F9" s="3">
        <f>'[1]ET VG'!F138</f>
        <v>20.256771116991782</v>
      </c>
      <c r="G9" s="3">
        <f>'[1]ET VG'!G138</f>
        <v>5.1294466717938683</v>
      </c>
      <c r="H9" s="14">
        <f>'[1]ET VG'!H138</f>
        <v>12.489807425558384</v>
      </c>
      <c r="I9" s="3">
        <f>'[1]ET VG'!I138</f>
        <v>15.199985656423074</v>
      </c>
      <c r="J9" s="3">
        <f>'[1]ET VG'!J138</f>
        <v>16.256935550790505</v>
      </c>
      <c r="K9" s="3">
        <f>'[1]ET VG'!K138</f>
        <v>16.903438768103278</v>
      </c>
      <c r="L9" s="3">
        <f>'[1]ET VG'!L138</f>
        <v>23.069198413659699</v>
      </c>
      <c r="M9" s="3">
        <f>'[1]ET VG'!M138</f>
        <v>19.228827561372025</v>
      </c>
      <c r="N9" s="3">
        <f>'[1]ET VG'!N138</f>
        <v>12.886147543008855</v>
      </c>
      <c r="O9" s="3">
        <f>'[1]ET VG'!O138</f>
        <v>8.2860390102715176</v>
      </c>
      <c r="P9" s="3">
        <f>'[1]ET VG'!P138</f>
        <v>12.925968244550775</v>
      </c>
      <c r="Q9" s="3">
        <f>'[1]ET VG'!Q138</f>
        <v>16.240410112534562</v>
      </c>
      <c r="R9" s="3">
        <f>'[1]ET VG'!R138</f>
        <v>14.852583636436552</v>
      </c>
      <c r="S9" s="3">
        <f>'[1]ET VG'!S138</f>
        <v>17.194941801787721</v>
      </c>
      <c r="T9" s="3">
        <f>'[1]ET VG'!T138</f>
        <v>17.642631254548281</v>
      </c>
      <c r="U9" s="3">
        <f>'[1]ET VG'!U138</f>
        <v>11.478054917212512</v>
      </c>
      <c r="V9" s="3">
        <f>'[1]ET VG'!V138</f>
        <v>16.119772979320242</v>
      </c>
      <c r="X9" s="18" t="str">
        <f t="shared" si="0"/>
        <v>HH</v>
      </c>
      <c r="Y9" s="19">
        <f t="shared" ref="Y9" si="4">MIN(L9:U9)</f>
        <v>8.2860390102715176</v>
      </c>
      <c r="Z9" s="18" t="str">
        <f t="shared" si="1"/>
        <v>BW</v>
      </c>
      <c r="AA9" s="19">
        <f t="shared" ref="AA9" si="5">MAX(L9:U9)</f>
        <v>23.069198413659699</v>
      </c>
    </row>
    <row r="10" spans="1:27" x14ac:dyDescent="0.35">
      <c r="A10">
        <f>A9+1</f>
        <v>2025</v>
      </c>
      <c r="B10" s="3">
        <f>'[1]ET VG'!B139</f>
        <v>11.289767939596571</v>
      </c>
      <c r="C10" s="3">
        <f>'[1]ET VG'!C139</f>
        <v>9.8038432024555568</v>
      </c>
      <c r="D10" s="3">
        <f>'[1]ET VG'!D139</f>
        <v>16.340502934083034</v>
      </c>
      <c r="E10" s="3">
        <f>'[1]ET VG'!E139</f>
        <v>14.796662024943336</v>
      </c>
      <c r="F10" s="3">
        <f>'[1]ET VG'!F139</f>
        <v>19.859116770522895</v>
      </c>
      <c r="G10" s="3">
        <f>'[1]ET VG'!G139</f>
        <v>5.0972526746194911</v>
      </c>
      <c r="H10" s="14">
        <f>'[1]ET VG'!H139</f>
        <v>12.23809344459108</v>
      </c>
      <c r="I10" s="3">
        <f>'[1]ET VG'!I139</f>
        <v>14.879456153212695</v>
      </c>
      <c r="J10" s="3">
        <f>'[1]ET VG'!J139</f>
        <v>15.900969488763536</v>
      </c>
      <c r="K10" s="3">
        <f>'[1]ET VG'!K139</f>
        <v>16.527025254374024</v>
      </c>
      <c r="L10" s="3">
        <f>'[1]ET VG'!L139</f>
        <v>22.488722051887216</v>
      </c>
      <c r="M10" s="3">
        <f>'[1]ET VG'!M139</f>
        <v>18.844676863059835</v>
      </c>
      <c r="N10" s="3">
        <f>'[1]ET VG'!N139</f>
        <v>12.691415573210223</v>
      </c>
      <c r="O10" s="3">
        <f>'[1]ET VG'!O139</f>
        <v>8.3452418940854916</v>
      </c>
      <c r="P10" s="3">
        <f>'[1]ET VG'!P139</f>
        <v>12.565758027028618</v>
      </c>
      <c r="Q10" s="3">
        <f>'[1]ET VG'!Q139</f>
        <v>15.88612014378598</v>
      </c>
      <c r="R10" s="3">
        <f>'[1]ET VG'!R139</f>
        <v>14.528914099221165</v>
      </c>
      <c r="S10" s="3">
        <f>'[1]ET VG'!S139</f>
        <v>16.81010832360127</v>
      </c>
      <c r="T10" s="3">
        <f>'[1]ET VG'!T139</f>
        <v>16.871037906329473</v>
      </c>
      <c r="U10" s="3">
        <f>'[1]ET VG'!U139</f>
        <v>11.38420526220758</v>
      </c>
      <c r="V10" s="3">
        <f>'[1]ET VG'!V139</f>
        <v>15.76921404027663</v>
      </c>
      <c r="X10" s="18" t="str">
        <f t="shared" ref="X10" si="6">HLOOKUP(Y10,$L10:$U176,ROW(L$169)-ROW(X10)+1,0)</f>
        <v>HH</v>
      </c>
      <c r="Y10" s="19">
        <f>MIN(L10:U10)</f>
        <v>8.3452418940854916</v>
      </c>
      <c r="Z10" s="18" t="str">
        <f t="shared" ref="Z10" si="7">HLOOKUP(AA10,$L10:$U176,ROW(N$169)-ROW(Z10)+1,0)</f>
        <v>BW</v>
      </c>
      <c r="AA10" s="19">
        <f>MAX(L10:U10)</f>
        <v>22.488722051887216</v>
      </c>
    </row>
    <row r="11" spans="1:27" x14ac:dyDescent="0.35">
      <c r="B11" s="3"/>
      <c r="C11" s="3"/>
      <c r="D11" s="3"/>
      <c r="E11" s="3"/>
      <c r="F11" s="3"/>
      <c r="G11" s="3"/>
      <c r="H11" s="14"/>
      <c r="I11" s="3"/>
      <c r="J11" s="3"/>
      <c r="K11" s="3"/>
      <c r="L11" s="3"/>
      <c r="M11" s="3"/>
      <c r="N11" s="3"/>
      <c r="O11" s="3"/>
      <c r="P11" s="3"/>
      <c r="Q11" s="3"/>
      <c r="R11" s="3"/>
      <c r="S11" s="3"/>
      <c r="T11" s="3"/>
      <c r="U11" s="3"/>
      <c r="V11" s="3"/>
    </row>
    <row r="12" spans="1:27" x14ac:dyDescent="0.35">
      <c r="A12" s="4" t="s">
        <v>428</v>
      </c>
      <c r="B12" s="3"/>
      <c r="C12" s="3"/>
      <c r="D12" s="3"/>
      <c r="E12" s="3"/>
      <c r="F12" s="3"/>
      <c r="G12" s="3"/>
      <c r="H12" s="14"/>
      <c r="I12" s="3"/>
      <c r="J12" s="3"/>
      <c r="K12" s="3"/>
      <c r="L12" s="3"/>
      <c r="M12" s="3"/>
      <c r="N12" s="3"/>
      <c r="O12" s="3"/>
      <c r="P12" s="3"/>
      <c r="Q12" s="3"/>
      <c r="R12" s="3"/>
      <c r="S12" s="3"/>
      <c r="T12" s="3"/>
      <c r="U12" s="3"/>
      <c r="V12" s="3"/>
    </row>
    <row r="13" spans="1:27" x14ac:dyDescent="0.35">
      <c r="A13">
        <f>'[1]ET Bau'!A105</f>
        <v>2019</v>
      </c>
      <c r="B13" s="3">
        <f>'[1]ET Bau'!B105</f>
        <v>8.5857499564074047</v>
      </c>
      <c r="C13" s="3">
        <f>'[1]ET Bau'!C105</f>
        <v>7.1292193995866278</v>
      </c>
      <c r="D13" s="3">
        <f>'[1]ET Bau'!D105</f>
        <v>7.5327590232013426</v>
      </c>
      <c r="E13" s="3">
        <f>'[1]ET Bau'!E105</f>
        <v>7.7128631463548327</v>
      </c>
      <c r="F13" s="3">
        <f>'[1]ET Bau'!F105</f>
        <v>7.1996529872398112</v>
      </c>
      <c r="G13" s="3">
        <f>'[1]ET Bau'!G105</f>
        <v>4.4772265098379185</v>
      </c>
      <c r="H13" s="14">
        <f>'[1]ET Bau'!H105</f>
        <v>6.8378246639516593</v>
      </c>
      <c r="I13" s="3">
        <f>'[1]ET Bau'!I105</f>
        <v>7.6519184854070454</v>
      </c>
      <c r="J13" s="3">
        <f>'[1]ET Bau'!J105</f>
        <v>5.344012678240988</v>
      </c>
      <c r="K13" s="3">
        <f>'[1]ET Bau'!K105</f>
        <v>5.3922699141249071</v>
      </c>
      <c r="L13" s="3">
        <f>'[1]ET Bau'!L105</f>
        <v>5.2949445974317584</v>
      </c>
      <c r="M13" s="3">
        <f>'[1]ET Bau'!M105</f>
        <v>5.7572079555058639</v>
      </c>
      <c r="N13" s="3">
        <f>'[1]ET Bau'!N105</f>
        <v>3.6002023276797024</v>
      </c>
      <c r="O13" s="3">
        <f>'[1]ET Bau'!O105</f>
        <v>3.2715288838136445</v>
      </c>
      <c r="P13" s="3">
        <f>'[1]ET Bau'!P105</f>
        <v>5.2335939728723728</v>
      </c>
      <c r="Q13" s="3">
        <f>'[1]ET Bau'!Q105</f>
        <v>6.2042032321631826</v>
      </c>
      <c r="R13" s="3">
        <f>'[1]ET Bau'!R105</f>
        <v>4.9213630039939149</v>
      </c>
      <c r="S13" s="3">
        <f>'[1]ET Bau'!S105</f>
        <v>6.0701415384435311</v>
      </c>
      <c r="T13" s="3">
        <f>'[1]ET Bau'!T105</f>
        <v>5.2800859679038235</v>
      </c>
      <c r="U13" s="3">
        <f>'[1]ET Bau'!U105</f>
        <v>6.5833250088794175</v>
      </c>
      <c r="V13" s="3">
        <f>'[1]ET Bau'!V105</f>
        <v>5.6501291647347154</v>
      </c>
      <c r="X13" s="18" t="str">
        <f t="shared" ref="X13:X18" si="8">HLOOKUP(Y13,$L13:$U177,ROW(L$169)-ROW(X13)+1,0)</f>
        <v>HH</v>
      </c>
      <c r="Y13" s="19">
        <f>MIN(L13:U13)</f>
        <v>3.2715288838136445</v>
      </c>
      <c r="Z13" s="18" t="str">
        <f t="shared" ref="Z13:Z18" si="9">HLOOKUP(AA13,$L13:$U177,ROW(N$169)-ROW(Z13)+1,0)</f>
        <v>SH</v>
      </c>
      <c r="AA13" s="19">
        <f>MAX(L13:U13)</f>
        <v>6.5833250088794175</v>
      </c>
    </row>
    <row r="14" spans="1:27" x14ac:dyDescent="0.35">
      <c r="A14">
        <f>'[1]ET Bau'!A106</f>
        <v>2020</v>
      </c>
      <c r="B14" s="3">
        <f>'[1]ET Bau'!B106</f>
        <v>8.6498940616642148</v>
      </c>
      <c r="C14" s="3">
        <f>'[1]ET Bau'!C106</f>
        <v>7.2257766027759418</v>
      </c>
      <c r="D14" s="3">
        <f>'[1]ET Bau'!D106</f>
        <v>7.5597256807991178</v>
      </c>
      <c r="E14" s="3">
        <f>'[1]ET Bau'!E106</f>
        <v>7.7712261192045009</v>
      </c>
      <c r="F14" s="3">
        <f>'[1]ET Bau'!F106</f>
        <v>7.2848615510827761</v>
      </c>
      <c r="G14" s="3">
        <f>'[1]ET Bau'!G106</f>
        <v>4.4515739664787706</v>
      </c>
      <c r="H14" s="14">
        <f>'[1]ET Bau'!H106</f>
        <v>6.8712053398893431</v>
      </c>
      <c r="I14" s="3">
        <f>'[1]ET Bau'!I106</f>
        <v>7.7107578312882774</v>
      </c>
      <c r="J14" s="3">
        <f>'[1]ET Bau'!J106</f>
        <v>5.4698059702177382</v>
      </c>
      <c r="K14" s="3">
        <f>'[1]ET Bau'!K106</f>
        <v>5.5267525712643115</v>
      </c>
      <c r="L14" s="3">
        <f>'[1]ET Bau'!L106</f>
        <v>5.4463190159640078</v>
      </c>
      <c r="M14" s="3">
        <f>'[1]ET Bau'!M106</f>
        <v>5.9081512773702194</v>
      </c>
      <c r="N14" s="3">
        <f>'[1]ET Bau'!N106</f>
        <v>3.5840496217628979</v>
      </c>
      <c r="O14" s="3">
        <f>'[1]ET Bau'!O106</f>
        <v>3.4214924330149055</v>
      </c>
      <c r="P14" s="3">
        <f>'[1]ET Bau'!P106</f>
        <v>5.3979027316864157</v>
      </c>
      <c r="Q14" s="3">
        <f>'[1]ET Bau'!Q106</f>
        <v>6.3519462337096444</v>
      </c>
      <c r="R14" s="3">
        <f>'[1]ET Bau'!R106</f>
        <v>5.0254787767559987</v>
      </c>
      <c r="S14" s="3">
        <f>'[1]ET Bau'!S106</f>
        <v>6.2231697248271702</v>
      </c>
      <c r="T14" s="3">
        <f>'[1]ET Bau'!T106</f>
        <v>5.330284139205304</v>
      </c>
      <c r="U14" s="3">
        <f>'[1]ET Bau'!U106</f>
        <v>6.6833884153765872</v>
      </c>
      <c r="V14" s="3">
        <f>'[1]ET Bau'!V106</f>
        <v>5.7665791931681714</v>
      </c>
      <c r="X14" s="18" t="str">
        <f t="shared" si="8"/>
        <v>HH</v>
      </c>
      <c r="Y14" s="19">
        <f t="shared" ref="Y14:Y17" si="10">MIN(L14:U14)</f>
        <v>3.4214924330149055</v>
      </c>
      <c r="Z14" s="18" t="str">
        <f t="shared" si="9"/>
        <v>SH</v>
      </c>
      <c r="AA14" s="19">
        <f t="shared" ref="AA14:AA17" si="11">MAX(L14:U14)</f>
        <v>6.6833884153765872</v>
      </c>
    </row>
    <row r="15" spans="1:27" x14ac:dyDescent="0.35">
      <c r="A15">
        <f>'[1]ET Bau'!A107</f>
        <v>2021</v>
      </c>
      <c r="B15" s="3">
        <f>'[1]ET Bau'!B107</f>
        <v>8.4869261727861929</v>
      </c>
      <c r="C15" s="3">
        <f>'[1]ET Bau'!C107</f>
        <v>7.3421004672341788</v>
      </c>
      <c r="D15" s="3">
        <f>'[1]ET Bau'!D107</f>
        <v>7.4717550466655762</v>
      </c>
      <c r="E15" s="3">
        <f>'[1]ET Bau'!E107</f>
        <v>7.6795027182522704</v>
      </c>
      <c r="F15" s="3">
        <f>'[1]ET Bau'!F107</f>
        <v>7.2015170358309692</v>
      </c>
      <c r="G15" s="3">
        <f>'[1]ET Bau'!G107</f>
        <v>4.3805015618576313</v>
      </c>
      <c r="H15" s="14">
        <f>'[1]ET Bau'!H107</f>
        <v>6.7928204867891697</v>
      </c>
      <c r="I15" s="3">
        <f>'[1]ET Bau'!I107</f>
        <v>7.6362032349191811</v>
      </c>
      <c r="J15" s="3">
        <f>'[1]ET Bau'!J107</f>
        <v>5.526923445346263</v>
      </c>
      <c r="K15" s="3">
        <f>'[1]ET Bau'!K107</f>
        <v>5.5914312843874248</v>
      </c>
      <c r="L15" s="3">
        <f>'[1]ET Bau'!L107</f>
        <v>5.521307734064596</v>
      </c>
      <c r="M15" s="3">
        <f>'[1]ET Bau'!M107</f>
        <v>5.9917152819159343</v>
      </c>
      <c r="N15" s="3">
        <f>'[1]ET Bau'!N107</f>
        <v>3.5650109914444346</v>
      </c>
      <c r="O15" s="3">
        <f>'[1]ET Bau'!O107</f>
        <v>3.4787670666306933</v>
      </c>
      <c r="P15" s="3">
        <f>'[1]ET Bau'!P107</f>
        <v>5.4314067503863042</v>
      </c>
      <c r="Q15" s="3">
        <f>'[1]ET Bau'!Q107</f>
        <v>6.4415735131147676</v>
      </c>
      <c r="R15" s="3">
        <f>'[1]ET Bau'!R107</f>
        <v>5.0749713086356074</v>
      </c>
      <c r="S15" s="3">
        <f>'[1]ET Bau'!S107</f>
        <v>6.3373843797675118</v>
      </c>
      <c r="T15" s="3">
        <f>'[1]ET Bau'!T107</f>
        <v>5.4044998153316612</v>
      </c>
      <c r="U15" s="3">
        <f>'[1]ET Bau'!U107</f>
        <v>6.6670956991568815</v>
      </c>
      <c r="V15" s="3">
        <f>'[1]ET Bau'!V107</f>
        <v>5.8058213627583761</v>
      </c>
      <c r="X15" s="18" t="str">
        <f t="shared" si="8"/>
        <v>HH</v>
      </c>
      <c r="Y15" s="19">
        <f t="shared" si="10"/>
        <v>3.4787670666306933</v>
      </c>
      <c r="Z15" s="18" t="str">
        <f t="shared" si="9"/>
        <v>SH</v>
      </c>
      <c r="AA15" s="19">
        <f t="shared" si="11"/>
        <v>6.6670956991568815</v>
      </c>
    </row>
    <row r="16" spans="1:27" x14ac:dyDescent="0.35">
      <c r="A16">
        <f>'[1]ET Bau'!A108</f>
        <v>2022</v>
      </c>
      <c r="B16" s="3">
        <f>'[1]ET Bau'!B108</f>
        <v>8.2752591876276682</v>
      </c>
      <c r="C16" s="3">
        <f>'[1]ET Bau'!C108</f>
        <v>7.3196908139872869</v>
      </c>
      <c r="D16" s="3">
        <f>'[1]ET Bau'!D108</f>
        <v>7.3137549258772765</v>
      </c>
      <c r="E16" s="3">
        <f>'[1]ET Bau'!E108</f>
        <v>7.5469896472007232</v>
      </c>
      <c r="F16" s="3">
        <f>'[1]ET Bau'!F108</f>
        <v>6.9950724510535025</v>
      </c>
      <c r="G16" s="3">
        <f>'[1]ET Bau'!G108</f>
        <v>4.3168315543613653</v>
      </c>
      <c r="H16" s="14">
        <f>'[1]ET Bau'!H108</f>
        <v>6.6453157220380143</v>
      </c>
      <c r="I16" s="3">
        <f>'[1]ET Bau'!I108</f>
        <v>7.4819126666421836</v>
      </c>
      <c r="J16" s="3">
        <f>'[1]ET Bau'!J108</f>
        <v>5.5143317300148178</v>
      </c>
      <c r="K16" s="3">
        <f>'[1]ET Bau'!K108</f>
        <v>5.5830860232926938</v>
      </c>
      <c r="L16" s="3">
        <f>'[1]ET Bau'!L108</f>
        <v>5.4729823652211635</v>
      </c>
      <c r="M16" s="3">
        <f>'[1]ET Bau'!M108</f>
        <v>5.9531906926250322</v>
      </c>
      <c r="N16" s="3">
        <f>'[1]ET Bau'!N108</f>
        <v>3.7361173922627833</v>
      </c>
      <c r="O16" s="3">
        <f>'[1]ET Bau'!O108</f>
        <v>3.438042219022245</v>
      </c>
      <c r="P16" s="3">
        <f>'[1]ET Bau'!P108</f>
        <v>5.405038817802243</v>
      </c>
      <c r="Q16" s="3">
        <f>'[1]ET Bau'!Q108</f>
        <v>6.5139904902545762</v>
      </c>
      <c r="R16" s="3">
        <f>'[1]ET Bau'!R108</f>
        <v>5.1081610487132956</v>
      </c>
      <c r="S16" s="3">
        <f>'[1]ET Bau'!S108</f>
        <v>6.3316262294922279</v>
      </c>
      <c r="T16" s="3">
        <f>'[1]ET Bau'!T108</f>
        <v>5.3351058778843417</v>
      </c>
      <c r="U16" s="3">
        <f>'[1]ET Bau'!U108</f>
        <v>6.5494956295189466</v>
      </c>
      <c r="V16" s="3">
        <f>'[1]ET Bau'!V108</f>
        <v>5.7726445900633365</v>
      </c>
      <c r="X16" s="18" t="str">
        <f t="shared" si="8"/>
        <v>HH</v>
      </c>
      <c r="Y16" s="19">
        <f t="shared" si="10"/>
        <v>3.438042219022245</v>
      </c>
      <c r="Z16" s="18" t="str">
        <f t="shared" si="9"/>
        <v>SH</v>
      </c>
      <c r="AA16" s="19">
        <f t="shared" si="11"/>
        <v>6.5494956295189466</v>
      </c>
    </row>
    <row r="17" spans="1:27" x14ac:dyDescent="0.35">
      <c r="A17">
        <f>'[1]ET Bau'!A109</f>
        <v>2023</v>
      </c>
      <c r="B17" s="3">
        <f>'[1]ET Bau'!B109</f>
        <v>8.1597314697820558</v>
      </c>
      <c r="C17" s="3">
        <f>'[1]ET Bau'!C109</f>
        <v>7.2234209881519771</v>
      </c>
      <c r="D17" s="3">
        <f>'[1]ET Bau'!D109</f>
        <v>7.1432643355643348</v>
      </c>
      <c r="E17" s="3">
        <f>'[1]ET Bau'!E109</f>
        <v>7.3682501653679235</v>
      </c>
      <c r="F17" s="3">
        <f>'[1]ET Bau'!F109</f>
        <v>6.8912689619325089</v>
      </c>
      <c r="G17" s="3">
        <f>'[1]ET Bau'!G109</f>
        <v>4.3374392544437201</v>
      </c>
      <c r="H17" s="14">
        <f>'[1]ET Bau'!H109</f>
        <v>6.5372795329300919</v>
      </c>
      <c r="I17" s="3">
        <f>'[1]ET Bau'!I109</f>
        <v>7.3419652759957126</v>
      </c>
      <c r="J17" s="3">
        <f>'[1]ET Bau'!J109</f>
        <v>5.5056357854810374</v>
      </c>
      <c r="K17" s="3">
        <f>'[1]ET Bau'!K109</f>
        <v>5.5734262066861184</v>
      </c>
      <c r="L17" s="3">
        <f>'[1]ET Bau'!L109</f>
        <v>5.4515340572649178</v>
      </c>
      <c r="M17" s="3">
        <f>'[1]ET Bau'!M109</f>
        <v>5.8930967498486995</v>
      </c>
      <c r="N17" s="3">
        <f>'[1]ET Bau'!N109</f>
        <v>3.6945080967194439</v>
      </c>
      <c r="O17" s="3">
        <f>'[1]ET Bau'!O109</f>
        <v>3.4140950374757555</v>
      </c>
      <c r="P17" s="3">
        <f>'[1]ET Bau'!P109</f>
        <v>5.3652537746244278</v>
      </c>
      <c r="Q17" s="3">
        <f>'[1]ET Bau'!Q109</f>
        <v>6.5215995012775041</v>
      </c>
      <c r="R17" s="3">
        <f>'[1]ET Bau'!R109</f>
        <v>5.1594721103117314</v>
      </c>
      <c r="S17" s="3">
        <f>'[1]ET Bau'!S109</f>
        <v>6.3269518563524922</v>
      </c>
      <c r="T17" s="3">
        <f>'[1]ET Bau'!T109</f>
        <v>5.3677822658935774</v>
      </c>
      <c r="U17" s="3">
        <f>'[1]ET Bau'!U109</f>
        <v>6.5042721802794858</v>
      </c>
      <c r="V17" s="3">
        <f>'[1]ET Bau'!V109</f>
        <v>5.7450745618809185</v>
      </c>
      <c r="X17" s="18" t="str">
        <f t="shared" si="8"/>
        <v>HH</v>
      </c>
      <c r="Y17" s="19">
        <f t="shared" si="10"/>
        <v>3.4140950374757555</v>
      </c>
      <c r="Z17" s="18" t="str">
        <f t="shared" si="9"/>
        <v>NI</v>
      </c>
      <c r="AA17" s="19">
        <f t="shared" si="11"/>
        <v>6.5215995012775041</v>
      </c>
    </row>
    <row r="18" spans="1:27" x14ac:dyDescent="0.35">
      <c r="A18">
        <f>'[1]ET Bau'!A110</f>
        <v>2024</v>
      </c>
      <c r="B18" s="3">
        <f>'[1]ET Bau'!B110</f>
        <v>8.097225662188702</v>
      </c>
      <c r="C18" s="3">
        <f>'[1]ET Bau'!C110</f>
        <v>6.9929698052604152</v>
      </c>
      <c r="D18" s="3">
        <f>'[1]ET Bau'!D110</f>
        <v>6.964021988742128</v>
      </c>
      <c r="E18" s="3">
        <f>'[1]ET Bau'!E110</f>
        <v>7.2139172704129599</v>
      </c>
      <c r="F18" s="3">
        <f>'[1]ET Bau'!F110</f>
        <v>6.8969320815183295</v>
      </c>
      <c r="G18" s="3">
        <f>'[1]ET Bau'!G110</f>
        <v>4.3235962010166427</v>
      </c>
      <c r="H18" s="14">
        <f>'[1]ET Bau'!H110</f>
        <v>6.4371634062267233</v>
      </c>
      <c r="I18" s="3">
        <f>'[1]ET Bau'!I110</f>
        <v>7.2154056718792825</v>
      </c>
      <c r="J18" s="3">
        <f>'[1]ET Bau'!J110</f>
        <v>5.4333882769988344</v>
      </c>
      <c r="K18" s="3">
        <f>'[1]ET Bau'!K110</f>
        <v>5.4978668089904481</v>
      </c>
      <c r="L18" s="3">
        <f>'[1]ET Bau'!L110</f>
        <v>5.4126434894872455</v>
      </c>
      <c r="M18" s="3">
        <f>'[1]ET Bau'!M110</f>
        <v>5.7891618369859996</v>
      </c>
      <c r="N18" s="3">
        <f>'[1]ET Bau'!N110</f>
        <v>3.5658211271813274</v>
      </c>
      <c r="O18" s="3">
        <f>'[1]ET Bau'!O110</f>
        <v>3.3411506984837849</v>
      </c>
      <c r="P18" s="3">
        <f>'[1]ET Bau'!P110</f>
        <v>5.2815150432564701</v>
      </c>
      <c r="Q18" s="3">
        <f>'[1]ET Bau'!Q110</f>
        <v>6.3730566524342533</v>
      </c>
      <c r="R18" s="3">
        <f>'[1]ET Bau'!R110</f>
        <v>5.1242477214584046</v>
      </c>
      <c r="S18" s="3">
        <f>'[1]ET Bau'!S110</f>
        <v>6.2262887856605742</v>
      </c>
      <c r="T18" s="3">
        <f>'[1]ET Bau'!T110</f>
        <v>5.2974168636388939</v>
      </c>
      <c r="U18" s="3">
        <f>'[1]ET Bau'!U110</f>
        <v>6.4405239573868203</v>
      </c>
      <c r="V18" s="3">
        <f>'[1]ET Bau'!V110</f>
        <v>5.6646443560136559</v>
      </c>
      <c r="X18" s="18" t="str">
        <f t="shared" si="8"/>
        <v>HH</v>
      </c>
      <c r="Y18" s="19">
        <f t="shared" ref="Y18" si="12">MIN(L18:U18)</f>
        <v>3.3411506984837849</v>
      </c>
      <c r="Z18" s="18" t="str">
        <f t="shared" si="9"/>
        <v>SH</v>
      </c>
      <c r="AA18" s="19">
        <f t="shared" ref="AA18" si="13">MAX(L18:U18)</f>
        <v>6.4405239573868203</v>
      </c>
    </row>
    <row r="19" spans="1:27" x14ac:dyDescent="0.35">
      <c r="A19">
        <f>A18+1</f>
        <v>2025</v>
      </c>
      <c r="B19" s="3">
        <f>'[1]ET Bau'!B111</f>
        <v>8.0063070449376958</v>
      </c>
      <c r="C19" s="3">
        <f>'[1]ET Bau'!C111</f>
        <v>6.7265368546702478</v>
      </c>
      <c r="D19" s="3">
        <f>'[1]ET Bau'!D111</f>
        <v>6.8920090576731372</v>
      </c>
      <c r="E19" s="3">
        <f>'[1]ET Bau'!E111</f>
        <v>7.1049876503054392</v>
      </c>
      <c r="F19" s="3">
        <f>'[1]ET Bau'!F111</f>
        <v>6.8499290802747543</v>
      </c>
      <c r="G19" s="3">
        <f>'[1]ET Bau'!G111</f>
        <v>4.2915164306194358</v>
      </c>
      <c r="H19" s="14">
        <f>'[1]ET Bau'!H111</f>
        <v>6.3518778498473401</v>
      </c>
      <c r="I19" s="3">
        <f>'[1]ET Bau'!I111</f>
        <v>7.1139956444236416</v>
      </c>
      <c r="J19" s="3">
        <f>'[1]ET Bau'!J111</f>
        <v>5.3958017550130561</v>
      </c>
      <c r="K19" s="3">
        <f>'[1]ET Bau'!K111</f>
        <v>5.4597930837482362</v>
      </c>
      <c r="L19" s="3">
        <f>'[1]ET Bau'!L111</f>
        <v>5.42018240875547</v>
      </c>
      <c r="M19" s="3">
        <f>'[1]ET Bau'!M111</f>
        <v>5.749097106168124</v>
      </c>
      <c r="N19" s="3">
        <f>'[1]ET Bau'!N111</f>
        <v>3.6101430924554312</v>
      </c>
      <c r="O19" s="3">
        <f>'[1]ET Bau'!O111</f>
        <v>3.3557679177896738</v>
      </c>
      <c r="P19" s="3">
        <f>'[1]ET Bau'!P111</f>
        <v>5.2697269939065361</v>
      </c>
      <c r="Q19" s="3">
        <f>'[1]ET Bau'!Q111</f>
        <v>6.3277198819281537</v>
      </c>
      <c r="R19" s="3">
        <f>'[1]ET Bau'!R111</f>
        <v>5.0658518975639852</v>
      </c>
      <c r="S19" s="3">
        <f>'[1]ET Bau'!S111</f>
        <v>6.0947759826713348</v>
      </c>
      <c r="T19" s="3">
        <f>'[1]ET Bau'!T111</f>
        <v>5.2163571883734035</v>
      </c>
      <c r="U19" s="3">
        <f>'[1]ET Bau'!U111</f>
        <v>6.3968951798600555</v>
      </c>
      <c r="V19" s="3">
        <f>'[1]ET Bau'!V111</f>
        <v>5.6174155104171195</v>
      </c>
      <c r="X19" s="18" t="str">
        <f t="shared" ref="X19" si="14">HLOOKUP(Y19,$L19:$U185,ROW(L$169)-ROW(X19)+1,0)</f>
        <v>HH</v>
      </c>
      <c r="Y19" s="19">
        <f>MIN(L19:U19)</f>
        <v>3.3557679177896738</v>
      </c>
      <c r="Z19" s="18" t="str">
        <f t="shared" ref="Z19" si="15">HLOOKUP(AA19,$L19:$U185,ROW(N$169)-ROW(Z19)+1,0)</f>
        <v>SH</v>
      </c>
      <c r="AA19" s="19">
        <f>MAX(L19:U19)</f>
        <v>6.3968951798600555</v>
      </c>
    </row>
    <row r="20" spans="1:27" x14ac:dyDescent="0.35">
      <c r="B20" s="3"/>
      <c r="C20" s="3"/>
      <c r="D20" s="3"/>
      <c r="E20" s="3"/>
      <c r="F20" s="3"/>
      <c r="G20" s="3"/>
      <c r="H20" s="14"/>
      <c r="I20" s="3"/>
      <c r="J20" s="3"/>
      <c r="K20" s="3"/>
      <c r="L20" s="3"/>
      <c r="M20" s="3"/>
      <c r="N20" s="3"/>
      <c r="O20" s="3"/>
      <c r="P20" s="3"/>
      <c r="Q20" s="3"/>
      <c r="R20" s="3"/>
      <c r="S20" s="3"/>
      <c r="T20" s="3"/>
      <c r="U20" s="3"/>
      <c r="V20" s="3"/>
    </row>
    <row r="21" spans="1:27" x14ac:dyDescent="0.35">
      <c r="A21" s="4" t="s">
        <v>818</v>
      </c>
      <c r="B21" s="3"/>
      <c r="C21" s="3"/>
      <c r="D21" s="3"/>
      <c r="E21" s="3"/>
      <c r="F21" s="3"/>
      <c r="G21" s="3"/>
      <c r="H21" s="14"/>
      <c r="I21" s="3"/>
      <c r="J21" s="3"/>
      <c r="K21" s="3"/>
      <c r="L21" s="3"/>
      <c r="M21" s="3"/>
      <c r="N21" s="3"/>
      <c r="O21" s="3"/>
      <c r="P21" s="3"/>
      <c r="Q21" s="3"/>
      <c r="R21" s="3"/>
      <c r="S21" s="3"/>
      <c r="T21" s="3"/>
      <c r="U21" s="3"/>
      <c r="V21" s="3"/>
    </row>
    <row r="22" spans="1:27" x14ac:dyDescent="0.35">
      <c r="A22">
        <f>'[1]ET Handel'!A106</f>
        <v>2019</v>
      </c>
      <c r="B22" s="3">
        <f>'[1]ET Handel'!B106</f>
        <v>25.2098861812797</v>
      </c>
      <c r="C22" s="3">
        <f>'[1]ET Handel'!C106</f>
        <v>25.75550659057544</v>
      </c>
      <c r="D22" s="3">
        <f>'[1]ET Handel'!D106</f>
        <v>23.791376823457274</v>
      </c>
      <c r="E22" s="3">
        <f>'[1]ET Handel'!E106</f>
        <v>23.476413857752284</v>
      </c>
      <c r="F22" s="3">
        <f>'[1]ET Handel'!F106</f>
        <v>21.61897156295543</v>
      </c>
      <c r="G22" s="3">
        <f>'[1]ET Handel'!G106</f>
        <v>26.284277528576371</v>
      </c>
      <c r="H22" s="14">
        <f>'[1]ET Handel'!H106</f>
        <v>24.494067740176252</v>
      </c>
      <c r="I22" s="3">
        <f>'[1]ET Handel'!I106</f>
        <v>23.876682385830478</v>
      </c>
      <c r="J22" s="3">
        <f>'[1]ET Handel'!J106</f>
        <v>25.946273927523549</v>
      </c>
      <c r="K22" s="3">
        <f>'[1]ET Handel'!K106</f>
        <v>25.927455999757498</v>
      </c>
      <c r="L22" s="3">
        <f>'[1]ET Handel'!L106</f>
        <v>24.433397336281285</v>
      </c>
      <c r="M22" s="3">
        <f>'[1]ET Handel'!M106</f>
        <v>25.417307111573528</v>
      </c>
      <c r="N22" s="3">
        <f>'[1]ET Handel'!N106</f>
        <v>28.763796104736471</v>
      </c>
      <c r="O22" s="3">
        <f>'[1]ET Handel'!O106</f>
        <v>32.346665865312374</v>
      </c>
      <c r="P22" s="3">
        <f>'[1]ET Handel'!P106</f>
        <v>27.751920942959686</v>
      </c>
      <c r="Q22" s="3">
        <f>'[1]ET Handel'!Q106</f>
        <v>25.320874707956143</v>
      </c>
      <c r="R22" s="3">
        <f>'[1]ET Handel'!R106</f>
        <v>26.039284437190101</v>
      </c>
      <c r="S22" s="3">
        <f>'[1]ET Handel'!S106</f>
        <v>24.767349932720347</v>
      </c>
      <c r="T22" s="3">
        <f>'[1]ET Handel'!T106</f>
        <v>24.144145488737234</v>
      </c>
      <c r="U22" s="3">
        <f>'[1]ET Handel'!U106</f>
        <v>27.451621048659209</v>
      </c>
      <c r="V22" s="3">
        <f>'[1]ET Handel'!V106</f>
        <v>25.671767017729792</v>
      </c>
      <c r="X22" s="18" t="str">
        <f t="shared" ref="X22:X27" si="16">HLOOKUP(Y22,$L22:$U184,ROW(L$169)-ROW(X22)+1,0)</f>
        <v>SL</v>
      </c>
      <c r="Y22" s="19">
        <f>MIN(L22:U22)</f>
        <v>24.144145488737234</v>
      </c>
      <c r="Z22" s="18" t="str">
        <f t="shared" ref="Z22:Z27" si="17">HLOOKUP(AA22,$L22:$U184,ROW(N$169)-ROW(Z22)+1,0)</f>
        <v>HH</v>
      </c>
      <c r="AA22" s="19">
        <f>MAX(L22:U22)</f>
        <v>32.346665865312374</v>
      </c>
    </row>
    <row r="23" spans="1:27" x14ac:dyDescent="0.35">
      <c r="A23">
        <f>'[1]ET Handel'!A107</f>
        <v>2020</v>
      </c>
      <c r="B23" s="3">
        <f>'[1]ET Handel'!B107</f>
        <v>24.984881855822334</v>
      </c>
      <c r="C23" s="3">
        <f>'[1]ET Handel'!C107</f>
        <v>25.336285525446133</v>
      </c>
      <c r="D23" s="3">
        <f>'[1]ET Handel'!D107</f>
        <v>23.763422610948385</v>
      </c>
      <c r="E23" s="3">
        <f>'[1]ET Handel'!E107</f>
        <v>23.336361035976132</v>
      </c>
      <c r="F23" s="3">
        <f>'[1]ET Handel'!F107</f>
        <v>21.437493135146013</v>
      </c>
      <c r="G23" s="3">
        <f>'[1]ET Handel'!G107</f>
        <v>25.893313032102689</v>
      </c>
      <c r="H23" s="14">
        <f>'[1]ET Handel'!H107</f>
        <v>24.280027527259218</v>
      </c>
      <c r="I23" s="3">
        <f>'[1]ET Handel'!I107</f>
        <v>23.720257192069695</v>
      </c>
      <c r="J23" s="3">
        <f>'[1]ET Handel'!J107</f>
        <v>25.706742288272878</v>
      </c>
      <c r="K23" s="3">
        <f>'[1]ET Handel'!K107</f>
        <v>25.696307957318016</v>
      </c>
      <c r="L23" s="3">
        <f>'[1]ET Handel'!L107</f>
        <v>24.40619971958348</v>
      </c>
      <c r="M23" s="3">
        <f>'[1]ET Handel'!M107</f>
        <v>25.269982899672961</v>
      </c>
      <c r="N23" s="3">
        <f>'[1]ET Handel'!N107</f>
        <v>28.48995048867129</v>
      </c>
      <c r="O23" s="3">
        <f>'[1]ET Handel'!O107</f>
        <v>32.03929050142002</v>
      </c>
      <c r="P23" s="3">
        <f>'[1]ET Handel'!P107</f>
        <v>27.524571256429692</v>
      </c>
      <c r="Q23" s="3">
        <f>'[1]ET Handel'!Q107</f>
        <v>24.967187230217473</v>
      </c>
      <c r="R23" s="3">
        <f>'[1]ET Handel'!R107</f>
        <v>25.696330762155235</v>
      </c>
      <c r="S23" s="3">
        <f>'[1]ET Handel'!S107</f>
        <v>24.468471576975688</v>
      </c>
      <c r="T23" s="3">
        <f>'[1]ET Handel'!T107</f>
        <v>24.026223574334519</v>
      </c>
      <c r="U23" s="3">
        <f>'[1]ET Handel'!U107</f>
        <v>27.058688467559577</v>
      </c>
      <c r="V23" s="3">
        <f>'[1]ET Handel'!V107</f>
        <v>25.443668549570788</v>
      </c>
      <c r="X23" s="18" t="str">
        <f t="shared" si="16"/>
        <v>SL</v>
      </c>
      <c r="Y23" s="19">
        <f t="shared" ref="Y23:Y26" si="18">MIN(L23:U23)</f>
        <v>24.026223574334519</v>
      </c>
      <c r="Z23" s="18" t="str">
        <f t="shared" si="17"/>
        <v>HH</v>
      </c>
      <c r="AA23" s="19">
        <f t="shared" ref="AA23:AA26" si="19">MAX(L23:U23)</f>
        <v>32.03929050142002</v>
      </c>
    </row>
    <row r="24" spans="1:27" x14ac:dyDescent="0.35">
      <c r="A24">
        <f>'[1]ET Handel'!A108</f>
        <v>2021</v>
      </c>
      <c r="B24" s="3">
        <f>'[1]ET Handel'!B108</f>
        <v>24.945577340351349</v>
      </c>
      <c r="C24" s="3">
        <f>'[1]ET Handel'!C108</f>
        <v>25.127901724989503</v>
      </c>
      <c r="D24" s="3">
        <f>'[1]ET Handel'!D108</f>
        <v>23.562947845274579</v>
      </c>
      <c r="E24" s="3">
        <f>'[1]ET Handel'!E108</f>
        <v>23.11987970287818</v>
      </c>
      <c r="F24" s="3">
        <f>'[1]ET Handel'!F108</f>
        <v>21.313355375232508</v>
      </c>
      <c r="G24" s="3">
        <f>'[1]ET Handel'!G108</f>
        <v>25.828139948591257</v>
      </c>
      <c r="H24" s="14">
        <f>'[1]ET Handel'!H108</f>
        <v>24.150721703662562</v>
      </c>
      <c r="I24" s="3">
        <f>'[1]ET Handel'!I108</f>
        <v>23.564271216311877</v>
      </c>
      <c r="J24" s="3">
        <f>'[1]ET Handel'!J108</f>
        <v>25.440713443311747</v>
      </c>
      <c r="K24" s="3">
        <f>'[1]ET Handel'!K108</f>
        <v>25.418913400061697</v>
      </c>
      <c r="L24" s="3">
        <f>'[1]ET Handel'!L108</f>
        <v>24.197845971135198</v>
      </c>
      <c r="M24" s="3">
        <f>'[1]ET Handel'!M108</f>
        <v>25.046098179520627</v>
      </c>
      <c r="N24" s="3">
        <f>'[1]ET Handel'!N108</f>
        <v>28.39529524657512</v>
      </c>
      <c r="O24" s="3">
        <f>'[1]ET Handel'!O108</f>
        <v>31.709589163940926</v>
      </c>
      <c r="P24" s="3">
        <f>'[1]ET Handel'!P108</f>
        <v>27.18379211171516</v>
      </c>
      <c r="Q24" s="3">
        <f>'[1]ET Handel'!Q108</f>
        <v>24.599520917733866</v>
      </c>
      <c r="R24" s="3">
        <f>'[1]ET Handel'!R108</f>
        <v>25.422178865921264</v>
      </c>
      <c r="S24" s="3">
        <f>'[1]ET Handel'!S108</f>
        <v>23.945529203323737</v>
      </c>
      <c r="T24" s="3">
        <f>'[1]ET Handel'!T108</f>
        <v>23.798608704922842</v>
      </c>
      <c r="U24" s="3">
        <f>'[1]ET Handel'!U108</f>
        <v>26.887742956947282</v>
      </c>
      <c r="V24" s="3">
        <f>'[1]ET Handel'!V108</f>
        <v>25.19260229568615</v>
      </c>
      <c r="X24" s="18" t="str">
        <f t="shared" si="16"/>
        <v>SL</v>
      </c>
      <c r="Y24" s="19">
        <f t="shared" si="18"/>
        <v>23.798608704922842</v>
      </c>
      <c r="Z24" s="18" t="str">
        <f t="shared" si="17"/>
        <v>HH</v>
      </c>
      <c r="AA24" s="19">
        <f t="shared" si="19"/>
        <v>31.709589163940926</v>
      </c>
    </row>
    <row r="25" spans="1:27" x14ac:dyDescent="0.35">
      <c r="A25">
        <f>'[1]ET Handel'!A109</f>
        <v>2022</v>
      </c>
      <c r="B25" s="3">
        <f>'[1]ET Handel'!B109</f>
        <v>24.877457421052444</v>
      </c>
      <c r="C25" s="3">
        <f>'[1]ET Handel'!C109</f>
        <v>25.288464447159679</v>
      </c>
      <c r="D25" s="3">
        <f>'[1]ET Handel'!D109</f>
        <v>23.687545099465481</v>
      </c>
      <c r="E25" s="3">
        <f>'[1]ET Handel'!E109</f>
        <v>23.175193486782593</v>
      </c>
      <c r="F25" s="3">
        <f>'[1]ET Handel'!F109</f>
        <v>21.490839437937741</v>
      </c>
      <c r="G25" s="3">
        <f>'[1]ET Handel'!G109</f>
        <v>26.549001915649178</v>
      </c>
      <c r="H25" s="14">
        <f>'[1]ET Handel'!H109</f>
        <v>24.420849077075985</v>
      </c>
      <c r="I25" s="3">
        <f>'[1]ET Handel'!I109</f>
        <v>23.656228820208401</v>
      </c>
      <c r="J25" s="3">
        <f>'[1]ET Handel'!J109</f>
        <v>25.590956496467332</v>
      </c>
      <c r="K25" s="3">
        <f>'[1]ET Handel'!K109</f>
        <v>25.535950462177603</v>
      </c>
      <c r="L25" s="3">
        <f>'[1]ET Handel'!L109</f>
        <v>24.267833408398278</v>
      </c>
      <c r="M25" s="3">
        <f>'[1]ET Handel'!M109</f>
        <v>25.208581162343702</v>
      </c>
      <c r="N25" s="3">
        <f>'[1]ET Handel'!N109</f>
        <v>28.606978176438375</v>
      </c>
      <c r="O25" s="3">
        <f>'[1]ET Handel'!O109</f>
        <v>31.824837291729253</v>
      </c>
      <c r="P25" s="3">
        <f>'[1]ET Handel'!P109</f>
        <v>27.324100834646504</v>
      </c>
      <c r="Q25" s="3">
        <f>'[1]ET Handel'!Q109</f>
        <v>24.669230889726538</v>
      </c>
      <c r="R25" s="3">
        <f>'[1]ET Handel'!R109</f>
        <v>25.551575431808278</v>
      </c>
      <c r="S25" s="3">
        <f>'[1]ET Handel'!S109</f>
        <v>23.996912114592696</v>
      </c>
      <c r="T25" s="3">
        <f>'[1]ET Handel'!T109</f>
        <v>23.987845408793092</v>
      </c>
      <c r="U25" s="3">
        <f>'[1]ET Handel'!U109</f>
        <v>26.927650339622229</v>
      </c>
      <c r="V25" s="3">
        <f>'[1]ET Handel'!V109</f>
        <v>25.336956759955292</v>
      </c>
      <c r="X25" s="18" t="str">
        <f t="shared" si="16"/>
        <v>SL</v>
      </c>
      <c r="Y25" s="19">
        <f t="shared" si="18"/>
        <v>23.987845408793092</v>
      </c>
      <c r="Z25" s="18" t="str">
        <f t="shared" si="17"/>
        <v>HH</v>
      </c>
      <c r="AA25" s="19">
        <f t="shared" si="19"/>
        <v>31.824837291729253</v>
      </c>
    </row>
    <row r="26" spans="1:27" x14ac:dyDescent="0.35">
      <c r="A26">
        <f>'[1]ET Handel'!A110</f>
        <v>2023</v>
      </c>
      <c r="B26" s="3">
        <f>'[1]ET Handel'!B110</f>
        <v>24.624758884279302</v>
      </c>
      <c r="C26" s="3">
        <f>'[1]ET Handel'!C110</f>
        <v>25.234154553861476</v>
      </c>
      <c r="D26" s="3">
        <f>'[1]ET Handel'!D110</f>
        <v>23.720603964787081</v>
      </c>
      <c r="E26" s="3">
        <f>'[1]ET Handel'!E110</f>
        <v>23.235100753432395</v>
      </c>
      <c r="F26" s="3">
        <f>'[1]ET Handel'!F110</f>
        <v>21.418996422074102</v>
      </c>
      <c r="G26" s="3">
        <f>'[1]ET Handel'!G110</f>
        <v>26.578060806946553</v>
      </c>
      <c r="H26" s="14">
        <f>'[1]ET Handel'!H110</f>
        <v>24.406101931944317</v>
      </c>
      <c r="I26" s="3">
        <f>'[1]ET Handel'!I110</f>
        <v>23.611615005629059</v>
      </c>
      <c r="J26" s="3">
        <f>'[1]ET Handel'!J110</f>
        <v>25.64439420159561</v>
      </c>
      <c r="K26" s="3">
        <f>'[1]ET Handel'!K110</f>
        <v>25.590213547262003</v>
      </c>
      <c r="L26" s="3">
        <f>'[1]ET Handel'!L110</f>
        <v>24.270972704726255</v>
      </c>
      <c r="M26" s="3">
        <f>'[1]ET Handel'!M110</f>
        <v>25.304479065499148</v>
      </c>
      <c r="N26" s="3">
        <f>'[1]ET Handel'!N110</f>
        <v>28.707226046360862</v>
      </c>
      <c r="O26" s="3">
        <f>'[1]ET Handel'!O110</f>
        <v>31.803546196609567</v>
      </c>
      <c r="P26" s="3">
        <f>'[1]ET Handel'!P110</f>
        <v>27.471866136067717</v>
      </c>
      <c r="Q26" s="3">
        <f>'[1]ET Handel'!Q110</f>
        <v>24.728323754020245</v>
      </c>
      <c r="R26" s="3">
        <f>'[1]ET Handel'!R110</f>
        <v>25.608371511496646</v>
      </c>
      <c r="S26" s="3">
        <f>'[1]ET Handel'!S110</f>
        <v>24.02399299517084</v>
      </c>
      <c r="T26" s="3">
        <f>'[1]ET Handel'!T110</f>
        <v>24.105813780842052</v>
      </c>
      <c r="U26" s="3">
        <f>'[1]ET Handel'!U110</f>
        <v>26.708940053592489</v>
      </c>
      <c r="V26" s="3">
        <f>'[1]ET Handel'!V110</f>
        <v>25.379340372265158</v>
      </c>
      <c r="X26" s="18" t="str">
        <f t="shared" si="16"/>
        <v>RP</v>
      </c>
      <c r="Y26" s="19">
        <f t="shared" si="18"/>
        <v>24.02399299517084</v>
      </c>
      <c r="Z26" s="18" t="str">
        <f t="shared" si="17"/>
        <v>HH</v>
      </c>
      <c r="AA26" s="19">
        <f t="shared" si="19"/>
        <v>31.803546196609567</v>
      </c>
    </row>
    <row r="27" spans="1:27" x14ac:dyDescent="0.35">
      <c r="A27">
        <f>'[1]ET Handel'!A111</f>
        <v>2024</v>
      </c>
      <c r="B27" s="3">
        <f>'[1]ET Handel'!B111</f>
        <v>24.4723769722636</v>
      </c>
      <c r="C27" s="3">
        <f>'[1]ET Handel'!C111</f>
        <v>25.222950767365436</v>
      </c>
      <c r="D27" s="3">
        <f>'[1]ET Handel'!D111</f>
        <v>23.688466663534367</v>
      </c>
      <c r="E27" s="3">
        <f>'[1]ET Handel'!E111</f>
        <v>23.145944503195832</v>
      </c>
      <c r="F27" s="3">
        <f>'[1]ET Handel'!F111</f>
        <v>21.434853389719503</v>
      </c>
      <c r="G27" s="3">
        <f>'[1]ET Handel'!G111</f>
        <v>26.264363369936699</v>
      </c>
      <c r="H27" s="14">
        <f>'[1]ET Handel'!H111</f>
        <v>24.287168880640394</v>
      </c>
      <c r="I27" s="3">
        <f>'[1]ET Handel'!I111</f>
        <v>23.559140779526487</v>
      </c>
      <c r="J27" s="3">
        <f>'[1]ET Handel'!J111</f>
        <v>25.585314458779912</v>
      </c>
      <c r="K27" s="3">
        <f>'[1]ET Handel'!K111</f>
        <v>25.545861954216708</v>
      </c>
      <c r="L27" s="3">
        <f>'[1]ET Handel'!L111</f>
        <v>24.220200819421056</v>
      </c>
      <c r="M27" s="3">
        <f>'[1]ET Handel'!M111</f>
        <v>25.36940370242975</v>
      </c>
      <c r="N27" s="3">
        <f>'[1]ET Handel'!N111</f>
        <v>28.857207675668633</v>
      </c>
      <c r="O27" s="3">
        <f>'[1]ET Handel'!O111</f>
        <v>31.498460818217556</v>
      </c>
      <c r="P27" s="3">
        <f>'[1]ET Handel'!P111</f>
        <v>27.456450891183191</v>
      </c>
      <c r="Q27" s="3">
        <f>'[1]ET Handel'!Q111</f>
        <v>24.716350787628656</v>
      </c>
      <c r="R27" s="3">
        <f>'[1]ET Handel'!R111</f>
        <v>25.481465391675449</v>
      </c>
      <c r="S27" s="3">
        <f>'[1]ET Handel'!S111</f>
        <v>23.967119478548675</v>
      </c>
      <c r="T27" s="3">
        <f>'[1]ET Handel'!T111</f>
        <v>24.191581813398972</v>
      </c>
      <c r="U27" s="3">
        <f>'[1]ET Handel'!U111</f>
        <v>26.583606086745743</v>
      </c>
      <c r="V27" s="3">
        <f>'[1]ET Handel'!V111</f>
        <v>25.322373714310565</v>
      </c>
      <c r="X27" s="18" t="str">
        <f t="shared" si="16"/>
        <v>RP</v>
      </c>
      <c r="Y27" s="19">
        <f t="shared" ref="Y27" si="20">MIN(L27:U27)</f>
        <v>23.967119478548675</v>
      </c>
      <c r="Z27" s="18" t="str">
        <f t="shared" si="17"/>
        <v>HH</v>
      </c>
      <c r="AA27" s="19">
        <f t="shared" ref="AA27" si="21">MAX(L27:U27)</f>
        <v>31.498460818217556</v>
      </c>
    </row>
    <row r="28" spans="1:27" x14ac:dyDescent="0.35">
      <c r="A28">
        <f>A27+1</f>
        <v>2025</v>
      </c>
      <c r="B28" s="3">
        <f>'[1]ET Handel'!B112</f>
        <v>24.557662473345125</v>
      </c>
      <c r="C28" s="3">
        <f>'[1]ET Handel'!C112</f>
        <v>25.176253357206807</v>
      </c>
      <c r="D28" s="3">
        <f>'[1]ET Handel'!D112</f>
        <v>23.692080098246773</v>
      </c>
      <c r="E28" s="3">
        <f>'[1]ET Handel'!E112</f>
        <v>23.142412815222141</v>
      </c>
      <c r="F28" s="3">
        <f>'[1]ET Handel'!F112</f>
        <v>21.556807496772752</v>
      </c>
      <c r="G28" s="3">
        <f>'[1]ET Handel'!G112</f>
        <v>26.170108990459344</v>
      </c>
      <c r="H28" s="14">
        <f>'[1]ET Handel'!H112</f>
        <v>24.289653664851677</v>
      </c>
      <c r="I28" s="3">
        <f>'[1]ET Handel'!I112</f>
        <v>23.594082270349237</v>
      </c>
      <c r="J28" s="3">
        <f>'[1]ET Handel'!J112</f>
        <v>25.511550062455036</v>
      </c>
      <c r="K28" s="3">
        <f>'[1]ET Handel'!K112</f>
        <v>25.4733877687774</v>
      </c>
      <c r="L28" s="3">
        <f>'[1]ET Handel'!L112</f>
        <v>24.16590898211324</v>
      </c>
      <c r="M28" s="3">
        <f>'[1]ET Handel'!M112</f>
        <v>25.366808556030211</v>
      </c>
      <c r="N28" s="3">
        <f>'[1]ET Handel'!N112</f>
        <v>28.899745638313373</v>
      </c>
      <c r="O28" s="3">
        <f>'[1]ET Handel'!O112</f>
        <v>31.219025267568384</v>
      </c>
      <c r="P28" s="3">
        <f>'[1]ET Handel'!P112</f>
        <v>27.446933123765511</v>
      </c>
      <c r="Q28" s="3">
        <f>'[1]ET Handel'!Q112</f>
        <v>24.599708192655108</v>
      </c>
      <c r="R28" s="3">
        <f>'[1]ET Handel'!R112</f>
        <v>25.366446896096406</v>
      </c>
      <c r="S28" s="3">
        <f>'[1]ET Handel'!S112</f>
        <v>23.848736726847527</v>
      </c>
      <c r="T28" s="3">
        <f>'[1]ET Handel'!T112</f>
        <v>24.284571537035713</v>
      </c>
      <c r="U28" s="3">
        <f>'[1]ET Handel'!U112</f>
        <v>26.415924984429239</v>
      </c>
      <c r="V28" s="3">
        <f>'[1]ET Handel'!V112</f>
        <v>25.264233830629379</v>
      </c>
      <c r="X28" s="18" t="str">
        <f t="shared" ref="X28" si="22">HLOOKUP(Y28,$L28:$U194,ROW(L$169)-ROW(X28)+1,0)</f>
        <v>RP</v>
      </c>
      <c r="Y28" s="19">
        <f>MIN(L28:U28)</f>
        <v>23.848736726847527</v>
      </c>
      <c r="Z28" s="18" t="str">
        <f t="shared" ref="Z28" si="23">HLOOKUP(AA28,$L28:$U194,ROW(N$169)-ROW(Z28)+1,0)</f>
        <v>HH</v>
      </c>
      <c r="AA28" s="19">
        <f>MAX(L28:U28)</f>
        <v>31.219025267568384</v>
      </c>
    </row>
    <row r="29" spans="1:27" x14ac:dyDescent="0.35">
      <c r="B29" s="3"/>
      <c r="C29" s="3"/>
      <c r="D29" s="3"/>
      <c r="E29" s="3"/>
      <c r="F29" s="3"/>
      <c r="G29" s="3"/>
      <c r="H29" s="3"/>
      <c r="I29" s="3"/>
      <c r="J29" s="3"/>
      <c r="K29" s="3"/>
      <c r="L29" s="3"/>
      <c r="M29" s="3"/>
      <c r="N29" s="3"/>
      <c r="O29" s="3"/>
      <c r="P29" s="3"/>
      <c r="Q29" s="3"/>
      <c r="R29" s="3"/>
      <c r="S29" s="3"/>
      <c r="T29" s="3"/>
      <c r="U29" s="3"/>
      <c r="V29" s="3"/>
    </row>
    <row r="30" spans="1:27" x14ac:dyDescent="0.35">
      <c r="A30" s="4" t="s">
        <v>817</v>
      </c>
      <c r="B30" s="3"/>
      <c r="C30" s="3"/>
      <c r="D30" s="3"/>
      <c r="E30" s="3"/>
      <c r="F30" s="3"/>
      <c r="G30" s="3"/>
      <c r="H30" s="14"/>
      <c r="I30" s="3"/>
      <c r="J30" s="3"/>
      <c r="K30" s="3"/>
      <c r="L30" s="3"/>
      <c r="M30" s="3"/>
      <c r="N30" s="3"/>
      <c r="O30" s="3"/>
      <c r="P30" s="3"/>
      <c r="Q30" s="3"/>
      <c r="R30" s="3"/>
      <c r="S30" s="3"/>
      <c r="T30" s="3"/>
      <c r="U30" s="3"/>
      <c r="V30" s="3"/>
    </row>
    <row r="31" spans="1:27" x14ac:dyDescent="0.35">
      <c r="A31">
        <f>'[1]ET UnternDst'!A106</f>
        <v>2019</v>
      </c>
      <c r="B31" s="3">
        <f>'[1]ET UnternDst'!B106</f>
        <v>15.976664462695803</v>
      </c>
      <c r="C31" s="3">
        <f>'[1]ET UnternDst'!C106</f>
        <v>15.45417061698501</v>
      </c>
      <c r="D31" s="3">
        <f>'[1]ET UnternDst'!D106</f>
        <v>16.203159706716292</v>
      </c>
      <c r="E31" s="3">
        <f>'[1]ET UnternDst'!E106</f>
        <v>14.818992842332715</v>
      </c>
      <c r="F31" s="3">
        <f>'[1]ET UnternDst'!F106</f>
        <v>14.728604231180972</v>
      </c>
      <c r="G31" s="3">
        <f>'[1]ET UnternDst'!G106</f>
        <v>24.076652882688808</v>
      </c>
      <c r="H31" s="14">
        <f>'[1]ET UnternDst'!H106</f>
        <v>17.756762370210541</v>
      </c>
      <c r="I31" s="3">
        <f>'[1]ET UnternDst'!I106</f>
        <v>15.577236892942389</v>
      </c>
      <c r="J31" s="3">
        <f>'[1]ET UnternDst'!J106</f>
        <v>17.402202334236332</v>
      </c>
      <c r="K31" s="3">
        <f>'[1]ET UnternDst'!K106</f>
        <v>17.030610647320483</v>
      </c>
      <c r="L31" s="3">
        <f>'[1]ET UnternDst'!L106</f>
        <v>15.46018823772016</v>
      </c>
      <c r="M31" s="3">
        <f>'[1]ET UnternDst'!M106</f>
        <v>16.562956084609212</v>
      </c>
      <c r="N31" s="3">
        <f>'[1]ET UnternDst'!N106</f>
        <v>19.991706387904088</v>
      </c>
      <c r="O31" s="3">
        <f>'[1]ET UnternDst'!O106</f>
        <v>24.917109915757628</v>
      </c>
      <c r="P31" s="3">
        <f>'[1]ET UnternDst'!P106</f>
        <v>20.806808791279767</v>
      </c>
      <c r="Q31" s="3">
        <f>'[1]ET UnternDst'!Q106</f>
        <v>14.936532681300275</v>
      </c>
      <c r="R31" s="3">
        <f>'[1]ET UnternDst'!R106</f>
        <v>17.913161284471563</v>
      </c>
      <c r="S31" s="3">
        <f>'[1]ET UnternDst'!S106</f>
        <v>13.398429669961477</v>
      </c>
      <c r="T31" s="3">
        <f>'[1]ET UnternDst'!T106</f>
        <v>15.911897823564312</v>
      </c>
      <c r="U31" s="3">
        <f>'[1]ET UnternDst'!U106</f>
        <v>14.945793930918134</v>
      </c>
      <c r="V31" s="3">
        <f>'[1]ET UnternDst'!V106</f>
        <v>17.160142191605395</v>
      </c>
      <c r="X31" s="18" t="str">
        <f t="shared" ref="X31:X36" si="24">HLOOKUP(Y31,$L31:$U191,ROW(L$169)-ROW(X31)+1,0)</f>
        <v>RP</v>
      </c>
      <c r="Y31" s="19">
        <f>MIN(L31:U31)</f>
        <v>13.398429669961477</v>
      </c>
      <c r="Z31" s="18" t="str">
        <f t="shared" ref="Z31:Z36" si="25">HLOOKUP(AA31,$L31:$U191,ROW(N$169)-ROW(Z31)+1,0)</f>
        <v>HH</v>
      </c>
      <c r="AA31" s="19">
        <f>MAX(L31:U31)</f>
        <v>24.917109915757628</v>
      </c>
    </row>
    <row r="32" spans="1:27" x14ac:dyDescent="0.35">
      <c r="A32">
        <f>'[1]ET UnternDst'!A107</f>
        <v>2020</v>
      </c>
      <c r="B32" s="3">
        <f>'[1]ET UnternDst'!B107</f>
        <v>15.650730346635219</v>
      </c>
      <c r="C32" s="3">
        <f>'[1]ET UnternDst'!C107</f>
        <v>15.054990085922009</v>
      </c>
      <c r="D32" s="3">
        <f>'[1]ET UnternDst'!D107</f>
        <v>15.92961182330972</v>
      </c>
      <c r="E32" s="3">
        <f>'[1]ET UnternDst'!E107</f>
        <v>14.511092933743495</v>
      </c>
      <c r="F32" s="3">
        <f>'[1]ET UnternDst'!F107</f>
        <v>14.475048868040256</v>
      </c>
      <c r="G32" s="3">
        <f>'[1]ET UnternDst'!G107</f>
        <v>23.894729149414896</v>
      </c>
      <c r="H32" s="14">
        <f>'[1]ET UnternDst'!H107</f>
        <v>17.497101409525328</v>
      </c>
      <c r="I32" s="3">
        <f>'[1]ET UnternDst'!I107</f>
        <v>15.277282156439535</v>
      </c>
      <c r="J32" s="3">
        <f>'[1]ET UnternDst'!J107</f>
        <v>17.19575618953111</v>
      </c>
      <c r="K32" s="3">
        <f>'[1]ET UnternDst'!K107</f>
        <v>16.821103125035528</v>
      </c>
      <c r="L32" s="3">
        <f>'[1]ET UnternDst'!L107</f>
        <v>15.180846374080728</v>
      </c>
      <c r="M32" s="3">
        <f>'[1]ET UnternDst'!M107</f>
        <v>16.327402148200925</v>
      </c>
      <c r="N32" s="3">
        <f>'[1]ET UnternDst'!N107</f>
        <v>19.954077782481455</v>
      </c>
      <c r="O32" s="3">
        <f>'[1]ET UnternDst'!O107</f>
        <v>24.592276403281886</v>
      </c>
      <c r="P32" s="3">
        <f>'[1]ET UnternDst'!P107</f>
        <v>20.706609227946345</v>
      </c>
      <c r="Q32" s="3">
        <f>'[1]ET UnternDst'!Q107</f>
        <v>14.695888508244192</v>
      </c>
      <c r="R32" s="3">
        <f>'[1]ET UnternDst'!R107</f>
        <v>17.686208683582461</v>
      </c>
      <c r="S32" s="3">
        <f>'[1]ET UnternDst'!S107</f>
        <v>13.350010474559143</v>
      </c>
      <c r="T32" s="3">
        <f>'[1]ET UnternDst'!T107</f>
        <v>15.892409891959328</v>
      </c>
      <c r="U32" s="3">
        <f>'[1]ET UnternDst'!U107</f>
        <v>14.828596277613498</v>
      </c>
      <c r="V32" s="3">
        <f>'[1]ET UnternDst'!V107</f>
        <v>16.941689276342125</v>
      </c>
      <c r="X32" s="18" t="str">
        <f t="shared" si="24"/>
        <v>RP</v>
      </c>
      <c r="Y32" s="19">
        <f t="shared" ref="Y32:Y35" si="26">MIN(L32:U32)</f>
        <v>13.350010474559143</v>
      </c>
      <c r="Z32" s="18" t="str">
        <f t="shared" si="25"/>
        <v>HH</v>
      </c>
      <c r="AA32" s="19">
        <f t="shared" ref="AA32:AA35" si="27">MAX(L32:U32)</f>
        <v>24.592276403281886</v>
      </c>
    </row>
    <row r="33" spans="1:27" x14ac:dyDescent="0.35">
      <c r="A33">
        <f>'[1]ET UnternDst'!A108</f>
        <v>2021</v>
      </c>
      <c r="B33" s="3">
        <f>'[1]ET UnternDst'!B108</f>
        <v>15.769032002293715</v>
      </c>
      <c r="C33" s="3">
        <f>'[1]ET UnternDst'!C108</f>
        <v>14.764494428318248</v>
      </c>
      <c r="D33" s="3">
        <f>'[1]ET UnternDst'!D108</f>
        <v>16.162731086212411</v>
      </c>
      <c r="E33" s="3">
        <f>'[1]ET UnternDst'!E108</f>
        <v>14.463314909902886</v>
      </c>
      <c r="F33" s="3">
        <f>'[1]ET UnternDst'!F108</f>
        <v>14.550588898358402</v>
      </c>
      <c r="G33" s="3">
        <f>'[1]ET UnternDst'!G108</f>
        <v>23.629868558057687</v>
      </c>
      <c r="H33" s="14">
        <f>'[1]ET UnternDst'!H108</f>
        <v>17.494806938547196</v>
      </c>
      <c r="I33" s="3">
        <f>'[1]ET UnternDst'!I108</f>
        <v>15.34989770820712</v>
      </c>
      <c r="J33" s="3">
        <f>'[1]ET UnternDst'!J108</f>
        <v>17.277090156837751</v>
      </c>
      <c r="K33" s="3">
        <f>'[1]ET UnternDst'!K108</f>
        <v>16.919626632743974</v>
      </c>
      <c r="L33" s="3">
        <f>'[1]ET UnternDst'!L108</f>
        <v>15.292088556785371</v>
      </c>
      <c r="M33" s="3">
        <f>'[1]ET UnternDst'!M108</f>
        <v>16.399755288743268</v>
      </c>
      <c r="N33" s="3">
        <f>'[1]ET UnternDst'!N108</f>
        <v>20.068555242100118</v>
      </c>
      <c r="O33" s="3">
        <f>'[1]ET UnternDst'!O108</f>
        <v>24.506216694896846</v>
      </c>
      <c r="P33" s="3">
        <f>'[1]ET UnternDst'!P108</f>
        <v>20.888241051589322</v>
      </c>
      <c r="Q33" s="3">
        <f>'[1]ET UnternDst'!Q108</f>
        <v>14.645293383894062</v>
      </c>
      <c r="R33" s="3">
        <f>'[1]ET UnternDst'!R108</f>
        <v>17.837951256969351</v>
      </c>
      <c r="S33" s="3">
        <f>'[1]ET UnternDst'!S108</f>
        <v>13.58727570696397</v>
      </c>
      <c r="T33" s="3">
        <f>'[1]ET UnternDst'!T108</f>
        <v>15.866437195630404</v>
      </c>
      <c r="U33" s="3">
        <f>'[1]ET UnternDst'!U108</f>
        <v>14.864868605339932</v>
      </c>
      <c r="V33" s="3">
        <f>'[1]ET UnternDst'!V108</f>
        <v>17.022268599720256</v>
      </c>
      <c r="X33" s="18" t="str">
        <f t="shared" si="24"/>
        <v>RP</v>
      </c>
      <c r="Y33" s="19">
        <f t="shared" si="26"/>
        <v>13.58727570696397</v>
      </c>
      <c r="Z33" s="18" t="str">
        <f t="shared" si="25"/>
        <v>HH</v>
      </c>
      <c r="AA33" s="19">
        <f t="shared" si="27"/>
        <v>24.506216694896846</v>
      </c>
    </row>
    <row r="34" spans="1:27" x14ac:dyDescent="0.35">
      <c r="A34">
        <f>'[1]ET UnternDst'!A109</f>
        <v>2022</v>
      </c>
      <c r="B34" s="3">
        <f>'[1]ET UnternDst'!B109</f>
        <v>15.706647606434229</v>
      </c>
      <c r="C34" s="3">
        <f>'[1]ET UnternDst'!C109</f>
        <v>14.619258495447307</v>
      </c>
      <c r="D34" s="3">
        <f>'[1]ET UnternDst'!D109</f>
        <v>16.183477683865561</v>
      </c>
      <c r="E34" s="3">
        <f>'[1]ET UnternDst'!E109</f>
        <v>14.360438234998494</v>
      </c>
      <c r="F34" s="3">
        <f>'[1]ET UnternDst'!F109</f>
        <v>14.211714016951548</v>
      </c>
      <c r="G34" s="3">
        <f>'[1]ET UnternDst'!G109</f>
        <v>23.690953703363839</v>
      </c>
      <c r="H34" s="14">
        <f>'[1]ET UnternDst'!H109</f>
        <v>17.483785689995631</v>
      </c>
      <c r="I34" s="3">
        <f>'[1]ET UnternDst'!I109</f>
        <v>15.253623309372694</v>
      </c>
      <c r="J34" s="3">
        <f>'[1]ET UnternDst'!J109</f>
        <v>17.342304045902708</v>
      </c>
      <c r="K34" s="3">
        <f>'[1]ET UnternDst'!K109</f>
        <v>16.977797276432401</v>
      </c>
      <c r="L34" s="3">
        <f>'[1]ET UnternDst'!L109</f>
        <v>15.42709803114694</v>
      </c>
      <c r="M34" s="3">
        <f>'[1]ET UnternDst'!M109</f>
        <v>16.572970862697471</v>
      </c>
      <c r="N34" s="3">
        <f>'[1]ET UnternDst'!N109</f>
        <v>19.967547593454068</v>
      </c>
      <c r="O34" s="3">
        <f>'[1]ET UnternDst'!O109</f>
        <v>24.878455919130531</v>
      </c>
      <c r="P34" s="3">
        <f>'[1]ET UnternDst'!P109</f>
        <v>21.001715925373642</v>
      </c>
      <c r="Q34" s="3">
        <f>'[1]ET UnternDst'!Q109</f>
        <v>14.502765250173139</v>
      </c>
      <c r="R34" s="3">
        <f>'[1]ET UnternDst'!R109</f>
        <v>17.762262017999522</v>
      </c>
      <c r="S34" s="3">
        <f>'[1]ET UnternDst'!S109</f>
        <v>13.702126208792681</v>
      </c>
      <c r="T34" s="3">
        <f>'[1]ET UnternDst'!T109</f>
        <v>15.740575443927455</v>
      </c>
      <c r="U34" s="3">
        <f>'[1]ET UnternDst'!U109</f>
        <v>14.944609557587999</v>
      </c>
      <c r="V34" s="3">
        <f>'[1]ET UnternDst'!V109</f>
        <v>17.068092660369501</v>
      </c>
      <c r="X34" s="18" t="str">
        <f t="shared" si="24"/>
        <v>RP</v>
      </c>
      <c r="Y34" s="19">
        <f t="shared" si="26"/>
        <v>13.702126208792681</v>
      </c>
      <c r="Z34" s="18" t="str">
        <f t="shared" si="25"/>
        <v>HH</v>
      </c>
      <c r="AA34" s="19">
        <f t="shared" si="27"/>
        <v>24.878455919130531</v>
      </c>
    </row>
    <row r="35" spans="1:27" x14ac:dyDescent="0.35">
      <c r="A35">
        <f>'[1]ET UnternDst'!A110</f>
        <v>2023</v>
      </c>
      <c r="B35" s="3">
        <f>'[1]ET UnternDst'!B110</f>
        <v>15.54789263331986</v>
      </c>
      <c r="C35" s="3">
        <f>'[1]ET UnternDst'!C110</f>
        <v>14.673290177759862</v>
      </c>
      <c r="D35" s="3">
        <f>'[1]ET UnternDst'!D110</f>
        <v>16.258487034777154</v>
      </c>
      <c r="E35" s="3">
        <f>'[1]ET UnternDst'!E110</f>
        <v>14.465458270816193</v>
      </c>
      <c r="F35" s="3">
        <f>'[1]ET UnternDst'!F110</f>
        <v>14.123427695999405</v>
      </c>
      <c r="G35" s="3">
        <f>'[1]ET UnternDst'!G110</f>
        <v>23.812577565120471</v>
      </c>
      <c r="H35" s="14">
        <f>'[1]ET UnternDst'!H110</f>
        <v>17.550572346449304</v>
      </c>
      <c r="I35" s="3">
        <f>'[1]ET UnternDst'!I110</f>
        <v>15.259975900995398</v>
      </c>
      <c r="J35" s="3">
        <f>'[1]ET UnternDst'!J110</f>
        <v>17.368672012728531</v>
      </c>
      <c r="K35" s="3">
        <f>'[1]ET UnternDst'!K110</f>
        <v>16.994732303102346</v>
      </c>
      <c r="L35" s="3">
        <f>'[1]ET UnternDst'!L110</f>
        <v>15.483528202983782</v>
      </c>
      <c r="M35" s="3">
        <f>'[1]ET UnternDst'!M110</f>
        <v>16.617804651425967</v>
      </c>
      <c r="N35" s="3">
        <f>'[1]ET UnternDst'!N110</f>
        <v>19.945346581009961</v>
      </c>
      <c r="O35" s="3">
        <f>'[1]ET UnternDst'!O110</f>
        <v>24.899848316836092</v>
      </c>
      <c r="P35" s="3">
        <f>'[1]ET UnternDst'!P110</f>
        <v>21.11796597806665</v>
      </c>
      <c r="Q35" s="3">
        <f>'[1]ET UnternDst'!Q110</f>
        <v>14.496767277003512</v>
      </c>
      <c r="R35" s="3">
        <f>'[1]ET UnternDst'!R110</f>
        <v>17.682344368799018</v>
      </c>
      <c r="S35" s="3">
        <f>'[1]ET UnternDst'!S110</f>
        <v>13.690560216548182</v>
      </c>
      <c r="T35" s="3">
        <f>'[1]ET UnternDst'!T110</f>
        <v>15.892434965679241</v>
      </c>
      <c r="U35" s="3">
        <f>'[1]ET UnternDst'!U110</f>
        <v>14.997948157690196</v>
      </c>
      <c r="V35" s="3">
        <f>'[1]ET UnternDst'!V110</f>
        <v>17.093719386089042</v>
      </c>
      <c r="X35" s="18" t="str">
        <f t="shared" si="24"/>
        <v>RP</v>
      </c>
      <c r="Y35" s="19">
        <f t="shared" si="26"/>
        <v>13.690560216548182</v>
      </c>
      <c r="Z35" s="18" t="str">
        <f t="shared" si="25"/>
        <v>HH</v>
      </c>
      <c r="AA35" s="19">
        <f t="shared" si="27"/>
        <v>24.899848316836092</v>
      </c>
    </row>
    <row r="36" spans="1:27" x14ac:dyDescent="0.35">
      <c r="A36">
        <f>'[1]ET UnternDst'!A111</f>
        <v>2024</v>
      </c>
      <c r="B36" s="3">
        <f>'[1]ET UnternDst'!B111</f>
        <v>15.427871751847988</v>
      </c>
      <c r="C36" s="3">
        <f>'[1]ET UnternDst'!C111</f>
        <v>14.581006774938048</v>
      </c>
      <c r="D36" s="3">
        <f>'[1]ET UnternDst'!D111</f>
        <v>16.299937370156904</v>
      </c>
      <c r="E36" s="3">
        <f>'[1]ET UnternDst'!E111</f>
        <v>14.655111404081683</v>
      </c>
      <c r="F36" s="3">
        <f>'[1]ET UnternDst'!F111</f>
        <v>13.905054171890496</v>
      </c>
      <c r="G36" s="3">
        <f>'[1]ET UnternDst'!G111</f>
        <v>23.912980163190639</v>
      </c>
      <c r="H36" s="14">
        <f>'[1]ET UnternDst'!H111</f>
        <v>17.570883859395504</v>
      </c>
      <c r="I36" s="3">
        <f>'[1]ET UnternDst'!I111</f>
        <v>15.235643520557227</v>
      </c>
      <c r="J36" s="3">
        <f>'[1]ET UnternDst'!J111</f>
        <v>17.328601901108797</v>
      </c>
      <c r="K36" s="3">
        <f>'[1]ET UnternDst'!K111</f>
        <v>16.946051823842488</v>
      </c>
      <c r="L36" s="3">
        <f>'[1]ET UnternDst'!L111</f>
        <v>15.465695570253359</v>
      </c>
      <c r="M36" s="3">
        <f>'[1]ET UnternDst'!M111</f>
        <v>16.578239174943864</v>
      </c>
      <c r="N36" s="3">
        <f>'[1]ET UnternDst'!N111</f>
        <v>19.534859691957976</v>
      </c>
      <c r="O36" s="3">
        <f>'[1]ET UnternDst'!O111</f>
        <v>24.818588546014251</v>
      </c>
      <c r="P36" s="3">
        <f>'[1]ET UnternDst'!P111</f>
        <v>21.154535308753211</v>
      </c>
      <c r="Q36" s="3">
        <f>'[1]ET UnternDst'!Q111</f>
        <v>14.512153562807804</v>
      </c>
      <c r="R36" s="3">
        <f>'[1]ET UnternDst'!R111</f>
        <v>17.55515759297738</v>
      </c>
      <c r="S36" s="3">
        <f>'[1]ET UnternDst'!S111</f>
        <v>13.715379503219264</v>
      </c>
      <c r="T36" s="3">
        <f>'[1]ET UnternDst'!T111</f>
        <v>15.533572324169883</v>
      </c>
      <c r="U36" s="3">
        <f>'[1]ET UnternDst'!U111</f>
        <v>14.952123143256818</v>
      </c>
      <c r="V36" s="3">
        <f>'[1]ET UnternDst'!V111</f>
        <v>17.056994367973559</v>
      </c>
      <c r="X36" s="18" t="str">
        <f t="shared" si="24"/>
        <v>RP</v>
      </c>
      <c r="Y36" s="19">
        <f t="shared" ref="Y36" si="28">MIN(L36:U36)</f>
        <v>13.715379503219264</v>
      </c>
      <c r="Z36" s="18" t="str">
        <f t="shared" si="25"/>
        <v>HH</v>
      </c>
      <c r="AA36" s="19">
        <f t="shared" ref="AA36" si="29">MAX(L36:U36)</f>
        <v>24.818588546014251</v>
      </c>
    </row>
    <row r="37" spans="1:27" x14ac:dyDescent="0.35">
      <c r="A37">
        <f>A36+1</f>
        <v>2025</v>
      </c>
      <c r="B37" s="3">
        <f>'[1]ET UnternDst'!B112</f>
        <v>15.249433652214773</v>
      </c>
      <c r="C37" s="3">
        <f>'[1]ET UnternDst'!C112</f>
        <v>14.508462292705801</v>
      </c>
      <c r="D37" s="3">
        <f>'[1]ET UnternDst'!D112</f>
        <v>16.117427726218608</v>
      </c>
      <c r="E37" s="3">
        <f>'[1]ET UnternDst'!E112</f>
        <v>14.494577315186566</v>
      </c>
      <c r="F37" s="3">
        <f>'[1]ET UnternDst'!F112</f>
        <v>13.526244282595185</v>
      </c>
      <c r="G37" s="3">
        <f>'[1]ET UnternDst'!G112</f>
        <v>23.749390318948656</v>
      </c>
      <c r="H37" s="14">
        <f>'[1]ET UnternDst'!H112</f>
        <v>17.390730671133127</v>
      </c>
      <c r="I37" s="3">
        <f>'[1]ET UnternDst'!I112</f>
        <v>15.038693003358073</v>
      </c>
      <c r="J37" s="3">
        <f>'[1]ET UnternDst'!J112</f>
        <v>17.253128319812149</v>
      </c>
      <c r="K37" s="3">
        <f>'[1]ET UnternDst'!K112</f>
        <v>16.876681736711106</v>
      </c>
      <c r="L37" s="3">
        <f>'[1]ET UnternDst'!L112</f>
        <v>15.450106725541263</v>
      </c>
      <c r="M37" s="3">
        <f>'[1]ET UnternDst'!M112</f>
        <v>16.487755692929742</v>
      </c>
      <c r="N37" s="3">
        <f>'[1]ET UnternDst'!N112</f>
        <v>19.401409634369085</v>
      </c>
      <c r="O37" s="3">
        <f>'[1]ET UnternDst'!O112</f>
        <v>24.521582547319646</v>
      </c>
      <c r="P37" s="3">
        <f>'[1]ET UnternDst'!P112</f>
        <v>21.12013488627807</v>
      </c>
      <c r="Q37" s="3">
        <f>'[1]ET UnternDst'!Q112</f>
        <v>14.487454100006392</v>
      </c>
      <c r="R37" s="3">
        <f>'[1]ET UnternDst'!R112</f>
        <v>17.473274662802996</v>
      </c>
      <c r="S37" s="3">
        <f>'[1]ET UnternDst'!S112</f>
        <v>13.684572209497231</v>
      </c>
      <c r="T37" s="3">
        <f>'[1]ET UnternDst'!T112</f>
        <v>15.407157480452218</v>
      </c>
      <c r="U37" s="3">
        <f>'[1]ET UnternDst'!U112</f>
        <v>14.737346092905209</v>
      </c>
      <c r="V37" s="3">
        <f>'[1]ET UnternDst'!V112</f>
        <v>16.967509025270758</v>
      </c>
      <c r="X37" s="18" t="str">
        <f t="shared" ref="X37" si="30">HLOOKUP(Y37,$L37:$U203,ROW(L$169)-ROW(X37)+1,0)</f>
        <v>RP</v>
      </c>
      <c r="Y37" s="19">
        <f>MIN(L37:U37)</f>
        <v>13.684572209497231</v>
      </c>
      <c r="Z37" s="18" t="str">
        <f t="shared" ref="Z37" si="31">HLOOKUP(AA37,$L37:$U203,ROW(N$169)-ROW(Z37)+1,0)</f>
        <v>HH</v>
      </c>
      <c r="AA37" s="19">
        <f>MAX(L37:U37)</f>
        <v>24.521582547319646</v>
      </c>
    </row>
    <row r="38" spans="1:27" x14ac:dyDescent="0.35">
      <c r="B38" s="3"/>
      <c r="C38" s="3"/>
      <c r="D38" s="3"/>
      <c r="E38" s="3"/>
      <c r="F38" s="3"/>
      <c r="G38" s="3"/>
      <c r="H38" s="14"/>
      <c r="I38" s="3"/>
      <c r="J38" s="3"/>
      <c r="K38" s="3"/>
      <c r="L38" s="3"/>
      <c r="M38" s="3"/>
      <c r="N38" s="3"/>
      <c r="O38" s="3"/>
      <c r="P38" s="3"/>
      <c r="Q38" s="3"/>
      <c r="R38" s="3"/>
      <c r="S38" s="3"/>
      <c r="T38" s="3"/>
      <c r="U38" s="3"/>
      <c r="V38" s="3"/>
    </row>
    <row r="39" spans="1:27" x14ac:dyDescent="0.35">
      <c r="A39" s="4" t="s">
        <v>816</v>
      </c>
      <c r="B39" s="3"/>
      <c r="C39" s="3"/>
      <c r="D39" s="3"/>
      <c r="E39" s="3"/>
      <c r="F39" s="3"/>
      <c r="G39" s="3"/>
      <c r="H39" s="14"/>
      <c r="I39" s="3"/>
      <c r="J39" s="3"/>
      <c r="K39" s="3"/>
      <c r="L39" s="3"/>
      <c r="M39" s="3"/>
      <c r="N39" s="3"/>
      <c r="O39" s="3"/>
      <c r="P39" s="3"/>
      <c r="Q39" s="3"/>
      <c r="R39" s="3"/>
      <c r="S39" s="3"/>
      <c r="T39" s="3"/>
      <c r="U39" s="3"/>
      <c r="V39" s="3"/>
    </row>
    <row r="40" spans="1:27" x14ac:dyDescent="0.35">
      <c r="A40" s="7">
        <f>'[1]ET ÖSD'!A105</f>
        <v>2019</v>
      </c>
      <c r="B40" s="3">
        <f>'[1]ET ÖSD'!B105</f>
        <v>34.111007551034319</v>
      </c>
      <c r="C40" s="3">
        <f>'[1]ET ÖSD'!C105</f>
        <v>36.342184672677277</v>
      </c>
      <c r="D40" s="3">
        <f>'[1]ET ÖSD'!D105</f>
        <v>32.061898013292506</v>
      </c>
      <c r="E40" s="3">
        <f>'[1]ET ÖSD'!E105</f>
        <v>33.809551235710487</v>
      </c>
      <c r="F40" s="3">
        <f>'[1]ET ÖSD'!F105</f>
        <v>32.149238467858225</v>
      </c>
      <c r="G40" s="3">
        <f>'[1]ET ÖSD'!G105</f>
        <v>38.419648515804923</v>
      </c>
      <c r="H40" s="14">
        <f>'[1]ET ÖSD'!H105</f>
        <v>34.611376145153763</v>
      </c>
      <c r="I40" s="3">
        <f>'[1]ET ÖSD'!I105</f>
        <v>33.29802639015054</v>
      </c>
      <c r="J40" s="3">
        <f>'[1]ET ÖSD'!J105</f>
        <v>31.462635517143344</v>
      </c>
      <c r="K40" s="3">
        <f>'[1]ET ÖSD'!K105</f>
        <v>31.07531251919746</v>
      </c>
      <c r="L40" s="3">
        <f>'[1]ET ÖSD'!L105</f>
        <v>28.249657847776195</v>
      </c>
      <c r="M40" s="3">
        <f>'[1]ET ÖSD'!M105</f>
        <v>29.182651115360265</v>
      </c>
      <c r="N40" s="3">
        <f>'[1]ET ÖSD'!N105</f>
        <v>32.308859582767511</v>
      </c>
      <c r="O40" s="3">
        <f>'[1]ET ÖSD'!O105</f>
        <v>29.59470736313601</v>
      </c>
      <c r="P40" s="3">
        <f>'[1]ET ÖSD'!P105</f>
        <v>29.80795244747241</v>
      </c>
      <c r="Q40" s="3">
        <f>'[1]ET ÖSD'!Q105</f>
        <v>32.950005725529813</v>
      </c>
      <c r="R40" s="3">
        <f>'[1]ET ÖSD'!R105</f>
        <v>32.79471351336354</v>
      </c>
      <c r="S40" s="3">
        <f>'[1]ET ÖSD'!S105</f>
        <v>34.350420918485547</v>
      </c>
      <c r="T40" s="3">
        <f>'[1]ET ÖSD'!T105</f>
        <v>33.326928027999273</v>
      </c>
      <c r="U40" s="3">
        <f>'[1]ET ÖSD'!U105</f>
        <v>35.264745382702891</v>
      </c>
      <c r="V40" s="3">
        <f>'[1]ET ÖSD'!V105</f>
        <v>31.706078470336269</v>
      </c>
      <c r="X40" s="18" t="str">
        <f>HLOOKUP(Y40,$L40:$U198,ROW(L$169)-ROW(X40)+1,0)</f>
        <v>BW</v>
      </c>
      <c r="Y40" s="19">
        <f>MIN(L40:U40)</f>
        <v>28.249657847776195</v>
      </c>
      <c r="Z40" s="18" t="str">
        <f>HLOOKUP(AA40,$L40:$U198,ROW(N$169)-ROW(Z40)+1,0)</f>
        <v>SH</v>
      </c>
      <c r="AA40" s="19">
        <f>MAX(L40:U40)</f>
        <v>35.264745382702891</v>
      </c>
    </row>
    <row r="41" spans="1:27" x14ac:dyDescent="0.35">
      <c r="A41" s="7">
        <f>'[1]ET ÖSD'!A106</f>
        <v>2020</v>
      </c>
      <c r="B41" s="3">
        <f>'[1]ET ÖSD'!B106</f>
        <v>34.803882713481997</v>
      </c>
      <c r="C41" s="3">
        <f>'[1]ET ÖSD'!C106</f>
        <v>37.062656972901529</v>
      </c>
      <c r="D41" s="3">
        <f>'[1]ET ÖSD'!D106</f>
        <v>32.647291483171074</v>
      </c>
      <c r="E41" s="3">
        <f>'[1]ET ÖSD'!E106</f>
        <v>34.413135880283633</v>
      </c>
      <c r="F41" s="3">
        <f>'[1]ET ÖSD'!F106</f>
        <v>32.806080146502062</v>
      </c>
      <c r="G41" s="3">
        <f>'[1]ET ÖSD'!G106</f>
        <v>39.10782673422343</v>
      </c>
      <c r="H41" s="14">
        <f>'[1]ET ÖSD'!H106</f>
        <v>35.269525279449056</v>
      </c>
      <c r="I41" s="3">
        <f>'[1]ET ÖSD'!I106</f>
        <v>33.937729211458013</v>
      </c>
      <c r="J41" s="3">
        <f>'[1]ET ÖSD'!J106</f>
        <v>32.085846497993018</v>
      </c>
      <c r="K41" s="3">
        <f>'[1]ET ÖSD'!K106</f>
        <v>31.693128624658478</v>
      </c>
      <c r="L41" s="3">
        <f>'[1]ET ÖSD'!L106</f>
        <v>28.842812377158623</v>
      </c>
      <c r="M41" s="3">
        <f>'[1]ET ÖSD'!M106</f>
        <v>29.777255810115307</v>
      </c>
      <c r="N41" s="3">
        <f>'[1]ET ÖSD'!N106</f>
        <v>32.96460584196867</v>
      </c>
      <c r="O41" s="3">
        <f>'[1]ET ÖSD'!O106</f>
        <v>30.11349318128762</v>
      </c>
      <c r="P41" s="3">
        <f>'[1]ET ÖSD'!P106</f>
        <v>30.325265153903231</v>
      </c>
      <c r="Q41" s="3">
        <f>'[1]ET ÖSD'!Q106</f>
        <v>33.548934913604661</v>
      </c>
      <c r="R41" s="3">
        <f>'[1]ET ÖSD'!R106</f>
        <v>33.500231075548513</v>
      </c>
      <c r="S41" s="3">
        <f>'[1]ET ÖSD'!S106</f>
        <v>34.912814698887232</v>
      </c>
      <c r="T41" s="3">
        <f>'[1]ET ÖSD'!T106</f>
        <v>34.318768256828982</v>
      </c>
      <c r="U41" s="3">
        <f>'[1]ET ÖSD'!U106</f>
        <v>35.829674726039315</v>
      </c>
      <c r="V41" s="3">
        <f>'[1]ET ÖSD'!V106</f>
        <v>32.331094604812527</v>
      </c>
      <c r="X41" s="18" t="str">
        <f>HLOOKUP(Y41,$L41:$U199,ROW(L$169)-ROW(X41)+1,0)</f>
        <v>BW</v>
      </c>
      <c r="Y41" s="19">
        <f t="shared" ref="Y41:Y43" si="32">MIN(L41:U41)</f>
        <v>28.842812377158623</v>
      </c>
      <c r="Z41" s="18" t="str">
        <f>HLOOKUP(AA41,$L41:$U199,ROW(N$169)-ROW(Z41)+1,0)</f>
        <v>SH</v>
      </c>
      <c r="AA41" s="19">
        <f t="shared" ref="AA41:AA43" si="33">MAX(L41:U41)</f>
        <v>35.829674726039315</v>
      </c>
    </row>
    <row r="42" spans="1:27" x14ac:dyDescent="0.35">
      <c r="A42" s="7">
        <f>'[1]ET ÖSD'!A107</f>
        <v>2021</v>
      </c>
      <c r="B42" s="3">
        <f>'[1]ET ÖSD'!B107</f>
        <v>35.093943244687814</v>
      </c>
      <c r="C42" s="3">
        <f>'[1]ET ÖSD'!C107</f>
        <v>37.633085145439516</v>
      </c>
      <c r="D42" s="3">
        <f>'[1]ET ÖSD'!D107</f>
        <v>32.916237826795481</v>
      </c>
      <c r="E42" s="3">
        <f>'[1]ET ÖSD'!E107</f>
        <v>34.88123676706514</v>
      </c>
      <c r="F42" s="3">
        <f>'[1]ET ÖSD'!F107</f>
        <v>33.210599289819008</v>
      </c>
      <c r="G42" s="3">
        <f>'[1]ET ÖSD'!G107</f>
        <v>39.659561142980095</v>
      </c>
      <c r="H42" s="14">
        <f>'[1]ET ÖSD'!H107</f>
        <v>35.694111013570136</v>
      </c>
      <c r="I42" s="3">
        <f>'[1]ET ÖSD'!I107</f>
        <v>34.307730384893866</v>
      </c>
      <c r="J42" s="3">
        <f>'[1]ET ÖSD'!J107</f>
        <v>32.523065849913401</v>
      </c>
      <c r="K42" s="3">
        <f>'[1]ET ÖSD'!K107</f>
        <v>32.121503478928069</v>
      </c>
      <c r="L42" s="3">
        <f>'[1]ET ÖSD'!L107</f>
        <v>29.283862495890478</v>
      </c>
      <c r="M42" s="3">
        <f>'[1]ET ÖSD'!M107</f>
        <v>30.189565296412958</v>
      </c>
      <c r="N42" s="3">
        <f>'[1]ET ÖSD'!N107</f>
        <v>33.474196055997538</v>
      </c>
      <c r="O42" s="3">
        <f>'[1]ET ÖSD'!O107</f>
        <v>30.613212032472308</v>
      </c>
      <c r="P42" s="3">
        <f>'[1]ET ÖSD'!P107</f>
        <v>30.727781888372423</v>
      </c>
      <c r="Q42" s="3">
        <f>'[1]ET ÖSD'!Q107</f>
        <v>33.916307946900673</v>
      </c>
      <c r="R42" s="3">
        <f>'[1]ET ÖSD'!R107</f>
        <v>33.997154015991583</v>
      </c>
      <c r="S42" s="3">
        <f>'[1]ET ÖSD'!S107</f>
        <v>35.221507910838582</v>
      </c>
      <c r="T42" s="3">
        <f>'[1]ET ÖSD'!T107</f>
        <v>34.873568820369108</v>
      </c>
      <c r="U42" s="3">
        <f>'[1]ET ÖSD'!U107</f>
        <v>36.018799926926071</v>
      </c>
      <c r="V42" s="3">
        <f>'[1]ET ÖSD'!V107</f>
        <v>32.759041761950222</v>
      </c>
      <c r="X42" s="18" t="str">
        <f>HLOOKUP(Y42,$L42:$U200,ROW(L$169)-ROW(X42)+1,0)</f>
        <v>BW</v>
      </c>
      <c r="Y42" s="19">
        <f t="shared" si="32"/>
        <v>29.283862495890478</v>
      </c>
      <c r="Z42" s="18" t="str">
        <f>HLOOKUP(AA42,$L42:$U200,ROW(N$169)-ROW(Z42)+1,0)</f>
        <v>SH</v>
      </c>
      <c r="AA42" s="19">
        <f t="shared" si="33"/>
        <v>36.018799926926071</v>
      </c>
    </row>
    <row r="43" spans="1:27" x14ac:dyDescent="0.35">
      <c r="A43" s="7">
        <f>'[1]ET ÖSD'!A108</f>
        <v>2022</v>
      </c>
      <c r="B43" s="3">
        <f>'[1]ET ÖSD'!B108</f>
        <v>35.228582640472858</v>
      </c>
      <c r="C43" s="3">
        <f>'[1]ET ÖSD'!C108</f>
        <v>37.918294820989615</v>
      </c>
      <c r="D43" s="3">
        <f>'[1]ET ÖSD'!D108</f>
        <v>32.99975044156367</v>
      </c>
      <c r="E43" s="3">
        <f>'[1]ET ÖSD'!E108</f>
        <v>35.145441752939995</v>
      </c>
      <c r="F43" s="3">
        <f>'[1]ET ÖSD'!F108</f>
        <v>33.473020329185609</v>
      </c>
      <c r="G43" s="3">
        <f>'[1]ET ÖSD'!G108</f>
        <v>39.120362519067051</v>
      </c>
      <c r="H43" s="14">
        <f>'[1]ET ÖSD'!H108</f>
        <v>35.711112827723348</v>
      </c>
      <c r="I43" s="3">
        <f>'[1]ET ÖSD'!I108</f>
        <v>34.486209555988104</v>
      </c>
      <c r="J43" s="3">
        <f>'[1]ET ÖSD'!J108</f>
        <v>32.541861951803568</v>
      </c>
      <c r="K43" s="3">
        <f>'[1]ET ÖSD'!K108</f>
        <v>32.164158326763605</v>
      </c>
      <c r="L43" s="3">
        <f>'[1]ET ÖSD'!L108</f>
        <v>29.316369547486676</v>
      </c>
      <c r="M43" s="3">
        <f>'[1]ET ÖSD'!M108</f>
        <v>30.101392451536885</v>
      </c>
      <c r="N43" s="3">
        <f>'[1]ET ÖSD'!N108</f>
        <v>33.434841794518086</v>
      </c>
      <c r="O43" s="3">
        <f>'[1]ET ÖSD'!O108</f>
        <v>30.40429439357354</v>
      </c>
      <c r="P43" s="3">
        <f>'[1]ET ÖSD'!P108</f>
        <v>30.773242549680706</v>
      </c>
      <c r="Q43" s="3">
        <f>'[1]ET ÖSD'!Q108</f>
        <v>33.983811502548321</v>
      </c>
      <c r="R43" s="3">
        <f>'[1]ET ÖSD'!R108</f>
        <v>34.172138526324972</v>
      </c>
      <c r="S43" s="3">
        <f>'[1]ET ÖSD'!S108</f>
        <v>35.244412948662692</v>
      </c>
      <c r="T43" s="3">
        <f>'[1]ET ÖSD'!T108</f>
        <v>35.047763745133423</v>
      </c>
      <c r="U43" s="3">
        <f>'[1]ET ÖSD'!U108</f>
        <v>36.097313673010298</v>
      </c>
      <c r="V43" s="3">
        <f>'[1]ET ÖSD'!V108</f>
        <v>32.79712463564838</v>
      </c>
      <c r="X43" s="18" t="str">
        <f>HLOOKUP(Y43,$L43:$U201,ROW(L$169)-ROW(X43)+1,0)</f>
        <v>BW</v>
      </c>
      <c r="Y43" s="19">
        <f t="shared" si="32"/>
        <v>29.316369547486676</v>
      </c>
      <c r="Z43" s="18" t="str">
        <f>HLOOKUP(AA43,$L43:$U201,ROW(N$169)-ROW(Z43)+1,0)</f>
        <v>SH</v>
      </c>
      <c r="AA43" s="19">
        <f t="shared" si="33"/>
        <v>36.097313673010298</v>
      </c>
    </row>
    <row r="44" spans="1:27" x14ac:dyDescent="0.35">
      <c r="A44" s="7">
        <f>'[1]ET ÖSD'!A109</f>
        <v>2023</v>
      </c>
      <c r="B44" s="3">
        <f>'[1]ET ÖSD'!B109</f>
        <v>35.527773824066955</v>
      </c>
      <c r="C44" s="3">
        <f>'[1]ET ÖSD'!C109</f>
        <v>38.225352186891556</v>
      </c>
      <c r="D44" s="3">
        <f>'[1]ET ÖSD'!D109</f>
        <v>33.161104621333557</v>
      </c>
      <c r="E44" s="3">
        <f>'[1]ET ÖSD'!E109</f>
        <v>35.360300404949747</v>
      </c>
      <c r="F44" s="3">
        <f>'[1]ET ÖSD'!F109</f>
        <v>33.809445646205461</v>
      </c>
      <c r="G44" s="3">
        <f>'[1]ET ÖSD'!G109</f>
        <v>39.002766441751589</v>
      </c>
      <c r="H44" s="14">
        <f>'[1]ET ÖSD'!H109</f>
        <v>35.874643658714291</v>
      </c>
      <c r="I44" s="3">
        <f>'[1]ET ÖSD'!I109</f>
        <v>34.730398855723031</v>
      </c>
      <c r="J44" s="3">
        <f>'[1]ET ÖSD'!J109</f>
        <v>32.588961556435045</v>
      </c>
      <c r="K44" s="3">
        <f>'[1]ET ÖSD'!K109</f>
        <v>32.216768587913961</v>
      </c>
      <c r="L44" s="3">
        <f>'[1]ET ÖSD'!L109</f>
        <v>29.319541237809112</v>
      </c>
      <c r="M44" s="3">
        <f>'[1]ET ÖSD'!M109</f>
        <v>30.106715660793075</v>
      </c>
      <c r="N44" s="3">
        <f>'[1]ET ÖSD'!N109</f>
        <v>33.423446947016799</v>
      </c>
      <c r="O44" s="3">
        <f>'[1]ET ÖSD'!O109</f>
        <v>30.279593978660518</v>
      </c>
      <c r="P44" s="3">
        <f>'[1]ET ÖSD'!P109</f>
        <v>30.867610447862425</v>
      </c>
      <c r="Q44" s="3">
        <f>'[1]ET ÖSD'!Q109</f>
        <v>34.004113516040825</v>
      </c>
      <c r="R44" s="3">
        <f>'[1]ET ÖSD'!R109</f>
        <v>34.28809305881461</v>
      </c>
      <c r="S44" s="3">
        <f>'[1]ET ÖSD'!S109</f>
        <v>35.415378122521453</v>
      </c>
      <c r="T44" s="3">
        <f>'[1]ET ÖSD'!T109</f>
        <v>35.055335802854543</v>
      </c>
      <c r="U44" s="3">
        <f>'[1]ET ÖSD'!U109</f>
        <v>36.34084497855757</v>
      </c>
      <c r="V44" s="3">
        <f>'[1]ET ÖSD'!V109</f>
        <v>32.868183302492653</v>
      </c>
      <c r="X44" s="18" t="str">
        <f t="shared" ref="X44" si="34">HLOOKUP(Y44,$L44:$U202,ROW(L$169)-ROW(X44)+1,0)</f>
        <v>BW</v>
      </c>
      <c r="Y44" s="19">
        <f t="shared" ref="Y44" si="35">MIN(L44:U44)</f>
        <v>29.319541237809112</v>
      </c>
      <c r="Z44" s="18" t="str">
        <f t="shared" ref="Z44" si="36">HLOOKUP(AA44,$L44:$U202,ROW(N$169)-ROW(Z44)+1,0)</f>
        <v>SH</v>
      </c>
      <c r="AA44" s="19">
        <f t="shared" ref="AA44" si="37">MAX(L44:U44)</f>
        <v>36.34084497855757</v>
      </c>
    </row>
    <row r="45" spans="1:27" x14ac:dyDescent="0.35">
      <c r="A45" s="7">
        <f>'[1]ET ÖSD'!A110</f>
        <v>2024</v>
      </c>
      <c r="B45" s="3">
        <f>'[1]ET ÖSD'!B110</f>
        <v>36.060461238457698</v>
      </c>
      <c r="C45" s="3">
        <f>'[1]ET ÖSD'!C110</f>
        <v>38.738925582038434</v>
      </c>
      <c r="D45" s="3">
        <f>'[1]ET ÖSD'!D110</f>
        <v>33.597835032121409</v>
      </c>
      <c r="E45" s="3">
        <f>'[1]ET ÖSD'!E110</f>
        <v>35.774166870555312</v>
      </c>
      <c r="F45" s="3">
        <f>'[1]ET ÖSD'!F110</f>
        <v>34.229583239361858</v>
      </c>
      <c r="G45" s="3">
        <f>'[1]ET ÖSD'!G110</f>
        <v>39.166526351237586</v>
      </c>
      <c r="H45" s="14">
        <f>'[1]ET ÖSD'!H110</f>
        <v>36.258094967727907</v>
      </c>
      <c r="I45" s="3">
        <f>'[1]ET ÖSD'!I110</f>
        <v>35.187173624977127</v>
      </c>
      <c r="J45" s="3">
        <f>'[1]ET ÖSD'!J110</f>
        <v>32.899456290599915</v>
      </c>
      <c r="K45" s="3">
        <f>'[1]ET ÖSD'!K110</f>
        <v>32.5353417090096</v>
      </c>
      <c r="L45" s="3">
        <f>'[1]ET ÖSD'!L110</f>
        <v>29.655618995241944</v>
      </c>
      <c r="M45" s="3">
        <f>'[1]ET ÖSD'!M110</f>
        <v>30.372305259283046</v>
      </c>
      <c r="N45" s="3">
        <f>'[1]ET ÖSD'!N110</f>
        <v>33.887093187540849</v>
      </c>
      <c r="O45" s="3">
        <f>'[1]ET ÖSD'!O110</f>
        <v>30.49883917280205</v>
      </c>
      <c r="P45" s="3">
        <f>'[1]ET ÖSD'!P110</f>
        <v>31.107799004836895</v>
      </c>
      <c r="Q45" s="3">
        <f>'[1]ET ÖSD'!Q110</f>
        <v>34.274354561751466</v>
      </c>
      <c r="R45" s="3">
        <f>'[1]ET ÖSD'!R110</f>
        <v>34.680338493026504</v>
      </c>
      <c r="S45" s="3">
        <f>'[1]ET ÖSD'!S110</f>
        <v>35.83807901480769</v>
      </c>
      <c r="T45" s="3">
        <f>'[1]ET ÖSD'!T110</f>
        <v>35.399317589635963</v>
      </c>
      <c r="U45" s="3">
        <f>'[1]ET ÖSD'!U110</f>
        <v>36.653860685185464</v>
      </c>
      <c r="V45" s="3">
        <f>'[1]ET ÖSD'!V110</f>
        <v>33.196338095548747</v>
      </c>
      <c r="X45" s="18" t="str">
        <f t="shared" ref="X45" si="38">HLOOKUP(Y45,$L45:$U203,ROW(L$169)-ROW(X45)+1,0)</f>
        <v>BW</v>
      </c>
      <c r="Y45" s="19">
        <f t="shared" ref="Y45" si="39">MIN(L45:U45)</f>
        <v>29.655618995241944</v>
      </c>
      <c r="Z45" s="18" t="str">
        <f t="shared" ref="Z45" si="40">HLOOKUP(AA45,$L45:$U203,ROW(N$169)-ROW(Z45)+1,0)</f>
        <v>SH</v>
      </c>
      <c r="AA45" s="19">
        <f t="shared" ref="AA45" si="41">MAX(L45:U45)</f>
        <v>36.653860685185464</v>
      </c>
    </row>
    <row r="46" spans="1:27" x14ac:dyDescent="0.35">
      <c r="A46">
        <f>A45+1</f>
        <v>2025</v>
      </c>
      <c r="B46" s="3">
        <f>'[1]ET ÖSD'!B111</f>
        <v>36.654361162323283</v>
      </c>
      <c r="C46" s="3">
        <f>'[1]ET ÖSD'!C111</f>
        <v>39.304898324593935</v>
      </c>
      <c r="D46" s="3">
        <f>'[1]ET ÖSD'!D111</f>
        <v>34.152706982517486</v>
      </c>
      <c r="E46" s="3">
        <f>'[1]ET ÖSD'!E111</f>
        <v>36.323958407448437</v>
      </c>
      <c r="F46" s="3">
        <f>'[1]ET ÖSD'!F111</f>
        <v>34.888122141297586</v>
      </c>
      <c r="G46" s="3">
        <f>'[1]ET ÖSD'!G111</f>
        <v>39.422637742333968</v>
      </c>
      <c r="H46" s="14">
        <f>'[1]ET ÖSD'!H111</f>
        <v>36.757384217086027</v>
      </c>
      <c r="I46" s="3">
        <f>'[1]ET ÖSD'!I111</f>
        <v>35.771519737343503</v>
      </c>
      <c r="J46" s="3">
        <f>'[1]ET ÖSD'!J111</f>
        <v>33.40839473222433</v>
      </c>
      <c r="K46" s="3">
        <f>'[1]ET ÖSD'!K111</f>
        <v>33.059880274002666</v>
      </c>
      <c r="L46" s="3">
        <f>'[1]ET ÖSD'!L111</f>
        <v>30.2585348077763</v>
      </c>
      <c r="M46" s="3">
        <f>'[1]ET ÖSD'!M111</f>
        <v>30.84263741510766</v>
      </c>
      <c r="N46" s="3">
        <f>'[1]ET ÖSD'!N111</f>
        <v>34.17791871631389</v>
      </c>
      <c r="O46" s="3">
        <f>'[1]ET ÖSD'!O111</f>
        <v>30.981194818699009</v>
      </c>
      <c r="P46" s="3">
        <f>'[1]ET ÖSD'!P111</f>
        <v>31.488882402791614</v>
      </c>
      <c r="Q46" s="3">
        <f>'[1]ET ÖSD'!Q111</f>
        <v>34.846805860389495</v>
      </c>
      <c r="R46" s="3">
        <f>'[1]ET ÖSD'!R111</f>
        <v>35.214503963269124</v>
      </c>
      <c r="S46" s="3">
        <f>'[1]ET ÖSD'!S111</f>
        <v>36.477726084025761</v>
      </c>
      <c r="T46" s="3">
        <f>'[1]ET ÖSD'!T111</f>
        <v>36.190269591845038</v>
      </c>
      <c r="U46" s="3">
        <f>'[1]ET ÖSD'!U111</f>
        <v>37.141931640127055</v>
      </c>
      <c r="V46" s="3">
        <f>'[1]ET ÖSD'!V111</f>
        <v>33.71319211865513</v>
      </c>
      <c r="X46" s="18" t="str">
        <f t="shared" ref="X46" si="42">HLOOKUP(Y46,$L46:$U212,ROW(L$169)-ROW(X46)+1,0)</f>
        <v>BW</v>
      </c>
      <c r="Y46" s="19">
        <f>MIN(L46:U46)</f>
        <v>30.2585348077763</v>
      </c>
      <c r="Z46" s="18" t="str">
        <f t="shared" ref="Z46" si="43">HLOOKUP(AA46,$L46:$U212,ROW(N$169)-ROW(Z46)+1,0)</f>
        <v>SH</v>
      </c>
      <c r="AA46" s="19">
        <f>MAX(L46:U46)</f>
        <v>37.141931640127055</v>
      </c>
    </row>
    <row r="47" spans="1:27" x14ac:dyDescent="0.35">
      <c r="B47" s="3"/>
    </row>
    <row r="48" spans="1:27" x14ac:dyDescent="0.35">
      <c r="A48" s="4" t="s">
        <v>429</v>
      </c>
      <c r="B48" s="3"/>
    </row>
    <row r="49" spans="1:27" x14ac:dyDescent="0.35">
      <c r="A49">
        <f>'[1]BWS VG'!A31</f>
        <v>2019</v>
      </c>
      <c r="B49" s="3">
        <f>'[1]BWS VG'!X31</f>
        <v>13.04670606577621</v>
      </c>
      <c r="C49" s="3">
        <f>'[1]BWS VG'!Y31</f>
        <v>11.251601537847304</v>
      </c>
      <c r="D49" s="3">
        <f>'[1]BWS VG'!Z31</f>
        <v>19.38813879423898</v>
      </c>
      <c r="E49" s="3">
        <f>'[1]BWS VG'!AA31</f>
        <v>19.682109813364381</v>
      </c>
      <c r="F49" s="3">
        <f>'[1]BWS VG'!AB31</f>
        <v>23.11851831695439</v>
      </c>
      <c r="G49" s="3">
        <f>'[1]BWS VG'!AC31</f>
        <v>7.3272721120741444</v>
      </c>
      <c r="H49" s="14">
        <f>'[1]BWS VG'!AD31</f>
        <v>14.736183592629025</v>
      </c>
      <c r="I49" s="3">
        <f>'[1]BWS VG'!AE31</f>
        <v>17.787557395455543</v>
      </c>
      <c r="J49" s="3">
        <f>'[1]BWS VG'!AF31</f>
        <v>22.074022381912997</v>
      </c>
      <c r="K49" s="3">
        <f>'[1]BWS VG'!AG31</f>
        <v>22.863101020988431</v>
      </c>
      <c r="L49" s="3">
        <f>'[1]BWS VG'!AH31</f>
        <v>31.247700021889273</v>
      </c>
      <c r="M49" s="3">
        <f>'[1]BWS VG'!AI31</f>
        <v>25.760408866636951</v>
      </c>
      <c r="N49" s="3">
        <f>'[1]BWS VG'!AJ31</f>
        <v>19.002681169141926</v>
      </c>
      <c r="O49" s="3">
        <f>'[1]BWS VG'!AK31</f>
        <v>12.174909531830332</v>
      </c>
      <c r="P49" s="3">
        <f>'[1]BWS VG'!AL31</f>
        <v>17.397475058799465</v>
      </c>
      <c r="Q49" s="3">
        <f>'[1]BWS VG'!AM31</f>
        <v>23.862484847807259</v>
      </c>
      <c r="R49" s="3">
        <f>'[1]BWS VG'!AN31</f>
        <v>18.980578588268578</v>
      </c>
      <c r="S49" s="3">
        <f>'[1]BWS VG'!AO31</f>
        <v>23.146555298821294</v>
      </c>
      <c r="T49" s="3">
        <f>'[1]BWS VG'!AP31</f>
        <v>23.48331447920183</v>
      </c>
      <c r="U49" s="3">
        <f>'[1]BWS VG'!AQ31</f>
        <v>15.552686462738507</v>
      </c>
      <c r="V49" s="3">
        <f>'[1]BWS VG'!AR31</f>
        <v>21.603435902447849</v>
      </c>
      <c r="X49" s="18" t="str">
        <f t="shared" ref="X49:X54" si="44">HLOOKUP(Y49,$L49:$U206,ROW(L$169)-ROW(X49)+1,0)</f>
        <v>HH</v>
      </c>
      <c r="Y49" s="19">
        <f t="shared" ref="Y49:Y54" si="45">MIN(L49:U49)</f>
        <v>12.174909531830332</v>
      </c>
      <c r="Z49" s="18" t="str">
        <f t="shared" ref="Z49:Z54" si="46">HLOOKUP(AA49,$L49:$U206,ROW(N$169)-ROW(Z49)+1,0)</f>
        <v>BW</v>
      </c>
      <c r="AA49" s="19">
        <f t="shared" ref="AA49:AA54" si="47">MAX(L49:U49)</f>
        <v>31.247700021889273</v>
      </c>
    </row>
    <row r="50" spans="1:27" x14ac:dyDescent="0.35">
      <c r="A50">
        <f>'[1]BWS VG'!A32</f>
        <v>2020</v>
      </c>
      <c r="B50" s="3">
        <f>'[1]BWS VG'!X32</f>
        <v>12.341296636333865</v>
      </c>
      <c r="C50" s="3">
        <f>'[1]BWS VG'!Y32</f>
        <v>10.822049168816147</v>
      </c>
      <c r="D50" s="3">
        <f>'[1]BWS VG'!Z32</f>
        <v>18.765912817457288</v>
      </c>
      <c r="E50" s="3">
        <f>'[1]BWS VG'!AA32</f>
        <v>18.97876012300015</v>
      </c>
      <c r="F50" s="3">
        <f>'[1]BWS VG'!AB32</f>
        <v>22.557548749223379</v>
      </c>
      <c r="G50" s="3">
        <f>'[1]BWS VG'!AC32</f>
        <v>6.8168037425102623</v>
      </c>
      <c r="H50" s="14">
        <f>'[1]BWS VG'!AD32</f>
        <v>14.113549752429286</v>
      </c>
      <c r="I50" s="3">
        <f>'[1]BWS VG'!AE32</f>
        <v>17.167494418810676</v>
      </c>
      <c r="J50" s="3">
        <f>'[1]BWS VG'!AF32</f>
        <v>21.051997271312359</v>
      </c>
      <c r="K50" s="3">
        <f>'[1]BWS VG'!AG32</f>
        <v>21.832277719632543</v>
      </c>
      <c r="L50" s="3">
        <f>'[1]BWS VG'!AH32</f>
        <v>30.130554478212119</v>
      </c>
      <c r="M50" s="3">
        <f>'[1]BWS VG'!AI32</f>
        <v>24.713586135510834</v>
      </c>
      <c r="N50" s="3">
        <f>'[1]BWS VG'!AJ32</f>
        <v>17.802899704566087</v>
      </c>
      <c r="O50" s="3">
        <f>'[1]BWS VG'!AK32</f>
        <v>9.9986973324650794</v>
      </c>
      <c r="P50" s="3">
        <f>'[1]BWS VG'!AL32</f>
        <v>16.81002513055417</v>
      </c>
      <c r="Q50" s="3">
        <f>'[1]BWS VG'!AM32</f>
        <v>22.396025846932201</v>
      </c>
      <c r="R50" s="3">
        <f>'[1]BWS VG'!AN32</f>
        <v>18.180790666672859</v>
      </c>
      <c r="S50" s="3">
        <f>'[1]BWS VG'!AO32</f>
        <v>22.050305055139997</v>
      </c>
      <c r="T50" s="3">
        <f>'[1]BWS VG'!AP32</f>
        <v>21.564193027720655</v>
      </c>
      <c r="U50" s="3">
        <f>'[1]BWS VG'!AQ32</f>
        <v>15.785406933094315</v>
      </c>
      <c r="V50" s="3">
        <f>'[1]BWS VG'!AR32</f>
        <v>20.622967603916909</v>
      </c>
      <c r="X50" s="18" t="str">
        <f t="shared" si="44"/>
        <v>HH</v>
      </c>
      <c r="Y50" s="19">
        <f t="shared" si="45"/>
        <v>9.9986973324650794</v>
      </c>
      <c r="Z50" s="18" t="str">
        <f t="shared" si="46"/>
        <v>BW</v>
      </c>
      <c r="AA50" s="19">
        <f t="shared" si="47"/>
        <v>30.130554478212119</v>
      </c>
    </row>
    <row r="51" spans="1:27" x14ac:dyDescent="0.35">
      <c r="A51">
        <f>'[1]BWS VG'!A33</f>
        <v>2021</v>
      </c>
      <c r="B51" s="3">
        <f>'[1]BWS VG'!X33</f>
        <v>13.192804237396876</v>
      </c>
      <c r="C51" s="3">
        <f>'[1]BWS VG'!Y33</f>
        <v>11.460698706159381</v>
      </c>
      <c r="D51" s="3">
        <f>'[1]BWS VG'!Z33</f>
        <v>18.660262883999241</v>
      </c>
      <c r="E51" s="3">
        <f>'[1]BWS VG'!AA33</f>
        <v>19.325334501559549</v>
      </c>
      <c r="F51" s="3">
        <f>'[1]BWS VG'!AB33</f>
        <v>22.975719631305008</v>
      </c>
      <c r="G51" s="3">
        <f>'[1]BWS VG'!AC33</f>
        <v>6.4169087062585897</v>
      </c>
      <c r="H51" s="14">
        <f>'[1]BWS VG'!AD33</f>
        <v>14.191908651323933</v>
      </c>
      <c r="I51" s="3">
        <f>'[1]BWS VG'!AE33</f>
        <v>17.485978684270254</v>
      </c>
      <c r="J51" s="3">
        <f>'[1]BWS VG'!AF33</f>
        <v>21.162926115775285</v>
      </c>
      <c r="K51" s="3">
        <f>'[1]BWS VG'!AG33</f>
        <v>21.970110912479427</v>
      </c>
      <c r="L51" s="3">
        <f>'[1]BWS VG'!AH33</f>
        <v>31.115478645664769</v>
      </c>
      <c r="M51" s="3">
        <f>'[1]BWS VG'!AI33</f>
        <v>24.524573324193703</v>
      </c>
      <c r="N51" s="3">
        <f>'[1]BWS VG'!AJ33</f>
        <v>19.62987182648838</v>
      </c>
      <c r="O51" s="3">
        <f>'[1]BWS VG'!AK33</f>
        <v>10.791231796832285</v>
      </c>
      <c r="P51" s="3">
        <f>'[1]BWS VG'!AL33</f>
        <v>17.002945463247311</v>
      </c>
      <c r="Q51" s="3">
        <f>'[1]BWS VG'!AM33</f>
        <v>21.72111219687282</v>
      </c>
      <c r="R51" s="3">
        <f>'[1]BWS VG'!AN33</f>
        <v>18.230553490688454</v>
      </c>
      <c r="S51" s="3">
        <f>'[1]BWS VG'!AO33</f>
        <v>22.233707843890848</v>
      </c>
      <c r="T51" s="3">
        <f>'[1]BWS VG'!AP33</f>
        <v>22.928255170605265</v>
      </c>
      <c r="U51" s="3">
        <f>'[1]BWS VG'!AQ33</f>
        <v>14.858433525087412</v>
      </c>
      <c r="V51" s="3">
        <f>'[1]BWS VG'!AR33</f>
        <v>20.76166826296225</v>
      </c>
      <c r="X51" s="18" t="str">
        <f t="shared" si="44"/>
        <v>HH</v>
      </c>
      <c r="Y51" s="19">
        <f t="shared" si="45"/>
        <v>10.791231796832285</v>
      </c>
      <c r="Z51" s="18" t="str">
        <f t="shared" si="46"/>
        <v>BW</v>
      </c>
      <c r="AA51" s="19">
        <f t="shared" si="47"/>
        <v>31.115478645664769</v>
      </c>
    </row>
    <row r="52" spans="1:27" x14ac:dyDescent="0.35">
      <c r="A52">
        <f>'[1]BWS VG'!A34</f>
        <v>2022</v>
      </c>
      <c r="B52" s="3">
        <f>'[1]BWS VG'!X34</f>
        <v>14.097995801829386</v>
      </c>
      <c r="C52" s="3">
        <f>'[1]BWS VG'!Y34</f>
        <v>10.673511592429735</v>
      </c>
      <c r="D52" s="3">
        <f>'[1]BWS VG'!Z34</f>
        <v>18.338539843008267</v>
      </c>
      <c r="E52" s="3">
        <f>'[1]BWS VG'!AA34</f>
        <v>20.034160209721822</v>
      </c>
      <c r="F52" s="3">
        <f>'[1]BWS VG'!AB34</f>
        <v>22.775020640741143</v>
      </c>
      <c r="G52" s="3">
        <f>'[1]BWS VG'!AC34</f>
        <v>6.2020867092163972</v>
      </c>
      <c r="H52" s="14">
        <f>'[1]BWS VG'!AD34</f>
        <v>14.156329076841839</v>
      </c>
      <c r="I52" s="3">
        <f>'[1]BWS VG'!AE34</f>
        <v>17.501558116501386</v>
      </c>
      <c r="J52" s="3">
        <f>'[1]BWS VG'!AF34</f>
        <v>20.704219350944594</v>
      </c>
      <c r="K52" s="3">
        <f>'[1]BWS VG'!AG34</f>
        <v>21.505963812433667</v>
      </c>
      <c r="L52" s="3">
        <f>'[1]BWS VG'!AH34</f>
        <v>30.944403926049883</v>
      </c>
      <c r="M52" s="3">
        <f>'[1]BWS VG'!AI34</f>
        <v>23.857333762535276</v>
      </c>
      <c r="N52" s="3">
        <f>'[1]BWS VG'!AJ34</f>
        <v>19.514886102949198</v>
      </c>
      <c r="O52" s="3">
        <f>'[1]BWS VG'!AK34</f>
        <v>10.684860585574606</v>
      </c>
      <c r="P52" s="3">
        <f>'[1]BWS VG'!AL34</f>
        <v>16.341691339318537</v>
      </c>
      <c r="Q52" s="3">
        <f>'[1]BWS VG'!AM34</f>
        <v>20.578004327969229</v>
      </c>
      <c r="R52" s="3">
        <f>'[1]BWS VG'!AN34</f>
        <v>18.038897775734739</v>
      </c>
      <c r="S52" s="3">
        <f>'[1]BWS VG'!AO34</f>
        <v>22.00016911362713</v>
      </c>
      <c r="T52" s="3">
        <f>'[1]BWS VG'!AP34</f>
        <v>24.371081871399983</v>
      </c>
      <c r="U52" s="3">
        <f>'[1]BWS VG'!AQ34</f>
        <v>13.772132424122072</v>
      </c>
      <c r="V52" s="3">
        <f>'[1]BWS VG'!AR34</f>
        <v>20.349461033432686</v>
      </c>
      <c r="X52" s="18" t="str">
        <f t="shared" si="44"/>
        <v>HH</v>
      </c>
      <c r="Y52" s="19">
        <f t="shared" si="45"/>
        <v>10.684860585574606</v>
      </c>
      <c r="Z52" s="18" t="str">
        <f t="shared" si="46"/>
        <v>BW</v>
      </c>
      <c r="AA52" s="19">
        <f t="shared" si="47"/>
        <v>30.944403926049883</v>
      </c>
    </row>
    <row r="53" spans="1:27" x14ac:dyDescent="0.35">
      <c r="A53">
        <f>'[1]BWS VG'!A35</f>
        <v>2023</v>
      </c>
      <c r="B53" s="3">
        <f>'[1]BWS VG'!X35</f>
        <v>13.289081613656972</v>
      </c>
      <c r="C53" s="3">
        <f>'[1]BWS VG'!Y35</f>
        <v>11.147186605591459</v>
      </c>
      <c r="D53" s="3">
        <f>'[1]BWS VG'!Z35</f>
        <v>19.155539459417049</v>
      </c>
      <c r="E53" s="3">
        <f>'[1]BWS VG'!AA35</f>
        <v>18.62427994417563</v>
      </c>
      <c r="F53" s="3">
        <f>'[1]BWS VG'!AB35</f>
        <v>22.915473769451825</v>
      </c>
      <c r="G53" s="3">
        <f>'[1]BWS VG'!AC35</f>
        <v>6.4912939919775869</v>
      </c>
      <c r="H53" s="14">
        <f>'[1]BWS VG'!AD35</f>
        <v>14.184194843715478</v>
      </c>
      <c r="I53" s="3">
        <f>'[1]BWS VG'!AE35</f>
        <v>17.449934379399103</v>
      </c>
      <c r="J53" s="3">
        <f>'[1]BWS VG'!AF35</f>
        <v>21.1483375290134</v>
      </c>
      <c r="K53" s="3">
        <f>'[1]BWS VG'!AG35</f>
        <v>21.973291305806928</v>
      </c>
      <c r="L53" s="3">
        <f>'[1]BWS VG'!AH35</f>
        <v>31.833160866141309</v>
      </c>
      <c r="M53" s="3">
        <f>'[1]BWS VG'!AI35</f>
        <v>24.788170704636187</v>
      </c>
      <c r="N53" s="3">
        <f>'[1]BWS VG'!AJ35</f>
        <v>20.90934482663107</v>
      </c>
      <c r="O53" s="3">
        <f>'[1]BWS VG'!AK35</f>
        <v>11.152814872185102</v>
      </c>
      <c r="P53" s="3">
        <f>'[1]BWS VG'!AL35</f>
        <v>16.093096091211585</v>
      </c>
      <c r="Q53" s="3">
        <f>'[1]BWS VG'!AM35</f>
        <v>21.040863415598889</v>
      </c>
      <c r="R53" s="3">
        <f>'[1]BWS VG'!AN35</f>
        <v>17.932679820048786</v>
      </c>
      <c r="S53" s="3">
        <f>'[1]BWS VG'!AO35</f>
        <v>21.70128964962959</v>
      </c>
      <c r="T53" s="3">
        <f>'[1]BWS VG'!AP35</f>
        <v>23.832667892974836</v>
      </c>
      <c r="U53" s="3">
        <f>'[1]BWS VG'!AQ35</f>
        <v>14.425614290094572</v>
      </c>
      <c r="V53" s="3">
        <f>'[1]BWS VG'!AR35</f>
        <v>20.735886445471216</v>
      </c>
      <c r="X53" s="18" t="str">
        <f t="shared" si="44"/>
        <v>HH</v>
      </c>
      <c r="Y53" s="19">
        <f t="shared" si="45"/>
        <v>11.152814872185102</v>
      </c>
      <c r="Z53" s="18" t="str">
        <f t="shared" si="46"/>
        <v>BW</v>
      </c>
      <c r="AA53" s="19">
        <f t="shared" si="47"/>
        <v>31.833160866141309</v>
      </c>
    </row>
    <row r="54" spans="1:27" x14ac:dyDescent="0.35">
      <c r="A54">
        <f>'[1]BWS VG'!A36</f>
        <v>2024</v>
      </c>
      <c r="B54" s="3">
        <f>'[1]BWS VG'!X36</f>
        <v>13.345210548025207</v>
      </c>
      <c r="C54" s="3">
        <f>'[1]BWS VG'!Y36</f>
        <v>10.98711289043532</v>
      </c>
      <c r="D54" s="3">
        <f>'[1]BWS VG'!Z36</f>
        <v>18.270423508255625</v>
      </c>
      <c r="E54" s="3">
        <f>'[1]BWS VG'!AA36</f>
        <v>17.530632728104546</v>
      </c>
      <c r="F54" s="3">
        <f>'[1]BWS VG'!AB36</f>
        <v>21.663068803924453</v>
      </c>
      <c r="G54" s="3">
        <f>'[1]BWS VG'!AC36</f>
        <v>6.6810830193842614</v>
      </c>
      <c r="H54" s="14">
        <f>'[1]BWS VG'!AD36</f>
        <v>13.70653798438855</v>
      </c>
      <c r="I54" s="3">
        <f>'[1]BWS VG'!AE36</f>
        <v>16.741879858894499</v>
      </c>
      <c r="J54" s="3">
        <f>'[1]BWS VG'!AF36</f>
        <v>20.272131835831679</v>
      </c>
      <c r="K54" s="3">
        <f>'[1]BWS VG'!AG36</f>
        <v>21.050855810280424</v>
      </c>
      <c r="L54" s="3">
        <f>'[1]BWS VG'!AH36</f>
        <v>30.54503873072656</v>
      </c>
      <c r="M54" s="3">
        <f>'[1]BWS VG'!AI36</f>
        <v>23.504516451570595</v>
      </c>
      <c r="N54" s="3">
        <f>'[1]BWS VG'!AJ36</f>
        <v>20.678491643582692</v>
      </c>
      <c r="O54" s="3">
        <f>'[1]BWS VG'!AK36</f>
        <v>12.358283905185896</v>
      </c>
      <c r="P54" s="3">
        <f>'[1]BWS VG'!AL36</f>
        <v>15.026579573190011</v>
      </c>
      <c r="Q54" s="3">
        <f>'[1]BWS VG'!AM36</f>
        <v>21.278378756825962</v>
      </c>
      <c r="R54" s="3">
        <f>'[1]BWS VG'!AN36</f>
        <v>16.997530143137325</v>
      </c>
      <c r="S54" s="3">
        <f>'[1]BWS VG'!AO36</f>
        <v>20.576901693385846</v>
      </c>
      <c r="T54" s="3">
        <f>'[1]BWS VG'!AP36</f>
        <v>20.525102863165682</v>
      </c>
      <c r="U54" s="3">
        <f>'[1]BWS VG'!AQ36</f>
        <v>14.01121798686459</v>
      </c>
      <c r="V54" s="3">
        <f>'[1]BWS VG'!AR36</f>
        <v>19.878683430107941</v>
      </c>
      <c r="X54" s="18" t="str">
        <f t="shared" si="44"/>
        <v>HH</v>
      </c>
      <c r="Y54" s="19">
        <f t="shared" si="45"/>
        <v>12.358283905185896</v>
      </c>
      <c r="Z54" s="18" t="str">
        <f t="shared" si="46"/>
        <v>BW</v>
      </c>
      <c r="AA54" s="19">
        <f t="shared" si="47"/>
        <v>30.54503873072656</v>
      </c>
    </row>
    <row r="55" spans="1:27" x14ac:dyDescent="0.35">
      <c r="A55">
        <f>A54+1</f>
        <v>2025</v>
      </c>
      <c r="B55" s="3">
        <f>'[1]BWS VG'!X37</f>
        <v>12.504970526310293</v>
      </c>
      <c r="C55" s="3">
        <f>'[1]BWS VG'!Y37</f>
        <v>11.560867057469114</v>
      </c>
      <c r="D55" s="3">
        <f>'[1]BWS VG'!Z37</f>
        <v>17.875948366978054</v>
      </c>
      <c r="E55" s="3">
        <f>'[1]BWS VG'!AA37</f>
        <v>17.058739604077168</v>
      </c>
      <c r="F55" s="3">
        <f>'[1]BWS VG'!AB37</f>
        <v>21.403377518275352</v>
      </c>
      <c r="G55" s="3">
        <f>'[1]BWS VG'!AC37</f>
        <v>6.5882336752896773</v>
      </c>
      <c r="H55" s="14">
        <f>'[1]BWS VG'!AD37</f>
        <v>13.399020978902957</v>
      </c>
      <c r="I55" s="3">
        <f>'[1]BWS VG'!AE37</f>
        <v>16.38407496631126</v>
      </c>
      <c r="J55" s="3">
        <f>'[1]BWS VG'!AF37</f>
        <v>19.850453365114813</v>
      </c>
      <c r="K55" s="3">
        <f>'[1]BWS VG'!AG37</f>
        <v>20.621714488054348</v>
      </c>
      <c r="L55" s="3">
        <f>'[1]BWS VG'!AH37</f>
        <v>29.685813098938656</v>
      </c>
      <c r="M55" s="3">
        <f>'[1]BWS VG'!AI37</f>
        <v>23.100903260851837</v>
      </c>
      <c r="N55" s="3">
        <f>'[1]BWS VG'!AJ37</f>
        <v>21.379083005071696</v>
      </c>
      <c r="O55" s="3">
        <f>'[1]BWS VG'!AK37</f>
        <v>12.728288365298731</v>
      </c>
      <c r="P55" s="3">
        <f>'[1]BWS VG'!AL37</f>
        <v>14.916572668831929</v>
      </c>
      <c r="Q55" s="3">
        <f>'[1]BWS VG'!AM37</f>
        <v>20.966513387118876</v>
      </c>
      <c r="R55" s="3">
        <f>'[1]BWS VG'!AN37</f>
        <v>16.503625344113413</v>
      </c>
      <c r="S55" s="3">
        <f>'[1]BWS VG'!AO37</f>
        <v>20.171552842281727</v>
      </c>
      <c r="T55" s="3">
        <f>'[1]BWS VG'!AP37</f>
        <v>19.153974272277647</v>
      </c>
      <c r="U55" s="3">
        <f>'[1]BWS VG'!AQ37</f>
        <v>14.080897803230485</v>
      </c>
      <c r="V55" s="3">
        <f>'[1]BWS VG'!AR37</f>
        <v>19.464218035080449</v>
      </c>
      <c r="X55" s="18" t="str">
        <f t="shared" ref="X55" si="48">HLOOKUP(Y55,$L55:$U221,ROW(L$169)-ROW(X55)+1,0)</f>
        <v>HH</v>
      </c>
      <c r="Y55" s="19">
        <f>MIN(L55:U55)</f>
        <v>12.728288365298731</v>
      </c>
      <c r="Z55" s="18" t="str">
        <f t="shared" ref="Z55" si="49">HLOOKUP(AA55,$L55:$U221,ROW(N$169)-ROW(Z55)+1,0)</f>
        <v>BW</v>
      </c>
      <c r="AA55" s="19">
        <f>MAX(L55:U55)</f>
        <v>29.685813098938656</v>
      </c>
    </row>
    <row r="56" spans="1:27" x14ac:dyDescent="0.35">
      <c r="B56" s="3"/>
    </row>
    <row r="57" spans="1:27" x14ac:dyDescent="0.35">
      <c r="A57" s="4" t="s">
        <v>430</v>
      </c>
      <c r="B57" s="3"/>
    </row>
    <row r="58" spans="1:27" x14ac:dyDescent="0.35">
      <c r="A58">
        <f>'[1]BWS Bau'!A31</f>
        <v>2019</v>
      </c>
      <c r="B58" s="3">
        <f>'[1]BWS Bau'!X31</f>
        <v>6.9438470057853934</v>
      </c>
      <c r="C58" s="3">
        <f>'[1]BWS Bau'!Y31</f>
        <v>6.3276429953615114</v>
      </c>
      <c r="D58" s="3">
        <f>'[1]BWS Bau'!Z31</f>
        <v>6.7211472180445462</v>
      </c>
      <c r="E58" s="3">
        <f>'[1]BWS Bau'!AA31</f>
        <v>6.6091226801174896</v>
      </c>
      <c r="F58" s="3">
        <f>'[1]BWS Bau'!AB31</f>
        <v>6.117438941042459</v>
      </c>
      <c r="G58" s="3">
        <f>'[1]BWS Bau'!AC31</f>
        <v>3.5627952847876245</v>
      </c>
      <c r="H58" s="14">
        <f>'[1]BWS Bau'!AD31</f>
        <v>5.7117913723493503</v>
      </c>
      <c r="I58" s="3">
        <f>'[1]BWS Bau'!AE31</f>
        <v>6.5968593585404092</v>
      </c>
      <c r="J58" s="3">
        <f>'[1]BWS Bau'!AF31</f>
        <v>4.2820440679629339</v>
      </c>
      <c r="K58" s="3">
        <f>'[1]BWS Bau'!AG31</f>
        <v>4.3205300964505398</v>
      </c>
      <c r="L58" s="3">
        <f>'[1]BWS Bau'!AH31</f>
        <v>4.4724776890007121</v>
      </c>
      <c r="M58" s="3">
        <f>'[1]BWS Bau'!AI31</f>
        <v>4.8159590845254332</v>
      </c>
      <c r="N58" s="3">
        <f>'[1]BWS Bau'!AJ31</f>
        <v>3.3440893803141982</v>
      </c>
      <c r="O58" s="3">
        <f>'[1]BWS Bau'!AK31</f>
        <v>2.6460603473435529</v>
      </c>
      <c r="P58" s="3">
        <f>'[1]BWS Bau'!AL31</f>
        <v>3.7418291946663782</v>
      </c>
      <c r="Q58" s="3">
        <f>'[1]BWS Bau'!AM31</f>
        <v>4.9019640593723226</v>
      </c>
      <c r="R58" s="3">
        <f>'[1]BWS Bau'!AN31</f>
        <v>3.8305750596579604</v>
      </c>
      <c r="S58" s="3">
        <f>'[1]BWS Bau'!AO31</f>
        <v>4.9601923260547345</v>
      </c>
      <c r="T58" s="3">
        <f>'[1]BWS Bau'!AP31</f>
        <v>4.1820335625617098</v>
      </c>
      <c r="U58" s="3">
        <f>'[1]BWS Bau'!AQ31</f>
        <v>5.3914310922573057</v>
      </c>
      <c r="V58" s="3">
        <f>'[1]BWS Bau'!AR31</f>
        <v>4.536174360852625</v>
      </c>
      <c r="X58" s="18" t="str">
        <f t="shared" ref="X58:X63" si="50">HLOOKUP(Y58,$L58:$U214,ROW(L$169)-ROW(X58)+1,0)</f>
        <v>HH</v>
      </c>
      <c r="Y58" s="19">
        <f t="shared" ref="Y58:Y63" si="51">MIN(L58:U58)</f>
        <v>2.6460603473435529</v>
      </c>
      <c r="Z58" s="18" t="str">
        <f t="shared" ref="Z58:Z63" si="52">HLOOKUP(AA58,$L58:$U214,ROW(N$169)-ROW(Z58)+1,0)</f>
        <v>SH</v>
      </c>
      <c r="AA58" s="19">
        <f t="shared" ref="AA58:AA63" si="53">MAX(L58:U58)</f>
        <v>5.3914310922573057</v>
      </c>
    </row>
    <row r="59" spans="1:27" x14ac:dyDescent="0.35">
      <c r="A59">
        <f>'[1]BWS Bau'!A32</f>
        <v>2020</v>
      </c>
      <c r="B59" s="3">
        <f>'[1]BWS Bau'!X32</f>
        <v>7.5001770212283851</v>
      </c>
      <c r="C59" s="3">
        <f>'[1]BWS Bau'!Y32</f>
        <v>7.2063785538363438</v>
      </c>
      <c r="D59" s="3">
        <f>'[1]BWS Bau'!Z32</f>
        <v>7.2008154642670394</v>
      </c>
      <c r="E59" s="3">
        <f>'[1]BWS Bau'!AA32</f>
        <v>7.0611833020405994</v>
      </c>
      <c r="F59" s="3">
        <f>'[1]BWS Bau'!AB32</f>
        <v>6.5490895417309209</v>
      </c>
      <c r="G59" s="3">
        <f>'[1]BWS Bau'!AC32</f>
        <v>3.9019563433303226</v>
      </c>
      <c r="H59" s="14">
        <f>'[1]BWS Bau'!AD32</f>
        <v>6.1765497906401938</v>
      </c>
      <c r="I59" s="3">
        <f>'[1]BWS Bau'!AE32</f>
        <v>7.1285470942540465</v>
      </c>
      <c r="J59" s="3">
        <f>'[1]BWS Bau'!AF32</f>
        <v>4.7252827600336254</v>
      </c>
      <c r="K59" s="3">
        <f>'[1]BWS Bau'!AG32</f>
        <v>4.7704121433636999</v>
      </c>
      <c r="L59" s="3">
        <f>'[1]BWS Bau'!AH32</f>
        <v>4.9100864277654352</v>
      </c>
      <c r="M59" s="3">
        <f>'[1]BWS Bau'!AI32</f>
        <v>5.3124280808124791</v>
      </c>
      <c r="N59" s="3">
        <f>'[1]BWS Bau'!AJ32</f>
        <v>3.4253060827354345</v>
      </c>
      <c r="O59" s="3">
        <f>'[1]BWS Bau'!AK32</f>
        <v>2.9391647293622216</v>
      </c>
      <c r="P59" s="3">
        <f>'[1]BWS Bau'!AL32</f>
        <v>4.0150029441280841</v>
      </c>
      <c r="Q59" s="3">
        <f>'[1]BWS Bau'!AM32</f>
        <v>5.5379213494507979</v>
      </c>
      <c r="R59" s="3">
        <f>'[1]BWS Bau'!AN32</f>
        <v>4.2643924199865699</v>
      </c>
      <c r="S59" s="3">
        <f>'[1]BWS Bau'!AO32</f>
        <v>5.483378912805656</v>
      </c>
      <c r="T59" s="3">
        <f>'[1]BWS Bau'!AP32</f>
        <v>4.6233175231270032</v>
      </c>
      <c r="U59" s="3">
        <f>'[1]BWS Bau'!AQ32</f>
        <v>5.8316363327298646</v>
      </c>
      <c r="V59" s="3">
        <f>'[1]BWS Bau'!AR32</f>
        <v>4.9907148066657268</v>
      </c>
      <c r="X59" s="18" t="str">
        <f t="shared" si="50"/>
        <v>HH</v>
      </c>
      <c r="Y59" s="19">
        <f t="shared" si="51"/>
        <v>2.9391647293622216</v>
      </c>
      <c r="Z59" s="18" t="str">
        <f t="shared" si="52"/>
        <v>SH</v>
      </c>
      <c r="AA59" s="19">
        <f t="shared" si="53"/>
        <v>5.8316363327298646</v>
      </c>
    </row>
    <row r="60" spans="1:27" x14ac:dyDescent="0.35">
      <c r="A60">
        <f>'[1]BWS Bau'!A33</f>
        <v>2021</v>
      </c>
      <c r="B60" s="3">
        <f>'[1]BWS Bau'!X33</f>
        <v>7.4364439280202328</v>
      </c>
      <c r="C60" s="3">
        <f>'[1]BWS Bau'!Y33</f>
        <v>6.7032296687051227</v>
      </c>
      <c r="D60" s="3">
        <f>'[1]BWS Bau'!Z33</f>
        <v>6.9595297528833617</v>
      </c>
      <c r="E60" s="3">
        <f>'[1]BWS Bau'!AA33</f>
        <v>6.9238602488587322</v>
      </c>
      <c r="F60" s="3">
        <f>'[1]BWS Bau'!AB33</f>
        <v>6.4313212220238682</v>
      </c>
      <c r="G60" s="3">
        <f>'[1]BWS Bau'!AC33</f>
        <v>3.7290990217837114</v>
      </c>
      <c r="H60" s="14">
        <f>'[1]BWS Bau'!AD33</f>
        <v>5.9775224400534475</v>
      </c>
      <c r="I60" s="3">
        <f>'[1]BWS Bau'!AE33</f>
        <v>6.930122344339984</v>
      </c>
      <c r="J60" s="3">
        <f>'[1]BWS Bau'!AF33</f>
        <v>4.6766999019811912</v>
      </c>
      <c r="K60" s="3">
        <f>'[1]BWS Bau'!AG33</f>
        <v>4.7285707904113936</v>
      </c>
      <c r="L60" s="3">
        <f>'[1]BWS Bau'!AH33</f>
        <v>4.8035651595759701</v>
      </c>
      <c r="M60" s="3">
        <f>'[1]BWS Bau'!AI33</f>
        <v>5.2512151872857142</v>
      </c>
      <c r="N60" s="3">
        <f>'[1]BWS Bau'!AJ33</f>
        <v>2.9563816034840307</v>
      </c>
      <c r="O60" s="3">
        <f>'[1]BWS Bau'!AK33</f>
        <v>2.9682827299269303</v>
      </c>
      <c r="P60" s="3">
        <f>'[1]BWS Bau'!AL33</f>
        <v>4.1165265796680082</v>
      </c>
      <c r="Q60" s="3">
        <f>'[1]BWS Bau'!AM33</f>
        <v>5.6837514046531918</v>
      </c>
      <c r="R60" s="3">
        <f>'[1]BWS Bau'!AN33</f>
        <v>4.2761770581643068</v>
      </c>
      <c r="S60" s="3">
        <f>'[1]BWS Bau'!AO33</f>
        <v>5.0265071873817844</v>
      </c>
      <c r="T60" s="3">
        <f>'[1]BWS Bau'!AP33</f>
        <v>4.6132739767008841</v>
      </c>
      <c r="U60" s="3">
        <f>'[1]BWS Bau'!AQ33</f>
        <v>5.6364861838331999</v>
      </c>
      <c r="V60" s="3">
        <f>'[1]BWS Bau'!AR33</f>
        <v>4.9226112865940008</v>
      </c>
      <c r="X60" s="18" t="str">
        <f t="shared" si="50"/>
        <v>HB</v>
      </c>
      <c r="Y60" s="19">
        <f t="shared" si="51"/>
        <v>2.9563816034840307</v>
      </c>
      <c r="Z60" s="18" t="str">
        <f t="shared" si="52"/>
        <v>NI</v>
      </c>
      <c r="AA60" s="19">
        <f t="shared" si="53"/>
        <v>5.6837514046531918</v>
      </c>
    </row>
    <row r="61" spans="1:27" x14ac:dyDescent="0.35">
      <c r="A61">
        <f>'[1]BWS Bau'!A34</f>
        <v>2022</v>
      </c>
      <c r="B61" s="3">
        <f>'[1]BWS Bau'!X34</f>
        <v>6.9319951751771542</v>
      </c>
      <c r="C61" s="3">
        <f>'[1]BWS Bau'!Y34</f>
        <v>6.4774070504321921</v>
      </c>
      <c r="D61" s="3">
        <f>'[1]BWS Bau'!Z34</f>
        <v>6.7449985777988886</v>
      </c>
      <c r="E61" s="3">
        <f>'[1]BWS Bau'!AA34</f>
        <v>6.5297410946076617</v>
      </c>
      <c r="F61" s="3">
        <f>'[1]BWS Bau'!AB34</f>
        <v>6.0761140830695544</v>
      </c>
      <c r="G61" s="3">
        <f>'[1]BWS Bau'!AC34</f>
        <v>3.6665153654303153</v>
      </c>
      <c r="H61" s="14">
        <f>'[1]BWS Bau'!AD34</f>
        <v>5.7342775810563085</v>
      </c>
      <c r="I61" s="3">
        <f>'[1]BWS Bau'!AE34</f>
        <v>6.6038938048435369</v>
      </c>
      <c r="J61" s="3">
        <f>'[1]BWS Bau'!AF34</f>
        <v>4.6232584425980816</v>
      </c>
      <c r="K61" s="3">
        <f>'[1]BWS Bau'!AG34</f>
        <v>4.6761515916360477</v>
      </c>
      <c r="L61" s="3">
        <f>'[1]BWS Bau'!AH34</f>
        <v>4.7071244547890592</v>
      </c>
      <c r="M61" s="3">
        <f>'[1]BWS Bau'!AI34</f>
        <v>5.175703813493957</v>
      </c>
      <c r="N61" s="3">
        <f>'[1]BWS Bau'!AJ34</f>
        <v>2.8409676312534513</v>
      </c>
      <c r="O61" s="3">
        <f>'[1]BWS Bau'!AK34</f>
        <v>2.6747501770233351</v>
      </c>
      <c r="P61" s="3">
        <f>'[1]BWS Bau'!AL34</f>
        <v>4.0592632306615206</v>
      </c>
      <c r="Q61" s="3">
        <f>'[1]BWS Bau'!AM34</f>
        <v>5.6849918520683707</v>
      </c>
      <c r="R61" s="3">
        <f>'[1]BWS Bau'!AN34</f>
        <v>4.3153744380357555</v>
      </c>
      <c r="S61" s="3">
        <f>'[1]BWS Bau'!AO34</f>
        <v>5.0651928764891805</v>
      </c>
      <c r="T61" s="3">
        <f>'[1]BWS Bau'!AP34</f>
        <v>4.3450095643048181</v>
      </c>
      <c r="U61" s="3">
        <f>'[1]BWS Bau'!AQ34</f>
        <v>5.5136364200669759</v>
      </c>
      <c r="V61" s="3">
        <f>'[1]BWS Bau'!AR34</f>
        <v>4.8426531665643067</v>
      </c>
      <c r="X61" s="18" t="str">
        <f t="shared" si="50"/>
        <v>HH</v>
      </c>
      <c r="Y61" s="19">
        <f t="shared" si="51"/>
        <v>2.6747501770233351</v>
      </c>
      <c r="Z61" s="18" t="str">
        <f t="shared" si="52"/>
        <v>NI</v>
      </c>
      <c r="AA61" s="19">
        <f t="shared" si="53"/>
        <v>5.6849918520683707</v>
      </c>
    </row>
    <row r="62" spans="1:27" x14ac:dyDescent="0.35">
      <c r="A62">
        <f>'[1]BWS Bau'!A35</f>
        <v>2023</v>
      </c>
      <c r="B62" s="3">
        <f>'[1]BWS Bau'!X35</f>
        <v>6.64347123919236</v>
      </c>
      <c r="C62" s="3">
        <f>'[1]BWS Bau'!Y35</f>
        <v>6.4617623300256737</v>
      </c>
      <c r="D62" s="3">
        <f>'[1]BWS Bau'!Z35</f>
        <v>6.5133876008151379</v>
      </c>
      <c r="E62" s="3">
        <f>'[1]BWS Bau'!AA35</f>
        <v>6.6015115359665142</v>
      </c>
      <c r="F62" s="3">
        <f>'[1]BWS Bau'!AB35</f>
        <v>5.9589785201683254</v>
      </c>
      <c r="G62" s="3">
        <f>'[1]BWS Bau'!AC35</f>
        <v>3.849127277023042</v>
      </c>
      <c r="H62" s="14">
        <f>'[1]BWS Bau'!AD35</f>
        <v>5.6807054173500955</v>
      </c>
      <c r="I62" s="3">
        <f>'[1]BWS Bau'!AE35</f>
        <v>6.4582348904107922</v>
      </c>
      <c r="J62" s="3">
        <f>'[1]BWS Bau'!AF35</f>
        <v>4.6566644618379858</v>
      </c>
      <c r="K62" s="3">
        <f>'[1]BWS Bau'!AG35</f>
        <v>4.7021157050461388</v>
      </c>
      <c r="L62" s="3">
        <f>'[1]BWS Bau'!AH35</f>
        <v>4.6628317258244438</v>
      </c>
      <c r="M62" s="3">
        <f>'[1]BWS Bau'!AI35</f>
        <v>5.2170249035885981</v>
      </c>
      <c r="N62" s="3">
        <f>'[1]BWS Bau'!AJ35</f>
        <v>3.0113335169924982</v>
      </c>
      <c r="O62" s="3">
        <f>'[1]BWS Bau'!AK35</f>
        <v>2.8758990257603831</v>
      </c>
      <c r="P62" s="3">
        <f>'[1]BWS Bau'!AL35</f>
        <v>3.9473494474609039</v>
      </c>
      <c r="Q62" s="3">
        <f>'[1]BWS Bau'!AM35</f>
        <v>5.6228978445477136</v>
      </c>
      <c r="R62" s="3">
        <f>'[1]BWS Bau'!AN35</f>
        <v>4.3104374341650997</v>
      </c>
      <c r="S62" s="3">
        <f>'[1]BWS Bau'!AO35</f>
        <v>5.5381402671408342</v>
      </c>
      <c r="T62" s="3">
        <f>'[1]BWS Bau'!AP35</f>
        <v>4.4012961539342017</v>
      </c>
      <c r="U62" s="3">
        <f>'[1]BWS Bau'!AQ35</f>
        <v>5.5534452719306948</v>
      </c>
      <c r="V62" s="3">
        <f>'[1]BWS Bau'!AR35</f>
        <v>4.8575781077895144</v>
      </c>
      <c r="X62" s="18" t="str">
        <f t="shared" si="50"/>
        <v>HH</v>
      </c>
      <c r="Y62" s="19">
        <f t="shared" si="51"/>
        <v>2.8758990257603831</v>
      </c>
      <c r="Z62" s="18" t="str">
        <f t="shared" si="52"/>
        <v>NI</v>
      </c>
      <c r="AA62" s="19">
        <f t="shared" si="53"/>
        <v>5.6228978445477136</v>
      </c>
    </row>
    <row r="63" spans="1:27" x14ac:dyDescent="0.35">
      <c r="A63">
        <f>'[1]BWS Bau'!A36</f>
        <v>2024</v>
      </c>
      <c r="B63" s="3">
        <f>'[1]BWS Bau'!X36</f>
        <v>6.5521712318417382</v>
      </c>
      <c r="C63" s="3">
        <f>'[1]BWS Bau'!Y36</f>
        <v>6.4431538048041723</v>
      </c>
      <c r="D63" s="3">
        <f>'[1]BWS Bau'!Z36</f>
        <v>6.6158921849680041</v>
      </c>
      <c r="E63" s="3">
        <f>'[1]BWS Bau'!AA36</f>
        <v>6.7722000027462244</v>
      </c>
      <c r="F63" s="3">
        <f>'[1]BWS Bau'!AB36</f>
        <v>6.0478683532958737</v>
      </c>
      <c r="G63" s="3">
        <f>'[1]BWS Bau'!AC36</f>
        <v>4.0579798136390375</v>
      </c>
      <c r="H63" s="14">
        <f>'[1]BWS Bau'!AD36</f>
        <v>5.7736789887985012</v>
      </c>
      <c r="I63" s="3">
        <f>'[1]BWS Bau'!AE36</f>
        <v>6.5149453660449552</v>
      </c>
      <c r="J63" s="3">
        <f>'[1]BWS Bau'!AF36</f>
        <v>4.7264470523075381</v>
      </c>
      <c r="K63" s="3">
        <f>'[1]BWS Bau'!AG36</f>
        <v>4.7647481041185475</v>
      </c>
      <c r="L63" s="3">
        <f>'[1]BWS Bau'!AH36</f>
        <v>4.6830737086051704</v>
      </c>
      <c r="M63" s="3">
        <f>'[1]BWS Bau'!AI36</f>
        <v>5.357503271543421</v>
      </c>
      <c r="N63" s="3">
        <f>'[1]BWS Bau'!AJ36</f>
        <v>2.9722237106384104</v>
      </c>
      <c r="O63" s="3">
        <f>'[1]BWS Bau'!AK36</f>
        <v>2.9828844580365144</v>
      </c>
      <c r="P63" s="3">
        <f>'[1]BWS Bau'!AL36</f>
        <v>4.0244436953341811</v>
      </c>
      <c r="Q63" s="3">
        <f>'[1]BWS Bau'!AM36</f>
        <v>5.6081243853818776</v>
      </c>
      <c r="R63" s="3">
        <f>'[1]BWS Bau'!AN36</f>
        <v>4.3460004859720076</v>
      </c>
      <c r="S63" s="3">
        <f>'[1]BWS Bau'!AO36</f>
        <v>5.7214870087557825</v>
      </c>
      <c r="T63" s="3">
        <f>'[1]BWS Bau'!AP36</f>
        <v>4.5448066076162972</v>
      </c>
      <c r="U63" s="3">
        <f>'[1]BWS Bau'!AQ36</f>
        <v>5.5580474667041928</v>
      </c>
      <c r="V63" s="3">
        <f>'[1]BWS Bau'!AR36</f>
        <v>4.9257760988608146</v>
      </c>
      <c r="X63" s="18" t="str">
        <f t="shared" si="50"/>
        <v>HB</v>
      </c>
      <c r="Y63" s="19">
        <f t="shared" si="51"/>
        <v>2.9722237106384104</v>
      </c>
      <c r="Z63" s="18" t="str">
        <f t="shared" si="52"/>
        <v>RP</v>
      </c>
      <c r="AA63" s="19">
        <f t="shared" si="53"/>
        <v>5.7214870087557825</v>
      </c>
    </row>
    <row r="64" spans="1:27" x14ac:dyDescent="0.35">
      <c r="A64">
        <f>A63+1</f>
        <v>2025</v>
      </c>
      <c r="B64" s="3">
        <f>'[1]BWS Bau'!X37</f>
        <v>6.605975697356163</v>
      </c>
      <c r="C64" s="3">
        <f>'[1]BWS Bau'!Y37</f>
        <v>6.3024728635464795</v>
      </c>
      <c r="D64" s="3">
        <f>'[1]BWS Bau'!Z37</f>
        <v>6.5182803980563326</v>
      </c>
      <c r="E64" s="3">
        <f>'[1]BWS Bau'!AA37</f>
        <v>6.8165853556334062</v>
      </c>
      <c r="F64" s="3">
        <f>'[1]BWS Bau'!AB37</f>
        <v>6.0744899827025538</v>
      </c>
      <c r="G64" s="3">
        <f>'[1]BWS Bau'!AC37</f>
        <v>4.2738545593778747</v>
      </c>
      <c r="H64" s="14">
        <f>'[1]BWS Bau'!AD37</f>
        <v>5.8120199168532931</v>
      </c>
      <c r="I64" s="3">
        <f>'[1]BWS Bau'!AE37</f>
        <v>6.4861720271665053</v>
      </c>
      <c r="J64" s="3">
        <f>'[1]BWS Bau'!AF37</f>
        <v>4.7486224711185248</v>
      </c>
      <c r="K64" s="3">
        <f>'[1]BWS Bau'!AG37</f>
        <v>4.776232482210836</v>
      </c>
      <c r="L64" s="3">
        <f>'[1]BWS Bau'!AH37</f>
        <v>4.6259345977093513</v>
      </c>
      <c r="M64" s="3">
        <f>'[1]BWS Bau'!AI37</f>
        <v>5.3771784255380251</v>
      </c>
      <c r="N64" s="3">
        <f>'[1]BWS Bau'!AJ37</f>
        <v>2.749381534641961</v>
      </c>
      <c r="O64" s="3">
        <f>'[1]BWS Bau'!AK37</f>
        <v>2.8546140394810919</v>
      </c>
      <c r="P64" s="3">
        <f>'[1]BWS Bau'!AL37</f>
        <v>3.9259202006758502</v>
      </c>
      <c r="Q64" s="3">
        <f>'[1]BWS Bau'!AM37</f>
        <v>5.7754013251989891</v>
      </c>
      <c r="R64" s="3">
        <f>'[1]BWS Bau'!AN37</f>
        <v>4.4006913991652672</v>
      </c>
      <c r="S64" s="3">
        <f>'[1]BWS Bau'!AO37</f>
        <v>5.8221923370970536</v>
      </c>
      <c r="T64" s="3">
        <f>'[1]BWS Bau'!AP37</f>
        <v>4.7119702279771492</v>
      </c>
      <c r="U64" s="3">
        <f>'[1]BWS Bau'!AQ37</f>
        <v>5.4782620051595234</v>
      </c>
      <c r="V64" s="3">
        <f>'[1]BWS Bau'!AR37</f>
        <v>4.9422260636266122</v>
      </c>
      <c r="X64" s="18" t="str">
        <f t="shared" ref="X64" si="54">HLOOKUP(Y64,$L64:$U230,ROW(L$169)-ROW(X64)+1,0)</f>
        <v>HB</v>
      </c>
      <c r="Y64" s="19">
        <f>MIN(L64:U64)</f>
        <v>2.749381534641961</v>
      </c>
      <c r="Z64" s="18" t="str">
        <f t="shared" ref="Z64" si="55">HLOOKUP(AA64,$L64:$U230,ROW(N$169)-ROW(Z64)+1,0)</f>
        <v>RP</v>
      </c>
      <c r="AA64" s="19">
        <f>MAX(L64:U64)</f>
        <v>5.8221923370970536</v>
      </c>
    </row>
    <row r="65" spans="1:27" x14ac:dyDescent="0.35">
      <c r="B65" s="3"/>
      <c r="C65" s="3"/>
      <c r="D65" s="3"/>
      <c r="E65" s="3"/>
      <c r="F65" s="3"/>
      <c r="G65" s="3"/>
      <c r="H65" s="14"/>
      <c r="I65" s="3"/>
      <c r="J65" s="3"/>
      <c r="K65" s="3"/>
      <c r="L65" s="3"/>
      <c r="M65" s="3"/>
      <c r="N65" s="3"/>
      <c r="O65" s="3"/>
      <c r="P65" s="3"/>
      <c r="Q65" s="3"/>
      <c r="R65" s="3"/>
      <c r="S65" s="3"/>
      <c r="T65" s="3"/>
      <c r="U65" s="3"/>
      <c r="V65" s="3"/>
    </row>
    <row r="66" spans="1:27" x14ac:dyDescent="0.35">
      <c r="A66" s="4" t="s">
        <v>819</v>
      </c>
      <c r="B66" s="3"/>
      <c r="C66" s="3"/>
      <c r="D66" s="3"/>
      <c r="E66" s="3"/>
      <c r="F66" s="3"/>
      <c r="G66" s="3"/>
      <c r="H66" s="14"/>
      <c r="I66" s="3"/>
      <c r="J66" s="3"/>
      <c r="K66" s="3"/>
      <c r="L66" s="3"/>
      <c r="M66" s="3"/>
      <c r="N66" s="3"/>
      <c r="O66" s="3"/>
      <c r="P66" s="3"/>
      <c r="Q66" s="3"/>
      <c r="R66" s="3"/>
      <c r="S66" s="3"/>
      <c r="T66" s="3"/>
      <c r="U66" s="3"/>
      <c r="V66" s="3"/>
    </row>
    <row r="67" spans="1:27" x14ac:dyDescent="0.35">
      <c r="A67">
        <f>'[1]BWS Handel'!A31</f>
        <v>2019</v>
      </c>
      <c r="B67" s="3">
        <f>'[1]BWS Handel'!X31</f>
        <v>20.287872963345279</v>
      </c>
      <c r="C67" s="3">
        <f>'[1]BWS Handel'!Y31</f>
        <v>20.304242342179837</v>
      </c>
      <c r="D67" s="3">
        <f>'[1]BWS Handel'!Z31</f>
        <v>19.818580746524788</v>
      </c>
      <c r="E67" s="3">
        <f>'[1]BWS Handel'!AA31</f>
        <v>17.35933194428036</v>
      </c>
      <c r="F67" s="3">
        <f>'[1]BWS Handel'!AB31</f>
        <v>16.04865437722507</v>
      </c>
      <c r="G67" s="3">
        <f>'[1]BWS Handel'!AC31</f>
        <v>23.173105913592316</v>
      </c>
      <c r="H67" s="14">
        <f>'[1]BWS Handel'!AD31</f>
        <v>20.166705377506268</v>
      </c>
      <c r="I67" s="3">
        <f>'[1]BWS Handel'!AE31</f>
        <v>18.928513794209138</v>
      </c>
      <c r="J67" s="3">
        <f>'[1]BWS Handel'!AF31</f>
        <v>21.901872489745802</v>
      </c>
      <c r="K67" s="3">
        <f>'[1]BWS Handel'!AG31</f>
        <v>21.833850510551674</v>
      </c>
      <c r="L67" s="3">
        <f>'[1]BWS Handel'!AH31</f>
        <v>20.252406282639427</v>
      </c>
      <c r="M67" s="3">
        <f>'[1]BWS Handel'!AI31</f>
        <v>20.946389675201317</v>
      </c>
      <c r="N67" s="3">
        <f>'[1]BWS Handel'!AJ31</f>
        <v>26.403819314429654</v>
      </c>
      <c r="O67" s="3">
        <f>'[1]BWS Handel'!AK31</f>
        <v>31.913619476577448</v>
      </c>
      <c r="P67" s="3">
        <f>'[1]BWS Handel'!AL31</f>
        <v>24.291444440766128</v>
      </c>
      <c r="Q67" s="3">
        <f>'[1]BWS Handel'!AM31</f>
        <v>18.690745710527572</v>
      </c>
      <c r="R67" s="3">
        <f>'[1]BWS Handel'!AN31</f>
        <v>22.341637788578485</v>
      </c>
      <c r="S67" s="3">
        <f>'[1]BWS Handel'!AO31</f>
        <v>20.25838602296383</v>
      </c>
      <c r="T67" s="3">
        <f>'[1]BWS Handel'!AP31</f>
        <v>19.418709086693411</v>
      </c>
      <c r="U67" s="3">
        <f>'[1]BWS Handel'!AQ31</f>
        <v>23.377592030000248</v>
      </c>
      <c r="V67" s="3">
        <f>'[1]BWS Handel'!AR31</f>
        <v>21.575444392889462</v>
      </c>
      <c r="X67" s="18" t="str">
        <f t="shared" ref="X67:X72" si="56">HLOOKUP(Y67,$L67:$U222,ROW(L$169)-ROW(X67)+1,0)</f>
        <v>NI</v>
      </c>
      <c r="Y67" s="19">
        <f t="shared" ref="Y67:Y72" si="57">MIN(L67:U67)</f>
        <v>18.690745710527572</v>
      </c>
      <c r="Z67" s="18" t="str">
        <f t="shared" ref="Z67:Z72" si="58">HLOOKUP(AA67,$L67:$U222,ROW(N$169)-ROW(Z67)+1,0)</f>
        <v>HH</v>
      </c>
      <c r="AA67" s="19">
        <f t="shared" ref="AA67:AA72" si="59">MAX(L67:U67)</f>
        <v>31.913619476577448</v>
      </c>
    </row>
    <row r="68" spans="1:27" x14ac:dyDescent="0.35">
      <c r="A68">
        <f>'[1]BWS Handel'!A32</f>
        <v>2020</v>
      </c>
      <c r="B68" s="3">
        <f>'[1]BWS Handel'!X32</f>
        <v>19.912090892991436</v>
      </c>
      <c r="C68" s="3">
        <f>'[1]BWS Handel'!Y32</f>
        <v>18.728635852527571</v>
      </c>
      <c r="D68" s="3">
        <f>'[1]BWS Handel'!Z32</f>
        <v>18.757332170071876</v>
      </c>
      <c r="E68" s="3">
        <f>'[1]BWS Handel'!AA32</f>
        <v>16.889200113208076</v>
      </c>
      <c r="F68" s="3">
        <f>'[1]BWS Handel'!AB32</f>
        <v>15.725538118485579</v>
      </c>
      <c r="G68" s="3">
        <f>'[1]BWS Handel'!AC32</f>
        <v>22.39229650722903</v>
      </c>
      <c r="H68" s="14">
        <f>'[1]BWS Handel'!AD32</f>
        <v>19.409561609418731</v>
      </c>
      <c r="I68" s="3">
        <f>'[1]BWS Handel'!AE32</f>
        <v>18.161182219480434</v>
      </c>
      <c r="J68" s="3">
        <f>'[1]BWS Handel'!AF32</f>
        <v>21.51856925521599</v>
      </c>
      <c r="K68" s="3">
        <f>'[1]BWS Handel'!AG32</f>
        <v>21.47067722687574</v>
      </c>
      <c r="L68" s="3">
        <f>'[1]BWS Handel'!AH32</f>
        <v>19.872896242540968</v>
      </c>
      <c r="M68" s="3">
        <f>'[1]BWS Handel'!AI32</f>
        <v>20.757689816437608</v>
      </c>
      <c r="N68" s="3">
        <f>'[1]BWS Handel'!AJ32</f>
        <v>26.149283566951471</v>
      </c>
      <c r="O68" s="3">
        <f>'[1]BWS Handel'!AK32</f>
        <v>31.48414512114741</v>
      </c>
      <c r="P68" s="3">
        <f>'[1]BWS Handel'!AL32</f>
        <v>23.130365043259214</v>
      </c>
      <c r="Q68" s="3">
        <f>'[1]BWS Handel'!AM32</f>
        <v>18.331882455958667</v>
      </c>
      <c r="R68" s="3">
        <f>'[1]BWS Handel'!AN32</f>
        <v>22.281197184736232</v>
      </c>
      <c r="S68" s="3">
        <f>'[1]BWS Handel'!AO32</f>
        <v>19.724150535998699</v>
      </c>
      <c r="T68" s="3">
        <f>'[1]BWS Handel'!AP32</f>
        <v>19.930444169157273</v>
      </c>
      <c r="U68" s="3">
        <f>'[1]BWS Handel'!AQ32</f>
        <v>22.28899117022452</v>
      </c>
      <c r="V68" s="3">
        <f>'[1]BWS Handel'!AR32</f>
        <v>21.147757634680463</v>
      </c>
      <c r="X68" s="18" t="str">
        <f t="shared" si="56"/>
        <v>NI</v>
      </c>
      <c r="Y68" s="19">
        <f t="shared" si="57"/>
        <v>18.331882455958667</v>
      </c>
      <c r="Z68" s="18" t="str">
        <f t="shared" si="58"/>
        <v>HH</v>
      </c>
      <c r="AA68" s="19">
        <f t="shared" si="59"/>
        <v>31.48414512114741</v>
      </c>
    </row>
    <row r="69" spans="1:27" x14ac:dyDescent="0.35">
      <c r="A69">
        <f>'[1]BWS Handel'!A33</f>
        <v>2021</v>
      </c>
      <c r="B69" s="3">
        <f>'[1]BWS Handel'!X33</f>
        <v>20.120695494496324</v>
      </c>
      <c r="C69" s="3">
        <f>'[1]BWS Handel'!Y33</f>
        <v>19.17052519458219</v>
      </c>
      <c r="D69" s="3">
        <f>'[1]BWS Handel'!Z33</f>
        <v>19.153712347568135</v>
      </c>
      <c r="E69" s="3">
        <f>'[1]BWS Handel'!AA33</f>
        <v>17.344528673126007</v>
      </c>
      <c r="F69" s="3">
        <f>'[1]BWS Handel'!AB33</f>
        <v>15.499454173468674</v>
      </c>
      <c r="G69" s="3">
        <f>'[1]BWS Handel'!AC33</f>
        <v>23.022823492804736</v>
      </c>
      <c r="H69" s="14">
        <f>'[1]BWS Handel'!AD33</f>
        <v>19.803270937981175</v>
      </c>
      <c r="I69" s="3">
        <f>'[1]BWS Handel'!AE33</f>
        <v>18.43922828006821</v>
      </c>
      <c r="J69" s="3">
        <f>'[1]BWS Handel'!AF33</f>
        <v>22.057672166175134</v>
      </c>
      <c r="K69" s="3">
        <f>'[1]BWS Handel'!AG33</f>
        <v>22.00484058082305</v>
      </c>
      <c r="L69" s="3">
        <f>'[1]BWS Handel'!AH33</f>
        <v>20.400054635000945</v>
      </c>
      <c r="M69" s="3">
        <f>'[1]BWS Handel'!AI33</f>
        <v>20.809312000130411</v>
      </c>
      <c r="N69" s="3">
        <f>'[1]BWS Handel'!AJ33</f>
        <v>27.9831813720002</v>
      </c>
      <c r="O69" s="3">
        <f>'[1]BWS Handel'!AK33</f>
        <v>34.117545611134872</v>
      </c>
      <c r="P69" s="3">
        <f>'[1]BWS Handel'!AL33</f>
        <v>23.826166074556038</v>
      </c>
      <c r="Q69" s="3">
        <f>'[1]BWS Handel'!AM33</f>
        <v>19.010686869440814</v>
      </c>
      <c r="R69" s="3">
        <f>'[1]BWS Handel'!AN33</f>
        <v>22.746574214128749</v>
      </c>
      <c r="S69" s="3">
        <f>'[1]BWS Handel'!AO33</f>
        <v>18.720218966881959</v>
      </c>
      <c r="T69" s="3">
        <f>'[1]BWS Handel'!AP33</f>
        <v>19.611136742103849</v>
      </c>
      <c r="U69" s="3">
        <f>'[1]BWS Handel'!AQ33</f>
        <v>24.517075962323581</v>
      </c>
      <c r="V69" s="3">
        <f>'[1]BWS Handel'!AR33</f>
        <v>21.662798622379203</v>
      </c>
      <c r="X69" s="18" t="str">
        <f t="shared" si="56"/>
        <v>RP</v>
      </c>
      <c r="Y69" s="19">
        <f t="shared" si="57"/>
        <v>18.720218966881959</v>
      </c>
      <c r="Z69" s="18" t="str">
        <f t="shared" si="58"/>
        <v>HH</v>
      </c>
      <c r="AA69" s="19">
        <f t="shared" si="59"/>
        <v>34.117545611134872</v>
      </c>
    </row>
    <row r="70" spans="1:27" x14ac:dyDescent="0.35">
      <c r="A70">
        <f>'[1]BWS Handel'!A34</f>
        <v>2022</v>
      </c>
      <c r="B70" s="3">
        <f>'[1]BWS Handel'!X34</f>
        <v>20.120404492635181</v>
      </c>
      <c r="C70" s="3">
        <f>'[1]BWS Handel'!Y34</f>
        <v>20.961365632071978</v>
      </c>
      <c r="D70" s="3">
        <f>'[1]BWS Handel'!Z34</f>
        <v>19.967138881715805</v>
      </c>
      <c r="E70" s="3">
        <f>'[1]BWS Handel'!AA34</f>
        <v>17.332480767696424</v>
      </c>
      <c r="F70" s="3">
        <f>'[1]BWS Handel'!AB34</f>
        <v>16.240161149209705</v>
      </c>
      <c r="G70" s="3">
        <f>'[1]BWS Handel'!AC34</f>
        <v>25.153580436454316</v>
      </c>
      <c r="H70" s="14">
        <f>'[1]BWS Handel'!AD34</f>
        <v>20.873672744903178</v>
      </c>
      <c r="I70" s="3">
        <f>'[1]BWS Handel'!AE34</f>
        <v>19.073718602807656</v>
      </c>
      <c r="J70" s="3">
        <f>'[1]BWS Handel'!AF34</f>
        <v>22.98724269386577</v>
      </c>
      <c r="K70" s="3">
        <f>'[1]BWS Handel'!AG34</f>
        <v>22.867477599328048</v>
      </c>
      <c r="L70" s="3">
        <f>'[1]BWS Handel'!AH34</f>
        <v>20.634007451101962</v>
      </c>
      <c r="M70" s="3">
        <f>'[1]BWS Handel'!AI34</f>
        <v>21.881930755287872</v>
      </c>
      <c r="N70" s="3">
        <f>'[1]BWS Handel'!AJ34</f>
        <v>28.634216773481924</v>
      </c>
      <c r="O70" s="3">
        <f>'[1]BWS Handel'!AK34</f>
        <v>37.158700938057081</v>
      </c>
      <c r="P70" s="3">
        <f>'[1]BWS Handel'!AL34</f>
        <v>25.295880969932739</v>
      </c>
      <c r="Q70" s="3">
        <f>'[1]BWS Handel'!AM34</f>
        <v>19.913589123273304</v>
      </c>
      <c r="R70" s="3">
        <f>'[1]BWS Handel'!AN34</f>
        <v>22.992898851469036</v>
      </c>
      <c r="S70" s="3">
        <f>'[1]BWS Handel'!AO34</f>
        <v>19.694664486402523</v>
      </c>
      <c r="T70" s="3">
        <f>'[1]BWS Handel'!AP34</f>
        <v>19.653972041474692</v>
      </c>
      <c r="U70" s="3">
        <f>'[1]BWS Handel'!AQ34</f>
        <v>26.000085457399447</v>
      </c>
      <c r="V70" s="3">
        <f>'[1]BWS Handel'!AR34</f>
        <v>22.553742141288922</v>
      </c>
      <c r="X70" s="18" t="str">
        <f t="shared" si="56"/>
        <v>SL</v>
      </c>
      <c r="Y70" s="19">
        <f t="shared" si="57"/>
        <v>19.653972041474692</v>
      </c>
      <c r="Z70" s="18" t="str">
        <f t="shared" si="58"/>
        <v>HH</v>
      </c>
      <c r="AA70" s="19">
        <f t="shared" si="59"/>
        <v>37.158700938057081</v>
      </c>
    </row>
    <row r="71" spans="1:27" x14ac:dyDescent="0.35">
      <c r="A71">
        <f>'[1]BWS Handel'!A35</f>
        <v>2023</v>
      </c>
      <c r="B71" s="3">
        <f>'[1]BWS Handel'!X35</f>
        <v>19.664722404348769</v>
      </c>
      <c r="C71" s="3">
        <f>'[1]BWS Handel'!Y35</f>
        <v>20.257665679843019</v>
      </c>
      <c r="D71" s="3">
        <f>'[1]BWS Handel'!Z35</f>
        <v>19.142767483340066</v>
      </c>
      <c r="E71" s="3">
        <f>'[1]BWS Handel'!AA35</f>
        <v>17.519883382170768</v>
      </c>
      <c r="F71" s="3">
        <f>'[1]BWS Handel'!AB35</f>
        <v>16.033695474804823</v>
      </c>
      <c r="G71" s="3">
        <f>'[1]BWS Handel'!AC35</f>
        <v>24.269119355479756</v>
      </c>
      <c r="H71" s="14">
        <f>'[1]BWS Handel'!AD35</f>
        <v>20.300016573600882</v>
      </c>
      <c r="I71" s="3">
        <f>'[1]BWS Handel'!AE35</f>
        <v>18.615079236465505</v>
      </c>
      <c r="J71" s="3">
        <f>'[1]BWS Handel'!AF35</f>
        <v>21.984525571619429</v>
      </c>
      <c r="K71" s="3">
        <f>'[1]BWS Handel'!AG35</f>
        <v>21.855940003481329</v>
      </c>
      <c r="L71" s="3">
        <f>'[1]BWS Handel'!AH35</f>
        <v>19.838556394057616</v>
      </c>
      <c r="M71" s="3">
        <f>'[1]BWS Handel'!AI35</f>
        <v>20.751967378642323</v>
      </c>
      <c r="N71" s="3">
        <f>'[1]BWS Handel'!AJ35</f>
        <v>25.621007442835403</v>
      </c>
      <c r="O71" s="3">
        <f>'[1]BWS Handel'!AK35</f>
        <v>32.639528155858457</v>
      </c>
      <c r="P71" s="3">
        <f>'[1]BWS Handel'!AL35</f>
        <v>25.212875241949845</v>
      </c>
      <c r="Q71" s="3">
        <f>'[1]BWS Handel'!AM35</f>
        <v>18.763776074877413</v>
      </c>
      <c r="R71" s="3">
        <f>'[1]BWS Handel'!AN35</f>
        <v>22.457288984314744</v>
      </c>
      <c r="S71" s="3">
        <f>'[1]BWS Handel'!AO35</f>
        <v>20.374938026458118</v>
      </c>
      <c r="T71" s="3">
        <f>'[1]BWS Handel'!AP35</f>
        <v>19.122616279835629</v>
      </c>
      <c r="U71" s="3">
        <f>'[1]BWS Handel'!AQ35</f>
        <v>23.015071751729096</v>
      </c>
      <c r="V71" s="3">
        <f>'[1]BWS Handel'!AR35</f>
        <v>21.608760080925038</v>
      </c>
      <c r="X71" s="18" t="str">
        <f t="shared" si="56"/>
        <v>NI</v>
      </c>
      <c r="Y71" s="19">
        <f t="shared" si="57"/>
        <v>18.763776074877413</v>
      </c>
      <c r="Z71" s="18" t="str">
        <f t="shared" si="58"/>
        <v>HH</v>
      </c>
      <c r="AA71" s="19">
        <f t="shared" si="59"/>
        <v>32.639528155858457</v>
      </c>
    </row>
    <row r="72" spans="1:27" x14ac:dyDescent="0.35">
      <c r="A72">
        <f>'[1]BWS Handel'!A36</f>
        <v>2024</v>
      </c>
      <c r="B72" s="3">
        <f>'[1]BWS Handel'!X36</f>
        <v>19.565590818192089</v>
      </c>
      <c r="C72" s="3">
        <f>'[1]BWS Handel'!Y36</f>
        <v>20.251896628281504</v>
      </c>
      <c r="D72" s="3">
        <f>'[1]BWS Handel'!Z36</f>
        <v>19.404948126122861</v>
      </c>
      <c r="E72" s="3">
        <f>'[1]BWS Handel'!AA36</f>
        <v>17.698874399105403</v>
      </c>
      <c r="F72" s="3">
        <f>'[1]BWS Handel'!AB36</f>
        <v>16.292026518020954</v>
      </c>
      <c r="G72" s="3">
        <f>'[1]BWS Handel'!AC36</f>
        <v>24.184497340664816</v>
      </c>
      <c r="H72" s="14">
        <f>'[1]BWS Handel'!AD36</f>
        <v>20.398457285855461</v>
      </c>
      <c r="I72" s="3">
        <f>'[1]BWS Handel'!AE36</f>
        <v>18.76270188294361</v>
      </c>
      <c r="J72" s="3">
        <f>'[1]BWS Handel'!AF36</f>
        <v>22.000648914767542</v>
      </c>
      <c r="K72" s="3">
        <f>'[1]BWS Handel'!AG36</f>
        <v>21.875521329047274</v>
      </c>
      <c r="L72" s="3">
        <f>'[1]BWS Handel'!AH36</f>
        <v>19.924415327259513</v>
      </c>
      <c r="M72" s="3">
        <f>'[1]BWS Handel'!AI36</f>
        <v>20.958066100708912</v>
      </c>
      <c r="N72" s="3">
        <f>'[1]BWS Handel'!AJ36</f>
        <v>25.298144624349451</v>
      </c>
      <c r="O72" s="3">
        <f>'[1]BWS Handel'!AK36</f>
        <v>31.983324249453915</v>
      </c>
      <c r="P72" s="3">
        <f>'[1]BWS Handel'!AL36</f>
        <v>25.331954121978267</v>
      </c>
      <c r="Q72" s="3">
        <f>'[1]BWS Handel'!AM36</f>
        <v>18.581180948332733</v>
      </c>
      <c r="R72" s="3">
        <f>'[1]BWS Handel'!AN36</f>
        <v>22.387601551350773</v>
      </c>
      <c r="S72" s="3">
        <f>'[1]BWS Handel'!AO36</f>
        <v>20.400755779965415</v>
      </c>
      <c r="T72" s="3">
        <f>'[1]BWS Handel'!AP36</f>
        <v>19.971656157954097</v>
      </c>
      <c r="U72" s="3">
        <f>'[1]BWS Handel'!AQ36</f>
        <v>22.644946475845753</v>
      </c>
      <c r="V72" s="3">
        <f>'[1]BWS Handel'!AR36</f>
        <v>21.639778125223938</v>
      </c>
      <c r="X72" s="18" t="str">
        <f t="shared" si="56"/>
        <v>NI</v>
      </c>
      <c r="Y72" s="19">
        <f t="shared" si="57"/>
        <v>18.581180948332733</v>
      </c>
      <c r="Z72" s="18" t="str">
        <f t="shared" si="58"/>
        <v>HH</v>
      </c>
      <c r="AA72" s="19">
        <f t="shared" si="59"/>
        <v>31.983324249453915</v>
      </c>
    </row>
    <row r="73" spans="1:27" x14ac:dyDescent="0.35">
      <c r="A73">
        <f>A72+1</f>
        <v>2025</v>
      </c>
      <c r="B73" s="3">
        <f>'[1]BWS Handel'!X37</f>
        <v>19.660678100276684</v>
      </c>
      <c r="C73" s="3">
        <f>'[1]BWS Handel'!Y37</f>
        <v>19.846794632566926</v>
      </c>
      <c r="D73" s="3">
        <f>'[1]BWS Handel'!Z37</f>
        <v>19.320706471185819</v>
      </c>
      <c r="E73" s="3">
        <f>'[1]BWS Handel'!AA37</f>
        <v>17.933708725934903</v>
      </c>
      <c r="F73" s="3">
        <f>'[1]BWS Handel'!AB37</f>
        <v>16.116222218223609</v>
      </c>
      <c r="G73" s="3">
        <f>'[1]BWS Handel'!AC37</f>
        <v>23.985446800879316</v>
      </c>
      <c r="H73" s="14">
        <f>'[1]BWS Handel'!AD37</f>
        <v>20.319254069490711</v>
      </c>
      <c r="I73" s="3">
        <f>'[1]BWS Handel'!AE37</f>
        <v>18.712423207861409</v>
      </c>
      <c r="J73" s="3">
        <f>'[1]BWS Handel'!AF37</f>
        <v>21.859630724640592</v>
      </c>
      <c r="K73" s="3">
        <f>'[1]BWS Handel'!AG37</f>
        <v>21.736004413776456</v>
      </c>
      <c r="L73" s="3">
        <f>'[1]BWS Handel'!AH37</f>
        <v>19.790419480885877</v>
      </c>
      <c r="M73" s="3">
        <f>'[1]BWS Handel'!AI37</f>
        <v>20.978465577075202</v>
      </c>
      <c r="N73" s="3">
        <f>'[1]BWS Handel'!AJ37</f>
        <v>25.030197758609855</v>
      </c>
      <c r="O73" s="3">
        <f>'[1]BWS Handel'!AK37</f>
        <v>31.323633600191691</v>
      </c>
      <c r="P73" s="3">
        <f>'[1]BWS Handel'!AL37</f>
        <v>25.195419111436856</v>
      </c>
      <c r="Q73" s="3">
        <f>'[1]BWS Handel'!AM37</f>
        <v>18.570328617836495</v>
      </c>
      <c r="R73" s="3">
        <f>'[1]BWS Handel'!AN37</f>
        <v>22.120759799670473</v>
      </c>
      <c r="S73" s="3">
        <f>'[1]BWS Handel'!AO37</f>
        <v>20.196986652933841</v>
      </c>
      <c r="T73" s="3">
        <f>'[1]BWS Handel'!AP37</f>
        <v>19.826732585200109</v>
      </c>
      <c r="U73" s="3">
        <f>'[1]BWS Handel'!AQ37</f>
        <v>22.696961729405484</v>
      </c>
      <c r="V73" s="3">
        <f>'[1]BWS Handel'!AR37</f>
        <v>21.508958254477271</v>
      </c>
      <c r="X73" s="18" t="str">
        <f t="shared" ref="X73" si="60">HLOOKUP(Y73,$L73:$U239,ROW(L$169)-ROW(X73)+1,0)</f>
        <v>NI</v>
      </c>
      <c r="Y73" s="19">
        <f>MIN(L73:U73)</f>
        <v>18.570328617836495</v>
      </c>
      <c r="Z73" s="18" t="str">
        <f t="shared" ref="Z73" si="61">HLOOKUP(AA73,$L73:$U239,ROW(N$169)-ROW(Z73)+1,0)</f>
        <v>HH</v>
      </c>
      <c r="AA73" s="19">
        <f>MAX(L73:U73)</f>
        <v>31.323633600191691</v>
      </c>
    </row>
    <row r="74" spans="1:27" x14ac:dyDescent="0.35">
      <c r="B74" s="3"/>
      <c r="C74" s="3"/>
      <c r="D74" s="3"/>
      <c r="E74" s="3"/>
      <c r="F74" s="3"/>
      <c r="G74" s="3"/>
      <c r="H74" s="14"/>
      <c r="I74" s="3"/>
      <c r="J74" s="3"/>
      <c r="K74" s="3"/>
      <c r="L74" s="3"/>
      <c r="M74" s="3"/>
      <c r="N74" s="3"/>
      <c r="O74" s="3"/>
      <c r="P74" s="3"/>
      <c r="Q74" s="3"/>
      <c r="R74" s="3"/>
      <c r="S74" s="3"/>
      <c r="T74" s="3"/>
      <c r="U74" s="3"/>
      <c r="V74" s="3"/>
    </row>
    <row r="75" spans="1:27" x14ac:dyDescent="0.35">
      <c r="A75" s="4" t="s">
        <v>820</v>
      </c>
      <c r="B75" s="3"/>
      <c r="C75" s="3"/>
      <c r="D75" s="3"/>
      <c r="E75" s="3"/>
      <c r="F75" s="3"/>
      <c r="G75" s="3"/>
      <c r="H75" s="14"/>
      <c r="I75" s="3"/>
      <c r="J75" s="3"/>
      <c r="K75" s="3"/>
      <c r="L75" s="3"/>
      <c r="M75" s="3"/>
      <c r="N75" s="3"/>
      <c r="O75" s="3"/>
      <c r="P75" s="3"/>
      <c r="Q75" s="3"/>
      <c r="R75" s="3"/>
      <c r="S75" s="3"/>
      <c r="T75" s="3"/>
      <c r="U75" s="3"/>
      <c r="V75" s="3"/>
    </row>
    <row r="76" spans="1:27" x14ac:dyDescent="0.35">
      <c r="A76">
        <f>'[1]BWS UnternDst'!A31</f>
        <v>2019</v>
      </c>
      <c r="B76" s="3">
        <f>'[1]BWS UnternDst'!X31</f>
        <v>23.864187413628699</v>
      </c>
      <c r="C76" s="3">
        <f>'[1]BWS UnternDst'!Y31</f>
        <v>21.843476135868841</v>
      </c>
      <c r="D76" s="3">
        <f>'[1]BWS UnternDst'!Z31</f>
        <v>21.733603401117797</v>
      </c>
      <c r="E76" s="3">
        <f>'[1]BWS UnternDst'!AA31</f>
        <v>19.424490991633249</v>
      </c>
      <c r="F76" s="3">
        <f>'[1]BWS UnternDst'!AB31</f>
        <v>19.774953381493287</v>
      </c>
      <c r="G76" s="3">
        <f>'[1]BWS UnternDst'!AC31</f>
        <v>32.398440346566304</v>
      </c>
      <c r="H76" s="14">
        <f>'[1]BWS UnternDst'!AD31</f>
        <v>24.647606118965005</v>
      </c>
      <c r="I76" s="3">
        <f>'[1]BWS UnternDst'!AE31</f>
        <v>21.455410804683506</v>
      </c>
      <c r="J76" s="3">
        <f>'[1]BWS UnternDst'!AF31</f>
        <v>26.59765292674436</v>
      </c>
      <c r="K76" s="3">
        <f>'[1]BWS UnternDst'!AG31</f>
        <v>26.287260646476291</v>
      </c>
      <c r="L76" s="3">
        <f>'[1]BWS UnternDst'!AH31</f>
        <v>23.622280105631372</v>
      </c>
      <c r="M76" s="3">
        <f>'[1]BWS UnternDst'!AI31</f>
        <v>26.519921041253042</v>
      </c>
      <c r="N76" s="3">
        <f>'[1]BWS UnternDst'!AJ31</f>
        <v>24.84861773282687</v>
      </c>
      <c r="O76" s="3">
        <f>'[1]BWS UnternDst'!AK31</f>
        <v>32.842961910116728</v>
      </c>
      <c r="P76" s="3">
        <f>'[1]BWS UnternDst'!AL31</f>
        <v>32.38723092203147</v>
      </c>
      <c r="Q76" s="3">
        <f>'[1]BWS UnternDst'!AM31</f>
        <v>23.827735563250325</v>
      </c>
      <c r="R76" s="3">
        <f>'[1]BWS UnternDst'!AN31</f>
        <v>26.832893555412785</v>
      </c>
      <c r="S76" s="3">
        <f>'[1]BWS UnternDst'!AO31</f>
        <v>22.066901398453744</v>
      </c>
      <c r="T76" s="3">
        <f>'[1]BWS UnternDst'!AP31</f>
        <v>23.431534795255079</v>
      </c>
      <c r="U76" s="3">
        <f>'[1]BWS UnternDst'!AQ31</f>
        <v>23.605914125855278</v>
      </c>
      <c r="V76" s="3">
        <f>'[1]BWS UnternDst'!AR31</f>
        <v>26.033116011681155</v>
      </c>
      <c r="X76" s="18" t="str">
        <f t="shared" ref="X76" si="62">HLOOKUP(Y76,$L76:$U230,ROW(L$169)-ROW(X76)+1,0)</f>
        <v>RP</v>
      </c>
      <c r="Y76" s="19">
        <f t="shared" ref="Y76" si="63">MIN(L76:U76)</f>
        <v>22.066901398453744</v>
      </c>
      <c r="Z76" s="18" t="str">
        <f t="shared" ref="Z76" si="64">HLOOKUP(AA76,$L76:$U230,ROW(N$169)-ROW(Z76)+1,0)</f>
        <v>HH</v>
      </c>
      <c r="AA76" s="19">
        <f t="shared" ref="AA76" si="65">MAX(L76:U76)</f>
        <v>32.842961910116728</v>
      </c>
    </row>
    <row r="77" spans="1:27" x14ac:dyDescent="0.35">
      <c r="A77">
        <f>'[1]BWS UnternDst'!A32</f>
        <v>2020</v>
      </c>
      <c r="B77" s="3">
        <f>'[1]BWS UnternDst'!X32</f>
        <v>23.985386587353368</v>
      </c>
      <c r="C77" s="3">
        <f>'[1]BWS UnternDst'!Y32</f>
        <v>21.887861920524703</v>
      </c>
      <c r="D77" s="3">
        <f>'[1]BWS UnternDst'!Z32</f>
        <v>22.165986602767564</v>
      </c>
      <c r="E77" s="3">
        <f>'[1]BWS UnternDst'!AA32</f>
        <v>19.42134201421166</v>
      </c>
      <c r="F77" s="3">
        <f>'[1]BWS UnternDst'!AB32</f>
        <v>19.826671208424848</v>
      </c>
      <c r="G77" s="3">
        <f>'[1]BWS UnternDst'!AC32</f>
        <v>32.491458051245559</v>
      </c>
      <c r="H77" s="14">
        <f>'[1]BWS UnternDst'!AD32</f>
        <v>24.841758838514572</v>
      </c>
      <c r="I77" s="3">
        <f>'[1]BWS UnternDst'!AE32</f>
        <v>21.640090851389303</v>
      </c>
      <c r="J77" s="3">
        <f>'[1]BWS UnternDst'!AF32</f>
        <v>27.069436618278196</v>
      </c>
      <c r="K77" s="3">
        <f>'[1]BWS UnternDst'!AG32</f>
        <v>26.772236772982279</v>
      </c>
      <c r="L77" s="3">
        <f>'[1]BWS UnternDst'!AH32</f>
        <v>24.189720417889795</v>
      </c>
      <c r="M77" s="3">
        <f>'[1]BWS UnternDst'!AI32</f>
        <v>26.84029266554257</v>
      </c>
      <c r="N77" s="3">
        <f>'[1]BWS UnternDst'!AJ32</f>
        <v>25.584059004243265</v>
      </c>
      <c r="O77" s="3">
        <f>'[1]BWS UnternDst'!AK32</f>
        <v>34.302911140807055</v>
      </c>
      <c r="P77" s="3">
        <f>'[1]BWS UnternDst'!AL32</f>
        <v>33.619950439007582</v>
      </c>
      <c r="Q77" s="3">
        <f>'[1]BWS UnternDst'!AM32</f>
        <v>24.634578441133339</v>
      </c>
      <c r="R77" s="3">
        <f>'[1]BWS UnternDst'!AN32</f>
        <v>26.861530633251352</v>
      </c>
      <c r="S77" s="3">
        <f>'[1]BWS UnternDst'!AO32</f>
        <v>22.491556729130789</v>
      </c>
      <c r="T77" s="3">
        <f>'[1]BWS UnternDst'!AP32</f>
        <v>23.826561428984061</v>
      </c>
      <c r="U77" s="3">
        <f>'[1]BWS UnternDst'!AQ32</f>
        <v>23.778307601804343</v>
      </c>
      <c r="V77" s="3">
        <f>'[1]BWS UnternDst'!AR32</f>
        <v>26.469784655125306</v>
      </c>
      <c r="X77" s="18" t="str">
        <f>HLOOKUP(Y77,$L77:$U231,ROW(L$169)-ROW(X77)+1,0)</f>
        <v>RP</v>
      </c>
      <c r="Y77" s="19">
        <f t="shared" ref="Y77:Y81" si="66">MIN(L77:U77)</f>
        <v>22.491556729130789</v>
      </c>
      <c r="Z77" s="18" t="str">
        <f>HLOOKUP(AA77,$L77:$U231,ROW(N$169)-ROW(Z77)+1,0)</f>
        <v>HH</v>
      </c>
      <c r="AA77" s="19">
        <f t="shared" ref="AA77:AA81" si="67">MAX(L77:U77)</f>
        <v>34.302911140807055</v>
      </c>
    </row>
    <row r="78" spans="1:27" x14ac:dyDescent="0.35">
      <c r="A78">
        <f>'[1]BWS UnternDst'!A33</f>
        <v>2021</v>
      </c>
      <c r="B78" s="3">
        <f>'[1]BWS UnternDst'!X33</f>
        <v>23.630787189183408</v>
      </c>
      <c r="C78" s="3">
        <f>'[1]BWS UnternDst'!Y33</f>
        <v>21.673188117590385</v>
      </c>
      <c r="D78" s="3">
        <f>'[1]BWS UnternDst'!Z33</f>
        <v>22.23785387848223</v>
      </c>
      <c r="E78" s="3">
        <f>'[1]BWS UnternDst'!AA33</f>
        <v>18.957586936163079</v>
      </c>
      <c r="F78" s="3">
        <f>'[1]BWS UnternDst'!AB33</f>
        <v>19.858628776793175</v>
      </c>
      <c r="G78" s="3">
        <f>'[1]BWS UnternDst'!AC33</f>
        <v>32.809381621029409</v>
      </c>
      <c r="H78" s="14">
        <f>'[1]BWS UnternDst'!AD33</f>
        <v>24.866154750662677</v>
      </c>
      <c r="I78" s="3">
        <f>'[1]BWS UnternDst'!AE33</f>
        <v>21.500811241538173</v>
      </c>
      <c r="J78" s="3">
        <f>'[1]BWS UnternDst'!AF33</f>
        <v>27.201640372705775</v>
      </c>
      <c r="K78" s="3">
        <f>'[1]BWS UnternDst'!AG33</f>
        <v>26.894677254882776</v>
      </c>
      <c r="L78" s="3">
        <f>'[1]BWS UnternDst'!AH33</f>
        <v>23.524541726353149</v>
      </c>
      <c r="M78" s="3">
        <f>'[1]BWS UnternDst'!AI33</f>
        <v>27.424840361279561</v>
      </c>
      <c r="N78" s="3">
        <f>'[1]BWS UnternDst'!AJ33</f>
        <v>23.851452203336589</v>
      </c>
      <c r="O78" s="3">
        <f>'[1]BWS UnternDst'!AK33</f>
        <v>32.424548200983828</v>
      </c>
      <c r="P78" s="3">
        <f>'[1]BWS UnternDst'!AL33</f>
        <v>33.229638933560587</v>
      </c>
      <c r="Q78" s="3">
        <f>'[1]BWS UnternDst'!AM33</f>
        <v>24.813206545526274</v>
      </c>
      <c r="R78" s="3">
        <f>'[1]BWS UnternDst'!AN33</f>
        <v>26.869607488668397</v>
      </c>
      <c r="S78" s="3">
        <f>'[1]BWS UnternDst'!AO33</f>
        <v>27.099002560820797</v>
      </c>
      <c r="T78" s="3">
        <f>'[1]BWS UnternDst'!AP33</f>
        <v>23.780672061926946</v>
      </c>
      <c r="U78" s="3">
        <f>'[1]BWS UnternDst'!AQ33</f>
        <v>23.458052925838878</v>
      </c>
      <c r="V78" s="3">
        <f>'[1]BWS UnternDst'!AR33</f>
        <v>26.579520564891311</v>
      </c>
      <c r="X78" s="18" t="str">
        <f>HLOOKUP(Y78,$L78:$U232,ROW(L$169)-ROW(X78)+1,0)</f>
        <v>SH</v>
      </c>
      <c r="Y78" s="19">
        <f t="shared" si="66"/>
        <v>23.458052925838878</v>
      </c>
      <c r="Z78" s="18" t="str">
        <f>HLOOKUP(AA78,$L78:$U232,ROW(N$169)-ROW(Z78)+1,0)</f>
        <v>HE</v>
      </c>
      <c r="AA78" s="19">
        <f t="shared" si="67"/>
        <v>33.229638933560587</v>
      </c>
    </row>
    <row r="79" spans="1:27" x14ac:dyDescent="0.35">
      <c r="A79">
        <f>'[1]BWS UnternDst'!A34</f>
        <v>2022</v>
      </c>
      <c r="B79" s="3">
        <f>'[1]BWS UnternDst'!X34</f>
        <v>21.543052538183456</v>
      </c>
      <c r="C79" s="3">
        <f>'[1]BWS UnternDst'!Y34</f>
        <v>20.072298038509004</v>
      </c>
      <c r="D79" s="3">
        <f>'[1]BWS UnternDst'!Z34</f>
        <v>20.798255140096909</v>
      </c>
      <c r="E79" s="3">
        <f>'[1]BWS UnternDst'!AA34</f>
        <v>17.61132998520797</v>
      </c>
      <c r="F79" s="3">
        <f>'[1]BWS UnternDst'!AB34</f>
        <v>18.27023114042591</v>
      </c>
      <c r="G79" s="3">
        <f>'[1]BWS UnternDst'!AC34</f>
        <v>31.348856587984347</v>
      </c>
      <c r="H79" s="14">
        <f>'[1]BWS UnternDst'!AD34</f>
        <v>23.296455433387461</v>
      </c>
      <c r="I79" s="3">
        <f>'[1]BWS UnternDst'!AE34</f>
        <v>19.909944822272273</v>
      </c>
      <c r="J79" s="3">
        <f>'[1]BWS UnternDst'!AF34</f>
        <v>26.03451325365122</v>
      </c>
      <c r="K79" s="3">
        <f>'[1]BWS UnternDst'!AG34</f>
        <v>25.740711959730273</v>
      </c>
      <c r="L79" s="3">
        <f>'[1]BWS UnternDst'!AH34</f>
        <v>22.904306563665099</v>
      </c>
      <c r="M79" s="3">
        <f>'[1]BWS UnternDst'!AI34</f>
        <v>26.455528747683005</v>
      </c>
      <c r="N79" s="3">
        <f>'[1]BWS UnternDst'!AJ34</f>
        <v>23.134881354761582</v>
      </c>
      <c r="O79" s="3">
        <f>'[1]BWS UnternDst'!AK34</f>
        <v>30.158575031415282</v>
      </c>
      <c r="P79" s="3">
        <f>'[1]BWS UnternDst'!AL34</f>
        <v>31.803198059715289</v>
      </c>
      <c r="Q79" s="3">
        <f>'[1]BWS UnternDst'!AM34</f>
        <v>23.214956797692825</v>
      </c>
      <c r="R79" s="3">
        <f>'[1]BWS UnternDst'!AN34</f>
        <v>25.734916278918391</v>
      </c>
      <c r="S79" s="3">
        <f>'[1]BWS UnternDst'!AO34</f>
        <v>25.682808193973845</v>
      </c>
      <c r="T79" s="3">
        <f>'[1]BWS UnternDst'!AP34</f>
        <v>22.065616227446391</v>
      </c>
      <c r="U79" s="3">
        <f>'[1]BWS UnternDst'!AQ34</f>
        <v>22.285005501238476</v>
      </c>
      <c r="V79" s="3">
        <f>'[1]BWS UnternDst'!AR34</f>
        <v>25.356095453236943</v>
      </c>
      <c r="X79" s="18" t="str">
        <f>HLOOKUP(Y79,$L79:$U233,ROW(L$169)-ROW(X79)+1,0)</f>
        <v>SL</v>
      </c>
      <c r="Y79" s="19">
        <f t="shared" si="66"/>
        <v>22.065616227446391</v>
      </c>
      <c r="Z79" s="18" t="str">
        <f>HLOOKUP(AA79,$L79:$U233,ROW(N$169)-ROW(Z79)+1,0)</f>
        <v>HE</v>
      </c>
      <c r="AA79" s="19">
        <f t="shared" si="67"/>
        <v>31.803198059715289</v>
      </c>
    </row>
    <row r="80" spans="1:27" x14ac:dyDescent="0.35">
      <c r="A80">
        <f>'[1]BWS UnternDst'!A35</f>
        <v>2023</v>
      </c>
      <c r="B80" s="3">
        <f>'[1]BWS UnternDst'!X35</f>
        <v>22.493033052898316</v>
      </c>
      <c r="C80" s="3">
        <f>'[1]BWS UnternDst'!Y35</f>
        <v>20.501216421973158</v>
      </c>
      <c r="D80" s="3">
        <f>'[1]BWS UnternDst'!Z35</f>
        <v>21.153036959863599</v>
      </c>
      <c r="E80" s="3">
        <f>'[1]BWS UnternDst'!AA35</f>
        <v>17.965248683331396</v>
      </c>
      <c r="F80" s="3">
        <f>'[1]BWS UnternDst'!AB35</f>
        <v>18.234126058304508</v>
      </c>
      <c r="G80" s="3">
        <f>'[1]BWS UnternDst'!AC35</f>
        <v>31.79763665371939</v>
      </c>
      <c r="H80" s="14">
        <f>'[1]BWS UnternDst'!AD35</f>
        <v>23.757714600267001</v>
      </c>
      <c r="I80" s="3">
        <f>'[1]BWS UnternDst'!AE35</f>
        <v>20.344659912600953</v>
      </c>
      <c r="J80" s="3">
        <f>'[1]BWS UnternDst'!AF35</f>
        <v>26.3231124960279</v>
      </c>
      <c r="K80" s="3">
        <f>'[1]BWS UnternDst'!AG35</f>
        <v>26.014985596587149</v>
      </c>
      <c r="L80" s="3">
        <f>'[1]BWS UnternDst'!AH35</f>
        <v>22.995138537195022</v>
      </c>
      <c r="M80" s="3">
        <f>'[1]BWS UnternDst'!AI35</f>
        <v>26.890059195673345</v>
      </c>
      <c r="N80" s="3">
        <f>'[1]BWS UnternDst'!AJ35</f>
        <v>23.938170992140183</v>
      </c>
      <c r="O80" s="3">
        <f>'[1]BWS UnternDst'!AK35</f>
        <v>32.192005542991403</v>
      </c>
      <c r="P80" s="3">
        <f>'[1]BWS UnternDst'!AL35</f>
        <v>32.261221880172322</v>
      </c>
      <c r="Q80" s="3">
        <f>'[1]BWS UnternDst'!AM35</f>
        <v>23.862323051349559</v>
      </c>
      <c r="R80" s="3">
        <f>'[1]BWS UnternDst'!AN35</f>
        <v>26.081431747974065</v>
      </c>
      <c r="S80" s="3">
        <f>'[1]BWS UnternDst'!AO35</f>
        <v>22.487307569979926</v>
      </c>
      <c r="T80" s="3">
        <f>'[1]BWS UnternDst'!AP35</f>
        <v>22.725609092465877</v>
      </c>
      <c r="U80" s="3">
        <f>'[1]BWS UnternDst'!AQ35</f>
        <v>23.117264664787616</v>
      </c>
      <c r="V80" s="3">
        <f>'[1]BWS UnternDst'!AR35</f>
        <v>25.656387221690441</v>
      </c>
      <c r="X80" s="18" t="str">
        <f>HLOOKUP(Y80,$L80:$U234,ROW(L$169)-ROW(X80)+1,0)</f>
        <v>RP</v>
      </c>
      <c r="Y80" s="19">
        <f t="shared" si="66"/>
        <v>22.487307569979926</v>
      </c>
      <c r="Z80" s="18" t="str">
        <f>HLOOKUP(AA80,$L80:$U234,ROW(N$169)-ROW(Z80)+1,0)</f>
        <v>HE</v>
      </c>
      <c r="AA80" s="19">
        <f t="shared" si="67"/>
        <v>32.261221880172322</v>
      </c>
    </row>
    <row r="81" spans="1:27" x14ac:dyDescent="0.35">
      <c r="A81">
        <f>'[1]BWS UnternDst'!A36</f>
        <v>2024</v>
      </c>
      <c r="B81" s="3">
        <f>'[1]BWS UnternDst'!X36</f>
        <v>22.864374481848884</v>
      </c>
      <c r="C81" s="3">
        <f>'[1]BWS UnternDst'!Y36</f>
        <v>20.656477519031146</v>
      </c>
      <c r="D81" s="3">
        <f>'[1]BWS UnternDst'!Z36</f>
        <v>21.441640999243099</v>
      </c>
      <c r="E81" s="3">
        <f>'[1]BWS UnternDst'!AA36</f>
        <v>18.51673984356043</v>
      </c>
      <c r="F81" s="3">
        <f>'[1]BWS UnternDst'!AB36</f>
        <v>18.725477653374664</v>
      </c>
      <c r="G81" s="3">
        <f>'[1]BWS UnternDst'!AC36</f>
        <v>31.880442860492085</v>
      </c>
      <c r="H81" s="14">
        <f>'[1]BWS UnternDst'!AD36</f>
        <v>24.08836281097182</v>
      </c>
      <c r="I81" s="3">
        <f>'[1]BWS UnternDst'!AE36</f>
        <v>20.721801217220737</v>
      </c>
      <c r="J81" s="3">
        <f>'[1]BWS UnternDst'!AF36</f>
        <v>26.678320249827301</v>
      </c>
      <c r="K81" s="3">
        <f>'[1]BWS UnternDst'!AG36</f>
        <v>26.380255129934266</v>
      </c>
      <c r="L81" s="3">
        <f>'[1]BWS UnternDst'!AH36</f>
        <v>23.642810343257388</v>
      </c>
      <c r="M81" s="3">
        <f>'[1]BWS UnternDst'!AI36</f>
        <v>27.325597000024082</v>
      </c>
      <c r="N81" s="3">
        <f>'[1]BWS UnternDst'!AJ36</f>
        <v>24.07540663879513</v>
      </c>
      <c r="O81" s="3">
        <f>'[1]BWS UnternDst'!AK36</f>
        <v>31.506574299689976</v>
      </c>
      <c r="P81" s="3">
        <f>'[1]BWS UnternDst'!AL36</f>
        <v>32.739402464372738</v>
      </c>
      <c r="Q81" s="3">
        <f>'[1]BWS UnternDst'!AM36</f>
        <v>23.776842229430038</v>
      </c>
      <c r="R81" s="3">
        <f>'[1]BWS UnternDst'!AN36</f>
        <v>26.461749109937678</v>
      </c>
      <c r="S81" s="3">
        <f>'[1]BWS UnternDst'!AO36</f>
        <v>22.777735595166831</v>
      </c>
      <c r="T81" s="3">
        <f>'[1]BWS UnternDst'!AP36</f>
        <v>23.558638364843414</v>
      </c>
      <c r="U81" s="3">
        <f>'[1]BWS UnternDst'!AQ36</f>
        <v>23.471437525081498</v>
      </c>
      <c r="V81" s="3">
        <f>'[1]BWS UnternDst'!AR36</f>
        <v>26.01446302014811</v>
      </c>
      <c r="X81" s="18" t="str">
        <f>HLOOKUP(Y81,$L81:$U235,ROW(L$169)-ROW(X81)+1,0)</f>
        <v>RP</v>
      </c>
      <c r="Y81" s="19">
        <f t="shared" si="66"/>
        <v>22.777735595166831</v>
      </c>
      <c r="Z81" s="18" t="str">
        <f>HLOOKUP(AA81,$L81:$U235,ROW(N$169)-ROW(Z81)+1,0)</f>
        <v>HE</v>
      </c>
      <c r="AA81" s="19">
        <f t="shared" si="67"/>
        <v>32.739402464372738</v>
      </c>
    </row>
    <row r="82" spans="1:27" x14ac:dyDescent="0.35">
      <c r="A82">
        <f>A81+1</f>
        <v>2025</v>
      </c>
      <c r="B82" s="3">
        <f>'[1]BWS UnternDst'!X37</f>
        <v>22.705419386943266</v>
      </c>
      <c r="C82" s="3">
        <f>'[1]BWS UnternDst'!Y37</f>
        <v>20.24528125170702</v>
      </c>
      <c r="D82" s="3">
        <f>'[1]BWS UnternDst'!Z37</f>
        <v>21.165258952157558</v>
      </c>
      <c r="E82" s="3">
        <f>'[1]BWS UnternDst'!AA37</f>
        <v>18.256155268309513</v>
      </c>
      <c r="F82" s="3">
        <f>'[1]BWS UnternDst'!AB37</f>
        <v>18.016432046323427</v>
      </c>
      <c r="G82" s="3">
        <f>'[1]BWS UnternDst'!AC37</f>
        <v>31.368975725875909</v>
      </c>
      <c r="H82" s="14">
        <f>'[1]BWS UnternDst'!AD37</f>
        <v>23.73028477449941</v>
      </c>
      <c r="I82" s="3">
        <f>'[1]BWS UnternDst'!AE37</f>
        <v>20.382374486522988</v>
      </c>
      <c r="J82" s="3">
        <f>'[1]BWS UnternDst'!AF37</f>
        <v>26.513461802109372</v>
      </c>
      <c r="K82" s="3">
        <f>'[1]BWS UnternDst'!AG37</f>
        <v>26.231090584554757</v>
      </c>
      <c r="L82" s="3">
        <f>'[1]BWS UnternDst'!AH37</f>
        <v>23.635116093796029</v>
      </c>
      <c r="M82" s="3">
        <f>'[1]BWS UnternDst'!AI37</f>
        <v>27.023641213236179</v>
      </c>
      <c r="N82" s="3">
        <f>'[1]BWS UnternDst'!AJ37</f>
        <v>23.473076892936927</v>
      </c>
      <c r="O82" s="3">
        <f>'[1]BWS UnternDst'!AK37</f>
        <v>31.399713032831976</v>
      </c>
      <c r="P82" s="3">
        <f>'[1]BWS UnternDst'!AL37</f>
        <v>32.551973707161714</v>
      </c>
      <c r="Q82" s="3">
        <f>'[1]BWS UnternDst'!AM37</f>
        <v>23.571167973928976</v>
      </c>
      <c r="R82" s="3">
        <f>'[1]BWS UnternDst'!AN37</f>
        <v>26.427889321557497</v>
      </c>
      <c r="S82" s="3">
        <f>'[1]BWS UnternDst'!AO37</f>
        <v>22.631143101086913</v>
      </c>
      <c r="T82" s="3">
        <f>'[1]BWS UnternDst'!AP37</f>
        <v>23.523957147441475</v>
      </c>
      <c r="U82" s="3">
        <f>'[1]BWS UnternDst'!AQ37</f>
        <v>23.010728449595213</v>
      </c>
      <c r="V82" s="3">
        <f>'[1]BWS UnternDst'!AR37</f>
        <v>25.830315685480947</v>
      </c>
      <c r="X82" s="18" t="str">
        <f t="shared" ref="X82" si="68">HLOOKUP(Y82,$L82:$U248,ROW(L$169)-ROW(X82)+1,0)</f>
        <v>RP</v>
      </c>
      <c r="Y82" s="19">
        <f>MIN(L82:U82)</f>
        <v>22.631143101086913</v>
      </c>
      <c r="Z82" s="18" t="str">
        <f t="shared" ref="Z82" si="69">HLOOKUP(AA82,$L82:$U248,ROW(N$169)-ROW(Z82)+1,0)</f>
        <v>HE</v>
      </c>
      <c r="AA82" s="19">
        <f>MAX(L82:U82)</f>
        <v>32.551973707161714</v>
      </c>
    </row>
    <row r="83" spans="1:27" x14ac:dyDescent="0.35">
      <c r="B83" s="3"/>
      <c r="C83" s="3"/>
      <c r="D83" s="3"/>
      <c r="E83" s="3"/>
      <c r="F83" s="3"/>
      <c r="G83" s="3"/>
      <c r="H83" s="14"/>
      <c r="I83" s="3"/>
      <c r="J83" s="3"/>
      <c r="K83" s="3"/>
      <c r="L83" s="3"/>
      <c r="M83" s="3"/>
      <c r="N83" s="3"/>
      <c r="O83" s="3"/>
      <c r="P83" s="3"/>
      <c r="Q83" s="3"/>
      <c r="R83" s="3"/>
      <c r="S83" s="3"/>
      <c r="T83" s="3"/>
      <c r="U83" s="3"/>
      <c r="V83" s="3"/>
    </row>
    <row r="84" spans="1:27" x14ac:dyDescent="0.35">
      <c r="A84" s="4" t="s">
        <v>821</v>
      </c>
      <c r="B84" s="3"/>
      <c r="C84" s="3"/>
      <c r="D84" s="3"/>
      <c r="E84" s="3"/>
      <c r="F84" s="3"/>
      <c r="G84" s="3"/>
      <c r="H84" s="14"/>
      <c r="I84" s="3"/>
      <c r="J84" s="3"/>
      <c r="K84" s="3"/>
      <c r="L84" s="3"/>
      <c r="M84" s="3"/>
      <c r="N84" s="3"/>
      <c r="O84" s="3"/>
      <c r="P84" s="3"/>
      <c r="Q84" s="3"/>
      <c r="R84" s="3"/>
      <c r="S84" s="3"/>
      <c r="T84" s="3"/>
      <c r="U84" s="3"/>
      <c r="V84" s="3"/>
    </row>
    <row r="85" spans="1:27" x14ac:dyDescent="0.35">
      <c r="A85">
        <f>'[1]BWS ÖSD'!A31</f>
        <v>2019</v>
      </c>
      <c r="B85" s="3">
        <f>'[1]BWS ÖSD'!X31</f>
        <v>28.762985003598139</v>
      </c>
      <c r="C85" s="3">
        <f>'[1]BWS ÖSD'!Y31</f>
        <v>33.096798037209005</v>
      </c>
      <c r="D85" s="3">
        <f>'[1]BWS ÖSD'!Z31</f>
        <v>28.006641046520802</v>
      </c>
      <c r="E85" s="3">
        <f>'[1]BWS ÖSD'!AA31</f>
        <v>29.581065887734525</v>
      </c>
      <c r="F85" s="3">
        <f>'[1]BWS ÖSD'!AB31</f>
        <v>30.308121695883482</v>
      </c>
      <c r="G85" s="3">
        <f>'[1]BWS ÖSD'!AC31</f>
        <v>31.455603111530973</v>
      </c>
      <c r="H85" s="14">
        <f>'[1]BWS ÖSD'!AD31</f>
        <v>30.027429263738199</v>
      </c>
      <c r="I85" s="3">
        <f>'[1]BWS ÖSD'!AE31</f>
        <v>29.439233241087049</v>
      </c>
      <c r="J85" s="3">
        <f>'[1]BWS ÖSD'!AF31</f>
        <v>22.074939324483932</v>
      </c>
      <c r="K85" s="3">
        <f>'[1]BWS ÖSD'!AG31</f>
        <v>21.572992707143662</v>
      </c>
      <c r="L85" s="3">
        <f>'[1]BWS ÖSD'!AH31</f>
        <v>18.193865083927435</v>
      </c>
      <c r="M85" s="3">
        <f>'[1]BWS ÖSD'!AI31</f>
        <v>19.308149360067791</v>
      </c>
      <c r="N85" s="3">
        <f>'[1]BWS ÖSD'!AJ31</f>
        <v>24.046930138089888</v>
      </c>
      <c r="O85" s="3">
        <f>'[1]BWS ÖSD'!AK31</f>
        <v>18.503041971294167</v>
      </c>
      <c r="P85" s="3">
        <f>'[1]BWS ÖSD'!AL31</f>
        <v>20.147881094811055</v>
      </c>
      <c r="Q85" s="3">
        <f>'[1]BWS ÖSD'!AM31</f>
        <v>23.719128989837536</v>
      </c>
      <c r="R85" s="3">
        <f>'[1]BWS ÖSD'!AN31</f>
        <v>24.434615914553245</v>
      </c>
      <c r="S85" s="3">
        <f>'[1]BWS ÖSD'!AO31</f>
        <v>25.123628678679598</v>
      </c>
      <c r="T85" s="3">
        <f>'[1]BWS ÖSD'!AP31</f>
        <v>26.559427499717771</v>
      </c>
      <c r="U85" s="3">
        <f>'[1]BWS ÖSD'!AQ31</f>
        <v>27.030294261568844</v>
      </c>
      <c r="V85" s="3">
        <f>'[1]BWS ÖSD'!AR31</f>
        <v>22.883422795463034</v>
      </c>
      <c r="X85" s="18" t="str">
        <f t="shared" ref="X85:X90" si="70">HLOOKUP(Y85,$L85:$U238,ROW(L$169)-ROW(X85)+1,0)</f>
        <v>BW</v>
      </c>
      <c r="Y85" s="19">
        <f t="shared" ref="Y85:Y89" si="71">MIN(L85:U85)</f>
        <v>18.193865083927435</v>
      </c>
      <c r="Z85" s="18" t="str">
        <f t="shared" ref="Z85:Z90" si="72">HLOOKUP(AA85,$L85:$U238,ROW(N$169)-ROW(Z85)+1,0)</f>
        <v>SH</v>
      </c>
      <c r="AA85" s="19">
        <f t="shared" ref="AA85:AA89" si="73">MAX(L85:U85)</f>
        <v>27.030294261568844</v>
      </c>
    </row>
    <row r="86" spans="1:27" x14ac:dyDescent="0.35">
      <c r="A86">
        <f>'[1]BWS ÖSD'!A32</f>
        <v>2020</v>
      </c>
      <c r="B86" s="3">
        <f>'[1]BWS ÖSD'!X32</f>
        <v>29.283508585566075</v>
      </c>
      <c r="C86" s="3">
        <f>'[1]BWS ÖSD'!Y32</f>
        <v>33.78578429185503</v>
      </c>
      <c r="D86" s="3">
        <f>'[1]BWS ÖSD'!Z32</f>
        <v>28.83560959031503</v>
      </c>
      <c r="E86" s="3">
        <f>'[1]BWS ÖSD'!AA32</f>
        <v>30.113473078368447</v>
      </c>
      <c r="F86" s="3">
        <f>'[1]BWS ÖSD'!AB32</f>
        <v>30.529518737182215</v>
      </c>
      <c r="G86" s="3">
        <f>'[1]BWS ÖSD'!AC32</f>
        <v>32.289162575597992</v>
      </c>
      <c r="H86" s="14">
        <f>'[1]BWS ÖSD'!AD32</f>
        <v>30.702628963785383</v>
      </c>
      <c r="I86" s="3">
        <f>'[1]BWS ÖSD'!AE32</f>
        <v>30.038608884801754</v>
      </c>
      <c r="J86" s="3">
        <f>'[1]BWS ÖSD'!AF32</f>
        <v>22.667834308807095</v>
      </c>
      <c r="K86" s="3">
        <f>'[1]BWS ÖSD'!AG32</f>
        <v>22.140455856364021</v>
      </c>
      <c r="L86" s="3">
        <f>'[1]BWS ÖSD'!AH32</f>
        <v>18.76452771168708</v>
      </c>
      <c r="M86" s="3">
        <f>'[1]BWS ÖSD'!AI32</f>
        <v>19.815528083718608</v>
      </c>
      <c r="N86" s="3">
        <f>'[1]BWS ÖSD'!AJ32</f>
        <v>24.810357364481874</v>
      </c>
      <c r="O86" s="3">
        <f>'[1]BWS ÖSD'!AK32</f>
        <v>19.273323043781357</v>
      </c>
      <c r="P86" s="3">
        <f>'[1]BWS ÖSD'!AL32</f>
        <v>20.481112957135171</v>
      </c>
      <c r="Q86" s="3">
        <f>'[1]BWS ÖSD'!AM32</f>
        <v>24.366907772087735</v>
      </c>
      <c r="R86" s="3">
        <f>'[1]BWS ÖSD'!AN32</f>
        <v>24.940668327969355</v>
      </c>
      <c r="S86" s="3">
        <f>'[1]BWS ÖSD'!AO32</f>
        <v>26.224873109700653</v>
      </c>
      <c r="T86" s="3">
        <f>'[1]BWS ÖSD'!AP32</f>
        <v>27.188508153983694</v>
      </c>
      <c r="U86" s="3">
        <f>'[1]BWS ÖSD'!AQ32</f>
        <v>27.194464537558861</v>
      </c>
      <c r="V86" s="3">
        <f>'[1]BWS ÖSD'!AR32</f>
        <v>23.481910404738947</v>
      </c>
      <c r="X86" s="18" t="str">
        <f t="shared" si="70"/>
        <v>BW</v>
      </c>
      <c r="Y86" s="19">
        <f t="shared" si="71"/>
        <v>18.76452771168708</v>
      </c>
      <c r="Z86" s="18" t="str">
        <f t="shared" si="72"/>
        <v>SH</v>
      </c>
      <c r="AA86" s="19">
        <f t="shared" si="73"/>
        <v>27.194464537558861</v>
      </c>
    </row>
    <row r="87" spans="1:27" x14ac:dyDescent="0.35">
      <c r="A87">
        <f>'[1]BWS ÖSD'!A33</f>
        <v>2021</v>
      </c>
      <c r="B87" s="3">
        <f>'[1]BWS ÖSD'!X33</f>
        <v>28.811114777234664</v>
      </c>
      <c r="C87" s="3">
        <f>'[1]BWS ÖSD'!Y33</f>
        <v>33.010381839659559</v>
      </c>
      <c r="D87" s="3">
        <f>'[1]BWS ÖSD'!Z33</f>
        <v>28.537775674455084</v>
      </c>
      <c r="E87" s="3">
        <f>'[1]BWS ÖSD'!AA33</f>
        <v>29.583914510355587</v>
      </c>
      <c r="F87" s="3">
        <f>'[1]BWS ÖSD'!AB33</f>
        <v>30.196181593591113</v>
      </c>
      <c r="G87" s="3">
        <f>'[1]BWS ÖSD'!AC33</f>
        <v>31.957782206356438</v>
      </c>
      <c r="H87" s="14">
        <f>'[1]BWS ÖSD'!AD33</f>
        <v>30.303831366559219</v>
      </c>
      <c r="I87" s="3">
        <f>'[1]BWS ÖSD'!AE33</f>
        <v>29.603094397319708</v>
      </c>
      <c r="J87" s="3">
        <f>'[1]BWS ÖSD'!AF33</f>
        <v>21.958527278757654</v>
      </c>
      <c r="K87" s="3">
        <f>'[1]BWS ÖSD'!AG33</f>
        <v>21.411176334310937</v>
      </c>
      <c r="L87" s="3">
        <f>'[1]BWS ÖSD'!AH33</f>
        <v>18.002122548822776</v>
      </c>
      <c r="M87" s="3">
        <f>'[1]BWS ÖSD'!AI33</f>
        <v>19.334896687586845</v>
      </c>
      <c r="N87" s="3">
        <f>'[1]BWS ÖSD'!AJ33</f>
        <v>23.453443843213371</v>
      </c>
      <c r="O87" s="3">
        <f>'[1]BWS ÖSD'!AK33</f>
        <v>17.960725512236127</v>
      </c>
      <c r="P87" s="3">
        <f>'[1]BWS ÖSD'!AL33</f>
        <v>19.848424929176996</v>
      </c>
      <c r="Q87" s="3">
        <f>'[1]BWS ÖSD'!AM33</f>
        <v>24.113405620877334</v>
      </c>
      <c r="R87" s="3">
        <f>'[1]BWS ÖSD'!AN33</f>
        <v>24.445239481580519</v>
      </c>
      <c r="S87" s="3">
        <f>'[1]BWS ÖSD'!AO33</f>
        <v>23.16329159770412</v>
      </c>
      <c r="T87" s="3">
        <f>'[1]BWS ÖSD'!AP33</f>
        <v>26.165857852297663</v>
      </c>
      <c r="U87" s="3">
        <f>'[1]BWS ÖSD'!AQ33</f>
        <v>26.504773469996522</v>
      </c>
      <c r="V87" s="3">
        <f>'[1]BWS ÖSD'!AR33</f>
        <v>22.792763392565764</v>
      </c>
      <c r="X87" s="18" t="str">
        <f t="shared" si="70"/>
        <v>HH</v>
      </c>
      <c r="Y87" s="19">
        <f t="shared" si="71"/>
        <v>17.960725512236127</v>
      </c>
      <c r="Z87" s="18" t="str">
        <f t="shared" si="72"/>
        <v>SH</v>
      </c>
      <c r="AA87" s="19">
        <f t="shared" si="73"/>
        <v>26.504773469996522</v>
      </c>
    </row>
    <row r="88" spans="1:27" x14ac:dyDescent="0.35">
      <c r="A88">
        <f>'[1]BWS ÖSD'!A34</f>
        <v>2022</v>
      </c>
      <c r="B88" s="3">
        <f>'[1]BWS ÖSD'!X34</f>
        <v>28.097670973574761</v>
      </c>
      <c r="C88" s="3">
        <f>'[1]BWS ÖSD'!Y34</f>
        <v>31.603901879215019</v>
      </c>
      <c r="D88" s="3">
        <f>'[1]BWS ÖSD'!Z34</f>
        <v>28.174898304467604</v>
      </c>
      <c r="E88" s="3">
        <f>'[1]BWS ÖSD'!AA34</f>
        <v>28.589407707829572</v>
      </c>
      <c r="F88" s="3">
        <f>'[1]BWS ÖSD'!AB34</f>
        <v>30.223523256071587</v>
      </c>
      <c r="G88" s="3">
        <f>'[1]BWS ÖSD'!AC34</f>
        <v>31.2901630392887</v>
      </c>
      <c r="H88" s="14">
        <f>'[1]BWS ÖSD'!AD34</f>
        <v>29.677953998731194</v>
      </c>
      <c r="I88" s="3">
        <f>'[1]BWS ÖSD'!AE34</f>
        <v>28.999924809876511</v>
      </c>
      <c r="J88" s="3">
        <f>'[1]BWS ÖSD'!AF34</f>
        <v>21.79862324927479</v>
      </c>
      <c r="K88" s="3">
        <f>'[1]BWS ÖSD'!AG34</f>
        <v>21.273887360723435</v>
      </c>
      <c r="L88" s="3">
        <f>'[1]BWS ÖSD'!AH34</f>
        <v>17.983858949763988</v>
      </c>
      <c r="M88" s="3">
        <f>'[1]BWS ÖSD'!AI34</f>
        <v>19.19112230135234</v>
      </c>
      <c r="N88" s="3">
        <f>'[1]BWS ÖSD'!AJ34</f>
        <v>23.077949754662754</v>
      </c>
      <c r="O88" s="3">
        <f>'[1]BWS ÖSD'!AK34</f>
        <v>17.272260311806569</v>
      </c>
      <c r="P88" s="3">
        <f>'[1]BWS ÖSD'!AL34</f>
        <v>19.826899344821303</v>
      </c>
      <c r="Q88" s="3">
        <f>'[1]BWS ÖSD'!AM34</f>
        <v>23.839683529471291</v>
      </c>
      <c r="R88" s="3">
        <f>'[1]BWS ÖSD'!AN34</f>
        <v>24.488253241065255</v>
      </c>
      <c r="S88" s="3">
        <f>'[1]BWS ÖSD'!AO34</f>
        <v>23.10747174769708</v>
      </c>
      <c r="T88" s="3">
        <f>'[1]BWS ÖSD'!AP34</f>
        <v>25.735842888701967</v>
      </c>
      <c r="U88" s="3">
        <f>'[1]BWS ÖSD'!AQ34</f>
        <v>25.774646561785879</v>
      </c>
      <c r="V88" s="3">
        <f>'[1]BWS ÖSD'!AR34</f>
        <v>22.596310449642722</v>
      </c>
      <c r="X88" s="18" t="str">
        <f t="shared" si="70"/>
        <v>HH</v>
      </c>
      <c r="Y88" s="19">
        <f t="shared" si="71"/>
        <v>17.272260311806569</v>
      </c>
      <c r="Z88" s="18" t="str">
        <f t="shared" si="72"/>
        <v>SH</v>
      </c>
      <c r="AA88" s="19">
        <f t="shared" si="73"/>
        <v>25.774646561785879</v>
      </c>
    </row>
    <row r="89" spans="1:27" x14ac:dyDescent="0.35">
      <c r="A89">
        <f>'[1]BWS ÖSD'!A35</f>
        <v>2023</v>
      </c>
      <c r="B89" s="3">
        <f>'[1]BWS ÖSD'!X35</f>
        <v>27.321141705481782</v>
      </c>
      <c r="C89" s="3">
        <f>'[1]BWS ÖSD'!Y35</f>
        <v>31.364437751805895</v>
      </c>
      <c r="D89" s="3">
        <f>'[1]BWS ÖSD'!Z35</f>
        <v>27.670695025930819</v>
      </c>
      <c r="E89" s="3">
        <f>'[1]BWS ÖSD'!AA35</f>
        <v>28.44802593558477</v>
      </c>
      <c r="F89" s="3">
        <f>'[1]BWS ÖSD'!AB35</f>
        <v>29.824638385508589</v>
      </c>
      <c r="G89" s="3">
        <f>'[1]BWS ÖSD'!AC35</f>
        <v>31.009997975055086</v>
      </c>
      <c r="H89" s="14">
        <f>'[1]BWS ÖSD'!AD35</f>
        <v>29.278131123185382</v>
      </c>
      <c r="I89" s="3">
        <f>'[1]BWS ÖSD'!AE35</f>
        <v>28.542930428714826</v>
      </c>
      <c r="J89" s="3">
        <f>'[1]BWS ÖSD'!AF35</f>
        <v>21.607976924150627</v>
      </c>
      <c r="K89" s="3">
        <f>'[1]BWS ÖSD'!AG35</f>
        <v>21.078795663561667</v>
      </c>
      <c r="L89" s="3">
        <f>'[1]BWS ÖSD'!AH35</f>
        <v>17.588983738551388</v>
      </c>
      <c r="M89" s="3">
        <f>'[1]BWS ÖSD'!AI35</f>
        <v>18.681498169760626</v>
      </c>
      <c r="N89" s="3">
        <f>'[1]BWS ÖSD'!AJ35</f>
        <v>23.274214457960539</v>
      </c>
      <c r="O89" s="3">
        <f>'[1]BWS ÖSD'!AK35</f>
        <v>18.529269317844932</v>
      </c>
      <c r="P89" s="3">
        <f>'[1]BWS ÖSD'!AL35</f>
        <v>19.559365018776401</v>
      </c>
      <c r="Q89" s="3">
        <f>'[1]BWS ÖSD'!AM35</f>
        <v>23.460377064581966</v>
      </c>
      <c r="R89" s="3">
        <f>'[1]BWS ÖSD'!AN35</f>
        <v>24.154684858667753</v>
      </c>
      <c r="S89" s="3">
        <f>'[1]BWS ÖSD'!AO35</f>
        <v>24.478057497369491</v>
      </c>
      <c r="T89" s="3">
        <f>'[1]BWS ÖSD'!AP35</f>
        <v>25.417810388952333</v>
      </c>
      <c r="U89" s="3">
        <f>'[1]BWS ÖSD'!AQ35</f>
        <v>26.456258397406156</v>
      </c>
      <c r="V89" s="3">
        <f>'[1]BWS ÖSD'!AR35</f>
        <v>22.381372606765499</v>
      </c>
      <c r="X89" s="18" t="str">
        <f t="shared" si="70"/>
        <v>BW</v>
      </c>
      <c r="Y89" s="19">
        <f t="shared" si="71"/>
        <v>17.588983738551388</v>
      </c>
      <c r="Z89" s="18" t="str">
        <f t="shared" si="72"/>
        <v>SH</v>
      </c>
      <c r="AA89" s="19">
        <f t="shared" si="73"/>
        <v>26.456258397406156</v>
      </c>
    </row>
    <row r="90" spans="1:27" x14ac:dyDescent="0.35">
      <c r="A90">
        <f>'[1]BWS ÖSD'!A36</f>
        <v>2024</v>
      </c>
      <c r="B90" s="3">
        <f>'[1]BWS ÖSD'!X36</f>
        <v>28.123218751318774</v>
      </c>
      <c r="C90" s="3">
        <f>'[1]BWS ÖSD'!Y36</f>
        <v>32.050274164307929</v>
      </c>
      <c r="D90" s="3">
        <f>'[1]BWS ÖSD'!Z36</f>
        <v>28.354508125242351</v>
      </c>
      <c r="E90" s="3">
        <f>'[1]BWS ÖSD'!AA36</f>
        <v>29.179074139335864</v>
      </c>
      <c r="F90" s="3">
        <f>'[1]BWS ÖSD'!AB36</f>
        <v>30.621816608537145</v>
      </c>
      <c r="G90" s="3">
        <f>'[1]BWS ÖSD'!AC36</f>
        <v>30.803477621988911</v>
      </c>
      <c r="H90" s="14">
        <f>'[1]BWS ÖSD'!AD36</f>
        <v>29.73492570781864</v>
      </c>
      <c r="I90" s="3">
        <f>'[1]BWS ÖSD'!AE36</f>
        <v>29.273258757233815</v>
      </c>
      <c r="J90" s="3">
        <f>'[1]BWS ÖSD'!AF36</f>
        <v>22.268953703289277</v>
      </c>
      <c r="K90" s="3">
        <f>'[1]BWS ÖSD'!AG36</f>
        <v>21.779952561747145</v>
      </c>
      <c r="L90" s="3">
        <f>'[1]BWS ÖSD'!AH36</f>
        <v>18.307993507935162</v>
      </c>
      <c r="M90" s="3">
        <f>'[1]BWS ÖSD'!AI36</f>
        <v>19.333704908288443</v>
      </c>
      <c r="N90" s="3">
        <f>'[1]BWS ÖSD'!AJ36</f>
        <v>24.115881453041016</v>
      </c>
      <c r="O90" s="3">
        <f>'[1]BWS ÖSD'!AK36</f>
        <v>18.687099541468655</v>
      </c>
      <c r="P90" s="3">
        <f>'[1]BWS ÖSD'!AL36</f>
        <v>20.15317424494943</v>
      </c>
      <c r="Q90" s="3">
        <f>'[1]BWS ÖSD'!AM36</f>
        <v>23.8035072774626</v>
      </c>
      <c r="R90" s="3">
        <f>'[1]BWS ÖSD'!AN36</f>
        <v>25.086251988612968</v>
      </c>
      <c r="S90" s="3">
        <f>'[1]BWS ÖSD'!AO36</f>
        <v>25.27503883194942</v>
      </c>
      <c r="T90" s="3">
        <f>'[1]BWS ÖSD'!AP36</f>
        <v>27.135998825707254</v>
      </c>
      <c r="U90" s="3">
        <f>'[1]BWS ÖSD'!AQ36</f>
        <v>27.134419332388255</v>
      </c>
      <c r="V90" s="3">
        <f>'[1]BWS ÖSD'!AR36</f>
        <v>23.049587242633905</v>
      </c>
      <c r="X90" s="18" t="str">
        <f t="shared" si="70"/>
        <v>BW</v>
      </c>
      <c r="Y90" s="19">
        <f t="shared" ref="Y90" si="74">MIN(L90:U90)</f>
        <v>18.307993507935162</v>
      </c>
      <c r="Z90" s="18" t="str">
        <f t="shared" si="72"/>
        <v>SL</v>
      </c>
      <c r="AA90" s="19">
        <f t="shared" ref="AA90" si="75">MAX(L90:U90)</f>
        <v>27.135998825707254</v>
      </c>
    </row>
    <row r="91" spans="1:27" x14ac:dyDescent="0.35">
      <c r="A91">
        <f>A90+1</f>
        <v>2025</v>
      </c>
      <c r="B91" s="3">
        <f>'[1]BWS ÖSD'!X37</f>
        <v>29.346139140172038</v>
      </c>
      <c r="C91" s="3">
        <f>'[1]BWS ÖSD'!Y37</f>
        <v>32.654117240004396</v>
      </c>
      <c r="D91" s="3">
        <f>'[1]BWS ÖSD'!Z37</f>
        <v>29.079654174748939</v>
      </c>
      <c r="E91" s="3">
        <f>'[1]BWS ÖSD'!AA37</f>
        <v>30.331098166978855</v>
      </c>
      <c r="F91" s="3">
        <f>'[1]BWS ÖSD'!AB37</f>
        <v>31.842841794222863</v>
      </c>
      <c r="G91" s="3">
        <f>'[1]BWS ÖSD'!AC37</f>
        <v>31.454318335222954</v>
      </c>
      <c r="H91" s="14">
        <f>'[1]BWS ÖSD'!AD37</f>
        <v>30.613166394928054</v>
      </c>
      <c r="I91" s="3">
        <f>'[1]BWS ÖSD'!AE37</f>
        <v>30.24450358966596</v>
      </c>
      <c r="J91" s="3">
        <f>'[1]BWS ÖSD'!AF37</f>
        <v>23.09860674692418</v>
      </c>
      <c r="K91" s="3">
        <f>'[1]BWS ÖSD'!AG37</f>
        <v>22.612682395399947</v>
      </c>
      <c r="L91" s="3">
        <f>'[1]BWS ÖSD'!AH37</f>
        <v>19.362575543134209</v>
      </c>
      <c r="M91" s="3">
        <f>'[1]BWS ÖSD'!AI37</f>
        <v>20.100849324228978</v>
      </c>
      <c r="N91" s="3">
        <f>'[1]BWS ÖSD'!AJ37</f>
        <v>24.645528171406987</v>
      </c>
      <c r="O91" s="3">
        <f>'[1]BWS ÖSD'!AK37</f>
        <v>19.268193667630381</v>
      </c>
      <c r="P91" s="3">
        <f>'[1]BWS ÖSD'!AL37</f>
        <v>20.76228656754277</v>
      </c>
      <c r="Q91" s="3">
        <f>'[1]BWS ÖSD'!AM37</f>
        <v>24.578392241302225</v>
      </c>
      <c r="R91" s="3">
        <f>'[1]BWS ÖSD'!AN37</f>
        <v>25.952670510707932</v>
      </c>
      <c r="S91" s="3">
        <f>'[1]BWS ÖSD'!AO37</f>
        <v>26.162827530174603</v>
      </c>
      <c r="T91" s="3">
        <f>'[1]BWS ÖSD'!AP37</f>
        <v>28.583274638392275</v>
      </c>
      <c r="U91" s="3">
        <f>'[1]BWS ÖSD'!AQ37</f>
        <v>27.820781944620453</v>
      </c>
      <c r="V91" s="3">
        <f>'[1]BWS ÖSD'!AR37</f>
        <v>23.894826391404113</v>
      </c>
      <c r="X91" s="18" t="str">
        <f t="shared" ref="X91" si="76">HLOOKUP(Y91,$L91:$U257,ROW(L$169)-ROW(X91)+1,0)</f>
        <v>HH</v>
      </c>
      <c r="Y91" s="19">
        <f>MIN(L91:U91)</f>
        <v>19.268193667630381</v>
      </c>
      <c r="Z91" s="18" t="str">
        <f t="shared" ref="Z91" si="77">HLOOKUP(AA91,$L91:$U257,ROW(N$169)-ROW(Z91)+1,0)</f>
        <v>SL</v>
      </c>
      <c r="AA91" s="19">
        <f>MAX(L91:U91)</f>
        <v>28.583274638392275</v>
      </c>
    </row>
    <row r="92" spans="1:27" x14ac:dyDescent="0.35">
      <c r="B92" s="3"/>
    </row>
    <row r="93" spans="1:27" x14ac:dyDescent="0.35">
      <c r="A93" s="4" t="s">
        <v>984</v>
      </c>
      <c r="B93" s="3"/>
    </row>
    <row r="94" spans="1:27" ht="43.5" x14ac:dyDescent="0.35">
      <c r="A94" s="1" t="str">
        <f>[1]ET!A303</f>
        <v>Land- und Forstwirtschaft, Fischerei</v>
      </c>
      <c r="B94" s="3">
        <f>[1]ET!B303</f>
        <v>2.1662529345521588</v>
      </c>
      <c r="C94" s="3">
        <f>[1]ET!C303</f>
        <v>2.6263482116212646</v>
      </c>
      <c r="D94" s="3">
        <f>[1]ET!D303</f>
        <v>1.1736332130295049</v>
      </c>
      <c r="E94" s="3">
        <f>[1]ET!E303</f>
        <v>1.9200471626195581</v>
      </c>
      <c r="F94" s="3">
        <f>[1]ET!F303</f>
        <v>1.6327473823449727</v>
      </c>
      <c r="G94" s="3">
        <f>[1]ET!G303</f>
        <v>2.4068156643586157E-2</v>
      </c>
      <c r="H94" s="3">
        <f>[1]ET!H303</f>
        <v>1.2841929370188507</v>
      </c>
      <c r="I94" s="3">
        <f>[1]ET!I303</f>
        <v>1.7503070418298547</v>
      </c>
      <c r="J94" s="3">
        <f>[1]ET!J303</f>
        <v>1.144017813992745</v>
      </c>
      <c r="K94" s="3">
        <f>[1]ET!K303</f>
        <v>1.2089168623701516</v>
      </c>
      <c r="L94" s="3">
        <f>[1]ET!L303</f>
        <v>0.99390645419377821</v>
      </c>
      <c r="M94" s="3">
        <f>[1]ET!M303</f>
        <v>1.4089461413035196</v>
      </c>
      <c r="N94" s="3">
        <f>[1]ET!N303</f>
        <v>7.5300023531257351E-2</v>
      </c>
      <c r="O94" s="3">
        <f>[1]ET!O303</f>
        <v>0.13516246879251209</v>
      </c>
      <c r="P94" s="3">
        <f>[1]ET!P303</f>
        <v>0.76735071674903299</v>
      </c>
      <c r="Q94" s="3">
        <f>[1]ET!Q303</f>
        <v>2.3720961054072087</v>
      </c>
      <c r="R94" s="3">
        <f>[1]ET!R303</f>
        <v>0.81158799888447941</v>
      </c>
      <c r="S94" s="3">
        <f>[1]ET!S303</f>
        <v>1.698895477371793</v>
      </c>
      <c r="T94" s="3">
        <f>[1]ET!T303</f>
        <v>0.47724283796792172</v>
      </c>
      <c r="U94" s="3">
        <f>[1]ET!U303</f>
        <v>2.3759529272694935</v>
      </c>
      <c r="V94" s="3">
        <f>[1]ET!V303</f>
        <v>1.2222173894132486</v>
      </c>
      <c r="X94" s="18" t="str">
        <f t="shared" ref="X94:X100" si="78">HLOOKUP(Y94,$L94:$U246,ROW(L$169)-ROW(X94)+1,0)</f>
        <v>HB</v>
      </c>
      <c r="Y94" s="19">
        <f t="shared" ref="Y94" si="79">MIN(L94:U94)</f>
        <v>7.5300023531257351E-2</v>
      </c>
      <c r="Z94" s="18" t="str">
        <f t="shared" ref="Z94:Z100" si="80">HLOOKUP(AA94,$L94:$U246,ROW(N$169)-ROW(Z94)+1,0)</f>
        <v>SH</v>
      </c>
      <c r="AA94" s="19">
        <f t="shared" ref="AA94" si="81">MAX(L94:U94)</f>
        <v>2.3759529272694935</v>
      </c>
    </row>
    <row r="95" spans="1:27" ht="28.5" customHeight="1" x14ac:dyDescent="0.35">
      <c r="A95" s="1" t="str">
        <f>[1]ET!A304</f>
        <v>Bergbau/Energie/Wasserversorgung</v>
      </c>
      <c r="B95" s="3">
        <f>[1]ET!B304</f>
        <v>2.0762147930303989</v>
      </c>
      <c r="C95" s="3">
        <f>[1]ET!C304</f>
        <v>1.8536577567463866</v>
      </c>
      <c r="D95" s="3">
        <f>[1]ET!D304</f>
        <v>1.6316399882314698</v>
      </c>
      <c r="E95" s="3">
        <f>[1]ET!E304</f>
        <v>2.2173546242745221</v>
      </c>
      <c r="F95" s="3">
        <f>[1]ET!F304</f>
        <v>1.6870328461918476</v>
      </c>
      <c r="G95" s="3">
        <f>[1]ET!G304</f>
        <v>1.2450256863755076</v>
      </c>
      <c r="H95" s="3">
        <f>[1]ET!H304</f>
        <v>1.6880672154719054</v>
      </c>
      <c r="I95" s="3">
        <f>[1]ET!I304</f>
        <v>1.8519461494830072</v>
      </c>
      <c r="J95" s="3">
        <f>[1]ET!J304</f>
        <v>1.3861378277391445</v>
      </c>
      <c r="K95" s="3">
        <f>[1]ET!K304</f>
        <v>1.3943150200164069</v>
      </c>
      <c r="L95" s="3">
        <f>[1]ET!L304</f>
        <v>1.2226385697327338</v>
      </c>
      <c r="M95" s="3">
        <f>[1]ET!M304</f>
        <v>1.300078225400906</v>
      </c>
      <c r="N95" s="3">
        <f>[1]ET!N304</f>
        <v>1.1440673218067534</v>
      </c>
      <c r="O95" s="3">
        <f>[1]ET!O304</f>
        <v>1.4420250857452892</v>
      </c>
      <c r="P95" s="3">
        <f>[1]ET!P304</f>
        <v>1.3412138494806314</v>
      </c>
      <c r="Q95" s="3">
        <f>[1]ET!Q304</f>
        <v>1.4800957158276624</v>
      </c>
      <c r="R95" s="3">
        <f>[1]ET!R304</f>
        <v>1.5394204821618338</v>
      </c>
      <c r="S95" s="3">
        <f>[1]ET!S304</f>
        <v>1.3851851959850912</v>
      </c>
      <c r="T95" s="3">
        <f>[1]ET!T304</f>
        <v>1.5533634579962374</v>
      </c>
      <c r="U95" s="3">
        <f>[1]ET!U304</f>
        <v>1.5477439132013693</v>
      </c>
      <c r="V95" s="3">
        <f>[1]ET!V304</f>
        <v>1.4462180853377404</v>
      </c>
      <c r="X95" s="18" t="str">
        <f t="shared" si="78"/>
        <v>HB</v>
      </c>
      <c r="Y95" s="19">
        <f t="shared" ref="Y95:Y100" si="82">MIN(L95:U95)</f>
        <v>1.1440673218067534</v>
      </c>
      <c r="Z95" s="18" t="str">
        <f t="shared" si="80"/>
        <v>SL</v>
      </c>
      <c r="AA95" s="19">
        <f t="shared" ref="AA95:AA100" si="83">MAX(L95:U95)</f>
        <v>1.5533634579962374</v>
      </c>
    </row>
    <row r="96" spans="1:27" ht="29" x14ac:dyDescent="0.35">
      <c r="A96" s="1" t="str">
        <f>[1]ET!A305</f>
        <v>Verarbeitendes Gewerbe</v>
      </c>
      <c r="B96" s="3">
        <f>[1]ET!B305</f>
        <v>11.289767939596569</v>
      </c>
      <c r="C96" s="3">
        <f>[1]ET!C305</f>
        <v>9.8038432024555568</v>
      </c>
      <c r="D96" s="3">
        <f>[1]ET!D305</f>
        <v>16.34050293408303</v>
      </c>
      <c r="E96" s="3">
        <f>[1]ET!E305</f>
        <v>14.796662024943332</v>
      </c>
      <c r="F96" s="3">
        <f>[1]ET!F305</f>
        <v>19.859116770522895</v>
      </c>
      <c r="G96" s="3">
        <f>[1]ET!G305</f>
        <v>5.0972526746194911</v>
      </c>
      <c r="H96" s="3">
        <f>[1]ET!H305</f>
        <v>12.238093444591078</v>
      </c>
      <c r="I96" s="3">
        <f>[1]ET!I305</f>
        <v>14.879456153212692</v>
      </c>
      <c r="J96" s="3">
        <f>[1]ET!J305</f>
        <v>15.900969488763536</v>
      </c>
      <c r="K96" s="3">
        <f>[1]ET!K305</f>
        <v>16.527025254374028</v>
      </c>
      <c r="L96" s="3">
        <f>[1]ET!L305</f>
        <v>22.488722051887216</v>
      </c>
      <c r="M96" s="3">
        <f>[1]ET!M305</f>
        <v>18.844676863059831</v>
      </c>
      <c r="N96" s="3">
        <f>[1]ET!N305</f>
        <v>12.691415573210223</v>
      </c>
      <c r="O96" s="3">
        <f>[1]ET!O305</f>
        <v>8.3452418940854916</v>
      </c>
      <c r="P96" s="3">
        <f>[1]ET!P305</f>
        <v>12.565758027028618</v>
      </c>
      <c r="Q96" s="3">
        <f>[1]ET!Q305</f>
        <v>15.88612014378598</v>
      </c>
      <c r="R96" s="3">
        <f>[1]ET!R305</f>
        <v>14.528914099221168</v>
      </c>
      <c r="S96" s="3">
        <f>[1]ET!S305</f>
        <v>16.810108323601266</v>
      </c>
      <c r="T96" s="3">
        <f>[1]ET!T305</f>
        <v>16.871037906329473</v>
      </c>
      <c r="U96" s="3">
        <f>[1]ET!U305</f>
        <v>11.38420526220758</v>
      </c>
      <c r="V96" s="3">
        <f>[1]ET!V305</f>
        <v>15.76921404027663</v>
      </c>
      <c r="X96" s="18" t="str">
        <f t="shared" si="78"/>
        <v>HH</v>
      </c>
      <c r="Y96" s="19">
        <f t="shared" si="82"/>
        <v>8.3452418940854916</v>
      </c>
      <c r="Z96" s="18" t="str">
        <f t="shared" si="80"/>
        <v>BW</v>
      </c>
      <c r="AA96" s="19">
        <f t="shared" si="83"/>
        <v>22.488722051887216</v>
      </c>
    </row>
    <row r="97" spans="1:27" x14ac:dyDescent="0.35">
      <c r="A97" s="1" t="str">
        <f>[1]ET!A306</f>
        <v>Baugewerbe</v>
      </c>
      <c r="B97" s="3">
        <f>[1]ET!B306</f>
        <v>8.0063070449376958</v>
      </c>
      <c r="C97" s="3">
        <f>[1]ET!C306</f>
        <v>6.7265368546702478</v>
      </c>
      <c r="D97" s="3">
        <f>[1]ET!D306</f>
        <v>6.892009057673139</v>
      </c>
      <c r="E97" s="3">
        <f>[1]ET!E306</f>
        <v>7.1049876503054392</v>
      </c>
      <c r="F97" s="3">
        <f>[1]ET!F306</f>
        <v>6.8499290802747543</v>
      </c>
      <c r="G97" s="3">
        <f>[1]ET!G306</f>
        <v>4.2915164306194358</v>
      </c>
      <c r="H97" s="3">
        <f>[1]ET!H306</f>
        <v>6.3518778498473401</v>
      </c>
      <c r="I97" s="3">
        <f>[1]ET!I306</f>
        <v>7.1139956444236416</v>
      </c>
      <c r="J97" s="3">
        <f>[1]ET!J306</f>
        <v>5.395801755013057</v>
      </c>
      <c r="K97" s="3">
        <f>[1]ET!K306</f>
        <v>5.4597930837482362</v>
      </c>
      <c r="L97" s="3">
        <f>[1]ET!L306</f>
        <v>5.4201824087554709</v>
      </c>
      <c r="M97" s="3">
        <f>[1]ET!M306</f>
        <v>5.749097106168124</v>
      </c>
      <c r="N97" s="3">
        <f>[1]ET!N306</f>
        <v>3.6101430924554303</v>
      </c>
      <c r="O97" s="3">
        <f>[1]ET!O306</f>
        <v>3.3557679177896738</v>
      </c>
      <c r="P97" s="3">
        <f>[1]ET!P306</f>
        <v>5.2697269939065361</v>
      </c>
      <c r="Q97" s="3">
        <f>[1]ET!Q306</f>
        <v>6.3277198819281555</v>
      </c>
      <c r="R97" s="3">
        <f>[1]ET!R306</f>
        <v>5.0658518975639861</v>
      </c>
      <c r="S97" s="3">
        <f>[1]ET!S306</f>
        <v>6.0947759826713339</v>
      </c>
      <c r="T97" s="3">
        <f>[1]ET!T306</f>
        <v>5.2163571883734035</v>
      </c>
      <c r="U97" s="3">
        <f>[1]ET!U306</f>
        <v>6.3968951798600555</v>
      </c>
      <c r="V97" s="3">
        <f>[1]ET!V306</f>
        <v>5.6174155104171195</v>
      </c>
      <c r="X97" s="18" t="str">
        <f t="shared" si="78"/>
        <v>HH</v>
      </c>
      <c r="Y97" s="19">
        <f t="shared" si="82"/>
        <v>3.3557679177896738</v>
      </c>
      <c r="Z97" s="18" t="str">
        <f t="shared" si="80"/>
        <v>SH</v>
      </c>
      <c r="AA97" s="19">
        <f t="shared" si="83"/>
        <v>6.3968951798600555</v>
      </c>
    </row>
    <row r="98" spans="1:27" ht="27.5" customHeight="1" x14ac:dyDescent="0.35">
      <c r="A98" s="1" t="str">
        <f>[1]ET!A307</f>
        <v>Handel/Verkehr/Gastgewerbe</v>
      </c>
      <c r="B98" s="3">
        <f>[1]ET!B307</f>
        <v>24.557662473345125</v>
      </c>
      <c r="C98" s="3">
        <f>[1]ET!C307</f>
        <v>25.1762533572068</v>
      </c>
      <c r="D98" s="3">
        <f>[1]ET!D307</f>
        <v>23.69208009824677</v>
      </c>
      <c r="E98" s="3">
        <f>[1]ET!E307</f>
        <v>23.142412815222141</v>
      </c>
      <c r="F98" s="3">
        <f>[1]ET!F307</f>
        <v>21.556807496772752</v>
      </c>
      <c r="G98" s="3">
        <f>[1]ET!G307</f>
        <v>26.170108990459344</v>
      </c>
      <c r="H98" s="3">
        <f>[1]ET!H307</f>
        <v>24.289653664851677</v>
      </c>
      <c r="I98" s="3">
        <f>[1]ET!I307</f>
        <v>23.594082270349233</v>
      </c>
      <c r="J98" s="3">
        <f>[1]ET!J307</f>
        <v>25.51155006245504</v>
      </c>
      <c r="K98" s="3">
        <f>[1]ET!K307</f>
        <v>25.473387768777407</v>
      </c>
      <c r="L98" s="3">
        <f>[1]ET!L307</f>
        <v>24.165908982113237</v>
      </c>
      <c r="M98" s="3">
        <f>[1]ET!M307</f>
        <v>25.366808556030211</v>
      </c>
      <c r="N98" s="3">
        <f>[1]ET!N307</f>
        <v>28.89974563831337</v>
      </c>
      <c r="O98" s="3">
        <f>[1]ET!O307</f>
        <v>31.219025267568384</v>
      </c>
      <c r="P98" s="3">
        <f>[1]ET!P307</f>
        <v>27.446933123765504</v>
      </c>
      <c r="Q98" s="3">
        <f>[1]ET!Q307</f>
        <v>24.599708192655104</v>
      </c>
      <c r="R98" s="3">
        <f>[1]ET!R307</f>
        <v>25.366446896096413</v>
      </c>
      <c r="S98" s="3">
        <f>[1]ET!S307</f>
        <v>23.848736726847523</v>
      </c>
      <c r="T98" s="3">
        <f>[1]ET!T307</f>
        <v>24.28457153703571</v>
      </c>
      <c r="U98" s="3">
        <f>[1]ET!U307</f>
        <v>26.415924984429239</v>
      </c>
      <c r="V98" s="3">
        <f>[1]ET!V307</f>
        <v>25.264233830629379</v>
      </c>
      <c r="X98" s="18" t="str">
        <f t="shared" si="78"/>
        <v>RP</v>
      </c>
      <c r="Y98" s="19">
        <f t="shared" si="82"/>
        <v>23.848736726847523</v>
      </c>
      <c r="Z98" s="18" t="str">
        <f t="shared" si="80"/>
        <v>HH</v>
      </c>
      <c r="AA98" s="19">
        <f t="shared" si="83"/>
        <v>31.219025267568384</v>
      </c>
    </row>
    <row r="99" spans="1:27" ht="57.5" customHeight="1" x14ac:dyDescent="0.35">
      <c r="A99" s="1" t="str">
        <f>[1]ET!A308</f>
        <v>Finanz- und Unternehmens-dienste, Grundstückswesen</v>
      </c>
      <c r="B99" s="3">
        <f>[1]ET!B308</f>
        <v>15.249433652214773</v>
      </c>
      <c r="C99" s="3">
        <f>[1]ET!C308</f>
        <v>14.508462292705801</v>
      </c>
      <c r="D99" s="3">
        <f>[1]ET!D308</f>
        <v>16.117427726218605</v>
      </c>
      <c r="E99" s="3">
        <f>[1]ET!E308</f>
        <v>14.494577315186566</v>
      </c>
      <c r="F99" s="3">
        <f>[1]ET!F308</f>
        <v>13.526244282595185</v>
      </c>
      <c r="G99" s="3">
        <f>[1]ET!G308</f>
        <v>23.749390318948659</v>
      </c>
      <c r="H99" s="3">
        <f>[1]ET!H308</f>
        <v>17.390730671133127</v>
      </c>
      <c r="I99" s="3">
        <f>[1]ET!I308</f>
        <v>15.03869300335807</v>
      </c>
      <c r="J99" s="3">
        <f>[1]ET!J308</f>
        <v>17.253128319812145</v>
      </c>
      <c r="K99" s="3">
        <f>[1]ET!K308</f>
        <v>16.876681736711106</v>
      </c>
      <c r="L99" s="3">
        <f>[1]ET!L308</f>
        <v>15.450106725541266</v>
      </c>
      <c r="M99" s="3">
        <f>[1]ET!M308</f>
        <v>16.487755692929746</v>
      </c>
      <c r="N99" s="3">
        <f>[1]ET!N308</f>
        <v>19.401409634369081</v>
      </c>
      <c r="O99" s="3">
        <f>[1]ET!O308</f>
        <v>24.521582547319642</v>
      </c>
      <c r="P99" s="3">
        <f>[1]ET!P308</f>
        <v>21.120134886278066</v>
      </c>
      <c r="Q99" s="3">
        <f>[1]ET!Q308</f>
        <v>14.487454100006392</v>
      </c>
      <c r="R99" s="3">
        <f>[1]ET!R308</f>
        <v>17.473274662803</v>
      </c>
      <c r="S99" s="3">
        <f>[1]ET!S308</f>
        <v>13.684572209497233</v>
      </c>
      <c r="T99" s="3">
        <f>[1]ET!T308</f>
        <v>15.407157480452218</v>
      </c>
      <c r="U99" s="3">
        <f>[1]ET!U308</f>
        <v>14.737346092905209</v>
      </c>
      <c r="V99" s="3">
        <f>[1]ET!V308</f>
        <v>16.967509025270758</v>
      </c>
      <c r="X99" s="18" t="str">
        <f t="shared" si="78"/>
        <v>RP</v>
      </c>
      <c r="Y99" s="19">
        <f t="shared" si="82"/>
        <v>13.684572209497233</v>
      </c>
      <c r="Z99" s="18" t="str">
        <f t="shared" si="80"/>
        <v>HH</v>
      </c>
      <c r="AA99" s="19">
        <f t="shared" si="83"/>
        <v>24.521582547319642</v>
      </c>
    </row>
    <row r="100" spans="1:27" ht="30.5" customHeight="1" x14ac:dyDescent="0.35">
      <c r="A100" s="1" t="str">
        <f>[1]ET!A309</f>
        <v>öffentl. und sonstige Dienste</v>
      </c>
      <c r="B100" s="3">
        <f>[1]ET!B309</f>
        <v>36.654361162323276</v>
      </c>
      <c r="C100" s="3">
        <f>[1]ET!C309</f>
        <v>39.304898324593943</v>
      </c>
      <c r="D100" s="3">
        <f>[1]ET!D309</f>
        <v>34.152706982517486</v>
      </c>
      <c r="E100" s="3">
        <f>[1]ET!E309</f>
        <v>36.323958407448444</v>
      </c>
      <c r="F100" s="3">
        <f>[1]ET!F309</f>
        <v>34.888122141297586</v>
      </c>
      <c r="G100" s="3">
        <f>[1]ET!G309</f>
        <v>39.422637742333968</v>
      </c>
      <c r="H100" s="3">
        <f>[1]ET!H309</f>
        <v>36.757384217086027</v>
      </c>
      <c r="I100" s="3">
        <f>[1]ET!I309</f>
        <v>35.771519737343503</v>
      </c>
      <c r="J100" s="3">
        <f>[1]ET!J309</f>
        <v>33.40839473222433</v>
      </c>
      <c r="K100" s="3">
        <f>[1]ET!K309</f>
        <v>33.059880274002666</v>
      </c>
      <c r="L100" s="3">
        <f>[1]ET!L309</f>
        <v>30.2585348077763</v>
      </c>
      <c r="M100" s="3">
        <f>[1]ET!M309</f>
        <v>30.84263741510766</v>
      </c>
      <c r="N100" s="3">
        <f>[1]ET!N309</f>
        <v>34.177918716313883</v>
      </c>
      <c r="O100" s="3">
        <f>[1]ET!O309</f>
        <v>30.981194818699009</v>
      </c>
      <c r="P100" s="3">
        <f>[1]ET!P309</f>
        <v>31.488882402791614</v>
      </c>
      <c r="Q100" s="3">
        <f>[1]ET!Q309</f>
        <v>34.846805860389502</v>
      </c>
      <c r="R100" s="3">
        <f>[1]ET!R309</f>
        <v>35.214503963269131</v>
      </c>
      <c r="S100" s="3">
        <f>[1]ET!S309</f>
        <v>36.477726084025761</v>
      </c>
      <c r="T100" s="3">
        <f>[1]ET!T309</f>
        <v>36.190269591845038</v>
      </c>
      <c r="U100" s="3">
        <f>[1]ET!U309</f>
        <v>37.141931640127055</v>
      </c>
      <c r="V100" s="3">
        <f>[1]ET!V309</f>
        <v>33.71319211865513</v>
      </c>
      <c r="X100" s="18" t="str">
        <f t="shared" si="78"/>
        <v>BW</v>
      </c>
      <c r="Y100" s="19">
        <f t="shared" si="82"/>
        <v>30.2585348077763</v>
      </c>
      <c r="Z100" s="18" t="str">
        <f t="shared" si="80"/>
        <v>SH</v>
      </c>
      <c r="AA100" s="19">
        <f t="shared" si="83"/>
        <v>37.141931640127055</v>
      </c>
    </row>
    <row r="101" spans="1:27" x14ac:dyDescent="0.35">
      <c r="B101" s="3"/>
    </row>
    <row r="102" spans="1:27" x14ac:dyDescent="0.35">
      <c r="B102" s="3"/>
    </row>
    <row r="103" spans="1:27" x14ac:dyDescent="0.35">
      <c r="A103" s="4" t="s">
        <v>291</v>
      </c>
    </row>
    <row r="104" spans="1:27" x14ac:dyDescent="0.35">
      <c r="A104" s="4" t="s">
        <v>35</v>
      </c>
    </row>
    <row r="105" spans="1:27" x14ac:dyDescent="0.35">
      <c r="A105">
        <f>'[1]ET VG'!A31</f>
        <v>2019</v>
      </c>
      <c r="B105" s="5">
        <f>'[1]ET VG'!B31</f>
        <v>130.74600000000001</v>
      </c>
      <c r="C105" s="5">
        <f>'[1]ET VG'!C31</f>
        <v>81.260000000000005</v>
      </c>
      <c r="D105" s="5">
        <f>'[1]ET VG'!D31</f>
        <v>362.82900000000001</v>
      </c>
      <c r="E105" s="5">
        <f>'[1]ET VG'!E31</f>
        <v>161.41999999999999</v>
      </c>
      <c r="F105" s="5">
        <f>'[1]ET VG'!F31</f>
        <v>219.607</v>
      </c>
      <c r="G105" s="5">
        <f>'[1]ET VG'!G31</f>
        <v>117.693</v>
      </c>
      <c r="H105" s="31">
        <f>'[1]ET VG'!H31</f>
        <v>1073.5550000000001</v>
      </c>
      <c r="I105" s="5">
        <f>'[1]ET VG'!I31</f>
        <v>955.86199999999997</v>
      </c>
      <c r="J105" s="5">
        <f>'[1]ET VG'!J31</f>
        <v>6817.1379999999999</v>
      </c>
      <c r="K105" s="5">
        <f>'[1]ET VG'!K31</f>
        <v>6699.4449999999997</v>
      </c>
      <c r="L105" s="5">
        <f>'[1]ET VG'!L31</f>
        <v>1548.075</v>
      </c>
      <c r="M105" s="5">
        <f>'[1]ET VG'!M31</f>
        <v>1569.127</v>
      </c>
      <c r="N105" s="5">
        <f>'[1]ET VG'!N31</f>
        <v>61.738</v>
      </c>
      <c r="O105" s="5">
        <f>'[1]ET VG'!O31</f>
        <v>109.51</v>
      </c>
      <c r="P105" s="5">
        <f>'[1]ET VG'!P31</f>
        <v>508.85899999999998</v>
      </c>
      <c r="Q105" s="5">
        <f>'[1]ET VG'!Q31</f>
        <v>702.35400000000004</v>
      </c>
      <c r="R105" s="5">
        <f>'[1]ET VG'!R31</f>
        <v>1547.759</v>
      </c>
      <c r="S105" s="5">
        <f>'[1]ET VG'!S31</f>
        <v>372.49099999999999</v>
      </c>
      <c r="T105" s="5">
        <f>'[1]ET VG'!T31</f>
        <v>104.944</v>
      </c>
      <c r="U105" s="5">
        <f>'[1]ET VG'!U31</f>
        <v>174.58799999999999</v>
      </c>
      <c r="V105" s="5">
        <f>'[1]ET VG'!V31</f>
        <v>7773</v>
      </c>
      <c r="X105" s="18" t="str">
        <f t="shared" ref="X105:X110" si="84">HLOOKUP(Y105,$L105:$U210,ROW(L$169)-ROW(X105)+1,0)</f>
        <v>HB</v>
      </c>
      <c r="Y105" s="33">
        <f>MIN(L105:U105)</f>
        <v>61.738</v>
      </c>
      <c r="Z105" s="18" t="str">
        <f t="shared" ref="Z105:Z110" si="85">HLOOKUP(AA105,$L105:$U210,ROW(N$169)-ROW(Z105)+1,0)</f>
        <v>BY</v>
      </c>
      <c r="AA105" s="33">
        <f>MAX(L105:U105)</f>
        <v>1569.127</v>
      </c>
    </row>
    <row r="106" spans="1:27" x14ac:dyDescent="0.35">
      <c r="A106">
        <f>'[1]ET VG'!A32</f>
        <v>2020</v>
      </c>
      <c r="B106" s="5">
        <f>'[1]ET VG'!B32</f>
        <v>128.643</v>
      </c>
      <c r="C106" s="5">
        <f>'[1]ET VG'!C32</f>
        <v>80.879000000000005</v>
      </c>
      <c r="D106" s="5">
        <f>'[1]ET VG'!D32</f>
        <v>354.108</v>
      </c>
      <c r="E106" s="5">
        <f>'[1]ET VG'!E32</f>
        <v>157.99299999999999</v>
      </c>
      <c r="F106" s="5">
        <f>'[1]ET VG'!F32</f>
        <v>212.74700000000001</v>
      </c>
      <c r="G106" s="5">
        <f>'[1]ET VG'!G32</f>
        <v>114.56100000000001</v>
      </c>
      <c r="H106" s="31">
        <f>'[1]ET VG'!H32</f>
        <v>1048.931</v>
      </c>
      <c r="I106" s="5">
        <f>'[1]ET VG'!I32</f>
        <v>934.37</v>
      </c>
      <c r="J106" s="5">
        <f>'[1]ET VG'!J32</f>
        <v>6651.63</v>
      </c>
      <c r="K106" s="5">
        <f>'[1]ET VG'!K32</f>
        <v>6537.0690000000004</v>
      </c>
      <c r="L106" s="5">
        <f>'[1]ET VG'!L32</f>
        <v>1505.432</v>
      </c>
      <c r="M106" s="5">
        <f>'[1]ET VG'!M32</f>
        <v>1532.874</v>
      </c>
      <c r="N106" s="5">
        <f>'[1]ET VG'!N32</f>
        <v>59.58</v>
      </c>
      <c r="O106" s="5">
        <f>'[1]ET VG'!O32</f>
        <v>108.83499999999999</v>
      </c>
      <c r="P106" s="5">
        <f>'[1]ET VG'!P32</f>
        <v>492.41800000000001</v>
      </c>
      <c r="Q106" s="5">
        <f>'[1]ET VG'!Q32</f>
        <v>691.19399999999996</v>
      </c>
      <c r="R106" s="5">
        <f>'[1]ET VG'!R32</f>
        <v>1513.7180000000001</v>
      </c>
      <c r="S106" s="5">
        <f>'[1]ET VG'!S32</f>
        <v>362.68</v>
      </c>
      <c r="T106" s="5">
        <f>'[1]ET VG'!T32</f>
        <v>98.38</v>
      </c>
      <c r="U106" s="5">
        <f>'[1]ET VG'!U32</f>
        <v>171.958</v>
      </c>
      <c r="V106" s="5">
        <f>'[1]ET VG'!V32</f>
        <v>7586</v>
      </c>
      <c r="X106" s="18" t="str">
        <f t="shared" si="84"/>
        <v>HB</v>
      </c>
      <c r="Y106" s="33">
        <f t="shared" ref="Y106:Y110" si="86">MIN(L106:U106)</f>
        <v>59.58</v>
      </c>
      <c r="Z106" s="18" t="str">
        <f t="shared" si="85"/>
        <v>BY</v>
      </c>
      <c r="AA106" s="33">
        <f t="shared" ref="AA106:AA110" si="87">MAX(L106:U106)</f>
        <v>1532.874</v>
      </c>
    </row>
    <row r="107" spans="1:27" x14ac:dyDescent="0.35">
      <c r="A107">
        <f>'[1]ET VG'!A33</f>
        <v>2021</v>
      </c>
      <c r="B107" s="5">
        <f>'[1]ET VG'!B33</f>
        <v>128.45599999999999</v>
      </c>
      <c r="C107" s="5">
        <f>'[1]ET VG'!C33</f>
        <v>79.86</v>
      </c>
      <c r="D107" s="5">
        <f>'[1]ET VG'!D33</f>
        <v>350.3</v>
      </c>
      <c r="E107" s="5">
        <f>'[1]ET VG'!E33</f>
        <v>156.62100000000001</v>
      </c>
      <c r="F107" s="5">
        <f>'[1]ET VG'!F33</f>
        <v>208.798</v>
      </c>
      <c r="G107" s="5">
        <f>'[1]ET VG'!G33</f>
        <v>111.79</v>
      </c>
      <c r="H107" s="31">
        <f>'[1]ET VG'!H33</f>
        <v>1035.825</v>
      </c>
      <c r="I107" s="5">
        <f>'[1]ET VG'!I33</f>
        <v>924.03499999999997</v>
      </c>
      <c r="J107" s="5">
        <f>'[1]ET VG'!J33</f>
        <v>6545.9650000000001</v>
      </c>
      <c r="K107" s="5">
        <f>'[1]ET VG'!K33</f>
        <v>6434.1750000000002</v>
      </c>
      <c r="L107" s="5">
        <f>'[1]ET VG'!L33</f>
        <v>1478.145</v>
      </c>
      <c r="M107" s="5">
        <f>'[1]ET VG'!M33</f>
        <v>1507.0119999999999</v>
      </c>
      <c r="N107" s="5">
        <f>'[1]ET VG'!N33</f>
        <v>57.223999999999997</v>
      </c>
      <c r="O107" s="5">
        <f>'[1]ET VG'!O33</f>
        <v>106.58499999999999</v>
      </c>
      <c r="P107" s="5">
        <f>'[1]ET VG'!P33</f>
        <v>483.32400000000001</v>
      </c>
      <c r="Q107" s="5">
        <f>'[1]ET VG'!Q33</f>
        <v>691.47500000000002</v>
      </c>
      <c r="R107" s="5">
        <f>'[1]ET VG'!R33</f>
        <v>1481.461</v>
      </c>
      <c r="S107" s="5">
        <f>'[1]ET VG'!S33</f>
        <v>361.74599999999998</v>
      </c>
      <c r="T107" s="5">
        <f>'[1]ET VG'!T33</f>
        <v>95.620999999999995</v>
      </c>
      <c r="U107" s="5">
        <f>'[1]ET VG'!U33</f>
        <v>171.58199999999999</v>
      </c>
      <c r="V107" s="5">
        <f>'[1]ET VG'!V33</f>
        <v>7470</v>
      </c>
      <c r="X107" s="18" t="str">
        <f t="shared" si="84"/>
        <v>HB</v>
      </c>
      <c r="Y107" s="33">
        <f t="shared" si="86"/>
        <v>57.223999999999997</v>
      </c>
      <c r="Z107" s="18" t="str">
        <f t="shared" si="85"/>
        <v>BY</v>
      </c>
      <c r="AA107" s="33">
        <f t="shared" si="87"/>
        <v>1507.0119999999999</v>
      </c>
    </row>
    <row r="108" spans="1:27" x14ac:dyDescent="0.35">
      <c r="A108">
        <f>'[1]ET VG'!A34</f>
        <v>2022</v>
      </c>
      <c r="B108" s="5">
        <f>'[1]ET VG'!B34</f>
        <v>132.547</v>
      </c>
      <c r="C108" s="5">
        <f>'[1]ET VG'!C34</f>
        <v>77.605000000000004</v>
      </c>
      <c r="D108" s="5">
        <f>'[1]ET VG'!D34</f>
        <v>351.22</v>
      </c>
      <c r="E108" s="5">
        <f>'[1]ET VG'!E34</f>
        <v>155.709</v>
      </c>
      <c r="F108" s="5">
        <f>'[1]ET VG'!F34</f>
        <v>210.392</v>
      </c>
      <c r="G108" s="5">
        <f>'[1]ET VG'!G34</f>
        <v>112.048</v>
      </c>
      <c r="H108" s="31">
        <f>'[1]ET VG'!H34</f>
        <v>1039.521</v>
      </c>
      <c r="I108" s="5">
        <f>'[1]ET VG'!I34</f>
        <v>927.47299999999996</v>
      </c>
      <c r="J108" s="5">
        <f>'[1]ET VG'!J34</f>
        <v>6558.527</v>
      </c>
      <c r="K108" s="5">
        <f>'[1]ET VG'!K34</f>
        <v>6446.4790000000003</v>
      </c>
      <c r="L108" s="5">
        <f>'[1]ET VG'!L34</f>
        <v>1484.498</v>
      </c>
      <c r="M108" s="5">
        <f>'[1]ET VG'!M34</f>
        <v>1514.8440000000001</v>
      </c>
      <c r="N108" s="5">
        <f>'[1]ET VG'!N34</f>
        <v>57.201999999999998</v>
      </c>
      <c r="O108" s="5">
        <f>'[1]ET VG'!O34</f>
        <v>104.88200000000001</v>
      </c>
      <c r="P108" s="5">
        <f>'[1]ET VG'!P34</f>
        <v>481.09500000000003</v>
      </c>
      <c r="Q108" s="5">
        <f>'[1]ET VG'!Q34</f>
        <v>695.17399999999998</v>
      </c>
      <c r="R108" s="5">
        <f>'[1]ET VG'!R34</f>
        <v>1479.6780000000001</v>
      </c>
      <c r="S108" s="5">
        <f>'[1]ET VG'!S34</f>
        <v>362.685</v>
      </c>
      <c r="T108" s="5">
        <f>'[1]ET VG'!T34</f>
        <v>95.126000000000005</v>
      </c>
      <c r="U108" s="5">
        <f>'[1]ET VG'!U34</f>
        <v>171.29499999999999</v>
      </c>
      <c r="V108" s="5">
        <f>'[1]ET VG'!V34</f>
        <v>7486</v>
      </c>
      <c r="X108" s="18" t="str">
        <f t="shared" si="84"/>
        <v>HB</v>
      </c>
      <c r="Y108" s="33">
        <f t="shared" si="86"/>
        <v>57.201999999999998</v>
      </c>
      <c r="Z108" s="18" t="str">
        <f t="shared" si="85"/>
        <v>BY</v>
      </c>
      <c r="AA108" s="33">
        <f t="shared" si="87"/>
        <v>1514.8440000000001</v>
      </c>
    </row>
    <row r="109" spans="1:27" x14ac:dyDescent="0.35">
      <c r="A109">
        <f>'[1]ET VG'!A35</f>
        <v>2023</v>
      </c>
      <c r="B109" s="5">
        <f>'[1]ET VG'!B35</f>
        <v>135.37</v>
      </c>
      <c r="C109" s="5">
        <f>'[1]ET VG'!C35</f>
        <v>76.248999999999995</v>
      </c>
      <c r="D109" s="5">
        <f>'[1]ET VG'!D35</f>
        <v>349.92</v>
      </c>
      <c r="E109" s="5">
        <f>'[1]ET VG'!E35</f>
        <v>153.57900000000001</v>
      </c>
      <c r="F109" s="5">
        <f>'[1]ET VG'!F35</f>
        <v>209.60300000000001</v>
      </c>
      <c r="G109" s="5">
        <f>'[1]ET VG'!G35</f>
        <v>112.014</v>
      </c>
      <c r="H109" s="31">
        <f>'[1]ET VG'!H35</f>
        <v>1036.7349999999999</v>
      </c>
      <c r="I109" s="5">
        <f>'[1]ET VG'!I35</f>
        <v>924.721</v>
      </c>
      <c r="J109" s="5">
        <f>'[1]ET VG'!J35</f>
        <v>6564.2790000000005</v>
      </c>
      <c r="K109" s="5">
        <f>'[1]ET VG'!K35</f>
        <v>6452.2650000000003</v>
      </c>
      <c r="L109" s="5">
        <f>'[1]ET VG'!L35</f>
        <v>1495.6769999999999</v>
      </c>
      <c r="M109" s="5">
        <f>'[1]ET VG'!M35</f>
        <v>1524.636</v>
      </c>
      <c r="N109" s="5">
        <f>'[1]ET VG'!N35</f>
        <v>57.65</v>
      </c>
      <c r="O109" s="5">
        <f>'[1]ET VG'!O35</f>
        <v>109.09699999999999</v>
      </c>
      <c r="P109" s="5">
        <f>'[1]ET VG'!P35</f>
        <v>472.93099999999998</v>
      </c>
      <c r="Q109" s="5">
        <f>'[1]ET VG'!Q35</f>
        <v>694.56799999999998</v>
      </c>
      <c r="R109" s="5">
        <f>'[1]ET VG'!R35</f>
        <v>1472.367</v>
      </c>
      <c r="S109" s="5">
        <f>'[1]ET VG'!S35</f>
        <v>361.26799999999997</v>
      </c>
      <c r="T109" s="5">
        <f>'[1]ET VG'!T35</f>
        <v>93.289000000000001</v>
      </c>
      <c r="U109" s="5">
        <f>'[1]ET VG'!U35</f>
        <v>170.78200000000001</v>
      </c>
      <c r="V109" s="5">
        <f>'[1]ET VG'!V35</f>
        <v>7489</v>
      </c>
      <c r="X109" s="18" t="str">
        <f t="shared" si="84"/>
        <v>HB</v>
      </c>
      <c r="Y109" s="33">
        <f t="shared" si="86"/>
        <v>57.65</v>
      </c>
      <c r="Z109" s="18" t="str">
        <f t="shared" si="85"/>
        <v>BY</v>
      </c>
      <c r="AA109" s="33">
        <f t="shared" si="87"/>
        <v>1524.636</v>
      </c>
    </row>
    <row r="110" spans="1:27" x14ac:dyDescent="0.35">
      <c r="A110">
        <f>'[1]ET VG'!A36</f>
        <v>2024</v>
      </c>
      <c r="B110" s="5">
        <f>'[1]ET VG'!B36</f>
        <v>133.38200000000001</v>
      </c>
      <c r="C110" s="5">
        <f>'[1]ET VG'!C36</f>
        <v>75.001999999999995</v>
      </c>
      <c r="D110" s="5">
        <f>'[1]ET VG'!D36</f>
        <v>343.83600000000001</v>
      </c>
      <c r="E110" s="5">
        <f>'[1]ET VG'!E36</f>
        <v>149.20599999999999</v>
      </c>
      <c r="F110" s="5">
        <f>'[1]ET VG'!F36</f>
        <v>205.68299999999999</v>
      </c>
      <c r="G110" s="5">
        <f>'[1]ET VG'!G36</f>
        <v>112.71599999999999</v>
      </c>
      <c r="H110" s="31">
        <f>'[1]ET VG'!H36</f>
        <v>1019.825</v>
      </c>
      <c r="I110" s="5">
        <f>'[1]ET VG'!I36</f>
        <v>907.10900000000004</v>
      </c>
      <c r="J110" s="5">
        <f>'[1]ET VG'!J36</f>
        <v>6505.8909999999996</v>
      </c>
      <c r="K110" s="5">
        <f>'[1]ET VG'!K36</f>
        <v>6393.1750000000002</v>
      </c>
      <c r="L110" s="5">
        <f>'[1]ET VG'!L36</f>
        <v>1479.893</v>
      </c>
      <c r="M110" s="5">
        <f>'[1]ET VG'!M36</f>
        <v>1513.2919999999999</v>
      </c>
      <c r="N110" s="5">
        <f>'[1]ET VG'!N36</f>
        <v>57.369</v>
      </c>
      <c r="O110" s="5">
        <f>'[1]ET VG'!O36</f>
        <v>112.56699999999999</v>
      </c>
      <c r="P110" s="5">
        <f>'[1]ET VG'!P36</f>
        <v>467.10300000000001</v>
      </c>
      <c r="Q110" s="5">
        <f>'[1]ET VG'!Q36</f>
        <v>688.15099999999995</v>
      </c>
      <c r="R110" s="5">
        <f>'[1]ET VG'!R36</f>
        <v>1459.19</v>
      </c>
      <c r="S110" s="5">
        <f>'[1]ET VG'!S36</f>
        <v>354.20600000000002</v>
      </c>
      <c r="T110" s="5">
        <f>'[1]ET VG'!T36</f>
        <v>91.882999999999996</v>
      </c>
      <c r="U110" s="5">
        <f>'[1]ET VG'!U36</f>
        <v>169.52099999999999</v>
      </c>
      <c r="V110" s="5">
        <f>'[1]ET VG'!V36</f>
        <v>7413</v>
      </c>
      <c r="X110" s="18" t="str">
        <f t="shared" si="84"/>
        <v>HB</v>
      </c>
      <c r="Y110" s="33">
        <f t="shared" si="86"/>
        <v>57.369</v>
      </c>
      <c r="Z110" s="18" t="str">
        <f t="shared" si="85"/>
        <v>BY</v>
      </c>
      <c r="AA110" s="33">
        <f t="shared" si="87"/>
        <v>1513.2919999999999</v>
      </c>
    </row>
    <row r="111" spans="1:27" x14ac:dyDescent="0.35">
      <c r="A111">
        <f>A110+1</f>
        <v>2025</v>
      </c>
      <c r="B111" s="5">
        <f>'[1]ET VG'!B37</f>
        <v>129.02500000000001</v>
      </c>
      <c r="C111" s="5">
        <f>'[1]ET VG'!C37</f>
        <v>73.59</v>
      </c>
      <c r="D111" s="5">
        <f>'[1]ET VG'!D37</f>
        <v>334.904</v>
      </c>
      <c r="E111" s="5">
        <f>'[1]ET VG'!E37</f>
        <v>145.57400000000001</v>
      </c>
      <c r="F111" s="5">
        <f>'[1]ET VG'!F37</f>
        <v>199.376</v>
      </c>
      <c r="G111" s="5">
        <f>'[1]ET VG'!G37</f>
        <v>111.822</v>
      </c>
      <c r="H111" s="31">
        <f>'[1]ET VG'!H37</f>
        <v>994.29100000000005</v>
      </c>
      <c r="I111" s="5">
        <f>'[1]ET VG'!I37</f>
        <v>882.46900000000005</v>
      </c>
      <c r="J111" s="5">
        <f>'[1]ET VG'!J37</f>
        <v>6368.5309999999999</v>
      </c>
      <c r="K111" s="5">
        <f>'[1]ET VG'!K37</f>
        <v>6256.7089999999998</v>
      </c>
      <c r="L111" s="5">
        <f>'[1]ET VG'!L37</f>
        <v>1442.242</v>
      </c>
      <c r="M111" s="5">
        <f>'[1]ET VG'!M37</f>
        <v>1483.9580000000001</v>
      </c>
      <c r="N111" s="5">
        <f>'[1]ET VG'!N37</f>
        <v>56.631</v>
      </c>
      <c r="O111" s="5">
        <f>'[1]ET VG'!O37</f>
        <v>114.285</v>
      </c>
      <c r="P111" s="5">
        <f>'[1]ET VG'!P37</f>
        <v>455.05900000000003</v>
      </c>
      <c r="Q111" s="5">
        <f>'[1]ET VG'!Q37</f>
        <v>673.64599999999996</v>
      </c>
      <c r="R111" s="5">
        <f>'[1]ET VG'!R37</f>
        <v>1429.5509999999999</v>
      </c>
      <c r="S111" s="5">
        <f>'[1]ET VG'!S37</f>
        <v>345.89</v>
      </c>
      <c r="T111" s="5">
        <f>'[1]ET VG'!T37</f>
        <v>87.105000000000004</v>
      </c>
      <c r="U111" s="5">
        <f>'[1]ET VG'!U37</f>
        <v>168.34200000000001</v>
      </c>
      <c r="V111" s="5">
        <f>'[1]ET VG'!V37</f>
        <v>7251</v>
      </c>
      <c r="X111" s="18" t="str">
        <f t="shared" ref="X111" si="88">HLOOKUP(Y111,$L111:$U277,ROW(L$169)-ROW(X111)+1,0)</f>
        <v>HB</v>
      </c>
      <c r="Y111" s="19">
        <f>MIN(L111:U111)</f>
        <v>56.631</v>
      </c>
      <c r="Z111" s="18" t="str">
        <f t="shared" ref="Z111" si="89">HLOOKUP(AA111,$L111:$U277,ROW(N$169)-ROW(Z111)+1,0)</f>
        <v>BY</v>
      </c>
      <c r="AA111" s="19">
        <f>MAX(L111:U111)</f>
        <v>1483.9580000000001</v>
      </c>
    </row>
    <row r="112" spans="1:27" x14ac:dyDescent="0.35">
      <c r="B112" s="5"/>
      <c r="C112" s="5"/>
      <c r="D112" s="5"/>
      <c r="E112" s="5"/>
      <c r="F112" s="5"/>
      <c r="G112" s="5"/>
      <c r="H112" s="31"/>
      <c r="I112" s="5"/>
      <c r="J112" s="5"/>
      <c r="K112" s="5"/>
      <c r="L112" s="5"/>
      <c r="M112" s="5"/>
      <c r="N112" s="5"/>
      <c r="O112" s="5"/>
      <c r="P112" s="5"/>
      <c r="Q112" s="5"/>
      <c r="R112" s="5"/>
      <c r="S112" s="5"/>
      <c r="T112" s="5"/>
      <c r="U112" s="5"/>
      <c r="V112" s="5"/>
      <c r="Y112" s="30"/>
      <c r="AA112" s="30"/>
    </row>
    <row r="113" spans="1:27" x14ac:dyDescent="0.35">
      <c r="A113" s="4" t="s">
        <v>431</v>
      </c>
      <c r="B113" s="5"/>
      <c r="C113" s="5"/>
      <c r="D113" s="5"/>
      <c r="E113" s="5"/>
      <c r="F113" s="5"/>
      <c r="G113" s="5"/>
      <c r="H113" s="31"/>
      <c r="I113" s="5"/>
      <c r="J113" s="5"/>
      <c r="K113" s="5"/>
      <c r="L113" s="5"/>
      <c r="M113" s="5"/>
      <c r="N113" s="5"/>
      <c r="O113" s="5"/>
      <c r="P113" s="5"/>
      <c r="Q113" s="5"/>
      <c r="R113" s="5"/>
      <c r="S113" s="5"/>
      <c r="T113" s="5"/>
      <c r="U113" s="5"/>
      <c r="V113" s="5"/>
      <c r="Y113" s="30"/>
      <c r="AA113" s="30"/>
    </row>
    <row r="114" spans="1:27" x14ac:dyDescent="0.35">
      <c r="A114">
        <f>'[1]ET Bau'!A31</f>
        <v>2019</v>
      </c>
      <c r="B114" s="5">
        <f>'[1]ET Bau'!B31</f>
        <v>97</v>
      </c>
      <c r="C114" s="5">
        <f>'[1]ET Bau'!C31</f>
        <v>54.292000000000002</v>
      </c>
      <c r="D114" s="5">
        <f>'[1]ET Bau'!D31</f>
        <v>155.523</v>
      </c>
      <c r="E114" s="5">
        <f>'[1]ET Bau'!E31</f>
        <v>77.671000000000006</v>
      </c>
      <c r="F114" s="5">
        <f>'[1]ET Bau'!F31</f>
        <v>75.188999999999993</v>
      </c>
      <c r="G114" s="5">
        <f>'[1]ET Bau'!G31</f>
        <v>92.756</v>
      </c>
      <c r="H114" s="31">
        <f>'[1]ET Bau'!H31</f>
        <v>552.43100000000004</v>
      </c>
      <c r="I114" s="5">
        <f>'[1]ET Bau'!I31</f>
        <v>459.67500000000001</v>
      </c>
      <c r="J114" s="5">
        <f>'[1]ET Bau'!J31</f>
        <v>2099.3249999999998</v>
      </c>
      <c r="K114" s="5">
        <f>'[1]ET Bau'!K31</f>
        <v>2006.569</v>
      </c>
      <c r="L114" s="5">
        <f>'[1]ET Bau'!L31</f>
        <v>335.85500000000002</v>
      </c>
      <c r="M114" s="5">
        <f>'[1]ET Bau'!M31</f>
        <v>445.16199999999998</v>
      </c>
      <c r="N114" s="5">
        <f>'[1]ET Bau'!N31</f>
        <v>15.801</v>
      </c>
      <c r="O114" s="5">
        <f>'[1]ET Bau'!O31</f>
        <v>42.457999999999998</v>
      </c>
      <c r="P114" s="5">
        <f>'[1]ET Bau'!P31</f>
        <v>184.74100000000001</v>
      </c>
      <c r="Q114" s="5">
        <f>'[1]ET Bau'!Q31</f>
        <v>259.52300000000002</v>
      </c>
      <c r="R114" s="5">
        <f>'[1]ET Bau'!R31</f>
        <v>475.36399999999998</v>
      </c>
      <c r="S114" s="5">
        <f>'[1]ET Bau'!S31</f>
        <v>124.462</v>
      </c>
      <c r="T114" s="5">
        <f>'[1]ET Bau'!T31</f>
        <v>28.302</v>
      </c>
      <c r="U114" s="5">
        <f>'[1]ET Bau'!U31</f>
        <v>94.900999999999996</v>
      </c>
      <c r="V114" s="5">
        <f>'[1]ET Bau'!V31</f>
        <v>2559</v>
      </c>
      <c r="X114" s="18" t="str">
        <f t="shared" ref="X114:X119" si="90">HLOOKUP(Y114,$L114:$U217,ROW(L$169)-ROW(X114)+1,0)</f>
        <v>HB</v>
      </c>
      <c r="Y114" s="33">
        <f>MIN(L114:U114)</f>
        <v>15.801</v>
      </c>
      <c r="Z114" s="18" t="str">
        <f t="shared" ref="Z114:Z119" si="91">HLOOKUP(AA114,$L114:$U217,ROW(N$169)-ROW(Z114)+1,0)</f>
        <v>NW</v>
      </c>
      <c r="AA114" s="33">
        <f>MAX(L114:U114)</f>
        <v>475.36399999999998</v>
      </c>
    </row>
    <row r="115" spans="1:27" x14ac:dyDescent="0.35">
      <c r="A115">
        <f>'[1]ET Bau'!A32</f>
        <v>2020</v>
      </c>
      <c r="B115" s="5">
        <f>'[1]ET Bau'!B32</f>
        <v>97.123000000000005</v>
      </c>
      <c r="C115" s="5">
        <f>'[1]ET Bau'!C32</f>
        <v>54.662999999999997</v>
      </c>
      <c r="D115" s="5">
        <f>'[1]ET Bau'!D32</f>
        <v>155.00899999999999</v>
      </c>
      <c r="E115" s="5">
        <f>'[1]ET Bau'!E32</f>
        <v>77.429000000000002</v>
      </c>
      <c r="F115" s="5">
        <f>'[1]ET Bau'!F32</f>
        <v>74.945999999999998</v>
      </c>
      <c r="G115" s="5">
        <f>'[1]ET Bau'!G32</f>
        <v>91.978999999999999</v>
      </c>
      <c r="H115" s="31">
        <f>'[1]ET Bau'!H32</f>
        <v>551.149</v>
      </c>
      <c r="I115" s="5">
        <f>'[1]ET Bau'!I32</f>
        <v>459.17</v>
      </c>
      <c r="J115" s="5">
        <f>'[1]ET Bau'!J32</f>
        <v>2133.83</v>
      </c>
      <c r="K115" s="5">
        <f>'[1]ET Bau'!K32</f>
        <v>2041.8510000000001</v>
      </c>
      <c r="L115" s="5">
        <f>'[1]ET Bau'!L32</f>
        <v>342.22</v>
      </c>
      <c r="M115" s="5">
        <f>'[1]ET Bau'!M32</f>
        <v>453.91699999999997</v>
      </c>
      <c r="N115" s="5">
        <f>'[1]ET Bau'!N32</f>
        <v>15.577999999999999</v>
      </c>
      <c r="O115" s="5">
        <f>'[1]ET Bau'!O32</f>
        <v>44.262</v>
      </c>
      <c r="P115" s="5">
        <f>'[1]ET Bau'!P32</f>
        <v>189.21899999999999</v>
      </c>
      <c r="Q115" s="5">
        <f>'[1]ET Bau'!Q32</f>
        <v>264.142</v>
      </c>
      <c r="R115" s="5">
        <f>'[1]ET Bau'!R32</f>
        <v>482.04899999999998</v>
      </c>
      <c r="S115" s="5">
        <f>'[1]ET Bau'!S32</f>
        <v>126.251</v>
      </c>
      <c r="T115" s="5">
        <f>'[1]ET Bau'!T32</f>
        <v>28.155999999999999</v>
      </c>
      <c r="U115" s="5">
        <f>'[1]ET Bau'!U32</f>
        <v>96.057000000000002</v>
      </c>
      <c r="V115" s="5">
        <f>'[1]ET Bau'!V32</f>
        <v>2593</v>
      </c>
      <c r="X115" s="18" t="str">
        <f t="shared" si="90"/>
        <v>HB</v>
      </c>
      <c r="Y115" s="33">
        <f t="shared" ref="Y115:Y119" si="92">MIN(L115:U115)</f>
        <v>15.577999999999999</v>
      </c>
      <c r="Z115" s="18" t="str">
        <f t="shared" si="91"/>
        <v>NW</v>
      </c>
      <c r="AA115" s="33">
        <f t="shared" ref="AA115:AA119" si="93">MAX(L115:U115)</f>
        <v>482.04899999999998</v>
      </c>
    </row>
    <row r="116" spans="1:27" x14ac:dyDescent="0.35">
      <c r="A116">
        <f>'[1]ET Bau'!A33</f>
        <v>2021</v>
      </c>
      <c r="B116" s="5">
        <f>'[1]ET Bau'!B33</f>
        <v>95.906000000000006</v>
      </c>
      <c r="C116" s="5">
        <f>'[1]ET Bau'!C33</f>
        <v>55.595999999999997</v>
      </c>
      <c r="D116" s="5">
        <f>'[1]ET Bau'!D33</f>
        <v>153.32400000000001</v>
      </c>
      <c r="E116" s="5">
        <f>'[1]ET Bau'!E33</f>
        <v>76.349999999999994</v>
      </c>
      <c r="F116" s="5">
        <f>'[1]ET Bau'!F33</f>
        <v>73.599000000000004</v>
      </c>
      <c r="G116" s="5">
        <f>'[1]ET Bau'!G33</f>
        <v>91.207999999999998</v>
      </c>
      <c r="H116" s="31">
        <f>'[1]ET Bau'!H33</f>
        <v>545.98299999999995</v>
      </c>
      <c r="I116" s="5">
        <f>'[1]ET Bau'!I33</f>
        <v>454.77499999999998</v>
      </c>
      <c r="J116" s="5">
        <f>'[1]ET Bau'!J33</f>
        <v>2160.2249999999999</v>
      </c>
      <c r="K116" s="5">
        <f>'[1]ET Bau'!K33</f>
        <v>2069.0169999999998</v>
      </c>
      <c r="L116" s="5">
        <f>'[1]ET Bau'!L33</f>
        <v>346.63299999999998</v>
      </c>
      <c r="M116" s="5">
        <f>'[1]ET Bau'!M33</f>
        <v>460.21699999999998</v>
      </c>
      <c r="N116" s="5">
        <f>'[1]ET Bau'!N33</f>
        <v>15.455</v>
      </c>
      <c r="O116" s="5">
        <f>'[1]ET Bau'!O33</f>
        <v>44.999000000000002</v>
      </c>
      <c r="P116" s="5">
        <f>'[1]ET Bau'!P33</f>
        <v>191.00399999999999</v>
      </c>
      <c r="Q116" s="5">
        <f>'[1]ET Bau'!Q33</f>
        <v>268.42899999999997</v>
      </c>
      <c r="R116" s="5">
        <f>'[1]ET Bau'!R33</f>
        <v>488.81200000000001</v>
      </c>
      <c r="S116" s="5">
        <f>'[1]ET Bau'!S33</f>
        <v>128.733</v>
      </c>
      <c r="T116" s="5">
        <f>'[1]ET Bau'!T33</f>
        <v>28.388000000000002</v>
      </c>
      <c r="U116" s="5">
        <f>'[1]ET Bau'!U33</f>
        <v>96.346999999999994</v>
      </c>
      <c r="V116" s="5">
        <f>'[1]ET Bau'!V33</f>
        <v>2615</v>
      </c>
      <c r="X116" s="18" t="str">
        <f t="shared" si="90"/>
        <v>HB</v>
      </c>
      <c r="Y116" s="33">
        <f t="shared" si="92"/>
        <v>15.455</v>
      </c>
      <c r="Z116" s="18" t="str">
        <f t="shared" si="91"/>
        <v>NW</v>
      </c>
      <c r="AA116" s="33">
        <f t="shared" si="93"/>
        <v>488.81200000000001</v>
      </c>
    </row>
    <row r="117" spans="1:27" x14ac:dyDescent="0.35">
      <c r="A117">
        <f>'[1]ET Bau'!A34</f>
        <v>2022</v>
      </c>
      <c r="B117" s="5">
        <f>'[1]ET Bau'!B34</f>
        <v>94.474000000000004</v>
      </c>
      <c r="C117" s="5">
        <f>'[1]ET Bau'!C34</f>
        <v>55.652999999999999</v>
      </c>
      <c r="D117" s="5">
        <f>'[1]ET Bau'!D34</f>
        <v>151.22300000000001</v>
      </c>
      <c r="E117" s="5">
        <f>'[1]ET Bau'!E34</f>
        <v>75.084999999999994</v>
      </c>
      <c r="F117" s="5">
        <f>'[1]ET Bau'!F34</f>
        <v>71.760000000000005</v>
      </c>
      <c r="G117" s="5">
        <f>'[1]ET Bau'!G34</f>
        <v>92.91</v>
      </c>
      <c r="H117" s="31">
        <f>'[1]ET Bau'!H34</f>
        <v>541.10500000000002</v>
      </c>
      <c r="I117" s="5">
        <f>'[1]ET Bau'!I34</f>
        <v>448.19499999999999</v>
      </c>
      <c r="J117" s="5">
        <f>'[1]ET Bau'!J34</f>
        <v>2185.8049999999998</v>
      </c>
      <c r="K117" s="5">
        <f>'[1]ET Bau'!K34</f>
        <v>2092.895</v>
      </c>
      <c r="L117" s="5">
        <f>'[1]ET Bau'!L34</f>
        <v>347.65899999999999</v>
      </c>
      <c r="M117" s="5">
        <f>'[1]ET Bau'!M34</f>
        <v>463.262</v>
      </c>
      <c r="N117" s="5">
        <f>'[1]ET Bau'!N34</f>
        <v>16.440000000000001</v>
      </c>
      <c r="O117" s="5">
        <f>'[1]ET Bau'!O34</f>
        <v>45.435000000000002</v>
      </c>
      <c r="P117" s="5">
        <f>'[1]ET Bau'!P34</f>
        <v>192.87</v>
      </c>
      <c r="Q117" s="5">
        <f>'[1]ET Bau'!Q34</f>
        <v>274.45800000000003</v>
      </c>
      <c r="R117" s="5">
        <f>'[1]ET Bau'!R34</f>
        <v>498.95</v>
      </c>
      <c r="S117" s="5">
        <f>'[1]ET Bau'!S34</f>
        <v>130</v>
      </c>
      <c r="T117" s="5">
        <f>'[1]ET Bau'!T34</f>
        <v>28.091999999999999</v>
      </c>
      <c r="U117" s="5">
        <f>'[1]ET Bau'!U34</f>
        <v>95.728999999999999</v>
      </c>
      <c r="V117" s="5">
        <f>'[1]ET Bau'!V34</f>
        <v>2634</v>
      </c>
      <c r="X117" s="18" t="str">
        <f t="shared" si="90"/>
        <v>HB</v>
      </c>
      <c r="Y117" s="33">
        <f t="shared" si="92"/>
        <v>16.440000000000001</v>
      </c>
      <c r="Z117" s="18" t="str">
        <f t="shared" si="91"/>
        <v>NW</v>
      </c>
      <c r="AA117" s="33">
        <f t="shared" si="93"/>
        <v>498.95</v>
      </c>
    </row>
    <row r="118" spans="1:27" x14ac:dyDescent="0.35">
      <c r="A118">
        <f>'[1]ET Bau'!A35</f>
        <v>2023</v>
      </c>
      <c r="B118" s="5">
        <f>'[1]ET Bau'!B35</f>
        <v>93.444999999999993</v>
      </c>
      <c r="C118" s="5">
        <f>'[1]ET Bau'!C35</f>
        <v>54.834000000000003</v>
      </c>
      <c r="D118" s="5">
        <f>'[1]ET Bau'!D35</f>
        <v>147.86000000000001</v>
      </c>
      <c r="E118" s="5">
        <f>'[1]ET Bau'!E35</f>
        <v>73.072999999999993</v>
      </c>
      <c r="F118" s="5">
        <f>'[1]ET Bau'!F35</f>
        <v>70.531999999999996</v>
      </c>
      <c r="G118" s="5">
        <f>'[1]ET Bau'!G35</f>
        <v>95.028999999999996</v>
      </c>
      <c r="H118" s="31">
        <f>'[1]ET Bau'!H35</f>
        <v>534.77300000000002</v>
      </c>
      <c r="I118" s="5">
        <f>'[1]ET Bau'!I35</f>
        <v>439.74400000000003</v>
      </c>
      <c r="J118" s="5">
        <f>'[1]ET Bau'!J35</f>
        <v>2199.2559999999999</v>
      </c>
      <c r="K118" s="5">
        <f>'[1]ET Bau'!K35</f>
        <v>2104.2269999999999</v>
      </c>
      <c r="L118" s="5">
        <f>'[1]ET Bau'!L35</f>
        <v>349.38799999999998</v>
      </c>
      <c r="M118" s="5">
        <f>'[1]ET Bau'!M35</f>
        <v>462.42700000000002</v>
      </c>
      <c r="N118" s="5">
        <f>'[1]ET Bau'!N35</f>
        <v>16.413</v>
      </c>
      <c r="O118" s="5">
        <f>'[1]ET Bau'!O35</f>
        <v>46.029000000000003</v>
      </c>
      <c r="P118" s="5">
        <f>'[1]ET Bau'!P35</f>
        <v>193.012</v>
      </c>
      <c r="Q118" s="5">
        <f>'[1]ET Bau'!Q35</f>
        <v>276.178</v>
      </c>
      <c r="R118" s="5">
        <f>'[1]ET Bau'!R35</f>
        <v>506.42200000000003</v>
      </c>
      <c r="S118" s="5">
        <f>'[1]ET Bau'!S35</f>
        <v>130.42599999999999</v>
      </c>
      <c r="T118" s="5">
        <f>'[1]ET Bau'!T35</f>
        <v>28.199000000000002</v>
      </c>
      <c r="U118" s="5">
        <f>'[1]ET Bau'!U35</f>
        <v>95.733000000000004</v>
      </c>
      <c r="V118" s="5">
        <f>'[1]ET Bau'!V35</f>
        <v>2639</v>
      </c>
      <c r="X118" s="18" t="str">
        <f t="shared" si="90"/>
        <v>HB</v>
      </c>
      <c r="Y118" s="33">
        <f t="shared" si="92"/>
        <v>16.413</v>
      </c>
      <c r="Z118" s="18" t="str">
        <f t="shared" si="91"/>
        <v>NW</v>
      </c>
      <c r="AA118" s="33">
        <f t="shared" si="93"/>
        <v>506.42200000000003</v>
      </c>
    </row>
    <row r="119" spans="1:27" x14ac:dyDescent="0.35">
      <c r="A119">
        <f>'[1]ET Bau'!A36</f>
        <v>2024</v>
      </c>
      <c r="B119" s="5">
        <f>'[1]ET Bau'!B36</f>
        <v>92.846999999999994</v>
      </c>
      <c r="C119" s="5">
        <f>'[1]ET Bau'!C36</f>
        <v>52.6</v>
      </c>
      <c r="D119" s="5">
        <f>'[1]ET Bau'!D36</f>
        <v>143.773</v>
      </c>
      <c r="E119" s="5">
        <f>'[1]ET Bau'!E36</f>
        <v>71.352999999999994</v>
      </c>
      <c r="F119" s="5">
        <f>'[1]ET Bau'!F36</f>
        <v>70.03</v>
      </c>
      <c r="G119" s="5">
        <f>'[1]ET Bau'!G36</f>
        <v>95.007999999999996</v>
      </c>
      <c r="H119" s="31">
        <f>'[1]ET Bau'!H36</f>
        <v>525.61099999999999</v>
      </c>
      <c r="I119" s="5">
        <f>'[1]ET Bau'!I36</f>
        <v>430.60300000000001</v>
      </c>
      <c r="J119" s="5">
        <f>'[1]ET Bau'!J36</f>
        <v>2174.3969999999999</v>
      </c>
      <c r="K119" s="5">
        <f>'[1]ET Bau'!K36</f>
        <v>2079.3890000000001</v>
      </c>
      <c r="L119" s="5">
        <f>'[1]ET Bau'!L36</f>
        <v>347.22199999999998</v>
      </c>
      <c r="M119" s="5">
        <f>'[1]ET Bau'!M36</f>
        <v>455.60199999999998</v>
      </c>
      <c r="N119" s="5">
        <f>'[1]ET Bau'!N36</f>
        <v>15.875</v>
      </c>
      <c r="O119" s="5">
        <f>'[1]ET Bau'!O36</f>
        <v>45.39</v>
      </c>
      <c r="P119" s="5">
        <f>'[1]ET Bau'!P36</f>
        <v>190.857</v>
      </c>
      <c r="Q119" s="5">
        <f>'[1]ET Bau'!Q36</f>
        <v>270.04399999999998</v>
      </c>
      <c r="R119" s="5">
        <f>'[1]ET Bau'!R36</f>
        <v>503.43099999999998</v>
      </c>
      <c r="S119" s="5">
        <f>'[1]ET Bau'!S36</f>
        <v>128.25800000000001</v>
      </c>
      <c r="T119" s="5">
        <f>'[1]ET Bau'!T36</f>
        <v>27.588999999999999</v>
      </c>
      <c r="U119" s="5">
        <f>'[1]ET Bau'!U36</f>
        <v>95.120999999999995</v>
      </c>
      <c r="V119" s="5">
        <f>'[1]ET Bau'!V36</f>
        <v>2605</v>
      </c>
      <c r="X119" s="18" t="str">
        <f t="shared" si="90"/>
        <v>HB</v>
      </c>
      <c r="Y119" s="33">
        <f t="shared" si="92"/>
        <v>15.875</v>
      </c>
      <c r="Z119" s="18" t="str">
        <f t="shared" si="91"/>
        <v>NW</v>
      </c>
      <c r="AA119" s="33">
        <f t="shared" si="93"/>
        <v>503.43099999999998</v>
      </c>
    </row>
    <row r="120" spans="1:27" x14ac:dyDescent="0.35">
      <c r="A120">
        <f>A119+1</f>
        <v>2025</v>
      </c>
      <c r="B120" s="5">
        <f>'[1]ET Bau'!B37</f>
        <v>91.5</v>
      </c>
      <c r="C120" s="5">
        <f>'[1]ET Bau'!C37</f>
        <v>50.491</v>
      </c>
      <c r="D120" s="5">
        <f>'[1]ET Bau'!D37</f>
        <v>141.25399999999999</v>
      </c>
      <c r="E120" s="5">
        <f>'[1]ET Bau'!E37</f>
        <v>69.900999999999996</v>
      </c>
      <c r="F120" s="5">
        <f>'[1]ET Bau'!F37</f>
        <v>68.77</v>
      </c>
      <c r="G120" s="5">
        <f>'[1]ET Bau'!G37</f>
        <v>94.146000000000001</v>
      </c>
      <c r="H120" s="31">
        <f>'[1]ET Bau'!H37</f>
        <v>516.06200000000001</v>
      </c>
      <c r="I120" s="5">
        <f>'[1]ET Bau'!I37</f>
        <v>421.916</v>
      </c>
      <c r="J120" s="5">
        <f>'[1]ET Bau'!J37</f>
        <v>2161.0839999999998</v>
      </c>
      <c r="K120" s="5">
        <f>'[1]ET Bau'!K37</f>
        <v>2066.9380000000001</v>
      </c>
      <c r="L120" s="5">
        <f>'[1]ET Bau'!L37</f>
        <v>347.60599999999999</v>
      </c>
      <c r="M120" s="5">
        <f>'[1]ET Bau'!M37</f>
        <v>452.72300000000001</v>
      </c>
      <c r="N120" s="5">
        <f>'[1]ET Bau'!N37</f>
        <v>16.109000000000002</v>
      </c>
      <c r="O120" s="5">
        <f>'[1]ET Bau'!O37</f>
        <v>45.956000000000003</v>
      </c>
      <c r="P120" s="5">
        <f>'[1]ET Bau'!P37</f>
        <v>190.839</v>
      </c>
      <c r="Q120" s="5">
        <f>'[1]ET Bau'!Q37</f>
        <v>268.32499999999999</v>
      </c>
      <c r="R120" s="5">
        <f>'[1]ET Bau'!R37</f>
        <v>498.447</v>
      </c>
      <c r="S120" s="5">
        <f>'[1]ET Bau'!S37</f>
        <v>125.408</v>
      </c>
      <c r="T120" s="5">
        <f>'[1]ET Bau'!T37</f>
        <v>26.931999999999999</v>
      </c>
      <c r="U120" s="5">
        <f>'[1]ET Bau'!U37</f>
        <v>94.593000000000004</v>
      </c>
      <c r="V120" s="5">
        <f>'[1]ET Bau'!V37</f>
        <v>2583</v>
      </c>
      <c r="X120" s="18" t="str">
        <f t="shared" ref="X120" si="94">HLOOKUP(Y120,$L120:$U286,ROW(L$169)-ROW(X120)+1,0)</f>
        <v>HB</v>
      </c>
      <c r="Y120" s="19">
        <f>MIN(L120:U120)</f>
        <v>16.109000000000002</v>
      </c>
      <c r="Z120" s="18" t="str">
        <f t="shared" ref="Z120" si="95">HLOOKUP(AA120,$L120:$U286,ROW(N$169)-ROW(Z120)+1,0)</f>
        <v>NW</v>
      </c>
      <c r="AA120" s="19">
        <f>MAX(L120:U120)</f>
        <v>498.447</v>
      </c>
    </row>
    <row r="121" spans="1:27" x14ac:dyDescent="0.35">
      <c r="B121" s="5"/>
      <c r="C121" s="5"/>
      <c r="D121" s="5"/>
      <c r="E121" s="5"/>
      <c r="F121" s="5"/>
      <c r="G121" s="5"/>
      <c r="H121" s="31"/>
      <c r="I121" s="5"/>
      <c r="J121" s="5"/>
      <c r="K121" s="5"/>
      <c r="L121" s="5"/>
      <c r="M121" s="5"/>
      <c r="N121" s="5"/>
      <c r="O121" s="5"/>
      <c r="P121" s="5"/>
      <c r="Q121" s="5"/>
      <c r="R121" s="5"/>
      <c r="S121" s="5"/>
      <c r="T121" s="5"/>
      <c r="U121" s="5"/>
      <c r="V121" s="5"/>
      <c r="Y121" s="30"/>
      <c r="AA121" s="30"/>
    </row>
    <row r="122" spans="1:27" x14ac:dyDescent="0.35">
      <c r="A122" s="4" t="s">
        <v>432</v>
      </c>
      <c r="B122" s="5"/>
      <c r="C122" s="5"/>
      <c r="D122" s="5"/>
      <c r="E122" s="5"/>
      <c r="F122" s="5"/>
      <c r="G122" s="5"/>
      <c r="H122" s="31"/>
      <c r="I122" s="5"/>
      <c r="J122" s="5"/>
      <c r="K122" s="5"/>
      <c r="L122" s="5"/>
      <c r="M122" s="5"/>
      <c r="N122" s="5"/>
      <c r="O122" s="5"/>
      <c r="P122" s="5"/>
      <c r="Q122" s="5"/>
      <c r="R122" s="5"/>
      <c r="S122" s="5"/>
      <c r="T122" s="5"/>
      <c r="U122" s="5"/>
      <c r="V122" s="5"/>
      <c r="Y122" s="30"/>
      <c r="AA122" s="30"/>
    </row>
    <row r="123" spans="1:27" x14ac:dyDescent="0.35">
      <c r="A123">
        <f>'[1]ET Handel'!A31</f>
        <v>2019</v>
      </c>
      <c r="B123" s="5">
        <f>'[1]ET Handel'!B31</f>
        <v>284.81599999999997</v>
      </c>
      <c r="C123" s="5">
        <f>'[1]ET Handel'!C31</f>
        <v>196.13900000000001</v>
      </c>
      <c r="D123" s="5">
        <f>'[1]ET Handel'!D31</f>
        <v>491.202</v>
      </c>
      <c r="E123" s="5">
        <f>'[1]ET Handel'!E31</f>
        <v>236.41499999999999</v>
      </c>
      <c r="F123" s="5">
        <f>'[1]ET Handel'!F31</f>
        <v>225.77600000000001</v>
      </c>
      <c r="G123" s="5">
        <f>'[1]ET Handel'!G31</f>
        <v>544.53899999999999</v>
      </c>
      <c r="H123" s="31">
        <f>'[1]ET Handel'!H31</f>
        <v>1978.8869999999999</v>
      </c>
      <c r="I123" s="5">
        <f>'[1]ET Handel'!I31</f>
        <v>1434.348</v>
      </c>
      <c r="J123" s="5">
        <f>'[1]ET Handel'!J31</f>
        <v>10192.652</v>
      </c>
      <c r="K123" s="5">
        <f>'[1]ET Handel'!K31</f>
        <v>9648.1129999999994</v>
      </c>
      <c r="L123" s="5">
        <f>'[1]ET Handel'!L31</f>
        <v>1549.7950000000001</v>
      </c>
      <c r="M123" s="5">
        <f>'[1]ET Handel'!M31</f>
        <v>1965.3309999999999</v>
      </c>
      <c r="N123" s="5">
        <f>'[1]ET Handel'!N31</f>
        <v>126.242</v>
      </c>
      <c r="O123" s="5">
        <f>'[1]ET Handel'!O31</f>
        <v>419.79599999999999</v>
      </c>
      <c r="P123" s="5">
        <f>'[1]ET Handel'!P31</f>
        <v>979.61699999999996</v>
      </c>
      <c r="Q123" s="5">
        <f>'[1]ET Handel'!Q31</f>
        <v>1059.1769999999999</v>
      </c>
      <c r="R123" s="5">
        <f>'[1]ET Handel'!R31</f>
        <v>2515.1849999999999</v>
      </c>
      <c r="S123" s="5">
        <f>'[1]ET Handel'!S31</f>
        <v>507.82900000000001</v>
      </c>
      <c r="T123" s="5">
        <f>'[1]ET Handel'!T31</f>
        <v>129.416</v>
      </c>
      <c r="U123" s="5">
        <f>'[1]ET Handel'!U31</f>
        <v>395.72500000000002</v>
      </c>
      <c r="V123" s="5">
        <f>'[1]ET Handel'!V31</f>
        <v>11627</v>
      </c>
      <c r="X123" s="18" t="str">
        <f t="shared" ref="X123:X128" si="96">HLOOKUP(Y123,$L123:$U224,ROW(L$169)-ROW(X123)+1,0)</f>
        <v>HB</v>
      </c>
      <c r="Y123" s="33">
        <f>MIN(L123:U123)</f>
        <v>126.242</v>
      </c>
      <c r="Z123" s="18" t="str">
        <f t="shared" ref="Z123:Z128" si="97">HLOOKUP(AA123,$L123:$U224,ROW(N$169)-ROW(Z123)+1,0)</f>
        <v>NW</v>
      </c>
      <c r="AA123" s="33">
        <f>MAX(L123:U123)</f>
        <v>2515.1849999999999</v>
      </c>
    </row>
    <row r="124" spans="1:27" x14ac:dyDescent="0.35">
      <c r="A124">
        <f>'[1]ET Handel'!A32</f>
        <v>2020</v>
      </c>
      <c r="B124" s="5">
        <f>'[1]ET Handel'!B32</f>
        <v>280.536</v>
      </c>
      <c r="C124" s="5">
        <f>'[1]ET Handel'!C32</f>
        <v>191.66900000000001</v>
      </c>
      <c r="D124" s="5">
        <f>'[1]ET Handel'!D32</f>
        <v>487.25900000000001</v>
      </c>
      <c r="E124" s="5">
        <f>'[1]ET Handel'!E32</f>
        <v>232.51300000000001</v>
      </c>
      <c r="F124" s="5">
        <f>'[1]ET Handel'!F32</f>
        <v>220.547</v>
      </c>
      <c r="G124" s="5">
        <f>'[1]ET Handel'!G32</f>
        <v>535.01099999999997</v>
      </c>
      <c r="H124" s="31">
        <f>'[1]ET Handel'!H32</f>
        <v>1947.5350000000001</v>
      </c>
      <c r="I124" s="5">
        <f>'[1]ET Handel'!I32</f>
        <v>1412.5240000000001</v>
      </c>
      <c r="J124" s="5">
        <f>'[1]ET Handel'!J32</f>
        <v>10028.476000000001</v>
      </c>
      <c r="K124" s="5">
        <f>'[1]ET Handel'!K32</f>
        <v>9493.4650000000001</v>
      </c>
      <c r="L124" s="5">
        <f>'[1]ET Handel'!L32</f>
        <v>1533.566</v>
      </c>
      <c r="M124" s="5">
        <f>'[1]ET Handel'!M32</f>
        <v>1941.4659999999999</v>
      </c>
      <c r="N124" s="5">
        <f>'[1]ET Handel'!N32</f>
        <v>123.831</v>
      </c>
      <c r="O124" s="5">
        <f>'[1]ET Handel'!O32</f>
        <v>414.47500000000002</v>
      </c>
      <c r="P124" s="5">
        <f>'[1]ET Handel'!P32</f>
        <v>964.851</v>
      </c>
      <c r="Q124" s="5">
        <f>'[1]ET Handel'!Q32</f>
        <v>1038.2460000000001</v>
      </c>
      <c r="R124" s="5">
        <f>'[1]ET Handel'!R32</f>
        <v>2464.8180000000002</v>
      </c>
      <c r="S124" s="5">
        <f>'[1]ET Handel'!S32</f>
        <v>496.39800000000002</v>
      </c>
      <c r="T124" s="5">
        <f>'[1]ET Handel'!T32</f>
        <v>126.913</v>
      </c>
      <c r="U124" s="5">
        <f>'[1]ET Handel'!U32</f>
        <v>388.90100000000001</v>
      </c>
      <c r="V124" s="5">
        <f>'[1]ET Handel'!V32</f>
        <v>11441</v>
      </c>
      <c r="X124" s="18" t="str">
        <f t="shared" si="96"/>
        <v>HB</v>
      </c>
      <c r="Y124" s="33">
        <f t="shared" ref="Y124:Y128" si="98">MIN(L124:U124)</f>
        <v>123.831</v>
      </c>
      <c r="Z124" s="18" t="str">
        <f t="shared" si="97"/>
        <v>NW</v>
      </c>
      <c r="AA124" s="33">
        <f t="shared" ref="AA124:AA128" si="99">MAX(L124:U124)</f>
        <v>2464.8180000000002</v>
      </c>
    </row>
    <row r="125" spans="1:27" x14ac:dyDescent="0.35">
      <c r="A125">
        <f>'[1]ET Handel'!A33</f>
        <v>2021</v>
      </c>
      <c r="B125" s="5">
        <f>'[1]ET Handel'!B33</f>
        <v>281.89600000000002</v>
      </c>
      <c r="C125" s="5">
        <f>'[1]ET Handel'!C33</f>
        <v>190.274</v>
      </c>
      <c r="D125" s="5">
        <f>'[1]ET Handel'!D33</f>
        <v>483.52300000000002</v>
      </c>
      <c r="E125" s="5">
        <f>'[1]ET Handel'!E33</f>
        <v>229.85900000000001</v>
      </c>
      <c r="F125" s="5">
        <f>'[1]ET Handel'!F33</f>
        <v>217.821</v>
      </c>
      <c r="G125" s="5">
        <f>'[1]ET Handel'!G33</f>
        <v>537.77700000000004</v>
      </c>
      <c r="H125" s="31">
        <f>'[1]ET Handel'!H33</f>
        <v>1941.1499999999999</v>
      </c>
      <c r="I125" s="5">
        <f>'[1]ET Handel'!I33</f>
        <v>1403.3729999999998</v>
      </c>
      <c r="J125" s="5">
        <f>'[1]ET Handel'!J33</f>
        <v>9943.6269999999986</v>
      </c>
      <c r="K125" s="5">
        <f>'[1]ET Handel'!K33</f>
        <v>9405.8499999999985</v>
      </c>
      <c r="L125" s="5">
        <f>'[1]ET Handel'!L33</f>
        <v>1519.164</v>
      </c>
      <c r="M125" s="5">
        <f>'[1]ET Handel'!M33</f>
        <v>1923.7629999999999</v>
      </c>
      <c r="N125" s="5">
        <f>'[1]ET Handel'!N33</f>
        <v>123.099</v>
      </c>
      <c r="O125" s="5">
        <f>'[1]ET Handel'!O33</f>
        <v>410.17399999999998</v>
      </c>
      <c r="P125" s="5">
        <f>'[1]ET Handel'!P33</f>
        <v>955.96100000000001</v>
      </c>
      <c r="Q125" s="5">
        <f>'[1]ET Handel'!Q33</f>
        <v>1025.095</v>
      </c>
      <c r="R125" s="5">
        <f>'[1]ET Handel'!R33</f>
        <v>2448.6179999999999</v>
      </c>
      <c r="S125" s="5">
        <f>'[1]ET Handel'!S33</f>
        <v>486.41199999999998</v>
      </c>
      <c r="T125" s="5">
        <f>'[1]ET Handel'!T33</f>
        <v>125.006</v>
      </c>
      <c r="U125" s="5">
        <f>'[1]ET Handel'!U33</f>
        <v>388.55799999999999</v>
      </c>
      <c r="V125" s="5">
        <f>'[1]ET Handel'!V33</f>
        <v>11347</v>
      </c>
      <c r="X125" s="18" t="str">
        <f t="shared" si="96"/>
        <v>HB</v>
      </c>
      <c r="Y125" s="33">
        <f t="shared" si="98"/>
        <v>123.099</v>
      </c>
      <c r="Z125" s="18" t="str">
        <f t="shared" si="97"/>
        <v>NW</v>
      </c>
      <c r="AA125" s="33">
        <f t="shared" si="99"/>
        <v>2448.6179999999999</v>
      </c>
    </row>
    <row r="126" spans="1:27" x14ac:dyDescent="0.35">
      <c r="A126">
        <f>'[1]ET Handel'!A34</f>
        <v>2022</v>
      </c>
      <c r="B126" s="5">
        <f>'[1]ET Handel'!B34</f>
        <v>284.012</v>
      </c>
      <c r="C126" s="5">
        <f>'[1]ET Handel'!C34</f>
        <v>192.273</v>
      </c>
      <c r="D126" s="5">
        <f>'[1]ET Handel'!D34</f>
        <v>489.77600000000001</v>
      </c>
      <c r="E126" s="5">
        <f>'[1]ET Handel'!E34</f>
        <v>230.57</v>
      </c>
      <c r="F126" s="5">
        <f>'[1]ET Handel'!F34</f>
        <v>220.46700000000001</v>
      </c>
      <c r="G126" s="5">
        <f>'[1]ET Handel'!G34</f>
        <v>571.40700000000004</v>
      </c>
      <c r="H126" s="31">
        <f>'[1]ET Handel'!H34</f>
        <v>1988.5050000000001</v>
      </c>
      <c r="I126" s="5">
        <f>'[1]ET Handel'!I34</f>
        <v>1417.098</v>
      </c>
      <c r="J126" s="5">
        <f>'[1]ET Handel'!J34</f>
        <v>10143.902</v>
      </c>
      <c r="K126" s="5">
        <f>'[1]ET Handel'!K34</f>
        <v>9572.4950000000008</v>
      </c>
      <c r="L126" s="5">
        <f>'[1]ET Handel'!L34</f>
        <v>1541.56</v>
      </c>
      <c r="M126" s="5">
        <f>'[1]ET Handel'!M34</f>
        <v>1961.6669999999999</v>
      </c>
      <c r="N126" s="5">
        <f>'[1]ET Handel'!N34</f>
        <v>125.879</v>
      </c>
      <c r="O126" s="5">
        <f>'[1]ET Handel'!O34</f>
        <v>420.577</v>
      </c>
      <c r="P126" s="5">
        <f>'[1]ET Handel'!P34</f>
        <v>975.01599999999996</v>
      </c>
      <c r="Q126" s="5">
        <f>'[1]ET Handel'!Q34</f>
        <v>1039.404</v>
      </c>
      <c r="R126" s="5">
        <f>'[1]ET Handel'!R34</f>
        <v>2495.8020000000001</v>
      </c>
      <c r="S126" s="5">
        <f>'[1]ET Handel'!S34</f>
        <v>492.70100000000002</v>
      </c>
      <c r="T126" s="5">
        <f>'[1]ET Handel'!T34</f>
        <v>126.30800000000001</v>
      </c>
      <c r="U126" s="5">
        <f>'[1]ET Handel'!U34</f>
        <v>393.58100000000002</v>
      </c>
      <c r="V126" s="5">
        <f>'[1]ET Handel'!V34</f>
        <v>11561</v>
      </c>
      <c r="X126" s="18" t="str">
        <f t="shared" si="96"/>
        <v>HB</v>
      </c>
      <c r="Y126" s="33">
        <f t="shared" si="98"/>
        <v>125.879</v>
      </c>
      <c r="Z126" s="18" t="str">
        <f t="shared" si="97"/>
        <v>NW</v>
      </c>
      <c r="AA126" s="33">
        <f t="shared" si="99"/>
        <v>2495.8020000000001</v>
      </c>
    </row>
    <row r="127" spans="1:27" x14ac:dyDescent="0.35">
      <c r="A127">
        <f>'[1]ET Handel'!A35</f>
        <v>2023</v>
      </c>
      <c r="B127" s="5">
        <f>'[1]ET Handel'!B35</f>
        <v>282.00200000000001</v>
      </c>
      <c r="C127" s="5">
        <f>'[1]ET Handel'!C35</f>
        <v>191.55600000000001</v>
      </c>
      <c r="D127" s="5">
        <f>'[1]ET Handel'!D35</f>
        <v>490.99799999999999</v>
      </c>
      <c r="E127" s="5">
        <f>'[1]ET Handel'!E35</f>
        <v>230.429</v>
      </c>
      <c r="F127" s="5">
        <f>'[1]ET Handel'!F35</f>
        <v>219.22300000000001</v>
      </c>
      <c r="G127" s="5">
        <f>'[1]ET Handel'!G35</f>
        <v>582.29899999999998</v>
      </c>
      <c r="H127" s="31">
        <f>'[1]ET Handel'!H35</f>
        <v>1996.5070000000001</v>
      </c>
      <c r="I127" s="5">
        <f>'[1]ET Handel'!I35</f>
        <v>1414.2080000000001</v>
      </c>
      <c r="J127" s="5">
        <f>'[1]ET Handel'!J35</f>
        <v>10243.791999999998</v>
      </c>
      <c r="K127" s="5">
        <f>'[1]ET Handel'!K35</f>
        <v>9661.4929999999986</v>
      </c>
      <c r="L127" s="5">
        <f>'[1]ET Handel'!L35</f>
        <v>1555.5229999999999</v>
      </c>
      <c r="M127" s="5">
        <f>'[1]ET Handel'!M35</f>
        <v>1985.624</v>
      </c>
      <c r="N127" s="5">
        <f>'[1]ET Handel'!N35</f>
        <v>127.533</v>
      </c>
      <c r="O127" s="5">
        <f>'[1]ET Handel'!O35</f>
        <v>428.77699999999999</v>
      </c>
      <c r="P127" s="5">
        <f>'[1]ET Handel'!P35</f>
        <v>988.28499999999997</v>
      </c>
      <c r="Q127" s="5">
        <f>'[1]ET Handel'!Q35</f>
        <v>1047.2</v>
      </c>
      <c r="R127" s="5">
        <f>'[1]ET Handel'!R35</f>
        <v>2513.56</v>
      </c>
      <c r="S127" s="5">
        <f>'[1]ET Handel'!S35</f>
        <v>495.23899999999998</v>
      </c>
      <c r="T127" s="5">
        <f>'[1]ET Handel'!T35</f>
        <v>126.637</v>
      </c>
      <c r="U127" s="5">
        <f>'[1]ET Handel'!U35</f>
        <v>393.11500000000001</v>
      </c>
      <c r="V127" s="5">
        <f>'[1]ET Handel'!V35</f>
        <v>11658</v>
      </c>
      <c r="X127" s="18" t="str">
        <f t="shared" si="96"/>
        <v>SL</v>
      </c>
      <c r="Y127" s="33">
        <f t="shared" si="98"/>
        <v>126.637</v>
      </c>
      <c r="Z127" s="18" t="str">
        <f t="shared" si="97"/>
        <v>NW</v>
      </c>
      <c r="AA127" s="33">
        <f t="shared" si="99"/>
        <v>2513.56</v>
      </c>
    </row>
    <row r="128" spans="1:27" x14ac:dyDescent="0.35">
      <c r="A128">
        <f>'[1]ET Handel'!A36</f>
        <v>2024</v>
      </c>
      <c r="B128" s="5">
        <f>'[1]ET Handel'!B36</f>
        <v>280.613</v>
      </c>
      <c r="C128" s="5">
        <f>'[1]ET Handel'!C36</f>
        <v>189.72300000000001</v>
      </c>
      <c r="D128" s="5">
        <f>'[1]ET Handel'!D36</f>
        <v>489.05099999999999</v>
      </c>
      <c r="E128" s="5">
        <f>'[1]ET Handel'!E36</f>
        <v>228.93700000000001</v>
      </c>
      <c r="F128" s="5">
        <f>'[1]ET Handel'!F36</f>
        <v>217.64500000000001</v>
      </c>
      <c r="G128" s="5">
        <f>'[1]ET Handel'!G36</f>
        <v>577.14099999999996</v>
      </c>
      <c r="H128" s="31">
        <f>'[1]ET Handel'!H36</f>
        <v>1983.1100000000001</v>
      </c>
      <c r="I128" s="5">
        <f>'[1]ET Handel'!I36</f>
        <v>1405.9690000000001</v>
      </c>
      <c r="J128" s="5">
        <f>'[1]ET Handel'!J36</f>
        <v>10239.031000000001</v>
      </c>
      <c r="K128" s="5">
        <f>'[1]ET Handel'!K36</f>
        <v>9661.8900000000012</v>
      </c>
      <c r="L128" s="5">
        <f>'[1]ET Handel'!L36</f>
        <v>1553.73</v>
      </c>
      <c r="M128" s="5">
        <f>'[1]ET Handel'!M36</f>
        <v>1996.55</v>
      </c>
      <c r="N128" s="5">
        <f>'[1]ET Handel'!N36</f>
        <v>128.47200000000001</v>
      </c>
      <c r="O128" s="5">
        <f>'[1]ET Handel'!O36</f>
        <v>427.911</v>
      </c>
      <c r="P128" s="5">
        <f>'[1]ET Handel'!P36</f>
        <v>992.18799999999999</v>
      </c>
      <c r="Q128" s="5">
        <f>'[1]ET Handel'!Q36</f>
        <v>1047.3</v>
      </c>
      <c r="R128" s="5">
        <f>'[1]ET Handel'!R36</f>
        <v>2503.4229999999998</v>
      </c>
      <c r="S128" s="5">
        <f>'[1]ET Handel'!S36</f>
        <v>493.709</v>
      </c>
      <c r="T128" s="5">
        <f>'[1]ET Handel'!T36</f>
        <v>125.99</v>
      </c>
      <c r="U128" s="5">
        <f>'[1]ET Handel'!U36</f>
        <v>392.61700000000002</v>
      </c>
      <c r="V128" s="5">
        <f>'[1]ET Handel'!V36</f>
        <v>11645</v>
      </c>
      <c r="X128" s="18" t="str">
        <f t="shared" si="96"/>
        <v>SL</v>
      </c>
      <c r="Y128" s="33">
        <f t="shared" si="98"/>
        <v>125.99</v>
      </c>
      <c r="Z128" s="18" t="str">
        <f t="shared" si="97"/>
        <v>NW</v>
      </c>
      <c r="AA128" s="33">
        <f t="shared" si="99"/>
        <v>2503.4229999999998</v>
      </c>
    </row>
    <row r="129" spans="1:27" x14ac:dyDescent="0.35">
      <c r="A129">
        <f>A128+1</f>
        <v>2025</v>
      </c>
      <c r="B129" s="5">
        <f>'[1]ET Handel'!B37</f>
        <v>280.65699999999998</v>
      </c>
      <c r="C129" s="5">
        <f>'[1]ET Handel'!C37</f>
        <v>188.97900000000001</v>
      </c>
      <c r="D129" s="5">
        <f>'[1]ET Handel'!D37</f>
        <v>485.577</v>
      </c>
      <c r="E129" s="5">
        <f>'[1]ET Handel'!E37</f>
        <v>227.68199999999999</v>
      </c>
      <c r="F129" s="5">
        <f>'[1]ET Handel'!F37</f>
        <v>216.42</v>
      </c>
      <c r="G129" s="5">
        <f>'[1]ET Handel'!G37</f>
        <v>574.11199999999997</v>
      </c>
      <c r="H129" s="31">
        <f>'[1]ET Handel'!H37</f>
        <v>1973.4270000000001</v>
      </c>
      <c r="I129" s="5">
        <f>'[1]ET Handel'!I37</f>
        <v>1399.3150000000001</v>
      </c>
      <c r="J129" s="5">
        <f>'[1]ET Handel'!J37</f>
        <v>10217.684999999998</v>
      </c>
      <c r="K129" s="5">
        <f>'[1]ET Handel'!K37</f>
        <v>9643.5729999999985</v>
      </c>
      <c r="L129" s="5">
        <f>'[1]ET Handel'!L37</f>
        <v>1549.8030000000001</v>
      </c>
      <c r="M129" s="5">
        <f>'[1]ET Handel'!M37</f>
        <v>1997.5550000000001</v>
      </c>
      <c r="N129" s="5">
        <f>'[1]ET Handel'!N37</f>
        <v>128.95500000000001</v>
      </c>
      <c r="O129" s="5">
        <f>'[1]ET Handel'!O37</f>
        <v>427.53300000000002</v>
      </c>
      <c r="P129" s="5">
        <f>'[1]ET Handel'!P37</f>
        <v>993.96900000000005</v>
      </c>
      <c r="Q129" s="5">
        <f>'[1]ET Handel'!Q37</f>
        <v>1043.143</v>
      </c>
      <c r="R129" s="5">
        <f>'[1]ET Handel'!R37</f>
        <v>2495.8939999999998</v>
      </c>
      <c r="S129" s="5">
        <f>'[1]ET Handel'!S37</f>
        <v>490.71899999999999</v>
      </c>
      <c r="T129" s="5">
        <f>'[1]ET Handel'!T37</f>
        <v>125.381</v>
      </c>
      <c r="U129" s="5">
        <f>'[1]ET Handel'!U37</f>
        <v>390.62099999999998</v>
      </c>
      <c r="V129" s="5">
        <f>'[1]ET Handel'!V37</f>
        <v>11617</v>
      </c>
      <c r="X129" s="18" t="str">
        <f t="shared" ref="X129" si="100">HLOOKUP(Y129,$L129:$U295,ROW(L$169)-ROW(X129)+1,0)</f>
        <v>SL</v>
      </c>
      <c r="Y129" s="19">
        <f>MIN(L129:U129)</f>
        <v>125.381</v>
      </c>
      <c r="Z129" s="18" t="str">
        <f t="shared" ref="Z129" si="101">HLOOKUP(AA129,$L129:$U295,ROW(N$169)-ROW(Z129)+1,0)</f>
        <v>NW</v>
      </c>
      <c r="AA129" s="19">
        <f>MAX(L129:U129)</f>
        <v>2495.8939999999998</v>
      </c>
    </row>
    <row r="130" spans="1:27" x14ac:dyDescent="0.35">
      <c r="B130" s="5"/>
      <c r="C130" s="5"/>
      <c r="D130" s="5"/>
      <c r="E130" s="5"/>
      <c r="F130" s="5"/>
      <c r="G130" s="5"/>
      <c r="H130" s="31"/>
      <c r="I130" s="5"/>
      <c r="J130" s="5"/>
      <c r="K130" s="5"/>
      <c r="L130" s="5"/>
      <c r="M130" s="5"/>
      <c r="N130" s="5"/>
      <c r="O130" s="5"/>
      <c r="P130" s="5"/>
      <c r="Q130" s="5"/>
      <c r="R130" s="5"/>
      <c r="S130" s="5"/>
      <c r="T130" s="5"/>
      <c r="U130" s="5"/>
      <c r="V130" s="5"/>
      <c r="Y130" s="30"/>
      <c r="AA130" s="30"/>
    </row>
    <row r="131" spans="1:27" x14ac:dyDescent="0.35">
      <c r="A131" s="4" t="s">
        <v>41</v>
      </c>
      <c r="B131" s="5"/>
      <c r="C131" s="5"/>
      <c r="D131" s="5"/>
      <c r="E131" s="5"/>
      <c r="F131" s="5"/>
      <c r="G131" s="5"/>
      <c r="H131" s="31"/>
      <c r="I131" s="5"/>
      <c r="J131" s="5"/>
      <c r="K131" s="5"/>
      <c r="L131" s="5"/>
      <c r="M131" s="5"/>
      <c r="N131" s="5"/>
      <c r="O131" s="5"/>
      <c r="P131" s="5"/>
      <c r="Q131" s="5"/>
      <c r="R131" s="5"/>
      <c r="S131" s="5"/>
      <c r="T131" s="5"/>
      <c r="U131" s="5"/>
      <c r="V131" s="5"/>
      <c r="Y131" s="30"/>
      <c r="AA131" s="30"/>
    </row>
    <row r="132" spans="1:27" x14ac:dyDescent="0.35">
      <c r="A132">
        <f>'[1]ET UnternDst'!A31</f>
        <v>2019</v>
      </c>
      <c r="B132" s="5">
        <f>'[1]ET UnternDst'!B31</f>
        <v>180.501</v>
      </c>
      <c r="C132" s="5">
        <f>'[1]ET UnternDst'!C31</f>
        <v>117.69</v>
      </c>
      <c r="D132" s="5">
        <f>'[1]ET UnternDst'!D31</f>
        <v>334.53399999999999</v>
      </c>
      <c r="E132" s="5">
        <f>'[1]ET UnternDst'!E31</f>
        <v>149.232</v>
      </c>
      <c r="F132" s="5">
        <f>'[1]ET UnternDst'!F31</f>
        <v>153.81700000000001</v>
      </c>
      <c r="G132" s="5">
        <f>'[1]ET UnternDst'!G31</f>
        <v>498.803</v>
      </c>
      <c r="H132" s="31">
        <f>'[1]ET UnternDst'!H31</f>
        <v>1434.577</v>
      </c>
      <c r="I132" s="5">
        <f>'[1]ET UnternDst'!I31</f>
        <v>935.774</v>
      </c>
      <c r="J132" s="5">
        <f>'[1]ET UnternDst'!J31</f>
        <v>6836.2259999999997</v>
      </c>
      <c r="K132" s="5">
        <f>'[1]ET UnternDst'!K31</f>
        <v>6337.4229999999998</v>
      </c>
      <c r="L132" s="5">
        <f>'[1]ET UnternDst'!L31</f>
        <v>980.63</v>
      </c>
      <c r="M132" s="5">
        <f>'[1]ET UnternDst'!M31</f>
        <v>1280.69</v>
      </c>
      <c r="N132" s="5">
        <f>'[1]ET UnternDst'!N31</f>
        <v>87.742000000000004</v>
      </c>
      <c r="O132" s="5">
        <f>'[1]ET UnternDst'!O31</f>
        <v>323.375</v>
      </c>
      <c r="P132" s="5">
        <f>'[1]ET UnternDst'!P31</f>
        <v>734.46100000000001</v>
      </c>
      <c r="Q132" s="5">
        <f>'[1]ET UnternDst'!Q31</f>
        <v>624.798</v>
      </c>
      <c r="R132" s="5">
        <f>'[1]ET UnternDst'!R31</f>
        <v>1730.2670000000001</v>
      </c>
      <c r="S132" s="5">
        <f>'[1]ET UnternDst'!S31</f>
        <v>274.721</v>
      </c>
      <c r="T132" s="5">
        <f>'[1]ET UnternDst'!T31</f>
        <v>85.29</v>
      </c>
      <c r="U132" s="5">
        <f>'[1]ET UnternDst'!U31</f>
        <v>215.44900000000001</v>
      </c>
      <c r="V132" s="5">
        <f>'[1]ET UnternDst'!V31</f>
        <v>7772</v>
      </c>
      <c r="X132" s="18" t="str">
        <f t="shared" ref="X132:X137" si="102">HLOOKUP(Y132,$L132:$U231,ROW(L$169)-ROW(X132)+1,0)</f>
        <v>SL</v>
      </c>
      <c r="Y132" s="33">
        <f>MIN(L132:U132)</f>
        <v>85.29</v>
      </c>
      <c r="Z132" s="18" t="str">
        <f t="shared" ref="Z132:Z137" si="103">HLOOKUP(AA132,$L132:$U231,ROW(N$169)-ROW(Z132)+1,0)</f>
        <v>NW</v>
      </c>
      <c r="AA132" s="33">
        <f>MAX(L132:U132)</f>
        <v>1730.2670000000001</v>
      </c>
    </row>
    <row r="133" spans="1:27" x14ac:dyDescent="0.35">
      <c r="A133">
        <f>'[1]ET UnternDst'!A32</f>
        <v>2020</v>
      </c>
      <c r="B133" s="5">
        <f>'[1]ET UnternDst'!B32</f>
        <v>175.73</v>
      </c>
      <c r="C133" s="5">
        <f>'[1]ET UnternDst'!C32</f>
        <v>113.89100000000001</v>
      </c>
      <c r="D133" s="5">
        <f>'[1]ET UnternDst'!D32</f>
        <v>326.63</v>
      </c>
      <c r="E133" s="5">
        <f>'[1]ET UnternDst'!E32</f>
        <v>144.58199999999999</v>
      </c>
      <c r="F133" s="5">
        <f>'[1]ET UnternDst'!F32</f>
        <v>148.91800000000001</v>
      </c>
      <c r="G133" s="5">
        <f>'[1]ET UnternDst'!G32</f>
        <v>493.71600000000001</v>
      </c>
      <c r="H133" s="31">
        <f>'[1]ET UnternDst'!H32</f>
        <v>1403.4670000000001</v>
      </c>
      <c r="I133" s="5">
        <f>'[1]ET UnternDst'!I32</f>
        <v>909.75099999999998</v>
      </c>
      <c r="J133" s="5">
        <f>'[1]ET UnternDst'!J32</f>
        <v>6708.2489999999998</v>
      </c>
      <c r="K133" s="5">
        <f>'[1]ET UnternDst'!K32</f>
        <v>6214.5330000000004</v>
      </c>
      <c r="L133" s="5">
        <f>'[1]ET UnternDst'!L32</f>
        <v>953.89</v>
      </c>
      <c r="M133" s="5">
        <f>'[1]ET UnternDst'!M32</f>
        <v>1254.4169999999999</v>
      </c>
      <c r="N133" s="5">
        <f>'[1]ET UnternDst'!N32</f>
        <v>86.73</v>
      </c>
      <c r="O133" s="5">
        <f>'[1]ET UnternDst'!O32</f>
        <v>318.137</v>
      </c>
      <c r="P133" s="5">
        <f>'[1]ET UnternDst'!P32</f>
        <v>725.85299999999995</v>
      </c>
      <c r="Q133" s="5">
        <f>'[1]ET UnternDst'!Q32</f>
        <v>611.12</v>
      </c>
      <c r="R133" s="5">
        <f>'[1]ET UnternDst'!R32</f>
        <v>1696.479</v>
      </c>
      <c r="S133" s="5">
        <f>'[1]ET UnternDst'!S32</f>
        <v>270.83499999999998</v>
      </c>
      <c r="T133" s="5">
        <f>'[1]ET UnternDst'!T32</f>
        <v>83.947999999999993</v>
      </c>
      <c r="U133" s="5">
        <f>'[1]ET UnternDst'!U32</f>
        <v>213.124</v>
      </c>
      <c r="V133" s="5">
        <f>'[1]ET UnternDst'!V32</f>
        <v>7618</v>
      </c>
      <c r="X133" s="18" t="str">
        <f t="shared" si="102"/>
        <v>SL</v>
      </c>
      <c r="Y133" s="33">
        <f t="shared" ref="Y133:Y137" si="104">MIN(L133:U133)</f>
        <v>83.947999999999993</v>
      </c>
      <c r="Z133" s="18" t="str">
        <f t="shared" si="103"/>
        <v>NW</v>
      </c>
      <c r="AA133" s="33">
        <f t="shared" ref="AA133:AA137" si="105">MAX(L133:U133)</f>
        <v>1696.479</v>
      </c>
    </row>
    <row r="134" spans="1:27" x14ac:dyDescent="0.35">
      <c r="A134">
        <f>'[1]ET UnternDst'!A33</f>
        <v>2021</v>
      </c>
      <c r="B134" s="5">
        <f>'[1]ET UnternDst'!B33</f>
        <v>178.197</v>
      </c>
      <c r="C134" s="5">
        <f>'[1]ET UnternDst'!C33</f>
        <v>111.8</v>
      </c>
      <c r="D134" s="5">
        <f>'[1]ET UnternDst'!D33</f>
        <v>331.66699999999997</v>
      </c>
      <c r="E134" s="5">
        <f>'[1]ET UnternDst'!E33</f>
        <v>143.79499999999999</v>
      </c>
      <c r="F134" s="5">
        <f>'[1]ET UnternDst'!F33</f>
        <v>148.70599999999999</v>
      </c>
      <c r="G134" s="5">
        <f>'[1]ET UnternDst'!G33</f>
        <v>492.00599999999997</v>
      </c>
      <c r="H134" s="31">
        <f>'[1]ET UnternDst'!H33</f>
        <v>1406.171</v>
      </c>
      <c r="I134" s="5">
        <f>'[1]ET UnternDst'!I33</f>
        <v>914.16499999999996</v>
      </c>
      <c r="J134" s="5">
        <f>'[1]ET UnternDst'!J33</f>
        <v>6752.835</v>
      </c>
      <c r="K134" s="5">
        <f>'[1]ET UnternDst'!K33</f>
        <v>6260.8289999999997</v>
      </c>
      <c r="L134" s="5">
        <f>'[1]ET UnternDst'!L33</f>
        <v>960.05200000000002</v>
      </c>
      <c r="M134" s="5">
        <f>'[1]ET UnternDst'!M33</f>
        <v>1259.6469999999999</v>
      </c>
      <c r="N134" s="5">
        <f>'[1]ET UnternDst'!N33</f>
        <v>87.001000000000005</v>
      </c>
      <c r="O134" s="5">
        <f>'[1]ET UnternDst'!O33</f>
        <v>316.99599999999998</v>
      </c>
      <c r="P134" s="5">
        <f>'[1]ET UnternDst'!P33</f>
        <v>734.56799999999998</v>
      </c>
      <c r="Q134" s="5">
        <f>'[1]ET UnternDst'!Q33</f>
        <v>610.28899999999999</v>
      </c>
      <c r="R134" s="5">
        <f>'[1]ET UnternDst'!R33</f>
        <v>1718.1189999999999</v>
      </c>
      <c r="S134" s="5">
        <f>'[1]ET UnternDst'!S33</f>
        <v>276.00200000000001</v>
      </c>
      <c r="T134" s="5">
        <f>'[1]ET UnternDst'!T33</f>
        <v>83.340999999999994</v>
      </c>
      <c r="U134" s="5">
        <f>'[1]ET UnternDst'!U33</f>
        <v>214.81399999999999</v>
      </c>
      <c r="V134" s="5">
        <f>'[1]ET UnternDst'!V33</f>
        <v>7667</v>
      </c>
      <c r="X134" s="18" t="str">
        <f t="shared" si="102"/>
        <v>SL</v>
      </c>
      <c r="Y134" s="33">
        <f t="shared" si="104"/>
        <v>83.340999999999994</v>
      </c>
      <c r="Z134" s="18" t="str">
        <f t="shared" si="103"/>
        <v>NW</v>
      </c>
      <c r="AA134" s="33">
        <f t="shared" si="105"/>
        <v>1718.1189999999999</v>
      </c>
    </row>
    <row r="135" spans="1:27" x14ac:dyDescent="0.35">
      <c r="A135">
        <f>'[1]ET UnternDst'!A34</f>
        <v>2022</v>
      </c>
      <c r="B135" s="5">
        <f>'[1]ET UnternDst'!B34</f>
        <v>179.31399999999999</v>
      </c>
      <c r="C135" s="5">
        <f>'[1]ET UnternDst'!C34</f>
        <v>111.15300000000001</v>
      </c>
      <c r="D135" s="5">
        <f>'[1]ET UnternDst'!D34</f>
        <v>334.61799999999999</v>
      </c>
      <c r="E135" s="5">
        <f>'[1]ET UnternDst'!E34</f>
        <v>142.87200000000001</v>
      </c>
      <c r="F135" s="5">
        <f>'[1]ET UnternDst'!F34</f>
        <v>145.79300000000001</v>
      </c>
      <c r="G135" s="5">
        <f>'[1]ET UnternDst'!G34</f>
        <v>509.89400000000001</v>
      </c>
      <c r="H135" s="31">
        <f>'[1]ET UnternDst'!H34</f>
        <v>1423.644</v>
      </c>
      <c r="I135" s="5">
        <f>'[1]ET UnternDst'!I34</f>
        <v>913.75</v>
      </c>
      <c r="J135" s="5">
        <f>'[1]ET UnternDst'!J34</f>
        <v>6874.25</v>
      </c>
      <c r="K135" s="5">
        <f>'[1]ET UnternDst'!K34</f>
        <v>6364.3559999999998</v>
      </c>
      <c r="L135" s="5">
        <f>'[1]ET UnternDst'!L34</f>
        <v>979.97199999999998</v>
      </c>
      <c r="M135" s="5">
        <f>'[1]ET UnternDst'!M34</f>
        <v>1289.6659999999999</v>
      </c>
      <c r="N135" s="5">
        <f>'[1]ET UnternDst'!N34</f>
        <v>87.863</v>
      </c>
      <c r="O135" s="5">
        <f>'[1]ET UnternDst'!O34</f>
        <v>328.77800000000002</v>
      </c>
      <c r="P135" s="5">
        <f>'[1]ET UnternDst'!P34</f>
        <v>749.41200000000003</v>
      </c>
      <c r="Q135" s="5">
        <f>'[1]ET UnternDst'!Q34</f>
        <v>611.05399999999997</v>
      </c>
      <c r="R135" s="5">
        <f>'[1]ET UnternDst'!R34</f>
        <v>1734.9649999999999</v>
      </c>
      <c r="S135" s="5">
        <f>'[1]ET UnternDst'!S34</f>
        <v>281.33</v>
      </c>
      <c r="T135" s="5">
        <f>'[1]ET UnternDst'!T34</f>
        <v>82.882000000000005</v>
      </c>
      <c r="U135" s="5">
        <f>'[1]ET UnternDst'!U34</f>
        <v>218.434</v>
      </c>
      <c r="V135" s="5">
        <f>'[1]ET UnternDst'!V34</f>
        <v>7788</v>
      </c>
      <c r="X135" s="18" t="str">
        <f t="shared" si="102"/>
        <v>SL</v>
      </c>
      <c r="Y135" s="33">
        <f t="shared" si="104"/>
        <v>82.882000000000005</v>
      </c>
      <c r="Z135" s="18" t="str">
        <f t="shared" si="103"/>
        <v>NW</v>
      </c>
      <c r="AA135" s="33">
        <f t="shared" si="105"/>
        <v>1734.9649999999999</v>
      </c>
    </row>
    <row r="136" spans="1:27" x14ac:dyDescent="0.35">
      <c r="A136">
        <f>'[1]ET UnternDst'!A35</f>
        <v>2023</v>
      </c>
      <c r="B136" s="5">
        <f>'[1]ET UnternDst'!B35</f>
        <v>178.054</v>
      </c>
      <c r="C136" s="5">
        <f>'[1]ET UnternDst'!C35</f>
        <v>111.387</v>
      </c>
      <c r="D136" s="5">
        <f>'[1]ET UnternDst'!D35</f>
        <v>336.53800000000001</v>
      </c>
      <c r="E136" s="5">
        <f>'[1]ET UnternDst'!E35</f>
        <v>143.458</v>
      </c>
      <c r="F136" s="5">
        <f>'[1]ET UnternDst'!F35</f>
        <v>144.553</v>
      </c>
      <c r="G136" s="5">
        <f>'[1]ET UnternDst'!G35</f>
        <v>521.71</v>
      </c>
      <c r="H136" s="31">
        <f>'[1]ET UnternDst'!H35</f>
        <v>1435.7</v>
      </c>
      <c r="I136" s="5">
        <f>'[1]ET UnternDst'!I35</f>
        <v>913.99</v>
      </c>
      <c r="J136" s="5">
        <f>'[1]ET UnternDst'!J35</f>
        <v>6938.01</v>
      </c>
      <c r="K136" s="5">
        <f>'[1]ET UnternDst'!K35</f>
        <v>6416.3</v>
      </c>
      <c r="L136" s="5">
        <f>'[1]ET UnternDst'!L35</f>
        <v>992.33699999999999</v>
      </c>
      <c r="M136" s="5">
        <f>'[1]ET UnternDst'!M35</f>
        <v>1303.9870000000001</v>
      </c>
      <c r="N136" s="5">
        <f>'[1]ET UnternDst'!N35</f>
        <v>88.608000000000004</v>
      </c>
      <c r="O136" s="5">
        <f>'[1]ET UnternDst'!O35</f>
        <v>335.70100000000002</v>
      </c>
      <c r="P136" s="5">
        <f>'[1]ET UnternDst'!P35</f>
        <v>759.70699999999999</v>
      </c>
      <c r="Q136" s="5">
        <f>'[1]ET UnternDst'!Q35</f>
        <v>613.91200000000003</v>
      </c>
      <c r="R136" s="5">
        <f>'[1]ET UnternDst'!R35</f>
        <v>1735.59</v>
      </c>
      <c r="S136" s="5">
        <f>'[1]ET UnternDst'!S35</f>
        <v>282.22199999999998</v>
      </c>
      <c r="T136" s="5">
        <f>'[1]ET UnternDst'!T35</f>
        <v>83.489000000000004</v>
      </c>
      <c r="U136" s="5">
        <f>'[1]ET UnternDst'!U35</f>
        <v>220.74700000000001</v>
      </c>
      <c r="V136" s="5">
        <f>'[1]ET UnternDst'!V35</f>
        <v>7852</v>
      </c>
      <c r="X136" s="18" t="str">
        <f t="shared" si="102"/>
        <v>SL</v>
      </c>
      <c r="Y136" s="33">
        <f t="shared" si="104"/>
        <v>83.489000000000004</v>
      </c>
      <c r="Z136" s="18" t="str">
        <f t="shared" si="103"/>
        <v>NW</v>
      </c>
      <c r="AA136" s="33">
        <f t="shared" si="105"/>
        <v>1735.59</v>
      </c>
    </row>
    <row r="137" spans="1:27" x14ac:dyDescent="0.35">
      <c r="A137">
        <f>'[1]ET UnternDst'!A36</f>
        <v>2024</v>
      </c>
      <c r="B137" s="5">
        <f>'[1]ET UnternDst'!B36</f>
        <v>176.904</v>
      </c>
      <c r="C137" s="5">
        <f>'[1]ET UnternDst'!C36</f>
        <v>109.676</v>
      </c>
      <c r="D137" s="5">
        <f>'[1]ET UnternDst'!D36</f>
        <v>336.51400000000001</v>
      </c>
      <c r="E137" s="5">
        <f>'[1]ET UnternDst'!E36</f>
        <v>144.95400000000001</v>
      </c>
      <c r="F137" s="5">
        <f>'[1]ET UnternDst'!F36</f>
        <v>141.18899999999999</v>
      </c>
      <c r="G137" s="5">
        <f>'[1]ET UnternDst'!G36</f>
        <v>525.471</v>
      </c>
      <c r="H137" s="31">
        <f>'[1]ET UnternDst'!H36</f>
        <v>1434.7080000000001</v>
      </c>
      <c r="I137" s="5">
        <f>'[1]ET UnternDst'!I36</f>
        <v>909.23699999999997</v>
      </c>
      <c r="J137" s="5">
        <f>'[1]ET UnternDst'!J36</f>
        <v>6934.7629999999999</v>
      </c>
      <c r="K137" s="5">
        <f>'[1]ET UnternDst'!K36</f>
        <v>6409.2920000000004</v>
      </c>
      <c r="L137" s="5">
        <f>'[1]ET UnternDst'!L36</f>
        <v>992.12699999999995</v>
      </c>
      <c r="M137" s="5">
        <f>'[1]ET UnternDst'!M36</f>
        <v>1304.693</v>
      </c>
      <c r="N137" s="5">
        <f>'[1]ET UnternDst'!N36</f>
        <v>86.968999999999994</v>
      </c>
      <c r="O137" s="5">
        <f>'[1]ET UnternDst'!O36</f>
        <v>337.16399999999999</v>
      </c>
      <c r="P137" s="5">
        <f>'[1]ET UnternDst'!P36</f>
        <v>764.45699999999999</v>
      </c>
      <c r="Q137" s="5">
        <f>'[1]ET UnternDst'!Q36</f>
        <v>614.91999999999996</v>
      </c>
      <c r="R137" s="5">
        <f>'[1]ET UnternDst'!R36</f>
        <v>1724.704</v>
      </c>
      <c r="S137" s="5">
        <f>'[1]ET UnternDst'!S36</f>
        <v>282.529</v>
      </c>
      <c r="T137" s="5">
        <f>'[1]ET UnternDst'!T36</f>
        <v>80.899000000000001</v>
      </c>
      <c r="U137" s="5">
        <f>'[1]ET UnternDst'!U36</f>
        <v>220.83</v>
      </c>
      <c r="V137" s="5">
        <f>'[1]ET UnternDst'!V36</f>
        <v>7844</v>
      </c>
      <c r="X137" s="18" t="str">
        <f t="shared" si="102"/>
        <v>SL</v>
      </c>
      <c r="Y137" s="33">
        <f t="shared" si="104"/>
        <v>80.899000000000001</v>
      </c>
      <c r="Z137" s="18" t="str">
        <f t="shared" si="103"/>
        <v>NW</v>
      </c>
      <c r="AA137" s="33">
        <f t="shared" si="105"/>
        <v>1724.704</v>
      </c>
    </row>
    <row r="138" spans="1:27" x14ac:dyDescent="0.35">
      <c r="A138">
        <f>A137+1</f>
        <v>2025</v>
      </c>
      <c r="B138" s="5">
        <f>'[1]ET UnternDst'!B37</f>
        <v>174.27799999999999</v>
      </c>
      <c r="C138" s="5">
        <f>'[1]ET UnternDst'!C37</f>
        <v>108.904</v>
      </c>
      <c r="D138" s="5">
        <f>'[1]ET UnternDst'!D37</f>
        <v>330.33199999999999</v>
      </c>
      <c r="E138" s="5">
        <f>'[1]ET UnternDst'!E37</f>
        <v>142.602</v>
      </c>
      <c r="F138" s="5">
        <f>'[1]ET UnternDst'!F37</f>
        <v>135.797</v>
      </c>
      <c r="G138" s="5">
        <f>'[1]ET UnternDst'!G37</f>
        <v>521.00699999999995</v>
      </c>
      <c r="H138" s="31">
        <f>'[1]ET UnternDst'!H37</f>
        <v>1412.92</v>
      </c>
      <c r="I138" s="5">
        <f>'[1]ET UnternDst'!I37</f>
        <v>891.91300000000001</v>
      </c>
      <c r="J138" s="5">
        <f>'[1]ET UnternDst'!J37</f>
        <v>6910.0870000000004</v>
      </c>
      <c r="K138" s="5">
        <f>'[1]ET UnternDst'!K37</f>
        <v>6389.08</v>
      </c>
      <c r="L138" s="5">
        <f>'[1]ET UnternDst'!L37</f>
        <v>990.84299999999996</v>
      </c>
      <c r="M138" s="5">
        <f>'[1]ET UnternDst'!M37</f>
        <v>1298.3579999999999</v>
      </c>
      <c r="N138" s="5">
        <f>'[1]ET UnternDst'!N37</f>
        <v>86.572000000000003</v>
      </c>
      <c r="O138" s="5">
        <f>'[1]ET UnternDst'!O37</f>
        <v>335.81400000000002</v>
      </c>
      <c r="P138" s="5">
        <f>'[1]ET UnternDst'!P37</f>
        <v>764.84900000000005</v>
      </c>
      <c r="Q138" s="5">
        <f>'[1]ET UnternDst'!Q37</f>
        <v>614.33600000000001</v>
      </c>
      <c r="R138" s="5">
        <f>'[1]ET UnternDst'!R37</f>
        <v>1719.2570000000001</v>
      </c>
      <c r="S138" s="5">
        <f>'[1]ET UnternDst'!S37</f>
        <v>281.57799999999997</v>
      </c>
      <c r="T138" s="5">
        <f>'[1]ET UnternDst'!T37</f>
        <v>79.546999999999997</v>
      </c>
      <c r="U138" s="5">
        <f>'[1]ET UnternDst'!U37</f>
        <v>217.92599999999999</v>
      </c>
      <c r="V138" s="5">
        <f>'[1]ET UnternDst'!V37</f>
        <v>7802</v>
      </c>
      <c r="X138" s="18" t="str">
        <f t="shared" ref="X138" si="106">HLOOKUP(Y138,$L138:$U304,ROW(L$169)-ROW(X138)+1,0)</f>
        <v>SL</v>
      </c>
      <c r="Y138" s="19">
        <f>MIN(L138:U138)</f>
        <v>79.546999999999997</v>
      </c>
      <c r="Z138" s="18" t="str">
        <f t="shared" ref="Z138" si="107">HLOOKUP(AA138,$L138:$U304,ROW(N$169)-ROW(Z138)+1,0)</f>
        <v>NW</v>
      </c>
      <c r="AA138" s="19">
        <f>MAX(L138:U138)</f>
        <v>1719.2570000000001</v>
      </c>
    </row>
    <row r="139" spans="1:27" x14ac:dyDescent="0.35">
      <c r="B139" s="5"/>
      <c r="C139" s="5"/>
      <c r="D139" s="5"/>
      <c r="E139" s="5"/>
      <c r="F139" s="5"/>
      <c r="G139" s="5"/>
      <c r="H139" s="31"/>
      <c r="I139" s="5"/>
      <c r="J139" s="5"/>
      <c r="K139" s="5"/>
      <c r="L139" s="5"/>
      <c r="M139" s="5"/>
      <c r="N139" s="5"/>
      <c r="O139" s="5"/>
      <c r="P139" s="5"/>
      <c r="Q139" s="5"/>
      <c r="R139" s="5"/>
      <c r="S139" s="5"/>
      <c r="T139" s="5"/>
      <c r="U139" s="5"/>
      <c r="V139" s="5"/>
      <c r="Y139" s="30"/>
      <c r="AA139" s="30"/>
    </row>
    <row r="140" spans="1:27" x14ac:dyDescent="0.35">
      <c r="A140" s="4" t="s">
        <v>433</v>
      </c>
      <c r="B140" s="5"/>
      <c r="C140" s="5"/>
      <c r="D140" s="5"/>
      <c r="E140" s="5"/>
      <c r="F140" s="5"/>
      <c r="G140" s="5"/>
      <c r="H140" s="31"/>
      <c r="I140" s="5"/>
      <c r="J140" s="5"/>
      <c r="K140" s="5"/>
      <c r="L140" s="5"/>
      <c r="M140" s="5"/>
      <c r="N140" s="5"/>
      <c r="O140" s="5"/>
      <c r="P140" s="5"/>
      <c r="Q140" s="5"/>
      <c r="R140" s="5"/>
      <c r="S140" s="5"/>
      <c r="T140" s="5"/>
      <c r="U140" s="5"/>
      <c r="V140" s="5"/>
      <c r="Y140" s="30"/>
      <c r="AA140" s="30"/>
    </row>
    <row r="141" spans="1:27" x14ac:dyDescent="0.35">
      <c r="A141">
        <f>'[1]ET ÖD'!A22</f>
        <v>2019</v>
      </c>
      <c r="B141" s="5">
        <f>'[1]ET ÖD'!B22</f>
        <v>316.56099999999998</v>
      </c>
      <c r="C141" s="5">
        <f>'[1]ET ÖD'!C22</f>
        <v>234.078</v>
      </c>
      <c r="D141" s="5">
        <f>'[1]ET ÖD'!D22</f>
        <v>543.49300000000005</v>
      </c>
      <c r="E141" s="5">
        <f>'[1]ET ÖD'!E22</f>
        <v>286.06700000000001</v>
      </c>
      <c r="F141" s="5">
        <f>'[1]ET ÖD'!F22</f>
        <v>280.63400000000001</v>
      </c>
      <c r="G141" s="5">
        <f>'[1]ET ÖD'!G22</f>
        <v>590.89499999999998</v>
      </c>
      <c r="H141" s="31">
        <f>'[1]ET ÖD'!H22</f>
        <v>2251.7280000000001</v>
      </c>
      <c r="I141" s="5">
        <f>'[1]ET ÖD'!I22</f>
        <v>1660.8330000000001</v>
      </c>
      <c r="J141" s="5">
        <f>'[1]ET ÖD'!J22</f>
        <v>9623.1669999999995</v>
      </c>
      <c r="K141" s="5">
        <f>'[1]ET ÖD'!K22</f>
        <v>9032.2720000000008</v>
      </c>
      <c r="L141" s="5">
        <f>'[1]ET ÖD'!L22</f>
        <v>1404.2190000000001</v>
      </c>
      <c r="M141" s="5">
        <f>'[1]ET ÖD'!M22</f>
        <v>1750.588</v>
      </c>
      <c r="N141" s="5">
        <f>'[1]ET ÖD'!N22</f>
        <v>110.881</v>
      </c>
      <c r="O141" s="5">
        <f>'[1]ET ÖD'!O22</f>
        <v>297.01499999999999</v>
      </c>
      <c r="P141" s="5">
        <f>'[1]ET ÖD'!P22</f>
        <v>815.75300000000004</v>
      </c>
      <c r="Q141" s="5">
        <f>'[1]ET ÖD'!Q22</f>
        <v>1102.826</v>
      </c>
      <c r="R141" s="5">
        <f>'[1]ET ÖD'!R22</f>
        <v>2460.0250000000001</v>
      </c>
      <c r="S141" s="5">
        <f>'[1]ET ÖD'!S22</f>
        <v>548.524</v>
      </c>
      <c r="T141" s="5">
        <f>'[1]ET ÖD'!T22</f>
        <v>143.35400000000001</v>
      </c>
      <c r="U141" s="5">
        <f>'[1]ET ÖD'!U22</f>
        <v>399.08699999999999</v>
      </c>
      <c r="V141" s="5">
        <f>'[1]ET ÖD'!V22</f>
        <v>11284</v>
      </c>
      <c r="X141" s="18" t="str">
        <f>HLOOKUP(Y141,$L141:$U238,ROW(L$169)-ROW(X141)+1,0)</f>
        <v>HB</v>
      </c>
      <c r="Y141" s="33">
        <f>MIN(L141:U141)</f>
        <v>110.881</v>
      </c>
      <c r="Z141" s="18" t="str">
        <f>HLOOKUP(AA141,$L141:$U238,ROW(N$169)-ROW(Z141)+1,0)</f>
        <v>NW</v>
      </c>
      <c r="AA141" s="33">
        <f>MAX(L141:U141)</f>
        <v>2460.0250000000001</v>
      </c>
    </row>
    <row r="142" spans="1:27" x14ac:dyDescent="0.35">
      <c r="A142">
        <f>'[1]ET ÖD'!A23</f>
        <v>2020</v>
      </c>
      <c r="B142" s="5">
        <f>'[1]ET ÖD'!B23</f>
        <v>322.49599999999998</v>
      </c>
      <c r="C142" s="5">
        <f>'[1]ET ÖD'!C23</f>
        <v>237.69399999999999</v>
      </c>
      <c r="D142" s="5">
        <f>'[1]ET ÖD'!D23</f>
        <v>553.06700000000001</v>
      </c>
      <c r="E142" s="5">
        <f>'[1]ET ÖD'!E23</f>
        <v>288.774</v>
      </c>
      <c r="F142" s="5">
        <f>'[1]ET ÖD'!F23</f>
        <v>282.67</v>
      </c>
      <c r="G142" s="5">
        <f>'[1]ET ÖD'!G23</f>
        <v>600.57100000000003</v>
      </c>
      <c r="H142" s="31">
        <f>'[1]ET ÖD'!H23</f>
        <v>2285.2719999999999</v>
      </c>
      <c r="I142" s="5">
        <f>'[1]ET ÖD'!I23</f>
        <v>1684.701</v>
      </c>
      <c r="J142" s="5">
        <f>'[1]ET ÖD'!J23</f>
        <v>9780.2990000000009</v>
      </c>
      <c r="K142" s="5">
        <f>'[1]ET ÖD'!K23</f>
        <v>9179.7279999999992</v>
      </c>
      <c r="L142" s="5">
        <f>'[1]ET ÖD'!L23</f>
        <v>1425.268</v>
      </c>
      <c r="M142" s="5">
        <f>'[1]ET ÖD'!M23</f>
        <v>1779.2090000000001</v>
      </c>
      <c r="N142" s="5">
        <f>'[1]ET ÖD'!N23</f>
        <v>112.571</v>
      </c>
      <c r="O142" s="5">
        <f>'[1]ET ÖD'!O23</f>
        <v>303.26100000000002</v>
      </c>
      <c r="P142" s="5">
        <f>'[1]ET ÖD'!P23</f>
        <v>829.15300000000002</v>
      </c>
      <c r="Q142" s="5">
        <f>'[1]ET ÖD'!Q23</f>
        <v>1119.0129999999999</v>
      </c>
      <c r="R142" s="5">
        <f>'[1]ET ÖD'!R23</f>
        <v>2508.1559999999999</v>
      </c>
      <c r="S142" s="5">
        <f>'[1]ET ÖD'!S23</f>
        <v>552.93100000000004</v>
      </c>
      <c r="T142" s="5">
        <f>'[1]ET ÖD'!T23</f>
        <v>144.928</v>
      </c>
      <c r="U142" s="5">
        <f>'[1]ET ÖD'!U23</f>
        <v>405.238</v>
      </c>
      <c r="V142" s="5">
        <f>'[1]ET ÖD'!V23</f>
        <v>11465</v>
      </c>
      <c r="X142" s="18" t="str">
        <f t="shared" ref="X142:X145" si="108">HLOOKUP(Y142,$L142:$U239,ROW(L$169)-ROW(X142)+1,0)</f>
        <v>HB</v>
      </c>
      <c r="Y142" s="33">
        <f t="shared" ref="Y142:Y145" si="109">MIN(L142:U142)</f>
        <v>112.571</v>
      </c>
      <c r="Z142" s="18" t="str">
        <f t="shared" ref="Z142:Z145" si="110">HLOOKUP(AA142,$L142:$U239,ROW(N$169)-ROW(Z142)+1,0)</f>
        <v>NW</v>
      </c>
      <c r="AA142" s="33">
        <f t="shared" ref="AA142:AA145" si="111">MAX(L142:U142)</f>
        <v>2508.1559999999999</v>
      </c>
    </row>
    <row r="143" spans="1:27" x14ac:dyDescent="0.35">
      <c r="A143">
        <f>'[1]ET ÖD'!A24</f>
        <v>2021</v>
      </c>
      <c r="B143" s="5">
        <f>'[1]ET ÖD'!B24</f>
        <v>330.286</v>
      </c>
      <c r="C143" s="5">
        <f>'[1]ET ÖD'!C24</f>
        <v>242.21</v>
      </c>
      <c r="D143" s="5">
        <f>'[1]ET ÖD'!D24</f>
        <v>562.89499999999998</v>
      </c>
      <c r="E143" s="5">
        <f>'[1]ET ÖD'!E24</f>
        <v>293.66699999999997</v>
      </c>
      <c r="F143" s="5">
        <f>'[1]ET ÖD'!F24</f>
        <v>286.26100000000002</v>
      </c>
      <c r="G143" s="5">
        <f>'[1]ET ÖD'!G24</f>
        <v>619.08600000000001</v>
      </c>
      <c r="H143" s="31">
        <f>'[1]ET ÖD'!H24</f>
        <v>2334.4050000000002</v>
      </c>
      <c r="I143" s="5">
        <f>'[1]ET ÖD'!I24</f>
        <v>1715.319</v>
      </c>
      <c r="J143" s="5">
        <f>'[1]ET ÖD'!J24</f>
        <v>10005.681</v>
      </c>
      <c r="K143" s="5">
        <f>'[1]ET ÖD'!K24</f>
        <v>9386.5949999999993</v>
      </c>
      <c r="L143" s="5">
        <f>'[1]ET ÖD'!L24</f>
        <v>1457.223</v>
      </c>
      <c r="M143" s="5">
        <f>'[1]ET ÖD'!M24</f>
        <v>1815.3989999999999</v>
      </c>
      <c r="N143" s="5">
        <f>'[1]ET ÖD'!N24</f>
        <v>114.804</v>
      </c>
      <c r="O143" s="5">
        <f>'[1]ET ÖD'!O24</f>
        <v>310.18799999999999</v>
      </c>
      <c r="P143" s="5">
        <f>'[1]ET ÖD'!P24</f>
        <v>848.85400000000004</v>
      </c>
      <c r="Q143" s="5">
        <f>'[1]ET ÖD'!Q24</f>
        <v>1140.05</v>
      </c>
      <c r="R143" s="5">
        <f>'[1]ET ÖD'!R24</f>
        <v>2577.9479999999999</v>
      </c>
      <c r="S143" s="5">
        <f>'[1]ET ÖD'!S24</f>
        <v>562.69100000000003</v>
      </c>
      <c r="T143" s="5">
        <f>'[1]ET ÖD'!T24</f>
        <v>147.10900000000001</v>
      </c>
      <c r="U143" s="5">
        <f>'[1]ET ÖD'!U24</f>
        <v>412.32900000000001</v>
      </c>
      <c r="V143" s="5">
        <f>'[1]ET ÖD'!V24</f>
        <v>11721</v>
      </c>
      <c r="X143" s="18" t="str">
        <f t="shared" si="108"/>
        <v>HB</v>
      </c>
      <c r="Y143" s="33">
        <f t="shared" si="109"/>
        <v>114.804</v>
      </c>
      <c r="Z143" s="18" t="str">
        <f t="shared" si="110"/>
        <v>NW</v>
      </c>
      <c r="AA143" s="33">
        <f t="shared" si="111"/>
        <v>2577.9479999999999</v>
      </c>
    </row>
    <row r="144" spans="1:27" x14ac:dyDescent="0.35">
      <c r="A144">
        <f>'[1]ET ÖD'!A25</f>
        <v>2022</v>
      </c>
      <c r="B144" s="5">
        <f>'[1]ET ÖD'!B25</f>
        <v>335.09399999999999</v>
      </c>
      <c r="C144" s="5">
        <f>'[1]ET ÖD'!C25</f>
        <v>244.768</v>
      </c>
      <c r="D144" s="5">
        <f>'[1]ET ÖD'!D25</f>
        <v>569.173</v>
      </c>
      <c r="E144" s="5">
        <f>'[1]ET ÖD'!E25</f>
        <v>296.57</v>
      </c>
      <c r="F144" s="5">
        <f>'[1]ET ÖD'!F25</f>
        <v>290.78800000000001</v>
      </c>
      <c r="G144" s="5">
        <f>'[1]ET ÖD'!G25</f>
        <v>632.11199999999997</v>
      </c>
      <c r="H144" s="31">
        <f>'[1]ET ÖD'!H25</f>
        <v>2368.5050000000001</v>
      </c>
      <c r="I144" s="5">
        <f>'[1]ET ÖD'!I25</f>
        <v>1736.393</v>
      </c>
      <c r="J144" s="5">
        <f>'[1]ET ÖD'!J25</f>
        <v>10172.607</v>
      </c>
      <c r="K144" s="5">
        <f>'[1]ET ÖD'!K25</f>
        <v>9540.4950000000008</v>
      </c>
      <c r="L144" s="5">
        <f>'[1]ET ÖD'!L25</f>
        <v>1477.5129999999999</v>
      </c>
      <c r="M144" s="5">
        <f>'[1]ET ÖD'!M25</f>
        <v>1837.6369999999999</v>
      </c>
      <c r="N144" s="5">
        <f>'[1]ET ÖD'!N25</f>
        <v>116.539</v>
      </c>
      <c r="O144" s="5">
        <f>'[1]ET ÖD'!O25</f>
        <v>314.12</v>
      </c>
      <c r="P144" s="5">
        <f>'[1]ET ÖD'!P25</f>
        <v>864.02099999999996</v>
      </c>
      <c r="Q144" s="5">
        <f>'[1]ET ÖD'!Q25</f>
        <v>1156.8720000000001</v>
      </c>
      <c r="R144" s="5">
        <f>'[1]ET ÖD'!R25</f>
        <v>2635.8530000000001</v>
      </c>
      <c r="S144" s="5">
        <f>'[1]ET ÖD'!S25</f>
        <v>570.24400000000003</v>
      </c>
      <c r="T144" s="5">
        <f>'[1]ET ÖD'!T25</f>
        <v>148.36699999999999</v>
      </c>
      <c r="U144" s="5">
        <f>'[1]ET ÖD'!U25</f>
        <v>419.32900000000001</v>
      </c>
      <c r="V144" s="5">
        <f>'[1]ET ÖD'!V25</f>
        <v>11909</v>
      </c>
      <c r="X144" s="18" t="str">
        <f t="shared" si="108"/>
        <v>HB</v>
      </c>
      <c r="Y144" s="33">
        <f t="shared" si="109"/>
        <v>116.539</v>
      </c>
      <c r="Z144" s="18" t="str">
        <f t="shared" si="110"/>
        <v>NW</v>
      </c>
      <c r="AA144" s="33">
        <f t="shared" si="111"/>
        <v>2635.8530000000001</v>
      </c>
    </row>
    <row r="145" spans="1:27" x14ac:dyDescent="0.35">
      <c r="A145">
        <f>'[1]ET ÖD'!A26</f>
        <v>2023</v>
      </c>
      <c r="B145" s="5">
        <f>'[1]ET ÖD'!B26</f>
        <v>339.54</v>
      </c>
      <c r="C145" s="5">
        <f>'[1]ET ÖD'!C26</f>
        <v>246.12899999999999</v>
      </c>
      <c r="D145" s="5">
        <f>'[1]ET ÖD'!D26</f>
        <v>573.26499999999999</v>
      </c>
      <c r="E145" s="5">
        <f>'[1]ET ÖD'!E26</f>
        <v>297.92200000000003</v>
      </c>
      <c r="F145" s="5">
        <f>'[1]ET ÖD'!F26</f>
        <v>293.27800000000002</v>
      </c>
      <c r="G145" s="5">
        <f>'[1]ET ÖD'!G26</f>
        <v>641.702</v>
      </c>
      <c r="H145" s="31">
        <f>'[1]ET ÖD'!H26</f>
        <v>2391.8359999999998</v>
      </c>
      <c r="I145" s="5">
        <f>'[1]ET ÖD'!I26</f>
        <v>1750.134</v>
      </c>
      <c r="J145" s="5">
        <f>'[1]ET ÖD'!J26</f>
        <v>10269.866</v>
      </c>
      <c r="K145" s="5">
        <f>'[1]ET ÖD'!K26</f>
        <v>9628.1640000000007</v>
      </c>
      <c r="L145" s="5">
        <f>'[1]ET ÖD'!L26</f>
        <v>1489.288</v>
      </c>
      <c r="M145" s="5">
        <f>'[1]ET ÖD'!M26</f>
        <v>1854.4749999999999</v>
      </c>
      <c r="N145" s="5">
        <f>'[1]ET ÖD'!N26</f>
        <v>117.515</v>
      </c>
      <c r="O145" s="5">
        <f>'[1]ET ÖD'!O26</f>
        <v>316.83699999999999</v>
      </c>
      <c r="P145" s="5">
        <f>'[1]ET ÖD'!P26</f>
        <v>874.79399999999998</v>
      </c>
      <c r="Q145" s="5">
        <f>'[1]ET ÖD'!Q26</f>
        <v>1163.758</v>
      </c>
      <c r="R145" s="5">
        <f>'[1]ET ÖD'!R26</f>
        <v>2662.1790000000001</v>
      </c>
      <c r="S145" s="5">
        <f>'[1]ET ÖD'!S26</f>
        <v>575.24699999999996</v>
      </c>
      <c r="T145" s="5">
        <f>'[1]ET ÖD'!T26</f>
        <v>148.751</v>
      </c>
      <c r="U145" s="5">
        <f>'[1]ET ÖD'!U26</f>
        <v>425.32</v>
      </c>
      <c r="V145" s="5">
        <f>'[1]ET ÖD'!V26</f>
        <v>12020</v>
      </c>
      <c r="X145" s="18" t="str">
        <f t="shared" si="108"/>
        <v>HB</v>
      </c>
      <c r="Y145" s="33">
        <f t="shared" si="109"/>
        <v>117.515</v>
      </c>
      <c r="Z145" s="18" t="str">
        <f t="shared" si="110"/>
        <v>NW</v>
      </c>
      <c r="AA145" s="33">
        <f t="shared" si="111"/>
        <v>2662.1790000000001</v>
      </c>
    </row>
    <row r="146" spans="1:27" x14ac:dyDescent="0.35">
      <c r="A146">
        <v>2024</v>
      </c>
      <c r="B146" s="5">
        <f>'[1]ET ÖD'!B27</f>
        <v>346.11900000000003</v>
      </c>
      <c r="C146" s="5">
        <f>'[1]ET ÖD'!C27</f>
        <v>247.49700000000001</v>
      </c>
      <c r="D146" s="5">
        <f>'[1]ET ÖD'!D27</f>
        <v>580.76700000000005</v>
      </c>
      <c r="E146" s="5">
        <f>'[1]ET ÖD'!E27</f>
        <v>301.01900000000001</v>
      </c>
      <c r="F146" s="5">
        <f>'[1]ET ÖD'!F27</f>
        <v>295.04300000000001</v>
      </c>
      <c r="G146" s="5">
        <f>'[1]ET ÖD'!G27</f>
        <v>646.92499999999995</v>
      </c>
      <c r="H146" s="31">
        <f>'[1]ET ÖD'!H27</f>
        <v>2417.37</v>
      </c>
      <c r="I146" s="5">
        <f>'[1]ET ÖD'!I27</f>
        <v>1770.4449999999999</v>
      </c>
      <c r="J146" s="5">
        <f>'[1]ET ÖD'!J27</f>
        <v>10405.555</v>
      </c>
      <c r="K146" s="5">
        <f>'[1]ET ÖD'!K27</f>
        <v>9758.6299999999992</v>
      </c>
      <c r="L146" s="5">
        <f>'[1]ET ÖD'!L27</f>
        <v>1509.7149999999999</v>
      </c>
      <c r="M146" s="5">
        <f>'[1]ET ÖD'!M27</f>
        <v>1878.68</v>
      </c>
      <c r="N146" s="5">
        <f>'[1]ET ÖD'!N27</f>
        <v>119.533</v>
      </c>
      <c r="O146" s="5">
        <f>'[1]ET ÖD'!O27</f>
        <v>320.52999999999997</v>
      </c>
      <c r="P146" s="5">
        <f>'[1]ET ÖD'!P27</f>
        <v>887.60699999999997</v>
      </c>
      <c r="Q146" s="5">
        <f>'[1]ET ÖD'!Q27</f>
        <v>1176.2750000000001</v>
      </c>
      <c r="R146" s="5">
        <f>'[1]ET ÖD'!R27</f>
        <v>2702.29</v>
      </c>
      <c r="S146" s="5">
        <f>'[1]ET ÖD'!S27</f>
        <v>582.22500000000002</v>
      </c>
      <c r="T146" s="5">
        <f>'[1]ET ÖD'!T27</f>
        <v>150.18199999999999</v>
      </c>
      <c r="U146" s="5">
        <f>'[1]ET ÖD'!U27</f>
        <v>431.59300000000002</v>
      </c>
      <c r="V146" s="5">
        <f>'[1]ET ÖD'!V27</f>
        <v>12176</v>
      </c>
      <c r="X146" s="18" t="str">
        <f t="shared" ref="X146" si="112">HLOOKUP(Y146,$L146:$U312,ROW(L$169)-ROW(X146)+1,0)</f>
        <v>HB</v>
      </c>
      <c r="Y146" s="19">
        <f>MIN(L146:U146)</f>
        <v>119.533</v>
      </c>
      <c r="Z146" s="18" t="str">
        <f t="shared" ref="Z146" si="113">HLOOKUP(AA146,$L146:$U312,ROW(N$169)-ROW(Z146)+1,0)</f>
        <v>NW</v>
      </c>
      <c r="AA146" s="19">
        <f>MAX(L146:U146)</f>
        <v>2702.29</v>
      </c>
    </row>
    <row r="147" spans="1:27" x14ac:dyDescent="0.35">
      <c r="A147">
        <f>A146+1</f>
        <v>2025</v>
      </c>
      <c r="X147" s="18"/>
      <c r="Y147" s="19"/>
      <c r="Z147" s="18"/>
      <c r="AA147" s="19"/>
    </row>
    <row r="148" spans="1:27" x14ac:dyDescent="0.35">
      <c r="Y148" s="30"/>
    </row>
    <row r="169" spans="12:21" x14ac:dyDescent="0.35">
      <c r="L169" t="s">
        <v>297</v>
      </c>
      <c r="M169" t="s">
        <v>298</v>
      </c>
      <c r="N169" t="s">
        <v>299</v>
      </c>
      <c r="O169" t="s">
        <v>300</v>
      </c>
      <c r="P169" t="s">
        <v>301</v>
      </c>
      <c r="Q169" t="s">
        <v>302</v>
      </c>
      <c r="R169" t="s">
        <v>303</v>
      </c>
      <c r="S169" t="s">
        <v>304</v>
      </c>
      <c r="T169" t="s">
        <v>305</v>
      </c>
      <c r="U169" t="s">
        <v>306</v>
      </c>
    </row>
  </sheetData>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E91D1-E472-41E6-A811-0BE7DA94DD72}">
  <sheetPr codeName="Tabelle43"/>
  <dimension ref="A1:AD80"/>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30" width="10.81640625" style="57"/>
    <col min="31" max="31" width="10.81640625"/>
  </cols>
  <sheetData>
    <row r="1" spans="1:25" ht="29" x14ac:dyDescent="0.35">
      <c r="A1" s="4" t="s">
        <v>434</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Wirtschaftsstruktur!A3&amp;", "&amp;I4</f>
        <v>Anteil Verarbeitendes Gewerbe an den Erwerbstätigen insgesamt, 2025</v>
      </c>
    </row>
    <row r="4" spans="1:25" x14ac:dyDescent="0.35">
      <c r="I4" s="57">
        <f>Wirtschaftsstruktur!A10</f>
        <v>2025</v>
      </c>
      <c r="J4" s="57">
        <f>Wirtschaftsstruktur!B10</f>
        <v>11.289767939596571</v>
      </c>
      <c r="K4" s="57">
        <f>Wirtschaftsstruktur!C10</f>
        <v>9.8038432024555568</v>
      </c>
      <c r="L4" s="57">
        <f>Wirtschaftsstruktur!D10</f>
        <v>16.340502934083034</v>
      </c>
      <c r="M4" s="57">
        <f>Wirtschaftsstruktur!E10</f>
        <v>14.796662024943336</v>
      </c>
      <c r="N4" s="57">
        <f>Wirtschaftsstruktur!F10</f>
        <v>19.859116770522895</v>
      </c>
    </row>
    <row r="5" spans="1:25" x14ac:dyDescent="0.35">
      <c r="O5" s="57">
        <f>Wirtschaftsstruktur!G10</f>
        <v>5.0972526746194911</v>
      </c>
    </row>
    <row r="6" spans="1:25" x14ac:dyDescent="0.35">
      <c r="P6" s="57">
        <f>Wirtschaftsstruktur!L10</f>
        <v>22.488722051887216</v>
      </c>
      <c r="Q6" s="57">
        <f>Wirtschaftsstruktur!M10</f>
        <v>18.844676863059835</v>
      </c>
      <c r="R6" s="57">
        <f>Wirtschaftsstruktur!N10</f>
        <v>12.691415573210223</v>
      </c>
      <c r="S6" s="57">
        <f>Wirtschaftsstruktur!O10</f>
        <v>8.3452418940854916</v>
      </c>
      <c r="T6" s="57">
        <f>Wirtschaftsstruktur!P10</f>
        <v>12.565758027028618</v>
      </c>
      <c r="U6" s="57">
        <f>Wirtschaftsstruktur!Q10</f>
        <v>15.88612014378598</v>
      </c>
      <c r="V6" s="57">
        <f>Wirtschaftsstruktur!R10</f>
        <v>14.528914099221165</v>
      </c>
      <c r="W6" s="57">
        <f>Wirtschaftsstruktur!S10</f>
        <v>16.81010832360127</v>
      </c>
      <c r="X6" s="57">
        <f>Wirtschaftsstruktur!T10</f>
        <v>16.871037906329473</v>
      </c>
      <c r="Y6" s="57">
        <f>Wirtschaftsstruktur!U10</f>
        <v>11.38420526220758</v>
      </c>
    </row>
    <row r="7" spans="1:25" x14ac:dyDescent="0.35">
      <c r="J7" s="57">
        <f>Wirtschaftsstruktur!H10</f>
        <v>12.23809344459108</v>
      </c>
      <c r="K7" s="57">
        <f>J7</f>
        <v>12.23809344459108</v>
      </c>
      <c r="L7" s="57">
        <f t="shared" ref="L7:O7" si="0">K7</f>
        <v>12.23809344459108</v>
      </c>
      <c r="M7" s="57">
        <f t="shared" si="0"/>
        <v>12.23809344459108</v>
      </c>
      <c r="N7" s="57">
        <f t="shared" si="0"/>
        <v>12.23809344459108</v>
      </c>
      <c r="O7" s="57">
        <f t="shared" si="0"/>
        <v>12.23809344459108</v>
      </c>
    </row>
    <row r="8" spans="1:25" x14ac:dyDescent="0.35">
      <c r="P8" s="57">
        <f>Wirtschaftsstruktur!K10</f>
        <v>16.527025254374024</v>
      </c>
      <c r="Q8" s="57">
        <f t="shared" ref="Q8:Y8" si="1">P8</f>
        <v>16.527025254374024</v>
      </c>
      <c r="R8" s="57">
        <f t="shared" si="1"/>
        <v>16.527025254374024</v>
      </c>
      <c r="S8" s="57">
        <f t="shared" si="1"/>
        <v>16.527025254374024</v>
      </c>
      <c r="T8" s="57">
        <f t="shared" si="1"/>
        <v>16.527025254374024</v>
      </c>
      <c r="U8" s="57">
        <f t="shared" si="1"/>
        <v>16.527025254374024</v>
      </c>
      <c r="V8" s="57">
        <f t="shared" si="1"/>
        <v>16.527025254374024</v>
      </c>
      <c r="W8" s="57">
        <f t="shared" si="1"/>
        <v>16.527025254374024</v>
      </c>
      <c r="X8" s="57">
        <f t="shared" si="1"/>
        <v>16.527025254374024</v>
      </c>
      <c r="Y8" s="57">
        <f t="shared" si="1"/>
        <v>16.527025254374024</v>
      </c>
    </row>
    <row r="11" spans="1:25" x14ac:dyDescent="0.35">
      <c r="I11" s="57" t="str">
        <f>Wirtschaftsstruktur!A12&amp;", "&amp;I12</f>
        <v>Anteil Baugewerbe an den Erwerbstätigen insgesamt, 2025</v>
      </c>
    </row>
    <row r="12" spans="1:25" x14ac:dyDescent="0.35">
      <c r="I12" s="59">
        <f>Wirtschaftsstruktur!A19</f>
        <v>2025</v>
      </c>
      <c r="J12" s="57">
        <f>Wirtschaftsstruktur!B19</f>
        <v>8.0063070449376958</v>
      </c>
      <c r="K12" s="57">
        <f>Wirtschaftsstruktur!C19</f>
        <v>6.7265368546702478</v>
      </c>
      <c r="L12" s="57">
        <f>Wirtschaftsstruktur!D19</f>
        <v>6.8920090576731372</v>
      </c>
      <c r="M12" s="57">
        <f>Wirtschaftsstruktur!E19</f>
        <v>7.1049876503054392</v>
      </c>
      <c r="N12" s="57">
        <f>Wirtschaftsstruktur!F19</f>
        <v>6.8499290802747543</v>
      </c>
    </row>
    <row r="13" spans="1:25" x14ac:dyDescent="0.35">
      <c r="O13" s="57">
        <f>Wirtschaftsstruktur!G19</f>
        <v>4.2915164306194358</v>
      </c>
    </row>
    <row r="14" spans="1:25" x14ac:dyDescent="0.35">
      <c r="P14" s="57">
        <f>Wirtschaftsstruktur!L19</f>
        <v>5.42018240875547</v>
      </c>
      <c r="Q14" s="57">
        <f>Wirtschaftsstruktur!M19</f>
        <v>5.749097106168124</v>
      </c>
      <c r="R14" s="57">
        <f>Wirtschaftsstruktur!N19</f>
        <v>3.6101430924554312</v>
      </c>
      <c r="S14" s="57">
        <f>Wirtschaftsstruktur!O19</f>
        <v>3.3557679177896738</v>
      </c>
      <c r="T14" s="57">
        <f>Wirtschaftsstruktur!P19</f>
        <v>5.2697269939065361</v>
      </c>
      <c r="U14" s="57">
        <f>Wirtschaftsstruktur!Q19</f>
        <v>6.3277198819281537</v>
      </c>
      <c r="V14" s="57">
        <f>Wirtschaftsstruktur!R19</f>
        <v>5.0658518975639852</v>
      </c>
      <c r="W14" s="57">
        <f>Wirtschaftsstruktur!S19</f>
        <v>6.0947759826713348</v>
      </c>
      <c r="X14" s="57">
        <f>Wirtschaftsstruktur!T19</f>
        <v>5.2163571883734035</v>
      </c>
      <c r="Y14" s="57">
        <f>Wirtschaftsstruktur!U19</f>
        <v>6.3968951798600555</v>
      </c>
    </row>
    <row r="15" spans="1:25" x14ac:dyDescent="0.35">
      <c r="J15" s="57">
        <f>Wirtschaftsstruktur!H19</f>
        <v>6.3518778498473401</v>
      </c>
      <c r="K15" s="57">
        <f>J15</f>
        <v>6.3518778498473401</v>
      </c>
      <c r="L15" s="57">
        <f t="shared" ref="L15:O15" si="2">K15</f>
        <v>6.3518778498473401</v>
      </c>
      <c r="M15" s="57">
        <f t="shared" si="2"/>
        <v>6.3518778498473401</v>
      </c>
      <c r="N15" s="57">
        <f t="shared" si="2"/>
        <v>6.3518778498473401</v>
      </c>
      <c r="O15" s="57">
        <f t="shared" si="2"/>
        <v>6.3518778498473401</v>
      </c>
    </row>
    <row r="16" spans="1:25" x14ac:dyDescent="0.35">
      <c r="P16" s="57">
        <f>Wirtschaftsstruktur!K19</f>
        <v>5.4597930837482362</v>
      </c>
      <c r="Q16" s="57">
        <f t="shared" ref="Q16:Y16" si="3">P16</f>
        <v>5.4597930837482362</v>
      </c>
      <c r="R16" s="57">
        <f t="shared" si="3"/>
        <v>5.4597930837482362</v>
      </c>
      <c r="S16" s="57">
        <f t="shared" si="3"/>
        <v>5.4597930837482362</v>
      </c>
      <c r="T16" s="57">
        <f t="shared" si="3"/>
        <v>5.4597930837482362</v>
      </c>
      <c r="U16" s="57">
        <f t="shared" si="3"/>
        <v>5.4597930837482362</v>
      </c>
      <c r="V16" s="57">
        <f t="shared" si="3"/>
        <v>5.4597930837482362</v>
      </c>
      <c r="W16" s="57">
        <f t="shared" si="3"/>
        <v>5.4597930837482362</v>
      </c>
      <c r="X16" s="57">
        <f t="shared" si="3"/>
        <v>5.4597930837482362</v>
      </c>
      <c r="Y16" s="57">
        <f t="shared" si="3"/>
        <v>5.4597930837482362</v>
      </c>
    </row>
    <row r="19" spans="9:25" x14ac:dyDescent="0.35">
      <c r="I19" s="57" t="str">
        <f>Wirtschaftsstruktur!A21&amp;", "&amp;I20</f>
        <v>Anteil Handel / Gastgewerbe / Verkehr an den Erwerbstätigen insgesamt, 2025</v>
      </c>
    </row>
    <row r="20" spans="9:25" x14ac:dyDescent="0.35">
      <c r="I20" s="59">
        <f>Wirtschaftsstruktur!A28</f>
        <v>2025</v>
      </c>
      <c r="J20" s="57">
        <f>Wirtschaftsstruktur!B28</f>
        <v>24.557662473345125</v>
      </c>
      <c r="K20" s="57">
        <f>Wirtschaftsstruktur!C28</f>
        <v>25.176253357206807</v>
      </c>
      <c r="L20" s="57">
        <f>Wirtschaftsstruktur!D28</f>
        <v>23.692080098246773</v>
      </c>
      <c r="M20" s="57">
        <f>Wirtschaftsstruktur!E28</f>
        <v>23.142412815222141</v>
      </c>
      <c r="N20" s="57">
        <f>Wirtschaftsstruktur!F28</f>
        <v>21.556807496772752</v>
      </c>
    </row>
    <row r="21" spans="9:25" x14ac:dyDescent="0.35">
      <c r="O21" s="57">
        <f>Wirtschaftsstruktur!G28</f>
        <v>26.170108990459344</v>
      </c>
    </row>
    <row r="22" spans="9:25" x14ac:dyDescent="0.35">
      <c r="P22" s="57">
        <f>Wirtschaftsstruktur!L28</f>
        <v>24.16590898211324</v>
      </c>
      <c r="Q22" s="57">
        <f>Wirtschaftsstruktur!M28</f>
        <v>25.366808556030211</v>
      </c>
      <c r="R22" s="57">
        <f>Wirtschaftsstruktur!N28</f>
        <v>28.899745638313373</v>
      </c>
      <c r="S22" s="57">
        <f>Wirtschaftsstruktur!O28</f>
        <v>31.219025267568384</v>
      </c>
      <c r="T22" s="57">
        <f>Wirtschaftsstruktur!P28</f>
        <v>27.446933123765511</v>
      </c>
      <c r="U22" s="57">
        <f>Wirtschaftsstruktur!Q28</f>
        <v>24.599708192655108</v>
      </c>
      <c r="V22" s="57">
        <f>Wirtschaftsstruktur!R28</f>
        <v>25.366446896096406</v>
      </c>
      <c r="W22" s="57">
        <f>Wirtschaftsstruktur!S28</f>
        <v>23.848736726847527</v>
      </c>
      <c r="X22" s="57">
        <f>Wirtschaftsstruktur!T28</f>
        <v>24.284571537035713</v>
      </c>
      <c r="Y22" s="57">
        <f>Wirtschaftsstruktur!U28</f>
        <v>26.415924984429239</v>
      </c>
    </row>
    <row r="23" spans="9:25" x14ac:dyDescent="0.35">
      <c r="J23" s="57">
        <f>Wirtschaftsstruktur!H28</f>
        <v>24.289653664851677</v>
      </c>
      <c r="K23" s="57">
        <f>J23</f>
        <v>24.289653664851677</v>
      </c>
      <c r="L23" s="57">
        <f t="shared" ref="L23:O23" si="4">K23</f>
        <v>24.289653664851677</v>
      </c>
      <c r="M23" s="57">
        <f t="shared" si="4"/>
        <v>24.289653664851677</v>
      </c>
      <c r="N23" s="57">
        <f t="shared" si="4"/>
        <v>24.289653664851677</v>
      </c>
      <c r="O23" s="57">
        <f t="shared" si="4"/>
        <v>24.289653664851677</v>
      </c>
    </row>
    <row r="24" spans="9:25" x14ac:dyDescent="0.35">
      <c r="P24" s="57">
        <f>Wirtschaftsstruktur!K28</f>
        <v>25.4733877687774</v>
      </c>
      <c r="Q24" s="57">
        <f t="shared" ref="Q24:Y24" si="5">P24</f>
        <v>25.4733877687774</v>
      </c>
      <c r="R24" s="57">
        <f t="shared" si="5"/>
        <v>25.4733877687774</v>
      </c>
      <c r="S24" s="57">
        <f t="shared" si="5"/>
        <v>25.4733877687774</v>
      </c>
      <c r="T24" s="57">
        <f t="shared" si="5"/>
        <v>25.4733877687774</v>
      </c>
      <c r="U24" s="57">
        <f t="shared" si="5"/>
        <v>25.4733877687774</v>
      </c>
      <c r="V24" s="57">
        <f t="shared" si="5"/>
        <v>25.4733877687774</v>
      </c>
      <c r="W24" s="57">
        <f t="shared" si="5"/>
        <v>25.4733877687774</v>
      </c>
      <c r="X24" s="57">
        <f t="shared" si="5"/>
        <v>25.4733877687774</v>
      </c>
      <c r="Y24" s="57">
        <f t="shared" si="5"/>
        <v>25.4733877687774</v>
      </c>
    </row>
    <row r="27" spans="9:25" x14ac:dyDescent="0.35">
      <c r="I27" s="57" t="str">
        <f>Wirtschaftsstruktur!A30&amp;", "&amp;I28</f>
        <v>Anteil Versicherungs- und Kreditgewerbe / Grundstücks- und Wohnungswesen / Unternehmensdienstleister an den Erwerbstätigen insgesamt, 2025</v>
      </c>
    </row>
    <row r="28" spans="9:25" x14ac:dyDescent="0.35">
      <c r="I28" s="59">
        <f>Wirtschaftsstruktur!A37</f>
        <v>2025</v>
      </c>
      <c r="J28" s="57">
        <f>Wirtschaftsstruktur!B37</f>
        <v>15.249433652214773</v>
      </c>
      <c r="K28" s="57">
        <f>Wirtschaftsstruktur!C37</f>
        <v>14.508462292705801</v>
      </c>
      <c r="L28" s="57">
        <f>Wirtschaftsstruktur!D37</f>
        <v>16.117427726218608</v>
      </c>
      <c r="M28" s="57">
        <f>Wirtschaftsstruktur!E37</f>
        <v>14.494577315186566</v>
      </c>
      <c r="N28" s="57">
        <f>Wirtschaftsstruktur!F37</f>
        <v>13.526244282595185</v>
      </c>
    </row>
    <row r="29" spans="9:25" x14ac:dyDescent="0.35">
      <c r="O29" s="57">
        <f>Wirtschaftsstruktur!G37</f>
        <v>23.749390318948656</v>
      </c>
    </row>
    <row r="30" spans="9:25" x14ac:dyDescent="0.35">
      <c r="P30" s="57">
        <f>Wirtschaftsstruktur!L37</f>
        <v>15.450106725541263</v>
      </c>
      <c r="Q30" s="57">
        <f>Wirtschaftsstruktur!M37</f>
        <v>16.487755692929742</v>
      </c>
      <c r="R30" s="57">
        <f>Wirtschaftsstruktur!N37</f>
        <v>19.401409634369085</v>
      </c>
      <c r="S30" s="57">
        <f>Wirtschaftsstruktur!O37</f>
        <v>24.521582547319646</v>
      </c>
      <c r="T30" s="57">
        <f>Wirtschaftsstruktur!P37</f>
        <v>21.12013488627807</v>
      </c>
      <c r="U30" s="57">
        <f>Wirtschaftsstruktur!Q37</f>
        <v>14.487454100006392</v>
      </c>
      <c r="V30" s="57">
        <f>Wirtschaftsstruktur!R37</f>
        <v>17.473274662802996</v>
      </c>
      <c r="W30" s="57">
        <f>Wirtschaftsstruktur!S37</f>
        <v>13.684572209497231</v>
      </c>
      <c r="X30" s="57">
        <f>Wirtschaftsstruktur!T37</f>
        <v>15.407157480452218</v>
      </c>
      <c r="Y30" s="57">
        <f>Wirtschaftsstruktur!U37</f>
        <v>14.737346092905209</v>
      </c>
    </row>
    <row r="31" spans="9:25" x14ac:dyDescent="0.35">
      <c r="J31" s="57">
        <f>Wirtschaftsstruktur!H37</f>
        <v>17.390730671133127</v>
      </c>
      <c r="K31" s="57">
        <f>J31</f>
        <v>17.390730671133127</v>
      </c>
      <c r="L31" s="57">
        <f t="shared" ref="L31:O31" si="6">K31</f>
        <v>17.390730671133127</v>
      </c>
      <c r="M31" s="57">
        <f t="shared" si="6"/>
        <v>17.390730671133127</v>
      </c>
      <c r="N31" s="57">
        <f t="shared" si="6"/>
        <v>17.390730671133127</v>
      </c>
      <c r="O31" s="57">
        <f t="shared" si="6"/>
        <v>17.390730671133127</v>
      </c>
    </row>
    <row r="32" spans="9:25" x14ac:dyDescent="0.35">
      <c r="P32" s="57">
        <f>Wirtschaftsstruktur!K37</f>
        <v>16.876681736711106</v>
      </c>
      <c r="Q32" s="57">
        <f t="shared" ref="Q32:Y32" si="7">P32</f>
        <v>16.876681736711106</v>
      </c>
      <c r="R32" s="57">
        <f t="shared" si="7"/>
        <v>16.876681736711106</v>
      </c>
      <c r="S32" s="57">
        <f t="shared" si="7"/>
        <v>16.876681736711106</v>
      </c>
      <c r="T32" s="57">
        <f t="shared" si="7"/>
        <v>16.876681736711106</v>
      </c>
      <c r="U32" s="57">
        <f t="shared" si="7"/>
        <v>16.876681736711106</v>
      </c>
      <c r="V32" s="57">
        <f t="shared" si="7"/>
        <v>16.876681736711106</v>
      </c>
      <c r="W32" s="57">
        <f t="shared" si="7"/>
        <v>16.876681736711106</v>
      </c>
      <c r="X32" s="57">
        <f t="shared" si="7"/>
        <v>16.876681736711106</v>
      </c>
      <c r="Y32" s="57">
        <f t="shared" si="7"/>
        <v>16.876681736711106</v>
      </c>
    </row>
    <row r="35" spans="9:25" x14ac:dyDescent="0.35">
      <c r="I35" s="57" t="str">
        <f>Wirtschaftsstruktur!A39&amp;", "&amp;I36</f>
        <v>Anteil öffentliche und Sonstige Dienstleister / Gesundheitswesen / Erziehung und Unterricht an den Erwerbstätigen insgesamt, 2025</v>
      </c>
    </row>
    <row r="36" spans="9:25" x14ac:dyDescent="0.35">
      <c r="I36" s="59">
        <f>Wirtschaftsstruktur!A46</f>
        <v>2025</v>
      </c>
      <c r="J36" s="59">
        <f>Wirtschaftsstruktur!B46</f>
        <v>36.654361162323283</v>
      </c>
      <c r="K36" s="59">
        <f>Wirtschaftsstruktur!C46</f>
        <v>39.304898324593935</v>
      </c>
      <c r="L36" s="59">
        <f>Wirtschaftsstruktur!D46</f>
        <v>34.152706982517486</v>
      </c>
      <c r="M36" s="59">
        <f>Wirtschaftsstruktur!E46</f>
        <v>36.323958407448437</v>
      </c>
      <c r="N36" s="59">
        <f>Wirtschaftsstruktur!F46</f>
        <v>34.888122141297586</v>
      </c>
    </row>
    <row r="37" spans="9:25" x14ac:dyDescent="0.35">
      <c r="I37" s="59"/>
      <c r="O37" s="59">
        <f>Wirtschaftsstruktur!G46</f>
        <v>39.422637742333968</v>
      </c>
    </row>
    <row r="38" spans="9:25" x14ac:dyDescent="0.35">
      <c r="P38" s="57">
        <f>Wirtschaftsstruktur!L46</f>
        <v>30.2585348077763</v>
      </c>
      <c r="Q38" s="57">
        <f>Wirtschaftsstruktur!M46</f>
        <v>30.84263741510766</v>
      </c>
      <c r="R38" s="57">
        <f>Wirtschaftsstruktur!N46</f>
        <v>34.17791871631389</v>
      </c>
      <c r="S38" s="57">
        <f>Wirtschaftsstruktur!O46</f>
        <v>30.981194818699009</v>
      </c>
      <c r="T38" s="57">
        <f>Wirtschaftsstruktur!P46</f>
        <v>31.488882402791614</v>
      </c>
      <c r="U38" s="57">
        <f>Wirtschaftsstruktur!Q46</f>
        <v>34.846805860389495</v>
      </c>
      <c r="V38" s="57">
        <f>Wirtschaftsstruktur!R46</f>
        <v>35.214503963269124</v>
      </c>
      <c r="W38" s="57">
        <f>Wirtschaftsstruktur!S46</f>
        <v>36.477726084025761</v>
      </c>
      <c r="X38" s="57">
        <f>Wirtschaftsstruktur!T46</f>
        <v>36.190269591845038</v>
      </c>
      <c r="Y38" s="57">
        <f>Wirtschaftsstruktur!U46</f>
        <v>37.141931640127055</v>
      </c>
    </row>
    <row r="39" spans="9:25" x14ac:dyDescent="0.35">
      <c r="J39" s="59">
        <f>Wirtschaftsstruktur!H46</f>
        <v>36.757384217086027</v>
      </c>
      <c r="K39" s="59">
        <f>J39</f>
        <v>36.757384217086027</v>
      </c>
      <c r="L39" s="57">
        <f>K39</f>
        <v>36.757384217086027</v>
      </c>
      <c r="M39" s="57">
        <f>L39</f>
        <v>36.757384217086027</v>
      </c>
      <c r="N39" s="57">
        <f>M39</f>
        <v>36.757384217086027</v>
      </c>
      <c r="O39" s="57">
        <f>N39</f>
        <v>36.757384217086027</v>
      </c>
    </row>
    <row r="40" spans="9:25" x14ac:dyDescent="0.35">
      <c r="P40" s="57">
        <f>Wirtschaftsstruktur!K46</f>
        <v>33.059880274002666</v>
      </c>
      <c r="Q40" s="57">
        <f t="shared" ref="Q40:Y40" si="8">P40</f>
        <v>33.059880274002666</v>
      </c>
      <c r="R40" s="57">
        <f t="shared" si="8"/>
        <v>33.059880274002666</v>
      </c>
      <c r="S40" s="57">
        <f t="shared" si="8"/>
        <v>33.059880274002666</v>
      </c>
      <c r="T40" s="57">
        <f t="shared" si="8"/>
        <v>33.059880274002666</v>
      </c>
      <c r="U40" s="57">
        <f t="shared" si="8"/>
        <v>33.059880274002666</v>
      </c>
      <c r="V40" s="57">
        <f t="shared" si="8"/>
        <v>33.059880274002666</v>
      </c>
      <c r="W40" s="57">
        <f t="shared" si="8"/>
        <v>33.059880274002666</v>
      </c>
      <c r="X40" s="57">
        <f t="shared" si="8"/>
        <v>33.059880274002666</v>
      </c>
      <c r="Y40" s="57">
        <f t="shared" si="8"/>
        <v>33.059880274002666</v>
      </c>
    </row>
    <row r="45" spans="9:25" x14ac:dyDescent="0.35">
      <c r="I45" s="57" t="str">
        <f>Wirtschaftsstruktur!A48&amp;", "&amp;I46</f>
        <v>Anteil Verarbeitendes Gewerbe an der Bruttowertschöpfung (nominal) insgesamt, 2025</v>
      </c>
    </row>
    <row r="46" spans="9:25" x14ac:dyDescent="0.35">
      <c r="I46" s="59">
        <f>Wirtschaftsstruktur!A55</f>
        <v>2025</v>
      </c>
      <c r="J46" s="59">
        <f>Wirtschaftsstruktur!B55</f>
        <v>12.504970526310293</v>
      </c>
      <c r="K46" s="59">
        <f>Wirtschaftsstruktur!C55</f>
        <v>11.560867057469114</v>
      </c>
      <c r="L46" s="59">
        <f>Wirtschaftsstruktur!D55</f>
        <v>17.875948366978054</v>
      </c>
      <c r="M46" s="59">
        <f>Wirtschaftsstruktur!E55</f>
        <v>17.058739604077168</v>
      </c>
      <c r="N46" s="59">
        <f>Wirtschaftsstruktur!F55</f>
        <v>21.403377518275352</v>
      </c>
    </row>
    <row r="47" spans="9:25" x14ac:dyDescent="0.35">
      <c r="O47" s="59">
        <f>Wirtschaftsstruktur!G55</f>
        <v>6.5882336752896773</v>
      </c>
      <c r="S47" s="60"/>
    </row>
    <row r="48" spans="9:25" x14ac:dyDescent="0.35">
      <c r="P48" s="59">
        <f>Wirtschaftsstruktur!L55</f>
        <v>29.685813098938656</v>
      </c>
      <c r="Q48" s="59">
        <f>Wirtschaftsstruktur!M55</f>
        <v>23.100903260851837</v>
      </c>
      <c r="R48" s="59">
        <f>Wirtschaftsstruktur!N55</f>
        <v>21.379083005071696</v>
      </c>
      <c r="S48" s="59">
        <f>Wirtschaftsstruktur!O55</f>
        <v>12.728288365298731</v>
      </c>
      <c r="T48" s="59">
        <f>Wirtschaftsstruktur!P55</f>
        <v>14.916572668831929</v>
      </c>
      <c r="U48" s="59">
        <f>Wirtschaftsstruktur!Q55</f>
        <v>20.966513387118876</v>
      </c>
      <c r="V48" s="59">
        <f>Wirtschaftsstruktur!R55</f>
        <v>16.503625344113413</v>
      </c>
      <c r="W48" s="59">
        <f>Wirtschaftsstruktur!S55</f>
        <v>20.171552842281727</v>
      </c>
      <c r="X48" s="59">
        <f>Wirtschaftsstruktur!T55</f>
        <v>19.153974272277647</v>
      </c>
      <c r="Y48" s="59">
        <f>Wirtschaftsstruktur!U55</f>
        <v>14.080897803230485</v>
      </c>
    </row>
    <row r="49" spans="9:25" x14ac:dyDescent="0.35">
      <c r="J49" s="60">
        <f>Wirtschaftsstruktur!H55</f>
        <v>13.399020978902957</v>
      </c>
      <c r="K49" s="60">
        <f>J49</f>
        <v>13.399020978902957</v>
      </c>
      <c r="L49" s="57">
        <f t="shared" ref="L49:O49" si="9">K49</f>
        <v>13.399020978902957</v>
      </c>
      <c r="M49" s="57">
        <f t="shared" si="9"/>
        <v>13.399020978902957</v>
      </c>
      <c r="N49" s="57">
        <f t="shared" si="9"/>
        <v>13.399020978902957</v>
      </c>
      <c r="O49" s="57">
        <f t="shared" si="9"/>
        <v>13.399020978902957</v>
      </c>
    </row>
    <row r="50" spans="9:25" x14ac:dyDescent="0.35">
      <c r="P50" s="60">
        <f>Wirtschaftsstruktur!K55</f>
        <v>20.621714488054348</v>
      </c>
      <c r="Q50" s="60">
        <f t="shared" ref="Q50:Y50" si="10">P50</f>
        <v>20.621714488054348</v>
      </c>
      <c r="R50" s="57">
        <f t="shared" si="10"/>
        <v>20.621714488054348</v>
      </c>
      <c r="S50" s="57">
        <f t="shared" si="10"/>
        <v>20.621714488054348</v>
      </c>
      <c r="T50" s="57">
        <f t="shared" si="10"/>
        <v>20.621714488054348</v>
      </c>
      <c r="U50" s="57">
        <f t="shared" si="10"/>
        <v>20.621714488054348</v>
      </c>
      <c r="V50" s="57">
        <f t="shared" si="10"/>
        <v>20.621714488054348</v>
      </c>
      <c r="W50" s="57">
        <f t="shared" si="10"/>
        <v>20.621714488054348</v>
      </c>
      <c r="X50" s="57">
        <f t="shared" si="10"/>
        <v>20.621714488054348</v>
      </c>
      <c r="Y50" s="57">
        <f t="shared" si="10"/>
        <v>20.621714488054348</v>
      </c>
    </row>
    <row r="52" spans="9:25" x14ac:dyDescent="0.35">
      <c r="I52" s="57" t="str">
        <f>Wirtschaftsstruktur!A57&amp;", "&amp;I53</f>
        <v>Anteil Baugewerbe an der Bruttowertschöpfung (nominal) insgesamt, 2025</v>
      </c>
    </row>
    <row r="53" spans="9:25" x14ac:dyDescent="0.35">
      <c r="I53" s="57">
        <f>Wirtschaftsstruktur!A64</f>
        <v>2025</v>
      </c>
      <c r="J53" s="57">
        <f>Wirtschaftsstruktur!B64</f>
        <v>6.605975697356163</v>
      </c>
      <c r="K53" s="57">
        <f>Wirtschaftsstruktur!C64</f>
        <v>6.3024728635464795</v>
      </c>
      <c r="L53" s="57">
        <f>Wirtschaftsstruktur!D64</f>
        <v>6.5182803980563326</v>
      </c>
      <c r="M53" s="57">
        <f>Wirtschaftsstruktur!E64</f>
        <v>6.8165853556334062</v>
      </c>
      <c r="N53" s="57">
        <f>Wirtschaftsstruktur!F64</f>
        <v>6.0744899827025538</v>
      </c>
    </row>
    <row r="54" spans="9:25" x14ac:dyDescent="0.35">
      <c r="O54" s="57">
        <f>Wirtschaftsstruktur!G64</f>
        <v>4.2738545593778747</v>
      </c>
    </row>
    <row r="55" spans="9:25" x14ac:dyDescent="0.35">
      <c r="P55" s="57">
        <f>Wirtschaftsstruktur!L64</f>
        <v>4.6259345977093513</v>
      </c>
      <c r="Q55" s="57">
        <f>Wirtschaftsstruktur!M64</f>
        <v>5.3771784255380251</v>
      </c>
      <c r="R55" s="57">
        <f>Wirtschaftsstruktur!N64</f>
        <v>2.749381534641961</v>
      </c>
      <c r="S55" s="57">
        <f>Wirtschaftsstruktur!O64</f>
        <v>2.8546140394810919</v>
      </c>
      <c r="T55" s="57">
        <f>Wirtschaftsstruktur!P64</f>
        <v>3.9259202006758502</v>
      </c>
      <c r="U55" s="57">
        <f>Wirtschaftsstruktur!Q64</f>
        <v>5.7754013251989891</v>
      </c>
      <c r="V55" s="57">
        <f>Wirtschaftsstruktur!R64</f>
        <v>4.4006913991652672</v>
      </c>
      <c r="W55" s="57">
        <f>Wirtschaftsstruktur!S64</f>
        <v>5.8221923370970536</v>
      </c>
      <c r="X55" s="57">
        <f>Wirtschaftsstruktur!T64</f>
        <v>4.7119702279771492</v>
      </c>
      <c r="Y55" s="57">
        <f>Wirtschaftsstruktur!U64</f>
        <v>5.4782620051595234</v>
      </c>
    </row>
    <row r="56" spans="9:25" x14ac:dyDescent="0.35">
      <c r="J56" s="57">
        <f>Wirtschaftsstruktur!H64</f>
        <v>5.8120199168532931</v>
      </c>
      <c r="K56" s="57">
        <f t="shared" ref="K56:O56" si="11">J56</f>
        <v>5.8120199168532931</v>
      </c>
      <c r="L56" s="57">
        <f t="shared" si="11"/>
        <v>5.8120199168532931</v>
      </c>
      <c r="M56" s="57">
        <f t="shared" si="11"/>
        <v>5.8120199168532931</v>
      </c>
      <c r="N56" s="57">
        <f t="shared" si="11"/>
        <v>5.8120199168532931</v>
      </c>
      <c r="O56" s="57">
        <f t="shared" si="11"/>
        <v>5.8120199168532931</v>
      </c>
    </row>
    <row r="57" spans="9:25" x14ac:dyDescent="0.35">
      <c r="P57" s="57">
        <f>Wirtschaftsstruktur!K64</f>
        <v>4.776232482210836</v>
      </c>
      <c r="Q57" s="57">
        <f t="shared" ref="Q57:Y57" si="12">P57</f>
        <v>4.776232482210836</v>
      </c>
      <c r="R57" s="57">
        <f t="shared" si="12"/>
        <v>4.776232482210836</v>
      </c>
      <c r="S57" s="57">
        <f t="shared" si="12"/>
        <v>4.776232482210836</v>
      </c>
      <c r="T57" s="57">
        <f t="shared" si="12"/>
        <v>4.776232482210836</v>
      </c>
      <c r="U57" s="57">
        <f t="shared" si="12"/>
        <v>4.776232482210836</v>
      </c>
      <c r="V57" s="57">
        <f t="shared" si="12"/>
        <v>4.776232482210836</v>
      </c>
      <c r="W57" s="57">
        <f t="shared" si="12"/>
        <v>4.776232482210836</v>
      </c>
      <c r="X57" s="57">
        <f t="shared" si="12"/>
        <v>4.776232482210836</v>
      </c>
      <c r="Y57" s="57">
        <f t="shared" si="12"/>
        <v>4.776232482210836</v>
      </c>
    </row>
    <row r="59" spans="9:25" x14ac:dyDescent="0.35">
      <c r="I59" s="57" t="str">
        <f>Wirtschaftsstruktur!A66&amp;", "&amp;I60</f>
        <v>Anteil Handel / Gastgewerbe / Verkehr an der Bruttowertschöpfung (nominal) insgesamt, 2025</v>
      </c>
    </row>
    <row r="60" spans="9:25" x14ac:dyDescent="0.35">
      <c r="I60" s="57">
        <f>Wirtschaftsstruktur!A73</f>
        <v>2025</v>
      </c>
      <c r="J60" s="57">
        <f>Wirtschaftsstruktur!B73</f>
        <v>19.660678100276684</v>
      </c>
      <c r="K60" s="57">
        <f>Wirtschaftsstruktur!C73</f>
        <v>19.846794632566926</v>
      </c>
      <c r="L60" s="57">
        <f>Wirtschaftsstruktur!D73</f>
        <v>19.320706471185819</v>
      </c>
      <c r="M60" s="57">
        <f>Wirtschaftsstruktur!E73</f>
        <v>17.933708725934903</v>
      </c>
      <c r="N60" s="57">
        <f>Wirtschaftsstruktur!F73</f>
        <v>16.116222218223609</v>
      </c>
    </row>
    <row r="61" spans="9:25" x14ac:dyDescent="0.35">
      <c r="O61" s="57">
        <f>Wirtschaftsstruktur!G73</f>
        <v>23.985446800879316</v>
      </c>
    </row>
    <row r="62" spans="9:25" x14ac:dyDescent="0.35">
      <c r="P62" s="57">
        <f>Wirtschaftsstruktur!L73</f>
        <v>19.790419480885877</v>
      </c>
      <c r="Q62" s="57">
        <f>Wirtschaftsstruktur!M73</f>
        <v>20.978465577075202</v>
      </c>
      <c r="R62" s="57">
        <f>Wirtschaftsstruktur!N73</f>
        <v>25.030197758609855</v>
      </c>
      <c r="S62" s="57">
        <f>Wirtschaftsstruktur!O73</f>
        <v>31.323633600191691</v>
      </c>
      <c r="T62" s="57">
        <f>Wirtschaftsstruktur!P73</f>
        <v>25.195419111436856</v>
      </c>
      <c r="U62" s="57">
        <f>Wirtschaftsstruktur!Q73</f>
        <v>18.570328617836495</v>
      </c>
      <c r="V62" s="57">
        <f>Wirtschaftsstruktur!R73</f>
        <v>22.120759799670473</v>
      </c>
      <c r="W62" s="57">
        <f>Wirtschaftsstruktur!S73</f>
        <v>20.196986652933841</v>
      </c>
      <c r="X62" s="57">
        <f>Wirtschaftsstruktur!T73</f>
        <v>19.826732585200109</v>
      </c>
      <c r="Y62" s="57">
        <f>Wirtschaftsstruktur!U73</f>
        <v>22.696961729405484</v>
      </c>
    </row>
    <row r="63" spans="9:25" x14ac:dyDescent="0.35">
      <c r="J63" s="57">
        <f>Wirtschaftsstruktur!H73</f>
        <v>20.319254069490711</v>
      </c>
      <c r="K63" s="57">
        <f t="shared" ref="K63:O63" si="13">J63</f>
        <v>20.319254069490711</v>
      </c>
      <c r="L63" s="57">
        <f t="shared" si="13"/>
        <v>20.319254069490711</v>
      </c>
      <c r="M63" s="57">
        <f t="shared" si="13"/>
        <v>20.319254069490711</v>
      </c>
      <c r="N63" s="57">
        <f t="shared" si="13"/>
        <v>20.319254069490711</v>
      </c>
      <c r="O63" s="57">
        <f t="shared" si="13"/>
        <v>20.319254069490711</v>
      </c>
    </row>
    <row r="64" spans="9:25" x14ac:dyDescent="0.35">
      <c r="P64" s="57">
        <f>Wirtschaftsstruktur!K73</f>
        <v>21.736004413776456</v>
      </c>
      <c r="Q64" s="57">
        <f t="shared" ref="Q64:Y64" si="14">P64</f>
        <v>21.736004413776456</v>
      </c>
      <c r="R64" s="57">
        <f t="shared" si="14"/>
        <v>21.736004413776456</v>
      </c>
      <c r="S64" s="57">
        <f t="shared" si="14"/>
        <v>21.736004413776456</v>
      </c>
      <c r="T64" s="57">
        <f t="shared" si="14"/>
        <v>21.736004413776456</v>
      </c>
      <c r="U64" s="57">
        <f t="shared" si="14"/>
        <v>21.736004413776456</v>
      </c>
      <c r="V64" s="57">
        <f t="shared" si="14"/>
        <v>21.736004413776456</v>
      </c>
      <c r="W64" s="57">
        <f t="shared" si="14"/>
        <v>21.736004413776456</v>
      </c>
      <c r="X64" s="57">
        <f t="shared" si="14"/>
        <v>21.736004413776456</v>
      </c>
      <c r="Y64" s="57">
        <f t="shared" si="14"/>
        <v>21.736004413776456</v>
      </c>
    </row>
    <row r="67" spans="9:25" x14ac:dyDescent="0.35">
      <c r="I67" s="57" t="str">
        <f>Wirtschaftsstruktur!A75&amp;", "&amp;I68</f>
        <v>Anteil Versicherungs- und Kreditgewerbe / Grundstücks- und Wohnungswesen / Unternehmensdienstleister an der Bruttowertschöpfung (nominal) insgesamt, 2025</v>
      </c>
    </row>
    <row r="68" spans="9:25" x14ac:dyDescent="0.35">
      <c r="I68" s="57">
        <f>Wirtschaftsstruktur!A82</f>
        <v>2025</v>
      </c>
      <c r="J68" s="57">
        <f>Wirtschaftsstruktur!B82</f>
        <v>22.705419386943266</v>
      </c>
      <c r="K68" s="57">
        <f>Wirtschaftsstruktur!C82</f>
        <v>20.24528125170702</v>
      </c>
      <c r="L68" s="57">
        <f>Wirtschaftsstruktur!D82</f>
        <v>21.165258952157558</v>
      </c>
      <c r="M68" s="57">
        <f>Wirtschaftsstruktur!E82</f>
        <v>18.256155268309513</v>
      </c>
      <c r="N68" s="57">
        <f>Wirtschaftsstruktur!F82</f>
        <v>18.016432046323427</v>
      </c>
    </row>
    <row r="69" spans="9:25" x14ac:dyDescent="0.35">
      <c r="O69" s="57">
        <f>Wirtschaftsstruktur!G82</f>
        <v>31.368975725875909</v>
      </c>
    </row>
    <row r="70" spans="9:25" x14ac:dyDescent="0.35">
      <c r="P70" s="57">
        <f>Wirtschaftsstruktur!L82</f>
        <v>23.635116093796029</v>
      </c>
      <c r="Q70" s="57">
        <f>Wirtschaftsstruktur!M82</f>
        <v>27.023641213236179</v>
      </c>
      <c r="R70" s="57">
        <f>Wirtschaftsstruktur!N82</f>
        <v>23.473076892936927</v>
      </c>
      <c r="S70" s="57">
        <f>Wirtschaftsstruktur!O82</f>
        <v>31.399713032831976</v>
      </c>
      <c r="T70" s="57">
        <f>Wirtschaftsstruktur!P82</f>
        <v>32.551973707161714</v>
      </c>
      <c r="U70" s="57">
        <f>Wirtschaftsstruktur!Q82</f>
        <v>23.571167973928976</v>
      </c>
      <c r="V70" s="57">
        <f>Wirtschaftsstruktur!R82</f>
        <v>26.427889321557497</v>
      </c>
      <c r="W70" s="57">
        <f>Wirtschaftsstruktur!S82</f>
        <v>22.631143101086913</v>
      </c>
      <c r="X70" s="57">
        <f>Wirtschaftsstruktur!T82</f>
        <v>23.523957147441475</v>
      </c>
      <c r="Y70" s="57">
        <f>Wirtschaftsstruktur!U82</f>
        <v>23.010728449595213</v>
      </c>
    </row>
    <row r="71" spans="9:25" x14ac:dyDescent="0.35">
      <c r="J71" s="57">
        <f>Wirtschaftsstruktur!H82</f>
        <v>23.73028477449941</v>
      </c>
      <c r="K71" s="57">
        <f t="shared" ref="K71" si="15">J71</f>
        <v>23.73028477449941</v>
      </c>
      <c r="L71" s="57">
        <f t="shared" ref="L71" si="16">K71</f>
        <v>23.73028477449941</v>
      </c>
      <c r="M71" s="57">
        <f t="shared" ref="M71" si="17">L71</f>
        <v>23.73028477449941</v>
      </c>
      <c r="N71" s="57">
        <f t="shared" ref="N71" si="18">M71</f>
        <v>23.73028477449941</v>
      </c>
      <c r="O71" s="57">
        <f t="shared" ref="O71" si="19">N71</f>
        <v>23.73028477449941</v>
      </c>
    </row>
    <row r="72" spans="9:25" x14ac:dyDescent="0.35">
      <c r="P72" s="57">
        <f>Wirtschaftsstruktur!K82</f>
        <v>26.231090584554757</v>
      </c>
      <c r="Q72" s="57">
        <f t="shared" ref="Q72" si="20">P72</f>
        <v>26.231090584554757</v>
      </c>
      <c r="R72" s="57">
        <f t="shared" ref="R72" si="21">Q72</f>
        <v>26.231090584554757</v>
      </c>
      <c r="S72" s="57">
        <f t="shared" ref="S72" si="22">R72</f>
        <v>26.231090584554757</v>
      </c>
      <c r="T72" s="57">
        <f t="shared" ref="T72" si="23">S72</f>
        <v>26.231090584554757</v>
      </c>
      <c r="U72" s="57">
        <f t="shared" ref="U72" si="24">T72</f>
        <v>26.231090584554757</v>
      </c>
      <c r="V72" s="57">
        <f t="shared" ref="V72" si="25">U72</f>
        <v>26.231090584554757</v>
      </c>
      <c r="W72" s="57">
        <f t="shared" ref="W72" si="26">V72</f>
        <v>26.231090584554757</v>
      </c>
      <c r="X72" s="57">
        <f t="shared" ref="X72" si="27">W72</f>
        <v>26.231090584554757</v>
      </c>
      <c r="Y72" s="57">
        <f t="shared" ref="Y72" si="28">X72</f>
        <v>26.231090584554757</v>
      </c>
    </row>
    <row r="75" spans="9:25" x14ac:dyDescent="0.35">
      <c r="I75" s="57" t="str">
        <f>Wirtschaftsstruktur!A84&amp;", "&amp;I76</f>
        <v>Anteil öffentliche und sonstige Dienstleister / Gesundheitswesen / Erziehung und Unterricht an der Bruttowertschöpfung (nominal) insgesamt, 2025</v>
      </c>
    </row>
    <row r="76" spans="9:25" x14ac:dyDescent="0.35">
      <c r="I76" s="57">
        <f>Wirtschaftsstruktur!A91</f>
        <v>2025</v>
      </c>
      <c r="J76" s="57">
        <f>Wirtschaftsstruktur!B91</f>
        <v>29.346139140172038</v>
      </c>
      <c r="K76" s="57">
        <f>Wirtschaftsstruktur!C91</f>
        <v>32.654117240004396</v>
      </c>
      <c r="L76" s="57">
        <f>Wirtschaftsstruktur!D91</f>
        <v>29.079654174748939</v>
      </c>
      <c r="M76" s="57">
        <f>Wirtschaftsstruktur!E91</f>
        <v>30.331098166978855</v>
      </c>
      <c r="N76" s="57">
        <f>Wirtschaftsstruktur!F91</f>
        <v>31.842841794222863</v>
      </c>
    </row>
    <row r="77" spans="9:25" x14ac:dyDescent="0.35">
      <c r="O77" s="57">
        <f>Wirtschaftsstruktur!G91</f>
        <v>31.454318335222954</v>
      </c>
    </row>
    <row r="78" spans="9:25" x14ac:dyDescent="0.35">
      <c r="P78" s="57">
        <f>Wirtschaftsstruktur!L91</f>
        <v>19.362575543134209</v>
      </c>
      <c r="Q78" s="57">
        <f>Wirtschaftsstruktur!M91</f>
        <v>20.100849324228978</v>
      </c>
      <c r="R78" s="57">
        <f>Wirtschaftsstruktur!N91</f>
        <v>24.645528171406987</v>
      </c>
      <c r="S78" s="57">
        <f>Wirtschaftsstruktur!O91</f>
        <v>19.268193667630381</v>
      </c>
      <c r="T78" s="57">
        <f>Wirtschaftsstruktur!P91</f>
        <v>20.76228656754277</v>
      </c>
      <c r="U78" s="57">
        <f>Wirtschaftsstruktur!Q91</f>
        <v>24.578392241302225</v>
      </c>
      <c r="V78" s="57">
        <f>Wirtschaftsstruktur!R91</f>
        <v>25.952670510707932</v>
      </c>
      <c r="W78" s="57">
        <f>Wirtschaftsstruktur!S91</f>
        <v>26.162827530174603</v>
      </c>
      <c r="X78" s="57">
        <f>Wirtschaftsstruktur!T91</f>
        <v>28.583274638392275</v>
      </c>
      <c r="Y78" s="57">
        <f>Wirtschaftsstruktur!U91</f>
        <v>27.820781944620453</v>
      </c>
    </row>
    <row r="79" spans="9:25" x14ac:dyDescent="0.35">
      <c r="J79" s="57">
        <f>Wirtschaftsstruktur!H91</f>
        <v>30.613166394928054</v>
      </c>
      <c r="K79" s="57">
        <f t="shared" ref="K79" si="29">J79</f>
        <v>30.613166394928054</v>
      </c>
      <c r="L79" s="57">
        <f t="shared" ref="L79" si="30">K79</f>
        <v>30.613166394928054</v>
      </c>
      <c r="M79" s="57">
        <f t="shared" ref="M79" si="31">L79</f>
        <v>30.613166394928054</v>
      </c>
      <c r="N79" s="57">
        <f t="shared" ref="N79" si="32">M79</f>
        <v>30.613166394928054</v>
      </c>
      <c r="O79" s="57">
        <f t="shared" ref="O79" si="33">N79</f>
        <v>30.613166394928054</v>
      </c>
    </row>
    <row r="80" spans="9:25" x14ac:dyDescent="0.35">
      <c r="P80" s="57">
        <f>Wirtschaftsstruktur!K91</f>
        <v>22.612682395399947</v>
      </c>
      <c r="Q80" s="57">
        <f t="shared" ref="Q80" si="34">P80</f>
        <v>22.612682395399947</v>
      </c>
      <c r="R80" s="57">
        <f t="shared" ref="R80" si="35">Q80</f>
        <v>22.612682395399947</v>
      </c>
      <c r="S80" s="57">
        <f t="shared" ref="S80" si="36">R80</f>
        <v>22.612682395399947</v>
      </c>
      <c r="T80" s="57">
        <f t="shared" ref="T80" si="37">S80</f>
        <v>22.612682395399947</v>
      </c>
      <c r="U80" s="57">
        <f t="shared" ref="U80" si="38">T80</f>
        <v>22.612682395399947</v>
      </c>
      <c r="V80" s="57">
        <f t="shared" ref="V80" si="39">U80</f>
        <v>22.612682395399947</v>
      </c>
      <c r="W80" s="57">
        <f t="shared" ref="W80" si="40">V80</f>
        <v>22.612682395399947</v>
      </c>
      <c r="X80" s="57">
        <f t="shared" ref="X80" si="41">W80</f>
        <v>22.612682395399947</v>
      </c>
      <c r="Y80" s="57">
        <f t="shared" ref="Y80" si="42">X80</f>
        <v>22.612682395399947</v>
      </c>
    </row>
  </sheetDat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65C8-FB95-4471-AC9B-EB53C9DBD378}">
  <sheetPr codeName="Tabelle18"/>
  <dimension ref="A1:AA112"/>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453125" defaultRowHeight="14.5" x14ac:dyDescent="0.35"/>
  <cols>
    <col min="8" max="8" width="10.81640625" style="4"/>
    <col min="24" max="24" width="14.1796875" customWidth="1"/>
    <col min="26" max="26" width="14.54296875" customWidth="1"/>
  </cols>
  <sheetData>
    <row r="1" spans="1:27" x14ac:dyDescent="0.35">
      <c r="A1" s="4" t="s">
        <v>780</v>
      </c>
    </row>
    <row r="2" spans="1:27" s="41" customFormat="1" ht="43"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t="s">
        <v>942</v>
      </c>
    </row>
    <row r="4" spans="1:27" x14ac:dyDescent="0.35">
      <c r="A4" s="4" t="str">
        <f>'[1]Struktur SVB'!A12</f>
        <v>mit akademischem Berufsabschluss</v>
      </c>
    </row>
    <row r="5" spans="1:27" x14ac:dyDescent="0.35">
      <c r="A5" s="7">
        <f>'[1]SVB Strukturdaten'!A222</f>
        <v>2019</v>
      </c>
      <c r="B5" s="3">
        <f>'[1]SVB Strukturdaten'!B222</f>
        <v>13.514500728197396</v>
      </c>
      <c r="C5" s="3">
        <f>'[1]SVB Strukturdaten'!C222</f>
        <v>12.89941400851346</v>
      </c>
      <c r="D5" s="3">
        <f>'[1]SVB Strukturdaten'!D222</f>
        <v>17.441728163288523</v>
      </c>
      <c r="E5" s="3">
        <f>'[1]SVB Strukturdaten'!E222</f>
        <v>12.756708477243528</v>
      </c>
      <c r="F5" s="3">
        <f>'[1]SVB Strukturdaten'!F222</f>
        <v>13.423214086012154</v>
      </c>
      <c r="G5" s="3">
        <f>'[1]SVB Strukturdaten'!G222</f>
        <v>27.681764394808077</v>
      </c>
      <c r="H5" s="14">
        <f>'[1]SVB Strukturdaten'!H222</f>
        <v>17.875694224841908</v>
      </c>
      <c r="I5" s="3">
        <f>'[1]SVB Strukturdaten'!I222</f>
        <v>14.656590629440073</v>
      </c>
      <c r="J5" s="3">
        <f>'[1]SVB Strukturdaten'!J222</f>
        <v>17.152931504901581</v>
      </c>
      <c r="K5" s="3">
        <f>'[1]SVB Strukturdaten'!K222</f>
        <v>16.562001922608577</v>
      </c>
      <c r="L5" s="3">
        <f>'[1]SVB Strukturdaten'!L222</f>
        <v>18.136376233070163</v>
      </c>
      <c r="M5" s="3">
        <f>'[1]SVB Strukturdaten'!M222</f>
        <v>17.503469668130517</v>
      </c>
      <c r="N5" s="3">
        <f>'[1]SVB Strukturdaten'!N222</f>
        <v>17.860188701264889</v>
      </c>
      <c r="O5" s="3">
        <f>'[1]SVB Strukturdaten'!O222</f>
        <v>24.506882461019465</v>
      </c>
      <c r="P5" s="3">
        <f>'[1]SVB Strukturdaten'!P222</f>
        <v>19.719795474034385</v>
      </c>
      <c r="Q5" s="3">
        <f>'[1]SVB Strukturdaten'!Q222</f>
        <v>13.087052291221625</v>
      </c>
      <c r="R5" s="3">
        <f>'[1]SVB Strukturdaten'!R222</f>
        <v>15.63700400871266</v>
      </c>
      <c r="S5" s="3">
        <f>'[1]SVB Strukturdaten'!S222</f>
        <v>12.330902080835372</v>
      </c>
      <c r="T5" s="3">
        <f>'[1]SVB Strukturdaten'!T222</f>
        <v>12.22506694466589</v>
      </c>
      <c r="U5" s="3">
        <f>'[1]SVB Strukturdaten'!U222</f>
        <v>11.737688593934802</v>
      </c>
      <c r="V5" s="3">
        <f>'[1]SVB Strukturdaten'!V222</f>
        <v>16.805352081831789</v>
      </c>
      <c r="X5" s="18" t="str">
        <f t="shared" ref="X5:X10" si="0">HLOOKUP(Y5,$L5:$U114,ROW(L$112)-ROW(X5)+1,0)</f>
        <v>SH</v>
      </c>
      <c r="Y5" s="19">
        <f t="shared" ref="Y5:Y8" si="1">MIN(L5:U5)</f>
        <v>11.737688593934802</v>
      </c>
      <c r="Z5" s="18" t="str">
        <f t="shared" ref="Z5:Z10" si="2">HLOOKUP(AA5,$L5:$U114,ROW(N$112)-ROW(Z5)+1,0)</f>
        <v>HH</v>
      </c>
      <c r="AA5" s="19">
        <f t="shared" ref="AA5:AA8" si="3">MAX(L5:U5)</f>
        <v>24.506882461019465</v>
      </c>
    </row>
    <row r="6" spans="1:27" x14ac:dyDescent="0.35">
      <c r="A6" s="7">
        <f>'[1]SVB Strukturdaten'!A223</f>
        <v>2020</v>
      </c>
      <c r="B6" s="3">
        <f>'[1]SVB Strukturdaten'!B223</f>
        <v>13.907194998473562</v>
      </c>
      <c r="C6" s="3">
        <f>'[1]SVB Strukturdaten'!C223</f>
        <v>13.207049719589618</v>
      </c>
      <c r="D6" s="3">
        <f>'[1]SVB Strukturdaten'!D223</f>
        <v>17.782595207617479</v>
      </c>
      <c r="E6" s="3">
        <f>'[1]SVB Strukturdaten'!E223</f>
        <v>12.946660154915572</v>
      </c>
      <c r="F6" s="3">
        <f>'[1]SVB Strukturdaten'!F223</f>
        <v>13.777403951195424</v>
      </c>
      <c r="G6" s="3">
        <f>'[1]SVB Strukturdaten'!G223</f>
        <v>28.914658429075835</v>
      </c>
      <c r="H6" s="14">
        <f>'[1]SVB Strukturdaten'!H223</f>
        <v>18.470852138955625</v>
      </c>
      <c r="I6" s="3">
        <f>'[1]SVB Strukturdaten'!I223</f>
        <v>14.985013447024276</v>
      </c>
      <c r="J6" s="3">
        <f>'[1]SVB Strukturdaten'!J223</f>
        <v>17.807833742056953</v>
      </c>
      <c r="K6" s="3">
        <f>'[1]SVB Strukturdaten'!K223</f>
        <v>17.178599062355207</v>
      </c>
      <c r="L6" s="3">
        <f>'[1]SVB Strukturdaten'!L223</f>
        <v>18.789129650571731</v>
      </c>
      <c r="M6" s="3">
        <f>'[1]SVB Strukturdaten'!M223</f>
        <v>18.18909439937152</v>
      </c>
      <c r="N6" s="3">
        <f>'[1]SVB Strukturdaten'!N223</f>
        <v>18.559104335741743</v>
      </c>
      <c r="O6" s="3">
        <f>'[1]SVB Strukturdaten'!O223</f>
        <v>25.447764934687374</v>
      </c>
      <c r="P6" s="3">
        <f>'[1]SVB Strukturdaten'!P223</f>
        <v>20.454766356208872</v>
      </c>
      <c r="Q6" s="3">
        <f>'[1]SVB Strukturdaten'!Q223</f>
        <v>13.527206387097992</v>
      </c>
      <c r="R6" s="3">
        <f>'[1]SVB Strukturdaten'!R223</f>
        <v>16.208199920561746</v>
      </c>
      <c r="S6" s="3">
        <f>'[1]SVB Strukturdaten'!S223</f>
        <v>12.835241935540317</v>
      </c>
      <c r="T6" s="3">
        <f>'[1]SVB Strukturdaten'!T223</f>
        <v>12.707636457928173</v>
      </c>
      <c r="U6" s="3">
        <f>'[1]SVB Strukturdaten'!U223</f>
        <v>12.249582221584088</v>
      </c>
      <c r="V6" s="3">
        <f>'[1]SVB Strukturdaten'!V223</f>
        <v>17.417007352769946</v>
      </c>
      <c r="X6" s="18" t="str">
        <f t="shared" si="0"/>
        <v>SH</v>
      </c>
      <c r="Y6" s="19">
        <f t="shared" si="1"/>
        <v>12.249582221584088</v>
      </c>
      <c r="Z6" s="18" t="str">
        <f t="shared" si="2"/>
        <v>HH</v>
      </c>
      <c r="AA6" s="19">
        <f t="shared" si="3"/>
        <v>25.447764934687374</v>
      </c>
    </row>
    <row r="7" spans="1:27" x14ac:dyDescent="0.35">
      <c r="A7" s="7">
        <f>'[1]SVB Strukturdaten'!A224</f>
        <v>2021</v>
      </c>
      <c r="B7" s="3">
        <f>'[1]SVB Strukturdaten'!B224</f>
        <v>14.260787479357489</v>
      </c>
      <c r="C7" s="3">
        <f>'[1]SVB Strukturdaten'!C224</f>
        <v>13.441368281133173</v>
      </c>
      <c r="D7" s="3">
        <f>'[1]SVB Strukturdaten'!D224</f>
        <v>18.07377193074311</v>
      </c>
      <c r="E7" s="3">
        <f>'[1]SVB Strukturdaten'!E224</f>
        <v>13.159644108600208</v>
      </c>
      <c r="F7" s="3">
        <f>'[1]SVB Strukturdaten'!F224</f>
        <v>14.109581127108681</v>
      </c>
      <c r="G7" s="3">
        <f>'[1]SVB Strukturdaten'!G224</f>
        <v>30.528094410311528</v>
      </c>
      <c r="H7" s="14">
        <f>'[1]SVB Strukturdaten'!H224</f>
        <v>19.138107994293335</v>
      </c>
      <c r="I7" s="3">
        <f>'[1]SVB Strukturdaten'!I224</f>
        <v>15.272376565880821</v>
      </c>
      <c r="J7" s="3">
        <f>'[1]SVB Strukturdaten'!J224</f>
        <v>18.517504054867523</v>
      </c>
      <c r="K7" s="3">
        <f>'[1]SVB Strukturdaten'!K224</f>
        <v>17.827718759246185</v>
      </c>
      <c r="L7" s="3">
        <f>'[1]SVB Strukturdaten'!L224</f>
        <v>19.427453293508361</v>
      </c>
      <c r="M7" s="3">
        <f>'[1]SVB Strukturdaten'!M224</f>
        <v>18.906440843154677</v>
      </c>
      <c r="N7" s="3">
        <f>'[1]SVB Strukturdaten'!N224</f>
        <v>19.18458174385302</v>
      </c>
      <c r="O7" s="3">
        <f>'[1]SVB Strukturdaten'!O224</f>
        <v>26.506537749205833</v>
      </c>
      <c r="P7" s="3">
        <f>'[1]SVB Strukturdaten'!P224</f>
        <v>21.266705797363191</v>
      </c>
      <c r="Q7" s="3">
        <f>'[1]SVB Strukturdaten'!Q224</f>
        <v>14.018343046344627</v>
      </c>
      <c r="R7" s="3">
        <f>'[1]SVB Strukturdaten'!R224</f>
        <v>16.81212160156565</v>
      </c>
      <c r="S7" s="3">
        <f>'[1]SVB Strukturdaten'!S224</f>
        <v>13.361688898548612</v>
      </c>
      <c r="T7" s="3">
        <f>'[1]SVB Strukturdaten'!T224</f>
        <v>13.335840812835547</v>
      </c>
      <c r="U7" s="3">
        <f>'[1]SVB Strukturdaten'!U224</f>
        <v>12.842495867187226</v>
      </c>
      <c r="V7" s="3">
        <f>'[1]SVB Strukturdaten'!V224</f>
        <v>18.069847166334544</v>
      </c>
      <c r="X7" s="18" t="str">
        <f t="shared" si="0"/>
        <v>SH</v>
      </c>
      <c r="Y7" s="19">
        <f t="shared" si="1"/>
        <v>12.842495867187226</v>
      </c>
      <c r="Z7" s="18" t="str">
        <f t="shared" si="2"/>
        <v>HH</v>
      </c>
      <c r="AA7" s="19">
        <f t="shared" si="3"/>
        <v>26.506537749205833</v>
      </c>
    </row>
    <row r="8" spans="1:27" x14ac:dyDescent="0.35">
      <c r="A8" s="7">
        <f>'[1]SVB Strukturdaten'!A225</f>
        <v>2022</v>
      </c>
      <c r="B8" s="3">
        <f>'[1]SVB Strukturdaten'!B225</f>
        <v>14.578227760863108</v>
      </c>
      <c r="C8" s="3">
        <f>'[1]SVB Strukturdaten'!C225</f>
        <v>13.601928904997321</v>
      </c>
      <c r="D8" s="3">
        <f>'[1]SVB Strukturdaten'!D225</f>
        <v>18.391154775585211</v>
      </c>
      <c r="E8" s="3">
        <f>'[1]SVB Strukturdaten'!E225</f>
        <v>13.244424548772374</v>
      </c>
      <c r="F8" s="3">
        <f>'[1]SVB Strukturdaten'!F225</f>
        <v>14.464175676432692</v>
      </c>
      <c r="G8" s="3">
        <f>'[1]SVB Strukturdaten'!G225</f>
        <v>31.692394572622106</v>
      </c>
      <c r="H8" s="14">
        <f>'[1]SVB Strukturdaten'!H225</f>
        <v>19.732471139936024</v>
      </c>
      <c r="I8" s="3">
        <f>'[1]SVB Strukturdaten'!I225</f>
        <v>15.537452672391469</v>
      </c>
      <c r="J8" s="3">
        <f>'[1]SVB Strukturdaten'!J225</f>
        <v>19.212524845745303</v>
      </c>
      <c r="K8" s="3">
        <f>'[1]SVB Strukturdaten'!K225</f>
        <v>18.477317456445114</v>
      </c>
      <c r="L8" s="3">
        <f>'[1]SVB Strukturdaten'!L225</f>
        <v>20.1420806053676</v>
      </c>
      <c r="M8" s="3">
        <f>'[1]SVB Strukturdaten'!M225</f>
        <v>19.608460883679644</v>
      </c>
      <c r="N8" s="3">
        <f>'[1]SVB Strukturdaten'!N225</f>
        <v>19.739433861908129</v>
      </c>
      <c r="O8" s="3">
        <f>'[1]SVB Strukturdaten'!O225</f>
        <v>27.540209165658009</v>
      </c>
      <c r="P8" s="3">
        <f>'[1]SVB Strukturdaten'!P225</f>
        <v>22.080566246862535</v>
      </c>
      <c r="Q8" s="3">
        <f>'[1]SVB Strukturdaten'!Q225</f>
        <v>14.452867644718223</v>
      </c>
      <c r="R8" s="3">
        <f>'[1]SVB Strukturdaten'!R225</f>
        <v>17.380166674132656</v>
      </c>
      <c r="S8" s="3">
        <f>'[1]SVB Strukturdaten'!S225</f>
        <v>13.870260297163867</v>
      </c>
      <c r="T8" s="3">
        <f>'[1]SVB Strukturdaten'!T225</f>
        <v>13.836112089246802</v>
      </c>
      <c r="U8" s="3">
        <f>'[1]SVB Strukturdaten'!U225</f>
        <v>13.447268058031009</v>
      </c>
      <c r="V8" s="3">
        <f>'[1]SVB Strukturdaten'!V225</f>
        <v>18.70949549350826</v>
      </c>
      <c r="X8" s="18" t="str">
        <f t="shared" si="0"/>
        <v>SH</v>
      </c>
      <c r="Y8" s="19">
        <f t="shared" si="1"/>
        <v>13.447268058031009</v>
      </c>
      <c r="Z8" s="18" t="str">
        <f t="shared" si="2"/>
        <v>HH</v>
      </c>
      <c r="AA8" s="19">
        <f t="shared" si="3"/>
        <v>27.540209165658009</v>
      </c>
    </row>
    <row r="9" spans="1:27" x14ac:dyDescent="0.35">
      <c r="A9" s="7">
        <f>'[1]SVB Strukturdaten'!A226</f>
        <v>2023</v>
      </c>
      <c r="B9" s="3">
        <f>'[1]SVB Strukturdaten'!B226</f>
        <v>14.939844150668694</v>
      </c>
      <c r="C9" s="3">
        <f>'[1]SVB Strukturdaten'!C226</f>
        <v>13.882588208568389</v>
      </c>
      <c r="D9" s="3">
        <f>'[1]SVB Strukturdaten'!D226</f>
        <v>18.749634968996702</v>
      </c>
      <c r="E9" s="3">
        <f>'[1]SVB Strukturdaten'!E226</f>
        <v>13.439914901604979</v>
      </c>
      <c r="F9" s="3">
        <f>'[1]SVB Strukturdaten'!F226</f>
        <v>14.703380927128462</v>
      </c>
      <c r="G9" s="3">
        <f>'[1]SVB Strukturdaten'!G226</f>
        <v>32.482683953052486</v>
      </c>
      <c r="H9" s="14">
        <f>'[1]SVB Strukturdaten'!H226</f>
        <v>20.221664853801435</v>
      </c>
      <c r="I9" s="3">
        <f>'[1]SVB Strukturdaten'!I226</f>
        <v>15.844981696188601</v>
      </c>
      <c r="J9" s="3">
        <f>'[1]SVB Strukturdaten'!J226</f>
        <v>19.877062103533934</v>
      </c>
      <c r="K9" s="3">
        <f>'[1]SVB Strukturdaten'!K226</f>
        <v>19.129246862008898</v>
      </c>
      <c r="L9" s="3">
        <f>'[1]SVB Strukturdaten'!L226</f>
        <v>20.857015344497004</v>
      </c>
      <c r="M9" s="3">
        <f>'[1]SVB Strukturdaten'!M226</f>
        <v>20.334699137683408</v>
      </c>
      <c r="N9" s="3">
        <f>'[1]SVB Strukturdaten'!N226</f>
        <v>20.356065877986545</v>
      </c>
      <c r="O9" s="3">
        <f>'[1]SVB Strukturdaten'!O226</f>
        <v>28.510226722645704</v>
      </c>
      <c r="P9" s="3">
        <f>'[1]SVB Strukturdaten'!P226</f>
        <v>22.81724387198528</v>
      </c>
      <c r="Q9" s="3">
        <f>'[1]SVB Strukturdaten'!Q226</f>
        <v>14.911105732074297</v>
      </c>
      <c r="R9" s="3">
        <f>'[1]SVB Strukturdaten'!R226</f>
        <v>17.960442087469858</v>
      </c>
      <c r="S9" s="3">
        <f>'[1]SVB Strukturdaten'!S226</f>
        <v>14.402040312584283</v>
      </c>
      <c r="T9" s="3">
        <f>'[1]SVB Strukturdaten'!T226</f>
        <v>14.269770001885648</v>
      </c>
      <c r="U9" s="3">
        <f>'[1]SVB Strukturdaten'!U226</f>
        <v>13.92893522565736</v>
      </c>
      <c r="V9" s="3">
        <f>'[1]SVB Strukturdaten'!V226</f>
        <v>19.330508441370458</v>
      </c>
      <c r="X9" s="18" t="str">
        <f t="shared" si="0"/>
        <v>SH</v>
      </c>
      <c r="Y9" s="19">
        <f t="shared" ref="Y9" si="4">MIN(L9:U9)</f>
        <v>13.92893522565736</v>
      </c>
      <c r="Z9" s="18" t="str">
        <f t="shared" si="2"/>
        <v>HH</v>
      </c>
      <c r="AA9" s="19">
        <f t="shared" ref="AA9" si="5">MAX(L9:U9)</f>
        <v>28.510226722645704</v>
      </c>
    </row>
    <row r="10" spans="1:27" x14ac:dyDescent="0.35">
      <c r="A10" s="7">
        <f>'[1]SVB Strukturdaten'!A227</f>
        <v>2024</v>
      </c>
      <c r="B10" s="3">
        <f>'[1]SVB Strukturdaten'!B227</f>
        <v>15.46400405607271</v>
      </c>
      <c r="C10" s="3">
        <f>'[1]SVB Strukturdaten'!C227</f>
        <v>14.245776187292361</v>
      </c>
      <c r="D10" s="3">
        <f>'[1]SVB Strukturdaten'!D227</f>
        <v>19.186589608362933</v>
      </c>
      <c r="E10" s="3">
        <f>'[1]SVB Strukturdaten'!E227</f>
        <v>13.74443907979613</v>
      </c>
      <c r="F10" s="3">
        <f>'[1]SVB Strukturdaten'!F227</f>
        <v>15.154273910056974</v>
      </c>
      <c r="G10" s="3">
        <f>'[1]SVB Strukturdaten'!G227</f>
        <v>33.159254996896117</v>
      </c>
      <c r="H10" s="14">
        <f>'[1]SVB Strukturdaten'!H227</f>
        <v>20.744421019046172</v>
      </c>
      <c r="I10" s="3">
        <f>'[1]SVB Strukturdaten'!I227</f>
        <v>16.272305238436559</v>
      </c>
      <c r="J10" s="3">
        <f>'[1]SVB Strukturdaten'!J227</f>
        <v>20.536016940088555</v>
      </c>
      <c r="K10" s="3">
        <f>'[1]SVB Strukturdaten'!K227</f>
        <v>19.788102797923269</v>
      </c>
      <c r="L10" s="3">
        <f>'[1]SVB Strukturdaten'!L227</f>
        <v>21.616961731663398</v>
      </c>
      <c r="M10" s="3">
        <f>'[1]SVB Strukturdaten'!M227</f>
        <v>21.040061749628748</v>
      </c>
      <c r="N10" s="3">
        <f>'[1]SVB Strukturdaten'!N227</f>
        <v>21.068757113029477</v>
      </c>
      <c r="O10" s="3">
        <f>'[1]SVB Strukturdaten'!O227</f>
        <v>29.277120109732824</v>
      </c>
      <c r="P10" s="3">
        <f>'[1]SVB Strukturdaten'!P227</f>
        <v>23.506219025717957</v>
      </c>
      <c r="Q10" s="3">
        <f>'[1]SVB Strukturdaten'!Q227</f>
        <v>15.414025559095258</v>
      </c>
      <c r="R10" s="3">
        <f>'[1]SVB Strukturdaten'!R227</f>
        <v>18.552390389578839</v>
      </c>
      <c r="S10" s="3">
        <f>'[1]SVB Strukturdaten'!S227</f>
        <v>15.029056952973837</v>
      </c>
      <c r="T10" s="3">
        <f>'[1]SVB Strukturdaten'!T227</f>
        <v>14.852560932170597</v>
      </c>
      <c r="U10" s="3">
        <f>'[1]SVB Strukturdaten'!U227</f>
        <v>14.518874858525949</v>
      </c>
      <c r="V10" s="3">
        <f>'[1]SVB Strukturdaten'!V227</f>
        <v>19.962722502003754</v>
      </c>
      <c r="X10" s="18" t="str">
        <f t="shared" si="0"/>
        <v>SH</v>
      </c>
      <c r="Y10" s="19">
        <f t="shared" ref="Y10" si="6">MIN(L10:U10)</f>
        <v>14.518874858525949</v>
      </c>
      <c r="Z10" s="18" t="str">
        <f t="shared" si="2"/>
        <v>HH</v>
      </c>
      <c r="AA10" s="19">
        <f t="shared" ref="AA10" si="7">MAX(L10:U10)</f>
        <v>29.277120109732824</v>
      </c>
    </row>
    <row r="11" spans="1:27" x14ac:dyDescent="0.35">
      <c r="A11">
        <f>A10+1</f>
        <v>2025</v>
      </c>
      <c r="B11" s="3">
        <f>'[1]SVB Strukturdaten'!B228</f>
        <v>15.964661353090431</v>
      </c>
      <c r="C11" s="3">
        <f>'[1]SVB Strukturdaten'!C228</f>
        <v>14.613681792829652</v>
      </c>
      <c r="D11" s="3">
        <f>'[1]SVB Strukturdaten'!D228</f>
        <v>19.466278037528681</v>
      </c>
      <c r="E11" s="3">
        <f>'[1]SVB Strukturdaten'!E228</f>
        <v>14.093001150948178</v>
      </c>
      <c r="F11" s="3">
        <f>'[1]SVB Strukturdaten'!F228</f>
        <v>15.410471130146671</v>
      </c>
      <c r="G11" s="3">
        <f>'[1]SVB Strukturdaten'!G228</f>
        <v>33.495257017532936</v>
      </c>
      <c r="H11" s="14">
        <f>'[1]SVB Strukturdaten'!H228</f>
        <v>21.083266692114115</v>
      </c>
      <c r="I11" s="3">
        <f>'[1]SVB Strukturdaten'!I228</f>
        <v>16.612175262126865</v>
      </c>
      <c r="J11" s="3">
        <f>'[1]SVB Strukturdaten'!J228</f>
        <v>21.17884168373719</v>
      </c>
      <c r="K11" s="3">
        <f>'[1]SVB Strukturdaten'!K228</f>
        <v>20.449106478913137</v>
      </c>
      <c r="L11" s="3">
        <f>'[1]SVB Strukturdaten'!L228</f>
        <v>22.308473049047379</v>
      </c>
      <c r="M11" s="3">
        <f>'[1]SVB Strukturdaten'!M228</f>
        <v>21.685127232760863</v>
      </c>
      <c r="N11" s="3">
        <f>'[1]SVB Strukturdaten'!N228</f>
        <v>21.923044622766909</v>
      </c>
      <c r="O11" s="3">
        <f>'[1]SVB Strukturdaten'!O228</f>
        <v>30.29281965648855</v>
      </c>
      <c r="P11" s="3">
        <f>'[1]SVB Strukturdaten'!P228</f>
        <v>24.213700866148375</v>
      </c>
      <c r="Q11" s="3">
        <f>'[1]SVB Strukturdaten'!Q228</f>
        <v>16.010502114850002</v>
      </c>
      <c r="R11" s="3">
        <f>'[1]SVB Strukturdaten'!R228</f>
        <v>19.181410825986845</v>
      </c>
      <c r="S11" s="3">
        <f>'[1]SVB Strukturdaten'!S228</f>
        <v>15.599360646083957</v>
      </c>
      <c r="T11" s="3">
        <f>'[1]SVB Strukturdaten'!T228</f>
        <v>15.253351237350376</v>
      </c>
      <c r="U11" s="3">
        <f>'[1]SVB Strukturdaten'!U228</f>
        <v>15.219773679307849</v>
      </c>
      <c r="V11" s="3">
        <f>'[1]SVB Strukturdaten'!V228</f>
        <v>20.564807600815936</v>
      </c>
      <c r="X11" s="18" t="str">
        <f t="shared" ref="X11" si="8">HLOOKUP(Y11,$L11:$U120,ROW(L$112)-ROW(X11)+1,0)</f>
        <v>SH</v>
      </c>
      <c r="Y11" s="19">
        <f t="shared" ref="Y11" si="9">MIN(L11:U11)</f>
        <v>15.219773679307849</v>
      </c>
      <c r="Z11" s="18" t="str">
        <f t="shared" ref="Z11" si="10">HLOOKUP(AA11,$L11:$U120,ROW(N$112)-ROW(Z11)+1,0)</f>
        <v>HH</v>
      </c>
      <c r="AA11" s="19">
        <f t="shared" ref="AA11" si="11">MAX(L11:U11)</f>
        <v>30.29281965648855</v>
      </c>
    </row>
    <row r="12" spans="1:27" x14ac:dyDescent="0.35">
      <c r="B12" s="3"/>
      <c r="C12" s="3"/>
      <c r="D12" s="3"/>
      <c r="E12" s="3"/>
      <c r="F12" s="3"/>
      <c r="G12" s="3"/>
      <c r="H12" s="14"/>
      <c r="I12" s="3"/>
      <c r="J12" s="3"/>
      <c r="K12" s="3"/>
      <c r="L12" s="3"/>
      <c r="M12" s="3"/>
      <c r="N12" s="3"/>
      <c r="O12" s="3"/>
      <c r="P12" s="3"/>
      <c r="Q12" s="3"/>
      <c r="R12" s="3"/>
      <c r="S12" s="3"/>
      <c r="T12" s="3"/>
      <c r="U12" s="3"/>
      <c r="V12" s="3"/>
    </row>
    <row r="13" spans="1:27" x14ac:dyDescent="0.35">
      <c r="A13" s="4" t="str">
        <f>'[1]Struktur SVB'!A20</f>
        <v>mit beruflichem Abschluss</v>
      </c>
      <c r="B13" s="3"/>
      <c r="C13" s="3"/>
      <c r="D13" s="3"/>
      <c r="E13" s="3"/>
      <c r="F13" s="3"/>
      <c r="G13" s="3"/>
      <c r="H13" s="14"/>
      <c r="I13" s="3"/>
      <c r="J13" s="3"/>
      <c r="K13" s="3"/>
      <c r="L13" s="3"/>
      <c r="M13" s="3"/>
      <c r="N13" s="3"/>
      <c r="O13" s="3"/>
      <c r="P13" s="3"/>
      <c r="Q13" s="3"/>
      <c r="R13" s="3"/>
      <c r="S13" s="3"/>
      <c r="T13" s="3"/>
      <c r="U13" s="3"/>
      <c r="V13" s="3"/>
    </row>
    <row r="14" spans="1:27" x14ac:dyDescent="0.35">
      <c r="A14">
        <f>'[1]Struktur SVB'!A21</f>
        <v>2019</v>
      </c>
      <c r="B14" s="3">
        <f>'[1]SVB Strukturdaten'!B206</f>
        <v>68.194515338974711</v>
      </c>
      <c r="C14" s="3">
        <f>'[1]SVB Strukturdaten'!C206</f>
        <v>70.63011360495328</v>
      </c>
      <c r="D14" s="3">
        <f>'[1]SVB Strukturdaten'!D206</f>
        <v>69.378639864157094</v>
      </c>
      <c r="E14" s="3">
        <f>'[1]SVB Strukturdaten'!E206</f>
        <v>72.935042450641035</v>
      </c>
      <c r="F14" s="3">
        <f>'[1]SVB Strukturdaten'!F206</f>
        <v>73.443716838351321</v>
      </c>
      <c r="G14" s="3">
        <f>'[1]SVB Strukturdaten'!G206</f>
        <v>47.388331265151393</v>
      </c>
      <c r="H14" s="14">
        <f>'[1]SVB Strukturdaten'!H206</f>
        <v>64.886453244002396</v>
      </c>
      <c r="I14" s="3">
        <f>'[1]SVB Strukturdaten'!I206</f>
        <v>70.630677627325696</v>
      </c>
      <c r="J14" s="3">
        <f>'[1]SVB Strukturdaten'!J206</f>
        <v>59.908271412165739</v>
      </c>
      <c r="K14" s="3">
        <f>'[1]SVB Strukturdaten'!K206</f>
        <v>60.610951669205534</v>
      </c>
      <c r="L14" s="3">
        <f>'[1]SVB Strukturdaten'!L206</f>
        <v>60.583618814012041</v>
      </c>
      <c r="M14" s="3">
        <f>'[1]SVB Strukturdaten'!M206</f>
        <v>62.100282395478168</v>
      </c>
      <c r="N14" s="3">
        <f>'[1]SVB Strukturdaten'!N206</f>
        <v>57.94828520044647</v>
      </c>
      <c r="O14" s="3">
        <f>'[1]SVB Strukturdaten'!O206</f>
        <v>51.422475677955035</v>
      </c>
      <c r="P14" s="3">
        <f>'[1]SVB Strukturdaten'!P206</f>
        <v>56.177590327740248</v>
      </c>
      <c r="Q14" s="3">
        <f>'[1]SVB Strukturdaten'!Q206</f>
        <v>64.86711496421654</v>
      </c>
      <c r="R14" s="3">
        <f>'[1]SVB Strukturdaten'!R206</f>
        <v>58.977688679346706</v>
      </c>
      <c r="S14" s="3">
        <f>'[1]SVB Strukturdaten'!S206</f>
        <v>64.663002486524064</v>
      </c>
      <c r="T14" s="3">
        <f>'[1]SVB Strukturdaten'!T206</f>
        <v>65.633879111220125</v>
      </c>
      <c r="U14" s="3">
        <f>'[1]SVB Strukturdaten'!U206</f>
        <v>64.762039968767212</v>
      </c>
      <c r="V14" s="3">
        <f>'[1]SVB Strukturdaten'!V206</f>
        <v>61.401497075695701</v>
      </c>
      <c r="X14" s="18" t="str">
        <f t="shared" ref="X14" si="12">HLOOKUP(Y14,$L14:$U120,ROW(L$112)-ROW(X14)+1,0)</f>
        <v>HH</v>
      </c>
      <c r="Y14" s="19">
        <f t="shared" ref="Y14" si="13">MIN(L14:U14)</f>
        <v>51.422475677955035</v>
      </c>
      <c r="Z14" s="18" t="str">
        <f t="shared" ref="Z14" si="14">HLOOKUP(AA14,$L14:$U120,ROW(N$112)-ROW(Z14)+1,0)</f>
        <v>SL</v>
      </c>
      <c r="AA14" s="19">
        <f t="shared" ref="AA14" si="15">MAX(L14:U14)</f>
        <v>65.633879111220125</v>
      </c>
    </row>
    <row r="15" spans="1:27" x14ac:dyDescent="0.35">
      <c r="A15">
        <f>'[1]Struktur SVB'!A22</f>
        <v>2020</v>
      </c>
      <c r="B15" s="3">
        <f>'[1]SVB Strukturdaten'!B207</f>
        <v>68.096291642552103</v>
      </c>
      <c r="C15" s="3">
        <f>'[1]SVB Strukturdaten'!C207</f>
        <v>70.576988888345682</v>
      </c>
      <c r="D15" s="3">
        <f>'[1]SVB Strukturdaten'!D207</f>
        <v>69.086565152491957</v>
      </c>
      <c r="E15" s="3">
        <f>'[1]SVB Strukturdaten'!E207</f>
        <v>72.78223000483321</v>
      </c>
      <c r="F15" s="3">
        <f>'[1]SVB Strukturdaten'!F207</f>
        <v>73.129698880162067</v>
      </c>
      <c r="G15" s="3">
        <f>'[1]SVB Strukturdaten'!G207</f>
        <v>46.781785049552226</v>
      </c>
      <c r="H15" s="14">
        <f>'[1]SVB Strukturdaten'!H207</f>
        <v>64.502398438259519</v>
      </c>
      <c r="I15" s="3">
        <f>'[1]SVB Strukturdaten'!I207</f>
        <v>70.417023631331872</v>
      </c>
      <c r="J15" s="3">
        <f>'[1]SVB Strukturdaten'!J207</f>
        <v>59.684907213596297</v>
      </c>
      <c r="K15" s="3">
        <f>'[1]SVB Strukturdaten'!K207</f>
        <v>60.415907492328877</v>
      </c>
      <c r="L15" s="3">
        <f>'[1]SVB Strukturdaten'!L207</f>
        <v>60.364249164539451</v>
      </c>
      <c r="M15" s="3">
        <f>'[1]SVB Strukturdaten'!M207</f>
        <v>61.958145974331046</v>
      </c>
      <c r="N15" s="3">
        <f>'[1]SVB Strukturdaten'!N207</f>
        <v>57.782316526593789</v>
      </c>
      <c r="O15" s="3">
        <f>'[1]SVB Strukturdaten'!O207</f>
        <v>51.040390572525581</v>
      </c>
      <c r="P15" s="3">
        <f>'[1]SVB Strukturdaten'!P207</f>
        <v>55.830412666830561</v>
      </c>
      <c r="Q15" s="3">
        <f>'[1]SVB Strukturdaten'!Q207</f>
        <v>64.72352771352061</v>
      </c>
      <c r="R15" s="3">
        <f>'[1]SVB Strukturdaten'!R207</f>
        <v>58.789340934933762</v>
      </c>
      <c r="S15" s="3">
        <f>'[1]SVB Strukturdaten'!S207</f>
        <v>64.527296359575487</v>
      </c>
      <c r="T15" s="3">
        <f>'[1]SVB Strukturdaten'!T207</f>
        <v>65.531699727732402</v>
      </c>
      <c r="U15" s="3">
        <f>'[1]SVB Strukturdaten'!U207</f>
        <v>64.643083623484927</v>
      </c>
      <c r="V15" s="3">
        <f>'[1]SVB Strukturdaten'!V207</f>
        <v>61.169709694387222</v>
      </c>
      <c r="X15" s="18" t="str">
        <f>HLOOKUP(Y15,$L15:$U121,ROW(L$112)-ROW(X15)+1,0)</f>
        <v>HH</v>
      </c>
      <c r="Y15" s="19">
        <f t="shared" ref="Y15:Y17" si="16">MIN(L15:U15)</f>
        <v>51.040390572525581</v>
      </c>
      <c r="Z15" s="18" t="str">
        <f>HLOOKUP(AA15,$L15:$U121,ROW(N$112)-ROW(Z15)+1,0)</f>
        <v>SL</v>
      </c>
      <c r="AA15" s="19">
        <f t="shared" ref="AA15:AA17" si="17">MAX(L15:U15)</f>
        <v>65.531699727732402</v>
      </c>
    </row>
    <row r="16" spans="1:27" x14ac:dyDescent="0.35">
      <c r="A16">
        <f>'[1]Struktur SVB'!A23</f>
        <v>2021</v>
      </c>
      <c r="B16" s="3">
        <f>'[1]SVB Strukturdaten'!B208</f>
        <v>67.413162969382725</v>
      </c>
      <c r="C16" s="3">
        <f>'[1]SVB Strukturdaten'!C208</f>
        <v>70.24971615297278</v>
      </c>
      <c r="D16" s="3">
        <f>'[1]SVB Strukturdaten'!D208</f>
        <v>68.726727988257196</v>
      </c>
      <c r="E16" s="3">
        <f>'[1]SVB Strukturdaten'!E208</f>
        <v>72.283961977157745</v>
      </c>
      <c r="F16" s="3">
        <f>'[1]SVB Strukturdaten'!F208</f>
        <v>72.543429553195551</v>
      </c>
      <c r="G16" s="3">
        <f>'[1]SVB Strukturdaten'!G208</f>
        <v>45.500174087336873</v>
      </c>
      <c r="H16" s="14">
        <f>'[1]SVB Strukturdaten'!H208</f>
        <v>63.74143560068083</v>
      </c>
      <c r="I16" s="3">
        <f>'[1]SVB Strukturdaten'!I208</f>
        <v>69.932471774951949</v>
      </c>
      <c r="J16" s="3">
        <f>'[1]SVB Strukturdaten'!J208</f>
        <v>59.245489195828647</v>
      </c>
      <c r="K16" s="3">
        <f>'[1]SVB Strukturdaten'!K208</f>
        <v>60.034902202594118</v>
      </c>
      <c r="L16" s="3">
        <f>'[1]SVB Strukturdaten'!L208</f>
        <v>60.005040870794744</v>
      </c>
      <c r="M16" s="3">
        <f>'[1]SVB Strukturdaten'!M208</f>
        <v>61.624594324464255</v>
      </c>
      <c r="N16" s="3">
        <f>'[1]SVB Strukturdaten'!N208</f>
        <v>57.429854896787766</v>
      </c>
      <c r="O16" s="3">
        <f>'[1]SVB Strukturdaten'!O208</f>
        <v>50.37487457912124</v>
      </c>
      <c r="P16" s="3">
        <f>'[1]SVB Strukturdaten'!P208</f>
        <v>55.351461381012577</v>
      </c>
      <c r="Q16" s="3">
        <f>'[1]SVB Strukturdaten'!Q208</f>
        <v>64.52333247261781</v>
      </c>
      <c r="R16" s="3">
        <f>'[1]SVB Strukturdaten'!R208</f>
        <v>58.353963639930129</v>
      </c>
      <c r="S16" s="3">
        <f>'[1]SVB Strukturdaten'!S208</f>
        <v>63.995012098343928</v>
      </c>
      <c r="T16" s="3">
        <f>'[1]SVB Strukturdaten'!T208</f>
        <v>65.25225930772956</v>
      </c>
      <c r="U16" s="3">
        <f>'[1]SVB Strukturdaten'!U208</f>
        <v>64.414821067770305</v>
      </c>
      <c r="V16" s="3">
        <f>'[1]SVB Strukturdaten'!V208</f>
        <v>60.719294584996064</v>
      </c>
      <c r="X16" s="18" t="str">
        <f>HLOOKUP(Y16,$L16:$U122,ROW(L$112)-ROW(X16)+1,0)</f>
        <v>HH</v>
      </c>
      <c r="Y16" s="19">
        <f t="shared" si="16"/>
        <v>50.37487457912124</v>
      </c>
      <c r="Z16" s="18" t="str">
        <f>HLOOKUP(AA16,$L16:$U122,ROW(N$112)-ROW(Z16)+1,0)</f>
        <v>SL</v>
      </c>
      <c r="AA16" s="19">
        <f t="shared" si="17"/>
        <v>65.25225930772956</v>
      </c>
    </row>
    <row r="17" spans="1:27" x14ac:dyDescent="0.35">
      <c r="A17">
        <f>'[1]Struktur SVB'!A24</f>
        <v>2022</v>
      </c>
      <c r="B17" s="3">
        <f>'[1]SVB Strukturdaten'!B209</f>
        <v>66.702788237667846</v>
      </c>
      <c r="C17" s="3">
        <f>'[1]SVB Strukturdaten'!C209</f>
        <v>69.694698420358222</v>
      </c>
      <c r="D17" s="3">
        <f>'[1]SVB Strukturdaten'!D209</f>
        <v>68.09149635450116</v>
      </c>
      <c r="E17" s="3">
        <f>'[1]SVB Strukturdaten'!E209</f>
        <v>71.766797853754369</v>
      </c>
      <c r="F17" s="3">
        <f>'[1]SVB Strukturdaten'!F209</f>
        <v>71.748859385406362</v>
      </c>
      <c r="G17" s="3">
        <f>'[1]SVB Strukturdaten'!G209</f>
        <v>43.971471258126947</v>
      </c>
      <c r="H17" s="14">
        <f>'[1]SVB Strukturdaten'!H209</f>
        <v>62.708225326266387</v>
      </c>
      <c r="I17" s="3">
        <f>'[1]SVB Strukturdaten'!I209</f>
        <v>69.280259819637095</v>
      </c>
      <c r="J17" s="3">
        <f>'[1]SVB Strukturdaten'!J209</f>
        <v>58.563227186904918</v>
      </c>
      <c r="K17" s="3">
        <f>'[1]SVB Strukturdaten'!K209</f>
        <v>59.42284888300312</v>
      </c>
      <c r="L17" s="3">
        <f>'[1]SVB Strukturdaten'!L209</f>
        <v>59.429335500064632</v>
      </c>
      <c r="M17" s="3">
        <f>'[1]SVB Strukturdaten'!M209</f>
        <v>60.922975735471994</v>
      </c>
      <c r="N17" s="3">
        <f>'[1]SVB Strukturdaten'!N209</f>
        <v>56.854327279953708</v>
      </c>
      <c r="O17" s="3">
        <f>'[1]SVB Strukturdaten'!O209</f>
        <v>49.463508671583341</v>
      </c>
      <c r="P17" s="3">
        <f>'[1]SVB Strukturdaten'!P209</f>
        <v>54.622646554919704</v>
      </c>
      <c r="Q17" s="3">
        <f>'[1]SVB Strukturdaten'!Q209</f>
        <v>64.058422005227555</v>
      </c>
      <c r="R17" s="3">
        <f>'[1]SVB Strukturdaten'!R209</f>
        <v>57.818760545714277</v>
      </c>
      <c r="S17" s="3">
        <f>'[1]SVB Strukturdaten'!S209</f>
        <v>63.360918592509741</v>
      </c>
      <c r="T17" s="3">
        <f>'[1]SVB Strukturdaten'!T209</f>
        <v>64.709544733122058</v>
      </c>
      <c r="U17" s="3">
        <f>'[1]SVB Strukturdaten'!U209</f>
        <v>63.918338795300791</v>
      </c>
      <c r="V17" s="3">
        <f>'[1]SVB Strukturdaten'!V209</f>
        <v>60.029849830252999</v>
      </c>
      <c r="X17" s="18" t="str">
        <f>HLOOKUP(Y17,$L17:$U123,ROW(L$112)-ROW(X17)+1,0)</f>
        <v>HH</v>
      </c>
      <c r="Y17" s="19">
        <f t="shared" si="16"/>
        <v>49.463508671583341</v>
      </c>
      <c r="Z17" s="18" t="str">
        <f>HLOOKUP(AA17,$L17:$U123,ROW(N$112)-ROW(Z17)+1,0)</f>
        <v>SL</v>
      </c>
      <c r="AA17" s="19">
        <f t="shared" si="17"/>
        <v>64.709544733122058</v>
      </c>
    </row>
    <row r="18" spans="1:27" x14ac:dyDescent="0.35">
      <c r="A18">
        <f>'[1]Struktur SVB'!A25</f>
        <v>2023</v>
      </c>
      <c r="B18" s="3">
        <f>'[1]SVB Strukturdaten'!B210</f>
        <v>66.089694312959864</v>
      </c>
      <c r="C18" s="3">
        <f>'[1]SVB Strukturdaten'!C210</f>
        <v>69.33997170717268</v>
      </c>
      <c r="D18" s="3">
        <f>'[1]SVB Strukturdaten'!D210</f>
        <v>67.432177239586878</v>
      </c>
      <c r="E18" s="3">
        <f>'[1]SVB Strukturdaten'!E210</f>
        <v>71.348371554610011</v>
      </c>
      <c r="F18" s="3">
        <f>'[1]SVB Strukturdaten'!F210</f>
        <v>71.041993936543832</v>
      </c>
      <c r="G18" s="3">
        <f>'[1]SVB Strukturdaten'!G210</f>
        <v>43.141821653495739</v>
      </c>
      <c r="H18" s="14">
        <f>'[1]SVB Strukturdaten'!H210</f>
        <v>61.972183387536617</v>
      </c>
      <c r="I18" s="3">
        <f>'[1]SVB Strukturdaten'!I210</f>
        <v>68.693853616250976</v>
      </c>
      <c r="J18" s="3">
        <f>'[1]SVB Strukturdaten'!J210</f>
        <v>57.973057007115436</v>
      </c>
      <c r="K18" s="3">
        <f>'[1]SVB Strukturdaten'!K210</f>
        <v>58.852904426027607</v>
      </c>
      <c r="L18" s="3">
        <f>'[1]SVB Strukturdaten'!L210</f>
        <v>58.803780648102375</v>
      </c>
      <c r="M18" s="3">
        <f>'[1]SVB Strukturdaten'!M210</f>
        <v>60.228545794725655</v>
      </c>
      <c r="N18" s="3">
        <f>'[1]SVB Strukturdaten'!N210</f>
        <v>56.274646253769426</v>
      </c>
      <c r="O18" s="3">
        <f>'[1]SVB Strukturdaten'!O210</f>
        <v>48.570763948142165</v>
      </c>
      <c r="P18" s="3">
        <f>'[1]SVB Strukturdaten'!P210</f>
        <v>53.929450249355618</v>
      </c>
      <c r="Q18" s="3">
        <f>'[1]SVB Strukturdaten'!Q210</f>
        <v>63.625151765047086</v>
      </c>
      <c r="R18" s="3">
        <f>'[1]SVB Strukturdaten'!R210</f>
        <v>57.386331018445404</v>
      </c>
      <c r="S18" s="3">
        <f>'[1]SVB Strukturdaten'!S210</f>
        <v>62.87331916001213</v>
      </c>
      <c r="T18" s="3">
        <f>'[1]SVB Strukturdaten'!T210</f>
        <v>64.336277322787296</v>
      </c>
      <c r="U18" s="3">
        <f>'[1]SVB Strukturdaten'!U210</f>
        <v>63.610897840348471</v>
      </c>
      <c r="V18" s="3">
        <f>'[1]SVB Strukturdaten'!V210</f>
        <v>59.426381403170403</v>
      </c>
      <c r="X18" s="18" t="str">
        <f>HLOOKUP(Y18,$L18:$U124,ROW(L$112)-ROW(X18)+1,0)</f>
        <v>HH</v>
      </c>
      <c r="Y18" s="19">
        <f t="shared" ref="Y18" si="18">MIN(L18:U18)</f>
        <v>48.570763948142165</v>
      </c>
      <c r="Z18" s="18" t="str">
        <f>HLOOKUP(AA18,$L18:$U124,ROW(N$112)-ROW(Z18)+1,0)</f>
        <v>SL</v>
      </c>
      <c r="AA18" s="19">
        <f t="shared" ref="AA18" si="19">MAX(L18:U18)</f>
        <v>64.336277322787296</v>
      </c>
    </row>
    <row r="19" spans="1:27" x14ac:dyDescent="0.35">
      <c r="A19">
        <f>'[1]Struktur SVB'!A26</f>
        <v>2024</v>
      </c>
      <c r="B19" s="3">
        <f>'[1]SVB Strukturdaten'!B211</f>
        <v>65.42129959927</v>
      </c>
      <c r="C19" s="3">
        <f>'[1]SVB Strukturdaten'!C211</f>
        <v>68.925486989929368</v>
      </c>
      <c r="D19" s="3">
        <f>'[1]SVB Strukturdaten'!D211</f>
        <v>66.707186179325404</v>
      </c>
      <c r="E19" s="3">
        <f>'[1]SVB Strukturdaten'!E211</f>
        <v>70.516187020884729</v>
      </c>
      <c r="F19" s="3">
        <f>'[1]SVB Strukturdaten'!F211</f>
        <v>70.346529152693037</v>
      </c>
      <c r="G19" s="3">
        <f>'[1]SVB Strukturdaten'!G211</f>
        <v>42.505471075781585</v>
      </c>
      <c r="H19" s="14">
        <f>'[1]SVB Strukturdaten'!H211</f>
        <v>61.248004100064044</v>
      </c>
      <c r="I19" s="3">
        <f>'[1]SVB Strukturdaten'!I211</f>
        <v>67.999506202793455</v>
      </c>
      <c r="J19" s="3">
        <f>'[1]SVB Strukturdaten'!J211</f>
        <v>57.373154706123501</v>
      </c>
      <c r="K19" s="3">
        <f>'[1]SVB Strukturdaten'!K211</f>
        <v>58.254049988168447</v>
      </c>
      <c r="L19" s="3">
        <f>'[1]SVB Strukturdaten'!L211</f>
        <v>58.113730760305117</v>
      </c>
      <c r="M19" s="3">
        <f>'[1]SVB Strukturdaten'!M211</f>
        <v>59.554664362242114</v>
      </c>
      <c r="N19" s="3">
        <f>'[1]SVB Strukturdaten'!N211</f>
        <v>55.640179892678319</v>
      </c>
      <c r="O19" s="3">
        <f>'[1]SVB Strukturdaten'!O211</f>
        <v>47.893960967318705</v>
      </c>
      <c r="P19" s="3">
        <f>'[1]SVB Strukturdaten'!P211</f>
        <v>53.185044212636335</v>
      </c>
      <c r="Q19" s="3">
        <f>'[1]SVB Strukturdaten'!Q211</f>
        <v>63.172724056104279</v>
      </c>
      <c r="R19" s="3">
        <f>'[1]SVB Strukturdaten'!R211</f>
        <v>56.889265596870601</v>
      </c>
      <c r="S19" s="3">
        <f>'[1]SVB Strukturdaten'!S211</f>
        <v>62.382299991587452</v>
      </c>
      <c r="T19" s="3">
        <f>'[1]SVB Strukturdaten'!T211</f>
        <v>64.003956651094612</v>
      </c>
      <c r="U19" s="3">
        <f>'[1]SVB Strukturdaten'!U211</f>
        <v>63.107251974023569</v>
      </c>
      <c r="V19" s="3">
        <f>'[1]SVB Strukturdaten'!V211</f>
        <v>58.800812421193939</v>
      </c>
      <c r="X19" s="18" t="str">
        <f>HLOOKUP(Y19,$L19:$U125,ROW(L$112)-ROW(X19)+1,0)</f>
        <v>HH</v>
      </c>
      <c r="Y19" s="19">
        <f t="shared" ref="Y19:Y20" si="20">MIN(L19:U19)</f>
        <v>47.893960967318705</v>
      </c>
      <c r="Z19" s="18" t="str">
        <f>HLOOKUP(AA19,$L19:$U125,ROW(N$112)-ROW(Z19)+1,0)</f>
        <v>SL</v>
      </c>
      <c r="AA19" s="19">
        <f t="shared" ref="AA19:AA20" si="21">MAX(L19:U19)</f>
        <v>64.003956651094612</v>
      </c>
    </row>
    <row r="20" spans="1:27" x14ac:dyDescent="0.35">
      <c r="A20">
        <f>A19+1</f>
        <v>2025</v>
      </c>
      <c r="B20" s="3">
        <f>'[1]SVB Strukturdaten'!B212</f>
        <v>64.710125776818444</v>
      </c>
      <c r="C20" s="3">
        <f>'[1]SVB Strukturdaten'!C212</f>
        <v>68.11380823872986</v>
      </c>
      <c r="D20" s="3">
        <f>'[1]SVB Strukturdaten'!D212</f>
        <v>65.484396426142354</v>
      </c>
      <c r="E20" s="3">
        <f>'[1]SVB Strukturdaten'!E212</f>
        <v>69.332588725750355</v>
      </c>
      <c r="F20" s="3">
        <f>'[1]SVB Strukturdaten'!F212</f>
        <v>68.799749484827672</v>
      </c>
      <c r="G20" s="3">
        <f>'[1]SVB Strukturdaten'!G212</f>
        <v>41.800026918107882</v>
      </c>
      <c r="H20" s="14">
        <f>'[1]SVB Strukturdaten'!H212</f>
        <v>60.234905783473849</v>
      </c>
      <c r="I20" s="3">
        <f>'[1]SVB Strukturdaten'!I212</f>
        <v>66.875583607641389</v>
      </c>
      <c r="J20" s="3">
        <f>'[1]SVB Strukturdaten'!J212</f>
        <v>56.869593732971133</v>
      </c>
      <c r="K20" s="3">
        <f>'[1]SVB Strukturdaten'!K212</f>
        <v>57.76245039038502</v>
      </c>
      <c r="L20" s="3">
        <f>'[1]SVB Strukturdaten'!L212</f>
        <v>57.570880468373595</v>
      </c>
      <c r="M20" s="3">
        <f>'[1]SVB Strukturdaten'!M212</f>
        <v>59.06660737807384</v>
      </c>
      <c r="N20" s="3">
        <f>'[1]SVB Strukturdaten'!N212</f>
        <v>55.576470315680957</v>
      </c>
      <c r="O20" s="3">
        <f>'[1]SVB Strukturdaten'!O212</f>
        <v>47.632581405057252</v>
      </c>
      <c r="P20" s="3">
        <f>'[1]SVB Strukturdaten'!P212</f>
        <v>52.633983967510659</v>
      </c>
      <c r="Q20" s="3">
        <f>'[1]SVB Strukturdaten'!Q212</f>
        <v>62.713797943208448</v>
      </c>
      <c r="R20" s="3">
        <f>'[1]SVB Strukturdaten'!R212</f>
        <v>56.411419711381626</v>
      </c>
      <c r="S20" s="3">
        <f>'[1]SVB Strukturdaten'!S212</f>
        <v>61.842281483974091</v>
      </c>
      <c r="T20" s="3">
        <f>'[1]SVB Strukturdaten'!T212</f>
        <v>63.00813112300726</v>
      </c>
      <c r="U20" s="3">
        <f>'[1]SVB Strukturdaten'!U212</f>
        <v>62.678058909889302</v>
      </c>
      <c r="V20" s="3">
        <f>'[1]SVB Strukturdaten'!V212</f>
        <v>58.213366886832318</v>
      </c>
      <c r="X20" s="18" t="str">
        <f t="shared" ref="X20" si="22">HLOOKUP(Y20,$L20:$U129,ROW(L$112)-ROW(X20)+1,0)</f>
        <v>HH</v>
      </c>
      <c r="Y20" s="19">
        <f t="shared" si="20"/>
        <v>47.632581405057252</v>
      </c>
      <c r="Z20" s="18" t="str">
        <f t="shared" ref="Z20" si="23">HLOOKUP(AA20,$L20:$U129,ROW(N$112)-ROW(Z20)+1,0)</f>
        <v>SL</v>
      </c>
      <c r="AA20" s="19">
        <f t="shared" si="21"/>
        <v>63.00813112300726</v>
      </c>
    </row>
    <row r="21" spans="1:27" x14ac:dyDescent="0.35">
      <c r="B21" s="3"/>
      <c r="C21" s="3"/>
      <c r="D21" s="3"/>
      <c r="E21" s="3"/>
      <c r="F21" s="3"/>
      <c r="G21" s="3"/>
      <c r="H21" s="14"/>
      <c r="I21" s="3"/>
      <c r="J21" s="3"/>
      <c r="K21" s="3"/>
      <c r="L21" s="3"/>
      <c r="M21" s="3"/>
      <c r="N21" s="3"/>
      <c r="O21" s="3"/>
      <c r="P21" s="3"/>
      <c r="Q21" s="3"/>
      <c r="R21" s="3"/>
      <c r="S21" s="3"/>
      <c r="T21" s="3"/>
      <c r="U21" s="3"/>
      <c r="V21" s="3"/>
    </row>
    <row r="22" spans="1:27" x14ac:dyDescent="0.35">
      <c r="A22" s="4" t="str">
        <f>'[1]Struktur SVB'!A28</f>
        <v>ohne Abschluss/ohne Angabe</v>
      </c>
      <c r="B22" s="3"/>
      <c r="C22" s="3"/>
      <c r="D22" s="3"/>
      <c r="E22" s="3"/>
      <c r="F22" s="3"/>
      <c r="G22" s="3"/>
      <c r="H22" s="14"/>
      <c r="I22" s="3"/>
      <c r="J22" s="3"/>
      <c r="K22" s="3"/>
      <c r="L22" s="3"/>
      <c r="M22" s="3"/>
      <c r="N22" s="3"/>
      <c r="O22" s="3"/>
      <c r="P22" s="3"/>
      <c r="Q22" s="3"/>
      <c r="R22" s="3"/>
      <c r="S22" s="3"/>
      <c r="T22" s="3"/>
      <c r="U22" s="3"/>
      <c r="V22" s="3"/>
    </row>
    <row r="23" spans="1:27" x14ac:dyDescent="0.35">
      <c r="A23">
        <f>'[1]Struktur SVB'!A29</f>
        <v>2019</v>
      </c>
      <c r="B23" s="3">
        <f t="shared" ref="B23:B29" si="24">100-B14-B5</f>
        <v>18.290983932827892</v>
      </c>
      <c r="C23" s="3">
        <f t="shared" ref="C23:V23" si="25">100-C14-C5</f>
        <v>16.47047238653326</v>
      </c>
      <c r="D23" s="3">
        <f t="shared" si="25"/>
        <v>13.179631972554382</v>
      </c>
      <c r="E23" s="3">
        <f t="shared" si="25"/>
        <v>14.308249072115437</v>
      </c>
      <c r="F23" s="3">
        <f t="shared" si="25"/>
        <v>13.133069075636525</v>
      </c>
      <c r="G23" s="3">
        <f t="shared" si="25"/>
        <v>24.92990434004053</v>
      </c>
      <c r="H23" s="14">
        <f t="shared" si="25"/>
        <v>17.237852531155696</v>
      </c>
      <c r="I23" s="3">
        <f t="shared" si="25"/>
        <v>14.712731743234231</v>
      </c>
      <c r="J23" s="3">
        <f t="shared" si="25"/>
        <v>22.93879708293268</v>
      </c>
      <c r="K23" s="3">
        <f t="shared" si="25"/>
        <v>22.82704640818589</v>
      </c>
      <c r="L23" s="3">
        <f t="shared" si="25"/>
        <v>21.280004952917796</v>
      </c>
      <c r="M23" s="3">
        <f t="shared" si="25"/>
        <v>20.396247936391315</v>
      </c>
      <c r="N23" s="3">
        <f t="shared" si="25"/>
        <v>24.191526098288641</v>
      </c>
      <c r="O23" s="3">
        <f t="shared" si="25"/>
        <v>24.0706418610255</v>
      </c>
      <c r="P23" s="3">
        <f t="shared" si="25"/>
        <v>24.102614198225368</v>
      </c>
      <c r="Q23" s="3">
        <f t="shared" si="25"/>
        <v>22.045832744561835</v>
      </c>
      <c r="R23" s="3">
        <f t="shared" si="25"/>
        <v>25.385307311940636</v>
      </c>
      <c r="S23" s="3">
        <f t="shared" si="25"/>
        <v>23.006095432640564</v>
      </c>
      <c r="T23" s="3">
        <f t="shared" si="25"/>
        <v>22.141053944113985</v>
      </c>
      <c r="U23" s="3">
        <f t="shared" si="25"/>
        <v>23.500271437297986</v>
      </c>
      <c r="V23" s="3">
        <f t="shared" si="25"/>
        <v>21.79315084247251</v>
      </c>
      <c r="X23" s="18" t="str">
        <f t="shared" ref="X23:X28" si="26">HLOOKUP(Y23,$L23:$U126,ROW(L$112)-ROW(X23)+1,0)</f>
        <v>BY</v>
      </c>
      <c r="Y23" s="19">
        <f t="shared" ref="Y23:Y26" si="27">MIN(L23:U23)</f>
        <v>20.396247936391315</v>
      </c>
      <c r="Z23" s="18" t="str">
        <f t="shared" ref="Z23:Z28" si="28">HLOOKUP(AA23,$L23:$U126,ROW(N$112)-ROW(Z23)+1,0)</f>
        <v>NW</v>
      </c>
      <c r="AA23" s="19">
        <f t="shared" ref="AA23:AA26" si="29">MAX(L23:U23)</f>
        <v>25.385307311940636</v>
      </c>
    </row>
    <row r="24" spans="1:27" x14ac:dyDescent="0.35">
      <c r="A24">
        <f>'[1]Struktur SVB'!A30</f>
        <v>2020</v>
      </c>
      <c r="B24" s="3">
        <f t="shared" si="24"/>
        <v>17.996513358974333</v>
      </c>
      <c r="C24" s="3">
        <f t="shared" ref="C24:V24" si="30">100-C15-C6</f>
        <v>16.215961392064699</v>
      </c>
      <c r="D24" s="3">
        <f t="shared" si="30"/>
        <v>13.130839639890564</v>
      </c>
      <c r="E24" s="3">
        <f t="shared" si="30"/>
        <v>14.271109840251219</v>
      </c>
      <c r="F24" s="3">
        <f t="shared" si="30"/>
        <v>13.092897168642509</v>
      </c>
      <c r="G24" s="3">
        <f t="shared" si="30"/>
        <v>24.303556521371938</v>
      </c>
      <c r="H24" s="14">
        <f t="shared" si="30"/>
        <v>17.026749422784857</v>
      </c>
      <c r="I24" s="3">
        <f t="shared" si="30"/>
        <v>14.597962921643852</v>
      </c>
      <c r="J24" s="3">
        <f t="shared" si="30"/>
        <v>22.50725904434675</v>
      </c>
      <c r="K24" s="3">
        <f t="shared" si="30"/>
        <v>22.405493445315916</v>
      </c>
      <c r="L24" s="3">
        <f t="shared" si="30"/>
        <v>20.846621184888818</v>
      </c>
      <c r="M24" s="3">
        <f t="shared" si="30"/>
        <v>19.852759626297434</v>
      </c>
      <c r="N24" s="3">
        <f t="shared" si="30"/>
        <v>23.658579137664468</v>
      </c>
      <c r="O24" s="3">
        <f t="shared" si="30"/>
        <v>23.511844492787045</v>
      </c>
      <c r="P24" s="3">
        <f t="shared" si="30"/>
        <v>23.714820976960567</v>
      </c>
      <c r="Q24" s="3">
        <f t="shared" si="30"/>
        <v>21.749265899381399</v>
      </c>
      <c r="R24" s="3">
        <f t="shared" si="30"/>
        <v>25.002459144504492</v>
      </c>
      <c r="S24" s="3">
        <f t="shared" si="30"/>
        <v>22.637461704884196</v>
      </c>
      <c r="T24" s="3">
        <f t="shared" si="30"/>
        <v>21.760663814339424</v>
      </c>
      <c r="U24" s="3">
        <f t="shared" si="30"/>
        <v>23.107334154930985</v>
      </c>
      <c r="V24" s="3">
        <f t="shared" si="30"/>
        <v>21.413282952842831</v>
      </c>
      <c r="X24" s="18" t="str">
        <f t="shared" si="26"/>
        <v>BY</v>
      </c>
      <c r="Y24" s="19">
        <f t="shared" si="27"/>
        <v>19.852759626297434</v>
      </c>
      <c r="Z24" s="18" t="str">
        <f t="shared" si="28"/>
        <v>NW</v>
      </c>
      <c r="AA24" s="19">
        <f t="shared" si="29"/>
        <v>25.002459144504492</v>
      </c>
    </row>
    <row r="25" spans="1:27" x14ac:dyDescent="0.35">
      <c r="A25">
        <f>'[1]Struktur SVB'!A31</f>
        <v>2021</v>
      </c>
      <c r="B25" s="3">
        <f t="shared" si="24"/>
        <v>18.326049551259786</v>
      </c>
      <c r="C25" s="3">
        <f t="shared" ref="C25:V25" si="31">100-C16-C7</f>
        <v>16.308915565894047</v>
      </c>
      <c r="D25" s="3">
        <f t="shared" si="31"/>
        <v>13.199500080999695</v>
      </c>
      <c r="E25" s="3">
        <f t="shared" si="31"/>
        <v>14.556393914242047</v>
      </c>
      <c r="F25" s="3">
        <f t="shared" si="31"/>
        <v>13.346989319695767</v>
      </c>
      <c r="G25" s="3">
        <f t="shared" si="31"/>
        <v>23.971731502351599</v>
      </c>
      <c r="H25" s="14">
        <f t="shared" si="31"/>
        <v>17.120456405025834</v>
      </c>
      <c r="I25" s="3">
        <f t="shared" si="31"/>
        <v>14.79515165916723</v>
      </c>
      <c r="J25" s="3">
        <f t="shared" si="31"/>
        <v>22.237006749303831</v>
      </c>
      <c r="K25" s="3">
        <f t="shared" si="31"/>
        <v>22.137379038159697</v>
      </c>
      <c r="L25" s="3">
        <f t="shared" si="31"/>
        <v>20.567505835696895</v>
      </c>
      <c r="M25" s="3">
        <f t="shared" si="31"/>
        <v>19.468964832381069</v>
      </c>
      <c r="N25" s="3">
        <f t="shared" si="31"/>
        <v>23.385563359359214</v>
      </c>
      <c r="O25" s="3">
        <f t="shared" si="31"/>
        <v>23.118587671672927</v>
      </c>
      <c r="P25" s="3">
        <f t="shared" si="31"/>
        <v>23.381832821624233</v>
      </c>
      <c r="Q25" s="3">
        <f t="shared" si="31"/>
        <v>21.458324481037565</v>
      </c>
      <c r="R25" s="3">
        <f t="shared" si="31"/>
        <v>24.833914758504221</v>
      </c>
      <c r="S25" s="3">
        <f t="shared" si="31"/>
        <v>22.643299003107458</v>
      </c>
      <c r="T25" s="3">
        <f t="shared" si="31"/>
        <v>21.411899879434891</v>
      </c>
      <c r="U25" s="3">
        <f t="shared" si="31"/>
        <v>22.742683065042471</v>
      </c>
      <c r="V25" s="3">
        <f t="shared" si="31"/>
        <v>21.210858248669393</v>
      </c>
      <c r="X25" s="18" t="str">
        <f t="shared" si="26"/>
        <v>BY</v>
      </c>
      <c r="Y25" s="19">
        <f t="shared" si="27"/>
        <v>19.468964832381069</v>
      </c>
      <c r="Z25" s="18" t="str">
        <f t="shared" si="28"/>
        <v>NW</v>
      </c>
      <c r="AA25" s="19">
        <f t="shared" si="29"/>
        <v>24.833914758504221</v>
      </c>
    </row>
    <row r="26" spans="1:27" x14ac:dyDescent="0.35">
      <c r="A26">
        <f>'[1]Struktur SVB'!A32</f>
        <v>2022</v>
      </c>
      <c r="B26" s="3">
        <f t="shared" si="24"/>
        <v>18.718984001469046</v>
      </c>
      <c r="C26" s="3">
        <f t="shared" ref="C26:V26" si="32">100-C17-C8</f>
        <v>16.703372674644456</v>
      </c>
      <c r="D26" s="3">
        <f t="shared" si="32"/>
        <v>13.517348869913629</v>
      </c>
      <c r="E26" s="3">
        <f t="shared" si="32"/>
        <v>14.988777597473257</v>
      </c>
      <c r="F26" s="3">
        <f t="shared" si="32"/>
        <v>13.786964938160946</v>
      </c>
      <c r="G26" s="3">
        <f t="shared" si="32"/>
        <v>24.336134169250947</v>
      </c>
      <c r="H26" s="14">
        <f t="shared" si="32"/>
        <v>17.559303533797589</v>
      </c>
      <c r="I26" s="3">
        <f t="shared" si="32"/>
        <v>15.182287507971436</v>
      </c>
      <c r="J26" s="3">
        <f t="shared" si="32"/>
        <v>22.224247967349779</v>
      </c>
      <c r="K26" s="3">
        <f t="shared" si="32"/>
        <v>22.099833660551766</v>
      </c>
      <c r="L26" s="3">
        <f t="shared" si="32"/>
        <v>20.428583894567769</v>
      </c>
      <c r="M26" s="3">
        <f t="shared" si="32"/>
        <v>19.468563380848362</v>
      </c>
      <c r="N26" s="3">
        <f t="shared" si="32"/>
        <v>23.406238858138163</v>
      </c>
      <c r="O26" s="3">
        <f t="shared" si="32"/>
        <v>22.99628216275865</v>
      </c>
      <c r="P26" s="3">
        <f t="shared" si="32"/>
        <v>23.296787198217761</v>
      </c>
      <c r="Q26" s="3">
        <f t="shared" si="32"/>
        <v>21.48871035005422</v>
      </c>
      <c r="R26" s="3">
        <f t="shared" si="32"/>
        <v>24.801072780153067</v>
      </c>
      <c r="S26" s="3">
        <f t="shared" si="32"/>
        <v>22.768821110326392</v>
      </c>
      <c r="T26" s="3">
        <f t="shared" si="32"/>
        <v>21.454343177631138</v>
      </c>
      <c r="U26" s="3">
        <f t="shared" si="32"/>
        <v>22.634393146668202</v>
      </c>
      <c r="V26" s="3">
        <f t="shared" si="32"/>
        <v>21.26065467623874</v>
      </c>
      <c r="X26" s="18" t="str">
        <f t="shared" si="26"/>
        <v>BY</v>
      </c>
      <c r="Y26" s="19">
        <f t="shared" si="27"/>
        <v>19.468563380848362</v>
      </c>
      <c r="Z26" s="18" t="str">
        <f t="shared" si="28"/>
        <v>NW</v>
      </c>
      <c r="AA26" s="19">
        <f t="shared" si="29"/>
        <v>24.801072780153067</v>
      </c>
    </row>
    <row r="27" spans="1:27" x14ac:dyDescent="0.35">
      <c r="A27">
        <f>A26+1</f>
        <v>2023</v>
      </c>
      <c r="B27" s="3">
        <f t="shared" si="24"/>
        <v>18.970461536371442</v>
      </c>
      <c r="C27" s="3">
        <f t="shared" ref="C27:V27" si="33">100-C18-C9</f>
        <v>16.777440084258931</v>
      </c>
      <c r="D27" s="3">
        <f t="shared" si="33"/>
        <v>13.81818779141642</v>
      </c>
      <c r="E27" s="3">
        <f t="shared" si="33"/>
        <v>15.21171354378501</v>
      </c>
      <c r="F27" s="3">
        <f t="shared" si="33"/>
        <v>14.254625136327705</v>
      </c>
      <c r="G27" s="3">
        <f t="shared" si="33"/>
        <v>24.375494393451774</v>
      </c>
      <c r="H27" s="14">
        <f t="shared" si="33"/>
        <v>17.806151758661947</v>
      </c>
      <c r="I27" s="3">
        <f t="shared" si="33"/>
        <v>15.461164687560423</v>
      </c>
      <c r="J27" s="3">
        <f t="shared" si="33"/>
        <v>22.14988088935063</v>
      </c>
      <c r="K27" s="3">
        <f t="shared" si="33"/>
        <v>22.017848711963495</v>
      </c>
      <c r="L27" s="3">
        <f t="shared" si="33"/>
        <v>20.339204007400621</v>
      </c>
      <c r="M27" s="3">
        <f t="shared" si="33"/>
        <v>19.436755067590937</v>
      </c>
      <c r="N27" s="3">
        <f t="shared" si="33"/>
        <v>23.369287868244029</v>
      </c>
      <c r="O27" s="3">
        <f t="shared" si="33"/>
        <v>22.91900932921213</v>
      </c>
      <c r="P27" s="3">
        <f t="shared" si="33"/>
        <v>23.253305878659102</v>
      </c>
      <c r="Q27" s="3">
        <f t="shared" si="33"/>
        <v>21.463742502878617</v>
      </c>
      <c r="R27" s="3">
        <f t="shared" si="33"/>
        <v>24.653226894084739</v>
      </c>
      <c r="S27" s="3">
        <f t="shared" si="33"/>
        <v>22.724640527403587</v>
      </c>
      <c r="T27" s="3">
        <f t="shared" si="33"/>
        <v>21.393952675327057</v>
      </c>
      <c r="U27" s="3">
        <f t="shared" si="33"/>
        <v>22.460166933994167</v>
      </c>
      <c r="V27" s="3">
        <f t="shared" si="33"/>
        <v>21.243110155459139</v>
      </c>
      <c r="X27" s="18" t="str">
        <f t="shared" si="26"/>
        <v>BY</v>
      </c>
      <c r="Y27" s="19">
        <f t="shared" ref="Y27" si="34">MIN(L27:U27)</f>
        <v>19.436755067590937</v>
      </c>
      <c r="Z27" s="18" t="str">
        <f t="shared" si="28"/>
        <v>NW</v>
      </c>
      <c r="AA27" s="19">
        <f t="shared" ref="AA27" si="35">MAX(L27:U27)</f>
        <v>24.653226894084739</v>
      </c>
    </row>
    <row r="28" spans="1:27" x14ac:dyDescent="0.35">
      <c r="A28">
        <f>A27+1</f>
        <v>2024</v>
      </c>
      <c r="B28" s="3">
        <f t="shared" si="24"/>
        <v>19.11469634465729</v>
      </c>
      <c r="C28" s="3">
        <f>100-C19-C10</f>
        <v>16.828736822778271</v>
      </c>
      <c r="D28" s="3">
        <f t="shared" ref="D28:V29" si="36">100-D19-D10</f>
        <v>14.106224212311663</v>
      </c>
      <c r="E28" s="3">
        <f t="shared" si="36"/>
        <v>15.739373899319141</v>
      </c>
      <c r="F28" s="3">
        <f t="shared" si="36"/>
        <v>14.499196937249989</v>
      </c>
      <c r="G28" s="3">
        <f t="shared" si="36"/>
        <v>24.335273927322298</v>
      </c>
      <c r="H28" s="14">
        <f t="shared" si="36"/>
        <v>18.007574880889784</v>
      </c>
      <c r="I28" s="3">
        <f t="shared" si="36"/>
        <v>15.728188558769986</v>
      </c>
      <c r="J28" s="3">
        <f t="shared" si="36"/>
        <v>22.090828353787945</v>
      </c>
      <c r="K28" s="3">
        <f t="shared" si="36"/>
        <v>21.957847213908284</v>
      </c>
      <c r="L28" s="3">
        <f t="shared" si="36"/>
        <v>20.269307508031485</v>
      </c>
      <c r="M28" s="3">
        <f t="shared" si="36"/>
        <v>19.405273888129138</v>
      </c>
      <c r="N28" s="3">
        <f t="shared" si="36"/>
        <v>23.291062994292204</v>
      </c>
      <c r="O28" s="3">
        <f t="shared" si="36"/>
        <v>22.828918922948471</v>
      </c>
      <c r="P28" s="3">
        <f t="shared" si="36"/>
        <v>23.308736761645708</v>
      </c>
      <c r="Q28" s="3">
        <f t="shared" si="36"/>
        <v>21.413250384800463</v>
      </c>
      <c r="R28" s="3">
        <f t="shared" si="36"/>
        <v>24.55834401355056</v>
      </c>
      <c r="S28" s="3">
        <f t="shared" si="36"/>
        <v>22.588643055438709</v>
      </c>
      <c r="T28" s="3">
        <f t="shared" si="36"/>
        <v>21.143482416734791</v>
      </c>
      <c r="U28" s="3">
        <f t="shared" si="36"/>
        <v>22.373873167450483</v>
      </c>
      <c r="V28" s="3">
        <f t="shared" si="36"/>
        <v>21.236465076802308</v>
      </c>
      <c r="X28" s="18" t="str">
        <f t="shared" si="26"/>
        <v>BY</v>
      </c>
      <c r="Y28" s="19">
        <f t="shared" ref="Y28:Y29" si="37">MIN(L28:U28)</f>
        <v>19.405273888129138</v>
      </c>
      <c r="Z28" s="18" t="str">
        <f t="shared" si="28"/>
        <v>NW</v>
      </c>
      <c r="AA28" s="19">
        <f t="shared" ref="AA28:AA29" si="38">MAX(L28:U28)</f>
        <v>24.55834401355056</v>
      </c>
    </row>
    <row r="29" spans="1:27" x14ac:dyDescent="0.35">
      <c r="A29">
        <f>A28+1</f>
        <v>2025</v>
      </c>
      <c r="B29" s="3">
        <f t="shared" si="24"/>
        <v>19.325212870091125</v>
      </c>
      <c r="C29" s="3">
        <f>100-C20-C11</f>
        <v>17.272509968440488</v>
      </c>
      <c r="D29" s="3">
        <f t="shared" si="36"/>
        <v>15.049325536328965</v>
      </c>
      <c r="E29" s="3">
        <f t="shared" si="36"/>
        <v>16.574410123301469</v>
      </c>
      <c r="F29" s="3">
        <f t="shared" si="36"/>
        <v>15.789779385025657</v>
      </c>
      <c r="G29" s="3">
        <f t="shared" si="36"/>
        <v>24.704716064359182</v>
      </c>
      <c r="H29" s="14">
        <f t="shared" si="36"/>
        <v>18.681827524412036</v>
      </c>
      <c r="I29" s="3">
        <f t="shared" si="36"/>
        <v>16.512241130231747</v>
      </c>
      <c r="J29" s="3">
        <f t="shared" si="36"/>
        <v>21.951564583291677</v>
      </c>
      <c r="K29" s="3">
        <f t="shared" si="36"/>
        <v>21.788443130701843</v>
      </c>
      <c r="L29" s="3">
        <f t="shared" si="36"/>
        <v>20.120646482579026</v>
      </c>
      <c r="M29" s="3">
        <f t="shared" si="36"/>
        <v>19.248265389165297</v>
      </c>
      <c r="N29" s="3">
        <f t="shared" si="36"/>
        <v>22.500485061552133</v>
      </c>
      <c r="O29" s="3">
        <f t="shared" si="36"/>
        <v>22.074598938454198</v>
      </c>
      <c r="P29" s="3">
        <f t="shared" si="36"/>
        <v>23.152315166340966</v>
      </c>
      <c r="Q29" s="3">
        <f t="shared" si="36"/>
        <v>21.27569994194155</v>
      </c>
      <c r="R29" s="3">
        <f t="shared" si="36"/>
        <v>24.407169462631529</v>
      </c>
      <c r="S29" s="3">
        <f t="shared" si="36"/>
        <v>22.55835786994195</v>
      </c>
      <c r="T29" s="3">
        <f t="shared" si="36"/>
        <v>21.738517639642364</v>
      </c>
      <c r="U29" s="3">
        <f t="shared" si="36"/>
        <v>22.102167410802849</v>
      </c>
      <c r="V29" s="3">
        <f t="shared" si="36"/>
        <v>21.221825512351746</v>
      </c>
      <c r="X29" s="18" t="str">
        <f t="shared" ref="X29" si="39">HLOOKUP(Y29,$L29:$U138,ROW(L$112)-ROW(X29)+1,0)</f>
        <v>BY</v>
      </c>
      <c r="Y29" s="19">
        <f t="shared" si="37"/>
        <v>19.248265389165297</v>
      </c>
      <c r="Z29" s="18" t="str">
        <f t="shared" ref="Z29" si="40">HLOOKUP(AA29,$L29:$U138,ROW(N$112)-ROW(Z29)+1,0)</f>
        <v>NW</v>
      </c>
      <c r="AA29" s="19">
        <f t="shared" si="38"/>
        <v>24.407169462631529</v>
      </c>
    </row>
    <row r="30" spans="1:27" x14ac:dyDescent="0.35">
      <c r="B30" s="3"/>
      <c r="C30" s="3"/>
      <c r="D30" s="3"/>
      <c r="E30" s="3"/>
      <c r="F30" s="3"/>
      <c r="G30" s="3"/>
      <c r="H30" s="14"/>
      <c r="I30" s="3"/>
      <c r="J30" s="3"/>
      <c r="K30" s="3"/>
      <c r="L30" s="3"/>
      <c r="M30" s="3"/>
      <c r="N30" s="3"/>
      <c r="O30" s="3"/>
      <c r="P30" s="3"/>
      <c r="Q30" s="3"/>
      <c r="R30" s="3"/>
      <c r="S30" s="3"/>
      <c r="T30" s="3"/>
      <c r="U30" s="3"/>
      <c r="V30" s="3"/>
    </row>
    <row r="31" spans="1:27" x14ac:dyDescent="0.35">
      <c r="A31" s="4" t="s">
        <v>435</v>
      </c>
      <c r="B31" s="3"/>
      <c r="C31" s="3"/>
      <c r="D31" s="3"/>
      <c r="E31" s="3"/>
      <c r="F31" s="3"/>
      <c r="G31" s="3"/>
      <c r="H31" s="14"/>
      <c r="I31" s="3"/>
      <c r="J31" s="3"/>
      <c r="K31" s="3"/>
      <c r="L31" s="3"/>
      <c r="M31" s="3"/>
      <c r="N31" s="3"/>
      <c r="O31" s="3"/>
      <c r="P31" s="3"/>
      <c r="Q31" s="3"/>
      <c r="R31" s="3"/>
      <c r="S31" s="3"/>
      <c r="T31" s="3"/>
      <c r="U31" s="3"/>
      <c r="V31" s="3"/>
    </row>
    <row r="32" spans="1:27" x14ac:dyDescent="0.35">
      <c r="A32">
        <f>'[1]Struktur SVB'!A37</f>
        <v>2019</v>
      </c>
      <c r="B32" s="3">
        <f>'[1]Struktur SVB'!B37</f>
        <v>5.42</v>
      </c>
      <c r="C32" s="3">
        <f>'[1]Struktur SVB'!C37</f>
        <v>4.6900000000000004</v>
      </c>
      <c r="D32" s="3">
        <f>'[1]Struktur SVB'!D37</f>
        <v>10.96</v>
      </c>
      <c r="E32" s="3">
        <f>'[1]Struktur SVB'!E37</f>
        <v>8.7800000000000011</v>
      </c>
      <c r="F32" s="3">
        <f>'[1]Struktur SVB'!F37</f>
        <v>11.420000000000002</v>
      </c>
      <c r="G32" s="3">
        <f>'[1]Struktur SVB'!G37</f>
        <v>8.0300000000000011</v>
      </c>
      <c r="H32" s="14">
        <f>'[1]Struktur SVB'!H37</f>
        <v>8.67</v>
      </c>
      <c r="I32" s="3">
        <f>'[1]Struktur SVB'!I37</f>
        <v>8.8686326168913645</v>
      </c>
      <c r="J32" s="3">
        <f>'[1]Struktur SVB'!J37</f>
        <v>13.962236889325027</v>
      </c>
      <c r="K32" s="3">
        <f>'[1]Struktur SVB'!K37</f>
        <v>14.3</v>
      </c>
      <c r="L32" s="3">
        <f>'[1]Struktur SVB'!L37</f>
        <v>21.18</v>
      </c>
      <c r="M32" s="3">
        <f>'[1]Struktur SVB'!M37</f>
        <v>16.61</v>
      </c>
      <c r="N32" s="3">
        <f>'[1]Struktur SVB'!N37</f>
        <v>12.23</v>
      </c>
      <c r="O32" s="3">
        <f>'[1]Struktur SVB'!O37</f>
        <v>9.15</v>
      </c>
      <c r="P32" s="3">
        <f>'[1]Struktur SVB'!P37</f>
        <v>13.76</v>
      </c>
      <c r="Q32" s="3">
        <f>'[1]Struktur SVB'!Q37</f>
        <v>9.89</v>
      </c>
      <c r="R32" s="3">
        <f>'[1]Struktur SVB'!R37</f>
        <v>12.169999999999998</v>
      </c>
      <c r="S32" s="3">
        <f>'[1]Struktur SVB'!S37</f>
        <v>10.57</v>
      </c>
      <c r="T32" s="3">
        <f>'[1]Struktur SVB'!T37</f>
        <v>15.15</v>
      </c>
      <c r="U32" s="3">
        <f>'[1]Struktur SVB'!U37</f>
        <v>8.7099999999999991</v>
      </c>
      <c r="V32" s="3">
        <f>'[1]Struktur SVB'!V37</f>
        <v>13.25</v>
      </c>
      <c r="X32" s="18" t="str">
        <f>HLOOKUP(Y32,$L32:$U132,ROW(L$112)-ROW(X32)+1,0)</f>
        <v>SH</v>
      </c>
      <c r="Y32" s="19">
        <f t="shared" ref="Y32:Y35" si="41">MIN(L32:U32)</f>
        <v>8.7099999999999991</v>
      </c>
      <c r="Z32" s="18" t="str">
        <f>HLOOKUP(AA32,$L32:$U132,ROW(N$112)-ROW(Z32)+1,0)</f>
        <v>BW</v>
      </c>
      <c r="AA32" s="19">
        <f t="shared" ref="AA32:AA35" si="42">MAX(L32:U32)</f>
        <v>21.18</v>
      </c>
    </row>
    <row r="33" spans="1:27" x14ac:dyDescent="0.35">
      <c r="A33">
        <f>'[1]Struktur SVB'!A38</f>
        <v>2020</v>
      </c>
      <c r="B33" s="3">
        <f>'[1]Struktur SVB'!B38</f>
        <v>5.48</v>
      </c>
      <c r="C33" s="3">
        <f>'[1]Struktur SVB'!C38</f>
        <v>4.8499999999999996</v>
      </c>
      <c r="D33" s="3">
        <f>'[1]Struktur SVB'!D38</f>
        <v>11.14</v>
      </c>
      <c r="E33" s="3">
        <f>'[1]Struktur SVB'!E38</f>
        <v>8.89</v>
      </c>
      <c r="F33" s="3">
        <f>'[1]Struktur SVB'!F38</f>
        <v>11.5</v>
      </c>
      <c r="G33" s="3">
        <f>'[1]Struktur SVB'!G38</f>
        <v>8.1999999999999993</v>
      </c>
      <c r="H33" s="14">
        <f>'[1]Struktur SVB'!H38</f>
        <v>8.8000000000000007</v>
      </c>
      <c r="I33" s="3">
        <f>'[1]Struktur SVB'!I38</f>
        <v>8.9938552986132745</v>
      </c>
      <c r="J33" s="3">
        <f>'[1]Struktur SVB'!J38</f>
        <v>14.153053344582029</v>
      </c>
      <c r="K33" s="3">
        <f>'[1]Struktur SVB'!K38</f>
        <v>14.490000000000002</v>
      </c>
      <c r="L33" s="3">
        <f>'[1]Struktur SVB'!L38</f>
        <v>21.470000000000002</v>
      </c>
      <c r="M33" s="3">
        <f>'[1]Struktur SVB'!M38</f>
        <v>17.080000000000002</v>
      </c>
      <c r="N33" s="3">
        <f>'[1]Struktur SVB'!N38</f>
        <v>12.25</v>
      </c>
      <c r="O33" s="3">
        <f>'[1]Struktur SVB'!O38</f>
        <v>9.3800000000000008</v>
      </c>
      <c r="P33" s="3">
        <f>'[1]Struktur SVB'!P38</f>
        <v>13.79</v>
      </c>
      <c r="Q33" s="3">
        <f>'[1]Struktur SVB'!Q38</f>
        <v>9.9700000000000006</v>
      </c>
      <c r="R33" s="3">
        <f>'[1]Struktur SVB'!R38</f>
        <v>12.27</v>
      </c>
      <c r="S33" s="3">
        <f>'[1]Struktur SVB'!S38</f>
        <v>10.75</v>
      </c>
      <c r="T33" s="3">
        <f>'[1]Struktur SVB'!T38</f>
        <v>14.82</v>
      </c>
      <c r="U33" s="3">
        <f>'[1]Struktur SVB'!U38</f>
        <v>8.82</v>
      </c>
      <c r="V33" s="3">
        <f>'[1]Struktur SVB'!V38</f>
        <v>13.450000000000001</v>
      </c>
      <c r="X33" s="18" t="str">
        <f>HLOOKUP(Y33,$L33:$U133,ROW(L$112)-ROW(X33)+1,0)</f>
        <v>SH</v>
      </c>
      <c r="Y33" s="19">
        <f t="shared" si="41"/>
        <v>8.82</v>
      </c>
      <c r="Z33" s="18" t="str">
        <f>HLOOKUP(AA33,$L33:$U133,ROW(N$112)-ROW(Z33)+1,0)</f>
        <v>BW</v>
      </c>
      <c r="AA33" s="19">
        <f t="shared" si="42"/>
        <v>21.470000000000002</v>
      </c>
    </row>
    <row r="34" spans="1:27" x14ac:dyDescent="0.35">
      <c r="A34">
        <f>'[1]Struktur SVB'!A39</f>
        <v>2021</v>
      </c>
      <c r="B34" s="3">
        <f>'[1]Struktur SVB'!B39</f>
        <v>5.4600000000000009</v>
      </c>
      <c r="C34" s="3">
        <f>'[1]Struktur SVB'!C39</f>
        <v>4.88</v>
      </c>
      <c r="D34" s="3">
        <f>'[1]Struktur SVB'!D39</f>
        <v>11.09</v>
      </c>
      <c r="E34" s="3">
        <f>'[1]Struktur SVB'!E39</f>
        <v>8.93</v>
      </c>
      <c r="F34" s="3">
        <f>'[1]Struktur SVB'!F39</f>
        <v>11.299999999999999</v>
      </c>
      <c r="G34" s="3">
        <f>'[1]Struktur SVB'!G39</f>
        <v>8.31</v>
      </c>
      <c r="H34" s="14">
        <f>'[1]Struktur SVB'!H39</f>
        <v>8.7900000000000009</v>
      </c>
      <c r="I34" s="3">
        <f>'[1]Struktur SVB'!I39</f>
        <v>8.9400527194978281</v>
      </c>
      <c r="J34" s="3">
        <f>'[1]Struktur SVB'!J39</f>
        <v>14.08600990142742</v>
      </c>
      <c r="K34" s="3">
        <f>'[1]Struktur SVB'!K39</f>
        <v>14.43</v>
      </c>
      <c r="L34" s="3">
        <f>'[1]Struktur SVB'!L39</f>
        <v>21.490000000000002</v>
      </c>
      <c r="M34" s="3">
        <f>'[1]Struktur SVB'!M39</f>
        <v>16.84</v>
      </c>
      <c r="N34" s="3">
        <f>'[1]Struktur SVB'!N39</f>
        <v>12.25</v>
      </c>
      <c r="O34" s="3">
        <f>'[1]Struktur SVB'!O39</f>
        <v>9.5</v>
      </c>
      <c r="P34" s="3">
        <f>'[1]Struktur SVB'!P39</f>
        <v>13.68</v>
      </c>
      <c r="Q34" s="3">
        <f>'[1]Struktur SVB'!Q39</f>
        <v>9.92</v>
      </c>
      <c r="R34" s="3">
        <f>'[1]Struktur SVB'!R39</f>
        <v>12.100000000000001</v>
      </c>
      <c r="S34" s="3">
        <f>'[1]Struktur SVB'!S39</f>
        <v>11.530000000000001</v>
      </c>
      <c r="T34" s="3">
        <f>'[1]Struktur SVB'!T39</f>
        <v>14.43</v>
      </c>
      <c r="U34" s="3">
        <f>'[1]Struktur SVB'!U39</f>
        <v>8.86</v>
      </c>
      <c r="V34" s="3">
        <f>'[1]Struktur SVB'!V39</f>
        <v>13.38</v>
      </c>
      <c r="X34" s="18" t="str">
        <f>HLOOKUP(Y34,$L34:$U134,ROW(L$112)-ROW(X34)+1,0)</f>
        <v>SH</v>
      </c>
      <c r="Y34" s="19">
        <f t="shared" si="41"/>
        <v>8.86</v>
      </c>
      <c r="Z34" s="18" t="str">
        <f>HLOOKUP(AA34,$L34:$U134,ROW(N$112)-ROW(Z34)+1,0)</f>
        <v>BW</v>
      </c>
      <c r="AA34" s="19">
        <f t="shared" si="42"/>
        <v>21.490000000000002</v>
      </c>
    </row>
    <row r="35" spans="1:27" x14ac:dyDescent="0.35">
      <c r="A35">
        <f>'[1]Struktur SVB'!A40</f>
        <v>2022</v>
      </c>
      <c r="B35" s="3">
        <f>'[1]Struktur SVB'!B40</f>
        <v>5.55</v>
      </c>
      <c r="C35" s="3">
        <f>'[1]Struktur SVB'!C40</f>
        <v>4.9499999999999993</v>
      </c>
      <c r="D35" s="3">
        <f>'[1]Struktur SVB'!D40</f>
        <v>11.32</v>
      </c>
      <c r="E35" s="3">
        <f>'[1]Struktur SVB'!E40</f>
        <v>8.89</v>
      </c>
      <c r="F35" s="3">
        <f>'[1]Struktur SVB'!F40</f>
        <v>11.139999999999999</v>
      </c>
      <c r="G35" s="3">
        <f>'[1]Struktur SVB'!G40</f>
        <v>8.5</v>
      </c>
      <c r="H35" s="14">
        <f>'[1]Struktur SVB'!H40</f>
        <v>8.9</v>
      </c>
      <c r="I35" s="3">
        <f>'[1]Struktur SVB'!I40</f>
        <v>9.0059078555612189</v>
      </c>
      <c r="J35" s="3">
        <f>'[1]Struktur SVB'!J40</f>
        <v>13.949510411767106</v>
      </c>
      <c r="K35" s="3">
        <f>'[1]Struktur SVB'!K40</f>
        <v>14.28</v>
      </c>
      <c r="L35" s="3">
        <f>'[1]Struktur SVB'!L40</f>
        <v>21.259999999999998</v>
      </c>
      <c r="M35" s="3">
        <f>'[1]Struktur SVB'!M40</f>
        <v>16.64</v>
      </c>
      <c r="N35" s="3">
        <f>'[1]Struktur SVB'!N40</f>
        <v>12.16</v>
      </c>
      <c r="O35" s="3">
        <f>'[1]Struktur SVB'!O40</f>
        <v>9.56</v>
      </c>
      <c r="P35" s="3">
        <f>'[1]Struktur SVB'!P40</f>
        <v>13.620000000000001</v>
      </c>
      <c r="Q35" s="3">
        <f>'[1]Struktur SVB'!Q40</f>
        <v>9.8000000000000007</v>
      </c>
      <c r="R35" s="3">
        <f>'[1]Struktur SVB'!R40</f>
        <v>11.96</v>
      </c>
      <c r="S35" s="3">
        <f>'[1]Struktur SVB'!S40</f>
        <v>11.35</v>
      </c>
      <c r="T35" s="3">
        <f>'[1]Struktur SVB'!T40</f>
        <v>14.5</v>
      </c>
      <c r="U35" s="3">
        <f>'[1]Struktur SVB'!U40</f>
        <v>8.870000000000001</v>
      </c>
      <c r="V35" s="3">
        <f>'[1]Struktur SVB'!V40</f>
        <v>13.280000000000001</v>
      </c>
      <c r="X35" s="18" t="str">
        <f>HLOOKUP(Y35,$L35:$U135,ROW(L$112)-ROW(X35)+1,0)</f>
        <v>SH</v>
      </c>
      <c r="Y35" s="19">
        <f t="shared" si="41"/>
        <v>8.870000000000001</v>
      </c>
      <c r="Z35" s="18" t="str">
        <f>HLOOKUP(AA35,$L35:$U135,ROW(N$112)-ROW(Z35)+1,0)</f>
        <v>BW</v>
      </c>
      <c r="AA35" s="19">
        <f t="shared" si="42"/>
        <v>21.259999999999998</v>
      </c>
    </row>
    <row r="36" spans="1:27" x14ac:dyDescent="0.35">
      <c r="A36">
        <f>'[1]Struktur SVB'!A41</f>
        <v>2023</v>
      </c>
      <c r="B36" s="3">
        <f>'[1]Struktur SVB'!B41</f>
        <v>5.99</v>
      </c>
      <c r="C36" s="3">
        <f>'[1]Struktur SVB'!C41</f>
        <v>4.93</v>
      </c>
      <c r="D36" s="3">
        <f>'[1]Struktur SVB'!D41</f>
        <v>11.45</v>
      </c>
      <c r="E36" s="3">
        <f>'[1]Struktur SVB'!E41</f>
        <v>8.86</v>
      </c>
      <c r="F36" s="3">
        <f>'[1]Struktur SVB'!F41</f>
        <v>11.239999999999998</v>
      </c>
      <c r="G36" s="3">
        <f>'[1]Struktur SVB'!G41</f>
        <v>8.69</v>
      </c>
      <c r="H36" s="14">
        <f>'[1]Struktur SVB'!H41</f>
        <v>9.0399999999999991</v>
      </c>
      <c r="I36" s="3">
        <f>'[1]Struktur SVB'!I41</f>
        <v>9.1450122379516721</v>
      </c>
      <c r="J36" s="3">
        <f>'[1]Struktur SVB'!J41</f>
        <v>13.991331644660274</v>
      </c>
      <c r="K36" s="3">
        <f>'[1]Struktur SVB'!K41</f>
        <v>14.299999999999999</v>
      </c>
      <c r="L36" s="3">
        <f>'[1]Struktur SVB'!L41</f>
        <v>21.450000000000003</v>
      </c>
      <c r="M36" s="3">
        <f>'[1]Struktur SVB'!M41</f>
        <v>16.71</v>
      </c>
      <c r="N36" s="3">
        <f>'[1]Struktur SVB'!N41</f>
        <v>12.08</v>
      </c>
      <c r="O36" s="3">
        <f>'[1]Struktur SVB'!O41</f>
        <v>9.69</v>
      </c>
      <c r="P36" s="3">
        <f>'[1]Struktur SVB'!P41</f>
        <v>13.59</v>
      </c>
      <c r="Q36" s="3">
        <f>'[1]Struktur SVB'!Q41</f>
        <v>9.7900000000000009</v>
      </c>
      <c r="R36" s="3">
        <f>'[1]Struktur SVB'!R41</f>
        <v>11.89</v>
      </c>
      <c r="S36" s="3">
        <f>'[1]Struktur SVB'!S41</f>
        <v>11.41</v>
      </c>
      <c r="T36" s="3">
        <f>'[1]Struktur SVB'!T41</f>
        <v>14.22</v>
      </c>
      <c r="U36" s="3">
        <f>'[1]Struktur SVB'!U41</f>
        <v>8.9499999999999993</v>
      </c>
      <c r="V36" s="3">
        <f>'[1]Struktur SVB'!V41</f>
        <v>13.34</v>
      </c>
      <c r="X36" s="18" t="str">
        <f t="shared" ref="X36" si="43">HLOOKUP(Y36,$L36:$U136,ROW(L$112)-ROW(X36)+1,0)</f>
        <v>SH</v>
      </c>
      <c r="Y36" s="19">
        <f t="shared" ref="Y36" si="44">MIN(L36:U36)</f>
        <v>8.9499999999999993</v>
      </c>
      <c r="Z36" s="18" t="str">
        <f t="shared" ref="Z36" si="45">HLOOKUP(AA36,$L36:$U136,ROW(N$112)-ROW(Z36)+1,0)</f>
        <v>BW</v>
      </c>
      <c r="AA36" s="19">
        <f t="shared" ref="AA36" si="46">MAX(L36:U36)</f>
        <v>21.450000000000003</v>
      </c>
    </row>
    <row r="37" spans="1:27" x14ac:dyDescent="0.35">
      <c r="A37">
        <f>'[1]Struktur SVB'!A42</f>
        <v>2024</v>
      </c>
      <c r="B37" s="3"/>
    </row>
    <row r="38" spans="1:27" x14ac:dyDescent="0.35">
      <c r="A38">
        <f>A37+1</f>
        <v>2025</v>
      </c>
      <c r="B38" s="3"/>
    </row>
    <row r="40" spans="1:27" x14ac:dyDescent="0.35">
      <c r="A40" s="4" t="s">
        <v>738</v>
      </c>
    </row>
    <row r="41" spans="1:27" x14ac:dyDescent="0.35">
      <c r="A41">
        <f>[1]Ausländer!A62</f>
        <v>2019</v>
      </c>
      <c r="B41" s="3">
        <f>[1]Ausländer!B62</f>
        <v>41.95</v>
      </c>
      <c r="C41" s="3">
        <f>[1]Ausländer!C62</f>
        <v>41.27</v>
      </c>
      <c r="D41" s="3">
        <f>[1]Ausländer!D62</f>
        <v>38.75</v>
      </c>
      <c r="E41" s="3">
        <f>[1]Ausländer!E62</f>
        <v>39.619999999999997</v>
      </c>
      <c r="F41" s="3">
        <f>[1]Ausländer!F62</f>
        <v>45.08</v>
      </c>
      <c r="G41" s="3">
        <f>[1]Ausländer!G62</f>
        <v>41.08</v>
      </c>
      <c r="H41" s="14">
        <f>[1]Ausländer!H62</f>
        <v>41.02</v>
      </c>
      <c r="I41" s="3">
        <f>[1]Ausländer!I62</f>
        <v>40.973484518256768</v>
      </c>
      <c r="J41" s="3">
        <f>[1]Ausländer!J62</f>
        <v>49.138403016962449</v>
      </c>
      <c r="K41" s="3">
        <f>[1]Ausländer!K62</f>
        <v>50.22</v>
      </c>
      <c r="L41" s="3">
        <f>[1]Ausländer!L62</f>
        <v>55.93</v>
      </c>
      <c r="M41" s="3">
        <f>[1]Ausländer!M62</f>
        <v>58.73</v>
      </c>
      <c r="N41" s="3">
        <f>[1]Ausländer!N62</f>
        <v>39.72</v>
      </c>
      <c r="O41" s="3">
        <f>[1]Ausländer!O62</f>
        <v>48.33</v>
      </c>
      <c r="P41" s="3">
        <f>[1]Ausländer!P62</f>
        <v>50.9</v>
      </c>
      <c r="Q41" s="3">
        <f>[1]Ausländer!Q62</f>
        <v>46.52</v>
      </c>
      <c r="R41" s="3">
        <f>[1]Ausländer!R62</f>
        <v>42.8</v>
      </c>
      <c r="S41" s="3">
        <f>[1]Ausländer!S62</f>
        <v>48.82</v>
      </c>
      <c r="T41" s="3">
        <f>[1]Ausländer!T62</f>
        <v>41.65</v>
      </c>
      <c r="U41" s="3">
        <f>[1]Ausländer!U62</f>
        <v>40.14</v>
      </c>
      <c r="V41" s="3">
        <f>[1]Ausländer!V62</f>
        <v>49.01</v>
      </c>
      <c r="X41" s="18" t="str">
        <f>HLOOKUP(Y41,$L41:$U140,ROW(L$112)-ROW(X41)+1,0)</f>
        <v>HB</v>
      </c>
      <c r="Y41" s="19">
        <f t="shared" ref="Y41:Y45" si="47">MIN(L41:U41)</f>
        <v>39.72</v>
      </c>
      <c r="Z41" s="18" t="str">
        <f>HLOOKUP(AA41,$L41:$U140,ROW(N$112)-ROW(Z41)+1,0)</f>
        <v>BY</v>
      </c>
      <c r="AA41" s="19">
        <f t="shared" ref="AA41:AA45" si="48">MAX(L41:U41)</f>
        <v>58.73</v>
      </c>
    </row>
    <row r="42" spans="1:27" x14ac:dyDescent="0.35">
      <c r="A42">
        <f>[1]Ausländer!A63</f>
        <v>2020</v>
      </c>
      <c r="B42" s="3">
        <f>[1]Ausländer!B63</f>
        <v>41.65</v>
      </c>
      <c r="C42" s="3">
        <f>[1]Ausländer!C63</f>
        <v>40.08</v>
      </c>
      <c r="D42" s="3">
        <f>[1]Ausländer!D63</f>
        <v>40.54</v>
      </c>
      <c r="E42" s="3">
        <f>[1]Ausländer!E63</f>
        <v>40.79</v>
      </c>
      <c r="F42" s="3">
        <f>[1]Ausländer!F63</f>
        <v>46.37</v>
      </c>
      <c r="G42" s="3">
        <f>[1]Ausländer!G63</f>
        <v>41.44</v>
      </c>
      <c r="H42" s="14">
        <f>[1]Ausländer!H63</f>
        <v>41.6</v>
      </c>
      <c r="I42" s="3">
        <f>[1]Ausländer!I63</f>
        <v>41.769745674490309</v>
      </c>
      <c r="J42" s="3">
        <f>[1]Ausländer!J63</f>
        <v>49.850098155295605</v>
      </c>
      <c r="K42" s="3">
        <f>[1]Ausländer!K63</f>
        <v>50.83</v>
      </c>
      <c r="L42" s="3">
        <f>[1]Ausländer!L63</f>
        <v>56.33</v>
      </c>
      <c r="M42" s="3">
        <f>[1]Ausländer!M63</f>
        <v>59.58</v>
      </c>
      <c r="N42" s="3">
        <f>[1]Ausländer!N63</f>
        <v>40.340000000000003</v>
      </c>
      <c r="O42" s="3">
        <f>[1]Ausländer!O63</f>
        <v>48.48</v>
      </c>
      <c r="P42" s="3">
        <f>[1]Ausländer!P63</f>
        <v>51.2</v>
      </c>
      <c r="Q42" s="3">
        <f>[1]Ausländer!Q63</f>
        <v>47.58</v>
      </c>
      <c r="R42" s="3">
        <f>[1]Ausländer!R63</f>
        <v>43.7</v>
      </c>
      <c r="S42" s="3">
        <f>[1]Ausländer!S63</f>
        <v>48.91</v>
      </c>
      <c r="T42" s="3">
        <f>[1]Ausländer!T63</f>
        <v>40.549999999999997</v>
      </c>
      <c r="U42" s="3">
        <f>[1]Ausländer!U63</f>
        <v>40.869999999999997</v>
      </c>
      <c r="V42" s="3">
        <f>[1]Ausländer!V63</f>
        <v>49.6</v>
      </c>
      <c r="X42" s="18" t="str">
        <f>HLOOKUP(Y42,$L42:$U141,ROW(L$112)-ROW(X42)+1,0)</f>
        <v>HB</v>
      </c>
      <c r="Y42" s="19">
        <f t="shared" si="47"/>
        <v>40.340000000000003</v>
      </c>
      <c r="Z42" s="18" t="str">
        <f>HLOOKUP(AA42,$L42:$U141,ROW(N$112)-ROW(Z42)+1,0)</f>
        <v>BY</v>
      </c>
      <c r="AA42" s="19">
        <f t="shared" si="48"/>
        <v>59.58</v>
      </c>
    </row>
    <row r="43" spans="1:27" x14ac:dyDescent="0.35">
      <c r="A43">
        <f>[1]Ausländer!A64</f>
        <v>2021</v>
      </c>
      <c r="B43" s="3">
        <f>[1]Ausländer!B64</f>
        <v>46.08</v>
      </c>
      <c r="C43" s="3">
        <f>[1]Ausländer!C64</f>
        <v>42.72</v>
      </c>
      <c r="D43" s="3">
        <f>[1]Ausländer!D64</f>
        <v>44.28</v>
      </c>
      <c r="E43" s="3">
        <f>[1]Ausländer!E64</f>
        <v>44.23</v>
      </c>
      <c r="F43" s="3">
        <f>[1]Ausländer!F64</f>
        <v>50.3</v>
      </c>
      <c r="G43" s="3">
        <f>[1]Ausländer!G64</f>
        <v>44.98</v>
      </c>
      <c r="H43" s="14">
        <f>[1]Ausländer!H64</f>
        <v>45.24</v>
      </c>
      <c r="I43" s="3">
        <f>[1]Ausländer!I64</f>
        <v>45.478213679479246</v>
      </c>
      <c r="J43" s="3">
        <f>[1]Ausländer!J64</f>
        <v>52.368240095727458</v>
      </c>
      <c r="K43" s="3">
        <f>[1]Ausländer!K64</f>
        <v>53.24</v>
      </c>
      <c r="L43" s="3">
        <f>[1]Ausländer!L64</f>
        <v>58.11</v>
      </c>
      <c r="M43" s="3">
        <f>[1]Ausländer!M64</f>
        <v>61.61</v>
      </c>
      <c r="N43" s="3">
        <f>[1]Ausländer!N64</f>
        <v>44.64</v>
      </c>
      <c r="O43" s="3">
        <f>[1]Ausländer!O64</f>
        <v>50.78</v>
      </c>
      <c r="P43" s="3">
        <f>[1]Ausländer!P64</f>
        <v>53.42</v>
      </c>
      <c r="Q43" s="3">
        <f>[1]Ausländer!Q64</f>
        <v>50.48</v>
      </c>
      <c r="R43" s="3">
        <f>[1]Ausländer!R64</f>
        <v>46.66</v>
      </c>
      <c r="S43" s="3">
        <f>[1]Ausländer!S64</f>
        <v>51.29</v>
      </c>
      <c r="T43" s="3">
        <f>[1]Ausländer!T64</f>
        <v>42.29</v>
      </c>
      <c r="U43" s="3">
        <f>[1]Ausländer!U64</f>
        <v>44.11</v>
      </c>
      <c r="V43" s="3">
        <f>[1]Ausländer!V64</f>
        <v>52.15</v>
      </c>
      <c r="X43" s="18" t="str">
        <f>HLOOKUP(Y43,$L43:$U142,ROW(L$112)-ROW(X43)+1,0)</f>
        <v>SL</v>
      </c>
      <c r="Y43" s="19">
        <f t="shared" si="47"/>
        <v>42.29</v>
      </c>
      <c r="Z43" s="18" t="str">
        <f>HLOOKUP(AA43,$L43:$U142,ROW(N$112)-ROW(Z43)+1,0)</f>
        <v>BY</v>
      </c>
      <c r="AA43" s="19">
        <f t="shared" si="48"/>
        <v>61.61</v>
      </c>
    </row>
    <row r="44" spans="1:27" x14ac:dyDescent="0.35">
      <c r="A44">
        <f>[1]Ausländer!A65</f>
        <v>2022</v>
      </c>
      <c r="B44" s="3">
        <f>[1]Ausländer!B65</f>
        <v>46.48</v>
      </c>
      <c r="C44" s="3">
        <f>[1]Ausländer!C65</f>
        <v>50.84</v>
      </c>
      <c r="D44" s="3">
        <f>[1]Ausländer!D65</f>
        <v>42.74</v>
      </c>
      <c r="E44" s="3">
        <f>[1]Ausländer!E65</f>
        <v>46.68</v>
      </c>
      <c r="F44" s="3">
        <f>[1]Ausländer!F65</f>
        <v>48.47</v>
      </c>
      <c r="G44" s="3">
        <f>[1]Ausländer!G65</f>
        <v>51.03</v>
      </c>
      <c r="H44" s="14">
        <f>[1]Ausländer!H65</f>
        <v>48.5</v>
      </c>
      <c r="I44" s="3">
        <f>[1]Ausländer!I65</f>
        <v>46.247731165016027</v>
      </c>
      <c r="J44" s="3">
        <f>[1]Ausländer!J65</f>
        <v>54.295053364724211</v>
      </c>
      <c r="K44" s="3">
        <f>[1]Ausländer!K65</f>
        <v>54.9</v>
      </c>
      <c r="L44" s="3">
        <f>[1]Ausländer!L65</f>
        <v>58.75</v>
      </c>
      <c r="M44" s="3">
        <f>[1]Ausländer!M65</f>
        <v>64.06</v>
      </c>
      <c r="N44" s="3">
        <f>[1]Ausländer!N65</f>
        <v>42.73</v>
      </c>
      <c r="O44" s="3">
        <f>[1]Ausländer!O65</f>
        <v>54.48</v>
      </c>
      <c r="P44" s="3">
        <f>[1]Ausländer!P65</f>
        <v>56.57</v>
      </c>
      <c r="Q44" s="3">
        <f>[1]Ausländer!Q65</f>
        <v>52.41</v>
      </c>
      <c r="R44" s="3">
        <f>[1]Ausländer!R65</f>
        <v>47.97</v>
      </c>
      <c r="S44" s="3">
        <f>[1]Ausländer!S65</f>
        <v>52.87</v>
      </c>
      <c r="T44" s="3">
        <f>[1]Ausländer!T65</f>
        <v>39.979999999999997</v>
      </c>
      <c r="U44" s="3">
        <f>[1]Ausländer!U65</f>
        <v>47.56</v>
      </c>
      <c r="V44" s="3">
        <f>[1]Ausländer!V65</f>
        <v>54</v>
      </c>
      <c r="X44" s="18" t="str">
        <f>HLOOKUP(Y44,$L44:$U143,ROW(L$112)-ROW(X44)+1,0)</f>
        <v>SL</v>
      </c>
      <c r="Y44" s="19">
        <f t="shared" si="47"/>
        <v>39.979999999999997</v>
      </c>
      <c r="Z44" s="18" t="str">
        <f>HLOOKUP(AA44,$L44:$U143,ROW(N$112)-ROW(Z44)+1,0)</f>
        <v>BY</v>
      </c>
      <c r="AA44" s="19">
        <f t="shared" si="48"/>
        <v>64.06</v>
      </c>
    </row>
    <row r="45" spans="1:27" x14ac:dyDescent="0.35">
      <c r="A45">
        <f>[1]Ausländer!A66</f>
        <v>2023</v>
      </c>
      <c r="B45" s="3">
        <f>[1]Ausländer!B66</f>
        <v>49.34</v>
      </c>
      <c r="C45" s="3">
        <f>[1]Ausländer!C66</f>
        <v>49.8</v>
      </c>
      <c r="D45" s="3">
        <f>[1]Ausländer!D66</f>
        <v>43.19</v>
      </c>
      <c r="E45" s="3">
        <f>[1]Ausländer!E66</f>
        <v>47.14</v>
      </c>
      <c r="F45" s="3">
        <f>[1]Ausländer!F66</f>
        <v>49.88</v>
      </c>
      <c r="G45" s="3">
        <f>[1]Ausländer!G66</f>
        <v>52.51</v>
      </c>
      <c r="H45" s="14">
        <f>[1]Ausländer!H66</f>
        <v>49.64</v>
      </c>
      <c r="I45" s="3">
        <f>[1]Ausländer!I66</f>
        <v>47.149331193641011</v>
      </c>
      <c r="J45" s="3">
        <f>[1]Ausländer!J66</f>
        <v>55.2865340538035</v>
      </c>
      <c r="K45" s="3">
        <f>[1]Ausländer!K66</f>
        <v>55.77</v>
      </c>
      <c r="L45" s="3">
        <f>[1]Ausländer!L66</f>
        <v>58.98</v>
      </c>
      <c r="M45" s="3">
        <f>[1]Ausländer!M66</f>
        <v>65.62</v>
      </c>
      <c r="N45" s="3">
        <f>[1]Ausländer!N66</f>
        <v>43.28</v>
      </c>
      <c r="O45" s="3">
        <f>[1]Ausländer!O66</f>
        <v>55.52</v>
      </c>
      <c r="P45" s="3">
        <f>[1]Ausländer!P66</f>
        <v>57.19</v>
      </c>
      <c r="Q45" s="3">
        <f>[1]Ausländer!Q66</f>
        <v>53.3</v>
      </c>
      <c r="R45" s="3">
        <f>[1]Ausländer!R66</f>
        <v>49.09</v>
      </c>
      <c r="S45" s="3">
        <f>[1]Ausländer!S66</f>
        <v>53.18</v>
      </c>
      <c r="T45" s="3">
        <f>[1]Ausländer!T66</f>
        <v>40.270000000000003</v>
      </c>
      <c r="U45" s="3">
        <f>[1]Ausländer!U66</f>
        <v>48.25</v>
      </c>
      <c r="V45" s="3">
        <f>[1]Ausländer!V66</f>
        <v>54.88</v>
      </c>
      <c r="X45" s="18" t="str">
        <f>HLOOKUP(Y45,$L45:$U144,ROW(L$112)-ROW(X45)+1,0)</f>
        <v>SL</v>
      </c>
      <c r="Y45" s="19">
        <f t="shared" si="47"/>
        <v>40.270000000000003</v>
      </c>
      <c r="Z45" s="18" t="str">
        <f>HLOOKUP(AA45,$L45:$U144,ROW(N$112)-ROW(Z45)+1,0)</f>
        <v>BY</v>
      </c>
      <c r="AA45" s="19">
        <f t="shared" si="48"/>
        <v>65.62</v>
      </c>
    </row>
    <row r="46" spans="1:27" x14ac:dyDescent="0.35">
      <c r="A46">
        <f>A45+1</f>
        <v>2024</v>
      </c>
    </row>
    <row r="47" spans="1:27" x14ac:dyDescent="0.35">
      <c r="A47">
        <f>A46+1</f>
        <v>2025</v>
      </c>
    </row>
    <row r="49" spans="1:27" x14ac:dyDescent="0.35">
      <c r="A49" s="4" t="s">
        <v>786</v>
      </c>
    </row>
    <row r="50" spans="1:27" x14ac:dyDescent="0.35">
      <c r="A50">
        <f>'[1]SVB Strukturdaten'!A190</f>
        <v>2019</v>
      </c>
      <c r="B50" s="3">
        <f>'[1]SVB Strukturdaten'!B190</f>
        <v>6.8506750460098988</v>
      </c>
      <c r="C50" s="3">
        <f>'[1]SVB Strukturdaten'!C190</f>
        <v>4.488915915749903</v>
      </c>
      <c r="D50" s="3">
        <f>'[1]SVB Strukturdaten'!D190</f>
        <v>5.2506180580547905</v>
      </c>
      <c r="E50" s="3">
        <f>'[1]SVB Strukturdaten'!E190</f>
        <v>4.289722654143926</v>
      </c>
      <c r="F50" s="3">
        <f>'[1]SVB Strukturdaten'!F190</f>
        <v>5.5224474073337717</v>
      </c>
      <c r="G50" s="3">
        <f>'[1]SVB Strukturdaten'!G190</f>
        <v>15.691610511600146</v>
      </c>
      <c r="H50" s="14">
        <f>'[1]SVB Strukturdaten'!H190</f>
        <v>7.8919423414271979</v>
      </c>
      <c r="I50" s="3">
        <f>'[1]SVB Strukturdaten'!I190</f>
        <v>5.331493617896232</v>
      </c>
      <c r="J50" s="3">
        <f>'[1]SVB Strukturdaten'!J190</f>
        <v>13.647307315255059</v>
      </c>
      <c r="K50" s="3">
        <f>'[1]SVB Strukturdaten'!K190</f>
        <v>13.532571024297821</v>
      </c>
      <c r="L50" s="3">
        <f>'[1]SVB Strukturdaten'!L190</f>
        <v>16.711485799529811</v>
      </c>
      <c r="M50" s="3">
        <f>'[1]SVB Strukturdaten'!M190</f>
        <v>15.456001627215175</v>
      </c>
      <c r="N50" s="3">
        <f>'[1]SVB Strukturdaten'!N190</f>
        <v>11.487855311075801</v>
      </c>
      <c r="O50" s="3">
        <f>'[1]SVB Strukturdaten'!O190</f>
        <v>12.910512946657162</v>
      </c>
      <c r="P50" s="3">
        <f>'[1]SVB Strukturdaten'!P190</f>
        <v>16.32931234757859</v>
      </c>
      <c r="Q50" s="3">
        <f>'[1]SVB Strukturdaten'!Q190</f>
        <v>9.373220178376986</v>
      </c>
      <c r="R50" s="3">
        <f>'[1]SVB Strukturdaten'!R190</f>
        <v>11.942394376191128</v>
      </c>
      <c r="S50" s="3">
        <f>'[1]SVB Strukturdaten'!S190</f>
        <v>11.890030006890367</v>
      </c>
      <c r="T50" s="3">
        <f>'[1]SVB Strukturdaten'!T190</f>
        <v>12.830890619570329</v>
      </c>
      <c r="U50" s="3">
        <f>'[1]SVB Strukturdaten'!U190</f>
        <v>7.6492330271707241</v>
      </c>
      <c r="V50" s="3">
        <f>'[1]SVB Strukturdaten'!V190</f>
        <v>12.489185734526822</v>
      </c>
      <c r="X50" s="18" t="str">
        <f t="shared" ref="X50:X55" si="49">HLOOKUP(Y50,$L50:$U148,ROW(L$112)-ROW(X50)+1,0)</f>
        <v>SH</v>
      </c>
      <c r="Y50" s="19">
        <f t="shared" ref="Y50:Y56" si="50">MIN(L50:U50)</f>
        <v>7.6492330271707241</v>
      </c>
      <c r="Z50" s="18" t="str">
        <f t="shared" ref="Z50:Z55" si="51">HLOOKUP(AA50,$L50:$U148,ROW(N$112)-ROW(Z50)+1,0)</f>
        <v>BW</v>
      </c>
      <c r="AA50" s="19">
        <f t="shared" ref="AA50:AA56" si="52">MAX(L50:U50)</f>
        <v>16.711485799529811</v>
      </c>
    </row>
    <row r="51" spans="1:27" x14ac:dyDescent="0.35">
      <c r="A51">
        <f>'[1]SVB Strukturdaten'!A191</f>
        <v>2020</v>
      </c>
      <c r="B51" s="3">
        <f>'[1]SVB Strukturdaten'!B191</f>
        <v>6.9372133510769336</v>
      </c>
      <c r="C51" s="3">
        <f>'[1]SVB Strukturdaten'!C191</f>
        <v>4.4902327790310306</v>
      </c>
      <c r="D51" s="3">
        <f>'[1]SVB Strukturdaten'!D191</f>
        <v>5.5480503397241305</v>
      </c>
      <c r="E51" s="3">
        <f>'[1]SVB Strukturdaten'!E191</f>
        <v>4.5292940232752921</v>
      </c>
      <c r="F51" s="3">
        <f>'[1]SVB Strukturdaten'!F191</f>
        <v>5.821843849100353</v>
      </c>
      <c r="G51" s="3">
        <f>'[1]SVB Strukturdaten'!G191</f>
        <v>15.948248699883388</v>
      </c>
      <c r="H51" s="14">
        <f>'[1]SVB Strukturdaten'!H191</f>
        <v>8.1481058791894636</v>
      </c>
      <c r="I51" s="3">
        <f>'[1]SVB Strukturdaten'!I191</f>
        <v>5.5446451397187344</v>
      </c>
      <c r="J51" s="3">
        <f>'[1]SVB Strukturdaten'!J191</f>
        <v>13.92643504276011</v>
      </c>
      <c r="K51" s="3">
        <f>'[1]SVB Strukturdaten'!K191</f>
        <v>13.811893280842909</v>
      </c>
      <c r="L51" s="3">
        <f>'[1]SVB Strukturdaten'!L191</f>
        <v>16.961790440363615</v>
      </c>
      <c r="M51" s="3">
        <f>'[1]SVB Strukturdaten'!M191</f>
        <v>15.728388973919415</v>
      </c>
      <c r="N51" s="3">
        <f>'[1]SVB Strukturdaten'!N191</f>
        <v>11.77213742983823</v>
      </c>
      <c r="O51" s="3">
        <f>'[1]SVB Strukturdaten'!O191</f>
        <v>13.150143858206937</v>
      </c>
      <c r="P51" s="3">
        <f>'[1]SVB Strukturdaten'!P191</f>
        <v>16.595598703281247</v>
      </c>
      <c r="Q51" s="3">
        <f>'[1]SVB Strukturdaten'!Q191</f>
        <v>9.7079275574693309</v>
      </c>
      <c r="R51" s="3">
        <f>'[1]SVB Strukturdaten'!R191</f>
        <v>12.269625478744532</v>
      </c>
      <c r="S51" s="3">
        <f>'[1]SVB Strukturdaten'!S191</f>
        <v>12.19970224825664</v>
      </c>
      <c r="T51" s="3">
        <f>'[1]SVB Strukturdaten'!T191</f>
        <v>12.71204460002593</v>
      </c>
      <c r="U51" s="3">
        <f>'[1]SVB Strukturdaten'!U191</f>
        <v>7.9509514180536121</v>
      </c>
      <c r="V51" s="3">
        <f>'[1]SVB Strukturdaten'!V191</f>
        <v>12.767140198143309</v>
      </c>
      <c r="X51" s="18" t="str">
        <f t="shared" si="49"/>
        <v>SH</v>
      </c>
      <c r="Y51" s="19">
        <f t="shared" si="50"/>
        <v>7.9509514180536121</v>
      </c>
      <c r="Z51" s="18" t="str">
        <f t="shared" si="51"/>
        <v>BW</v>
      </c>
      <c r="AA51" s="19">
        <f t="shared" si="52"/>
        <v>16.961790440363615</v>
      </c>
    </row>
    <row r="52" spans="1:27" x14ac:dyDescent="0.35">
      <c r="A52">
        <f>'[1]SVB Strukturdaten'!A192</f>
        <v>2021</v>
      </c>
      <c r="B52" s="3">
        <f>'[1]SVB Strukturdaten'!B192</f>
        <v>8.2797387763015315</v>
      </c>
      <c r="C52" s="3">
        <f>'[1]SVB Strukturdaten'!C192</f>
        <v>5.1743236133034252</v>
      </c>
      <c r="D52" s="3">
        <f>'[1]SVB Strukturdaten'!D192</f>
        <v>6.264509877958413</v>
      </c>
      <c r="E52" s="3">
        <f>'[1]SVB Strukturdaten'!E192</f>
        <v>5.3592778013553115</v>
      </c>
      <c r="F52" s="3">
        <f>'[1]SVB Strukturdaten'!F192</f>
        <v>6.6976710305539093</v>
      </c>
      <c r="G52" s="3">
        <f>'[1]SVB Strukturdaten'!G192</f>
        <v>17.195595179644862</v>
      </c>
      <c r="H52" s="14">
        <f>'[1]SVB Strukturdaten'!H192</f>
        <v>9.1525988218396783</v>
      </c>
      <c r="I52" s="3">
        <f>'[1]SVB Strukturdaten'!I192</f>
        <v>6.4228270149787967</v>
      </c>
      <c r="J52" s="3">
        <f>'[1]SVB Strukturdaten'!J192</f>
        <v>14.573839086108705</v>
      </c>
      <c r="K52" s="3">
        <f>'[1]SVB Strukturdaten'!K192</f>
        <v>14.423267902802369</v>
      </c>
      <c r="L52" s="3">
        <f>'[1]SVB Strukturdaten'!L192</f>
        <v>17.458669042778379</v>
      </c>
      <c r="M52" s="3">
        <f>'[1]SVB Strukturdaten'!M192</f>
        <v>16.282534695356173</v>
      </c>
      <c r="N52" s="3">
        <f>'[1]SVB Strukturdaten'!N192</f>
        <v>12.438649030862656</v>
      </c>
      <c r="O52" s="3">
        <f>'[1]SVB Strukturdaten'!O192</f>
        <v>13.786580263413589</v>
      </c>
      <c r="P52" s="3">
        <f>'[1]SVB Strukturdaten'!P192</f>
        <v>17.152564565649271</v>
      </c>
      <c r="Q52" s="3">
        <f>'[1]SVB Strukturdaten'!Q192</f>
        <v>10.394708887487049</v>
      </c>
      <c r="R52" s="3">
        <f>'[1]SVB Strukturdaten'!R192</f>
        <v>12.958326780674476</v>
      </c>
      <c r="S52" s="3">
        <f>'[1]SVB Strukturdaten'!S192</f>
        <v>13.07866055719786</v>
      </c>
      <c r="T52" s="3">
        <f>'[1]SVB Strukturdaten'!T192</f>
        <v>13.079768762301248</v>
      </c>
      <c r="U52" s="3">
        <f>'[1]SVB Strukturdaten'!U192</f>
        <v>8.6110036384384809</v>
      </c>
      <c r="V52" s="3">
        <f>'[1]SVB Strukturdaten'!V192</f>
        <v>13.44986311974677</v>
      </c>
      <c r="X52" s="18" t="str">
        <f t="shared" si="49"/>
        <v>SH</v>
      </c>
      <c r="Y52" s="19">
        <f t="shared" si="50"/>
        <v>8.6110036384384809</v>
      </c>
      <c r="Z52" s="18" t="str">
        <f t="shared" si="51"/>
        <v>BW</v>
      </c>
      <c r="AA52" s="19">
        <f t="shared" si="52"/>
        <v>17.458669042778379</v>
      </c>
    </row>
    <row r="53" spans="1:27" x14ac:dyDescent="0.35">
      <c r="A53">
        <f>'[1]SVB Strukturdaten'!A193</f>
        <v>2022</v>
      </c>
      <c r="B53" s="3">
        <f>'[1]SVB Strukturdaten'!B193</f>
        <v>9.6038793660437598</v>
      </c>
      <c r="C53" s="3">
        <f>'[1]SVB Strukturdaten'!C193</f>
        <v>6.1154433897527776</v>
      </c>
      <c r="D53" s="3">
        <f>'[1]SVB Strukturdaten'!D193</f>
        <v>7.1923504845838595</v>
      </c>
      <c r="E53" s="3">
        <f>'[1]SVB Strukturdaten'!E193</f>
        <v>6.3498280889585246</v>
      </c>
      <c r="F53" s="3">
        <f>'[1]SVB Strukturdaten'!F193</f>
        <v>7.7378796083630546</v>
      </c>
      <c r="G53" s="3">
        <f>'[1]SVB Strukturdaten'!G193</f>
        <v>19.256296136853795</v>
      </c>
      <c r="H53" s="14">
        <f>'[1]SVB Strukturdaten'!H193</f>
        <v>10.522685644718583</v>
      </c>
      <c r="I53" s="3">
        <f>'[1]SVB Strukturdaten'!I193</f>
        <v>7.4593167603728405</v>
      </c>
      <c r="J53" s="3">
        <f>'[1]SVB Strukturdaten'!J193</f>
        <v>15.580990990778862</v>
      </c>
      <c r="K53" s="3">
        <f>'[1]SVB Strukturdaten'!K193</f>
        <v>15.364473385991047</v>
      </c>
      <c r="L53" s="3">
        <f>'[1]SVB Strukturdaten'!L193</f>
        <v>18.295810684323222</v>
      </c>
      <c r="M53" s="3">
        <f>'[1]SVB Strukturdaten'!M193</f>
        <v>17.356053124226971</v>
      </c>
      <c r="N53" s="3">
        <f>'[1]SVB Strukturdaten'!N193</f>
        <v>13.370818696701717</v>
      </c>
      <c r="O53" s="3">
        <f>'[1]SVB Strukturdaten'!O193</f>
        <v>14.940582971515839</v>
      </c>
      <c r="P53" s="3">
        <f>'[1]SVB Strukturdaten'!P193</f>
        <v>18.066786294553857</v>
      </c>
      <c r="Q53" s="3">
        <f>'[1]SVB Strukturdaten'!Q193</f>
        <v>11.242705528926924</v>
      </c>
      <c r="R53" s="3">
        <f>'[1]SVB Strukturdaten'!R193</f>
        <v>13.868813664867638</v>
      </c>
      <c r="S53" s="3">
        <f>'[1]SVB Strukturdaten'!S193</f>
        <v>14.078957594844743</v>
      </c>
      <c r="T53" s="3">
        <f>'[1]SVB Strukturdaten'!T193</f>
        <v>14.047389398369999</v>
      </c>
      <c r="U53" s="3">
        <f>'[1]SVB Strukturdaten'!U193</f>
        <v>9.5438778052473214</v>
      </c>
      <c r="V53" s="3">
        <f>'[1]SVB Strukturdaten'!V193</f>
        <v>14.469779100862773</v>
      </c>
      <c r="X53" s="18" t="str">
        <f t="shared" si="49"/>
        <v>SH</v>
      </c>
      <c r="Y53" s="19">
        <f t="shared" si="50"/>
        <v>9.5438778052473214</v>
      </c>
      <c r="Z53" s="18" t="str">
        <f t="shared" si="51"/>
        <v>BW</v>
      </c>
      <c r="AA53" s="19">
        <f t="shared" si="52"/>
        <v>18.295810684323222</v>
      </c>
    </row>
    <row r="54" spans="1:27" x14ac:dyDescent="0.35">
      <c r="A54">
        <f>'[1]SVB Strukturdaten'!A194</f>
        <v>2023</v>
      </c>
      <c r="B54" s="3">
        <f>'[1]SVB Strukturdaten'!B194</f>
        <v>10.912057095695745</v>
      </c>
      <c r="C54" s="3">
        <f>'[1]SVB Strukturdaten'!C194</f>
        <v>6.7376167251224475</v>
      </c>
      <c r="D54" s="3">
        <f>'[1]SVB Strukturdaten'!D194</f>
        <v>7.9870608677030299</v>
      </c>
      <c r="E54" s="3">
        <f>'[1]SVB Strukturdaten'!E194</f>
        <v>7.0577855645590217</v>
      </c>
      <c r="F54" s="3">
        <f>'[1]SVB Strukturdaten'!F194</f>
        <v>8.6789469997898792</v>
      </c>
      <c r="G54" s="3">
        <f>'[1]SVB Strukturdaten'!G194</f>
        <v>20.539864257191137</v>
      </c>
      <c r="H54" s="14">
        <f>'[1]SVB Strukturdaten'!H194</f>
        <v>11.550381030503891</v>
      </c>
      <c r="I54" s="3">
        <f>'[1]SVB Strukturdaten'!I194</f>
        <v>8.341502591003831</v>
      </c>
      <c r="J54" s="3">
        <f>'[1]SVB Strukturdaten'!J194</f>
        <v>16.441239524069388</v>
      </c>
      <c r="K54" s="3">
        <f>'[1]SVB Strukturdaten'!K194</f>
        <v>16.198092927946728</v>
      </c>
      <c r="L54" s="3">
        <f>'[1]SVB Strukturdaten'!L194</f>
        <v>19.068029218728388</v>
      </c>
      <c r="M54" s="3">
        <f>'[1]SVB Strukturdaten'!M194</f>
        <v>18.259563133881343</v>
      </c>
      <c r="N54" s="3">
        <f>'[1]SVB Strukturdaten'!N194</f>
        <v>14.197691950823474</v>
      </c>
      <c r="O54" s="3">
        <f>'[1]SVB Strukturdaten'!O194</f>
        <v>16.090206870052157</v>
      </c>
      <c r="P54" s="3">
        <f>'[1]SVB Strukturdaten'!P194</f>
        <v>18.915430841237505</v>
      </c>
      <c r="Q54" s="3">
        <f>'[1]SVB Strukturdaten'!Q194</f>
        <v>12.016722054047383</v>
      </c>
      <c r="R54" s="3">
        <f>'[1]SVB Strukturdaten'!R194</f>
        <v>14.680768777551839</v>
      </c>
      <c r="S54" s="3">
        <f>'[1]SVB Strukturdaten'!S194</f>
        <v>14.808407949524863</v>
      </c>
      <c r="T54" s="3">
        <f>'[1]SVB Strukturdaten'!T194</f>
        <v>14.673655456403303</v>
      </c>
      <c r="U54" s="3">
        <f>'[1]SVB Strukturdaten'!U194</f>
        <v>10.351085907152468</v>
      </c>
      <c r="V54" s="3">
        <f>'[1]SVB Strukturdaten'!V194</f>
        <v>15.34337321072633</v>
      </c>
      <c r="X54" s="18" t="str">
        <f t="shared" si="49"/>
        <v>SH</v>
      </c>
      <c r="Y54" s="19">
        <f t="shared" si="50"/>
        <v>10.351085907152468</v>
      </c>
      <c r="Z54" s="18" t="str">
        <f t="shared" si="51"/>
        <v>BW</v>
      </c>
      <c r="AA54" s="19">
        <f t="shared" si="52"/>
        <v>19.068029218728388</v>
      </c>
    </row>
    <row r="55" spans="1:27" x14ac:dyDescent="0.35">
      <c r="A55">
        <f>'[1]SVB Strukturdaten'!A195</f>
        <v>2024</v>
      </c>
      <c r="B55" s="3">
        <f>'[1]SVB Strukturdaten'!B195</f>
        <v>11.760115511869344</v>
      </c>
      <c r="C55" s="3">
        <f>'[1]SVB Strukturdaten'!C195</f>
        <v>7.2716785433432296</v>
      </c>
      <c r="D55" s="3">
        <f>'[1]SVB Strukturdaten'!D195</f>
        <v>8.6414017024300716</v>
      </c>
      <c r="E55" s="3">
        <f>'[1]SVB Strukturdaten'!E195</f>
        <v>7.924524020527973</v>
      </c>
      <c r="F55" s="3">
        <f>'[1]SVB Strukturdaten'!F195</f>
        <v>9.2895167481514402</v>
      </c>
      <c r="G55" s="3">
        <f>'[1]SVB Strukturdaten'!G195</f>
        <v>21.35957789560873</v>
      </c>
      <c r="H55" s="14">
        <f>'[1]SVB Strukturdaten'!H195</f>
        <v>12.308388503051102</v>
      </c>
      <c r="I55" s="3">
        <f>'[1]SVB Strukturdaten'!I195</f>
        <v>9.0479367734538734</v>
      </c>
      <c r="J55" s="3">
        <f>'[1]SVB Strukturdaten'!J195</f>
        <v>17.095181673190261</v>
      </c>
      <c r="K55" s="3">
        <f>'[1]SVB Strukturdaten'!K195</f>
        <v>16.842520491630513</v>
      </c>
      <c r="L55" s="3">
        <f>'[1]SVB Strukturdaten'!L195</f>
        <v>19.614606138632396</v>
      </c>
      <c r="M55" s="3">
        <f>'[1]SVB Strukturdaten'!M195</f>
        <v>18.950088513394466</v>
      </c>
      <c r="N55" s="3">
        <f>'[1]SVB Strukturdaten'!N195</f>
        <v>14.819137198574065</v>
      </c>
      <c r="O55" s="3">
        <f>'[1]SVB Strukturdaten'!O195</f>
        <v>16.892388030772899</v>
      </c>
      <c r="P55" s="3">
        <f>'[1]SVB Strukturdaten'!P195</f>
        <v>19.513557805564336</v>
      </c>
      <c r="Q55" s="3">
        <f>'[1]SVB Strukturdaten'!Q195</f>
        <v>12.659959317681013</v>
      </c>
      <c r="R55" s="3">
        <f>'[1]SVB Strukturdaten'!R195</f>
        <v>15.374107877700935</v>
      </c>
      <c r="S55" s="3">
        <f>'[1]SVB Strukturdaten'!S195</f>
        <v>15.333725919071254</v>
      </c>
      <c r="T55" s="3">
        <f>'[1]SVB Strukturdaten'!T195</f>
        <v>15.094470170079619</v>
      </c>
      <c r="U55" s="3">
        <f>'[1]SVB Strukturdaten'!U195</f>
        <v>11.051697783085089</v>
      </c>
      <c r="V55" s="3">
        <f>'[1]SVB Strukturdaten'!V195</f>
        <v>16.014417617171485</v>
      </c>
      <c r="X55" s="18" t="str">
        <f t="shared" si="49"/>
        <v>SH</v>
      </c>
      <c r="Y55" s="19">
        <f t="shared" si="50"/>
        <v>11.051697783085089</v>
      </c>
      <c r="Z55" s="18" t="str">
        <f t="shared" si="51"/>
        <v>BW</v>
      </c>
      <c r="AA55" s="19">
        <f t="shared" si="52"/>
        <v>19.614606138632396</v>
      </c>
    </row>
    <row r="56" spans="1:27" x14ac:dyDescent="0.35">
      <c r="A56">
        <f>A55+1</f>
        <v>2025</v>
      </c>
      <c r="B56" s="3">
        <f>'[1]SVB Strukturdaten'!B196</f>
        <v>12.808728269216155</v>
      </c>
      <c r="C56" s="3">
        <f>'[1]SVB Strukturdaten'!C196</f>
        <v>8.1904032758148837</v>
      </c>
      <c r="D56" s="3">
        <f>'[1]SVB Strukturdaten'!D196</f>
        <v>9.2204379526391822</v>
      </c>
      <c r="E56" s="3">
        <f>'[1]SVB Strukturdaten'!E196</f>
        <v>8.6246736563972171</v>
      </c>
      <c r="F56" s="3">
        <f>'[1]SVB Strukturdaten'!F196</f>
        <v>9.9169410885288301</v>
      </c>
      <c r="G56" s="3">
        <f>'[1]SVB Strukturdaten'!G196</f>
        <v>22.259200034151608</v>
      </c>
      <c r="H56" s="14">
        <f>'[1]SVB Strukturdaten'!H196</f>
        <v>13.089225225757106</v>
      </c>
      <c r="I56" s="3">
        <f>'[1]SVB Strukturdaten'!I196</f>
        <v>9.7859841899461877</v>
      </c>
      <c r="J56" s="3">
        <f>'[1]SVB Strukturdaten'!J196</f>
        <v>17.83886586121718</v>
      </c>
      <c r="K56" s="3">
        <f>'[1]SVB Strukturdaten'!K196</f>
        <v>17.57696551313246</v>
      </c>
      <c r="L56" s="3">
        <f>'[1]SVB Strukturdaten'!L196</f>
        <v>20.198347349064495</v>
      </c>
      <c r="M56" s="3">
        <f>'[1]SVB Strukturdaten'!M196</f>
        <v>19.489005042327019</v>
      </c>
      <c r="N56" s="3">
        <f>'[1]SVB Strukturdaten'!N196</f>
        <v>15.618402800904677</v>
      </c>
      <c r="O56" s="3">
        <f>'[1]SVB Strukturdaten'!O196</f>
        <v>17.94014268249046</v>
      </c>
      <c r="P56" s="3">
        <f>'[1]SVB Strukturdaten'!P196</f>
        <v>20.256850052882811</v>
      </c>
      <c r="Q56" s="3">
        <f>'[1]SVB Strukturdaten'!Q196</f>
        <v>13.451121184201348</v>
      </c>
      <c r="R56" s="3">
        <f>'[1]SVB Strukturdaten'!R196</f>
        <v>16.294148878816046</v>
      </c>
      <c r="S56" s="3">
        <f>'[1]SVB Strukturdaten'!S196</f>
        <v>16.035198115588457</v>
      </c>
      <c r="T56" s="3">
        <f>'[1]SVB Strukturdaten'!T196</f>
        <v>15.66131681653593</v>
      </c>
      <c r="U56" s="3">
        <f>'[1]SVB Strukturdaten'!U196</f>
        <v>11.881552917435839</v>
      </c>
      <c r="V56" s="3">
        <f>'[1]SVB Strukturdaten'!V196</f>
        <v>16.75775441941181</v>
      </c>
      <c r="X56" s="18" t="str">
        <f t="shared" ref="X56" si="53">HLOOKUP(Y56,$L56:$U165,ROW(L$112)-ROW(X56)+1,0)</f>
        <v>SH</v>
      </c>
      <c r="Y56" s="19">
        <f t="shared" si="50"/>
        <v>11.881552917435839</v>
      </c>
      <c r="Z56" s="18" t="str">
        <f t="shared" ref="Z56" si="54">HLOOKUP(AA56,$L56:$U165,ROW(N$112)-ROW(Z56)+1,0)</f>
        <v>HE</v>
      </c>
      <c r="AA56" s="19">
        <f t="shared" si="52"/>
        <v>20.256850052882811</v>
      </c>
    </row>
    <row r="58" spans="1:27" x14ac:dyDescent="0.35">
      <c r="A58" s="4" t="s">
        <v>787</v>
      </c>
    </row>
    <row r="59" spans="1:27" x14ac:dyDescent="0.35">
      <c r="A59">
        <f>'[1]SVB Strukturdaten'!A158</f>
        <v>2019</v>
      </c>
      <c r="B59" s="3">
        <f>'[1]SVB Strukturdaten'!B158</f>
        <v>31.292000131122361</v>
      </c>
      <c r="C59" s="3">
        <f>'[1]SVB Strukturdaten'!C158</f>
        <v>30.11775111946487</v>
      </c>
      <c r="D59" s="3">
        <f>'[1]SVB Strukturdaten'!D158</f>
        <v>31.036222716091522</v>
      </c>
      <c r="E59" s="3">
        <f>'[1]SVB Strukturdaten'!E158</f>
        <v>30.14114353407998</v>
      </c>
      <c r="F59" s="3">
        <f>'[1]SVB Strukturdaten'!F158</f>
        <v>27.788436447680702</v>
      </c>
      <c r="G59" s="3">
        <f>'[1]SVB Strukturdaten'!G158</f>
        <v>33.603636858667251</v>
      </c>
      <c r="H59" s="14">
        <f>'[1]SVB Strukturdaten'!H158</f>
        <v>31.081571368376103</v>
      </c>
      <c r="I59" s="3">
        <f>'[1]SVB Strukturdaten'!I158</f>
        <v>30.253636227497633</v>
      </c>
      <c r="J59" s="3">
        <f>'[1]SVB Strukturdaten'!J158</f>
        <v>28.307061284304574</v>
      </c>
      <c r="K59" s="3">
        <f>'[1]SVB Strukturdaten'!K158</f>
        <v>28.009791565574215</v>
      </c>
      <c r="L59" s="3">
        <f>'[1]SVB Strukturdaten'!L158</f>
        <v>26.085704009252186</v>
      </c>
      <c r="M59" s="3">
        <f>'[1]SVB Strukturdaten'!M158</f>
        <v>27.438407363148659</v>
      </c>
      <c r="N59" s="3">
        <f>'[1]SVB Strukturdaten'!N158</f>
        <v>29.870817735405275</v>
      </c>
      <c r="O59" s="3">
        <f>'[1]SVB Strukturdaten'!O158</f>
        <v>28.252427184466018</v>
      </c>
      <c r="P59" s="3">
        <f>'[1]SVB Strukturdaten'!P158</f>
        <v>28.923920050599346</v>
      </c>
      <c r="Q59" s="3">
        <f>'[1]SVB Strukturdaten'!Q158</f>
        <v>29.677807608867312</v>
      </c>
      <c r="R59" s="3">
        <f>'[1]SVB Strukturdaten'!R158</f>
        <v>27.790176539605838</v>
      </c>
      <c r="S59" s="3">
        <f>'[1]SVB Strukturdaten'!S158</f>
        <v>29.400621596182642</v>
      </c>
      <c r="T59" s="3">
        <f>'[1]SVB Strukturdaten'!T158</f>
        <v>27.187710799043359</v>
      </c>
      <c r="U59" s="3">
        <f>'[1]SVB Strukturdaten'!U158</f>
        <v>31.976513425398736</v>
      </c>
      <c r="V59" s="3">
        <f>'[1]SVB Strukturdaten'!V158</f>
        <v>28.578642571785739</v>
      </c>
      <c r="X59" s="18" t="str">
        <f t="shared" ref="X59:X64" si="55">HLOOKUP(Y59,$L59:$U156,ROW(L$112)-ROW(X59)+1,0)</f>
        <v>BW</v>
      </c>
      <c r="Y59" s="19">
        <f t="shared" ref="Y59:Y65" si="56">MIN(L59:U59)</f>
        <v>26.085704009252186</v>
      </c>
      <c r="Z59" s="18" t="str">
        <f t="shared" ref="Z59:Z64" si="57">HLOOKUP(AA59,$L59:$U156,ROW(N$112)-ROW(Z59)+1,0)</f>
        <v>SH</v>
      </c>
      <c r="AA59" s="19">
        <f t="shared" ref="AA59:AA65" si="58">MAX(L59:U59)</f>
        <v>31.976513425398736</v>
      </c>
    </row>
    <row r="60" spans="1:27" x14ac:dyDescent="0.35">
      <c r="A60">
        <f>'[1]SVB Strukturdaten'!A159</f>
        <v>2020</v>
      </c>
      <c r="B60" s="3">
        <f>'[1]SVB Strukturdaten'!B159</f>
        <v>31.723482727689561</v>
      </c>
      <c r="C60" s="3">
        <f>'[1]SVB Strukturdaten'!C159</f>
        <v>30.393796749614133</v>
      </c>
      <c r="D60" s="3">
        <f>'[1]SVB Strukturdaten'!D159</f>
        <v>31.655736267889996</v>
      </c>
      <c r="E60" s="3">
        <f>'[1]SVB Strukturdaten'!E159</f>
        <v>30.574316202873099</v>
      </c>
      <c r="F60" s="3">
        <f>'[1]SVB Strukturdaten'!F159</f>
        <v>28.371669501939223</v>
      </c>
      <c r="G60" s="3">
        <f>'[1]SVB Strukturdaten'!G159</f>
        <v>33.471254511022977</v>
      </c>
      <c r="H60" s="14">
        <f>'[1]SVB Strukturdaten'!H159</f>
        <v>31.440204217596694</v>
      </c>
      <c r="I60" s="3">
        <f>'[1]SVB Strukturdaten'!I159</f>
        <v>30.762298720174613</v>
      </c>
      <c r="J60" s="3">
        <f>'[1]SVB Strukturdaten'!J159</f>
        <v>28.592815069971817</v>
      </c>
      <c r="K60" s="3">
        <f>'[1]SVB Strukturdaten'!K159</f>
        <v>28.31643695420648</v>
      </c>
      <c r="L60" s="3">
        <f>'[1]SVB Strukturdaten'!L159</f>
        <v>26.425688706181301</v>
      </c>
      <c r="M60" s="3">
        <f>'[1]SVB Strukturdaten'!M159</f>
        <v>27.846954906953609</v>
      </c>
      <c r="N60" s="3">
        <f>'[1]SVB Strukturdaten'!N159</f>
        <v>29.980808913327277</v>
      </c>
      <c r="O60" s="3">
        <f>'[1]SVB Strukturdaten'!O159</f>
        <v>28.25284959549278</v>
      </c>
      <c r="P60" s="3">
        <f>'[1]SVB Strukturdaten'!P159</f>
        <v>29.059116576997919</v>
      </c>
      <c r="Q60" s="3">
        <f>'[1]SVB Strukturdaten'!Q159</f>
        <v>29.997676466717955</v>
      </c>
      <c r="R60" s="3">
        <f>'[1]SVB Strukturdaten'!R159</f>
        <v>28.120726071376851</v>
      </c>
      <c r="S60" s="3">
        <f>'[1]SVB Strukturdaten'!S159</f>
        <v>29.627698331428348</v>
      </c>
      <c r="T60" s="3">
        <f>'[1]SVB Strukturdaten'!T159</f>
        <v>27.597821859198756</v>
      </c>
      <c r="U60" s="3">
        <f>'[1]SVB Strukturdaten'!U159</f>
        <v>32.167442398426999</v>
      </c>
      <c r="V60" s="3">
        <f>'[1]SVB Strukturdaten'!V159</f>
        <v>28.893409563474449</v>
      </c>
      <c r="X60" s="18" t="str">
        <f t="shared" si="55"/>
        <v>BW</v>
      </c>
      <c r="Y60" s="19">
        <f t="shared" si="56"/>
        <v>26.425688706181301</v>
      </c>
      <c r="Z60" s="18" t="str">
        <f t="shared" si="57"/>
        <v>SH</v>
      </c>
      <c r="AA60" s="19">
        <f t="shared" si="58"/>
        <v>32.167442398426999</v>
      </c>
    </row>
    <row r="61" spans="1:27" x14ac:dyDescent="0.35">
      <c r="A61">
        <f>'[1]SVB Strukturdaten'!A160</f>
        <v>2021</v>
      </c>
      <c r="B61" s="3">
        <f>'[1]SVB Strukturdaten'!B160</f>
        <v>32.179929997218814</v>
      </c>
      <c r="C61" s="3">
        <f>'[1]SVB Strukturdaten'!C160</f>
        <v>30.940018276979313</v>
      </c>
      <c r="D61" s="3">
        <f>'[1]SVB Strukturdaten'!D160</f>
        <v>32.278900104283252</v>
      </c>
      <c r="E61" s="3">
        <f>'[1]SVB Strukturdaten'!E160</f>
        <v>30.877347164373802</v>
      </c>
      <c r="F61" s="3">
        <f>'[1]SVB Strukturdaten'!F160</f>
        <v>28.743130142973406</v>
      </c>
      <c r="G61" s="3">
        <f>'[1]SVB Strukturdaten'!G160</f>
        <v>33.763717671412834</v>
      </c>
      <c r="H61" s="14">
        <f>'[1]SVB Strukturdaten'!H160</f>
        <v>31.887506344740789</v>
      </c>
      <c r="I61" s="3">
        <f>'[1]SVB Strukturdaten'!I160</f>
        <v>31.250725155813331</v>
      </c>
      <c r="J61" s="3">
        <f>'[1]SVB Strukturdaten'!J160</f>
        <v>28.976165684323675</v>
      </c>
      <c r="K61" s="3">
        <f>'[1]SVB Strukturdaten'!K160</f>
        <v>28.701209760844026</v>
      </c>
      <c r="L61" s="3">
        <f>'[1]SVB Strukturdaten'!L160</f>
        <v>26.740627326957988</v>
      </c>
      <c r="M61" s="3">
        <f>'[1]SVB Strukturdaten'!M160</f>
        <v>28.240495570677936</v>
      </c>
      <c r="N61" s="3">
        <f>'[1]SVB Strukturdaten'!N160</f>
        <v>30.575065064708191</v>
      </c>
      <c r="O61" s="3">
        <f>'[1]SVB Strukturdaten'!O160</f>
        <v>28.635024251341456</v>
      </c>
      <c r="P61" s="3">
        <f>'[1]SVB Strukturdaten'!P160</f>
        <v>29.317094094274875</v>
      </c>
      <c r="Q61" s="3">
        <f>'[1]SVB Strukturdaten'!Q160</f>
        <v>30.422099252484909</v>
      </c>
      <c r="R61" s="3">
        <f>'[1]SVB Strukturdaten'!R160</f>
        <v>28.589729714800104</v>
      </c>
      <c r="S61" s="3">
        <f>'[1]SVB Strukturdaten'!S160</f>
        <v>29.881189998335532</v>
      </c>
      <c r="T61" s="3">
        <f>'[1]SVB Strukturdaten'!T160</f>
        <v>27.840235771771276</v>
      </c>
      <c r="U61" s="3">
        <f>'[1]SVB Strukturdaten'!U160</f>
        <v>32.576432610726165</v>
      </c>
      <c r="V61" s="3">
        <f>'[1]SVB Strukturdaten'!V160</f>
        <v>29.29069974288339</v>
      </c>
      <c r="X61" s="18" t="str">
        <f t="shared" si="55"/>
        <v>BW</v>
      </c>
      <c r="Y61" s="19">
        <f t="shared" si="56"/>
        <v>26.740627326957988</v>
      </c>
      <c r="Z61" s="18" t="str">
        <f t="shared" si="57"/>
        <v>SH</v>
      </c>
      <c r="AA61" s="19">
        <f t="shared" si="58"/>
        <v>32.576432610726165</v>
      </c>
    </row>
    <row r="62" spans="1:27" x14ac:dyDescent="0.35">
      <c r="A62">
        <f>'[1]SVB Strukturdaten'!A161</f>
        <v>2022</v>
      </c>
      <c r="B62" s="3">
        <f>'[1]SVB Strukturdaten'!B161</f>
        <v>32.741672579873637</v>
      </c>
      <c r="C62" s="3">
        <f>'[1]SVB Strukturdaten'!C161</f>
        <v>31.656151122656251</v>
      </c>
      <c r="D62" s="3">
        <f>'[1]SVB Strukturdaten'!D161</f>
        <v>32.992221554689792</v>
      </c>
      <c r="E62" s="3">
        <f>'[1]SVB Strukturdaten'!E161</f>
        <v>31.291664335142595</v>
      </c>
      <c r="F62" s="3">
        <f>'[1]SVB Strukturdaten'!F161</f>
        <v>29.292227637418382</v>
      </c>
      <c r="G62" s="3">
        <f>'[1]SVB Strukturdaten'!G161</f>
        <v>34.024019430307916</v>
      </c>
      <c r="H62" s="14">
        <f>'[1]SVB Strukturdaten'!H161</f>
        <v>32.42149462835259</v>
      </c>
      <c r="I62" s="3">
        <f>'[1]SVB Strukturdaten'!I161</f>
        <v>31.859398961374648</v>
      </c>
      <c r="J62" s="3">
        <f>'[1]SVB Strukturdaten'!J161</f>
        <v>29.409043800833075</v>
      </c>
      <c r="K62" s="3">
        <f>'[1]SVB Strukturdaten'!K161</f>
        <v>29.137168832705555</v>
      </c>
      <c r="L62" s="3">
        <f>'[1]SVB Strukturdaten'!L161</f>
        <v>27.179347231037603</v>
      </c>
      <c r="M62" s="3">
        <f>'[1]SVB Strukturdaten'!M161</f>
        <v>28.693888204403788</v>
      </c>
      <c r="N62" s="3">
        <f>'[1]SVB Strukturdaten'!N161</f>
        <v>30.86726791319138</v>
      </c>
      <c r="O62" s="3">
        <f>'[1]SVB Strukturdaten'!O161</f>
        <v>29.01540384417245</v>
      </c>
      <c r="P62" s="3">
        <f>'[1]SVB Strukturdaten'!P161</f>
        <v>29.6232090395897</v>
      </c>
      <c r="Q62" s="3">
        <f>'[1]SVB Strukturdaten'!Q161</f>
        <v>30.885953683866653</v>
      </c>
      <c r="R62" s="3">
        <f>'[1]SVB Strukturdaten'!R161</f>
        <v>29.047162397501602</v>
      </c>
      <c r="S62" s="3">
        <f>'[1]SVB Strukturdaten'!S161</f>
        <v>30.297873490779949</v>
      </c>
      <c r="T62" s="3">
        <f>'[1]SVB Strukturdaten'!T161</f>
        <v>28.132288174084337</v>
      </c>
      <c r="U62" s="3">
        <f>'[1]SVB Strukturdaten'!U161</f>
        <v>33.179344180609057</v>
      </c>
      <c r="V62" s="3">
        <f>'[1]SVB Strukturdaten'!V161</f>
        <v>29.74475285836845</v>
      </c>
      <c r="X62" s="18" t="str">
        <f t="shared" si="55"/>
        <v>BW</v>
      </c>
      <c r="Y62" s="19">
        <f t="shared" si="56"/>
        <v>27.179347231037603</v>
      </c>
      <c r="Z62" s="18" t="str">
        <f t="shared" si="57"/>
        <v>SH</v>
      </c>
      <c r="AA62" s="19">
        <f t="shared" si="58"/>
        <v>33.179344180609057</v>
      </c>
    </row>
    <row r="63" spans="1:27" x14ac:dyDescent="0.35">
      <c r="A63">
        <f>'[1]SVB Strukturdaten'!A162</f>
        <v>2023</v>
      </c>
      <c r="B63" s="3">
        <f>'[1]SVB Strukturdaten'!B162</f>
        <v>32.890933771393058</v>
      </c>
      <c r="C63" s="3">
        <f>'[1]SVB Strukturdaten'!C162</f>
        <v>32.312336292262842</v>
      </c>
      <c r="D63" s="3">
        <f>'[1]SVB Strukturdaten'!D162</f>
        <v>33.543733147735352</v>
      </c>
      <c r="E63" s="3">
        <f>'[1]SVB Strukturdaten'!E162</f>
        <v>31.568626224071583</v>
      </c>
      <c r="F63" s="3">
        <f>'[1]SVB Strukturdaten'!F162</f>
        <v>29.600872497323476</v>
      </c>
      <c r="G63" s="3">
        <f>'[1]SVB Strukturdaten'!G162</f>
        <v>34.299671029332373</v>
      </c>
      <c r="H63" s="14">
        <f>'[1]SVB Strukturdaten'!H162</f>
        <v>32.799562344531871</v>
      </c>
      <c r="I63" s="3">
        <f>'[1]SVB Strukturdaten'!I162</f>
        <v>32.264084798806806</v>
      </c>
      <c r="J63" s="3">
        <f>'[1]SVB Strukturdaten'!J162</f>
        <v>29.686251069809227</v>
      </c>
      <c r="K63" s="3">
        <f>'[1]SVB Strukturdaten'!K162</f>
        <v>29.412564788999607</v>
      </c>
      <c r="L63" s="3">
        <f>'[1]SVB Strukturdaten'!L162</f>
        <v>27.480278824936338</v>
      </c>
      <c r="M63" s="3">
        <f>'[1]SVB Strukturdaten'!M162</f>
        <v>29.050283855301473</v>
      </c>
      <c r="N63" s="3">
        <f>'[1]SVB Strukturdaten'!N162</f>
        <v>31.110821155184411</v>
      </c>
      <c r="O63" s="3">
        <f>'[1]SVB Strukturdaten'!O162</f>
        <v>29.224373861630816</v>
      </c>
      <c r="P63" s="3">
        <f>'[1]SVB Strukturdaten'!P162</f>
        <v>29.677845684285849</v>
      </c>
      <c r="Q63" s="3">
        <f>'[1]SVB Strukturdaten'!Q162</f>
        <v>31.239729779076136</v>
      </c>
      <c r="R63" s="3">
        <f>'[1]SVB Strukturdaten'!R162</f>
        <v>29.32604926006081</v>
      </c>
      <c r="S63" s="3">
        <f>'[1]SVB Strukturdaten'!S162</f>
        <v>30.48261705600704</v>
      </c>
      <c r="T63" s="3">
        <f>'[1]SVB Strukturdaten'!T162</f>
        <v>28.155275483006232</v>
      </c>
      <c r="U63" s="3">
        <f>'[1]SVB Strukturdaten'!U162</f>
        <v>33.535032573413709</v>
      </c>
      <c r="V63" s="3">
        <f>'[1]SVB Strukturdaten'!V162</f>
        <v>30.036106427094992</v>
      </c>
      <c r="X63" s="18" t="str">
        <f t="shared" si="55"/>
        <v>BW</v>
      </c>
      <c r="Y63" s="19">
        <f t="shared" si="56"/>
        <v>27.480278824936338</v>
      </c>
      <c r="Z63" s="18" t="str">
        <f t="shared" si="57"/>
        <v>SH</v>
      </c>
      <c r="AA63" s="19">
        <f t="shared" si="58"/>
        <v>33.535032573413709</v>
      </c>
    </row>
    <row r="64" spans="1:27" x14ac:dyDescent="0.35">
      <c r="A64">
        <f>'[1]SVB Strukturdaten'!A163</f>
        <v>2024</v>
      </c>
      <c r="B64" s="3">
        <f>'[1]SVB Strukturdaten'!B163</f>
        <v>33.560031804328524</v>
      </c>
      <c r="C64" s="3">
        <f>'[1]SVB Strukturdaten'!C163</f>
        <v>32.851684155462635</v>
      </c>
      <c r="D64" s="3">
        <f>'[1]SVB Strukturdaten'!D163</f>
        <v>34.231397147800777</v>
      </c>
      <c r="E64" s="3">
        <f>'[1]SVB Strukturdaten'!E163</f>
        <v>31.935597326976435</v>
      </c>
      <c r="F64" s="3">
        <f>'[1]SVB Strukturdaten'!F163</f>
        <v>30.193644187643947</v>
      </c>
      <c r="G64" s="3">
        <f>'[1]SVB Strukturdaten'!G163</f>
        <v>34.808848823992925</v>
      </c>
      <c r="H64" s="14">
        <f>'[1]SVB Strukturdaten'!H163</f>
        <v>33.378245825155943</v>
      </c>
      <c r="I64" s="3">
        <f>'[1]SVB Strukturdaten'!I163</f>
        <v>32.862908909793163</v>
      </c>
      <c r="J64" s="3">
        <f>'[1]SVB Strukturdaten'!J163</f>
        <v>30.194920527089096</v>
      </c>
      <c r="K64" s="3">
        <f>'[1]SVB Strukturdaten'!K163</f>
        <v>29.92154992212534</v>
      </c>
      <c r="L64" s="3">
        <f>'[1]SVB Strukturdaten'!L163</f>
        <v>28.016979273745612</v>
      </c>
      <c r="M64" s="3">
        <f>'[1]SVB Strukturdaten'!M163</f>
        <v>29.6360127862003</v>
      </c>
      <c r="N64" s="3">
        <f>'[1]SVB Strukturdaten'!N163</f>
        <v>31.492512676757876</v>
      </c>
      <c r="O64" s="3">
        <f>'[1]SVB Strukturdaten'!O163</f>
        <v>29.591334685114507</v>
      </c>
      <c r="P64" s="3">
        <f>'[1]SVB Strukturdaten'!P163</f>
        <v>30.01382810352937</v>
      </c>
      <c r="Q64" s="3">
        <f>'[1]SVB Strukturdaten'!Q163</f>
        <v>31.736349018245257</v>
      </c>
      <c r="R64" s="3">
        <f>'[1]SVB Strukturdaten'!R163</f>
        <v>29.853752680290942</v>
      </c>
      <c r="S64" s="3">
        <f>'[1]SVB Strukturdaten'!S163</f>
        <v>30.945469841002776</v>
      </c>
      <c r="T64" s="3">
        <f>'[1]SVB Strukturdaten'!T163</f>
        <v>28.701864802462147</v>
      </c>
      <c r="U64" s="3">
        <f>'[1]SVB Strukturdaten'!U163</f>
        <v>34.071013832808376</v>
      </c>
      <c r="V64" s="3">
        <f>'[1]SVB Strukturdaten'!V163</f>
        <v>30.554232094276955</v>
      </c>
      <c r="X64" s="18" t="str">
        <f t="shared" si="55"/>
        <v>BW</v>
      </c>
      <c r="Y64" s="19">
        <f t="shared" si="56"/>
        <v>28.016979273745612</v>
      </c>
      <c r="Z64" s="18" t="str">
        <f t="shared" si="57"/>
        <v>SH</v>
      </c>
      <c r="AA64" s="19">
        <f t="shared" si="58"/>
        <v>34.071013832808376</v>
      </c>
    </row>
    <row r="65" spans="1:27" x14ac:dyDescent="0.35">
      <c r="A65">
        <f>A64+1</f>
        <v>2025</v>
      </c>
      <c r="B65" s="3">
        <f>'[1]SVB Strukturdaten'!B164</f>
        <v>34.397787761685308</v>
      </c>
      <c r="C65" s="3">
        <f>'[1]SVB Strukturdaten'!C164</f>
        <v>33.283332351789817</v>
      </c>
      <c r="D65" s="3">
        <f>'[1]SVB Strukturdaten'!D164</f>
        <v>34.721660864500386</v>
      </c>
      <c r="E65" s="3">
        <f>'[1]SVB Strukturdaten'!E164</f>
        <v>32.395850535575391</v>
      </c>
      <c r="F65" s="3">
        <f>'[1]SVB Strukturdaten'!F164</f>
        <v>30.429764838983392</v>
      </c>
      <c r="G65" s="3">
        <f>'[1]SVB Strukturdaten'!G164</f>
        <v>35.060835516723913</v>
      </c>
      <c r="H65" s="14">
        <f>'[1]SVB Strukturdaten'!H164</f>
        <v>33.812857010737389</v>
      </c>
      <c r="I65" s="3">
        <f>'[1]SVB Strukturdaten'!I164</f>
        <v>33.363305741631287</v>
      </c>
      <c r="J65" s="3">
        <f>'[1]SVB Strukturdaten'!J164</f>
        <v>30.835118653614636</v>
      </c>
      <c r="K65" s="3">
        <f>'[1]SVB Strukturdaten'!K164</f>
        <v>30.58474918514047</v>
      </c>
      <c r="L65" s="3">
        <f>'[1]SVB Strukturdaten'!L164</f>
        <v>28.678441653999077</v>
      </c>
      <c r="M65" s="3">
        <f>'[1]SVB Strukturdaten'!M164</f>
        <v>30.291599197926018</v>
      </c>
      <c r="N65" s="3">
        <f>'[1]SVB Strukturdaten'!N164</f>
        <v>32.220828977432333</v>
      </c>
      <c r="O65" s="3">
        <f>'[1]SVB Strukturdaten'!O164</f>
        <v>30.487479872375957</v>
      </c>
      <c r="P65" s="3">
        <f>'[1]SVB Strukturdaten'!P164</f>
        <v>30.536138638777278</v>
      </c>
      <c r="Q65" s="3">
        <f>'[1]SVB Strukturdaten'!Q164</f>
        <v>32.518434275315542</v>
      </c>
      <c r="R65" s="3">
        <f>'[1]SVB Strukturdaten'!R164</f>
        <v>30.513988013588783</v>
      </c>
      <c r="S65" s="3">
        <f>'[1]SVB Strukturdaten'!S164</f>
        <v>31.470345755867758</v>
      </c>
      <c r="T65" s="3">
        <f>'[1]SVB Strukturdaten'!T164</f>
        <v>28.967862460247702</v>
      </c>
      <c r="U65" s="3">
        <f>'[1]SVB Strukturdaten'!U164</f>
        <v>34.903797645342735</v>
      </c>
      <c r="V65" s="3">
        <f>'[1]SVB Strukturdaten'!V164</f>
        <v>31.175446223971214</v>
      </c>
      <c r="X65" s="18" t="str">
        <f t="shared" ref="X65" si="59">HLOOKUP(Y65,$L65:$U174,ROW(L$112)-ROW(X65)+1,0)</f>
        <v>BW</v>
      </c>
      <c r="Y65" s="19">
        <f t="shared" si="56"/>
        <v>28.678441653999077</v>
      </c>
      <c r="Z65" s="18" t="str">
        <f t="shared" ref="Z65" si="60">HLOOKUP(AA65,$L65:$U174,ROW(N$112)-ROW(Z65)+1,0)</f>
        <v>SH</v>
      </c>
      <c r="AA65" s="19">
        <f t="shared" si="58"/>
        <v>34.903797645342735</v>
      </c>
    </row>
    <row r="112" spans="12:21" x14ac:dyDescent="0.35">
      <c r="L112" t="s">
        <v>297</v>
      </c>
      <c r="M112" t="s">
        <v>298</v>
      </c>
      <c r="N112" t="s">
        <v>299</v>
      </c>
      <c r="O112" t="s">
        <v>300</v>
      </c>
      <c r="P112" t="s">
        <v>301</v>
      </c>
      <c r="Q112" t="s">
        <v>302</v>
      </c>
      <c r="R112" t="s">
        <v>303</v>
      </c>
      <c r="S112" t="s">
        <v>304</v>
      </c>
      <c r="T112" t="s">
        <v>305</v>
      </c>
      <c r="U112" t="s">
        <v>306</v>
      </c>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74394-2795-4509-938A-B7D39A33276D}">
  <sheetPr codeName="Tabelle45"/>
  <dimension ref="A1:AI183"/>
  <sheetViews>
    <sheetView workbookViewId="0">
      <pane ySplit="2" topLeftCell="A3" activePane="bottomLeft" state="frozen"/>
      <selection pane="bottomLeft" activeCell="A3" sqref="A3"/>
    </sheetView>
  </sheetViews>
  <sheetFormatPr baseColWidth="10" defaultColWidth="11.453125" defaultRowHeight="14.5" x14ac:dyDescent="0.35"/>
  <cols>
    <col min="1" max="1" width="11.453125" customWidth="1"/>
    <col min="8" max="8" width="11.453125" style="55"/>
    <col min="9" max="10" width="10.81640625" style="57"/>
    <col min="11" max="11" width="12.26953125" style="57" customWidth="1"/>
    <col min="12" max="15" width="10.81640625" style="57"/>
    <col min="16" max="16" width="12" style="57" customWidth="1"/>
    <col min="17" max="27" width="10.81640625" style="57"/>
    <col min="28" max="28" width="11.453125" style="57"/>
    <col min="29" max="30" width="11.453125" style="40"/>
    <col min="31" max="35" width="11.453125" style="57"/>
  </cols>
  <sheetData>
    <row r="1" spans="1:25" ht="29" x14ac:dyDescent="0.35">
      <c r="A1" s="4" t="s">
        <v>436</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"Sozialversicherungspflichtig Beschäftigte "&amp;'SV-Beschäftigte'!A4&amp;", "&amp;I4</f>
        <v>Sozialversicherungspflichtig Beschäftigte mit akademischem Berufsabschluss, 2025</v>
      </c>
    </row>
    <row r="4" spans="1:25" x14ac:dyDescent="0.35">
      <c r="I4" s="59">
        <f>'SV-Beschäftigte'!A11</f>
        <v>2025</v>
      </c>
      <c r="J4" s="57">
        <f>'SV-Beschäftigte'!B11</f>
        <v>15.964661353090431</v>
      </c>
      <c r="K4" s="57">
        <f>'SV-Beschäftigte'!C11</f>
        <v>14.613681792829652</v>
      </c>
      <c r="L4" s="57">
        <f>'SV-Beschäftigte'!D11</f>
        <v>19.466278037528681</v>
      </c>
      <c r="M4" s="57">
        <f>'SV-Beschäftigte'!E11</f>
        <v>14.093001150948178</v>
      </c>
      <c r="N4" s="57">
        <f>'SV-Beschäftigte'!F11</f>
        <v>15.410471130146671</v>
      </c>
    </row>
    <row r="5" spans="1:25" x14ac:dyDescent="0.35">
      <c r="O5" s="57">
        <f>'SV-Beschäftigte'!G11</f>
        <v>33.495257017532936</v>
      </c>
    </row>
    <row r="6" spans="1:25" x14ac:dyDescent="0.35">
      <c r="P6" s="57">
        <f>'SV-Beschäftigte'!L11</f>
        <v>22.308473049047379</v>
      </c>
      <c r="Q6" s="57">
        <f>'SV-Beschäftigte'!M11</f>
        <v>21.685127232760863</v>
      </c>
      <c r="R6" s="57">
        <f>'SV-Beschäftigte'!N11</f>
        <v>21.923044622766909</v>
      </c>
      <c r="S6" s="57">
        <f>'SV-Beschäftigte'!O11</f>
        <v>30.29281965648855</v>
      </c>
      <c r="T6" s="57">
        <f>'SV-Beschäftigte'!P11</f>
        <v>24.213700866148375</v>
      </c>
      <c r="U6" s="57">
        <f>'SV-Beschäftigte'!Q11</f>
        <v>16.010502114850002</v>
      </c>
      <c r="V6" s="57">
        <f>'SV-Beschäftigte'!R11</f>
        <v>19.181410825986845</v>
      </c>
      <c r="W6" s="57">
        <f>'SV-Beschäftigte'!S11</f>
        <v>15.599360646083957</v>
      </c>
      <c r="X6" s="57">
        <f>'SV-Beschäftigte'!T11</f>
        <v>15.253351237350376</v>
      </c>
      <c r="Y6" s="57">
        <f>'SV-Beschäftigte'!U8</f>
        <v>13.447268058031009</v>
      </c>
    </row>
    <row r="7" spans="1:25" x14ac:dyDescent="0.35">
      <c r="J7" s="57">
        <f>'SV-Beschäftigte'!H11</f>
        <v>21.083266692114115</v>
      </c>
      <c r="K7" s="57">
        <f>J7</f>
        <v>21.083266692114115</v>
      </c>
      <c r="L7" s="57">
        <f t="shared" ref="L7:O7" si="0">K7</f>
        <v>21.083266692114115</v>
      </c>
      <c r="M7" s="57">
        <f t="shared" si="0"/>
        <v>21.083266692114115</v>
      </c>
      <c r="N7" s="57">
        <f t="shared" si="0"/>
        <v>21.083266692114115</v>
      </c>
      <c r="O7" s="57">
        <f t="shared" si="0"/>
        <v>21.083266692114115</v>
      </c>
    </row>
    <row r="8" spans="1:25" x14ac:dyDescent="0.35">
      <c r="P8" s="57">
        <f>'SV-Beschäftigte'!K11</f>
        <v>20.449106478913137</v>
      </c>
      <c r="Q8" s="57">
        <f t="shared" ref="Q8:Y8" si="1">P8</f>
        <v>20.449106478913137</v>
      </c>
      <c r="R8" s="57">
        <f t="shared" si="1"/>
        <v>20.449106478913137</v>
      </c>
      <c r="S8" s="57">
        <f t="shared" si="1"/>
        <v>20.449106478913137</v>
      </c>
      <c r="T8" s="57">
        <f t="shared" si="1"/>
        <v>20.449106478913137</v>
      </c>
      <c r="U8" s="57">
        <f t="shared" si="1"/>
        <v>20.449106478913137</v>
      </c>
      <c r="V8" s="57">
        <f t="shared" si="1"/>
        <v>20.449106478913137</v>
      </c>
      <c r="W8" s="57">
        <f t="shared" si="1"/>
        <v>20.449106478913137</v>
      </c>
      <c r="X8" s="57">
        <f t="shared" si="1"/>
        <v>20.449106478913137</v>
      </c>
      <c r="Y8" s="57">
        <f t="shared" si="1"/>
        <v>20.449106478913137</v>
      </c>
    </row>
    <row r="11" spans="1:25" x14ac:dyDescent="0.35">
      <c r="I11" s="57" t="str">
        <f>"Sozialversicherungspflichtig Beschäftigte "&amp;'SV-Beschäftigte'!A13&amp;", "&amp;I12</f>
        <v>Sozialversicherungspflichtig Beschäftigte mit beruflichem Abschluss, 2025</v>
      </c>
    </row>
    <row r="12" spans="1:25" x14ac:dyDescent="0.35">
      <c r="I12" s="57">
        <f>'SV-Beschäftigte'!A20</f>
        <v>2025</v>
      </c>
      <c r="J12" s="57">
        <f>'SV-Beschäftigte'!B20</f>
        <v>64.710125776818444</v>
      </c>
      <c r="K12" s="57">
        <f>'SV-Beschäftigte'!C20</f>
        <v>68.11380823872986</v>
      </c>
      <c r="L12" s="57">
        <f>'SV-Beschäftigte'!D20</f>
        <v>65.484396426142354</v>
      </c>
      <c r="M12" s="57">
        <f>'SV-Beschäftigte'!E20</f>
        <v>69.332588725750355</v>
      </c>
      <c r="N12" s="57">
        <f>'SV-Beschäftigte'!F20</f>
        <v>68.799749484827672</v>
      </c>
    </row>
    <row r="13" spans="1:25" x14ac:dyDescent="0.35">
      <c r="O13" s="57">
        <f>'SV-Beschäftigte'!G20</f>
        <v>41.800026918107882</v>
      </c>
    </row>
    <row r="14" spans="1:25" x14ac:dyDescent="0.35">
      <c r="P14" s="57">
        <f>'SV-Beschäftigte'!L20</f>
        <v>57.570880468373595</v>
      </c>
      <c r="Q14" s="57">
        <f>'SV-Beschäftigte'!M20</f>
        <v>59.06660737807384</v>
      </c>
      <c r="R14" s="57">
        <f>'SV-Beschäftigte'!N20</f>
        <v>55.576470315680957</v>
      </c>
      <c r="S14" s="57">
        <f>'SV-Beschäftigte'!O20</f>
        <v>47.632581405057252</v>
      </c>
      <c r="T14" s="57">
        <f>'SV-Beschäftigte'!P20</f>
        <v>52.633983967510659</v>
      </c>
      <c r="U14" s="57">
        <f>'SV-Beschäftigte'!Q20</f>
        <v>62.713797943208448</v>
      </c>
      <c r="V14" s="57">
        <f>'SV-Beschäftigte'!R20</f>
        <v>56.411419711381626</v>
      </c>
      <c r="W14" s="57">
        <f>'SV-Beschäftigte'!S20</f>
        <v>61.842281483974091</v>
      </c>
      <c r="X14" s="57">
        <f>'SV-Beschäftigte'!T20</f>
        <v>63.00813112300726</v>
      </c>
      <c r="Y14" s="57">
        <f>'SV-Beschäftigte'!U20</f>
        <v>62.678058909889302</v>
      </c>
    </row>
    <row r="15" spans="1:25" x14ac:dyDescent="0.35">
      <c r="J15" s="57">
        <f>'SV-Beschäftigte'!H20</f>
        <v>60.234905783473849</v>
      </c>
      <c r="K15" s="57">
        <f>J15</f>
        <v>60.234905783473849</v>
      </c>
      <c r="L15" s="57">
        <f t="shared" ref="L15" si="2">K15</f>
        <v>60.234905783473849</v>
      </c>
      <c r="M15" s="57">
        <f t="shared" ref="M15" si="3">L15</f>
        <v>60.234905783473849</v>
      </c>
      <c r="N15" s="57">
        <f t="shared" ref="N15" si="4">M15</f>
        <v>60.234905783473849</v>
      </c>
      <c r="O15" s="57">
        <f t="shared" ref="O15" si="5">N15</f>
        <v>60.234905783473849</v>
      </c>
    </row>
    <row r="16" spans="1:25" x14ac:dyDescent="0.35">
      <c r="P16" s="57">
        <f>'SV-Beschäftigte'!K20</f>
        <v>57.76245039038502</v>
      </c>
      <c r="Q16" s="57">
        <f t="shared" ref="Q16" si="6">P16</f>
        <v>57.76245039038502</v>
      </c>
      <c r="R16" s="57">
        <f t="shared" ref="R16" si="7">Q16</f>
        <v>57.76245039038502</v>
      </c>
      <c r="S16" s="57">
        <f t="shared" ref="S16" si="8">R16</f>
        <v>57.76245039038502</v>
      </c>
      <c r="T16" s="57">
        <f t="shared" ref="T16" si="9">S16</f>
        <v>57.76245039038502</v>
      </c>
      <c r="U16" s="57">
        <f t="shared" ref="U16" si="10">T16</f>
        <v>57.76245039038502</v>
      </c>
      <c r="V16" s="57">
        <f t="shared" ref="V16" si="11">U16</f>
        <v>57.76245039038502</v>
      </c>
      <c r="W16" s="57">
        <f t="shared" ref="W16" si="12">V16</f>
        <v>57.76245039038502</v>
      </c>
      <c r="X16" s="57">
        <f t="shared" ref="X16" si="13">W16</f>
        <v>57.76245039038502</v>
      </c>
      <c r="Y16" s="57">
        <f t="shared" ref="Y16" si="14">X16</f>
        <v>57.76245039038502</v>
      </c>
    </row>
    <row r="19" spans="9:25" x14ac:dyDescent="0.35">
      <c r="I19" s="57" t="str">
        <f>"Sozialversicherungspflichtig Beschäftigte "&amp;'SV-Beschäftigte'!A22&amp;", "&amp;I20</f>
        <v>Sozialversicherungspflichtig Beschäftigte ohne Abschluss/ohne Angabe, 2025</v>
      </c>
    </row>
    <row r="20" spans="9:25" x14ac:dyDescent="0.35">
      <c r="I20" s="57">
        <f>'SV-Beschäftigte'!A29</f>
        <v>2025</v>
      </c>
      <c r="J20" s="57">
        <f>'SV-Beschäftigte'!B29</f>
        <v>19.325212870091125</v>
      </c>
      <c r="K20" s="57">
        <f>'SV-Beschäftigte'!C29</f>
        <v>17.272509968440488</v>
      </c>
      <c r="L20" s="57">
        <f>'SV-Beschäftigte'!D29</f>
        <v>15.049325536328965</v>
      </c>
      <c r="M20" s="57">
        <f>'SV-Beschäftigte'!E29</f>
        <v>16.574410123301469</v>
      </c>
      <c r="N20" s="57">
        <f>'SV-Beschäftigte'!F29</f>
        <v>15.789779385025657</v>
      </c>
    </row>
    <row r="21" spans="9:25" x14ac:dyDescent="0.35">
      <c r="O21" s="57">
        <f>'SV-Beschäftigte'!G29</f>
        <v>24.704716064359182</v>
      </c>
    </row>
    <row r="22" spans="9:25" x14ac:dyDescent="0.35">
      <c r="P22" s="57">
        <f>'SV-Beschäftigte'!L29</f>
        <v>20.120646482579026</v>
      </c>
      <c r="Q22" s="57">
        <f>'SV-Beschäftigte'!M29</f>
        <v>19.248265389165297</v>
      </c>
      <c r="R22" s="57">
        <f>'SV-Beschäftigte'!N29</f>
        <v>22.500485061552133</v>
      </c>
      <c r="S22" s="57">
        <f>'SV-Beschäftigte'!O29</f>
        <v>22.074598938454198</v>
      </c>
      <c r="T22" s="57">
        <f>'SV-Beschäftigte'!P29</f>
        <v>23.152315166340966</v>
      </c>
      <c r="U22" s="57">
        <f>'SV-Beschäftigte'!Q29</f>
        <v>21.27569994194155</v>
      </c>
      <c r="V22" s="57">
        <f>'SV-Beschäftigte'!R29</f>
        <v>24.407169462631529</v>
      </c>
      <c r="W22" s="57">
        <f>'SV-Beschäftigte'!S29</f>
        <v>22.55835786994195</v>
      </c>
      <c r="X22" s="57">
        <f>'SV-Beschäftigte'!T29</f>
        <v>21.738517639642364</v>
      </c>
      <c r="Y22" s="57">
        <f>'SV-Beschäftigte'!U29</f>
        <v>22.102167410802849</v>
      </c>
    </row>
    <row r="23" spans="9:25" x14ac:dyDescent="0.35">
      <c r="J23" s="57">
        <f>'SV-Beschäftigte'!H29</f>
        <v>18.681827524412036</v>
      </c>
      <c r="K23" s="57">
        <f>J23</f>
        <v>18.681827524412036</v>
      </c>
      <c r="L23" s="57">
        <f t="shared" ref="L23" si="15">K23</f>
        <v>18.681827524412036</v>
      </c>
      <c r="M23" s="57">
        <f t="shared" ref="M23" si="16">L23</f>
        <v>18.681827524412036</v>
      </c>
      <c r="N23" s="57">
        <f t="shared" ref="N23" si="17">M23</f>
        <v>18.681827524412036</v>
      </c>
      <c r="O23" s="57">
        <f t="shared" ref="O23" si="18">N23</f>
        <v>18.681827524412036</v>
      </c>
    </row>
    <row r="24" spans="9:25" x14ac:dyDescent="0.35">
      <c r="P24" s="57">
        <f>'SV-Beschäftigte'!K29</f>
        <v>21.788443130701843</v>
      </c>
      <c r="Q24" s="57">
        <f t="shared" ref="Q24" si="19">P24</f>
        <v>21.788443130701843</v>
      </c>
      <c r="R24" s="57">
        <f t="shared" ref="R24" si="20">Q24</f>
        <v>21.788443130701843</v>
      </c>
      <c r="S24" s="57">
        <f t="shared" ref="S24" si="21">R24</f>
        <v>21.788443130701843</v>
      </c>
      <c r="T24" s="57">
        <f t="shared" ref="T24" si="22">S24</f>
        <v>21.788443130701843</v>
      </c>
      <c r="U24" s="57">
        <f t="shared" ref="U24" si="23">T24</f>
        <v>21.788443130701843</v>
      </c>
      <c r="V24" s="57">
        <f t="shared" ref="V24" si="24">U24</f>
        <v>21.788443130701843</v>
      </c>
      <c r="W24" s="57">
        <f t="shared" ref="W24" si="25">V24</f>
        <v>21.788443130701843</v>
      </c>
      <c r="X24" s="57">
        <f t="shared" ref="X24" si="26">W24</f>
        <v>21.788443130701843</v>
      </c>
      <c r="Y24" s="57">
        <f t="shared" ref="Y24" si="27">X24</f>
        <v>21.788443130701843</v>
      </c>
    </row>
    <row r="27" spans="9:25" x14ac:dyDescent="0.35">
      <c r="I27" s="57" t="str">
        <f>"Sozialversicherungspflichtig Beschäftigte "&amp;'SV-Beschäftigte'!A31&amp;", "&amp;I28</f>
        <v>Sozialversicherungspflichtig Beschäftigte Beschäftigte in wissensintensiven Industrien/IT/naturwissensch. Dienstleistungen, 2023</v>
      </c>
    </row>
    <row r="28" spans="9:25" x14ac:dyDescent="0.35">
      <c r="I28" s="57">
        <f>'SV-Beschäftigte'!A36</f>
        <v>2023</v>
      </c>
      <c r="J28" s="57">
        <f>'SV-Beschäftigte'!B36</f>
        <v>5.99</v>
      </c>
      <c r="K28" s="57">
        <f>'SV-Beschäftigte'!C36</f>
        <v>4.93</v>
      </c>
      <c r="L28" s="57">
        <f>'SV-Beschäftigte'!D36</f>
        <v>11.45</v>
      </c>
      <c r="M28" s="57">
        <f>'SV-Beschäftigte'!E36</f>
        <v>8.86</v>
      </c>
      <c r="N28" s="57">
        <f>'SV-Beschäftigte'!F36</f>
        <v>11.239999999999998</v>
      </c>
    </row>
    <row r="29" spans="9:25" x14ac:dyDescent="0.35">
      <c r="O29" s="57">
        <f>'SV-Beschäftigte'!G36</f>
        <v>8.69</v>
      </c>
    </row>
    <row r="30" spans="9:25" x14ac:dyDescent="0.35">
      <c r="P30" s="57">
        <f>'SV-Beschäftigte'!L36</f>
        <v>21.450000000000003</v>
      </c>
      <c r="Q30" s="57">
        <f>'SV-Beschäftigte'!M36</f>
        <v>16.71</v>
      </c>
      <c r="R30" s="57">
        <f>'SV-Beschäftigte'!N36</f>
        <v>12.08</v>
      </c>
      <c r="S30" s="57">
        <f>'SV-Beschäftigte'!O36</f>
        <v>9.69</v>
      </c>
      <c r="T30" s="57">
        <f>'SV-Beschäftigte'!P36</f>
        <v>13.59</v>
      </c>
      <c r="U30" s="57">
        <f>'SV-Beschäftigte'!Q36</f>
        <v>9.7900000000000009</v>
      </c>
      <c r="V30" s="57">
        <f>'SV-Beschäftigte'!R36</f>
        <v>11.89</v>
      </c>
      <c r="W30" s="57">
        <f>'SV-Beschäftigte'!S36</f>
        <v>11.41</v>
      </c>
      <c r="X30" s="57">
        <f>'SV-Beschäftigte'!T36</f>
        <v>14.22</v>
      </c>
      <c r="Y30" s="57">
        <f>'SV-Beschäftigte'!U36</f>
        <v>8.9499999999999993</v>
      </c>
    </row>
    <row r="31" spans="9:25" x14ac:dyDescent="0.35">
      <c r="J31" s="57">
        <f>'SV-Beschäftigte'!H36</f>
        <v>9.0399999999999991</v>
      </c>
      <c r="K31" s="57">
        <f>J31</f>
        <v>9.0399999999999991</v>
      </c>
      <c r="L31" s="57">
        <f t="shared" ref="L31" si="28">K31</f>
        <v>9.0399999999999991</v>
      </c>
      <c r="M31" s="57">
        <f t="shared" ref="M31" si="29">L31</f>
        <v>9.0399999999999991</v>
      </c>
      <c r="N31" s="57">
        <f t="shared" ref="N31" si="30">M31</f>
        <v>9.0399999999999991</v>
      </c>
      <c r="O31" s="57">
        <f t="shared" ref="O31" si="31">N31</f>
        <v>9.0399999999999991</v>
      </c>
    </row>
    <row r="32" spans="9:25" x14ac:dyDescent="0.35">
      <c r="P32" s="57">
        <f>'SV-Beschäftigte'!K36</f>
        <v>14.299999999999999</v>
      </c>
      <c r="Q32" s="57">
        <f t="shared" ref="Q32" si="32">P32</f>
        <v>14.299999999999999</v>
      </c>
      <c r="R32" s="57">
        <f t="shared" ref="R32" si="33">Q32</f>
        <v>14.299999999999999</v>
      </c>
      <c r="S32" s="57">
        <f t="shared" ref="S32" si="34">R32</f>
        <v>14.299999999999999</v>
      </c>
      <c r="T32" s="57">
        <f t="shared" ref="T32" si="35">S32</f>
        <v>14.299999999999999</v>
      </c>
      <c r="U32" s="57">
        <f t="shared" ref="U32" si="36">T32</f>
        <v>14.299999999999999</v>
      </c>
      <c r="V32" s="57">
        <f t="shared" ref="V32" si="37">U32</f>
        <v>14.299999999999999</v>
      </c>
      <c r="W32" s="57">
        <f t="shared" ref="W32" si="38">V32</f>
        <v>14.299999999999999</v>
      </c>
      <c r="X32" s="57">
        <f t="shared" ref="X32" si="39">W32</f>
        <v>14.299999999999999</v>
      </c>
      <c r="Y32" s="57">
        <f t="shared" ref="Y32" si="40">X32</f>
        <v>14.299999999999999</v>
      </c>
    </row>
    <row r="35" spans="9:25" x14ac:dyDescent="0.35">
      <c r="I35" s="57" t="str">
        <f>'SV-Beschäftigte'!A49&amp;", "&amp;I36</f>
        <v>Anteil ausländische Beschäftigte an allen Beschäftigten, 2025</v>
      </c>
    </row>
    <row r="36" spans="9:25" x14ac:dyDescent="0.35">
      <c r="I36" s="59">
        <f>'SV-Beschäftigte'!A56</f>
        <v>2025</v>
      </c>
      <c r="J36" s="59">
        <f>'SV-Beschäftigte'!B56</f>
        <v>12.808728269216155</v>
      </c>
      <c r="K36" s="59">
        <f>'SV-Beschäftigte'!C56</f>
        <v>8.1904032758148837</v>
      </c>
      <c r="L36" s="59">
        <f>'SV-Beschäftigte'!D56</f>
        <v>9.2204379526391822</v>
      </c>
      <c r="M36" s="59">
        <f>'SV-Beschäftigte'!E56</f>
        <v>8.6246736563972171</v>
      </c>
      <c r="N36" s="59">
        <f>'SV-Beschäftigte'!F56</f>
        <v>9.9169410885288301</v>
      </c>
    </row>
    <row r="37" spans="9:25" x14ac:dyDescent="0.35">
      <c r="I37" s="59"/>
      <c r="O37" s="59">
        <f>'SV-Beschäftigte'!G56</f>
        <v>22.259200034151608</v>
      </c>
    </row>
    <row r="38" spans="9:25" x14ac:dyDescent="0.35">
      <c r="P38" s="57">
        <f>'SV-Beschäftigte'!L56</f>
        <v>20.198347349064495</v>
      </c>
      <c r="Q38" s="57">
        <f>'SV-Beschäftigte'!M56</f>
        <v>19.489005042327019</v>
      </c>
      <c r="R38" s="57">
        <f>'SV-Beschäftigte'!N56</f>
        <v>15.618402800904677</v>
      </c>
      <c r="S38" s="57">
        <f>'SV-Beschäftigte'!O56</f>
        <v>17.94014268249046</v>
      </c>
      <c r="T38" s="57">
        <f>'SV-Beschäftigte'!P56</f>
        <v>20.256850052882811</v>
      </c>
      <c r="U38" s="57">
        <f>'SV-Beschäftigte'!Q56</f>
        <v>13.451121184201348</v>
      </c>
      <c r="V38" s="57">
        <f>'SV-Beschäftigte'!R56</f>
        <v>16.294148878816046</v>
      </c>
      <c r="W38" s="57">
        <f>'SV-Beschäftigte'!S56</f>
        <v>16.035198115588457</v>
      </c>
      <c r="X38" s="57">
        <f>'SV-Beschäftigte'!T56</f>
        <v>15.66131681653593</v>
      </c>
      <c r="Y38" s="57">
        <f>'SV-Beschäftigte'!U56</f>
        <v>11.881552917435839</v>
      </c>
    </row>
    <row r="39" spans="9:25" x14ac:dyDescent="0.35">
      <c r="J39" s="59">
        <f>'SV-Beschäftigte'!H56</f>
        <v>13.089225225757106</v>
      </c>
      <c r="K39" s="59">
        <f>J39</f>
        <v>13.089225225757106</v>
      </c>
      <c r="L39" s="57">
        <f>K39</f>
        <v>13.089225225757106</v>
      </c>
      <c r="M39" s="57">
        <f>L39</f>
        <v>13.089225225757106</v>
      </c>
      <c r="N39" s="57">
        <f>M39</f>
        <v>13.089225225757106</v>
      </c>
      <c r="O39" s="57">
        <f>N39</f>
        <v>13.089225225757106</v>
      </c>
    </row>
    <row r="40" spans="9:25" x14ac:dyDescent="0.35">
      <c r="P40" s="57">
        <f>'SV-Beschäftigte'!K56</f>
        <v>17.57696551313246</v>
      </c>
      <c r="Q40" s="57">
        <f t="shared" ref="Q40:Y40" si="41">P40</f>
        <v>17.57696551313246</v>
      </c>
      <c r="R40" s="57">
        <f t="shared" si="41"/>
        <v>17.57696551313246</v>
      </c>
      <c r="S40" s="57">
        <f t="shared" si="41"/>
        <v>17.57696551313246</v>
      </c>
      <c r="T40" s="57">
        <f t="shared" si="41"/>
        <v>17.57696551313246</v>
      </c>
      <c r="U40" s="57">
        <f t="shared" si="41"/>
        <v>17.57696551313246</v>
      </c>
      <c r="V40" s="57">
        <f t="shared" si="41"/>
        <v>17.57696551313246</v>
      </c>
      <c r="W40" s="57">
        <f t="shared" si="41"/>
        <v>17.57696551313246</v>
      </c>
      <c r="X40" s="57">
        <f t="shared" si="41"/>
        <v>17.57696551313246</v>
      </c>
      <c r="Y40" s="57">
        <f t="shared" si="41"/>
        <v>17.57696551313246</v>
      </c>
    </row>
    <row r="45" spans="9:25" x14ac:dyDescent="0.35">
      <c r="I45" s="57" t="str">
        <f>'SV-Beschäftigte'!A40&amp;", "&amp;I46</f>
        <v>Beschäftigungsquote Ausländer (Anteil der SV-Beschäftigten an allen ausländischen Personen im erwerbsfähigen Alter) in %, 2023</v>
      </c>
    </row>
    <row r="46" spans="9:25" x14ac:dyDescent="0.35">
      <c r="I46" s="59">
        <f>'SV-Beschäftigte'!A45</f>
        <v>2023</v>
      </c>
      <c r="J46" s="59">
        <f>'SV-Beschäftigte'!B45</f>
        <v>49.34</v>
      </c>
      <c r="K46" s="59">
        <f>'SV-Beschäftigte'!C45</f>
        <v>49.8</v>
      </c>
      <c r="L46" s="59">
        <f>'SV-Beschäftigte'!D45</f>
        <v>43.19</v>
      </c>
      <c r="M46" s="59">
        <f>'SV-Beschäftigte'!E45</f>
        <v>47.14</v>
      </c>
      <c r="N46" s="59">
        <f>'SV-Beschäftigte'!F45</f>
        <v>49.88</v>
      </c>
    </row>
    <row r="47" spans="9:25" x14ac:dyDescent="0.35">
      <c r="I47" s="59"/>
      <c r="J47" s="59"/>
      <c r="O47" s="59">
        <f>'SV-Beschäftigte'!G45</f>
        <v>52.51</v>
      </c>
    </row>
    <row r="48" spans="9:25" x14ac:dyDescent="0.35">
      <c r="P48" s="59">
        <f>'SV-Beschäftigte'!L45</f>
        <v>58.98</v>
      </c>
      <c r="Q48" s="59">
        <f>'SV-Beschäftigte'!M45</f>
        <v>65.62</v>
      </c>
      <c r="R48" s="59">
        <f>'SV-Beschäftigte'!N45</f>
        <v>43.28</v>
      </c>
      <c r="S48" s="59">
        <f>'SV-Beschäftigte'!O45</f>
        <v>55.52</v>
      </c>
      <c r="T48" s="59">
        <f>'SV-Beschäftigte'!P45</f>
        <v>57.19</v>
      </c>
      <c r="U48" s="59">
        <f>'SV-Beschäftigte'!Q45</f>
        <v>53.3</v>
      </c>
      <c r="V48" s="59">
        <f>'SV-Beschäftigte'!R45</f>
        <v>49.09</v>
      </c>
      <c r="W48" s="59">
        <f>'SV-Beschäftigte'!S45</f>
        <v>53.18</v>
      </c>
      <c r="X48" s="59">
        <f>'SV-Beschäftigte'!T45</f>
        <v>40.270000000000003</v>
      </c>
      <c r="Y48" s="59">
        <f>'SV-Beschäftigte'!U45</f>
        <v>48.25</v>
      </c>
    </row>
    <row r="49" spans="9:25" x14ac:dyDescent="0.35">
      <c r="J49" s="59">
        <f>'SV-Beschäftigte'!H45</f>
        <v>49.64</v>
      </c>
      <c r="K49" s="60">
        <f>J49</f>
        <v>49.64</v>
      </c>
      <c r="L49" s="57">
        <f t="shared" ref="L49:Q50" si="42">K49</f>
        <v>49.64</v>
      </c>
      <c r="M49" s="57">
        <f t="shared" si="42"/>
        <v>49.64</v>
      </c>
      <c r="N49" s="57">
        <f t="shared" si="42"/>
        <v>49.64</v>
      </c>
      <c r="O49" s="57">
        <f t="shared" si="42"/>
        <v>49.64</v>
      </c>
    </row>
    <row r="50" spans="9:25" x14ac:dyDescent="0.35">
      <c r="P50" s="59">
        <f>'SV-Beschäftigte'!K45</f>
        <v>55.77</v>
      </c>
      <c r="Q50" s="57">
        <f t="shared" si="42"/>
        <v>55.77</v>
      </c>
      <c r="R50" s="57">
        <f t="shared" ref="R50:Y50" si="43">Q50</f>
        <v>55.77</v>
      </c>
      <c r="S50" s="57">
        <f t="shared" si="43"/>
        <v>55.77</v>
      </c>
      <c r="T50" s="57">
        <f t="shared" si="43"/>
        <v>55.77</v>
      </c>
      <c r="U50" s="57">
        <f t="shared" si="43"/>
        <v>55.77</v>
      </c>
      <c r="V50" s="57">
        <f t="shared" si="43"/>
        <v>55.77</v>
      </c>
      <c r="W50" s="57">
        <f t="shared" si="43"/>
        <v>55.77</v>
      </c>
      <c r="X50" s="57">
        <f t="shared" si="43"/>
        <v>55.77</v>
      </c>
      <c r="Y50" s="57">
        <f t="shared" si="43"/>
        <v>55.77</v>
      </c>
    </row>
    <row r="52" spans="9:25" x14ac:dyDescent="0.35">
      <c r="I52" s="57" t="str">
        <f>'SV-Beschäftigte'!A58&amp;", "&amp;I53</f>
        <v>Anteil Teilzeitbeschäftigte an allen Beschäftigten, 2025</v>
      </c>
    </row>
    <row r="53" spans="9:25" x14ac:dyDescent="0.35">
      <c r="I53" s="57">
        <f>'SV-Beschäftigte'!A65</f>
        <v>2025</v>
      </c>
      <c r="J53" s="57">
        <f>'SV-Beschäftigte'!B65</f>
        <v>34.397787761685308</v>
      </c>
      <c r="K53" s="57">
        <f>'SV-Beschäftigte'!C65</f>
        <v>33.283332351789817</v>
      </c>
      <c r="L53" s="57">
        <f>'SV-Beschäftigte'!D65</f>
        <v>34.721660864500386</v>
      </c>
      <c r="M53" s="57">
        <f>'SV-Beschäftigte'!E65</f>
        <v>32.395850535575391</v>
      </c>
      <c r="N53" s="57">
        <f>'SV-Beschäftigte'!F65</f>
        <v>30.429764838983392</v>
      </c>
    </row>
    <row r="54" spans="9:25" x14ac:dyDescent="0.35">
      <c r="O54" s="57">
        <f>'SV-Beschäftigte'!G65</f>
        <v>35.060835516723913</v>
      </c>
    </row>
    <row r="55" spans="9:25" x14ac:dyDescent="0.35">
      <c r="P55" s="57">
        <f>'SV-Beschäftigte'!L65</f>
        <v>28.678441653999077</v>
      </c>
      <c r="Q55" s="57">
        <f>'SV-Beschäftigte'!M65</f>
        <v>30.291599197926018</v>
      </c>
      <c r="R55" s="57">
        <f>'SV-Beschäftigte'!N65</f>
        <v>32.220828977432333</v>
      </c>
      <c r="S55" s="57">
        <f>'SV-Beschäftigte'!O65</f>
        <v>30.487479872375957</v>
      </c>
      <c r="T55" s="57">
        <f>'SV-Beschäftigte'!P65</f>
        <v>30.536138638777278</v>
      </c>
      <c r="U55" s="57">
        <f>'SV-Beschäftigte'!Q65</f>
        <v>32.518434275315542</v>
      </c>
      <c r="V55" s="57">
        <f>'SV-Beschäftigte'!R65</f>
        <v>30.513988013588783</v>
      </c>
      <c r="W55" s="57">
        <f>'SV-Beschäftigte'!S65</f>
        <v>31.470345755867758</v>
      </c>
      <c r="X55" s="57">
        <f>'SV-Beschäftigte'!T65</f>
        <v>28.967862460247702</v>
      </c>
      <c r="Y55" s="57">
        <f>'SV-Beschäftigte'!U65</f>
        <v>34.903797645342735</v>
      </c>
    </row>
    <row r="56" spans="9:25" x14ac:dyDescent="0.35">
      <c r="J56" s="57">
        <f>'SV-Beschäftigte'!H65</f>
        <v>33.812857010737389</v>
      </c>
      <c r="K56" s="57">
        <f>J56</f>
        <v>33.812857010737389</v>
      </c>
      <c r="L56" s="57">
        <f t="shared" ref="L56:O56" si="44">K56</f>
        <v>33.812857010737389</v>
      </c>
      <c r="M56" s="57">
        <f t="shared" si="44"/>
        <v>33.812857010737389</v>
      </c>
      <c r="N56" s="57">
        <f t="shared" si="44"/>
        <v>33.812857010737389</v>
      </c>
      <c r="O56" s="57">
        <f t="shared" si="44"/>
        <v>33.812857010737389</v>
      </c>
    </row>
    <row r="57" spans="9:25" x14ac:dyDescent="0.35">
      <c r="P57" s="57">
        <f>'SV-Beschäftigte'!K65</f>
        <v>30.58474918514047</v>
      </c>
      <c r="Q57" s="57">
        <f>P57</f>
        <v>30.58474918514047</v>
      </c>
      <c r="R57" s="57">
        <f t="shared" ref="R57:Y57" si="45">Q57</f>
        <v>30.58474918514047</v>
      </c>
      <c r="S57" s="57">
        <f t="shared" si="45"/>
        <v>30.58474918514047</v>
      </c>
      <c r="T57" s="57">
        <f t="shared" si="45"/>
        <v>30.58474918514047</v>
      </c>
      <c r="U57" s="57">
        <f t="shared" si="45"/>
        <v>30.58474918514047</v>
      </c>
      <c r="V57" s="57">
        <f t="shared" si="45"/>
        <v>30.58474918514047</v>
      </c>
      <c r="W57" s="57">
        <f t="shared" si="45"/>
        <v>30.58474918514047</v>
      </c>
      <c r="X57" s="57">
        <f t="shared" si="45"/>
        <v>30.58474918514047</v>
      </c>
      <c r="Y57" s="57">
        <f t="shared" si="45"/>
        <v>30.58474918514047</v>
      </c>
    </row>
    <row r="59" spans="9:25" x14ac:dyDescent="0.35">
      <c r="I59" s="57" t="str">
        <f>'SV-Beschäftigte'!A65&amp;", "&amp;I60</f>
        <v>2025, 0</v>
      </c>
    </row>
    <row r="60" spans="9:25" x14ac:dyDescent="0.35">
      <c r="I60" s="57">
        <f>'SV-Beschäftigte'!A71</f>
        <v>0</v>
      </c>
      <c r="J60" s="57">
        <f>'SV-Beschäftigte'!B71</f>
        <v>0</v>
      </c>
      <c r="K60" s="57">
        <f>'SV-Beschäftigte'!C71</f>
        <v>0</v>
      </c>
      <c r="L60" s="57">
        <f>'SV-Beschäftigte'!D71</f>
        <v>0</v>
      </c>
      <c r="M60" s="57">
        <f>'SV-Beschäftigte'!E71</f>
        <v>0</v>
      </c>
      <c r="N60" s="57">
        <f>'SV-Beschäftigte'!F71</f>
        <v>0</v>
      </c>
    </row>
    <row r="61" spans="9:25" x14ac:dyDescent="0.35">
      <c r="O61" s="57">
        <f>'SV-Beschäftigte'!G71</f>
        <v>0</v>
      </c>
    </row>
    <row r="62" spans="9:25" x14ac:dyDescent="0.35">
      <c r="P62" s="57">
        <f>'SV-Beschäftigte'!L71</f>
        <v>0</v>
      </c>
      <c r="Q62" s="57">
        <f>'SV-Beschäftigte'!M71</f>
        <v>0</v>
      </c>
      <c r="R62" s="57">
        <f>'SV-Beschäftigte'!N71</f>
        <v>0</v>
      </c>
      <c r="S62" s="57">
        <f>'SV-Beschäftigte'!O71</f>
        <v>0</v>
      </c>
      <c r="T62" s="57">
        <f>'SV-Beschäftigte'!P71</f>
        <v>0</v>
      </c>
      <c r="U62" s="57">
        <f>'SV-Beschäftigte'!Q71</f>
        <v>0</v>
      </c>
      <c r="V62" s="57">
        <f>'SV-Beschäftigte'!R71</f>
        <v>0</v>
      </c>
      <c r="W62" s="57">
        <f>'SV-Beschäftigte'!S71</f>
        <v>0</v>
      </c>
      <c r="X62" s="57">
        <f>'SV-Beschäftigte'!T71</f>
        <v>0</v>
      </c>
      <c r="Y62" s="57">
        <f>'SV-Beschäftigte'!U71</f>
        <v>0</v>
      </c>
    </row>
    <row r="63" spans="9:25" x14ac:dyDescent="0.35">
      <c r="J63" s="57">
        <f>'SV-Beschäftigte'!H71</f>
        <v>0</v>
      </c>
      <c r="K63" s="57">
        <f t="shared" ref="K63:O63" si="46">J63</f>
        <v>0</v>
      </c>
      <c r="L63" s="57">
        <f t="shared" si="46"/>
        <v>0</v>
      </c>
      <c r="M63" s="57">
        <f t="shared" si="46"/>
        <v>0</v>
      </c>
      <c r="N63" s="57">
        <f t="shared" si="46"/>
        <v>0</v>
      </c>
      <c r="O63" s="57">
        <f t="shared" si="46"/>
        <v>0</v>
      </c>
    </row>
    <row r="64" spans="9:25" x14ac:dyDescent="0.35">
      <c r="P64" s="57">
        <f>'SV-Beschäftigte'!K71</f>
        <v>0</v>
      </c>
      <c r="Q64" s="57">
        <f t="shared" ref="Q64:Y64" si="47">P64</f>
        <v>0</v>
      </c>
      <c r="R64" s="57">
        <f t="shared" si="47"/>
        <v>0</v>
      </c>
      <c r="S64" s="57">
        <f t="shared" si="47"/>
        <v>0</v>
      </c>
      <c r="T64" s="57">
        <f t="shared" si="47"/>
        <v>0</v>
      </c>
      <c r="U64" s="57">
        <f t="shared" si="47"/>
        <v>0</v>
      </c>
      <c r="V64" s="57">
        <f t="shared" si="47"/>
        <v>0</v>
      </c>
      <c r="W64" s="57">
        <f t="shared" si="47"/>
        <v>0</v>
      </c>
      <c r="X64" s="57">
        <f t="shared" si="47"/>
        <v>0</v>
      </c>
      <c r="Y64" s="57">
        <f t="shared" si="47"/>
        <v>0</v>
      </c>
    </row>
    <row r="67" spans="9:25" x14ac:dyDescent="0.35">
      <c r="I67" s="57" t="str">
        <f>'SV-Beschäftigte'!A73&amp;", "&amp;I68</f>
        <v>, 0</v>
      </c>
    </row>
    <row r="68" spans="9:25" x14ac:dyDescent="0.35">
      <c r="I68" s="57">
        <f>'SV-Beschäftigte'!A79</f>
        <v>0</v>
      </c>
      <c r="J68" s="57">
        <f>'SV-Beschäftigte'!B79</f>
        <v>0</v>
      </c>
      <c r="K68" s="57">
        <f>'SV-Beschäftigte'!C79</f>
        <v>0</v>
      </c>
      <c r="L68" s="57">
        <f>'SV-Beschäftigte'!D79</f>
        <v>0</v>
      </c>
      <c r="M68" s="57">
        <f>'SV-Beschäftigte'!E79</f>
        <v>0</v>
      </c>
      <c r="N68" s="57">
        <f>'SV-Beschäftigte'!F79</f>
        <v>0</v>
      </c>
    </row>
    <row r="69" spans="9:25" x14ac:dyDescent="0.35">
      <c r="O69" s="57">
        <f>'SV-Beschäftigte'!G79</f>
        <v>0</v>
      </c>
    </row>
    <row r="70" spans="9:25" x14ac:dyDescent="0.35">
      <c r="P70" s="57">
        <f>'SV-Beschäftigte'!L79</f>
        <v>0</v>
      </c>
      <c r="Q70" s="57">
        <f>'SV-Beschäftigte'!M79</f>
        <v>0</v>
      </c>
      <c r="R70" s="57">
        <f>'SV-Beschäftigte'!N79</f>
        <v>0</v>
      </c>
      <c r="S70" s="57">
        <f>'SV-Beschäftigte'!O79</f>
        <v>0</v>
      </c>
      <c r="T70" s="57">
        <f>'SV-Beschäftigte'!P79</f>
        <v>0</v>
      </c>
      <c r="U70" s="57">
        <f>'SV-Beschäftigte'!Q79</f>
        <v>0</v>
      </c>
      <c r="V70" s="57">
        <f>'SV-Beschäftigte'!R79</f>
        <v>0</v>
      </c>
      <c r="W70" s="57">
        <f>'SV-Beschäftigte'!S79</f>
        <v>0</v>
      </c>
      <c r="X70" s="57">
        <f>'SV-Beschäftigte'!T79</f>
        <v>0</v>
      </c>
      <c r="Y70" s="57">
        <f>'SV-Beschäftigte'!U79</f>
        <v>0</v>
      </c>
    </row>
    <row r="71" spans="9:25" x14ac:dyDescent="0.35">
      <c r="J71" s="57">
        <f>'SV-Beschäftigte'!H79</f>
        <v>0</v>
      </c>
      <c r="K71" s="57">
        <f t="shared" ref="K71:O71" si="48">J71</f>
        <v>0</v>
      </c>
      <c r="L71" s="57">
        <f t="shared" si="48"/>
        <v>0</v>
      </c>
      <c r="M71" s="57">
        <f t="shared" si="48"/>
        <v>0</v>
      </c>
      <c r="N71" s="57">
        <f t="shared" si="48"/>
        <v>0</v>
      </c>
      <c r="O71" s="57">
        <f t="shared" si="48"/>
        <v>0</v>
      </c>
    </row>
    <row r="72" spans="9:25" x14ac:dyDescent="0.35">
      <c r="P72" s="57">
        <f>'SV-Beschäftigte'!K79</f>
        <v>0</v>
      </c>
      <c r="Q72" s="57">
        <f t="shared" ref="Q72:Y72" si="49">P72</f>
        <v>0</v>
      </c>
      <c r="R72" s="57">
        <f t="shared" si="49"/>
        <v>0</v>
      </c>
      <c r="S72" s="57">
        <f t="shared" si="49"/>
        <v>0</v>
      </c>
      <c r="T72" s="57">
        <f t="shared" si="49"/>
        <v>0</v>
      </c>
      <c r="U72" s="57">
        <f t="shared" si="49"/>
        <v>0</v>
      </c>
      <c r="V72" s="57">
        <f t="shared" si="49"/>
        <v>0</v>
      </c>
      <c r="W72" s="57">
        <f t="shared" si="49"/>
        <v>0</v>
      </c>
      <c r="X72" s="57">
        <f t="shared" si="49"/>
        <v>0</v>
      </c>
      <c r="Y72" s="57">
        <f t="shared" si="49"/>
        <v>0</v>
      </c>
    </row>
    <row r="75" spans="9:25" x14ac:dyDescent="0.35">
      <c r="I75" s="57" t="str">
        <f>'SV-Beschäftigte'!A81&amp;", "&amp;I77</f>
        <v xml:space="preserve">, </v>
      </c>
    </row>
    <row r="76" spans="9:25" x14ac:dyDescent="0.35">
      <c r="I76" s="57">
        <f>'SV-Beschäftigte'!A86</f>
        <v>0</v>
      </c>
      <c r="J76" s="57">
        <f>'SV-Beschäftigte'!B86</f>
        <v>0</v>
      </c>
      <c r="K76" s="57">
        <f>'SV-Beschäftigte'!C86</f>
        <v>0</v>
      </c>
      <c r="L76" s="57">
        <f>'SV-Beschäftigte'!D86</f>
        <v>0</v>
      </c>
      <c r="M76" s="57">
        <f>'SV-Beschäftigte'!E86</f>
        <v>0</v>
      </c>
      <c r="N76" s="57">
        <f>'SV-Beschäftigte'!F86</f>
        <v>0</v>
      </c>
    </row>
    <row r="77" spans="9:25" x14ac:dyDescent="0.35">
      <c r="O77" s="57">
        <f>'SV-Beschäftigte'!G86</f>
        <v>0</v>
      </c>
    </row>
    <row r="78" spans="9:25" x14ac:dyDescent="0.35">
      <c r="P78" s="57">
        <f>'SV-Beschäftigte'!L86</f>
        <v>0</v>
      </c>
      <c r="Q78" s="57">
        <f>'SV-Beschäftigte'!M86</f>
        <v>0</v>
      </c>
      <c r="R78" s="57">
        <f>'SV-Beschäftigte'!N86</f>
        <v>0</v>
      </c>
      <c r="S78" s="57">
        <f>'SV-Beschäftigte'!O86</f>
        <v>0</v>
      </c>
      <c r="T78" s="57">
        <f>'SV-Beschäftigte'!P86</f>
        <v>0</v>
      </c>
      <c r="U78" s="57">
        <f>'SV-Beschäftigte'!Q86</f>
        <v>0</v>
      </c>
      <c r="V78" s="57">
        <f>'SV-Beschäftigte'!R86</f>
        <v>0</v>
      </c>
      <c r="W78" s="57">
        <f>'SV-Beschäftigte'!S86</f>
        <v>0</v>
      </c>
      <c r="X78" s="57">
        <f>'SV-Beschäftigte'!T86</f>
        <v>0</v>
      </c>
      <c r="Y78" s="57">
        <f>'SV-Beschäftigte'!U86</f>
        <v>0</v>
      </c>
    </row>
    <row r="79" spans="9:25" x14ac:dyDescent="0.35">
      <c r="J79" s="57">
        <f>'SV-Beschäftigte'!H86</f>
        <v>0</v>
      </c>
      <c r="K79" s="57">
        <f t="shared" ref="K79:O79" si="50">J79</f>
        <v>0</v>
      </c>
      <c r="L79" s="57">
        <f t="shared" si="50"/>
        <v>0</v>
      </c>
      <c r="M79" s="57">
        <f t="shared" si="50"/>
        <v>0</v>
      </c>
      <c r="N79" s="57">
        <f t="shared" si="50"/>
        <v>0</v>
      </c>
      <c r="O79" s="57">
        <f t="shared" si="50"/>
        <v>0</v>
      </c>
    </row>
    <row r="80" spans="9:25" x14ac:dyDescent="0.35">
      <c r="P80" s="57">
        <f>'SV-Beschäftigte'!K86</f>
        <v>0</v>
      </c>
      <c r="Q80" s="57">
        <f t="shared" ref="Q80:Y80" si="51">P80</f>
        <v>0</v>
      </c>
      <c r="R80" s="57">
        <f t="shared" si="51"/>
        <v>0</v>
      </c>
      <c r="S80" s="57">
        <f t="shared" si="51"/>
        <v>0</v>
      </c>
      <c r="T80" s="57">
        <f t="shared" si="51"/>
        <v>0</v>
      </c>
      <c r="U80" s="57">
        <f t="shared" si="51"/>
        <v>0</v>
      </c>
      <c r="V80" s="57">
        <f t="shared" si="51"/>
        <v>0</v>
      </c>
      <c r="W80" s="57">
        <f t="shared" si="51"/>
        <v>0</v>
      </c>
      <c r="X80" s="57">
        <f t="shared" si="51"/>
        <v>0</v>
      </c>
      <c r="Y80" s="57">
        <f t="shared" si="51"/>
        <v>0</v>
      </c>
    </row>
    <row r="87" spans="1:1" hidden="1" x14ac:dyDescent="0.35">
      <c r="A87" s="53" t="s">
        <v>437</v>
      </c>
    </row>
    <row r="88" spans="1:1" hidden="1" x14ac:dyDescent="0.35"/>
    <row r="89" spans="1:1" hidden="1" x14ac:dyDescent="0.35"/>
    <row r="90" spans="1:1" hidden="1" x14ac:dyDescent="0.35"/>
    <row r="91" spans="1:1" hidden="1" x14ac:dyDescent="0.35"/>
    <row r="92" spans="1:1" hidden="1" x14ac:dyDescent="0.35"/>
    <row r="93" spans="1:1" hidden="1" x14ac:dyDescent="0.35"/>
    <row r="94" spans="1:1" hidden="1" x14ac:dyDescent="0.35"/>
    <row r="95" spans="1:1" hidden="1" x14ac:dyDescent="0.35"/>
    <row r="96" spans="1:1"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sheetData>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856F3-D175-4BB3-97FD-29944C341EC3}">
  <dimension ref="A1:AA11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53.81640625" customWidth="1"/>
    <col min="2" max="2" width="11.453125" bestFit="1" customWidth="1"/>
    <col min="3" max="3" width="12.1796875" customWidth="1"/>
    <col min="4" max="7" width="11.453125" bestFit="1" customWidth="1"/>
    <col min="8" max="8" width="11.453125" style="4" bestFit="1" customWidth="1"/>
    <col min="9" max="9" width="11.81640625" customWidth="1"/>
    <col min="10" max="11" width="12.1796875" customWidth="1"/>
    <col min="12" max="12" width="12.26953125" customWidth="1"/>
    <col min="13" max="22" width="11.453125" bestFit="1" customWidth="1"/>
    <col min="24" max="24" width="14.453125" customWidth="1"/>
    <col min="26" max="26" width="14.1796875" customWidth="1"/>
  </cols>
  <sheetData>
    <row r="1" spans="1:27" ht="19.5" customHeight="1" x14ac:dyDescent="0.35">
      <c r="A1" s="4" t="s">
        <v>438</v>
      </c>
    </row>
    <row r="2" spans="1:27" s="2" customFormat="1" ht="42" customHeight="1" x14ac:dyDescent="0.35">
      <c r="A2" s="72" t="s">
        <v>940</v>
      </c>
      <c r="B2" s="1" t="str">
        <f>'SV-Beschäftigte'!B2</f>
        <v>Brandenburg</v>
      </c>
      <c r="C2" s="1" t="str">
        <f>'SV-Beschäftigte'!C2</f>
        <v>Mecklenburg-_x000D_
Vorpommern</v>
      </c>
      <c r="D2" s="1" t="str">
        <f>'SV-Beschäftigte'!D2</f>
        <v>Sachsen</v>
      </c>
      <c r="E2" s="1" t="str">
        <f>'SV-Beschäftigte'!E2</f>
        <v>Sachsen-Anhalt</v>
      </c>
      <c r="F2" s="1" t="str">
        <f>'SV-Beschäftigte'!F2</f>
        <v>Thüringen</v>
      </c>
      <c r="G2" s="1" t="str">
        <f>'SV-Beschäftigte'!G2</f>
        <v>Berlin</v>
      </c>
      <c r="H2" s="100" t="str">
        <f>'SV-Beschäftigte'!H2</f>
        <v>Ostdeutsch-land mit Berlin</v>
      </c>
      <c r="I2" s="1" t="str">
        <f>'SV-Beschäftigte'!I2</f>
        <v>Ostdeutsch-land ohne Berlin</v>
      </c>
      <c r="J2" s="1" t="str">
        <f>'SV-Beschäftigte'!J2</f>
        <v>Westdeutsch-land mit Berlin</v>
      </c>
      <c r="K2" s="1" t="str">
        <f>'SV-Beschäftigte'!K2</f>
        <v>Westdeutsch-land ohne Berlin</v>
      </c>
      <c r="L2" s="1" t="str">
        <f>'SV-Beschäftigte'!L2</f>
        <v>Baden-_x000D_
Württemberg</v>
      </c>
      <c r="M2" s="1" t="str">
        <f>'SV-Beschäftigte'!M2</f>
        <v>Bayern</v>
      </c>
      <c r="N2" s="1" t="str">
        <f>'SV-Beschäftigte'!N2</f>
        <v>Bremen</v>
      </c>
      <c r="O2" s="1" t="str">
        <f>'SV-Beschäftigte'!O2</f>
        <v>Hamburg</v>
      </c>
      <c r="P2" s="1" t="str">
        <f>'SV-Beschäftigte'!P2</f>
        <v>Hessen</v>
      </c>
      <c r="Q2" s="1" t="str">
        <f>'SV-Beschäftigte'!Q2</f>
        <v>Nieder-_x000D_
sachsen</v>
      </c>
      <c r="R2" s="1" t="str">
        <f>'SV-Beschäftigte'!R2</f>
        <v>Nordrhein-_x000D_
Westfalen</v>
      </c>
      <c r="S2" s="1" t="str">
        <f>'SV-Beschäftigte'!S2</f>
        <v>Rheinland-Pfalz</v>
      </c>
      <c r="T2" s="1" t="str">
        <f>'SV-Beschäftigte'!T2</f>
        <v>Saarland</v>
      </c>
      <c r="U2" s="1" t="str">
        <f>'SV-Beschäftigte'!U2</f>
        <v>Schleswig-_x000D_
Holstein</v>
      </c>
      <c r="V2" s="1" t="str">
        <f>'SV-Beschäftigte'!V2</f>
        <v>Deutschland</v>
      </c>
      <c r="X2" s="43" t="str">
        <f>Wirtschaftswachstum!X2</f>
        <v>Min Westdeutschland ohne Berlin</v>
      </c>
      <c r="Y2" s="43"/>
      <c r="Z2" s="43" t="str">
        <f>Wirtschaftswachstum!Z2</f>
        <v>Max Westdeutschland ohne Berlin</v>
      </c>
      <c r="AA2" s="43"/>
    </row>
    <row r="3" spans="1:27" x14ac:dyDescent="0.35">
      <c r="A3" s="4" t="s">
        <v>439</v>
      </c>
    </row>
    <row r="4" spans="1:27" x14ac:dyDescent="0.35">
      <c r="A4" t="str">
        <f>[4]Tabelle2!B3</f>
        <v>Land- und Forstwirtschaft, Fischerei</v>
      </c>
      <c r="B4" s="3">
        <f>[4]Tabelle2!D3</f>
        <v>1.9303482964495433</v>
      </c>
      <c r="C4" s="3">
        <f>[4]Tabelle2!E3</f>
        <v>2.4745357136616999</v>
      </c>
      <c r="D4" s="3">
        <f>[4]Tabelle2!F3</f>
        <v>1.0586571220756651</v>
      </c>
      <c r="E4" s="3">
        <f>[4]Tabelle2!G3</f>
        <v>1.6471092662763704</v>
      </c>
      <c r="F4" s="3">
        <f>[4]Tabelle2!H3</f>
        <v>1.507029184249103</v>
      </c>
      <c r="G4" s="3">
        <f>[4]Tabelle2!I3</f>
        <v>2.3826964808258848E-2</v>
      </c>
      <c r="H4" s="14">
        <f>[4]Tabelle2!W3</f>
        <v>1.1628358790322006</v>
      </c>
      <c r="I4" s="3">
        <f>[4]Tabelle2!X3</f>
        <v>1.5744065706387547</v>
      </c>
      <c r="J4" s="3">
        <f>[4]Tabelle2!V3</f>
        <v>0.59563929670517546</v>
      </c>
      <c r="K4" s="3">
        <f>[4]Tabelle2!W3</f>
        <v>1.1628358790322006</v>
      </c>
      <c r="L4" s="3">
        <f>[4]Tabelle2!J3</f>
        <v>0.44930716283895056</v>
      </c>
      <c r="M4" s="3">
        <f>[4]Tabelle2!K3</f>
        <v>0.58549806235074109</v>
      </c>
      <c r="N4" s="3">
        <f>[4]Tabelle2!L3</f>
        <v>4.0210288596851509E-2</v>
      </c>
      <c r="O4" s="3">
        <f>[4]Tabelle2!M3</f>
        <v>8.3319668957781479E-2</v>
      </c>
      <c r="P4" s="3">
        <f>[4]Tabelle2!N3</f>
        <v>0.35646281462535084</v>
      </c>
      <c r="Q4" s="3">
        <f>[4]Tabelle2!O3</f>
        <v>1.3913392859454694</v>
      </c>
      <c r="R4" s="3">
        <f>[4]Tabelle2!P3</f>
        <v>0.48073289056231022</v>
      </c>
      <c r="S4" s="3">
        <f>[4]Tabelle2!Q3</f>
        <v>1.0686126816339498</v>
      </c>
      <c r="T4" s="3">
        <f>[4]Tabelle2!R3</f>
        <v>0.24264296277749098</v>
      </c>
      <c r="U4" s="3">
        <f>[4]Tabelle2!S3</f>
        <v>1.4700136916200828</v>
      </c>
      <c r="V4" s="3">
        <f>[4]Tabelle2!Y3</f>
        <v>0.72627590975231882</v>
      </c>
      <c r="X4" s="18" t="str">
        <f>HLOOKUP(Y4,$L4:$U112,ROW(L$111)-ROW(X4)+1,0)</f>
        <v>HB</v>
      </c>
      <c r="Y4" s="9">
        <f t="shared" ref="Y4" si="0">MIN(L4:U4)</f>
        <v>4.0210288596851509E-2</v>
      </c>
      <c r="Z4" s="18" t="str">
        <f>HLOOKUP(AA4,$L4:$U112,ROW(N$111)-ROW(Z4)+1,0)</f>
        <v>SH</v>
      </c>
      <c r="AA4" s="9">
        <f t="shared" ref="AA4" si="1">MAX(L4:U4)</f>
        <v>1.4700136916200828</v>
      </c>
    </row>
    <row r="5" spans="1:27" x14ac:dyDescent="0.35">
      <c r="A5" t="str">
        <f>[4]Tabelle2!B4</f>
        <v>Bergbau</v>
      </c>
      <c r="B5" s="3">
        <f>[4]Tabelle2!D4</f>
        <v>7.0714556496158765E-2</v>
      </c>
      <c r="C5" s="3">
        <f>[4]Tabelle2!E4</f>
        <v>1.3869345750223217E-2</v>
      </c>
      <c r="D5" s="3">
        <f>[4]Tabelle2!F4</f>
        <v>6.4596897372120418E-2</v>
      </c>
      <c r="E5" s="3">
        <f>[4]Tabelle2!G4</f>
        <v>0.25193733864948181</v>
      </c>
      <c r="F5" s="3">
        <f>[4]Tabelle2!H4</f>
        <v>1.163617328960422E-2</v>
      </c>
      <c r="G5" s="3">
        <f>[4]Tabelle2!I4</f>
        <v>8.6154438832856204E-3</v>
      </c>
      <c r="H5" s="14">
        <f>[4]Tabelle2!W4</f>
        <v>6.0439031175707161E-2</v>
      </c>
      <c r="I5" s="3">
        <f>[4]Tabelle2!X4</f>
        <v>8.5391537657603378E-2</v>
      </c>
      <c r="J5" s="3">
        <f>[4]Tabelle2!V4</f>
        <v>1.9747611535035531E-2</v>
      </c>
      <c r="K5" s="3">
        <f>[4]Tabelle2!W4</f>
        <v>6.0439031175707161E-2</v>
      </c>
      <c r="L5" s="3">
        <f>[4]Tabelle2!J4</f>
        <v>-3.9999999999999998E-7</v>
      </c>
      <c r="M5" s="3">
        <f>[4]Tabelle2!K4</f>
        <v>5.0222519716224587E-2</v>
      </c>
      <c r="N5" s="3">
        <f>[4]Tabelle2!L4</f>
        <v>1.1248296721160159E-4</v>
      </c>
      <c r="O5" s="3">
        <f>[4]Tabelle2!M4</f>
        <v>3.5500898290568086E-2</v>
      </c>
      <c r="P5" s="3">
        <f>[4]Tabelle2!N4</f>
        <v>2.9966055220729459E-3</v>
      </c>
      <c r="Q5" s="3">
        <f>[4]Tabelle2!O4</f>
        <v>4.0237610851241945E-2</v>
      </c>
      <c r="R5" s="3">
        <f>[4]Tabelle2!P4</f>
        <v>5.1549000284154337E-2</v>
      </c>
      <c r="S5" s="3">
        <f>[4]Tabelle2!Q4</f>
        <v>-3.9999999999999998E-7</v>
      </c>
      <c r="T5" s="3">
        <f>[4]Tabelle2!R4</f>
        <v>-1.151662149062214E-4</v>
      </c>
      <c r="U5" s="3">
        <f>[4]Tabelle2!S4</f>
        <v>-3.9999999999999998E-7</v>
      </c>
      <c r="V5" s="3">
        <f>[4]Tabelle2!Y4</f>
        <v>2.7589869053997466E-2</v>
      </c>
      <c r="X5" s="18" t="str">
        <f>HLOOKUP(Y5,$L5:$U113,ROW(L$111)-ROW(X5)+1,0)</f>
        <v>SL</v>
      </c>
      <c r="Y5" s="9">
        <f t="shared" ref="Y5:Y7" si="2">MIN(L5:U5)</f>
        <v>-1.151662149062214E-4</v>
      </c>
      <c r="Z5" s="18" t="str">
        <f>HLOOKUP(AA5,$L5:$U113,ROW(N$111)-ROW(Z5)+1,0)</f>
        <v>NW</v>
      </c>
      <c r="AA5" s="9">
        <f t="shared" ref="AA5:AA7" si="3">MAX(L5:U5)</f>
        <v>5.1549000284154337E-2</v>
      </c>
    </row>
    <row r="6" spans="1:27" x14ac:dyDescent="0.35">
      <c r="A6" t="str">
        <f>[4]Tabelle2!B5</f>
        <v>Gewinnung von Steinen und Erden</v>
      </c>
      <c r="B6" s="3">
        <f>[4]Tabelle2!D5</f>
        <v>5.5666313753776175E-2</v>
      </c>
      <c r="C6" s="3">
        <f>[4]Tabelle2!E5</f>
        <v>7.732333255749442E-2</v>
      </c>
      <c r="D6" s="3">
        <f>[4]Tabelle2!F5</f>
        <v>8.5514017473568946E-2</v>
      </c>
      <c r="E6" s="3">
        <f>[4]Tabelle2!G5</f>
        <v>0.55170001630745036</v>
      </c>
      <c r="F6" s="3">
        <f>[4]Tabelle2!H5</f>
        <v>0.28220041172602245</v>
      </c>
      <c r="G6" s="3">
        <f>[4]Tabelle2!I5</f>
        <v>-4.9999999999999998E-7</v>
      </c>
      <c r="H6" s="14">
        <f>[4]Tabelle2!W5</f>
        <v>0.14207152458628305</v>
      </c>
      <c r="I6" s="3">
        <f>[4]Tabelle2!X5</f>
        <v>0.19340798094471284</v>
      </c>
      <c r="J6" s="3">
        <f>[4]Tabelle2!V5</f>
        <v>9.4484918232380602E-2</v>
      </c>
      <c r="K6" s="3">
        <f>[4]Tabelle2!W5</f>
        <v>0.14207152458628305</v>
      </c>
      <c r="L6" s="3">
        <f>[4]Tabelle2!J5</f>
        <v>8.2305010437991724E-2</v>
      </c>
      <c r="M6" s="3">
        <f>[4]Tabelle2!K5</f>
        <v>0.11969997231664738</v>
      </c>
      <c r="N6" s="3">
        <f>[4]Tabelle2!L5</f>
        <v>2.2976979198200864E-2</v>
      </c>
      <c r="O6" s="3">
        <f>[4]Tabelle2!M5</f>
        <v>1.244219447931471E-2</v>
      </c>
      <c r="P6" s="3">
        <f>[4]Tabelle2!N5</f>
        <v>0.21744488860148531</v>
      </c>
      <c r="Q6" s="3">
        <f>[4]Tabelle2!O5</f>
        <v>8.003090279805028E-2</v>
      </c>
      <c r="R6" s="3">
        <f>[4]Tabelle2!P5</f>
        <v>6.4487269159908031E-2</v>
      </c>
      <c r="S6" s="3">
        <f>[4]Tabelle2!Q5</f>
        <v>0.18772789896319059</v>
      </c>
      <c r="T6" s="3">
        <f>[4]Tabelle2!R5</f>
        <v>7.4599396747547758E-2</v>
      </c>
      <c r="U6" s="3">
        <f>[4]Tabelle2!S5</f>
        <v>7.77202679112967E-2</v>
      </c>
      <c r="V6" s="3">
        <f>[4]Tabelle2!Y5</f>
        <v>0.10768611169366471</v>
      </c>
      <c r="X6" s="18" t="str">
        <f>HLOOKUP(Y6,$L6:$U114,ROW(L$111)-ROW(X6)+1,0)</f>
        <v>HH</v>
      </c>
      <c r="Y6" s="9">
        <f t="shared" si="2"/>
        <v>1.244219447931471E-2</v>
      </c>
      <c r="Z6" s="18" t="str">
        <f>HLOOKUP(AA6,$L6:$U114,ROW(N$111)-ROW(Z6)+1,0)</f>
        <v>HE</v>
      </c>
      <c r="AA6" s="9">
        <f t="shared" si="3"/>
        <v>0.21744488860148531</v>
      </c>
    </row>
    <row r="7" spans="1:27" x14ac:dyDescent="0.35">
      <c r="A7" t="str">
        <f>[4]Tabelle2!B6</f>
        <v>Dienstleistungen für Bergbau</v>
      </c>
      <c r="B7" s="3">
        <f>[4]Tabelle2!D6</f>
        <v>0.21270998914044559</v>
      </c>
      <c r="C7" s="3">
        <f>[4]Tabelle2!E6</f>
        <v>7.3423826601361625E-3</v>
      </c>
      <c r="D7" s="3">
        <f>[4]Tabelle2!F6</f>
        <v>8.1202030982094244E-3</v>
      </c>
      <c r="E7" s="3">
        <f>[4]Tabelle2!G6</f>
        <v>4.5662472262745944E-3</v>
      </c>
      <c r="F7" s="3">
        <f>[4]Tabelle2!H6</f>
        <v>2.6798335502039545E-2</v>
      </c>
      <c r="G7" s="3">
        <f>[4]Tabelle2!I6</f>
        <v>-5.9999999999999997E-7</v>
      </c>
      <c r="H7" s="14">
        <f>[4]Tabelle2!W6</f>
        <v>3.5391232057240131E-2</v>
      </c>
      <c r="I7" s="3">
        <f>[4]Tabelle2!X6</f>
        <v>4.8179754267310783E-2</v>
      </c>
      <c r="J7" s="3">
        <f>[4]Tabelle2!V6</f>
        <v>2.1156802205822122E-2</v>
      </c>
      <c r="K7" s="3">
        <f>[4]Tabelle2!W6</f>
        <v>3.5391232057240131E-2</v>
      </c>
      <c r="L7" s="3">
        <f>[4]Tabelle2!J6</f>
        <v>7.8154628617373434E-3</v>
      </c>
      <c r="M7" s="3">
        <f>[4]Tabelle2!K6</f>
        <v>1.1394657059403642E-2</v>
      </c>
      <c r="N7" s="3">
        <f>[4]Tabelle2!L6</f>
        <v>2.1814339958003697E-3</v>
      </c>
      <c r="O7" s="3">
        <f>[4]Tabelle2!M6</f>
        <v>1.1810083965967931E-3</v>
      </c>
      <c r="P7" s="3">
        <f>[4]Tabelle2!N6</f>
        <v>5.4156750398908658E-3</v>
      </c>
      <c r="Q7" s="3">
        <f>[4]Tabelle2!O6</f>
        <v>0.10794651829784639</v>
      </c>
      <c r="R7" s="3">
        <f>[4]Tabelle2!P6</f>
        <v>2.5127861949019017E-2</v>
      </c>
      <c r="S7" s="3">
        <f>[4]Tabelle2!Q6</f>
        <v>9.0765253080339284E-3</v>
      </c>
      <c r="T7" s="3">
        <f>[4]Tabelle2!R6</f>
        <v>7.0837067414937427E-3</v>
      </c>
      <c r="U7" s="3">
        <f>[4]Tabelle2!S6</f>
        <v>7.3800772404972416E-3</v>
      </c>
      <c r="V7" s="3">
        <f>[4]Tabelle2!Y6</f>
        <v>2.4763278894284063E-2</v>
      </c>
      <c r="X7" s="18" t="str">
        <f>HLOOKUP(Y7,$L7:$U115,ROW(L$111)-ROW(X7)+1,0)</f>
        <v>HH</v>
      </c>
      <c r="Y7" s="9">
        <f t="shared" si="2"/>
        <v>1.1810083965967931E-3</v>
      </c>
      <c r="Z7" s="18" t="str">
        <f>HLOOKUP(AA7,$L7:$U115,ROW(N$111)-ROW(Z7)+1,0)</f>
        <v>NI</v>
      </c>
      <c r="AA7" s="9">
        <f t="shared" si="3"/>
        <v>0.10794651829784639</v>
      </c>
    </row>
    <row r="8" spans="1:27" x14ac:dyDescent="0.35">
      <c r="A8" t="str">
        <f>[4]Tabelle2!B7</f>
        <v>Nahrungs- und Genussmittel</v>
      </c>
      <c r="B8" s="3">
        <f>[4]Tabelle2!D7</f>
        <v>1.8925578236979963</v>
      </c>
      <c r="C8" s="3">
        <f>[4]Tabelle2!E7</f>
        <v>2.6538017774833347</v>
      </c>
      <c r="D8" s="3">
        <f>[4]Tabelle2!F7</f>
        <v>1.8896240512235039</v>
      </c>
      <c r="E8" s="3">
        <f>[4]Tabelle2!G7</f>
        <v>3.0256624442743152</v>
      </c>
      <c r="F8" s="3">
        <f>[4]Tabelle2!H7</f>
        <v>2.7456481705578892</v>
      </c>
      <c r="G8" s="3">
        <f>[4]Tabelle2!I7</f>
        <v>0.85885038613110587</v>
      </c>
      <c r="H8" s="14">
        <f>[4]Tabelle2!W7</f>
        <v>1.9329232615005001</v>
      </c>
      <c r="I8" s="3">
        <f>[4]Tabelle2!X7</f>
        <v>2.3210298958132043</v>
      </c>
      <c r="J8" s="3">
        <f>[4]Tabelle2!V7</f>
        <v>1.9947171949076268</v>
      </c>
      <c r="K8" s="3">
        <f>[4]Tabelle2!W7</f>
        <v>1.9329232615005001</v>
      </c>
      <c r="L8" s="3">
        <f>[4]Tabelle2!J7</f>
        <v>1.6760295774078566</v>
      </c>
      <c r="M8" s="3">
        <f>[4]Tabelle2!K7</f>
        <v>2.2327826166733558</v>
      </c>
      <c r="N8" s="3">
        <f>[4]Tabelle2!L7</f>
        <v>1.783626122760342</v>
      </c>
      <c r="O8" s="3">
        <f>[4]Tabelle2!M7</f>
        <v>0.72554664030492899</v>
      </c>
      <c r="P8" s="3">
        <f>[4]Tabelle2!N7</f>
        <v>1.5156535986627939</v>
      </c>
      <c r="Q8" s="3">
        <f>[4]Tabelle2!O7</f>
        <v>3.25730915237382</v>
      </c>
      <c r="R8" s="3">
        <f>[4]Tabelle2!P7</f>
        <v>1.9541963857786646</v>
      </c>
      <c r="S8" s="3">
        <f>[4]Tabelle2!Q7</f>
        <v>2.2770129930116219</v>
      </c>
      <c r="T8" s="3">
        <f>[4]Tabelle2!R7</f>
        <v>2.2903968219411461</v>
      </c>
      <c r="U8" s="3">
        <f>[4]Tabelle2!S7</f>
        <v>2.5362744804467345</v>
      </c>
      <c r="V8" s="3">
        <f>[4]Tabelle2!Y7</f>
        <v>2.0381591216427415</v>
      </c>
      <c r="X8" s="18" t="str">
        <f t="shared" ref="X8:X39" si="4">HLOOKUP(Y8,$L8:$U114,ROW(L$111)-ROW(X8)+1,0)</f>
        <v>HH</v>
      </c>
      <c r="Y8" s="9">
        <f t="shared" ref="Y8:Y67" si="5">MIN(L8:U8)</f>
        <v>0.72554664030492899</v>
      </c>
      <c r="Z8" s="18" t="str">
        <f t="shared" ref="Z8:Z39" si="6">HLOOKUP(AA8,$L8:$U114,ROW(N$111)-ROW(Z8)+1,0)</f>
        <v>NI</v>
      </c>
      <c r="AA8" s="9">
        <f t="shared" ref="AA8:AA67" si="7">MAX(L8:U8)</f>
        <v>3.25730915237382</v>
      </c>
    </row>
    <row r="9" spans="1:27" x14ac:dyDescent="0.35">
      <c r="A9" t="str">
        <f>[4]Tabelle2!B8</f>
        <v>Tabakverarbeitung</v>
      </c>
      <c r="B9" s="3">
        <f>[4]Tabelle2!D8</f>
        <v>-7.9999999999999996E-7</v>
      </c>
      <c r="C9" s="3">
        <f>[4]Tabelle2!E8</f>
        <v>-7.9999999999999996E-7</v>
      </c>
      <c r="D9" s="3">
        <f>[4]Tabelle2!F8</f>
        <v>1.9255346740451137E-2</v>
      </c>
      <c r="E9" s="3">
        <f>[4]Tabelle2!G8</f>
        <v>9.5134650547387383E-3</v>
      </c>
      <c r="F9" s="3">
        <f>[4]Tabelle2!H8</f>
        <v>3.0900838297600656E-2</v>
      </c>
      <c r="G9" s="3">
        <f>[4]Tabelle2!I8</f>
        <v>5.9411612988176689E-3</v>
      </c>
      <c r="H9" s="14">
        <f>[4]Tabelle2!W8</f>
        <v>1.2663924216561422E-2</v>
      </c>
      <c r="I9" s="3">
        <f>[4]Tabelle2!X8</f>
        <v>1.5093134514224369E-2</v>
      </c>
      <c r="J9" s="3">
        <f>[4]Tabelle2!V8</f>
        <v>2.1209537066696735E-2</v>
      </c>
      <c r="K9" s="3">
        <f>[4]Tabelle2!W8</f>
        <v>1.2663924216561422E-2</v>
      </c>
      <c r="L9" s="3">
        <f>[4]Tabelle2!J8</f>
        <v>5.3876483821082453E-3</v>
      </c>
      <c r="M9" s="3">
        <f>[4]Tabelle2!K8</f>
        <v>1.149500344522191E-2</v>
      </c>
      <c r="N9" s="3">
        <f>[4]Tabelle2!L8</f>
        <v>5.7442897995502153E-2</v>
      </c>
      <c r="O9" s="3">
        <f>[4]Tabelle2!M8</f>
        <v>9.6683544509638022E-2</v>
      </c>
      <c r="P9" s="3">
        <f>[4]Tabelle2!N8</f>
        <v>1.0102380074462948E-3</v>
      </c>
      <c r="Q9" s="3">
        <f>[4]Tabelle2!O8</f>
        <v>2.9217013719923118E-2</v>
      </c>
      <c r="R9" s="3">
        <f>[4]Tabelle2!P8</f>
        <v>9.3186349946280597E-3</v>
      </c>
      <c r="S9" s="3">
        <f>[4]Tabelle2!Q8</f>
        <v>0.15343623668839576</v>
      </c>
      <c r="T9" s="3">
        <f>[4]Tabelle2!R8</f>
        <v>7.718040805369128E-2</v>
      </c>
      <c r="U9" s="3">
        <f>[4]Tabelle2!S8</f>
        <v>7.0757090398662376E-2</v>
      </c>
      <c r="V9" s="3">
        <f>[4]Tabelle2!Y8</f>
        <v>2.0391633667546805E-2</v>
      </c>
      <c r="X9" s="18" t="str">
        <f t="shared" si="4"/>
        <v>HE</v>
      </c>
      <c r="Y9" s="9">
        <f t="shared" si="5"/>
        <v>1.0102380074462948E-3</v>
      </c>
      <c r="Z9" s="18" t="str">
        <f t="shared" si="6"/>
        <v>RP</v>
      </c>
      <c r="AA9" s="9">
        <f t="shared" si="7"/>
        <v>0.15343623668839576</v>
      </c>
    </row>
    <row r="10" spans="1:27" x14ac:dyDescent="0.35">
      <c r="A10" t="str">
        <f>[4]Tabelle2!B9</f>
        <v>Herst. von Textilien und Bekleidung, Lederwaren</v>
      </c>
      <c r="B10" s="3">
        <f>[4]Tabelle2!D9</f>
        <v>5.5665913753776178E-2</v>
      </c>
      <c r="C10" s="3">
        <f>[4]Tabelle2!E9</f>
        <v>0.1468450331304883</v>
      </c>
      <c r="D10" s="3">
        <f>[4]Tabelle2!F9</f>
        <v>0.67482553321408467</v>
      </c>
      <c r="E10" s="3">
        <f>[4]Tabelle2!G9</f>
        <v>0.12368454571160359</v>
      </c>
      <c r="F10" s="3">
        <f>[4]Tabelle2!H9</f>
        <v>0.23342139259509917</v>
      </c>
      <c r="G10" s="3">
        <f>[4]Tabelle2!I9</f>
        <v>3.713635811761043E-2</v>
      </c>
      <c r="H10" s="14">
        <f>[4]Tabelle2!W9</f>
        <v>0.25755195984613699</v>
      </c>
      <c r="I10" s="3">
        <f>[4]Tabelle2!X9</f>
        <v>0.33719716763285024</v>
      </c>
      <c r="J10" s="3">
        <f>[4]Tabelle2!V9</f>
        <v>0.2929141526496743</v>
      </c>
      <c r="K10" s="3">
        <f>[4]Tabelle2!W9</f>
        <v>0.25755195984613699</v>
      </c>
      <c r="L10" s="3">
        <f>[4]Tabelle2!J9</f>
        <v>0.38391591856284002</v>
      </c>
      <c r="M10" s="3">
        <f>[4]Tabelle2!K9</f>
        <v>0.48149898395271301</v>
      </c>
      <c r="N10" s="3">
        <f>[4]Tabelle2!L9</f>
        <v>0.12091808428053204</v>
      </c>
      <c r="O10" s="3">
        <f>[4]Tabelle2!M9</f>
        <v>4.5069304447295511E-2</v>
      </c>
      <c r="P10" s="3">
        <f>[4]Tabelle2!N9</f>
        <v>0.17100895725948759</v>
      </c>
      <c r="Q10" s="3">
        <f>[4]Tabelle2!O9</f>
        <v>0.21506761577317321</v>
      </c>
      <c r="R10" s="3">
        <f>[4]Tabelle2!P9</f>
        <v>0.30443851149604684</v>
      </c>
      <c r="S10" s="3">
        <f>[4]Tabelle2!Q9</f>
        <v>0.27459895005933743</v>
      </c>
      <c r="T10" s="3">
        <f>[4]Tabelle2!R9</f>
        <v>3.5363064894166241E-2</v>
      </c>
      <c r="U10" s="3">
        <f>[4]Tabelle2!S9</f>
        <v>0.1123460695957485</v>
      </c>
      <c r="V10" s="3">
        <f>[4]Tabelle2!Y9</f>
        <v>0.29880816352807787</v>
      </c>
      <c r="X10" s="18" t="str">
        <f t="shared" si="4"/>
        <v>SL</v>
      </c>
      <c r="Y10" s="9">
        <f t="shared" si="5"/>
        <v>3.5363064894166241E-2</v>
      </c>
      <c r="Z10" s="18" t="str">
        <f t="shared" si="6"/>
        <v>BY</v>
      </c>
      <c r="AA10" s="9">
        <f t="shared" si="7"/>
        <v>0.48149898395271301</v>
      </c>
    </row>
    <row r="11" spans="1:27" x14ac:dyDescent="0.35">
      <c r="A11" t="str">
        <f>[4]Tabelle2!B10</f>
        <v>Herst. v.Holz-, Flecht-, Korb- und Korkwaren (ohne Möbel)</v>
      </c>
      <c r="B11" s="3">
        <f>[4]Tabelle2!D10</f>
        <v>0.46830172790016183</v>
      </c>
      <c r="C11" s="3">
        <f>[4]Tabelle2!E10</f>
        <v>0.54421314887438343</v>
      </c>
      <c r="D11" s="3">
        <f>[4]Tabelle2!F10</f>
        <v>0.34771702356878537</v>
      </c>
      <c r="E11" s="3">
        <f>[4]Tabelle2!G10</f>
        <v>0.30508976608862221</v>
      </c>
      <c r="F11" s="3">
        <f>[4]Tabelle2!H10</f>
        <v>0.58202241884489159</v>
      </c>
      <c r="G11" s="3">
        <f>[4]Tabelle2!I10</f>
        <v>2.2697292161483494E-2</v>
      </c>
      <c r="H11" s="14">
        <f>[4]Tabelle2!W10</f>
        <v>0.31977145764730119</v>
      </c>
      <c r="I11" s="3">
        <f>[4]Tabelle2!X10</f>
        <v>0.42711655233494367</v>
      </c>
      <c r="J11" s="3">
        <f>[4]Tabelle2!V10</f>
        <v>0.27960093513970902</v>
      </c>
      <c r="K11" s="3">
        <f>[4]Tabelle2!W10</f>
        <v>0.31977145764730119</v>
      </c>
      <c r="L11" s="3">
        <f>[4]Tabelle2!J10</f>
        <v>0.36232151038491756</v>
      </c>
      <c r="M11" s="3">
        <f>[4]Tabelle2!K10</f>
        <v>0.3913087758737272</v>
      </c>
      <c r="N11" s="3">
        <f>[4]Tabelle2!L10</f>
        <v>9.0760042832893406E-2</v>
      </c>
      <c r="O11" s="3">
        <f>[4]Tabelle2!M10</f>
        <v>2.2580186277274848E-2</v>
      </c>
      <c r="P11" s="3">
        <f>[4]Tabelle2!N10</f>
        <v>0.21365299607356167</v>
      </c>
      <c r="Q11" s="3">
        <f>[4]Tabelle2!O10</f>
        <v>0.20290401288759652</v>
      </c>
      <c r="R11" s="3">
        <f>[4]Tabelle2!P10</f>
        <v>0.28150035689613023</v>
      </c>
      <c r="S11" s="3">
        <f>[4]Tabelle2!Q10</f>
        <v>0.47947293015992554</v>
      </c>
      <c r="T11" s="3">
        <f>[4]Tabelle2!R10</f>
        <v>0.16881675942178628</v>
      </c>
      <c r="U11" s="3">
        <f>[4]Tabelle2!S10</f>
        <v>0.14584305600788122</v>
      </c>
      <c r="V11" s="3">
        <f>[4]Tabelle2!Y10</f>
        <v>0.29927817304754345</v>
      </c>
      <c r="X11" s="18" t="str">
        <f t="shared" si="4"/>
        <v>HH</v>
      </c>
      <c r="Y11" s="9">
        <f t="shared" si="5"/>
        <v>2.2580186277274848E-2</v>
      </c>
      <c r="Z11" s="18" t="str">
        <f t="shared" si="6"/>
        <v>RP</v>
      </c>
      <c r="AA11" s="9">
        <f t="shared" si="7"/>
        <v>0.47947293015992554</v>
      </c>
    </row>
    <row r="12" spans="1:27" x14ac:dyDescent="0.35">
      <c r="A12" t="str">
        <f>[4]Tabelle2!B11</f>
        <v>Herstellung von Papier, Pappe und Waren daraus</v>
      </c>
      <c r="B12" s="3">
        <f>[4]Tabelle2!D11</f>
        <v>0.35855201541812343</v>
      </c>
      <c r="C12" s="3">
        <f>[4]Tabelle2!E11</f>
        <v>0.1184118543425307</v>
      </c>
      <c r="D12" s="3">
        <f>[4]Tabelle2!F11</f>
        <v>0.39779520934107682</v>
      </c>
      <c r="E12" s="3">
        <f>[4]Tabelle2!G11</f>
        <v>0.38069635905694604</v>
      </c>
      <c r="F12" s="3">
        <f>[4]Tabelle2!H11</f>
        <v>0.48982817483304181</v>
      </c>
      <c r="G12" s="3">
        <f>[4]Tabelle2!I11</f>
        <v>1.3546571761304284E-2</v>
      </c>
      <c r="H12" s="14">
        <f>[4]Tabelle2!W11</f>
        <v>0.27415942435428042</v>
      </c>
      <c r="I12" s="3">
        <f>[4]Tabelle2!X11</f>
        <v>0.3683295494900698</v>
      </c>
      <c r="J12" s="3">
        <f>[4]Tabelle2!V11</f>
        <v>0.3198611052636573</v>
      </c>
      <c r="K12" s="3">
        <f>[4]Tabelle2!W11</f>
        <v>0.27415942435428042</v>
      </c>
      <c r="L12" s="3">
        <f>[4]Tabelle2!J11</f>
        <v>0.39572573888903972</v>
      </c>
      <c r="M12" s="3">
        <f>[4]Tabelle2!K11</f>
        <v>0.32806499919403692</v>
      </c>
      <c r="N12" s="3">
        <f>[4]Tabelle2!L11</f>
        <v>1.4359824498875538E-2</v>
      </c>
      <c r="O12" s="3">
        <f>[4]Tabelle2!M11</f>
        <v>3.6036629936385581E-2</v>
      </c>
      <c r="P12" s="3">
        <f>[4]Tabelle2!N11</f>
        <v>0.3461710920495582</v>
      </c>
      <c r="Q12" s="3">
        <f>[4]Tabelle2!O11</f>
        <v>0.41962387030580894</v>
      </c>
      <c r="R12" s="3">
        <f>[4]Tabelle2!P11</f>
        <v>0.3210228242821076</v>
      </c>
      <c r="S12" s="3">
        <f>[4]Tabelle2!Q11</f>
        <v>0.45264488202729192</v>
      </c>
      <c r="T12" s="3">
        <f>[4]Tabelle2!R11</f>
        <v>3.484660263293754E-2</v>
      </c>
      <c r="U12" s="3">
        <f>[4]Tabelle2!S11</f>
        <v>0.33261744063732912</v>
      </c>
      <c r="V12" s="3">
        <f>[4]Tabelle2!Y11</f>
        <v>0.32631223693827077</v>
      </c>
      <c r="X12" s="18" t="str">
        <f t="shared" si="4"/>
        <v>HB</v>
      </c>
      <c r="Y12" s="9">
        <f t="shared" si="5"/>
        <v>1.4359824498875538E-2</v>
      </c>
      <c r="Z12" s="18" t="str">
        <f t="shared" si="6"/>
        <v>RP</v>
      </c>
      <c r="AA12" s="9">
        <f t="shared" si="7"/>
        <v>0.45264488202729192</v>
      </c>
    </row>
    <row r="13" spans="1:27" x14ac:dyDescent="0.35">
      <c r="A13" t="str">
        <f>[4]Tabelle2!B12</f>
        <v>Herst.v.Druckerz.; Vervielf.v.besp. Ton-, Bild-u.Datenträgern</v>
      </c>
      <c r="B13" s="3">
        <f>[4]Tabelle2!D12</f>
        <v>0.14041041761877285</v>
      </c>
      <c r="C13" s="3">
        <f>[4]Tabelle2!E12</f>
        <v>0.27461976585441972</v>
      </c>
      <c r="D13" s="3">
        <f>[4]Tabelle2!F12</f>
        <v>0.31935553396064487</v>
      </c>
      <c r="E13" s="3">
        <f>[4]Tabelle2!G12</f>
        <v>0.19155266976873991</v>
      </c>
      <c r="F13" s="3">
        <f>[4]Tabelle2!H12</f>
        <v>0.3377460450295609</v>
      </c>
      <c r="G13" s="3">
        <f>[4]Tabelle2!I12</f>
        <v>0.36626129445912115</v>
      </c>
      <c r="H13" s="14">
        <f>[4]Tabelle2!W12</f>
        <v>0.28917404098462474</v>
      </c>
      <c r="I13" s="3">
        <f>[4]Tabelle2!X12</f>
        <v>0.26131925088566832</v>
      </c>
      <c r="J13" s="3">
        <f>[4]Tabelle2!V12</f>
        <v>0.27899198423965094</v>
      </c>
      <c r="K13" s="3">
        <f>[4]Tabelle2!W12</f>
        <v>0.28917404098462474</v>
      </c>
      <c r="L13" s="3">
        <f>[4]Tabelle2!J12</f>
        <v>0.29840945081517506</v>
      </c>
      <c r="M13" s="3">
        <f>[4]Tabelle2!K12</f>
        <v>0.32660697659967208</v>
      </c>
      <c r="N13" s="3">
        <f>[4]Tabelle2!L12</f>
        <v>9.3057590752713498E-2</v>
      </c>
      <c r="O13" s="3">
        <f>[4]Tabelle2!M12</f>
        <v>0.15732975908289046</v>
      </c>
      <c r="P13" s="3">
        <f>[4]Tabelle2!N12</f>
        <v>0.21527767858552893</v>
      </c>
      <c r="Q13" s="3">
        <f>[4]Tabelle2!O12</f>
        <v>0.24882659401695395</v>
      </c>
      <c r="R13" s="3">
        <f>[4]Tabelle2!P12</f>
        <v>0.27422147409010683</v>
      </c>
      <c r="S13" s="3">
        <f>[4]Tabelle2!Q12</f>
        <v>0.29846812772120451</v>
      </c>
      <c r="T13" s="3">
        <f>[4]Tabelle2!R12</f>
        <v>0.16649337924625709</v>
      </c>
      <c r="U13" s="3">
        <f>[4]Tabelle2!S12</f>
        <v>0.27051600065977971</v>
      </c>
      <c r="V13" s="3">
        <f>[4]Tabelle2!Y12</f>
        <v>0.27661525438355344</v>
      </c>
      <c r="X13" s="18" t="str">
        <f t="shared" si="4"/>
        <v>HB</v>
      </c>
      <c r="Y13" s="9">
        <f t="shared" si="5"/>
        <v>9.3057590752713498E-2</v>
      </c>
      <c r="Z13" s="18" t="str">
        <f t="shared" si="6"/>
        <v>BY</v>
      </c>
      <c r="AA13" s="9">
        <f t="shared" si="7"/>
        <v>0.32660697659967208</v>
      </c>
    </row>
    <row r="14" spans="1:27" x14ac:dyDescent="0.35">
      <c r="A14" t="str">
        <f>[4]Tabelle2!B13</f>
        <v>Kokerei und Mineralölverarbeitung</v>
      </c>
      <c r="B14" s="3">
        <f>[4]Tabelle2!D13</f>
        <v>0.18996735913128091</v>
      </c>
      <c r="C14" s="3">
        <f>[4]Tabelle2!E13</f>
        <v>0.14649788948673273</v>
      </c>
      <c r="D14" s="3">
        <f>[4]Tabelle2!F13</f>
        <v>9.4114490456518336E-3</v>
      </c>
      <c r="E14" s="3">
        <f>[4]Tabelle2!G13</f>
        <v>0.15603264689771532</v>
      </c>
      <c r="F14" s="3">
        <f>[4]Tabelle2!H13</f>
        <v>4.0848670476166154E-3</v>
      </c>
      <c r="G14" s="3">
        <f>[4]Tabelle2!I13</f>
        <v>1.7812883896453004E-3</v>
      </c>
      <c r="H14" s="14">
        <f>[4]Tabelle2!W13</f>
        <v>5.2077055371215208E-2</v>
      </c>
      <c r="I14" s="3">
        <f>[4]Tabelle2!X13</f>
        <v>7.0250981266774024E-2</v>
      </c>
      <c r="J14" s="3">
        <f>[4]Tabelle2!V13</f>
        <v>6.4046573229477793E-2</v>
      </c>
      <c r="K14" s="3">
        <f>[4]Tabelle2!W13</f>
        <v>5.2077055371215208E-2</v>
      </c>
      <c r="L14" s="3">
        <f>[4]Tabelle2!J13</f>
        <v>7.1972974818160118E-2</v>
      </c>
      <c r="M14" s="3">
        <f>[4]Tabelle2!K13</f>
        <v>4.7087924024888581E-2</v>
      </c>
      <c r="N14" s="3">
        <f>[4]Tabelle2!L13</f>
        <v>1.4359624498875539E-2</v>
      </c>
      <c r="O14" s="3">
        <f>[4]Tabelle2!M13</f>
        <v>0.20350588081723617</v>
      </c>
      <c r="P14" s="3">
        <f>[4]Tabelle2!N13</f>
        <v>1.1084009581643305E-2</v>
      </c>
      <c r="Q14" s="3">
        <f>[4]Tabelle2!O13</f>
        <v>5.141570044842992E-2</v>
      </c>
      <c r="R14" s="3">
        <f>[4]Tabelle2!P13</f>
        <v>9.8839131001420236E-2</v>
      </c>
      <c r="S14" s="3">
        <f>[4]Tabelle2!Q13</f>
        <v>2.0170089573408729E-2</v>
      </c>
      <c r="T14" s="3">
        <f>[4]Tabelle2!R13</f>
        <v>1.0323945224574084E-2</v>
      </c>
      <c r="U14" s="3">
        <f>[4]Tabelle2!S13</f>
        <v>9.1551129997205438E-2</v>
      </c>
      <c r="V14" s="3">
        <f>[4]Tabelle2!Y13</f>
        <v>6.4870947164780965E-2</v>
      </c>
      <c r="X14" s="18" t="str">
        <f t="shared" si="4"/>
        <v>SL</v>
      </c>
      <c r="Y14" s="9">
        <f t="shared" si="5"/>
        <v>1.0323945224574084E-2</v>
      </c>
      <c r="Z14" s="18" t="str">
        <f t="shared" si="6"/>
        <v>HH</v>
      </c>
      <c r="AA14" s="9">
        <f t="shared" si="7"/>
        <v>0.20350588081723617</v>
      </c>
    </row>
    <row r="15" spans="1:27" x14ac:dyDescent="0.35">
      <c r="A15" t="str">
        <f>[4]Tabelle2!B14</f>
        <v>Herstellung von chemischen Erzeugnissen</v>
      </c>
      <c r="B15" s="3">
        <f>[4]Tabelle2!D14</f>
        <v>0.59570139352364138</v>
      </c>
      <c r="C15" s="3">
        <f>[4]Tabelle2!E14</f>
        <v>0.24445286884768419</v>
      </c>
      <c r="D15" s="3">
        <f>[4]Tabelle2!F14</f>
        <v>0.47112822216733163</v>
      </c>
      <c r="E15" s="3">
        <f>[4]Tabelle2!G14</f>
        <v>1.550696947055018</v>
      </c>
      <c r="F15" s="3">
        <f>[4]Tabelle2!H14</f>
        <v>0.45637238213068076</v>
      </c>
      <c r="G15" s="3">
        <f>[4]Tabelle2!I14</f>
        <v>0.35520904644332024</v>
      </c>
      <c r="H15" s="14">
        <f>[4]Tabelle2!W14</f>
        <v>0.56950112395493946</v>
      </c>
      <c r="I15" s="3">
        <f>[4]Tabelle2!X14</f>
        <v>0.64693365099302191</v>
      </c>
      <c r="J15" s="3">
        <f>[4]Tabelle2!V14</f>
        <v>1.0096615941783564</v>
      </c>
      <c r="K15" s="3">
        <f>[4]Tabelle2!W14</f>
        <v>0.56950112395493946</v>
      </c>
      <c r="L15" s="3">
        <f>[4]Tabelle2!J14</f>
        <v>0.63131812567068957</v>
      </c>
      <c r="M15" s="3">
        <f>[4]Tabelle2!K14</f>
        <v>0.86298822947818932</v>
      </c>
      <c r="N15" s="3">
        <f>[4]Tabelle2!L14</f>
        <v>0.26912232510892764</v>
      </c>
      <c r="O15" s="3">
        <f>[4]Tabelle2!M14</f>
        <v>0.85946620014525699</v>
      </c>
      <c r="P15" s="3">
        <f>[4]Tabelle2!N14</f>
        <v>0.91495188823863094</v>
      </c>
      <c r="Q15" s="3">
        <f>[4]Tabelle2!O14</f>
        <v>0.78160687550111718</v>
      </c>
      <c r="R15" s="3">
        <f>[4]Tabelle2!P14</f>
        <v>1.34958883736805</v>
      </c>
      <c r="S15" s="3">
        <f>[4]Tabelle2!Q14</f>
        <v>3.2982897471133059</v>
      </c>
      <c r="T15" s="3">
        <f>[4]Tabelle2!R14</f>
        <v>0.15616793402168302</v>
      </c>
      <c r="U15" s="3">
        <f>[4]Tabelle2!S14</f>
        <v>0.70277876407926765</v>
      </c>
      <c r="V15" s="3">
        <f>[4]Tabelle2!Y14</f>
        <v>0.96117191080476794</v>
      </c>
      <c r="X15" s="18" t="str">
        <f t="shared" si="4"/>
        <v>SL</v>
      </c>
      <c r="Y15" s="9">
        <f t="shared" si="5"/>
        <v>0.15616793402168302</v>
      </c>
      <c r="Z15" s="18" t="str">
        <f t="shared" si="6"/>
        <v>RP</v>
      </c>
      <c r="AA15" s="9">
        <f t="shared" si="7"/>
        <v>3.2982897471133059</v>
      </c>
    </row>
    <row r="16" spans="1:27" x14ac:dyDescent="0.35">
      <c r="A16" t="str">
        <f>[4]Tabelle2!B15</f>
        <v>Herstellung von pharmazeutischen Erzeugnissen</v>
      </c>
      <c r="B16" s="3">
        <f>[4]Tabelle2!D15</f>
        <v>0.12785114134505504</v>
      </c>
      <c r="C16" s="3">
        <f>[4]Tabelle2!E15</f>
        <v>0.1078357732079855</v>
      </c>
      <c r="D16" s="3">
        <f>[4]Tabelle2!F15</f>
        <v>0.22553534968208902</v>
      </c>
      <c r="E16" s="3">
        <f>[4]Tabelle2!G15</f>
        <v>0.77078082630123435</v>
      </c>
      <c r="F16" s="3">
        <f>[4]Tabelle2!H15</f>
        <v>0.24018850676771419</v>
      </c>
      <c r="G16" s="3">
        <f>[4]Tabelle2!I15</f>
        <v>0.41052860613531272</v>
      </c>
      <c r="H16" s="14">
        <f>[4]Tabelle2!W15</f>
        <v>0.31991290349779811</v>
      </c>
      <c r="I16" s="3">
        <f>[4]Tabelle2!X15</f>
        <v>0.28716972920021472</v>
      </c>
      <c r="J16" s="3">
        <f>[4]Tabelle2!V15</f>
        <v>0.53803835121598653</v>
      </c>
      <c r="K16" s="3">
        <f>[4]Tabelle2!W15</f>
        <v>0.31991290349779811</v>
      </c>
      <c r="L16" s="3">
        <f>[4]Tabelle2!J15</f>
        <v>0.92213217970657679</v>
      </c>
      <c r="M16" s="3">
        <f>[4]Tabelle2!K15</f>
        <v>0.40391008956294999</v>
      </c>
      <c r="N16" s="3">
        <f>[4]Tabelle2!L15</f>
        <v>6.5484315714872454E-2</v>
      </c>
      <c r="O16" s="3">
        <f>[4]Tabelle2!M15</f>
        <v>0.31493692248754351</v>
      </c>
      <c r="P16" s="3">
        <f>[4]Tabelle2!N15</f>
        <v>1.3897785667357301</v>
      </c>
      <c r="Q16" s="3">
        <f>[4]Tabelle2!O15</f>
        <v>0.22996174907169925</v>
      </c>
      <c r="R16" s="3">
        <f>[4]Tabelle2!P15</f>
        <v>0.22216838826609669</v>
      </c>
      <c r="S16" s="3">
        <f>[4]Tabelle2!Q15</f>
        <v>0.68199318147694921</v>
      </c>
      <c r="T16" s="3">
        <f>[4]Tabelle2!R15</f>
        <v>0.53355554697986585</v>
      </c>
      <c r="U16" s="3">
        <f>[4]Tabelle2!S15</f>
        <v>0.76958465102481333</v>
      </c>
      <c r="V16" s="3">
        <f>[4]Tabelle2!Y15</f>
        <v>0.50451201003030255</v>
      </c>
      <c r="X16" s="18" t="str">
        <f t="shared" si="4"/>
        <v>HB</v>
      </c>
      <c r="Y16" s="9">
        <f t="shared" si="5"/>
        <v>6.5484315714872454E-2</v>
      </c>
      <c r="Z16" s="18" t="str">
        <f t="shared" si="6"/>
        <v>HE</v>
      </c>
      <c r="AA16" s="9">
        <f t="shared" si="7"/>
        <v>1.3897785667357301</v>
      </c>
    </row>
    <row r="17" spans="1:27" x14ac:dyDescent="0.35">
      <c r="A17" t="str">
        <f>[4]Tabelle2!B16</f>
        <v>Herstellung von Gummi- und Kunststoffwaren</v>
      </c>
      <c r="B17" s="3">
        <f>[4]Tabelle2!D16</f>
        <v>0.84201552999106155</v>
      </c>
      <c r="C17" s="3">
        <f>[4]Tabelle2!E16</f>
        <v>0.3326989261834794</v>
      </c>
      <c r="D17" s="3">
        <f>[4]Tabelle2!F16</f>
        <v>0.79479124261945111</v>
      </c>
      <c r="E17" s="3">
        <f>[4]Tabelle2!G16</f>
        <v>0.82203090072942697</v>
      </c>
      <c r="F17" s="3">
        <f>[4]Tabelle2!H16</f>
        <v>1.846435134641758</v>
      </c>
      <c r="G17" s="3">
        <f>[4]Tabelle2!I16</f>
        <v>9.6436431879810755E-2</v>
      </c>
      <c r="H17" s="14">
        <f>[4]Tabelle2!W16</f>
        <v>0.70725148598164855</v>
      </c>
      <c r="I17" s="3">
        <f>[4]Tabelle2!X16</f>
        <v>0.92796404680622646</v>
      </c>
      <c r="J17" s="3">
        <f>[4]Tabelle2!V16</f>
        <v>1.0195833721635417</v>
      </c>
      <c r="K17" s="3">
        <f>[4]Tabelle2!W16</f>
        <v>0.70725148598164855</v>
      </c>
      <c r="L17" s="3">
        <f>[4]Tabelle2!J16</f>
        <v>1.1644096836539999</v>
      </c>
      <c r="M17" s="3">
        <f>[4]Tabelle2!K16</f>
        <v>1.1633703571102632</v>
      </c>
      <c r="N17" s="3">
        <f>[4]Tabelle2!L16</f>
        <v>0.10626924129167897</v>
      </c>
      <c r="O17" s="3">
        <f>[4]Tabelle2!M16</f>
        <v>0.25852994084798347</v>
      </c>
      <c r="P17" s="3">
        <f>[4]Tabelle2!N16</f>
        <v>1.0868281495045011</v>
      </c>
      <c r="Q17" s="3">
        <f>[4]Tabelle2!O16</f>
        <v>1.2839625205247518</v>
      </c>
      <c r="R17" s="3">
        <f>[4]Tabelle2!P16</f>
        <v>1.0311224558289935</v>
      </c>
      <c r="S17" s="3">
        <f>[4]Tabelle2!Q16</f>
        <v>1.4387563803059999</v>
      </c>
      <c r="T17" s="3">
        <f>[4]Tabelle2!R16</f>
        <v>0.73851156468766133</v>
      </c>
      <c r="U17" s="3">
        <f>[4]Tabelle2!S16</f>
        <v>0.55505264928418796</v>
      </c>
      <c r="V17" s="3">
        <f>[4]Tabelle2!Y16</f>
        <v>1.0072883080557509</v>
      </c>
      <c r="X17" s="18" t="str">
        <f t="shared" si="4"/>
        <v>HB</v>
      </c>
      <c r="Y17" s="9">
        <f t="shared" si="5"/>
        <v>0.10626924129167897</v>
      </c>
      <c r="Z17" s="18" t="str">
        <f t="shared" si="6"/>
        <v>RP</v>
      </c>
      <c r="AA17" s="9">
        <f t="shared" si="7"/>
        <v>1.4387563803059999</v>
      </c>
    </row>
    <row r="18" spans="1:27" x14ac:dyDescent="0.35">
      <c r="A18" t="str">
        <f>[4]Tabelle2!B17</f>
        <v>Herst.v. Glas u.Glaswaren, Keramik, Verarb.v. Steinen u.Erden</v>
      </c>
      <c r="B18" s="3">
        <f>[4]Tabelle2!D17</f>
        <v>0.56990427739384275</v>
      </c>
      <c r="C18" s="3">
        <f>[4]Tabelle2!E17</f>
        <v>0.31622850310508932</v>
      </c>
      <c r="D18" s="3">
        <f>[4]Tabelle2!F17</f>
        <v>0.69445000736809082</v>
      </c>
      <c r="E18" s="3">
        <f>[4]Tabelle2!G17</f>
        <v>1.0172635196526658</v>
      </c>
      <c r="F18" s="3">
        <f>[4]Tabelle2!H17</f>
        <v>1.1812836549219159</v>
      </c>
      <c r="G18" s="3">
        <f>[4]Tabelle2!I17</f>
        <v>0.19418159524536141</v>
      </c>
      <c r="H18" s="14">
        <f>[4]Tabelle2!W17</f>
        <v>0.61016042424173322</v>
      </c>
      <c r="I18" s="3">
        <f>[4]Tabelle2!X17</f>
        <v>0.76047065641438538</v>
      </c>
      <c r="J18" s="3">
        <f>[4]Tabelle2!V17</f>
        <v>0.51054179942042943</v>
      </c>
      <c r="K18" s="3">
        <f>[4]Tabelle2!W17</f>
        <v>0.61016042424173322</v>
      </c>
      <c r="L18" s="3">
        <f>[4]Tabelle2!J17</f>
        <v>0.44343113866296791</v>
      </c>
      <c r="M18" s="3">
        <f>[4]Tabelle2!K17</f>
        <v>0.83475115279422596</v>
      </c>
      <c r="N18" s="3">
        <f>[4]Tabelle2!L17</f>
        <v>0.13154436840969994</v>
      </c>
      <c r="O18" s="3">
        <f>[4]Tabelle2!M17</f>
        <v>5.7879871355626951E-2</v>
      </c>
      <c r="P18" s="3">
        <f>[4]Tabelle2!N17</f>
        <v>0.32710520390914233</v>
      </c>
      <c r="Q18" s="3">
        <f>[4]Tabelle2!O17</f>
        <v>0.62802250251247793</v>
      </c>
      <c r="R18" s="3">
        <f>[4]Tabelle2!P17</f>
        <v>0.38380936661817838</v>
      </c>
      <c r="S18" s="3">
        <f>[4]Tabelle2!Q17</f>
        <v>0.95154998414293446</v>
      </c>
      <c r="T18" s="3">
        <f>[4]Tabelle2!R17</f>
        <v>0.75038549669592158</v>
      </c>
      <c r="U18" s="3">
        <f>[4]Tabelle2!S17</f>
        <v>0.39095446304048159</v>
      </c>
      <c r="V18" s="3">
        <f>[4]Tabelle2!Y17</f>
        <v>0.54387774924261911</v>
      </c>
      <c r="X18" s="18" t="str">
        <f t="shared" si="4"/>
        <v>HH</v>
      </c>
      <c r="Y18" s="9">
        <f t="shared" si="5"/>
        <v>5.7879871355626951E-2</v>
      </c>
      <c r="Z18" s="18" t="str">
        <f t="shared" si="6"/>
        <v>RP</v>
      </c>
      <c r="AA18" s="9">
        <f t="shared" si="7"/>
        <v>0.95154998414293446</v>
      </c>
    </row>
    <row r="19" spans="1:27" x14ac:dyDescent="0.35">
      <c r="A19" t="str">
        <f>[4]Tabelle2!B18</f>
        <v>Metallerzeugung und -bearbeitung</v>
      </c>
      <c r="B19" s="3">
        <f>[4]Tabelle2!D18</f>
        <v>0.71438897650679423</v>
      </c>
      <c r="C19" s="3">
        <f>[4]Tabelle2!E18</f>
        <v>0.34240754820863567</v>
      </c>
      <c r="D19" s="3">
        <f>[4]Tabelle2!F18</f>
        <v>0.68829778380884121</v>
      </c>
      <c r="E19" s="3">
        <f>[4]Tabelle2!G18</f>
        <v>0.78448106798005801</v>
      </c>
      <c r="F19" s="3">
        <f>[4]Tabelle2!H18</f>
        <v>0.74955446779717283</v>
      </c>
      <c r="G19" s="3">
        <f>[4]Tabelle2!I18</f>
        <v>6.4587319318148068E-2</v>
      </c>
      <c r="H19" s="14">
        <f>[4]Tabelle2!W18</f>
        <v>0.51444150572328817</v>
      </c>
      <c r="I19" s="3">
        <f>[4]Tabelle2!X18</f>
        <v>0.6769922955448201</v>
      </c>
      <c r="J19" s="3">
        <f>[4]Tabelle2!V18</f>
        <v>0.7026092252463555</v>
      </c>
      <c r="K19" s="3">
        <f>[4]Tabelle2!W18</f>
        <v>0.51444150572328817</v>
      </c>
      <c r="L19" s="3">
        <f>[4]Tabelle2!J18</f>
        <v>0.53716168025700861</v>
      </c>
      <c r="M19" s="3">
        <f>[4]Tabelle2!K18</f>
        <v>0.36243440541291466</v>
      </c>
      <c r="N19" s="3">
        <f>[4]Tabelle2!L18</f>
        <v>1.1299157395715276</v>
      </c>
      <c r="O19" s="3">
        <f>[4]Tabelle2!M18</f>
        <v>0.42646003226510493</v>
      </c>
      <c r="P19" s="3">
        <f>[4]Tabelle2!N18</f>
        <v>0.44380777676865751</v>
      </c>
      <c r="Q19" s="3">
        <f>[4]Tabelle2!O18</f>
        <v>0.71246823586169039</v>
      </c>
      <c r="R19" s="3">
        <f>[4]Tabelle2!P18</f>
        <v>1.3638464926591014</v>
      </c>
      <c r="S19" s="3">
        <f>[4]Tabelle2!Q18</f>
        <v>0.59182677008381213</v>
      </c>
      <c r="T19" s="3">
        <f>[4]Tabelle2!R18</f>
        <v>2.4442418757872999</v>
      </c>
      <c r="U19" s="3">
        <f>[4]Tabelle2!S18</f>
        <v>0.12561227404549771</v>
      </c>
      <c r="V19" s="3">
        <f>[4]Tabelle2!Y18</f>
        <v>0.69914565065340639</v>
      </c>
      <c r="X19" s="18" t="str">
        <f t="shared" si="4"/>
        <v>SH</v>
      </c>
      <c r="Y19" s="9">
        <f t="shared" si="5"/>
        <v>0.12561227404549771</v>
      </c>
      <c r="Z19" s="18" t="str">
        <f t="shared" si="6"/>
        <v>SL</v>
      </c>
      <c r="AA19" s="9">
        <f t="shared" si="7"/>
        <v>2.4442418757872999</v>
      </c>
    </row>
    <row r="20" spans="1:27" x14ac:dyDescent="0.35">
      <c r="A20" t="str">
        <f>[4]Tabelle2!B19</f>
        <v>Herstellung von Metallerzeugnissen</v>
      </c>
      <c r="B20" s="3">
        <f>[4]Tabelle2!D19</f>
        <v>1.4769789673613705</v>
      </c>
      <c r="C20" s="3">
        <f>[4]Tabelle2!E19</f>
        <v>1.3084352397116827</v>
      </c>
      <c r="D20" s="3">
        <f>[4]Tabelle2!F19</f>
        <v>2.5535600257377165</v>
      </c>
      <c r="E20" s="3">
        <f>[4]Tabelle2!G19</f>
        <v>2.0530496419452233</v>
      </c>
      <c r="F20" s="3">
        <f>[4]Tabelle2!H19</f>
        <v>3.4529369479562781</v>
      </c>
      <c r="G20" s="3">
        <f>[4]Tabelle2!I19</f>
        <v>0.49894459026171961</v>
      </c>
      <c r="H20" s="14">
        <f>[4]Tabelle2!W19</f>
        <v>1.7937204974464889</v>
      </c>
      <c r="I20" s="3">
        <f>[4]Tabelle2!X19</f>
        <v>2.2615761998389692</v>
      </c>
      <c r="J20" s="3">
        <f>[4]Tabelle2!V19</f>
        <v>2.0980117590468259</v>
      </c>
      <c r="K20" s="3">
        <f>[4]Tabelle2!W19</f>
        <v>1.7937204974464889</v>
      </c>
      <c r="L20" s="3">
        <f>[4]Tabelle2!J19</f>
        <v>3.2412308311370883</v>
      </c>
      <c r="M20" s="3">
        <f>[4]Tabelle2!K19</f>
        <v>1.8898679678401549</v>
      </c>
      <c r="N20" s="3">
        <f>[4]Tabelle2!L19</f>
        <v>0.79473166176777232</v>
      </c>
      <c r="O20" s="3">
        <f>[4]Tabelle2!M19</f>
        <v>0.3106046214465969</v>
      </c>
      <c r="P20" s="3">
        <f>[4]Tabelle2!N19</f>
        <v>1.5115721381327429</v>
      </c>
      <c r="Q20" s="3">
        <f>[4]Tabelle2!O19</f>
        <v>1.7081286553544184</v>
      </c>
      <c r="R20" s="3">
        <f>[4]Tabelle2!P19</f>
        <v>2.6336024044089363</v>
      </c>
      <c r="S20" s="3">
        <f>[4]Tabelle2!Q19</f>
        <v>2.2697500927651952</v>
      </c>
      <c r="T20" s="3">
        <f>[4]Tabelle2!R19</f>
        <v>3.0924090447599379</v>
      </c>
      <c r="U20" s="3">
        <f>[4]Tabelle2!S19</f>
        <v>1.1167871972629304</v>
      </c>
      <c r="V20" s="3">
        <f>[4]Tabelle2!Y19</f>
        <v>2.1197505884846102</v>
      </c>
      <c r="X20" s="18" t="str">
        <f t="shared" si="4"/>
        <v>HH</v>
      </c>
      <c r="Y20" s="9">
        <f t="shared" si="5"/>
        <v>0.3106046214465969</v>
      </c>
      <c r="Z20" s="18" t="str">
        <f t="shared" si="6"/>
        <v>BW</v>
      </c>
      <c r="AA20" s="9">
        <f t="shared" si="7"/>
        <v>3.2412308311370883</v>
      </c>
    </row>
    <row r="21" spans="1:27" x14ac:dyDescent="0.35">
      <c r="A21" t="str">
        <f>[4]Tabelle2!B20</f>
        <v>Hast.v.DV-geräten, elektr. und optischen Erzeugnissen</v>
      </c>
      <c r="B21" s="3">
        <f>[4]Tabelle2!D20</f>
        <v>0.51401087577927895</v>
      </c>
      <c r="C21" s="3">
        <f>[4]Tabelle2!E20</f>
        <v>0.33998014270234661</v>
      </c>
      <c r="D21" s="3">
        <f>[4]Tabelle2!F20</f>
        <v>1.4827828202503297</v>
      </c>
      <c r="E21" s="3">
        <f>[4]Tabelle2!G20</f>
        <v>0.52949856451305999</v>
      </c>
      <c r="F21" s="3">
        <f>[4]Tabelle2!H20</f>
        <v>2.6239557081710574</v>
      </c>
      <c r="G21" s="3">
        <f>[4]Tabelle2!I20</f>
        <v>0.68920609104986141</v>
      </c>
      <c r="H21" s="14">
        <f>[4]Tabelle2!W20</f>
        <v>1.0555704313400036</v>
      </c>
      <c r="I21" s="3">
        <f>[4]Tabelle2!X20</f>
        <v>1.1879529114331722</v>
      </c>
      <c r="J21" s="3">
        <f>[4]Tabelle2!V20</f>
        <v>1.2228826137812998</v>
      </c>
      <c r="K21" s="3">
        <f>[4]Tabelle2!W20</f>
        <v>1.0555704313400036</v>
      </c>
      <c r="L21" s="3">
        <f>[4]Tabelle2!J20</f>
        <v>2.3663371327353104</v>
      </c>
      <c r="M21" s="3">
        <f>[4]Tabelle2!K20</f>
        <v>1.7819313226642446</v>
      </c>
      <c r="N21" s="3">
        <f>[4]Tabelle2!L20</f>
        <v>1.0423139001283865</v>
      </c>
      <c r="O21" s="3">
        <f>[4]Tabelle2!M20</f>
        <v>0.69632805030535305</v>
      </c>
      <c r="P21" s="3">
        <f>[4]Tabelle2!N20</f>
        <v>1.0697845373789778</v>
      </c>
      <c r="Q21" s="3">
        <f>[4]Tabelle2!O20</f>
        <v>0.58638681796158754</v>
      </c>
      <c r="R21" s="3">
        <f>[4]Tabelle2!P20</f>
        <v>0.75914420914635206</v>
      </c>
      <c r="S21" s="3">
        <f>[4]Tabelle2!Q20</f>
        <v>0.46037634803043193</v>
      </c>
      <c r="T21" s="3">
        <f>[4]Tabelle2!R20</f>
        <v>0.31207853691275167</v>
      </c>
      <c r="U21" s="3">
        <f>[4]Tabelle2!S20</f>
        <v>1.1054959445397397</v>
      </c>
      <c r="V21" s="3">
        <f>[4]Tabelle2!Y20</f>
        <v>1.2181434936218751</v>
      </c>
      <c r="X21" s="18" t="str">
        <f t="shared" si="4"/>
        <v>SL</v>
      </c>
      <c r="Y21" s="9">
        <f t="shared" si="5"/>
        <v>0.31207853691275167</v>
      </c>
      <c r="Z21" s="18" t="str">
        <f t="shared" si="6"/>
        <v>BW</v>
      </c>
      <c r="AA21" s="9">
        <f t="shared" si="7"/>
        <v>2.3663371327353104</v>
      </c>
    </row>
    <row r="22" spans="1:27" x14ac:dyDescent="0.35">
      <c r="A22" t="str">
        <f>[4]Tabelle2!B21</f>
        <v>Herstellung von elektrischen Ausrüstungen</v>
      </c>
      <c r="B22" s="3">
        <f>[4]Tabelle2!D21</f>
        <v>0.36601851482411774</v>
      </c>
      <c r="C22" s="3">
        <f>[4]Tabelle2!E21</f>
        <v>0.44469662311653191</v>
      </c>
      <c r="D22" s="3">
        <f>[4]Tabelle2!F21</f>
        <v>1.0422906734080613</v>
      </c>
      <c r="E22" s="3">
        <f>[4]Tabelle2!G21</f>
        <v>0.51871563078435601</v>
      </c>
      <c r="F22" s="3">
        <f>[4]Tabelle2!H21</f>
        <v>1.0086426971601139</v>
      </c>
      <c r="G22" s="3">
        <f>[4]Tabelle2!I21</f>
        <v>0.91838743834525882</v>
      </c>
      <c r="H22" s="14">
        <f>[4]Tabelle2!W21</f>
        <v>0.79151950589333941</v>
      </c>
      <c r="I22" s="3">
        <f>[4]Tabelle2!X21</f>
        <v>0.74567691234567901</v>
      </c>
      <c r="J22" s="3">
        <f>[4]Tabelle2!V21</f>
        <v>1.0564784701931476</v>
      </c>
      <c r="K22" s="3">
        <f>[4]Tabelle2!W21</f>
        <v>0.79151950589333941</v>
      </c>
      <c r="L22" s="3">
        <f>[4]Tabelle2!J21</f>
        <v>1.6969945085186913</v>
      </c>
      <c r="M22" s="3">
        <f>[4]Tabelle2!K21</f>
        <v>1.3741988704402006</v>
      </c>
      <c r="N22" s="3">
        <f>[4]Tabelle2!L21</f>
        <v>0.41072034066784041</v>
      </c>
      <c r="O22" s="3">
        <f>[4]Tabelle2!M21</f>
        <v>0.19696114520218919</v>
      </c>
      <c r="P22" s="3">
        <f>[4]Tabelle2!N21</f>
        <v>0.71696828128048684</v>
      </c>
      <c r="Q22" s="3">
        <f>[4]Tabelle2!O21</f>
        <v>0.68391705049841778</v>
      </c>
      <c r="R22" s="3">
        <f>[4]Tabelle2!P21</f>
        <v>1.0586857153897478</v>
      </c>
      <c r="S22" s="3">
        <f>[4]Tabelle2!Q21</f>
        <v>0.54065837853259857</v>
      </c>
      <c r="T22" s="3">
        <f>[4]Tabelle2!R21</f>
        <v>0.7328321798141455</v>
      </c>
      <c r="U22" s="3">
        <f>[4]Tabelle2!S21</f>
        <v>0.41814692251549945</v>
      </c>
      <c r="V22" s="3">
        <f>[4]Tabelle2!Y21</f>
        <v>1.0149184881826852</v>
      </c>
      <c r="X22" s="18" t="str">
        <f t="shared" si="4"/>
        <v>HH</v>
      </c>
      <c r="Y22" s="9">
        <f t="shared" si="5"/>
        <v>0.19696114520218919</v>
      </c>
      <c r="Z22" s="18" t="str">
        <f t="shared" si="6"/>
        <v>BW</v>
      </c>
      <c r="AA22" s="9">
        <f t="shared" si="7"/>
        <v>1.6969945085186913</v>
      </c>
    </row>
    <row r="23" spans="1:27" x14ac:dyDescent="0.35">
      <c r="A23" t="str">
        <f>[4]Tabelle2!B22</f>
        <v>Maschinenbau</v>
      </c>
      <c r="B23" s="3">
        <f>[4]Tabelle2!D22</f>
        <v>0.771978837077266</v>
      </c>
      <c r="C23" s="3">
        <f>[4]Tabelle2!E22</f>
        <v>1.116338961071091</v>
      </c>
      <c r="D23" s="3">
        <f>[4]Tabelle2!F22</f>
        <v>2.3103662814405812</v>
      </c>
      <c r="E23" s="3">
        <f>[4]Tabelle2!G22</f>
        <v>1.7660991078943029</v>
      </c>
      <c r="F23" s="3">
        <f>[4]Tabelle2!H22</f>
        <v>2.535209067605634</v>
      </c>
      <c r="G23" s="3">
        <f>[4]Tabelle2!I22</f>
        <v>0.4117757180080644</v>
      </c>
      <c r="H23" s="14">
        <f>[4]Tabelle2!W22</f>
        <v>1.4434609254646755</v>
      </c>
      <c r="I23" s="3">
        <f>[4]Tabelle2!X22</f>
        <v>1.8162511548040796</v>
      </c>
      <c r="J23" s="3">
        <f>[4]Tabelle2!V22</f>
        <v>3.1187212970039528</v>
      </c>
      <c r="K23" s="3">
        <f>[4]Tabelle2!W22</f>
        <v>1.4434609254646755</v>
      </c>
      <c r="L23" s="3">
        <f>[4]Tabelle2!J22</f>
        <v>5.8650605187031424</v>
      </c>
      <c r="M23" s="3">
        <f>[4]Tabelle2!K22</f>
        <v>3.8982314513671374</v>
      </c>
      <c r="N23" s="3">
        <f>[4]Tabelle2!L22</f>
        <v>1.3786465518920519</v>
      </c>
      <c r="O23" s="3">
        <f>[4]Tabelle2!M22</f>
        <v>1.2518250327263143</v>
      </c>
      <c r="P23" s="3">
        <f>[4]Tabelle2!N22</f>
        <v>1.6527921826728307</v>
      </c>
      <c r="Q23" s="3">
        <f>[4]Tabelle2!O22</f>
        <v>2.1448076364945741</v>
      </c>
      <c r="R23" s="3">
        <f>[4]Tabelle2!P22</f>
        <v>2.7815566380827761</v>
      </c>
      <c r="S23" s="3">
        <f>[4]Tabelle2!Q22</f>
        <v>2.8617128387794963</v>
      </c>
      <c r="T23" s="3">
        <f>[4]Tabelle2!R22</f>
        <v>3.0498171082085701</v>
      </c>
      <c r="U23" s="3">
        <f>[4]Tabelle2!S22</f>
        <v>2.1699691675185528</v>
      </c>
      <c r="V23" s="3">
        <f>[4]Tabelle2!Y22</f>
        <v>2.9446377029877406</v>
      </c>
      <c r="X23" s="18" t="str">
        <f t="shared" si="4"/>
        <v>HH</v>
      </c>
      <c r="Y23" s="9">
        <f t="shared" si="5"/>
        <v>1.2518250327263143</v>
      </c>
      <c r="Z23" s="18" t="str">
        <f t="shared" si="6"/>
        <v>BW</v>
      </c>
      <c r="AA23" s="9">
        <f t="shared" si="7"/>
        <v>5.8650605187031424</v>
      </c>
    </row>
    <row r="24" spans="1:27" x14ac:dyDescent="0.35">
      <c r="A24" t="str">
        <f>[4]Tabelle2!B23</f>
        <v>Herstellung von Kraftwagen und Kraftwagenteilen</v>
      </c>
      <c r="B24" s="3">
        <f>[4]Tabelle2!D23</f>
        <v>1.6332303352352828</v>
      </c>
      <c r="C24" s="3">
        <f>[4]Tabelle2!E23</f>
        <v>0.46359395170121098</v>
      </c>
      <c r="D24" s="3">
        <f>[4]Tabelle2!F23</f>
        <v>2.5660484365629932</v>
      </c>
      <c r="E24" s="3">
        <f>[4]Tabelle2!G23</f>
        <v>0.50019432814446463</v>
      </c>
      <c r="F24" s="3">
        <f>[4]Tabelle2!H23</f>
        <v>1.7521972071060998</v>
      </c>
      <c r="G24" s="3">
        <f>[4]Tabelle2!I23</f>
        <v>0.27546702581318711</v>
      </c>
      <c r="H24" s="14">
        <f>[4]Tabelle2!W23</f>
        <v>1.2794029658125312</v>
      </c>
      <c r="I24" s="3">
        <f>[4]Tabelle2!X23</f>
        <v>1.642166245356951</v>
      </c>
      <c r="J24" s="3">
        <f>[4]Tabelle2!V23</f>
        <v>2.5723970400610896</v>
      </c>
      <c r="K24" s="3">
        <f>[4]Tabelle2!W23</f>
        <v>1.2794029658125312</v>
      </c>
      <c r="L24" s="3">
        <f>[4]Tabelle2!J23</f>
        <v>4.3455382322733618</v>
      </c>
      <c r="M24" s="3">
        <f>[4]Tabelle2!K23</f>
        <v>4.0951682057231844</v>
      </c>
      <c r="N24" s="3">
        <f>[4]Tabelle2!L23</f>
        <v>4.2927652512038765</v>
      </c>
      <c r="O24" s="3">
        <f>[4]Tabelle2!M23</f>
        <v>0.18285922479229916</v>
      </c>
      <c r="P24" s="3">
        <f>[4]Tabelle2!N23</f>
        <v>1.7773664085903205</v>
      </c>
      <c r="Q24" s="3">
        <f>[4]Tabelle2!O23</f>
        <v>4.0620042524123114</v>
      </c>
      <c r="R24" s="3">
        <f>[4]Tabelle2!P23</f>
        <v>0.96687887693171826</v>
      </c>
      <c r="S24" s="3">
        <f>[4]Tabelle2!Q23</f>
        <v>1.7920911876668761</v>
      </c>
      <c r="T24" s="3">
        <f>[4]Tabelle2!R23</f>
        <v>5.0043859292204438</v>
      </c>
      <c r="U24" s="3">
        <f>[4]Tabelle2!S23</f>
        <v>0.26693936896410259</v>
      </c>
      <c r="V24" s="3">
        <f>[4]Tabelle2!Y23</f>
        <v>2.4480442917518483</v>
      </c>
      <c r="X24" s="18" t="str">
        <f t="shared" si="4"/>
        <v>HH</v>
      </c>
      <c r="Y24" s="9">
        <f t="shared" si="5"/>
        <v>0.18285922479229916</v>
      </c>
      <c r="Z24" s="18" t="str">
        <f t="shared" si="6"/>
        <v>SL</v>
      </c>
      <c r="AA24" s="9">
        <f t="shared" si="7"/>
        <v>5.0043859292204438</v>
      </c>
    </row>
    <row r="25" spans="1:27" x14ac:dyDescent="0.35">
      <c r="A25" t="str">
        <f>[4]Tabelle2!B24</f>
        <v>Sonstiger Fahrzeugbau</v>
      </c>
      <c r="B25" s="3">
        <f>[4]Tabelle2!D24</f>
        <v>0.78804507519319322</v>
      </c>
      <c r="C25" s="3">
        <f>[4]Tabelle2!E24</f>
        <v>0.58547424248129765</v>
      </c>
      <c r="D25" s="3">
        <f>[4]Tabelle2!F24</f>
        <v>0.33356573938251133</v>
      </c>
      <c r="E25" s="3">
        <f>[4]Tabelle2!G24</f>
        <v>0.32881060029177078</v>
      </c>
      <c r="F25" s="3">
        <f>[4]Tabelle2!H24</f>
        <v>0.12449800223206875</v>
      </c>
      <c r="G25" s="3">
        <f>[4]Tabelle2!I24</f>
        <v>0.33577783299618646</v>
      </c>
      <c r="H25" s="14">
        <f>[4]Tabelle2!W24</f>
        <v>0.39400773745720724</v>
      </c>
      <c r="I25" s="3">
        <f>[4]Tabelle2!X24</f>
        <v>0.41504859302200747</v>
      </c>
      <c r="J25" s="3">
        <f>[4]Tabelle2!V24</f>
        <v>0.55525451471545462</v>
      </c>
      <c r="K25" s="3">
        <f>[4]Tabelle2!W24</f>
        <v>0.39400773745720724</v>
      </c>
      <c r="L25" s="3">
        <f>[4]Tabelle2!J24</f>
        <v>0.30102144570725003</v>
      </c>
      <c r="M25" s="3">
        <f>[4]Tabelle2!K24</f>
        <v>0.87925898624977905</v>
      </c>
      <c r="N25" s="3">
        <f>[4]Tabelle2!L24</f>
        <v>2.181134812889217</v>
      </c>
      <c r="O25" s="3">
        <f>[4]Tabelle2!M24</f>
        <v>2.9719582184111326</v>
      </c>
      <c r="P25" s="3">
        <f>[4]Tabelle2!N24</f>
        <v>0.34548373054450532</v>
      </c>
      <c r="Q25" s="3">
        <f>[4]Tabelle2!O24</f>
        <v>0.68401202597793931</v>
      </c>
      <c r="R25" s="3">
        <f>[4]Tabelle2!P24</f>
        <v>0.14392504935499306</v>
      </c>
      <c r="S25" s="3">
        <f>[4]Tabelle2!Q24</f>
        <v>0.24393693790775622</v>
      </c>
      <c r="T25" s="3">
        <f>[4]Tabelle2!R24</f>
        <v>0.12209362478058854</v>
      </c>
      <c r="U25" s="3">
        <f>[4]Tabelle2!S24</f>
        <v>0.86838133735273293</v>
      </c>
      <c r="V25" s="3">
        <f>[4]Tabelle2!Y24</f>
        <v>0.53650148952563892</v>
      </c>
      <c r="X25" s="18" t="str">
        <f t="shared" si="4"/>
        <v>SL</v>
      </c>
      <c r="Y25" s="9">
        <f t="shared" si="5"/>
        <v>0.12209362478058854</v>
      </c>
      <c r="Z25" s="18" t="str">
        <f t="shared" si="6"/>
        <v>HH</v>
      </c>
      <c r="AA25" s="9">
        <f t="shared" si="7"/>
        <v>2.9719582184111326</v>
      </c>
    </row>
    <row r="26" spans="1:27" x14ac:dyDescent="0.35">
      <c r="A26" t="str">
        <f>[4]Tabelle2!B25</f>
        <v>Herstellung von Möbeln</v>
      </c>
      <c r="B26" s="3">
        <f>[4]Tabelle2!D25</f>
        <v>0.22809566367400971</v>
      </c>
      <c r="C26" s="3">
        <f>[4]Tabelle2!E25</f>
        <v>0.22243354746920482</v>
      </c>
      <c r="D26" s="3">
        <f>[4]Tabelle2!F25</f>
        <v>0.28773231886610207</v>
      </c>
      <c r="E26" s="3">
        <f>[4]Tabelle2!G25</f>
        <v>0.28225402995724919</v>
      </c>
      <c r="F26" s="3">
        <f>[4]Tabelle2!H25</f>
        <v>0.28960458949982759</v>
      </c>
      <c r="G26" s="3">
        <f>[4]Tabelle2!I25</f>
        <v>6.7617019580545071E-2</v>
      </c>
      <c r="H26" s="14">
        <f>[4]Tabelle2!W25</f>
        <v>0.21460385419022573</v>
      </c>
      <c r="I26" s="3">
        <f>[4]Tabelle2!X25</f>
        <v>0.26771623322597959</v>
      </c>
      <c r="J26" s="3">
        <f>[4]Tabelle2!V25</f>
        <v>0.29800422458005121</v>
      </c>
      <c r="K26" s="3">
        <f>[4]Tabelle2!W25</f>
        <v>0.21460385419022573</v>
      </c>
      <c r="L26" s="3">
        <f>[4]Tabelle2!J25</f>
        <v>0.33807199266543042</v>
      </c>
      <c r="M26" s="3">
        <f>[4]Tabelle2!K25</f>
        <v>0.33436450603864831</v>
      </c>
      <c r="N26" s="3">
        <f>[4]Tabelle2!L25</f>
        <v>8.8460794913073321E-2</v>
      </c>
      <c r="O26" s="3">
        <f>[4]Tabelle2!M25</f>
        <v>5.7879071355626949E-2</v>
      </c>
      <c r="P26" s="3">
        <f>[4]Tabelle2!N25</f>
        <v>0.17671250030150601</v>
      </c>
      <c r="Q26" s="3">
        <f>[4]Tabelle2!O25</f>
        <v>0.33352519531155717</v>
      </c>
      <c r="R26" s="3">
        <f>[4]Tabelle2!P25</f>
        <v>0.41836530367855107</v>
      </c>
      <c r="S26" s="3">
        <f>[4]Tabelle2!Q25</f>
        <v>0.14287817614497852</v>
      </c>
      <c r="T26" s="3">
        <f>[4]Tabelle2!R25</f>
        <v>0.27981164558595767</v>
      </c>
      <c r="U26" s="3">
        <f>[4]Tabelle2!S25</f>
        <v>0.18846565753792652</v>
      </c>
      <c r="V26" s="3">
        <f>[4]Tabelle2!Y25</f>
        <v>0.29394207661019389</v>
      </c>
      <c r="X26" s="18" t="str">
        <f t="shared" si="4"/>
        <v>HH</v>
      </c>
      <c r="Y26" s="9">
        <f t="shared" si="5"/>
        <v>5.7879071355626949E-2</v>
      </c>
      <c r="Z26" s="18" t="str">
        <f t="shared" si="6"/>
        <v>NW</v>
      </c>
      <c r="AA26" s="9">
        <f t="shared" si="7"/>
        <v>0.41836530367855107</v>
      </c>
    </row>
    <row r="27" spans="1:27" x14ac:dyDescent="0.35">
      <c r="A27" t="str">
        <f>[4]Tabelle2!B26</f>
        <v>Herstellung von sonstigen Waren</v>
      </c>
      <c r="B27" s="3">
        <f>[4]Tabelle2!D26</f>
        <v>0.49884898910650233</v>
      </c>
      <c r="C27" s="3">
        <f>[4]Tabelle2!E26</f>
        <v>0.70354025318007274</v>
      </c>
      <c r="D27" s="3">
        <f>[4]Tabelle2!F26</f>
        <v>0.68202181777840665</v>
      </c>
      <c r="E27" s="3">
        <f>[4]Tabelle2!G26</f>
        <v>0.38855998483553006</v>
      </c>
      <c r="F27" s="3">
        <f>[4]Tabelle2!H26</f>
        <v>1.1107963733505293</v>
      </c>
      <c r="G27" s="3">
        <f>[4]Tabelle2!I26</f>
        <v>0.52847543791684348</v>
      </c>
      <c r="H27" s="14">
        <f>[4]Tabelle2!W26</f>
        <v>0.63416414473688454</v>
      </c>
      <c r="I27" s="3">
        <f>[4]Tabelle2!X26</f>
        <v>0.67235381438539987</v>
      </c>
      <c r="J27" s="3">
        <f>[4]Tabelle2!V26</f>
        <v>0.75935790453274599</v>
      </c>
      <c r="K27" s="3">
        <f>[4]Tabelle2!W26</f>
        <v>0.63416414473688454</v>
      </c>
      <c r="L27" s="3">
        <f>[4]Tabelle2!J26</f>
        <v>1.3095321581255168</v>
      </c>
      <c r="M27" s="3">
        <f>[4]Tabelle2!K26</f>
        <v>0.91326022238732318</v>
      </c>
      <c r="N27" s="3">
        <f>[4]Tabelle2!L26</f>
        <v>0.52905385853857489</v>
      </c>
      <c r="O27" s="3">
        <f>[4]Tabelle2!M26</f>
        <v>0.75384034923196319</v>
      </c>
      <c r="P27" s="3">
        <f>[4]Tabelle2!N26</f>
        <v>0.69938294165097459</v>
      </c>
      <c r="Q27" s="3">
        <f>[4]Tabelle2!O26</f>
        <v>0.42657748031087755</v>
      </c>
      <c r="R27" s="3">
        <f>[4]Tabelle2!P26</f>
        <v>0.46677184559225415</v>
      </c>
      <c r="S27" s="3">
        <f>[4]Tabelle2!Q26</f>
        <v>0.69073301695875955</v>
      </c>
      <c r="T27" s="3">
        <f>[4]Tabelle2!R26</f>
        <v>0.83840731223541554</v>
      </c>
      <c r="U27" s="3">
        <f>[4]Tabelle2!S26</f>
        <v>1.0194003050254099</v>
      </c>
      <c r="V27" s="3">
        <f>[4]Tabelle2!Y26</f>
        <v>0.74769512462406151</v>
      </c>
      <c r="X27" s="18" t="str">
        <f t="shared" si="4"/>
        <v>NI</v>
      </c>
      <c r="Y27" s="9">
        <f t="shared" si="5"/>
        <v>0.42657748031087755</v>
      </c>
      <c r="Z27" s="18" t="str">
        <f t="shared" si="6"/>
        <v>BW</v>
      </c>
      <c r="AA27" s="9">
        <f t="shared" si="7"/>
        <v>1.3095321581255168</v>
      </c>
    </row>
    <row r="28" spans="1:27" x14ac:dyDescent="0.35">
      <c r="A28" t="str">
        <f>[4]Tabelle2!B27</f>
        <v>Reparatur und Installation von Maschinen und Ausrüstungen</v>
      </c>
      <c r="B28" s="3">
        <f>[4]Tabelle2!D27</f>
        <v>0.7922311006177658</v>
      </c>
      <c r="C28" s="3">
        <f>[4]Tabelle2!E27</f>
        <v>0.65447592758865802</v>
      </c>
      <c r="D28" s="3">
        <f>[4]Tabelle2!F27</f>
        <v>0.62486848991297828</v>
      </c>
      <c r="E28" s="3">
        <f>[4]Tabelle2!G27</f>
        <v>0.73513284656281319</v>
      </c>
      <c r="F28" s="3">
        <f>[4]Tabelle2!H27</f>
        <v>0.65467787666032462</v>
      </c>
      <c r="G28" s="3">
        <f>[4]Tabelle2!I27</f>
        <v>0.21723540508477399</v>
      </c>
      <c r="H28" s="14">
        <f>[4]Tabelle2!W27</f>
        <v>0.56008408253864161</v>
      </c>
      <c r="I28" s="3">
        <f>[4]Tabelle2!X27</f>
        <v>0.68396938803005902</v>
      </c>
      <c r="J28" s="3">
        <f>[4]Tabelle2!V27</f>
        <v>0.52603417151266785</v>
      </c>
      <c r="K28" s="3">
        <f>[4]Tabelle2!W27</f>
        <v>0.56008408253864161</v>
      </c>
      <c r="L28" s="3">
        <f>[4]Tabelle2!J27</f>
        <v>0.54382544009803735</v>
      </c>
      <c r="M28" s="3">
        <f>[4]Tabelle2!K27</f>
        <v>0.46854345791312618</v>
      </c>
      <c r="N28" s="3">
        <f>[4]Tabelle2!L27</f>
        <v>1.1368080833309877</v>
      </c>
      <c r="O28" s="3">
        <f>[4]Tabelle2!M27</f>
        <v>0.64839993453317768</v>
      </c>
      <c r="P28" s="3">
        <f>[4]Tabelle2!N27</f>
        <v>0.45980294238646852</v>
      </c>
      <c r="Q28" s="3">
        <f>[4]Tabelle2!O27</f>
        <v>0.67454769501213807</v>
      </c>
      <c r="R28" s="3">
        <f>[4]Tabelle2!P27</f>
        <v>0.53720490612829719</v>
      </c>
      <c r="S28" s="3">
        <f>[4]Tabelle2!Q27</f>
        <v>0.50885422097185751</v>
      </c>
      <c r="T28" s="3">
        <f>[4]Tabelle2!R27</f>
        <v>0.45663127005678883</v>
      </c>
      <c r="U28" s="3">
        <f>[4]Tabelle2!S27</f>
        <v>0.63484236186140297</v>
      </c>
      <c r="V28" s="3">
        <f>[4]Tabelle2!Y27</f>
        <v>0.54708725327799346</v>
      </c>
      <c r="X28" s="18" t="str">
        <f t="shared" si="4"/>
        <v>SL</v>
      </c>
      <c r="Y28" s="9">
        <f t="shared" si="5"/>
        <v>0.45663127005678883</v>
      </c>
      <c r="Z28" s="18" t="str">
        <f t="shared" si="6"/>
        <v>HB</v>
      </c>
      <c r="AA28" s="9">
        <f t="shared" si="7"/>
        <v>1.1368080833309877</v>
      </c>
    </row>
    <row r="29" spans="1:27" x14ac:dyDescent="0.35">
      <c r="A29" t="str">
        <f>[4]Tabelle2!B28</f>
        <v>Energieversorgung</v>
      </c>
      <c r="B29" s="3">
        <f>[4]Tabelle2!D28</f>
        <v>1.0851606364074537</v>
      </c>
      <c r="C29" s="3">
        <f>[4]Tabelle2!E28</f>
        <v>1.0239311800102289</v>
      </c>
      <c r="D29" s="3">
        <f>[4]Tabelle2!F28</f>
        <v>0.85003611218151232</v>
      </c>
      <c r="E29" s="3">
        <f>[4]Tabelle2!G28</f>
        <v>0.95751283510890661</v>
      </c>
      <c r="F29" s="3">
        <f>[4]Tabelle2!H28</f>
        <v>0.82744602714236459</v>
      </c>
      <c r="G29" s="3">
        <f>[4]Tabelle2!I28</f>
        <v>0.85813525077524766</v>
      </c>
      <c r="H29" s="14">
        <f>[4]Tabelle2!W28</f>
        <v>0.91135264723509979</v>
      </c>
      <c r="I29" s="3">
        <f>[4]Tabelle2!X28</f>
        <v>0.93058227783145464</v>
      </c>
      <c r="J29" s="3">
        <f>[4]Tabelle2!V28</f>
        <v>0.83109105787545678</v>
      </c>
      <c r="K29" s="3">
        <f>[4]Tabelle2!W28</f>
        <v>0.91135264723509979</v>
      </c>
      <c r="L29" s="3">
        <f>[4]Tabelle2!J28</f>
        <v>0.7691273059093453</v>
      </c>
      <c r="M29" s="3">
        <f>[4]Tabelle2!K28</f>
        <v>0.82389104312585304</v>
      </c>
      <c r="N29" s="3">
        <f>[4]Tabelle2!L28</f>
        <v>0.89669332570978877</v>
      </c>
      <c r="O29" s="3">
        <f>[4]Tabelle2!M28</f>
        <v>0.9125536299236664</v>
      </c>
      <c r="P29" s="3">
        <f>[4]Tabelle2!N28</f>
        <v>0.69775785913900723</v>
      </c>
      <c r="Q29" s="3">
        <f>[4]Tabelle2!O28</f>
        <v>0.84337574472421561</v>
      </c>
      <c r="R29" s="3">
        <f>[4]Tabelle2!P28</f>
        <v>0.87756145614378656</v>
      </c>
      <c r="S29" s="3">
        <f>[4]Tabelle2!Q28</f>
        <v>0.79649813628866606</v>
      </c>
      <c r="T29" s="3">
        <f>[4]Tabelle2!R28</f>
        <v>0.91894402498709338</v>
      </c>
      <c r="U29" s="3">
        <f>[4]Tabelle2!S28</f>
        <v>1.017894617995651</v>
      </c>
      <c r="V29" s="3">
        <f>[4]Tabelle2!Y28</f>
        <v>0.84432249652444591</v>
      </c>
      <c r="X29" s="18" t="str">
        <f t="shared" si="4"/>
        <v>HE</v>
      </c>
      <c r="Y29" s="9">
        <f t="shared" si="5"/>
        <v>0.69775785913900723</v>
      </c>
      <c r="Z29" s="18" t="str">
        <f t="shared" si="6"/>
        <v>SH</v>
      </c>
      <c r="AA29" s="9">
        <f t="shared" si="7"/>
        <v>1.017894617995651</v>
      </c>
    </row>
    <row r="30" spans="1:27" x14ac:dyDescent="0.35">
      <c r="A30" t="str">
        <f>[4]Tabelle2!B29</f>
        <v>Wasserversorgung, Abwasserentsorgung</v>
      </c>
      <c r="B30" s="3">
        <f>[4]Tabelle2!D29</f>
        <v>0.43865611813697208</v>
      </c>
      <c r="C30" s="3">
        <f>[4]Tabelle2!E29</f>
        <v>0.40568716319402909</v>
      </c>
      <c r="D30" s="3">
        <f>[4]Tabelle2!F29</f>
        <v>0.32575204246226441</v>
      </c>
      <c r="E30" s="3">
        <f>[4]Tabelle2!G29</f>
        <v>0.4059390756688529</v>
      </c>
      <c r="F30" s="3">
        <f>[4]Tabelle2!H29</f>
        <v>0.41640306069618077</v>
      </c>
      <c r="G30" s="3">
        <f>[4]Tabelle2!I29</f>
        <v>0.30594868727612179</v>
      </c>
      <c r="H30" s="14">
        <f>[4]Tabelle2!W29</f>
        <v>0.36467176168783716</v>
      </c>
      <c r="I30" s="3">
        <f>[4]Tabelle2!X29</f>
        <v>0.38589081980676332</v>
      </c>
      <c r="J30" s="3">
        <f>[4]Tabelle2!V29</f>
        <v>0.2001702763973513</v>
      </c>
      <c r="K30" s="3">
        <f>[4]Tabelle2!W29</f>
        <v>0.36467176168783716</v>
      </c>
      <c r="L30" s="3">
        <f>[4]Tabelle2!J29</f>
        <v>0.16073897184973279</v>
      </c>
      <c r="M30" s="3">
        <f>[4]Tabelle2!K29</f>
        <v>0.14840356546776273</v>
      </c>
      <c r="N30" s="3">
        <f>[4]Tabelle2!L29</f>
        <v>0.16342442079720365</v>
      </c>
      <c r="O30" s="3">
        <f>[4]Tabelle2!M29</f>
        <v>0.24894315769354838</v>
      </c>
      <c r="P30" s="3">
        <f>[4]Tabelle2!N29</f>
        <v>0.16385747420683164</v>
      </c>
      <c r="Q30" s="3">
        <f>[4]Tabelle2!O29</f>
        <v>0.21338241563496027</v>
      </c>
      <c r="R30" s="3">
        <f>[4]Tabelle2!P29</f>
        <v>0.23158165836285963</v>
      </c>
      <c r="S30" s="3">
        <f>[4]Tabelle2!Q29</f>
        <v>0.23116122451126403</v>
      </c>
      <c r="T30" s="3">
        <f>[4]Tabelle2!R29</f>
        <v>0.27309983618998457</v>
      </c>
      <c r="U30" s="3">
        <f>[4]Tabelle2!S29</f>
        <v>0.23701721424764696</v>
      </c>
      <c r="V30" s="3">
        <f>[4]Tabelle2!Y29</f>
        <v>0.22495310462862952</v>
      </c>
      <c r="X30" s="18" t="str">
        <f t="shared" si="4"/>
        <v>BY</v>
      </c>
      <c r="Y30" s="9">
        <f t="shared" si="5"/>
        <v>0.14840356546776273</v>
      </c>
      <c r="Z30" s="18" t="str">
        <f t="shared" si="6"/>
        <v>SL</v>
      </c>
      <c r="AA30" s="9">
        <f t="shared" si="7"/>
        <v>0.27309983618998457</v>
      </c>
    </row>
    <row r="31" spans="1:27" x14ac:dyDescent="0.35">
      <c r="A31" t="str">
        <f>[4]Tabelle2!B30</f>
        <v>Recycling</v>
      </c>
      <c r="B31" s="3">
        <f>[4]Tabelle2!D30</f>
        <v>0.93196355465417557</v>
      </c>
      <c r="C31" s="3">
        <f>[4]Tabelle2!E30</f>
        <v>0.75035024508707604</v>
      </c>
      <c r="D31" s="3">
        <f>[4]Tabelle2!F30</f>
        <v>0.71370485410854201</v>
      </c>
      <c r="E31" s="3">
        <f>[4]Tabelle2!G30</f>
        <v>0.9656314746222836</v>
      </c>
      <c r="F31" s="3">
        <f>[4]Tabelle2!H30</f>
        <v>0.75172404404121929</v>
      </c>
      <c r="G31" s="3">
        <f>[4]Tabelle2!I30</f>
        <v>0.62081311650047</v>
      </c>
      <c r="H31" s="14">
        <f>[4]Tabelle2!W30</f>
        <v>0.75882374499554139</v>
      </c>
      <c r="I31" s="3">
        <f>[4]Tabelle2!X30</f>
        <v>0.80869265217391306</v>
      </c>
      <c r="J31" s="3">
        <f>[4]Tabelle2!V30</f>
        <v>0.55814878991953509</v>
      </c>
      <c r="K31" s="3">
        <f>[4]Tabelle2!W30</f>
        <v>0.75882374499554139</v>
      </c>
      <c r="L31" s="3">
        <f>[4]Tabelle2!J30</f>
        <v>0.39404248093522393</v>
      </c>
      <c r="M31" s="3">
        <f>[4]Tabelle2!K30</f>
        <v>0.43147505700812505</v>
      </c>
      <c r="N31" s="3">
        <f>[4]Tabelle2!L30</f>
        <v>0.66950613109438584</v>
      </c>
      <c r="O31" s="3">
        <f>[4]Tabelle2!M30</f>
        <v>0.66950613109438573</v>
      </c>
      <c r="P31" s="3">
        <f>[4]Tabelle2!N30</f>
        <v>0.53747202645850356</v>
      </c>
      <c r="Q31" s="3">
        <f>[4]Tabelle2!O30</f>
        <v>0.67623059515035111</v>
      </c>
      <c r="R31" s="3">
        <f>[4]Tabelle2!P30</f>
        <v>0.68005725933062522</v>
      </c>
      <c r="S31" s="3">
        <f>[4]Tabelle2!Q30</f>
        <v>0.60312154824492104</v>
      </c>
      <c r="T31" s="3">
        <f>[4]Tabelle2!R30</f>
        <v>0.57950138822922048</v>
      </c>
      <c r="U31" s="3">
        <f>[4]Tabelle2!S30</f>
        <v>0.56972974782433605</v>
      </c>
      <c r="V31" s="3">
        <f>[4]Tabelle2!Y30</f>
        <v>0.59156390025376748</v>
      </c>
      <c r="X31" s="18" t="str">
        <f t="shared" si="4"/>
        <v>BW</v>
      </c>
      <c r="Y31" s="9">
        <f t="shared" si="5"/>
        <v>0.39404248093522393</v>
      </c>
      <c r="Z31" s="18" t="str">
        <f t="shared" si="6"/>
        <v>NW</v>
      </c>
      <c r="AA31" s="9">
        <f t="shared" si="7"/>
        <v>0.68005725933062522</v>
      </c>
    </row>
    <row r="32" spans="1:27" x14ac:dyDescent="0.35">
      <c r="A32" t="str">
        <f>[4]Tabelle2!B31</f>
        <v>Hochbau</v>
      </c>
      <c r="B32" s="3">
        <f>[4]Tabelle2!D31</f>
        <v>0.85174440800493301</v>
      </c>
      <c r="C32" s="3">
        <f>[4]Tabelle2!E31</f>
        <v>0.81155039820993591</v>
      </c>
      <c r="D32" s="3">
        <f>[4]Tabelle2!F31</f>
        <v>0.82112083145303927</v>
      </c>
      <c r="E32" s="3">
        <f>[4]Tabelle2!G31</f>
        <v>0.82900652843623535</v>
      </c>
      <c r="F32" s="3">
        <f>[4]Tabelle2!H31</f>
        <v>0.81991185664832156</v>
      </c>
      <c r="G32" s="3">
        <f>[4]Tabelle2!I31</f>
        <v>0.57957580508667528</v>
      </c>
      <c r="H32" s="14">
        <f>[4]Tabelle2!W31</f>
        <v>0.76123672445398949</v>
      </c>
      <c r="I32" s="3">
        <f>[4]Tabelle2!X31</f>
        <v>0.82687827412775095</v>
      </c>
      <c r="J32" s="3">
        <f>[4]Tabelle2!V31</f>
        <v>0.75776935870650752</v>
      </c>
      <c r="K32" s="3">
        <f>[4]Tabelle2!W31</f>
        <v>0.76123672445398949</v>
      </c>
      <c r="L32" s="3">
        <f>[4]Tabelle2!J31</f>
        <v>0.81075580825984317</v>
      </c>
      <c r="M32" s="3">
        <f>[4]Tabelle2!K31</f>
        <v>1.0523991626288356</v>
      </c>
      <c r="N32" s="3">
        <f>[4]Tabelle2!L31</f>
        <v>0.41301708858766056</v>
      </c>
      <c r="O32" s="3">
        <f>[4]Tabelle2!M31</f>
        <v>0.55512540999194449</v>
      </c>
      <c r="P32" s="3">
        <f>[4]Tabelle2!N31</f>
        <v>0.6954105066217211</v>
      </c>
      <c r="Q32" s="3">
        <f>[4]Tabelle2!O31</f>
        <v>0.88364521406863139</v>
      </c>
      <c r="R32" s="3">
        <f>[4]Tabelle2!P31</f>
        <v>0.55787052329156728</v>
      </c>
      <c r="S32" s="3">
        <f>[4]Tabelle2!Q31</f>
        <v>0.7185690345700636</v>
      </c>
      <c r="T32" s="3">
        <f>[4]Tabelle2!R31</f>
        <v>0.46127723040784724</v>
      </c>
      <c r="U32" s="3">
        <f>[4]Tabelle2!S31</f>
        <v>0.79432949407647313</v>
      </c>
      <c r="V32" s="3">
        <f>[4]Tabelle2!Y31</f>
        <v>0.76694904927192642</v>
      </c>
      <c r="X32" s="18" t="str">
        <f t="shared" si="4"/>
        <v>HB</v>
      </c>
      <c r="Y32" s="9">
        <f t="shared" si="5"/>
        <v>0.41301708858766056</v>
      </c>
      <c r="Z32" s="18" t="str">
        <f t="shared" si="6"/>
        <v>BY</v>
      </c>
      <c r="AA32" s="9">
        <f t="shared" si="7"/>
        <v>1.0523991626288356</v>
      </c>
    </row>
    <row r="33" spans="1:27" x14ac:dyDescent="0.35">
      <c r="A33" t="str">
        <f>[4]Tabelle2!B32</f>
        <v>Tiefbau</v>
      </c>
      <c r="B33" s="3">
        <f>[4]Tabelle2!D32</f>
        <v>1.4243657397282281</v>
      </c>
      <c r="C33" s="3">
        <f>[4]Tabelle2!E32</f>
        <v>0.98804281288152629</v>
      </c>
      <c r="D33" s="3">
        <f>[4]Tabelle2!F32</f>
        <v>1.0817862066584434</v>
      </c>
      <c r="E33" s="3">
        <f>[4]Tabelle2!G32</f>
        <v>1.2808705901026272</v>
      </c>
      <c r="F33" s="3">
        <f>[4]Tabelle2!H32</f>
        <v>1.1059434499814844</v>
      </c>
      <c r="G33" s="3">
        <f>[4]Tabelle2!I32</f>
        <v>0.43405707287863071</v>
      </c>
      <c r="H33" s="14">
        <f>[4]Tabelle2!W32</f>
        <v>0.97682082783652768</v>
      </c>
      <c r="I33" s="3">
        <f>[4]Tabelle2!X32</f>
        <v>1.1729436599033816</v>
      </c>
      <c r="J33" s="3">
        <f>[4]Tabelle2!V32</f>
        <v>0.69174956190945047</v>
      </c>
      <c r="K33" s="3">
        <f>[4]Tabelle2!W32</f>
        <v>0.97682082783652768</v>
      </c>
      <c r="L33" s="3">
        <f>[4]Tabelle2!J32</f>
        <v>0.60024158951221585</v>
      </c>
      <c r="M33" s="3">
        <f>[4]Tabelle2!K32</f>
        <v>0.64749876693867259</v>
      </c>
      <c r="N33" s="3">
        <f>[4]Tabelle2!L32</f>
        <v>0.47275843450298272</v>
      </c>
      <c r="O33" s="3">
        <f>[4]Tabelle2!M32</f>
        <v>0.35733255182446771</v>
      </c>
      <c r="P33" s="3">
        <f>[4]Tabelle2!N32</f>
        <v>0.59679809239544157</v>
      </c>
      <c r="Q33" s="3">
        <f>[4]Tabelle2!O32</f>
        <v>1.1244697678057802</v>
      </c>
      <c r="R33" s="3">
        <f>[4]Tabelle2!P32</f>
        <v>0.66607110433138772</v>
      </c>
      <c r="S33" s="3">
        <f>[4]Tabelle2!Q32</f>
        <v>0.98826041316653834</v>
      </c>
      <c r="T33" s="3">
        <f>[4]Tabelle2!R32</f>
        <v>0.93107578812596803</v>
      </c>
      <c r="U33" s="3">
        <f>[4]Tabelle2!S32</f>
        <v>0.82726192285244626</v>
      </c>
      <c r="V33" s="3">
        <f>[4]Tabelle2!Y32</f>
        <v>0.7559501064293096</v>
      </c>
      <c r="X33" s="18" t="str">
        <f t="shared" si="4"/>
        <v>HH</v>
      </c>
      <c r="Y33" s="9">
        <f t="shared" si="5"/>
        <v>0.35733255182446771</v>
      </c>
      <c r="Z33" s="18" t="str">
        <f t="shared" si="6"/>
        <v>NI</v>
      </c>
      <c r="AA33" s="9">
        <f t="shared" si="7"/>
        <v>1.1244697678057802</v>
      </c>
    </row>
    <row r="34" spans="1:27" x14ac:dyDescent="0.35">
      <c r="A34" t="str">
        <f>[4]Tabelle2!B33</f>
        <v>Vorber.Baustellenarbeiten, Bauinstallation u.sonst.Ausbaugew.</v>
      </c>
      <c r="B34" s="3">
        <f>[4]Tabelle2!D33</f>
        <v>5.0820826215007404</v>
      </c>
      <c r="C34" s="3">
        <f>[4]Tabelle2!E33</f>
        <v>5.0260458162371373</v>
      </c>
      <c r="D34" s="3">
        <f>[4]Tabelle2!F33</f>
        <v>4.3421039868827487</v>
      </c>
      <c r="E34" s="3">
        <f>[4]Tabelle2!G33</f>
        <v>4.6980139271625916</v>
      </c>
      <c r="F34" s="3">
        <f>[4]Tabelle2!H33</f>
        <v>4.4444695206044971</v>
      </c>
      <c r="G34" s="3">
        <f>[4]Tabelle2!I33</f>
        <v>3.2942200440645153</v>
      </c>
      <c r="H34" s="14">
        <f>[4]Tabelle2!W33</f>
        <v>4.2862251451283075</v>
      </c>
      <c r="I34" s="3">
        <f>[4]Tabelle2!X33</f>
        <v>4.6446773226516367</v>
      </c>
      <c r="J34" s="3">
        <f>[4]Tabelle2!V33</f>
        <v>4.0171041883374574</v>
      </c>
      <c r="K34" s="3">
        <f>[4]Tabelle2!W33</f>
        <v>4.2862251451283075</v>
      </c>
      <c r="L34" s="3">
        <f>[4]Tabelle2!J33</f>
        <v>3.975132049315282</v>
      </c>
      <c r="M34" s="3">
        <f>[4]Tabelle2!K33</f>
        <v>4.0944466232914856</v>
      </c>
      <c r="N34" s="3">
        <f>[4]Tabelle2!L33</f>
        <v>3.0491081896012546</v>
      </c>
      <c r="O34" s="3">
        <f>[4]Tabelle2!M33</f>
        <v>2.6707519439044622</v>
      </c>
      <c r="P34" s="3">
        <f>[4]Tabelle2!N33</f>
        <v>3.7998025084855702</v>
      </c>
      <c r="Q34" s="3">
        <f>[4]Tabelle2!O33</f>
        <v>4.5548950664701442</v>
      </c>
      <c r="R34" s="3">
        <f>[4]Tabelle2!P33</f>
        <v>3.9602940022208415</v>
      </c>
      <c r="S34" s="3">
        <f>[4]Tabelle2!Q33</f>
        <v>4.6880293507559223</v>
      </c>
      <c r="T34" s="3">
        <f>[4]Tabelle2!R33</f>
        <v>3.9692790954568919</v>
      </c>
      <c r="U34" s="3">
        <f>[4]Tabelle2!S33</f>
        <v>5.0584331199894796</v>
      </c>
      <c r="V34" s="3">
        <f>[4]Tabelle2!Y33</f>
        <v>4.1006416443963625</v>
      </c>
      <c r="X34" s="18" t="str">
        <f t="shared" si="4"/>
        <v>HH</v>
      </c>
      <c r="Y34" s="9">
        <f t="shared" si="5"/>
        <v>2.6707519439044622</v>
      </c>
      <c r="Z34" s="18" t="str">
        <f t="shared" si="6"/>
        <v>SH</v>
      </c>
      <c r="AA34" s="9">
        <f t="shared" si="7"/>
        <v>5.0584331199894796</v>
      </c>
    </row>
    <row r="35" spans="1:27" x14ac:dyDescent="0.35">
      <c r="A35" t="str">
        <f>[4]Tabelle2!B34</f>
        <v>Hdl. mit Kraftfahrzeugen; Instandh.u.Rep.v.Kraftfahrzeugen</v>
      </c>
      <c r="B35" s="3">
        <f>[4]Tabelle2!D34</f>
        <v>2.2013249097428234</v>
      </c>
      <c r="C35" s="3">
        <f>[4]Tabelle2!E34</f>
        <v>2.0693626659333035</v>
      </c>
      <c r="D35" s="3">
        <f>[4]Tabelle2!F34</f>
        <v>2.1182957839208094</v>
      </c>
      <c r="E35" s="3">
        <f>[4]Tabelle2!G34</f>
        <v>2.0597715559172385</v>
      </c>
      <c r="F35" s="3">
        <f>[4]Tabelle2!H34</f>
        <v>2.2536454194808013</v>
      </c>
      <c r="G35" s="3">
        <f>[4]Tabelle2!I34</f>
        <v>1.2670010077468916</v>
      </c>
      <c r="H35" s="14">
        <f>[4]Tabelle2!W34</f>
        <v>1.9089001692441823</v>
      </c>
      <c r="I35" s="3">
        <f>[4]Tabelle2!X34</f>
        <v>2.1408446944712827</v>
      </c>
      <c r="J35" s="3">
        <f>[4]Tabelle2!V34</f>
        <v>1.9261109152141274</v>
      </c>
      <c r="K35" s="3">
        <f>[4]Tabelle2!W34</f>
        <v>1.9089001692441823</v>
      </c>
      <c r="L35" s="3">
        <f>[4]Tabelle2!J34</f>
        <v>1.9421878672293613</v>
      </c>
      <c r="M35" s="3">
        <f>[4]Tabelle2!K34</f>
        <v>1.9922059308721813</v>
      </c>
      <c r="N35" s="3">
        <f>[4]Tabelle2!L34</f>
        <v>1.6170366985733857</v>
      </c>
      <c r="O35" s="3">
        <f>[4]Tabelle2!M34</f>
        <v>1.3390148621887714</v>
      </c>
      <c r="P35" s="3">
        <f>[4]Tabelle2!N34</f>
        <v>1.8736305702993141</v>
      </c>
      <c r="Q35" s="3">
        <f>[4]Tabelle2!O34</f>
        <v>2.134294375254036</v>
      </c>
      <c r="R35" s="3">
        <f>[4]Tabelle2!P34</f>
        <v>1.8763457922906914</v>
      </c>
      <c r="S35" s="3">
        <f>[4]Tabelle2!Q34</f>
        <v>2.4875323621927645</v>
      </c>
      <c r="T35" s="3">
        <f>[4]Tabelle2!R34</f>
        <v>2.0560110553433142</v>
      </c>
      <c r="U35" s="3">
        <f>[4]Tabelle2!S34</f>
        <v>2.2557807282148028</v>
      </c>
      <c r="V35" s="3">
        <f>[4]Tabelle2!Y34</f>
        <v>1.9546632510727899</v>
      </c>
      <c r="X35" s="18" t="str">
        <f t="shared" si="4"/>
        <v>HH</v>
      </c>
      <c r="Y35" s="9">
        <f t="shared" si="5"/>
        <v>1.3390148621887714</v>
      </c>
      <c r="Z35" s="18" t="str">
        <f t="shared" si="6"/>
        <v>RP</v>
      </c>
      <c r="AA35" s="9">
        <f t="shared" si="7"/>
        <v>2.4875323621927645</v>
      </c>
    </row>
    <row r="36" spans="1:27" x14ac:dyDescent="0.35">
      <c r="A36" t="str">
        <f>[4]Tabelle2!B35</f>
        <v>Großhandel (ohne Handel mit Kraftfahrzeugen)</v>
      </c>
      <c r="B36" s="3">
        <f>[4]Tabelle2!D35</f>
        <v>2.5463006535136845</v>
      </c>
      <c r="C36" s="3">
        <f>[4]Tabelle2!E35</f>
        <v>2.4178399279076621</v>
      </c>
      <c r="D36" s="3">
        <f>[4]Tabelle2!F35</f>
        <v>2.5422385183886971</v>
      </c>
      <c r="E36" s="3">
        <f>[4]Tabelle2!G35</f>
        <v>2.5225453081797307</v>
      </c>
      <c r="F36" s="3">
        <f>[4]Tabelle2!H35</f>
        <v>2.1282510682070663</v>
      </c>
      <c r="G36" s="3">
        <f>[4]Tabelle2!I35</f>
        <v>2.2506331811531681</v>
      </c>
      <c r="H36" s="14">
        <f>[4]Tabelle2!W35</f>
        <v>2.4005058647986277</v>
      </c>
      <c r="I36" s="3">
        <f>[4]Tabelle2!X35</f>
        <v>2.4546610195920557</v>
      </c>
      <c r="J36" s="3">
        <f>[4]Tabelle2!V35</f>
        <v>4.2921998434452151</v>
      </c>
      <c r="K36" s="3">
        <f>[4]Tabelle2!W35</f>
        <v>2.4005058647986277</v>
      </c>
      <c r="L36" s="3">
        <f>[4]Tabelle2!J35</f>
        <v>4.2569112365150028</v>
      </c>
      <c r="M36" s="3">
        <f>[4]Tabelle2!K35</f>
        <v>4.0616850592457014</v>
      </c>
      <c r="N36" s="3">
        <f>[4]Tabelle2!L35</f>
        <v>3.9302943168522582</v>
      </c>
      <c r="O36" s="3">
        <f>[4]Tabelle2!M35</f>
        <v>5.5457515134841939</v>
      </c>
      <c r="P36" s="3">
        <f>[4]Tabelle2!N35</f>
        <v>4.5413625784471616</v>
      </c>
      <c r="Q36" s="3">
        <f>[4]Tabelle2!O35</f>
        <v>3.9703162826194656</v>
      </c>
      <c r="R36" s="3">
        <f>[4]Tabelle2!P35</f>
        <v>4.954167328100505</v>
      </c>
      <c r="S36" s="3">
        <f>[4]Tabelle2!Q35</f>
        <v>3.2996324064182003</v>
      </c>
      <c r="T36" s="3">
        <f>[4]Tabelle2!R35</f>
        <v>3.5067079093959732</v>
      </c>
      <c r="U36" s="3">
        <f>[4]Tabelle2!S35</f>
        <v>5.2236601215055058</v>
      </c>
      <c r="V36" s="3">
        <f>[4]Tabelle2!Y35</f>
        <v>4.0466075148724299</v>
      </c>
      <c r="X36" s="18" t="str">
        <f t="shared" si="4"/>
        <v>RP</v>
      </c>
      <c r="Y36" s="9">
        <f t="shared" si="5"/>
        <v>3.2996324064182003</v>
      </c>
      <c r="Z36" s="18" t="str">
        <f t="shared" si="6"/>
        <v>HH</v>
      </c>
      <c r="AA36" s="9">
        <f t="shared" si="7"/>
        <v>5.5457515134841939</v>
      </c>
    </row>
    <row r="37" spans="1:27" x14ac:dyDescent="0.35">
      <c r="A37" t="str">
        <f>[4]Tabelle2!B36</f>
        <v>Einzelhandel (ohne Handel mit Kraftfahrzeugen)</v>
      </c>
      <c r="B37" s="3">
        <f>[4]Tabelle2!D36</f>
        <v>7.5628761393163844</v>
      </c>
      <c r="C37" s="3">
        <f>[4]Tabelle2!E36</f>
        <v>7.879052217058053</v>
      </c>
      <c r="D37" s="3">
        <f>[4]Tabelle2!F36</f>
        <v>6.6487808941877811</v>
      </c>
      <c r="E37" s="3">
        <f>[4]Tabelle2!G36</f>
        <v>7.8666444609927808</v>
      </c>
      <c r="F37" s="3">
        <f>[4]Tabelle2!H36</f>
        <v>7.6739458081442411</v>
      </c>
      <c r="G37" s="3">
        <f>[4]Tabelle2!I36</f>
        <v>6.9359884044968751</v>
      </c>
      <c r="H37" s="14">
        <f>[4]Tabelle2!W36</f>
        <v>7.2423891275778383</v>
      </c>
      <c r="I37" s="3">
        <f>[4]Tabelle2!X36</f>
        <v>7.3531042904991937</v>
      </c>
      <c r="J37" s="3">
        <f>[4]Tabelle2!V36</f>
        <v>6.9057559378363171</v>
      </c>
      <c r="K37" s="3">
        <f>[4]Tabelle2!W36</f>
        <v>7.2423891275778383</v>
      </c>
      <c r="L37" s="3">
        <f>[4]Tabelle2!J36</f>
        <v>6.2380369819038073</v>
      </c>
      <c r="M37" s="3">
        <f>[4]Tabelle2!K36</f>
        <v>6.7140483439386864</v>
      </c>
      <c r="N37" s="3">
        <f>[4]Tabelle2!L36</f>
        <v>5.6843375351449152</v>
      </c>
      <c r="O37" s="3">
        <f>[4]Tabelle2!M36</f>
        <v>6.2107443073231243</v>
      </c>
      <c r="P37" s="3">
        <f>[4]Tabelle2!N36</f>
        <v>6.2137276682641298</v>
      </c>
      <c r="Q37" s="3">
        <f>[4]Tabelle2!O36</f>
        <v>7.7748883893647154</v>
      </c>
      <c r="R37" s="3">
        <f>[4]Tabelle2!P36</f>
        <v>7.0601010416092231</v>
      </c>
      <c r="S37" s="3">
        <f>[4]Tabelle2!Q36</f>
        <v>7.7689398562331275</v>
      </c>
      <c r="T37" s="3">
        <f>[4]Tabelle2!R36</f>
        <v>7.79891224925142</v>
      </c>
      <c r="U37" s="3">
        <f>[4]Tabelle2!S36</f>
        <v>8.7727516012224562</v>
      </c>
      <c r="V37" s="3">
        <f>[4]Tabelle2!Y36</f>
        <v>6.9650559112787302</v>
      </c>
      <c r="X37" s="18" t="str">
        <f t="shared" si="4"/>
        <v>HB</v>
      </c>
      <c r="Y37" s="9">
        <f t="shared" si="5"/>
        <v>5.6843375351449152</v>
      </c>
      <c r="Z37" s="18" t="str">
        <f t="shared" si="6"/>
        <v>SH</v>
      </c>
      <c r="AA37" s="9">
        <f t="shared" si="7"/>
        <v>8.7727516012224562</v>
      </c>
    </row>
    <row r="38" spans="1:27" x14ac:dyDescent="0.35">
      <c r="A38" t="str">
        <f>[4]Tabelle2!B37</f>
        <v>Verkehr und Lagerei</v>
      </c>
      <c r="B38" s="3">
        <f>[4]Tabelle2!D37</f>
        <v>8.0488292203579874</v>
      </c>
      <c r="C38" s="3">
        <f>[4]Tabelle2!E37</f>
        <v>5.7469254516049899</v>
      </c>
      <c r="D38" s="3">
        <f>[4]Tabelle2!F37</f>
        <v>6.0550393494846055</v>
      </c>
      <c r="E38" s="3">
        <f>[4]Tabelle2!G37</f>
        <v>6.5699134624655899</v>
      </c>
      <c r="F38" s="3">
        <f>[4]Tabelle2!H37</f>
        <v>4.7877071526042938</v>
      </c>
      <c r="G38" s="3">
        <f>[4]Tabelle2!I37</f>
        <v>4.8866058525346627</v>
      </c>
      <c r="H38" s="14">
        <f>[4]Tabelle2!W37</f>
        <v>5.902278253036112</v>
      </c>
      <c r="I38" s="3">
        <f>[4]Tabelle2!X37</f>
        <v>6.269282397691895</v>
      </c>
      <c r="J38" s="3">
        <f>[4]Tabelle2!V37</f>
        <v>5.5829500572965749</v>
      </c>
      <c r="K38" s="3">
        <f>[4]Tabelle2!W37</f>
        <v>5.902278253036112</v>
      </c>
      <c r="L38" s="3">
        <f>[4]Tabelle2!J37</f>
        <v>4.5001407347254307</v>
      </c>
      <c r="M38" s="3">
        <f>[4]Tabelle2!K37</f>
        <v>5.0635625630008576</v>
      </c>
      <c r="N38" s="3">
        <f>[4]Tabelle2!L37</f>
        <v>11.065950281853535</v>
      </c>
      <c r="O38" s="3">
        <f>[4]Tabelle2!M37</f>
        <v>8.7223251299996125</v>
      </c>
      <c r="P38" s="3">
        <f>[4]Tabelle2!N37</f>
        <v>7.547720002088985</v>
      </c>
      <c r="Q38" s="3">
        <f>[4]Tabelle2!O37</f>
        <v>5.4720164323439935</v>
      </c>
      <c r="R38" s="3">
        <f>[4]Tabelle2!P37</f>
        <v>5.6804980420540936</v>
      </c>
      <c r="S38" s="3">
        <f>[4]Tabelle2!Q37</f>
        <v>5.0747817268434137</v>
      </c>
      <c r="T38" s="3">
        <f>[4]Tabelle2!R37</f>
        <v>4.4060365684563765</v>
      </c>
      <c r="U38" s="3">
        <f>[4]Tabelle2!S37</f>
        <v>5.30457984935504</v>
      </c>
      <c r="V38" s="3">
        <f>[4]Tabelle2!Y37</f>
        <v>5.6742353990775305</v>
      </c>
      <c r="X38" s="18" t="str">
        <f t="shared" si="4"/>
        <v>SL</v>
      </c>
      <c r="Y38" s="9">
        <f t="shared" si="5"/>
        <v>4.4060365684563765</v>
      </c>
      <c r="Z38" s="18" t="str">
        <f t="shared" si="6"/>
        <v>HB</v>
      </c>
      <c r="AA38" s="9">
        <f t="shared" si="7"/>
        <v>11.065950281853535</v>
      </c>
    </row>
    <row r="39" spans="1:27" x14ac:dyDescent="0.35">
      <c r="A39" t="str">
        <f>[4]Tabelle2!B38</f>
        <v>Gastgewerbe</v>
      </c>
      <c r="B39" s="3">
        <f>[4]Tabelle2!D38</f>
        <v>3.5090420572349887</v>
      </c>
      <c r="C39" s="3">
        <f>[4]Tabelle2!E38</f>
        <v>6.2656538426633377</v>
      </c>
      <c r="D39" s="3">
        <f>[4]Tabelle2!F38</f>
        <v>3.3703140494636887</v>
      </c>
      <c r="E39" s="3">
        <f>[4]Tabelle2!G38</f>
        <v>2.9916617038120488</v>
      </c>
      <c r="F39" s="3">
        <f>[4]Tabelle2!H38</f>
        <v>2.874614717998289</v>
      </c>
      <c r="G39" s="3">
        <f>[4]Tabelle2!I38</f>
        <v>5.0346200084882105</v>
      </c>
      <c r="H39" s="14">
        <f>[4]Tabelle2!W38</f>
        <v>3.9864980959234098</v>
      </c>
      <c r="I39" s="3">
        <f>[4]Tabelle2!X38</f>
        <v>3.6077686100912505</v>
      </c>
      <c r="J39" s="3">
        <f>[4]Tabelle2!V38</f>
        <v>3.1473574567371188</v>
      </c>
      <c r="K39" s="3">
        <f>[4]Tabelle2!W38</f>
        <v>3.9864980959234098</v>
      </c>
      <c r="L39" s="3">
        <f>[4]Tabelle2!J38</f>
        <v>2.7811850861834109</v>
      </c>
      <c r="M39" s="3">
        <f>[4]Tabelle2!K38</f>
        <v>3.4569150062797922</v>
      </c>
      <c r="N39" s="3">
        <f>[4]Tabelle2!L38</f>
        <v>2.8793615620245459</v>
      </c>
      <c r="O39" s="3">
        <f>[4]Tabelle2!M38</f>
        <v>3.8815638689026648</v>
      </c>
      <c r="P39" s="3">
        <f>[4]Tabelle2!N38</f>
        <v>3.134791759087769</v>
      </c>
      <c r="Q39" s="3">
        <f>[4]Tabelle2!O38</f>
        <v>2.9172361074684541</v>
      </c>
      <c r="R39" s="3">
        <f>[4]Tabelle2!P38</f>
        <v>2.5788947407397402</v>
      </c>
      <c r="S39" s="3">
        <f>[4]Tabelle2!Q38</f>
        <v>3.2166604573062454</v>
      </c>
      <c r="T39" s="3">
        <f>[4]Tabelle2!R38</f>
        <v>2.5668521628291172</v>
      </c>
      <c r="U39" s="3">
        <f>[4]Tabelle2!S38</f>
        <v>4.2204409020500036</v>
      </c>
      <c r="V39" s="3">
        <f>[4]Tabelle2!Y38</f>
        <v>3.2086312633822294</v>
      </c>
      <c r="X39" s="18" t="str">
        <f t="shared" si="4"/>
        <v>SL</v>
      </c>
      <c r="Y39" s="9">
        <f t="shared" si="5"/>
        <v>2.5668521628291172</v>
      </c>
      <c r="Z39" s="18" t="str">
        <f t="shared" si="6"/>
        <v>SH</v>
      </c>
      <c r="AA39" s="9">
        <f t="shared" si="7"/>
        <v>4.2204409020500036</v>
      </c>
    </row>
    <row r="40" spans="1:27" x14ac:dyDescent="0.35">
      <c r="A40" t="str">
        <f>[4]Tabelle2!B39</f>
        <v>Verlagswesen usw.</v>
      </c>
      <c r="B40" s="3">
        <f>[4]Tabelle2!D39</f>
        <v>0.48515727352884608</v>
      </c>
      <c r="C40" s="3">
        <f>[4]Tabelle2!E39</f>
        <v>0.37205202974973778</v>
      </c>
      <c r="D40" s="3">
        <f>[4]Tabelle2!F39</f>
        <v>0.73006860277614583</v>
      </c>
      <c r="E40" s="3">
        <f>[4]Tabelle2!G39</f>
        <v>0.34859877160562741</v>
      </c>
      <c r="F40" s="3">
        <f>[4]Tabelle2!H39</f>
        <v>0.37426346301763436</v>
      </c>
      <c r="G40" s="3">
        <f>[4]Tabelle2!I39</f>
        <v>1.827862234742291</v>
      </c>
      <c r="H40" s="14">
        <f>[4]Tabelle2!W39</f>
        <v>0.86603927740423947</v>
      </c>
      <c r="I40" s="3">
        <f>[4]Tabelle2!X39</f>
        <v>0.51849314777241018</v>
      </c>
      <c r="J40" s="3">
        <f>[4]Tabelle2!V39</f>
        <v>0.89164413028721001</v>
      </c>
      <c r="K40" s="3">
        <f>[4]Tabelle2!W39</f>
        <v>0.86603927740423947</v>
      </c>
      <c r="L40" s="3">
        <f>[4]Tabelle2!J39</f>
        <v>0.74664057544265294</v>
      </c>
      <c r="M40" s="3">
        <f>[4]Tabelle2!K39</f>
        <v>1.0200224263953532</v>
      </c>
      <c r="N40" s="3">
        <f>[4]Tabelle2!L39</f>
        <v>0.7390092747121354</v>
      </c>
      <c r="O40" s="3">
        <f>[4]Tabelle2!M39</f>
        <v>1.7623424788072342</v>
      </c>
      <c r="P40" s="3">
        <f>[4]Tabelle2!N39</f>
        <v>0.72007181230335759</v>
      </c>
      <c r="Q40" s="3">
        <f>[4]Tabelle2!O39</f>
        <v>0.47408688609892641</v>
      </c>
      <c r="R40" s="3">
        <f>[4]Tabelle2!P39</f>
        <v>0.85270399448658152</v>
      </c>
      <c r="S40" s="3">
        <f>[4]Tabelle2!Q39</f>
        <v>0.90831377249059519</v>
      </c>
      <c r="T40" s="3">
        <f>[4]Tabelle2!R39</f>
        <v>0.56581953830665987</v>
      </c>
      <c r="U40" s="3">
        <f>[4]Tabelle2!S39</f>
        <v>0.5302098132931683</v>
      </c>
      <c r="V40" s="3">
        <f>[4]Tabelle2!Y39</f>
        <v>0.84177019242490758</v>
      </c>
      <c r="X40" s="18" t="str">
        <f t="shared" ref="X40:X67" si="8">HLOOKUP(Y40,$L40:$U146,ROW(L$111)-ROW(X40)+1,0)</f>
        <v>NI</v>
      </c>
      <c r="Y40" s="9">
        <f t="shared" si="5"/>
        <v>0.47408688609892641</v>
      </c>
      <c r="Z40" s="18" t="str">
        <f t="shared" ref="Z40:Z67" si="9">HLOOKUP(AA40,$L40:$U146,ROW(N$111)-ROW(Z40)+1,0)</f>
        <v>HH</v>
      </c>
      <c r="AA40" s="9">
        <f t="shared" si="7"/>
        <v>1.7623424788072342</v>
      </c>
    </row>
    <row r="41" spans="1:27" x14ac:dyDescent="0.35">
      <c r="A41" t="str">
        <f>[4]Tabelle2!B40</f>
        <v>Erbringung von Dienstleistungen der Informationstechnologie</v>
      </c>
      <c r="B41" s="3">
        <f>[4]Tabelle2!D40</f>
        <v>0.93931691012977614</v>
      </c>
      <c r="C41" s="3">
        <f>[4]Tabelle2!E40</f>
        <v>1.0603380626045649</v>
      </c>
      <c r="D41" s="3">
        <f>[4]Tabelle2!F40</f>
        <v>2.2267571222703797</v>
      </c>
      <c r="E41" s="3">
        <f>[4]Tabelle2!G40</f>
        <v>0.97920415943371097</v>
      </c>
      <c r="F41" s="3">
        <f>[4]Tabelle2!H40</f>
        <v>1.4785500076360247</v>
      </c>
      <c r="G41" s="3">
        <f>[4]Tabelle2!I40</f>
        <v>5.327439661293945</v>
      </c>
      <c r="H41" s="14">
        <f>[4]Tabelle2!W40</f>
        <v>2.5166801575497999</v>
      </c>
      <c r="I41" s="3">
        <f>[4]Tabelle2!X40</f>
        <v>1.5010373311862588</v>
      </c>
      <c r="J41" s="3">
        <f>[4]Tabelle2!V40</f>
        <v>2.9596270810741063</v>
      </c>
      <c r="K41" s="3">
        <f>[4]Tabelle2!W40</f>
        <v>2.5166801575497999</v>
      </c>
      <c r="L41" s="3">
        <f>[4]Tabelle2!J40</f>
        <v>3.2596426393300817</v>
      </c>
      <c r="M41" s="3">
        <f>[4]Tabelle2!K40</f>
        <v>3.4055356031266575</v>
      </c>
      <c r="N41" s="3">
        <f>[4]Tabelle2!L40</f>
        <v>3.4540855604695446</v>
      </c>
      <c r="O41" s="3">
        <f>[4]Tabelle2!M40</f>
        <v>4.5673865549810415</v>
      </c>
      <c r="P41" s="3">
        <f>[4]Tabelle2!N40</f>
        <v>3.3096650258757125</v>
      </c>
      <c r="Q41" s="3">
        <f>[4]Tabelle2!O40</f>
        <v>1.6634105969656667</v>
      </c>
      <c r="R41" s="3">
        <f>[4]Tabelle2!P40</f>
        <v>2.5442969886355953</v>
      </c>
      <c r="S41" s="3">
        <f>[4]Tabelle2!Q40</f>
        <v>1.5000750046091627</v>
      </c>
      <c r="T41" s="3">
        <f>[4]Tabelle2!R40</f>
        <v>2.3647352875580796</v>
      </c>
      <c r="U41" s="3">
        <f>[4]Tabelle2!S40</f>
        <v>1.5695603214628817</v>
      </c>
      <c r="V41" s="3">
        <f>[4]Tabelle2!Y40</f>
        <v>2.7647129504981556</v>
      </c>
      <c r="X41" s="18" t="str">
        <f t="shared" si="8"/>
        <v>RP</v>
      </c>
      <c r="Y41" s="9">
        <f t="shared" si="5"/>
        <v>1.5000750046091627</v>
      </c>
      <c r="Z41" s="18" t="str">
        <f t="shared" si="9"/>
        <v>HH</v>
      </c>
      <c r="AA41" s="9">
        <f t="shared" si="7"/>
        <v>4.5673865549810415</v>
      </c>
    </row>
    <row r="42" spans="1:27" x14ac:dyDescent="0.35">
      <c r="A42" t="str">
        <f>[4]Tabelle2!B41</f>
        <v>Informationsdienstleistungen</v>
      </c>
      <c r="B42" s="3">
        <f>[4]Tabelle2!D41</f>
        <v>7.0031992913795638E-2</v>
      </c>
      <c r="C42" s="3">
        <f>[4]Tabelle2!E41</f>
        <v>5.911569126032646E-2</v>
      </c>
      <c r="D42" s="3">
        <f>[4]Tabelle2!F41</f>
        <v>0.30434145247607591</v>
      </c>
      <c r="E42" s="3">
        <f>[4]Tabelle2!G41</f>
        <v>9.8183115364903789E-2</v>
      </c>
      <c r="F42" s="3">
        <f>[4]Tabelle2!H41</f>
        <v>0.2352058906784314</v>
      </c>
      <c r="G42" s="3">
        <f>[4]Tabelle2!I41</f>
        <v>1.3390762983015498</v>
      </c>
      <c r="H42" s="14">
        <f>[4]Tabelle2!W41</f>
        <v>0.48985103006498282</v>
      </c>
      <c r="I42" s="3">
        <f>[4]Tabelle2!X41</f>
        <v>0.18299106908212562</v>
      </c>
      <c r="J42" s="3">
        <f>[4]Tabelle2!V41</f>
        <v>0.25427842949762036</v>
      </c>
      <c r="K42" s="3">
        <f>[4]Tabelle2!W41</f>
        <v>0.48985103006498282</v>
      </c>
      <c r="L42" s="3">
        <f>[4]Tabelle2!J41</f>
        <v>0.13486916815066424</v>
      </c>
      <c r="M42" s="3">
        <f>[4]Tabelle2!K41</f>
        <v>0.21952217570321725</v>
      </c>
      <c r="N42" s="3">
        <f>[4]Tabelle2!L41</f>
        <v>0.11402164052107178</v>
      </c>
      <c r="O42" s="3">
        <f>[4]Tabelle2!M41</f>
        <v>0.66581830680421838</v>
      </c>
      <c r="P42" s="3">
        <f>[4]Tabelle2!N41</f>
        <v>0.27416774251927561</v>
      </c>
      <c r="Q42" s="3">
        <f>[4]Tabelle2!O41</f>
        <v>8.6696586364554462E-2</v>
      </c>
      <c r="R42" s="3">
        <f>[4]Tabelle2!P41</f>
        <v>0.18853419219789147</v>
      </c>
      <c r="S42" s="3">
        <f>[4]Tabelle2!Q41</f>
        <v>8.7539730748593877E-2</v>
      </c>
      <c r="T42" s="3">
        <f>[4]Tabelle2!R41</f>
        <v>7.5886452400619503E-2</v>
      </c>
      <c r="U42" s="3">
        <f>[4]Tabelle2!S41</f>
        <v>0.10980236023303057</v>
      </c>
      <c r="V42" s="3">
        <f>[4]Tabelle2!Y41</f>
        <v>0.24476243443976475</v>
      </c>
      <c r="X42" s="18" t="str">
        <f t="shared" si="8"/>
        <v>SL</v>
      </c>
      <c r="Y42" s="9">
        <f t="shared" si="5"/>
        <v>7.5886452400619503E-2</v>
      </c>
      <c r="Z42" s="18" t="str">
        <f t="shared" si="9"/>
        <v>HH</v>
      </c>
      <c r="AA42" s="9">
        <f t="shared" si="7"/>
        <v>0.66581830680421838</v>
      </c>
    </row>
    <row r="43" spans="1:27" x14ac:dyDescent="0.35">
      <c r="A43" t="str">
        <f>[4]Tabelle2!B42</f>
        <v>Kredit- und Versicherungswesen</v>
      </c>
      <c r="B43" s="3">
        <f>[4]Tabelle2!D42</f>
        <v>1.30375330992838</v>
      </c>
      <c r="C43" s="3">
        <f>[4]Tabelle2!E42</f>
        <v>1.387490490487955</v>
      </c>
      <c r="D43" s="3">
        <f>[4]Tabelle2!F42</f>
        <v>1.5509461492868151</v>
      </c>
      <c r="E43" s="3">
        <f>[4]Tabelle2!G42</f>
        <v>1.4310681211001028</v>
      </c>
      <c r="F43" s="3">
        <f>[4]Tabelle2!H42</f>
        <v>1.3687340682313283</v>
      </c>
      <c r="G43" s="3">
        <f>[4]Tabelle2!I42</f>
        <v>2.7095895718738454</v>
      </c>
      <c r="H43" s="14">
        <f>[4]Tabelle2!W42</f>
        <v>1.7717481341417938</v>
      </c>
      <c r="I43" s="3">
        <f>[4]Tabelle2!X42</f>
        <v>1.432867512292002</v>
      </c>
      <c r="J43" s="3">
        <f>[4]Tabelle2!V42</f>
        <v>3.096992845043729</v>
      </c>
      <c r="K43" s="3">
        <f>[4]Tabelle2!W42</f>
        <v>1.7717481341417938</v>
      </c>
      <c r="L43" s="3">
        <f>[4]Tabelle2!J42</f>
        <v>2.6697896574119326</v>
      </c>
      <c r="M43" s="3">
        <f>[4]Tabelle2!K42</f>
        <v>3.0447917285416839</v>
      </c>
      <c r="N43" s="3">
        <f>[4]Tabelle2!L42</f>
        <v>1.9533687503370507</v>
      </c>
      <c r="O43" s="3">
        <f>[4]Tabelle2!M42</f>
        <v>4.3755845237850863</v>
      </c>
      <c r="P43" s="3">
        <f>[4]Tabelle2!N42</f>
        <v>5.5856197061381199</v>
      </c>
      <c r="Q43" s="3">
        <f>[4]Tabelle2!O42</f>
        <v>2.6910199605912672</v>
      </c>
      <c r="R43" s="3">
        <f>[4]Tabelle2!P42</f>
        <v>2.8714293644689262</v>
      </c>
      <c r="S43" s="3">
        <f>[4]Tabelle2!Q42</f>
        <v>2.5914142184958195</v>
      </c>
      <c r="T43" s="3">
        <f>[4]Tabelle2!R42</f>
        <v>2.7374764401652043</v>
      </c>
      <c r="U43" s="3">
        <f>[4]Tabelle2!S42</f>
        <v>2.17363679215359</v>
      </c>
      <c r="V43" s="3">
        <f>[4]Tabelle2!Y42</f>
        <v>2.874638115452202</v>
      </c>
      <c r="X43" s="18" t="str">
        <f t="shared" si="8"/>
        <v>HB</v>
      </c>
      <c r="Y43" s="9">
        <f t="shared" si="5"/>
        <v>1.9533687503370507</v>
      </c>
      <c r="Z43" s="18" t="str">
        <f t="shared" si="9"/>
        <v>HE</v>
      </c>
      <c r="AA43" s="9">
        <f t="shared" si="7"/>
        <v>5.5856197061381199</v>
      </c>
    </row>
    <row r="44" spans="1:27" x14ac:dyDescent="0.35">
      <c r="A44" t="str">
        <f>[4]Tabelle2!B43</f>
        <v>Grundstücks- und Wohnungswesen</v>
      </c>
      <c r="B44" s="3">
        <f>[4]Tabelle2!D43</f>
        <v>1.061059479233563</v>
      </c>
      <c r="C44" s="3">
        <f>[4]Tabelle2!E43</f>
        <v>1.3729271574502204</v>
      </c>
      <c r="D44" s="3">
        <f>[4]Tabelle2!F43</f>
        <v>1.1153757012919459</v>
      </c>
      <c r="E44" s="3">
        <f>[4]Tabelle2!G43</f>
        <v>0.95484734089357992</v>
      </c>
      <c r="F44" s="3">
        <f>[4]Tabelle2!H43</f>
        <v>0.83957533556497643</v>
      </c>
      <c r="G44" s="3">
        <f>[4]Tabelle2!I43</f>
        <v>1.9792035890231772</v>
      </c>
      <c r="H44" s="14">
        <f>[4]Tabelle2!W43</f>
        <v>1.3064968514962827</v>
      </c>
      <c r="I44" s="3">
        <f>[4]Tabelle2!X43</f>
        <v>1.0634202840042941</v>
      </c>
      <c r="J44" s="3">
        <f>[4]Tabelle2!V43</f>
        <v>0.87661353822762456</v>
      </c>
      <c r="K44" s="3">
        <f>[4]Tabelle2!W43</f>
        <v>1.3064968514962827</v>
      </c>
      <c r="L44" s="3">
        <f>[4]Tabelle2!J43</f>
        <v>0.60026074683696062</v>
      </c>
      <c r="M44" s="3">
        <f>[4]Tabelle2!K43</f>
        <v>0.70782549842963305</v>
      </c>
      <c r="N44" s="3">
        <f>[4]Tabelle2!L43</f>
        <v>1.4174189480390158</v>
      </c>
      <c r="O44" s="3">
        <f>[4]Tabelle2!M43</f>
        <v>1.6325693837933444</v>
      </c>
      <c r="P44" s="3">
        <f>[4]Tabelle2!N43</f>
        <v>1.1491487209635118</v>
      </c>
      <c r="Q44" s="3">
        <f>[4]Tabelle2!O43</f>
        <v>0.67152903816062426</v>
      </c>
      <c r="R44" s="3">
        <f>[4]Tabelle2!P43</f>
        <v>0.86309782563387472</v>
      </c>
      <c r="S44" s="3">
        <f>[4]Tabelle2!Q43</f>
        <v>0.5645256561944656</v>
      </c>
      <c r="T44" s="3">
        <f>[4]Tabelle2!R43</f>
        <v>0.48218465198760974</v>
      </c>
      <c r="U44" s="3">
        <f>[4]Tabelle2!S43</f>
        <v>0.98449012452287832</v>
      </c>
      <c r="V44" s="3">
        <f>[4]Tabelle2!Y43</f>
        <v>0.90149950009016933</v>
      </c>
      <c r="X44" s="18" t="str">
        <f t="shared" si="8"/>
        <v>SL</v>
      </c>
      <c r="Y44" s="9">
        <f t="shared" si="5"/>
        <v>0.48218465198760974</v>
      </c>
      <c r="Z44" s="18" t="str">
        <f t="shared" si="9"/>
        <v>HH</v>
      </c>
      <c r="AA44" s="9">
        <f t="shared" si="7"/>
        <v>1.6325693837933444</v>
      </c>
    </row>
    <row r="45" spans="1:27" x14ac:dyDescent="0.35">
      <c r="A45" t="str">
        <f>[4]Tabelle2!B44</f>
        <v>Rechts- und Steuerberatung, Wirtschaftsprüfung</v>
      </c>
      <c r="B45" s="3">
        <f>[4]Tabelle2!D44</f>
        <v>0.82820917048301135</v>
      </c>
      <c r="C45" s="3">
        <f>[4]Tabelle2!E44</f>
        <v>0.99514985757851582</v>
      </c>
      <c r="D45" s="3">
        <f>[4]Tabelle2!F44</f>
        <v>1.1456440492034539</v>
      </c>
      <c r="E45" s="3">
        <f>[4]Tabelle2!G44</f>
        <v>0.84790690167831628</v>
      </c>
      <c r="F45" s="3">
        <f>[4]Tabelle2!H44</f>
        <v>0.88375691676733104</v>
      </c>
      <c r="G45" s="3">
        <f>[4]Tabelle2!I44</f>
        <v>1.9175853503544382</v>
      </c>
      <c r="H45" s="14">
        <f>[4]Tabelle2!W44</f>
        <v>1.2232376242992371</v>
      </c>
      <c r="I45" s="3">
        <f>[4]Tabelle2!X44</f>
        <v>0.97234127901234557</v>
      </c>
      <c r="J45" s="3">
        <f>[4]Tabelle2!V44</f>
        <v>1.5574318429376626</v>
      </c>
      <c r="K45" s="3">
        <f>[4]Tabelle2!W44</f>
        <v>1.2232376242992371</v>
      </c>
      <c r="L45" s="3">
        <f>[4]Tabelle2!J44</f>
        <v>1.2788405111371937</v>
      </c>
      <c r="M45" s="3">
        <f>[4]Tabelle2!K44</f>
        <v>1.6056208351319128</v>
      </c>
      <c r="N45" s="3">
        <f>[4]Tabelle2!L44</f>
        <v>1.6586823796201249</v>
      </c>
      <c r="O45" s="3">
        <f>[4]Tabelle2!M44</f>
        <v>2.3958133799652344</v>
      </c>
      <c r="P45" s="3">
        <f>[4]Tabelle2!N44</f>
        <v>1.8520005786400169</v>
      </c>
      <c r="Q45" s="3">
        <f>[4]Tabelle2!O44</f>
        <v>1.2812602486049767</v>
      </c>
      <c r="R45" s="3">
        <f>[4]Tabelle2!P44</f>
        <v>1.6270737149599246</v>
      </c>
      <c r="S45" s="3">
        <f>[4]Tabelle2!Q44</f>
        <v>1.1908472024488068</v>
      </c>
      <c r="T45" s="3">
        <f>[4]Tabelle2!R44</f>
        <v>1.2653544022715542</v>
      </c>
      <c r="U45" s="3">
        <f>[4]Tabelle2!S44</f>
        <v>1.3099575017688532</v>
      </c>
      <c r="V45" s="3">
        <f>[4]Tabelle2!Y44</f>
        <v>1.4792210016913854</v>
      </c>
      <c r="X45" s="18" t="str">
        <f t="shared" si="8"/>
        <v>RP</v>
      </c>
      <c r="Y45" s="9">
        <f t="shared" si="5"/>
        <v>1.1908472024488068</v>
      </c>
      <c r="Z45" s="18" t="str">
        <f t="shared" si="9"/>
        <v>HH</v>
      </c>
      <c r="AA45" s="9">
        <f t="shared" si="7"/>
        <v>2.3958133799652344</v>
      </c>
    </row>
    <row r="46" spans="1:27" x14ac:dyDescent="0.35">
      <c r="A46" t="str">
        <f>[4]Tabelle2!B45</f>
        <v>Verw.u. Führung v.Unternehmen u.Betr.; Unternehmensber.</v>
      </c>
      <c r="B46" s="3">
        <f>[4]Tabelle2!D45</f>
        <v>1.0215720475261081</v>
      </c>
      <c r="C46" s="3">
        <f>[4]Tabelle2!E45</f>
        <v>0.64771262653542427</v>
      </c>
      <c r="D46" s="3">
        <f>[4]Tabelle2!F45</f>
        <v>1.1960913623893004</v>
      </c>
      <c r="E46" s="3">
        <f>[4]Tabelle2!G45</f>
        <v>0.97514423967702246</v>
      </c>
      <c r="F46" s="3">
        <f>[4]Tabelle2!H45</f>
        <v>1.2875211981599479</v>
      </c>
      <c r="G46" s="3">
        <f>[4]Tabelle2!I45</f>
        <v>3.4791920992967089</v>
      </c>
      <c r="H46" s="14">
        <f>[4]Tabelle2!W45</f>
        <v>1.7117047393815832</v>
      </c>
      <c r="I46" s="3">
        <f>[4]Tabelle2!X45</f>
        <v>1.0730389782608696</v>
      </c>
      <c r="J46" s="3">
        <f>[4]Tabelle2!V45</f>
        <v>2.7319206601643464</v>
      </c>
      <c r="K46" s="3">
        <f>[4]Tabelle2!W45</f>
        <v>1.7117047393815832</v>
      </c>
      <c r="L46" s="3">
        <f>[4]Tabelle2!J45</f>
        <v>2.4300844337070941</v>
      </c>
      <c r="M46" s="3">
        <f>[4]Tabelle2!K45</f>
        <v>2.5811888012646222</v>
      </c>
      <c r="N46" s="3">
        <f>[4]Tabelle2!L45</f>
        <v>2.8744781476949277</v>
      </c>
      <c r="O46" s="3">
        <f>[4]Tabelle2!M45</f>
        <v>4.4553096365599538</v>
      </c>
      <c r="P46" s="3">
        <f>[4]Tabelle2!N45</f>
        <v>3.8050009325238645</v>
      </c>
      <c r="Q46" s="3">
        <f>[4]Tabelle2!O45</f>
        <v>1.8073078295362881</v>
      </c>
      <c r="R46" s="3">
        <f>[4]Tabelle2!P45</f>
        <v>3.0426889881366312</v>
      </c>
      <c r="S46" s="3">
        <f>[4]Tabelle2!Q45</f>
        <v>1.4358622478004781</v>
      </c>
      <c r="T46" s="3">
        <f>[4]Tabelle2!R45</f>
        <v>2.4104239976768196</v>
      </c>
      <c r="U46" s="3">
        <f>[4]Tabelle2!S45</f>
        <v>1.7155920633494828</v>
      </c>
      <c r="V46" s="3">
        <f>[4]Tabelle2!Y45</f>
        <v>2.5102771391732861</v>
      </c>
      <c r="X46" s="18" t="str">
        <f t="shared" si="8"/>
        <v>RP</v>
      </c>
      <c r="Y46" s="9">
        <f t="shared" si="5"/>
        <v>1.4358622478004781</v>
      </c>
      <c r="Z46" s="18" t="str">
        <f t="shared" si="9"/>
        <v>HH</v>
      </c>
      <c r="AA46" s="9">
        <f t="shared" si="7"/>
        <v>4.4553096365599538</v>
      </c>
    </row>
    <row r="47" spans="1:27" x14ac:dyDescent="0.35">
      <c r="A47" t="str">
        <f>[4]Tabelle2!B46</f>
        <v>Architektur- und Ingenieurbüros; techn., physik. u. chem.Unters.</v>
      </c>
      <c r="B47" s="3">
        <f>[4]Tabelle2!D46</f>
        <v>1.3743547224941448</v>
      </c>
      <c r="C47" s="3">
        <f>[4]Tabelle2!E46</f>
        <v>1.3800351021472101</v>
      </c>
      <c r="D47" s="3">
        <f>[4]Tabelle2!F46</f>
        <v>2.2055932172265611</v>
      </c>
      <c r="E47" s="3">
        <f>[4]Tabelle2!G46</f>
        <v>1.1801448373897931</v>
      </c>
      <c r="F47" s="3">
        <f>[4]Tabelle2!H46</f>
        <v>1.4804647984395949</v>
      </c>
      <c r="G47" s="3">
        <f>[4]Tabelle2!I46</f>
        <v>2.349803415230435</v>
      </c>
      <c r="H47" s="14">
        <f>[4]Tabelle2!W46</f>
        <v>1.8358441715217511</v>
      </c>
      <c r="I47" s="3">
        <f>[4]Tabelle2!X46</f>
        <v>1.6501295921631778</v>
      </c>
      <c r="J47" s="3">
        <f>[4]Tabelle2!V46</f>
        <v>1.9411299819872991</v>
      </c>
      <c r="K47" s="3">
        <f>[4]Tabelle2!W46</f>
        <v>1.8358441715217511</v>
      </c>
      <c r="L47" s="3">
        <f>[4]Tabelle2!J46</f>
        <v>2.1923038558530097</v>
      </c>
      <c r="M47" s="3">
        <f>[4]Tabelle2!K46</f>
        <v>2.208915707772487</v>
      </c>
      <c r="N47" s="3">
        <f>[4]Tabelle2!L46</f>
        <v>2.0886482591164586</v>
      </c>
      <c r="O47" s="3">
        <f>[4]Tabelle2!M46</f>
        <v>2.4538790875353693</v>
      </c>
      <c r="P47" s="3">
        <f>[4]Tabelle2!N46</f>
        <v>1.7777251935929799</v>
      </c>
      <c r="Q47" s="3">
        <f>[4]Tabelle2!O46</f>
        <v>1.837287747092383</v>
      </c>
      <c r="R47" s="3">
        <f>[4]Tabelle2!P46</f>
        <v>1.6930578357248089</v>
      </c>
      <c r="S47" s="3">
        <f>[4]Tabelle2!Q46</f>
        <v>1.4991330730957368</v>
      </c>
      <c r="T47" s="3">
        <f>[4]Tabelle2!R46</f>
        <v>1.4553387144037171</v>
      </c>
      <c r="U47" s="3">
        <f>[4]Tabelle2!S46</f>
        <v>1.2966901973191038</v>
      </c>
      <c r="V47" s="3">
        <f>[4]Tabelle2!Y46</f>
        <v>1.9021588440085804</v>
      </c>
      <c r="X47" s="18" t="str">
        <f t="shared" si="8"/>
        <v>SH</v>
      </c>
      <c r="Y47" s="9">
        <f t="shared" si="5"/>
        <v>1.2966901973191038</v>
      </c>
      <c r="Z47" s="18" t="str">
        <f t="shared" si="9"/>
        <v>HH</v>
      </c>
      <c r="AA47" s="9">
        <f t="shared" si="7"/>
        <v>2.4538790875353693</v>
      </c>
    </row>
    <row r="48" spans="1:27" x14ac:dyDescent="0.35">
      <c r="A48" t="str">
        <f>[4]Tabelle2!B47</f>
        <v>Forschung und Entwicklung</v>
      </c>
      <c r="B48" s="3">
        <f>[4]Tabelle2!D47</f>
        <v>0.88817515359175414</v>
      </c>
      <c r="C48" s="3">
        <f>[4]Tabelle2!E47</f>
        <v>0.97937272178763679</v>
      </c>
      <c r="D48" s="3">
        <f>[4]Tabelle2!F47</f>
        <v>0.97203082236143112</v>
      </c>
      <c r="E48" s="3">
        <f>[4]Tabelle2!G47</f>
        <v>0.59990142591812656</v>
      </c>
      <c r="F48" s="3">
        <f>[4]Tabelle2!H47</f>
        <v>0.69809140154125116</v>
      </c>
      <c r="G48" s="3">
        <f>[4]Tabelle2!I47</f>
        <v>1.5968379794442602</v>
      </c>
      <c r="H48" s="14">
        <f>[4]Tabelle2!W47</f>
        <v>1.046751316848026</v>
      </c>
      <c r="I48" s="3">
        <f>[4]Tabelle2!X47</f>
        <v>0.84798241755233494</v>
      </c>
      <c r="J48" s="3">
        <f>[4]Tabelle2!V47</f>
        <v>0.78834756614801094</v>
      </c>
      <c r="K48" s="3">
        <f>[4]Tabelle2!W47</f>
        <v>1.046751316848026</v>
      </c>
      <c r="L48" s="3">
        <f>[4]Tabelle2!J47</f>
        <v>1.0141985206715465</v>
      </c>
      <c r="M48" s="3">
        <f>[4]Tabelle2!K47</f>
        <v>0.74217844691754109</v>
      </c>
      <c r="N48" s="3">
        <f>[4]Tabelle2!L47</f>
        <v>1.2020046805558826</v>
      </c>
      <c r="O48" s="3">
        <f>[4]Tabelle2!M47</f>
        <v>0.76240988320660219</v>
      </c>
      <c r="P48" s="3">
        <f>[4]Tabelle2!N47</f>
        <v>0.69598664262597632</v>
      </c>
      <c r="Q48" s="3">
        <f>[4]Tabelle2!O47</f>
        <v>0.60347018728910773</v>
      </c>
      <c r="R48" s="3">
        <f>[4]Tabelle2!P47</f>
        <v>0.6206424606130474</v>
      </c>
      <c r="S48" s="3">
        <f>[4]Tabelle2!Q47</f>
        <v>0.85405193453812567</v>
      </c>
      <c r="T48" s="3">
        <f>[4]Tabelle2!R47</f>
        <v>0.85053737537429008</v>
      </c>
      <c r="U48" s="3">
        <f>[4]Tabelle2!S47</f>
        <v>0.44289076556715928</v>
      </c>
      <c r="V48" s="3">
        <f>[4]Tabelle2!Y47</f>
        <v>0.79626049772347751</v>
      </c>
      <c r="X48" s="18" t="str">
        <f t="shared" si="8"/>
        <v>SH</v>
      </c>
      <c r="Y48" s="9">
        <f t="shared" si="5"/>
        <v>0.44289076556715928</v>
      </c>
      <c r="Z48" s="18" t="str">
        <f t="shared" si="9"/>
        <v>HB</v>
      </c>
      <c r="AA48" s="9">
        <f t="shared" si="7"/>
        <v>1.2020046805558826</v>
      </c>
    </row>
    <row r="49" spans="1:27" x14ac:dyDescent="0.35">
      <c r="A49" t="str">
        <f>[4]Tabelle2!B48</f>
        <v>Werbung und Marktforschung</v>
      </c>
      <c r="B49" s="3">
        <f>[4]Tabelle2!D48</f>
        <v>0.14165140085310524</v>
      </c>
      <c r="C49" s="3">
        <f>[4]Tabelle2!E48</f>
        <v>0.14701450495236609</v>
      </c>
      <c r="D49" s="3">
        <f>[4]Tabelle2!F48</f>
        <v>0.21710364040591712</v>
      </c>
      <c r="E49" s="3">
        <f>[4]Tabelle2!G48</f>
        <v>0.11124867270674497</v>
      </c>
      <c r="F49" s="3">
        <f>[4]Tabelle2!H48</f>
        <v>0.13151870184515979</v>
      </c>
      <c r="G49" s="3">
        <f>[4]Tabelle2!I48</f>
        <v>0.81903514542902744</v>
      </c>
      <c r="H49" s="14">
        <f>[4]Tabelle2!W48</f>
        <v>0.33624914806611395</v>
      </c>
      <c r="I49" s="3">
        <f>[4]Tabelle2!X48</f>
        <v>0.1617987426731079</v>
      </c>
      <c r="J49" s="3">
        <f>[4]Tabelle2!V48</f>
        <v>0.43053427406606032</v>
      </c>
      <c r="K49" s="3">
        <f>[4]Tabelle2!W48</f>
        <v>0.33624914806611395</v>
      </c>
      <c r="L49" s="3">
        <f>[4]Tabelle2!J48</f>
        <v>0.25063907906701244</v>
      </c>
      <c r="M49" s="3">
        <f>[4]Tabelle2!K48</f>
        <v>0.42252462867029916</v>
      </c>
      <c r="N49" s="3">
        <f>[4]Tabelle2!L48</f>
        <v>0.35758222002200091</v>
      </c>
      <c r="O49" s="3">
        <f>[4]Tabelle2!M48</f>
        <v>1.4028859605159203</v>
      </c>
      <c r="P49" s="3">
        <f>[4]Tabelle2!N48</f>
        <v>0.54682232802738184</v>
      </c>
      <c r="Q49" s="3">
        <f>[4]Tabelle2!O48</f>
        <v>0.22871986783791989</v>
      </c>
      <c r="R49" s="3">
        <f>[4]Tabelle2!P48</f>
        <v>0.45832093153143078</v>
      </c>
      <c r="S49" s="3">
        <f>[4]Tabelle2!Q48</f>
        <v>0.2304869448588171</v>
      </c>
      <c r="T49" s="3">
        <f>[4]Tabelle2!R48</f>
        <v>0.24134780712441919</v>
      </c>
      <c r="U49" s="3">
        <f>[4]Tabelle2!S48</f>
        <v>0.17877178478385441</v>
      </c>
      <c r="V49" s="3">
        <f>[4]Tabelle2!Y48</f>
        <v>0.39462920941961882</v>
      </c>
      <c r="X49" s="18" t="str">
        <f t="shared" si="8"/>
        <v>SH</v>
      </c>
      <c r="Y49" s="9">
        <f t="shared" si="5"/>
        <v>0.17877178478385441</v>
      </c>
      <c r="Z49" s="18" t="str">
        <f t="shared" si="9"/>
        <v>HH</v>
      </c>
      <c r="AA49" s="9">
        <f t="shared" si="7"/>
        <v>1.4028859605159203</v>
      </c>
    </row>
    <row r="50" spans="1:27" x14ac:dyDescent="0.35">
      <c r="A50" t="str">
        <f>[4]Tabelle2!B49</f>
        <v>Sonsti.freiberufl., wissenschaftl.u.techn.Tätigkeiten</v>
      </c>
      <c r="B50" s="3">
        <f>[4]Tabelle2!D49</f>
        <v>0.1419907326442868</v>
      </c>
      <c r="C50" s="3">
        <f>[4]Tabelle2!E49</f>
        <v>9.7603435717195888E-2</v>
      </c>
      <c r="D50" s="3">
        <f>[4]Tabelle2!F49</f>
        <v>0.23309906165996597</v>
      </c>
      <c r="E50" s="3">
        <f>[4]Tabelle2!G49</f>
        <v>0.12926224787705032</v>
      </c>
      <c r="F50" s="3">
        <f>[4]Tabelle2!H49</f>
        <v>9.3976942095182148E-2</v>
      </c>
      <c r="G50" s="3">
        <f>[4]Tabelle2!I49</f>
        <v>0.43298581984484352</v>
      </c>
      <c r="H50" s="14">
        <f>[4]Tabelle2!W49</f>
        <v>0.23103562932553953</v>
      </c>
      <c r="I50" s="3">
        <f>[4]Tabelle2!X49</f>
        <v>0.15806273285024153</v>
      </c>
      <c r="J50" s="3">
        <f>[4]Tabelle2!V49</f>
        <v>0.23672310626007664</v>
      </c>
      <c r="K50" s="3">
        <f>[4]Tabelle2!W49</f>
        <v>0.23103562932553953</v>
      </c>
      <c r="L50" s="3">
        <f>[4]Tabelle2!J49</f>
        <v>0.2148848008924972</v>
      </c>
      <c r="M50" s="3">
        <f>[4]Tabelle2!K49</f>
        <v>0.23850788489190006</v>
      </c>
      <c r="N50" s="3">
        <f>[4]Tabelle2!L49</f>
        <v>0.30358504390622892</v>
      </c>
      <c r="O50" s="3">
        <f>[4]Tabelle2!M49</f>
        <v>0.42516657876354641</v>
      </c>
      <c r="P50" s="3">
        <f>[4]Tabelle2!N49</f>
        <v>0.23535030473339108</v>
      </c>
      <c r="Q50" s="3">
        <f>[4]Tabelle2!O49</f>
        <v>0.17904948451405059</v>
      </c>
      <c r="R50" s="3">
        <f>[4]Tabelle2!P49</f>
        <v>0.22806956459845956</v>
      </c>
      <c r="S50" s="3">
        <f>[4]Tabelle2!Q49</f>
        <v>0.15027195232189502</v>
      </c>
      <c r="T50" s="3">
        <f>[4]Tabelle2!R49</f>
        <v>0.14945302462570986</v>
      </c>
      <c r="U50" s="3">
        <f>[4]Tabelle2!S49</f>
        <v>0.19015693044640514</v>
      </c>
      <c r="V50" s="3">
        <f>[4]Tabelle2!Y49</f>
        <v>0.22620664102817767</v>
      </c>
      <c r="X50" s="18" t="str">
        <f t="shared" si="8"/>
        <v>SL</v>
      </c>
      <c r="Y50" s="9">
        <f t="shared" si="5"/>
        <v>0.14945302462570986</v>
      </c>
      <c r="Z50" s="18" t="str">
        <f t="shared" si="9"/>
        <v>HH</v>
      </c>
      <c r="AA50" s="9">
        <f t="shared" si="7"/>
        <v>0.42516657876354641</v>
      </c>
    </row>
    <row r="51" spans="1:27" x14ac:dyDescent="0.35">
      <c r="A51" t="str">
        <f>[4]Tabelle2!B50</f>
        <v>Veterinärwesen</v>
      </c>
      <c r="B51" s="3">
        <f>[4]Tabelle2!D50</f>
        <v>0.1722000620594458</v>
      </c>
      <c r="C51" s="3">
        <f>[4]Tabelle2!E50</f>
        <v>0.12690317361454242</v>
      </c>
      <c r="D51" s="3">
        <f>[4]Tabelle2!F50</f>
        <v>0.10341219703098517</v>
      </c>
      <c r="E51" s="3">
        <f>[4]Tabelle2!G50</f>
        <v>9.9831354641058481E-2</v>
      </c>
      <c r="F51" s="3">
        <f>[4]Tabelle2!H50</f>
        <v>9.5892232898752428E-2</v>
      </c>
      <c r="G51" s="3">
        <f>[4]Tabelle2!I50</f>
        <v>9.5719996523952633E-2</v>
      </c>
      <c r="H51" s="14">
        <f>[4]Tabelle2!W50</f>
        <v>0.11172215610226788</v>
      </c>
      <c r="I51" s="3">
        <f>[4]Tabelle2!X50</f>
        <v>0.11750439345142243</v>
      </c>
      <c r="J51" s="3">
        <f>[4]Tabelle2!V50</f>
        <v>0.13224613303761271</v>
      </c>
      <c r="K51" s="3">
        <f>[4]Tabelle2!W50</f>
        <v>0.11172215610226788</v>
      </c>
      <c r="L51" s="3">
        <f>[4]Tabelle2!J50</f>
        <v>0.10170702754347931</v>
      </c>
      <c r="M51" s="3">
        <f>[4]Tabelle2!K50</f>
        <v>0.11818727652937337</v>
      </c>
      <c r="N51" s="3">
        <f>[4]Tabelle2!L50</f>
        <v>6.8927437594602584E-2</v>
      </c>
      <c r="O51" s="3">
        <f>[4]Tabelle2!M50</f>
        <v>6.110245510952337E-2</v>
      </c>
      <c r="P51" s="3">
        <f>[4]Tabelle2!N50</f>
        <v>0.12186118839754446</v>
      </c>
      <c r="Q51" s="3">
        <f>[4]Tabelle2!O50</f>
        <v>0.21569868563664979</v>
      </c>
      <c r="R51" s="3">
        <f>[4]Tabelle2!P50</f>
        <v>0.13594991080484409</v>
      </c>
      <c r="S51" s="3">
        <f>[4]Tabelle2!Q50</f>
        <v>0.15403717837559799</v>
      </c>
      <c r="T51" s="3">
        <f>[4]Tabelle2!R50</f>
        <v>0.14661348218895198</v>
      </c>
      <c r="U51" s="3">
        <f>[4]Tabelle2!S50</f>
        <v>0.22271298746493859</v>
      </c>
      <c r="V51" s="3">
        <f>[4]Tabelle2!Y50</f>
        <v>0.13026980079969069</v>
      </c>
      <c r="X51" s="18" t="str">
        <f t="shared" si="8"/>
        <v>HH</v>
      </c>
      <c r="Y51" s="9">
        <f t="shared" si="5"/>
        <v>6.110245510952337E-2</v>
      </c>
      <c r="Z51" s="18" t="str">
        <f t="shared" si="9"/>
        <v>SH</v>
      </c>
      <c r="AA51" s="9">
        <f t="shared" si="7"/>
        <v>0.22271298746493859</v>
      </c>
    </row>
    <row r="52" spans="1:27" x14ac:dyDescent="0.35">
      <c r="A52" t="str">
        <f>[4]Tabelle2!B51</f>
        <v>Vermietung von beweglichen Sachen</v>
      </c>
      <c r="B52" s="3">
        <f>[4]Tabelle2!D51</f>
        <v>0.32584941953429963</v>
      </c>
      <c r="C52" s="3">
        <f>[4]Tabelle2!E51</f>
        <v>0.39216196108756146</v>
      </c>
      <c r="D52" s="3">
        <f>[4]Tabelle2!F51</f>
        <v>0.27893218217637522</v>
      </c>
      <c r="E52" s="3">
        <f>[4]Tabelle2!G51</f>
        <v>0.2797142926093189</v>
      </c>
      <c r="F52" s="3">
        <f>[4]Tabelle2!H51</f>
        <v>0.16740005623204321</v>
      </c>
      <c r="G52" s="3">
        <f>[4]Tabelle2!I51</f>
        <v>0.39769036972986654</v>
      </c>
      <c r="H52" s="14">
        <f>[4]Tabelle2!W51</f>
        <v>0.31361637079243321</v>
      </c>
      <c r="I52" s="3">
        <f>[4]Tabelle2!X51</f>
        <v>0.28323698266237252</v>
      </c>
      <c r="J52" s="3">
        <f>[4]Tabelle2!V51</f>
        <v>0.28525093996687867</v>
      </c>
      <c r="K52" s="3">
        <f>[4]Tabelle2!W51</f>
        <v>0.31361637079243321</v>
      </c>
      <c r="L52" s="3">
        <f>[4]Tabelle2!J51</f>
        <v>0.23289336259059581</v>
      </c>
      <c r="M52" s="3">
        <f>[4]Tabelle2!K51</f>
        <v>0.31458778349438909</v>
      </c>
      <c r="N52" s="3">
        <f>[4]Tabelle2!L51</f>
        <v>0.24125843158110905</v>
      </c>
      <c r="O52" s="3">
        <f>[4]Tabelle2!M51</f>
        <v>0.44396867264339973</v>
      </c>
      <c r="P52" s="3">
        <f>[4]Tabelle2!N51</f>
        <v>0.31500545632005272</v>
      </c>
      <c r="Q52" s="3">
        <f>[4]Tabelle2!O51</f>
        <v>0.26054157799809707</v>
      </c>
      <c r="R52" s="3">
        <f>[4]Tabelle2!P51</f>
        <v>0.26331995740295783</v>
      </c>
      <c r="S52" s="3">
        <f>[4]Tabelle2!Q51</f>
        <v>0.20211222352555547</v>
      </c>
      <c r="T52" s="3">
        <f>[4]Tabelle2!R51</f>
        <v>0.20753232901393909</v>
      </c>
      <c r="U52" s="3">
        <f>[4]Tabelle2!S51</f>
        <v>0.33007293127461118</v>
      </c>
      <c r="V52" s="3">
        <f>[4]Tabelle2!Y51</f>
        <v>0.2849643979184468</v>
      </c>
      <c r="X52" s="18" t="str">
        <f t="shared" si="8"/>
        <v>RP</v>
      </c>
      <c r="Y52" s="9">
        <f t="shared" si="5"/>
        <v>0.20211222352555547</v>
      </c>
      <c r="Z52" s="18" t="str">
        <f t="shared" si="9"/>
        <v>HH</v>
      </c>
      <c r="AA52" s="9">
        <f t="shared" si="7"/>
        <v>0.44396867264339973</v>
      </c>
    </row>
    <row r="53" spans="1:27" x14ac:dyDescent="0.35">
      <c r="A53" t="str">
        <f>[4]Tabelle2!B52</f>
        <v>Vermittlung und Überlassung von Arbeitskräften</v>
      </c>
      <c r="B53" s="3">
        <f>[4]Tabelle2!D52</f>
        <v>1.7163882240747657</v>
      </c>
      <c r="C53" s="3">
        <f>[4]Tabelle2!E52</f>
        <v>0.89719397821756419</v>
      </c>
      <c r="D53" s="3">
        <f>[4]Tabelle2!F52</f>
        <v>1.7766050414400891</v>
      </c>
      <c r="E53" s="3">
        <f>[4]Tabelle2!G52</f>
        <v>1.7530298505524615</v>
      </c>
      <c r="F53" s="3">
        <f>[4]Tabelle2!H52</f>
        <v>2.4447996216771166</v>
      </c>
      <c r="G53" s="3">
        <f>[4]Tabelle2!I52</f>
        <v>1.666655524705368</v>
      </c>
      <c r="H53" s="14">
        <f>[4]Tabelle2!W52</f>
        <v>1.7386264356925047</v>
      </c>
      <c r="I53" s="3">
        <f>[4]Tabelle2!X52</f>
        <v>1.7646324811594205</v>
      </c>
      <c r="J53" s="3">
        <f>[4]Tabelle2!V52</f>
        <v>1.6779537958627435</v>
      </c>
      <c r="K53" s="3">
        <f>[4]Tabelle2!W52</f>
        <v>1.7386264356925047</v>
      </c>
      <c r="L53" s="3">
        <f>[4]Tabelle2!J52</f>
        <v>1.6109180356781727</v>
      </c>
      <c r="M53" s="3">
        <f>[4]Tabelle2!K52</f>
        <v>1.4738037233241641</v>
      </c>
      <c r="N53" s="3">
        <f>[4]Tabelle2!L52</f>
        <v>3.0867319117883087</v>
      </c>
      <c r="O53" s="3">
        <f>[4]Tabelle2!M52</f>
        <v>2.2768235535000843</v>
      </c>
      <c r="P53" s="3">
        <f>[4]Tabelle2!N52</f>
        <v>1.7054353760605698</v>
      </c>
      <c r="Q53" s="3">
        <f>[4]Tabelle2!O52</f>
        <v>1.5322785786509245</v>
      </c>
      <c r="R53" s="3">
        <f>[4]Tabelle2!P52</f>
        <v>1.8736774094309145</v>
      </c>
      <c r="S53" s="3">
        <f>[4]Tabelle2!Q52</f>
        <v>1.6660843407983164</v>
      </c>
      <c r="T53" s="3">
        <f>[4]Tabelle2!R52</f>
        <v>1.812333468043366</v>
      </c>
      <c r="U53" s="3">
        <f>[4]Tabelle2!S52</f>
        <v>1.0545884643460213</v>
      </c>
      <c r="V53" s="3">
        <f>[4]Tabelle2!Y52</f>
        <v>1.6894394194933549</v>
      </c>
      <c r="X53" s="18" t="str">
        <f t="shared" si="8"/>
        <v>SH</v>
      </c>
      <c r="Y53" s="9">
        <f t="shared" si="5"/>
        <v>1.0545884643460213</v>
      </c>
      <c r="Z53" s="18" t="str">
        <f t="shared" si="9"/>
        <v>HB</v>
      </c>
      <c r="AA53" s="9">
        <f t="shared" si="7"/>
        <v>3.0867319117883087</v>
      </c>
    </row>
    <row r="54" spans="1:27" x14ac:dyDescent="0.35">
      <c r="A54" t="str">
        <f>[4]Tabelle2!B53</f>
        <v>Reisebüros, Reiseveranst.u.Erbr.sonst.Reservierungs-DL</v>
      </c>
      <c r="B54" s="3">
        <f>[4]Tabelle2!D53</f>
        <v>9.8090487651471422E-2</v>
      </c>
      <c r="C54" s="3">
        <f>[4]Tabelle2!E53</f>
        <v>0.16712513629018974</v>
      </c>
      <c r="D54" s="3">
        <f>[4]Tabelle2!F53</f>
        <v>0.22313222149398165</v>
      </c>
      <c r="E54" s="3">
        <f>[4]Tabelle2!G53</f>
        <v>0.16313263147192023</v>
      </c>
      <c r="F54" s="3">
        <f>[4]Tabelle2!H53</f>
        <v>0.12692126391659109</v>
      </c>
      <c r="G54" s="3">
        <f>[4]Tabelle2!I53</f>
        <v>0.36697022981497923</v>
      </c>
      <c r="H54" s="14">
        <f>[4]Tabelle2!W53</f>
        <v>0.21944298486828845</v>
      </c>
      <c r="I54" s="3">
        <f>[4]Tabelle2!X53</f>
        <v>0.16613533338701017</v>
      </c>
      <c r="J54" s="3">
        <f>[4]Tabelle2!V53</f>
        <v>0.19619776183175527</v>
      </c>
      <c r="K54" s="3">
        <f>[4]Tabelle2!W53</f>
        <v>0.21944298486828845</v>
      </c>
      <c r="L54" s="3">
        <f>[4]Tabelle2!J53</f>
        <v>0.12121453127269073</v>
      </c>
      <c r="M54" s="3">
        <f>[4]Tabelle2!K53</f>
        <v>0.17223065890669212</v>
      </c>
      <c r="N54" s="3">
        <f>[4]Tabelle2!L53</f>
        <v>0.54226320907754033</v>
      </c>
      <c r="O54" s="3">
        <f>[4]Tabelle2!M53</f>
        <v>0.22516138602196917</v>
      </c>
      <c r="P54" s="3">
        <f>[4]Tabelle2!N53</f>
        <v>0.26232295443204762</v>
      </c>
      <c r="Q54" s="3">
        <f>[4]Tabelle2!O53</f>
        <v>0.15973992066436224</v>
      </c>
      <c r="R54" s="3">
        <f>[4]Tabelle2!P53</f>
        <v>0.20562089052380803</v>
      </c>
      <c r="S54" s="3">
        <f>[4]Tabelle2!Q53</f>
        <v>0.16519838060621747</v>
      </c>
      <c r="T54" s="3">
        <f>[4]Tabelle2!R53</f>
        <v>0.11228174181724315</v>
      </c>
      <c r="U54" s="3">
        <f>[4]Tabelle2!S53</f>
        <v>0.21019832653006879</v>
      </c>
      <c r="V54" s="3">
        <f>[4]Tabelle2!Y53</f>
        <v>0.19217203173175046</v>
      </c>
      <c r="X54" s="18" t="str">
        <f t="shared" si="8"/>
        <v>SL</v>
      </c>
      <c r="Y54" s="9">
        <f t="shared" si="5"/>
        <v>0.11228174181724315</v>
      </c>
      <c r="Z54" s="18" t="str">
        <f t="shared" si="9"/>
        <v>HB</v>
      </c>
      <c r="AA54" s="9">
        <f t="shared" si="7"/>
        <v>0.54226320907754033</v>
      </c>
    </row>
    <row r="55" spans="1:27" x14ac:dyDescent="0.35">
      <c r="A55" t="str">
        <f>[4]Tabelle2!B54</f>
        <v>Wach- und Sicherheitsdienste sowie Detekteien</v>
      </c>
      <c r="B55" s="3">
        <f>[4]Tabelle2!D54</f>
        <v>0.74335022268762085</v>
      </c>
      <c r="C55" s="3">
        <f>[4]Tabelle2!E54</f>
        <v>0.71341964702710658</v>
      </c>
      <c r="D55" s="3">
        <f>[4]Tabelle2!F54</f>
        <v>0.74421698696241978</v>
      </c>
      <c r="E55" s="3">
        <f>[4]Tabelle2!G54</f>
        <v>0.63960692541323627</v>
      </c>
      <c r="F55" s="3">
        <f>[4]Tabelle2!H54</f>
        <v>0.40746207027951942</v>
      </c>
      <c r="G55" s="3">
        <f>[4]Tabelle2!I54</f>
        <v>1.1546959391992375</v>
      </c>
      <c r="H55" s="14">
        <f>[4]Tabelle2!W54</f>
        <v>0.79564840731891717</v>
      </c>
      <c r="I55" s="3">
        <f>[4]Tabelle2!X54</f>
        <v>0.66590979055287169</v>
      </c>
      <c r="J55" s="3">
        <f>[4]Tabelle2!V54</f>
        <v>0.53632399352397553</v>
      </c>
      <c r="K55" s="3">
        <f>[4]Tabelle2!W54</f>
        <v>0.79564840731891717</v>
      </c>
      <c r="L55" s="3">
        <f>[4]Tabelle2!J54</f>
        <v>0.33243755638638495</v>
      </c>
      <c r="M55" s="3">
        <f>[4]Tabelle2!K54</f>
        <v>0.44982237241995876</v>
      </c>
      <c r="N55" s="3">
        <f>[4]Tabelle2!L54</f>
        <v>0.69793553064535119</v>
      </c>
      <c r="O55" s="3">
        <f>[4]Tabelle2!M54</f>
        <v>0.80065894771708812</v>
      </c>
      <c r="P55" s="3">
        <f>[4]Tabelle2!N54</f>
        <v>0.89584649159794916</v>
      </c>
      <c r="Q55" s="3">
        <f>[4]Tabelle2!O54</f>
        <v>0.4029146028963746</v>
      </c>
      <c r="R55" s="3">
        <f>[4]Tabelle2!P54</f>
        <v>0.4799386997160498</v>
      </c>
      <c r="S55" s="3">
        <f>[4]Tabelle2!Q54</f>
        <v>0.26975331656171941</v>
      </c>
      <c r="T55" s="3">
        <f>[4]Tabelle2!R54</f>
        <v>0.41661824481156429</v>
      </c>
      <c r="U55" s="3">
        <f>[4]Tabelle2!S54</f>
        <v>0.93207925729940089</v>
      </c>
      <c r="V55" s="3">
        <f>[4]Tabelle2!Y54</f>
        <v>0.55359155699254659</v>
      </c>
      <c r="X55" s="18" t="str">
        <f t="shared" si="8"/>
        <v>RP</v>
      </c>
      <c r="Y55" s="9">
        <f t="shared" si="5"/>
        <v>0.26975331656171941</v>
      </c>
      <c r="Z55" s="18" t="str">
        <f t="shared" si="9"/>
        <v>SH</v>
      </c>
      <c r="AA55" s="9">
        <f t="shared" si="7"/>
        <v>0.93207925729940089</v>
      </c>
    </row>
    <row r="56" spans="1:27" x14ac:dyDescent="0.35">
      <c r="A56" t="str">
        <f>[4]Tabelle2!B55</f>
        <v>Gebäudebetreuung; Garten- und Landschaftsbau</v>
      </c>
      <c r="B56" s="3">
        <f>[4]Tabelle2!D55</f>
        <v>2.9403789630754784</v>
      </c>
      <c r="C56" s="3">
        <f>[4]Tabelle2!E55</f>
        <v>2.8897560270590072</v>
      </c>
      <c r="D56" s="3">
        <f>[4]Tabelle2!F55</f>
        <v>2.8027789511229164</v>
      </c>
      <c r="E56" s="3">
        <f>[4]Tabelle2!G55</f>
        <v>2.9892497233315152</v>
      </c>
      <c r="F56" s="3">
        <f>[4]Tabelle2!H55</f>
        <v>2.3688221531354947</v>
      </c>
      <c r="G56" s="3">
        <f>[4]Tabelle2!I55</f>
        <v>3.2877411062488044</v>
      </c>
      <c r="H56" s="14">
        <f>[4]Tabelle2!W55</f>
        <v>2.9281796781404652</v>
      </c>
      <c r="I56" s="3">
        <f>[4]Tabelle2!X55</f>
        <v>2.7982553695652177</v>
      </c>
      <c r="J56" s="3">
        <f>[4]Tabelle2!V55</f>
        <v>2.4284110184821404</v>
      </c>
      <c r="K56" s="3">
        <f>[4]Tabelle2!W55</f>
        <v>2.9281796781404652</v>
      </c>
      <c r="L56" s="3">
        <f>[4]Tabelle2!J55</f>
        <v>1.9903576854724188</v>
      </c>
      <c r="M56" s="3">
        <f>[4]Tabelle2!K55</f>
        <v>2.1769410570822783</v>
      </c>
      <c r="N56" s="3">
        <f>[4]Tabelle2!L55</f>
        <v>2.4120553788311359</v>
      </c>
      <c r="O56" s="3">
        <f>[4]Tabelle2!M55</f>
        <v>3.1307607672100897</v>
      </c>
      <c r="P56" s="3">
        <f>[4]Tabelle2!N55</f>
        <v>2.8158797847389954</v>
      </c>
      <c r="Q56" s="3">
        <f>[4]Tabelle2!O55</f>
        <v>2.3441206396535277</v>
      </c>
      <c r="R56" s="3">
        <f>[4]Tabelle2!P55</f>
        <v>2.5190037665114877</v>
      </c>
      <c r="S56" s="3">
        <f>[4]Tabelle2!Q55</f>
        <v>2.0492732047278377</v>
      </c>
      <c r="T56" s="3">
        <f>[4]Tabelle2!R55</f>
        <v>2.7403145826019619</v>
      </c>
      <c r="U56" s="3">
        <f>[4]Tabelle2!S55</f>
        <v>2.833038811187933</v>
      </c>
      <c r="V56" s="3">
        <f>[4]Tabelle2!Y55</f>
        <v>2.4776379258279548</v>
      </c>
      <c r="X56" s="18" t="str">
        <f t="shared" si="8"/>
        <v>BW</v>
      </c>
      <c r="Y56" s="9">
        <f t="shared" si="5"/>
        <v>1.9903576854724188</v>
      </c>
      <c r="Z56" s="18" t="str">
        <f t="shared" si="9"/>
        <v>HH</v>
      </c>
      <c r="AA56" s="9">
        <f t="shared" si="7"/>
        <v>3.1307607672100897</v>
      </c>
    </row>
    <row r="57" spans="1:27" x14ac:dyDescent="0.35">
      <c r="A57" t="str">
        <f>[4]Tabelle2!B56</f>
        <v>Dienstleistg.f.Untern.u.Privatpers.ang</v>
      </c>
      <c r="B57" s="3">
        <f>[4]Tabelle2!D56</f>
        <v>1.4536676177002366</v>
      </c>
      <c r="C57" s="3">
        <f>[4]Tabelle2!E56</f>
        <v>1.9686314374223077</v>
      </c>
      <c r="D57" s="3">
        <f>[4]Tabelle2!F56</f>
        <v>1.2355868956396825</v>
      </c>
      <c r="E57" s="3">
        <f>[4]Tabelle2!G56</f>
        <v>2.0446733886970532</v>
      </c>
      <c r="F57" s="3">
        <f>[4]Tabelle2!H56</f>
        <v>0.7918169581959571</v>
      </c>
      <c r="G57" s="3">
        <f>[4]Tabelle2!I56</f>
        <v>2.1751087530451954</v>
      </c>
      <c r="H57" s="14">
        <f>[4]Tabelle2!W56</f>
        <v>1.6278294134990505</v>
      </c>
      <c r="I57" s="3">
        <f>[4]Tabelle2!X56</f>
        <v>1.4300749152979066</v>
      </c>
      <c r="J57" s="3">
        <f>[4]Tabelle2!V56</f>
        <v>1.0424406152037655</v>
      </c>
      <c r="K57" s="3">
        <f>[4]Tabelle2!W56</f>
        <v>1.6278294134990505</v>
      </c>
      <c r="L57" s="3">
        <f>[4]Tabelle2!J56</f>
        <v>0.6953675865136455</v>
      </c>
      <c r="M57" s="3">
        <f>[4]Tabelle2!K56</f>
        <v>0.71608575979770062</v>
      </c>
      <c r="N57" s="3">
        <f>[4]Tabelle2!L56</f>
        <v>0.87112808010179021</v>
      </c>
      <c r="O57" s="3">
        <f>[4]Tabelle2!M56</f>
        <v>1.2326506664174441</v>
      </c>
      <c r="P57" s="3">
        <f>[4]Tabelle2!N56</f>
        <v>1.0351528856239423</v>
      </c>
      <c r="Q57" s="3">
        <f>[4]Tabelle2!O56</f>
        <v>1.0866430024357494</v>
      </c>
      <c r="R57" s="3">
        <f>[4]Tabelle2!P56</f>
        <v>1.3113001263098261</v>
      </c>
      <c r="S57" s="3">
        <f>[4]Tabelle2!Q56</f>
        <v>0.81464958690473388</v>
      </c>
      <c r="T57" s="3">
        <f>[4]Tabelle2!R56</f>
        <v>1.135513243572535</v>
      </c>
      <c r="U57" s="3">
        <f>[4]Tabelle2!S56</f>
        <v>0.86875450911017238</v>
      </c>
      <c r="V57" s="3">
        <f>[4]Tabelle2!Y56</f>
        <v>1.0941284422126243</v>
      </c>
      <c r="X57" s="18" t="str">
        <f t="shared" si="8"/>
        <v>BW</v>
      </c>
      <c r="Y57" s="9">
        <f t="shared" si="5"/>
        <v>0.6953675865136455</v>
      </c>
      <c r="Z57" s="18" t="str">
        <f t="shared" si="9"/>
        <v>NW</v>
      </c>
      <c r="AA57" s="9">
        <f t="shared" si="7"/>
        <v>1.3113001263098261</v>
      </c>
    </row>
    <row r="58" spans="1:27" x14ac:dyDescent="0.35">
      <c r="A58" t="str">
        <f>[4]Tabelle2!B57</f>
        <v>Öffentliche Verwaltung, Verteidigung; Sozialversicherung</v>
      </c>
      <c r="B58" s="3">
        <f>[4]Tabelle2!D57</f>
        <v>9.2613907223889189</v>
      </c>
      <c r="C58" s="3">
        <f>[4]Tabelle2!E57</f>
        <v>7.4263762901351429</v>
      </c>
      <c r="D58" s="3">
        <f>[4]Tabelle2!F57</f>
        <v>6.2070563226336626</v>
      </c>
      <c r="E58" s="3">
        <f>[4]Tabelle2!G57</f>
        <v>8.0384065594476635</v>
      </c>
      <c r="F58" s="3">
        <f>[4]Tabelle2!H57</f>
        <v>6.9431582702220576</v>
      </c>
      <c r="G58" s="3">
        <f>[4]Tabelle2!I57</f>
        <v>6.0073765927176508</v>
      </c>
      <c r="H58" s="14">
        <f>[4]Tabelle2!W57</f>
        <v>7.0093434845841767</v>
      </c>
      <c r="I58" s="3">
        <f>[4]Tabelle2!X57</f>
        <v>7.3713952661835753</v>
      </c>
      <c r="J58" s="3">
        <f>[4]Tabelle2!V57</f>
        <v>5.8857023772113175</v>
      </c>
      <c r="K58" s="3">
        <f>[4]Tabelle2!W57</f>
        <v>7.0093434845841767</v>
      </c>
      <c r="L58" s="3">
        <f>[4]Tabelle2!J57</f>
        <v>6.0070406078392198</v>
      </c>
      <c r="M58" s="3">
        <f>[4]Tabelle2!K57</f>
        <v>5.1371940328817685</v>
      </c>
      <c r="N58" s="3">
        <f>[4]Tabelle2!L57</f>
        <v>5.3448431799914982</v>
      </c>
      <c r="O58" s="3">
        <f>[4]Tabelle2!M57</f>
        <v>4.9590993108113191</v>
      </c>
      <c r="P58" s="3">
        <f>[4]Tabelle2!N57</f>
        <v>6.1825278240343593</v>
      </c>
      <c r="Q58" s="3">
        <f>[4]Tabelle2!O57</f>
        <v>6.5381788066826223</v>
      </c>
      <c r="R58" s="3">
        <f>[4]Tabelle2!P57</f>
        <v>5.7233654430293823</v>
      </c>
      <c r="S58" s="3">
        <f>[4]Tabelle2!Q57</f>
        <v>6.8235719648927047</v>
      </c>
      <c r="T58" s="3">
        <f>[4]Tabelle2!R57</f>
        <v>7.1251878983479608</v>
      </c>
      <c r="U58" s="3">
        <f>[4]Tabelle2!S57</f>
        <v>7.1072103816124521</v>
      </c>
      <c r="V58" s="3">
        <f>[4]Tabelle2!Y57</f>
        <v>6.083690190967614</v>
      </c>
      <c r="X58" s="18" t="str">
        <f t="shared" si="8"/>
        <v>HH</v>
      </c>
      <c r="Y58" s="9">
        <f t="shared" si="5"/>
        <v>4.9590993108113191</v>
      </c>
      <c r="Z58" s="18" t="str">
        <f t="shared" si="9"/>
        <v>SL</v>
      </c>
      <c r="AA58" s="9">
        <f t="shared" si="7"/>
        <v>7.1251878983479608</v>
      </c>
    </row>
    <row r="59" spans="1:27" x14ac:dyDescent="0.35">
      <c r="A59" t="str">
        <f>[4]Tabelle2!B58</f>
        <v>Erziehung und Unterricht</v>
      </c>
      <c r="B59" s="3">
        <f>[4]Tabelle2!D58</f>
        <v>4.1424197795797832</v>
      </c>
      <c r="C59" s="3">
        <f>[4]Tabelle2!E58</f>
        <v>5.1047541233696547</v>
      </c>
      <c r="D59" s="3">
        <f>[4]Tabelle2!F58</f>
        <v>5.3800877737993362</v>
      </c>
      <c r="E59" s="3">
        <f>[4]Tabelle2!G58</f>
        <v>4.6197407399789414</v>
      </c>
      <c r="F59" s="3">
        <f>[4]Tabelle2!H58</f>
        <v>4.566285875711567</v>
      </c>
      <c r="G59" s="3">
        <f>[4]Tabelle2!I58</f>
        <v>6.7029424823572477</v>
      </c>
      <c r="H59" s="14">
        <f>[4]Tabelle2!W58</f>
        <v>5.3385934089515468</v>
      </c>
      <c r="I59" s="3">
        <f>[4]Tabelle2!X58</f>
        <v>4.8455980647342995</v>
      </c>
      <c r="J59" s="3">
        <f>[4]Tabelle2!V58</f>
        <v>4.1414688355335576</v>
      </c>
      <c r="K59" s="3">
        <f>[4]Tabelle2!W58</f>
        <v>5.3385934089515468</v>
      </c>
      <c r="L59" s="3">
        <f>[4]Tabelle2!J58</f>
        <v>3.4845376586464951</v>
      </c>
      <c r="M59" s="3">
        <f>[4]Tabelle2!K58</f>
        <v>3.8109368307459115</v>
      </c>
      <c r="N59" s="3">
        <f>[4]Tabelle2!L58</f>
        <v>4.7339293518093326</v>
      </c>
      <c r="O59" s="3">
        <f>[4]Tabelle2!M58</f>
        <v>3.953545160668182</v>
      </c>
      <c r="P59" s="3">
        <f>[4]Tabelle2!N58</f>
        <v>4.0741162850059087</v>
      </c>
      <c r="Q59" s="3">
        <f>[4]Tabelle2!O58</f>
        <v>4.0245574889603661</v>
      </c>
      <c r="R59" s="3">
        <f>[4]Tabelle2!P58</f>
        <v>4.283777934143866</v>
      </c>
      <c r="S59" s="3">
        <f>[4]Tabelle2!Q58</f>
        <v>4.6074085304275325</v>
      </c>
      <c r="T59" s="3">
        <f>[4]Tabelle2!R58</f>
        <v>4.0591062289106858</v>
      </c>
      <c r="U59" s="3">
        <f>[4]Tabelle2!S58</f>
        <v>3.9059802987091392</v>
      </c>
      <c r="V59" s="3">
        <f>[4]Tabelle2!Y58</f>
        <v>4.2352194604292075</v>
      </c>
      <c r="X59" s="18" t="str">
        <f t="shared" si="8"/>
        <v>BW</v>
      </c>
      <c r="Y59" s="9">
        <f t="shared" si="5"/>
        <v>3.4845376586464951</v>
      </c>
      <c r="Z59" s="18" t="str">
        <f t="shared" si="9"/>
        <v>HB</v>
      </c>
      <c r="AA59" s="9">
        <f t="shared" si="7"/>
        <v>4.7339293518093326</v>
      </c>
    </row>
    <row r="60" spans="1:27" x14ac:dyDescent="0.35">
      <c r="A60" t="str">
        <f>[4]Tabelle2!B59</f>
        <v>Gesundheitswesen</v>
      </c>
      <c r="B60" s="3">
        <f>[4]Tabelle2!D59</f>
        <v>8.2142434465938017</v>
      </c>
      <c r="C60" s="3">
        <f>[4]Tabelle2!E59</f>
        <v>9.8104120127766361</v>
      </c>
      <c r="D60" s="3">
        <f>[4]Tabelle2!F59</f>
        <v>8.3172960246918564</v>
      </c>
      <c r="E60" s="3">
        <f>[4]Tabelle2!G59</f>
        <v>8.7391636949460221</v>
      </c>
      <c r="F60" s="3">
        <f>[4]Tabelle2!H59</f>
        <v>8.4851753598163793</v>
      </c>
      <c r="G60" s="3">
        <f>[4]Tabelle2!I59</f>
        <v>7.7163438818706007</v>
      </c>
      <c r="H60" s="14">
        <f>[4]Tabelle2!W59</f>
        <v>8.3524349219863403</v>
      </c>
      <c r="I60" s="3">
        <f>[4]Tabelle2!X59</f>
        <v>8.5822807344605483</v>
      </c>
      <c r="J60" s="3">
        <f>[4]Tabelle2!V59</f>
        <v>8.032611105562264</v>
      </c>
      <c r="K60" s="3">
        <f>[4]Tabelle2!W59</f>
        <v>8.3524349219863403</v>
      </c>
      <c r="L60" s="3">
        <f>[4]Tabelle2!J59</f>
        <v>7.6104684333618291</v>
      </c>
      <c r="M60" s="3">
        <f>[4]Tabelle2!K59</f>
        <v>7.9100620609779471</v>
      </c>
      <c r="N60" s="3">
        <f>[4]Tabelle2!L59</f>
        <v>7.3832326033618934</v>
      </c>
      <c r="O60" s="3">
        <f>[4]Tabelle2!M59</f>
        <v>7.3355615882531753</v>
      </c>
      <c r="P60" s="3">
        <f>[4]Tabelle2!N59</f>
        <v>7.0795349876408187</v>
      </c>
      <c r="Q60" s="3">
        <f>[4]Tabelle2!O59</f>
        <v>8.1857139570613739</v>
      </c>
      <c r="R60" s="3">
        <f>[4]Tabelle2!P59</f>
        <v>8.6355594312120392</v>
      </c>
      <c r="S60" s="3">
        <f>[4]Tabelle2!Q59</f>
        <v>8.7047555565088022</v>
      </c>
      <c r="T60" s="3">
        <f>[4]Tabelle2!R59</f>
        <v>9.2906497530717616</v>
      </c>
      <c r="U60" s="3">
        <f>[4]Tabelle2!S59</f>
        <v>8.5674385075391033</v>
      </c>
      <c r="V60" s="3">
        <f>[4]Tabelle2!Y59</f>
        <v>8.1054991742016291</v>
      </c>
      <c r="X60" s="18" t="str">
        <f t="shared" si="8"/>
        <v>HE</v>
      </c>
      <c r="Y60" s="9">
        <f t="shared" si="5"/>
        <v>7.0795349876408187</v>
      </c>
      <c r="Z60" s="18" t="str">
        <f t="shared" si="9"/>
        <v>SL</v>
      </c>
      <c r="AA60" s="9">
        <f t="shared" si="7"/>
        <v>9.2906497530717616</v>
      </c>
    </row>
    <row r="61" spans="1:27" x14ac:dyDescent="0.35">
      <c r="A61" t="str">
        <f>[4]Tabelle2!B60</f>
        <v>Heime (ohne Erholungs- und Ferienheime)</v>
      </c>
      <c r="B61" s="3">
        <f>[4]Tabelle2!D60</f>
        <v>3.7007056753221779</v>
      </c>
      <c r="C61" s="3">
        <f>[4]Tabelle2!E60</f>
        <v>3.7954499245485831</v>
      </c>
      <c r="D61" s="3">
        <f>[4]Tabelle2!F60</f>
        <v>3.3482872471215757</v>
      </c>
      <c r="E61" s="3">
        <f>[4]Tabelle2!G60</f>
        <v>4.4738551424729476</v>
      </c>
      <c r="F61" s="3">
        <f>[4]Tabelle2!H60</f>
        <v>3.4568913222836564</v>
      </c>
      <c r="G61" s="3">
        <f>[4]Tabelle2!I60</f>
        <v>2.3702423620983684</v>
      </c>
      <c r="H61" s="14">
        <f>[4]Tabelle2!W60</f>
        <v>3.3318416334314653</v>
      </c>
      <c r="I61" s="3">
        <f>[4]Tabelle2!X60</f>
        <v>3.6793069361245307</v>
      </c>
      <c r="J61" s="3">
        <f>[4]Tabelle2!V60</f>
        <v>3.1895939672862559</v>
      </c>
      <c r="K61" s="3">
        <f>[4]Tabelle2!W60</f>
        <v>3.3318416334314653</v>
      </c>
      <c r="L61" s="3">
        <f>[4]Tabelle2!J60</f>
        <v>2.8455809215470276</v>
      </c>
      <c r="M61" s="3">
        <f>[4]Tabelle2!K60</f>
        <v>2.8195827820397343</v>
      </c>
      <c r="N61" s="3">
        <f>[4]Tabelle2!L60</f>
        <v>2.2523613984036395</v>
      </c>
      <c r="O61" s="3">
        <f>[4]Tabelle2!M60</f>
        <v>1.8578265379225678</v>
      </c>
      <c r="P61" s="3">
        <f>[4]Tabelle2!N60</f>
        <v>2.6338202263981305</v>
      </c>
      <c r="Q61" s="3">
        <f>[4]Tabelle2!O60</f>
        <v>4.2063429038873661</v>
      </c>
      <c r="R61" s="3">
        <f>[4]Tabelle2!P60</f>
        <v>3.6328730210811062</v>
      </c>
      <c r="S61" s="3">
        <f>[4]Tabelle2!Q60</f>
        <v>3.6416021976527224</v>
      </c>
      <c r="T61" s="3">
        <f>[4]Tabelle2!R60</f>
        <v>3.7343770665978315</v>
      </c>
      <c r="U61" s="3">
        <f>[4]Tabelle2!S60</f>
        <v>4.3681646168450827</v>
      </c>
      <c r="V61" s="3">
        <f>[4]Tabelle2!Y60</f>
        <v>3.2547771923692741</v>
      </c>
      <c r="X61" s="18" t="str">
        <f t="shared" si="8"/>
        <v>HH</v>
      </c>
      <c r="Y61" s="9">
        <f t="shared" si="5"/>
        <v>1.8578265379225678</v>
      </c>
      <c r="Z61" s="18" t="str">
        <f t="shared" si="9"/>
        <v>SH</v>
      </c>
      <c r="AA61" s="9">
        <f t="shared" si="7"/>
        <v>4.3681646168450827</v>
      </c>
    </row>
    <row r="62" spans="1:27" x14ac:dyDescent="0.35">
      <c r="A62" t="str">
        <f>[4]Tabelle2!B61</f>
        <v>Sozialwesen (ohne Heime)</v>
      </c>
      <c r="B62" s="3">
        <f>[4]Tabelle2!D61</f>
        <v>6.4926452017209195</v>
      </c>
      <c r="C62" s="3">
        <f>[4]Tabelle2!E61</f>
        <v>7.4331373911883762</v>
      </c>
      <c r="D62" s="3">
        <f>[4]Tabelle2!F61</f>
        <v>5.5185717751180441</v>
      </c>
      <c r="E62" s="3">
        <f>[4]Tabelle2!G61</f>
        <v>5.5523921290781306</v>
      </c>
      <c r="F62" s="3">
        <f>[4]Tabelle2!H61</f>
        <v>5.30358334236589</v>
      </c>
      <c r="G62" s="3">
        <f>[4]Tabelle2!I61</f>
        <v>5.5213237584743657</v>
      </c>
      <c r="H62" s="14">
        <f>[4]Tabelle2!W61</f>
        <v>5.8069040132633258</v>
      </c>
      <c r="I62" s="3">
        <f>[4]Tabelle2!X61</f>
        <v>5.9100958860440143</v>
      </c>
      <c r="J62" s="3">
        <f>[4]Tabelle2!V61</f>
        <v>4.2700373873115796</v>
      </c>
      <c r="K62" s="3">
        <f>[4]Tabelle2!W61</f>
        <v>5.8069040132633258</v>
      </c>
      <c r="L62" s="3">
        <f>[4]Tabelle2!J61</f>
        <v>3.2724431685687758</v>
      </c>
      <c r="M62" s="3">
        <f>[4]Tabelle2!K61</f>
        <v>3.2754432376087896</v>
      </c>
      <c r="N62" s="3">
        <f>[4]Tabelle2!L61</f>
        <v>5.0248813821565514</v>
      </c>
      <c r="O62" s="3">
        <f>[4]Tabelle2!M61</f>
        <v>3.6283757782754242</v>
      </c>
      <c r="P62" s="3">
        <f>[4]Tabelle2!N61</f>
        <v>4.156298931611186</v>
      </c>
      <c r="Q62" s="3">
        <f>[4]Tabelle2!O61</f>
        <v>4.6623630073703843</v>
      </c>
      <c r="R62" s="3">
        <f>[4]Tabelle2!P61</f>
        <v>5.2052180623426532</v>
      </c>
      <c r="S62" s="3">
        <f>[4]Tabelle2!Q61</f>
        <v>4.3375822759005676</v>
      </c>
      <c r="T62" s="3">
        <f>[4]Tabelle2!R61</f>
        <v>4.5702055675271032</v>
      </c>
      <c r="U62" s="3">
        <f>[4]Tabelle2!S61</f>
        <v>5.3769349197228209</v>
      </c>
      <c r="V62" s="3">
        <f>[4]Tabelle2!Y61</f>
        <v>4.488734318365367</v>
      </c>
      <c r="X62" s="18" t="str">
        <f t="shared" si="8"/>
        <v>BW</v>
      </c>
      <c r="Y62" s="9">
        <f t="shared" si="5"/>
        <v>3.2724431685687758</v>
      </c>
      <c r="Z62" s="18" t="str">
        <f t="shared" si="9"/>
        <v>SH</v>
      </c>
      <c r="AA62" s="9">
        <f t="shared" si="7"/>
        <v>5.3769349197228209</v>
      </c>
    </row>
    <row r="63" spans="1:27" x14ac:dyDescent="0.35">
      <c r="A63" t="str">
        <f>[4]Tabelle2!B62</f>
        <v>Kreative, künstlerische und unterhaltende Tätigkeiten</v>
      </c>
      <c r="B63" s="3">
        <f>[4]Tabelle2!D62</f>
        <v>0.1904150348528563</v>
      </c>
      <c r="C63" s="3">
        <f>[4]Tabelle2!E62</f>
        <v>0.26976035484184152</v>
      </c>
      <c r="D63" s="3">
        <f>[4]Tabelle2!F62</f>
        <v>0.41889189314930275</v>
      </c>
      <c r="E63" s="3">
        <f>[4]Tabelle2!G62</f>
        <v>0.18571225386850015</v>
      </c>
      <c r="F63" s="3">
        <f>[4]Tabelle2!H62</f>
        <v>0.33225025805932601</v>
      </c>
      <c r="G63" s="3">
        <f>[4]Tabelle2!I62</f>
        <v>0.52449072384663564</v>
      </c>
      <c r="H63" s="14">
        <f>[4]Tabelle2!W62</f>
        <v>0.36181377291673172</v>
      </c>
      <c r="I63" s="3">
        <f>[4]Tabelle2!X62</f>
        <v>0.30303191057434242</v>
      </c>
      <c r="J63" s="3">
        <f>[4]Tabelle2!V62</f>
        <v>0.20911296788516098</v>
      </c>
      <c r="K63" s="3">
        <f>[4]Tabelle2!W62</f>
        <v>0.36181377291673172</v>
      </c>
      <c r="L63" s="3">
        <f>[4]Tabelle2!J62</f>
        <v>0.17422705012974815</v>
      </c>
      <c r="M63" s="3">
        <f>[4]Tabelle2!K62</f>
        <v>0.17581591333421029</v>
      </c>
      <c r="N63" s="3">
        <f>[4]Tabelle2!L62</f>
        <v>0.34207102156321534</v>
      </c>
      <c r="O63" s="3">
        <f>[4]Tabelle2!M62</f>
        <v>0.43346040841642286</v>
      </c>
      <c r="P63" s="3">
        <f>[4]Tabelle2!N62</f>
        <v>0.18356941535203439</v>
      </c>
      <c r="Q63" s="3">
        <f>[4]Tabelle2!O62</f>
        <v>0.14103326818497669</v>
      </c>
      <c r="R63" s="3">
        <f>[4]Tabelle2!P62</f>
        <v>0.20824575833981271</v>
      </c>
      <c r="S63" s="3">
        <f>[4]Tabelle2!Q62</f>
        <v>0.14334514190169137</v>
      </c>
      <c r="T63" s="3">
        <f>[4]Tabelle2!R62</f>
        <v>0.14738667558079505</v>
      </c>
      <c r="U63" s="3">
        <f>[4]Tabelle2!S62</f>
        <v>0.17491257427009754</v>
      </c>
      <c r="V63" s="3">
        <f>[4]Tabelle2!Y62</f>
        <v>0.22163897234214983</v>
      </c>
      <c r="X63" s="18" t="str">
        <f t="shared" si="8"/>
        <v>NI</v>
      </c>
      <c r="Y63" s="9">
        <f t="shared" si="5"/>
        <v>0.14103326818497669</v>
      </c>
      <c r="Z63" s="18" t="str">
        <f t="shared" si="9"/>
        <v>HH</v>
      </c>
      <c r="AA63" s="9">
        <f t="shared" si="7"/>
        <v>0.43346040841642286</v>
      </c>
    </row>
    <row r="64" spans="1:27" x14ac:dyDescent="0.35">
      <c r="A64" t="str">
        <f>[4]Tabelle2!B63</f>
        <v>Bibl.,Archive,Museen,zoolog.u.ä.Gärten</v>
      </c>
      <c r="B64" s="3">
        <f>[4]Tabelle2!D63</f>
        <v>0.13825558294128962</v>
      </c>
      <c r="C64" s="3">
        <f>[4]Tabelle2!E63</f>
        <v>0.26785316480118582</v>
      </c>
      <c r="D64" s="3">
        <f>[4]Tabelle2!F63</f>
        <v>0.18947910562488657</v>
      </c>
      <c r="E64" s="3">
        <f>[4]Tabelle2!G63</f>
        <v>0.12837284980527472</v>
      </c>
      <c r="F64" s="3">
        <f>[4]Tabelle2!H63</f>
        <v>0.15501266236895536</v>
      </c>
      <c r="G64" s="3">
        <f>[4]Tabelle2!I63</f>
        <v>0.39210372610897792</v>
      </c>
      <c r="H64" s="14">
        <f>[4]Tabelle2!W63</f>
        <v>0.23139697983236515</v>
      </c>
      <c r="I64" s="3">
        <f>[4]Tabelle2!X63</f>
        <v>0.17332703333333335</v>
      </c>
      <c r="J64" s="3">
        <f>[4]Tabelle2!V63</f>
        <v>0.11245050349931192</v>
      </c>
      <c r="K64" s="3">
        <f>[4]Tabelle2!W63</f>
        <v>0.23139697983236515</v>
      </c>
      <c r="L64" s="3">
        <f>[4]Tabelle2!J63</f>
        <v>8.7241997675715069E-2</v>
      </c>
      <c r="M64" s="3">
        <f>[4]Tabelle2!K63</f>
        <v>8.4972153747405688E-2</v>
      </c>
      <c r="N64" s="3">
        <f>[4]Tabelle2!L63</f>
        <v>0.22029028181275082</v>
      </c>
      <c r="O64" s="3">
        <f>[4]Tabelle2!M63</f>
        <v>0.16322341794715819</v>
      </c>
      <c r="P64" s="3">
        <f>[4]Tabelle2!N63</f>
        <v>0.11286887183132564</v>
      </c>
      <c r="Q64" s="3">
        <f>[4]Tabelle2!O63</f>
        <v>0.12543974803662644</v>
      </c>
      <c r="R64" s="3">
        <f>[4]Tabelle2!P63</f>
        <v>7.9950370749531541E-2</v>
      </c>
      <c r="S64" s="3">
        <f>[4]Tabelle2!Q63</f>
        <v>8.0410306432656134E-2</v>
      </c>
      <c r="T64" s="3">
        <f>[4]Tabelle2!R63</f>
        <v>4.9554877077955604E-2</v>
      </c>
      <c r="U64" s="3">
        <f>[4]Tabelle2!S63</f>
        <v>0.10678918617351302</v>
      </c>
      <c r="V64" s="3">
        <f>[4]Tabelle2!Y63</f>
        <v>0.12057105869998436</v>
      </c>
      <c r="X64" s="18" t="str">
        <f t="shared" si="8"/>
        <v>SL</v>
      </c>
      <c r="Y64" s="9">
        <f t="shared" si="5"/>
        <v>4.9554877077955604E-2</v>
      </c>
      <c r="Z64" s="18" t="str">
        <f t="shared" si="9"/>
        <v>HB</v>
      </c>
      <c r="AA64" s="9">
        <f t="shared" si="7"/>
        <v>0.22029028181275082</v>
      </c>
    </row>
    <row r="65" spans="1:27" x14ac:dyDescent="0.35">
      <c r="A65" t="str">
        <f>[4]Tabelle2!B64</f>
        <v>Spiel-, Wett- und Lotteriewesen</v>
      </c>
      <c r="B65" s="3">
        <f>[4]Tabelle2!D64</f>
        <v>0.10781976566534288</v>
      </c>
      <c r="C65" s="3">
        <f>[4]Tabelle2!E64</f>
        <v>0.1310626973396094</v>
      </c>
      <c r="D65" s="3">
        <f>[4]Tabelle2!F64</f>
        <v>8.9568519022673654E-2</v>
      </c>
      <c r="E65" s="3">
        <f>[4]Tabelle2!G64</f>
        <v>0.13268588329675629</v>
      </c>
      <c r="F65" s="3">
        <f>[4]Tabelle2!H64</f>
        <v>0.13202787272611191</v>
      </c>
      <c r="G65" s="3">
        <f>[4]Tabelle2!I64</f>
        <v>9.4114266973271868E-2</v>
      </c>
      <c r="H65" s="14">
        <f>[4]Tabelle2!W64</f>
        <v>0.10769895700485423</v>
      </c>
      <c r="I65" s="3">
        <f>[4]Tabelle2!X64</f>
        <v>0.11260766333870102</v>
      </c>
      <c r="J65" s="3">
        <f>[4]Tabelle2!V64</f>
        <v>0.14373159784740391</v>
      </c>
      <c r="K65" s="3">
        <f>[4]Tabelle2!W64</f>
        <v>0.10769895700485423</v>
      </c>
      <c r="L65" s="3">
        <f>[4]Tabelle2!J64</f>
        <v>0.13841189998099865</v>
      </c>
      <c r="M65" s="3">
        <f>[4]Tabelle2!K64</f>
        <v>0.11592358284846234</v>
      </c>
      <c r="N65" s="3">
        <f>[4]Tabelle2!L64</f>
        <v>0.12292311371037461</v>
      </c>
      <c r="O65" s="3">
        <f>[4]Tabelle2!M64</f>
        <v>0.13916744195381642</v>
      </c>
      <c r="P65" s="3">
        <f>[4]Tabelle2!N64</f>
        <v>0.14980776760338135</v>
      </c>
      <c r="Q65" s="3">
        <f>[4]Tabelle2!O64</f>
        <v>0.14728949134022112</v>
      </c>
      <c r="R65" s="3">
        <f>[4]Tabelle2!P64</f>
        <v>0.15792060936882121</v>
      </c>
      <c r="S65" s="3">
        <f>[4]Tabelle2!Q64</f>
        <v>0.20870024411953567</v>
      </c>
      <c r="T65" s="3">
        <f>[4]Tabelle2!R64</f>
        <v>0.24057181373257616</v>
      </c>
      <c r="U65" s="3">
        <f>[4]Tabelle2!S64</f>
        <v>0.16390350036498652</v>
      </c>
      <c r="V65" s="3">
        <f>[4]Tabelle2!Y64</f>
        <v>0.13956739641643542</v>
      </c>
      <c r="X65" s="18" t="str">
        <f t="shared" si="8"/>
        <v>BY</v>
      </c>
      <c r="Y65" s="9">
        <f t="shared" si="5"/>
        <v>0.11592358284846234</v>
      </c>
      <c r="Z65" s="18" t="str">
        <f t="shared" si="9"/>
        <v>SL</v>
      </c>
      <c r="AA65" s="9">
        <f t="shared" si="7"/>
        <v>0.24057181373257616</v>
      </c>
    </row>
    <row r="66" spans="1:27" x14ac:dyDescent="0.35">
      <c r="A66" t="str">
        <f>[4]Tabelle2!B65</f>
        <v>sonstige persönliche Dienstleistungen</v>
      </c>
      <c r="B66" s="3">
        <f>[4]Tabelle2!D65</f>
        <v>1.9057898635540771</v>
      </c>
      <c r="C66" s="3">
        <f>[4]Tabelle2!E65</f>
        <v>1.9131515544214148</v>
      </c>
      <c r="D66" s="3">
        <f>[4]Tabelle2!F65</f>
        <v>1.6187402509097453</v>
      </c>
      <c r="E66" s="3">
        <f>[4]Tabelle2!G65</f>
        <v>1.7578491115135293</v>
      </c>
      <c r="F66" s="3">
        <f>[4]Tabelle2!H65</f>
        <v>1.600877133624047</v>
      </c>
      <c r="G66" s="3">
        <f>[4]Tabelle2!I65</f>
        <v>1.5364658526482726</v>
      </c>
      <c r="H66" s="14">
        <f>[4]Tabelle2!W65</f>
        <v>1.6787870738274564</v>
      </c>
      <c r="I66" s="3">
        <f>[4]Tabelle2!X65</f>
        <v>1.7302135751476113</v>
      </c>
      <c r="J66" s="3">
        <f>[4]Tabelle2!V65</f>
        <v>1.5427734033330036</v>
      </c>
      <c r="K66" s="3">
        <f>[4]Tabelle2!W65</f>
        <v>1.6787870738274564</v>
      </c>
      <c r="L66" s="3">
        <f>[4]Tabelle2!J65</f>
        <v>1.3882482220836845</v>
      </c>
      <c r="M66" s="3">
        <f>[4]Tabelle2!K65</f>
        <v>1.3682622336769226</v>
      </c>
      <c r="N66" s="3">
        <f>[4]Tabelle2!L65</f>
        <v>1.4105235042795554</v>
      </c>
      <c r="O66" s="3">
        <f>[4]Tabelle2!M65</f>
        <v>1.7197582132558016</v>
      </c>
      <c r="P66" s="3">
        <f>[4]Tabelle2!N65</f>
        <v>1.3802409226655223</v>
      </c>
      <c r="Q66" s="3">
        <f>[4]Tabelle2!O65</f>
        <v>1.6752857734126787</v>
      </c>
      <c r="R66" s="3">
        <f>[4]Tabelle2!P65</f>
        <v>1.6692607652056786</v>
      </c>
      <c r="S66" s="3">
        <f>[4]Tabelle2!Q65</f>
        <v>1.7922214635973654</v>
      </c>
      <c r="T66" s="3">
        <f>[4]Tabelle2!R65</f>
        <v>1.7854865304594734</v>
      </c>
      <c r="U66" s="3">
        <f>[4]Tabelle2!S65</f>
        <v>1.8653860228104808</v>
      </c>
      <c r="V66" s="3">
        <f>[4]Tabelle2!Y65</f>
        <v>1.5677026861234677</v>
      </c>
      <c r="X66" s="18" t="str">
        <f t="shared" si="8"/>
        <v>BY</v>
      </c>
      <c r="Y66" s="9">
        <f t="shared" si="5"/>
        <v>1.3682622336769226</v>
      </c>
      <c r="Z66" s="18" t="str">
        <f t="shared" si="9"/>
        <v>SH</v>
      </c>
      <c r="AA66" s="9">
        <f t="shared" si="7"/>
        <v>1.8653860228104808</v>
      </c>
    </row>
    <row r="67" spans="1:27" x14ac:dyDescent="0.35">
      <c r="A67" t="str">
        <f>[4]Tabelle2!B66</f>
        <v>Kirchen, Verbände, extraterritoriale Organisationen</v>
      </c>
      <c r="B67" s="3">
        <f>[4]Tabelle2!D66</f>
        <v>1.2027133800866683</v>
      </c>
      <c r="C67" s="3">
        <f>[4]Tabelle2!E66</f>
        <v>1.176667955084562</v>
      </c>
      <c r="D67" s="3">
        <f>[4]Tabelle2!F66</f>
        <v>1.3851440193650393</v>
      </c>
      <c r="E67" s="3">
        <f>[4]Tabelle2!G66</f>
        <v>0.99074553436679402</v>
      </c>
      <c r="F67" s="3">
        <f>[4]Tabelle2!H66</f>
        <v>1.4835274237253073</v>
      </c>
      <c r="G67" s="3">
        <f>[4]Tabelle2!I66</f>
        <v>3.3055658901452576</v>
      </c>
      <c r="H67" s="14">
        <f>[4]Tabelle2!W66</f>
        <v>1.8137617058888915</v>
      </c>
      <c r="I67" s="3">
        <f>[4]Tabelle2!X66</f>
        <v>1.2747115964573268</v>
      </c>
      <c r="J67" s="3">
        <f>[4]Tabelle2!V66</f>
        <v>1.541483016099185</v>
      </c>
      <c r="K67" s="3">
        <f>[4]Tabelle2!W66</f>
        <v>1.8137617058888915</v>
      </c>
      <c r="L67" s="3">
        <f>[4]Tabelle2!J66</f>
        <v>1.2774202984050598</v>
      </c>
      <c r="M67" s="3">
        <f>[4]Tabelle2!K66</f>
        <v>1.3488231657520575</v>
      </c>
      <c r="N67" s="3">
        <f>[4]Tabelle2!L66</f>
        <v>2.4973581703544565</v>
      </c>
      <c r="O67" s="3">
        <f>[4]Tabelle2!M66</f>
        <v>1.1987318029479048</v>
      </c>
      <c r="P67" s="3">
        <f>[4]Tabelle2!N66</f>
        <v>1.5452927773811298</v>
      </c>
      <c r="Q67" s="3">
        <f>[4]Tabelle2!O66</f>
        <v>1.2612501979054638</v>
      </c>
      <c r="R67" s="3">
        <f>[4]Tabelle2!P66</f>
        <v>1.5491555963989974</v>
      </c>
      <c r="S67" s="3">
        <f>[4]Tabelle2!Q66</f>
        <v>1.8199234052781801</v>
      </c>
      <c r="T67" s="3">
        <f>[4]Tabelle2!R66</f>
        <v>0.86628147434176572</v>
      </c>
      <c r="U67" s="3">
        <f>[4]Tabelle2!S66</f>
        <v>1.7115439669570061</v>
      </c>
      <c r="V67" s="3">
        <f>[4]Tabelle2!Y66</f>
        <v>1.5057742564982666</v>
      </c>
      <c r="X67" s="18" t="str">
        <f t="shared" si="8"/>
        <v>SL</v>
      </c>
      <c r="Y67" s="9">
        <f t="shared" si="5"/>
        <v>0.86628147434176572</v>
      </c>
      <c r="Z67" s="18" t="str">
        <f t="shared" si="9"/>
        <v>HB</v>
      </c>
      <c r="AA67" s="9">
        <f t="shared" si="7"/>
        <v>2.4973581703544565</v>
      </c>
    </row>
    <row r="68" spans="1:27" x14ac:dyDescent="0.35">
      <c r="B68" s="3"/>
      <c r="C68" s="3"/>
      <c r="D68" s="3"/>
      <c r="E68" s="3"/>
      <c r="F68" s="3"/>
      <c r="G68" s="3"/>
      <c r="H68" s="14"/>
      <c r="I68" s="3"/>
      <c r="J68" s="3"/>
      <c r="K68" s="3"/>
      <c r="L68" s="3"/>
      <c r="M68" s="3"/>
      <c r="N68" s="3"/>
      <c r="O68" s="3"/>
      <c r="P68" s="3"/>
      <c r="Q68" s="3"/>
      <c r="R68" s="3"/>
      <c r="S68" s="3"/>
      <c r="T68" s="3"/>
      <c r="U68" s="3"/>
      <c r="V68" s="3"/>
    </row>
    <row r="69" spans="1:27" x14ac:dyDescent="0.35">
      <c r="A69" t="s">
        <v>941</v>
      </c>
    </row>
    <row r="71" spans="1:27" x14ac:dyDescent="0.35">
      <c r="A71" s="4" t="s">
        <v>440</v>
      </c>
    </row>
    <row r="72" spans="1:27" x14ac:dyDescent="0.35">
      <c r="A72" t="str">
        <f>[4]Tabelle3!B4</f>
        <v>Verarbeitendes Gewerbe</v>
      </c>
      <c r="B72" s="3">
        <f>[4]Tabelle3!D4</f>
        <v>100</v>
      </c>
      <c r="C72" s="3">
        <f>[4]Tabelle3!E4</f>
        <v>100</v>
      </c>
      <c r="D72" s="3">
        <f>[4]Tabelle3!F4</f>
        <v>100</v>
      </c>
      <c r="E72" s="3">
        <f>[4]Tabelle3!G4</f>
        <v>100</v>
      </c>
      <c r="F72" s="3">
        <f>[4]Tabelle3!H4</f>
        <v>100</v>
      </c>
      <c r="G72" s="3">
        <f>[4]Tabelle3!I4</f>
        <v>100</v>
      </c>
      <c r="H72" s="14">
        <f>[4]Tabelle3!W4</f>
        <v>100</v>
      </c>
      <c r="I72" s="3">
        <f>[4]Tabelle3!X4</f>
        <v>100</v>
      </c>
      <c r="J72" s="3">
        <f>[4]Tabelle3!V4</f>
        <v>100</v>
      </c>
      <c r="K72" s="3">
        <f>[4]Tabelle3!U4</f>
        <v>100</v>
      </c>
      <c r="L72" s="3">
        <f>[4]Tabelle3!J4</f>
        <v>100</v>
      </c>
      <c r="M72" s="3">
        <f>[4]Tabelle3!K4</f>
        <v>100</v>
      </c>
      <c r="N72" s="3">
        <f>[4]Tabelle3!L4</f>
        <v>100</v>
      </c>
      <c r="O72" s="3">
        <f>[4]Tabelle3!M4</f>
        <v>100</v>
      </c>
      <c r="P72" s="3">
        <f>[4]Tabelle3!N4</f>
        <v>100</v>
      </c>
      <c r="Q72" s="3">
        <f>[4]Tabelle3!O4</f>
        <v>100</v>
      </c>
      <c r="R72" s="3">
        <f>[4]Tabelle3!P4</f>
        <v>100</v>
      </c>
      <c r="S72" s="3">
        <f>[4]Tabelle3!Q4</f>
        <v>100</v>
      </c>
      <c r="T72" s="3">
        <f>[4]Tabelle3!R4</f>
        <v>100</v>
      </c>
      <c r="U72" s="3">
        <f>[4]Tabelle3!S4</f>
        <v>100</v>
      </c>
      <c r="V72" s="3">
        <f>[4]Tabelle3!Z4</f>
        <v>100</v>
      </c>
    </row>
    <row r="73" spans="1:27" x14ac:dyDescent="0.35">
      <c r="A73" t="str">
        <f>[4]Tabelle3!B5</f>
        <v>Nahrungs- und Genussmittel</v>
      </c>
      <c r="B73" s="3">
        <f>[4]Tabelle3!D5</f>
        <v>14.530434223846086</v>
      </c>
      <c r="C73" s="3">
        <f>[4]Tabelle3!E5</f>
        <v>23.979383997320863</v>
      </c>
      <c r="D73" s="3">
        <f>[4]Tabelle3!F5</f>
        <v>10.261078694505988</v>
      </c>
      <c r="E73" s="3">
        <f>[4]Tabelle3!G5</f>
        <v>18.631119274467377</v>
      </c>
      <c r="F73" s="3">
        <f>[4]Tabelle3!H5</f>
        <v>12.230039841909358</v>
      </c>
      <c r="G73" s="3">
        <f>[4]Tabelle3!I5</f>
        <v>13.482580073539944</v>
      </c>
      <c r="H73" s="14">
        <f>[4]Tabelle3!W5</f>
        <v>13.78085075391267</v>
      </c>
      <c r="I73" s="3">
        <f>[4]Tabelle3!X5</f>
        <v>13.82173485331654</v>
      </c>
      <c r="J73" s="3">
        <f>[4]Tabelle3!V5</f>
        <v>10.368120527173842</v>
      </c>
      <c r="K73" s="3">
        <f>[4]Tabelle3!U5</f>
        <v>10.309625459319417</v>
      </c>
      <c r="L73" s="3">
        <f>[4]Tabelle3!J5</f>
        <v>6.2306273929841227</v>
      </c>
      <c r="M73" s="3">
        <f>[4]Tabelle3!K5</f>
        <v>9.6736181801203465</v>
      </c>
      <c r="N73" s="3">
        <f>[4]Tabelle3!L5</f>
        <v>11.337909850961074</v>
      </c>
      <c r="O73" s="3">
        <f>[4]Tabelle3!M5</f>
        <v>7.0614829531895085</v>
      </c>
      <c r="P73" s="3">
        <f>[4]Tabelle3!N5</f>
        <v>10.073314984579007</v>
      </c>
      <c r="Q73" s="3">
        <f>[4]Tabelle3!O5</f>
        <v>16.821186809571817</v>
      </c>
      <c r="R73" s="3">
        <f>[4]Tabelle3!P5</f>
        <v>11.256737727617839</v>
      </c>
      <c r="S73" s="3">
        <f>[4]Tabelle3!Q5</f>
        <v>11.145852159510754</v>
      </c>
      <c r="T73" s="3">
        <f>[4]Tabelle3!R5</f>
        <v>10.755672972327385</v>
      </c>
      <c r="U73" s="3">
        <f>[4]Tabelle3!S5</f>
        <v>18.256629046501068</v>
      </c>
      <c r="V73" s="3">
        <f>[4]Tabelle3!Z5</f>
        <v>10.777534886010585</v>
      </c>
      <c r="X73" s="18" t="str">
        <f t="shared" ref="X73:X93" si="10">HLOOKUP(Y73,$L73:$U179,ROW(L$111)-ROW(X73)+1,0)</f>
        <v>BW</v>
      </c>
      <c r="Y73" s="9">
        <f t="shared" ref="Y73:Y93" si="11">MIN(L73:U73)</f>
        <v>6.2306273929841227</v>
      </c>
      <c r="Z73" s="18" t="str">
        <f t="shared" ref="Z73:Z93" si="12">HLOOKUP(AA73,$L73:$U179,ROW(N$111)-ROW(Z73)+1,0)</f>
        <v>SH</v>
      </c>
      <c r="AA73" s="9">
        <f t="shared" ref="AA73:AA93" si="13">MAX(L73:U73)</f>
        <v>18.256629046501068</v>
      </c>
    </row>
    <row r="74" spans="1:27" x14ac:dyDescent="0.35">
      <c r="A74" t="str">
        <f>[4]Tabelle3!B6</f>
        <v>Tabakverarbeitung</v>
      </c>
      <c r="B74" s="3">
        <f>[4]Tabelle3!D6</f>
        <v>-4.0000000000000001E-8</v>
      </c>
      <c r="C74" s="3">
        <f>[4]Tabelle3!E6</f>
        <v>-4.0000000000000001E-8</v>
      </c>
      <c r="D74" s="3">
        <f>[4]Tabelle3!F6</f>
        <v>0.10456507934788781</v>
      </c>
      <c r="E74" s="3">
        <f>[4]Tabelle3!G6</f>
        <v>5.8585929050985412E-2</v>
      </c>
      <c r="F74" s="3">
        <f>[4]Tabelle3!H6</f>
        <v>0.13764620913971093</v>
      </c>
      <c r="G74" s="3">
        <f>[4]Tabelle3!I6</f>
        <v>9.327919137913343E-2</v>
      </c>
      <c r="H74" s="14">
        <f>[4]Tabelle3!W6</f>
        <v>9.0293566020773139E-2</v>
      </c>
      <c r="I74" s="3">
        <f>[4]Tabelle3!X6</f>
        <v>8.9884324979107949E-2</v>
      </c>
      <c r="J74" s="3">
        <f>[4]Tabelle3!V6</f>
        <v>0.11024679356339399</v>
      </c>
      <c r="K74" s="3">
        <f>[4]Tabelle3!U6</f>
        <v>0.11056547519220283</v>
      </c>
      <c r="L74" s="3">
        <f>[4]Tabelle3!J6</f>
        <v>2.0031468206893853E-2</v>
      </c>
      <c r="M74" s="3">
        <f>[4]Tabelle3!K6</f>
        <v>4.9805963438501931E-2</v>
      </c>
      <c r="N74" s="3">
        <f>[4]Tabelle3!L6</f>
        <v>0.36515003668151613</v>
      </c>
      <c r="O74" s="3">
        <f>[4]Tabelle3!M6</f>
        <v>0.9409928016369149</v>
      </c>
      <c r="P74" s="3">
        <f>[4]Tabelle3!N6</f>
        <v>6.7195030710711671E-3</v>
      </c>
      <c r="Q74" s="3">
        <f>[4]Tabelle3!O6</f>
        <v>0.15088468570960922</v>
      </c>
      <c r="R74" s="3">
        <f>[4]Tabelle3!P6</f>
        <v>5.3682588301481649E-2</v>
      </c>
      <c r="S74" s="3">
        <f>[4]Tabelle3!Q6</f>
        <v>0.75106550544407324</v>
      </c>
      <c r="T74" s="3">
        <f>[4]Tabelle3!R6</f>
        <v>0.36244177536074479</v>
      </c>
      <c r="U74" s="3">
        <f>[4]Tabelle3!S6</f>
        <v>0.50932977137187174</v>
      </c>
      <c r="V74" s="3">
        <f>[4]Tabelle3!Z6</f>
        <v>0.10783260567411319</v>
      </c>
      <c r="X74" s="18" t="str">
        <f t="shared" si="10"/>
        <v>HE</v>
      </c>
      <c r="Y74" s="9">
        <f t="shared" si="11"/>
        <v>6.7195030710711671E-3</v>
      </c>
      <c r="Z74" s="18" t="str">
        <f t="shared" si="12"/>
        <v>HH</v>
      </c>
      <c r="AA74" s="9">
        <f t="shared" si="13"/>
        <v>0.9409928016369149</v>
      </c>
    </row>
    <row r="75" spans="1:27" x14ac:dyDescent="0.35">
      <c r="A75" t="str">
        <f>[4]Tabelle3!B7</f>
        <v>Herst. von Textilien und Bekleidung, Lederwaren</v>
      </c>
      <c r="B75" s="3">
        <f>[4]Tabelle3!D7</f>
        <v>0.42739121280219261</v>
      </c>
      <c r="C75" s="3">
        <f>[4]Tabelle3!E7</f>
        <v>1.326879042646552</v>
      </c>
      <c r="D75" s="3">
        <f>[4]Tabelle3!F7</f>
        <v>3.6644561612683111</v>
      </c>
      <c r="E75" s="3">
        <f>[4]Tabelle3!G7</f>
        <v>0.76161754766281042</v>
      </c>
      <c r="F75" s="3">
        <f>[4]Tabelle3!H7</f>
        <v>1.0397410385429404</v>
      </c>
      <c r="G75" s="3">
        <f>[4]Tabelle3!I7</f>
        <v>0.58299514611958392</v>
      </c>
      <c r="H75" s="14">
        <f>[4]Tabelle3!W7</f>
        <v>1.8362323115432448</v>
      </c>
      <c r="I75" s="3">
        <f>[4]Tabelle3!X7</f>
        <v>2.0080141064678387</v>
      </c>
      <c r="J75" s="3">
        <f>[4]Tabelle3!V7</f>
        <v>1.5225102691964827</v>
      </c>
      <c r="K75" s="3">
        <f>[4]Tabelle3!U7</f>
        <v>1.5401560276519957</v>
      </c>
      <c r="L75" s="3">
        <f>[4]Tabelle3!J7</f>
        <v>1.4272072565302716</v>
      </c>
      <c r="M75" s="3">
        <f>[4]Tabelle3!K7</f>
        <v>2.0861164176362621</v>
      </c>
      <c r="N75" s="3">
        <f>[4]Tabelle3!L7</f>
        <v>0.76864086141459143</v>
      </c>
      <c r="O75" s="3">
        <f>[4]Tabelle3!M7</f>
        <v>0.43865152250757999</v>
      </c>
      <c r="P75" s="3">
        <f>[4]Tabelle3!N7</f>
        <v>1.1365626637354662</v>
      </c>
      <c r="Q75" s="3">
        <f>[4]Tabelle3!O7</f>
        <v>1.1106427353320367</v>
      </c>
      <c r="R75" s="3">
        <f>[4]Tabelle3!P7</f>
        <v>1.7536585974485468</v>
      </c>
      <c r="S75" s="3">
        <f>[4]Tabelle3!Q7</f>
        <v>1.3441505580602959</v>
      </c>
      <c r="T75" s="3">
        <f>[4]Tabelle3!R7</f>
        <v>0.16606860787432118</v>
      </c>
      <c r="U75" s="3">
        <f>[4]Tabelle3!S7</f>
        <v>0.80869648560906215</v>
      </c>
      <c r="V75" s="3">
        <f>[4]Tabelle3!Z7</f>
        <v>1.5800650073116718</v>
      </c>
      <c r="X75" s="18" t="str">
        <f t="shared" si="10"/>
        <v>SL</v>
      </c>
      <c r="Y75" s="9">
        <f t="shared" si="11"/>
        <v>0.16606860787432118</v>
      </c>
      <c r="Z75" s="18" t="str">
        <f t="shared" si="12"/>
        <v>BY</v>
      </c>
      <c r="AA75" s="9">
        <f t="shared" si="13"/>
        <v>2.0861164176362621</v>
      </c>
    </row>
    <row r="76" spans="1:27" x14ac:dyDescent="0.35">
      <c r="A76" t="str">
        <f>[4]Tabelle3!B8</f>
        <v>Herst. v.Holz-, Flecht-, Korb- und Korkwaren (ohne Möbel)</v>
      </c>
      <c r="B76" s="3">
        <f>[4]Tabelle3!D8</f>
        <v>3.5954723723948678</v>
      </c>
      <c r="C76" s="3">
        <f>[4]Tabelle3!E8</f>
        <v>4.9174420554870446</v>
      </c>
      <c r="D76" s="3">
        <f>[4]Tabelle3!F8</f>
        <v>1.8881854178091435</v>
      </c>
      <c r="E76" s="3">
        <f>[4]Tabelle3!G8</f>
        <v>1.878656680901599</v>
      </c>
      <c r="F76" s="3">
        <f>[4]Tabelle3!H8</f>
        <v>2.5925272275157125</v>
      </c>
      <c r="G76" s="3">
        <f>[4]Tabelle3!I8</f>
        <v>0.35632660386828968</v>
      </c>
      <c r="H76" s="14">
        <f>[4]Tabelle3!W8</f>
        <v>2.2798291580213892</v>
      </c>
      <c r="I76" s="3">
        <f>[4]Tabelle3!X8</f>
        <v>2.5434845381925952</v>
      </c>
      <c r="J76" s="3">
        <f>[4]Tabelle3!V8</f>
        <v>1.4533114979643662</v>
      </c>
      <c r="K76" s="3">
        <f>[4]Tabelle3!U8</f>
        <v>1.4739148176929211</v>
      </c>
      <c r="L76" s="3">
        <f>[4]Tabelle3!J8</f>
        <v>1.3469306008590354</v>
      </c>
      <c r="M76" s="3">
        <f>[4]Tabelle3!K8</f>
        <v>1.6953643515050416</v>
      </c>
      <c r="N76" s="3">
        <f>[4]Tabelle3!L8</f>
        <v>0.57693706115679555</v>
      </c>
      <c r="O76" s="3">
        <f>[4]Tabelle3!M8</f>
        <v>0.21977424524408401</v>
      </c>
      <c r="P76" s="3">
        <f>[4]Tabelle3!N8</f>
        <v>1.4199833811260034</v>
      </c>
      <c r="Q76" s="3">
        <f>[4]Tabelle3!O8</f>
        <v>1.0478287579985797</v>
      </c>
      <c r="R76" s="3">
        <f>[4]Tabelle3!P8</f>
        <v>1.6215287899065061</v>
      </c>
      <c r="S76" s="3">
        <f>[4]Tabelle3!Q8</f>
        <v>2.3469974880112559</v>
      </c>
      <c r="T76" s="3">
        <f>[4]Tabelle3!R8</f>
        <v>0.7927656498525989</v>
      </c>
      <c r="U76" s="3">
        <f>[4]Tabelle3!S8</f>
        <v>1.0498153756734057</v>
      </c>
      <c r="V76" s="3">
        <f>[4]Tabelle3!Z8</f>
        <v>1.5825508778135771</v>
      </c>
      <c r="X76" s="18" t="str">
        <f t="shared" si="10"/>
        <v>HH</v>
      </c>
      <c r="Y76" s="9">
        <f t="shared" si="11"/>
        <v>0.21977424524408401</v>
      </c>
      <c r="Z76" s="18" t="str">
        <f t="shared" si="12"/>
        <v>RP</v>
      </c>
      <c r="AA76" s="9">
        <f t="shared" si="13"/>
        <v>2.3469974880112559</v>
      </c>
    </row>
    <row r="77" spans="1:27" x14ac:dyDescent="0.35">
      <c r="A77" t="str">
        <f>[4]Tabelle3!B9</f>
        <v>Herstellung von Papier, Pappe und Waren daraus</v>
      </c>
      <c r="B77" s="3">
        <f>[4]Tabelle3!D9</f>
        <v>2.7528513767889189</v>
      </c>
      <c r="C77" s="3">
        <f>[4]Tabelle3!E9</f>
        <v>1.0699626457940909</v>
      </c>
      <c r="D77" s="3">
        <f>[4]Tabelle3!F9</f>
        <v>2.1601215328863979</v>
      </c>
      <c r="E77" s="3">
        <f>[4]Tabelle3!G9</f>
        <v>2.3442198382934301</v>
      </c>
      <c r="F77" s="3">
        <f>[4]Tabelle3!H9</f>
        <v>2.1818636147104593</v>
      </c>
      <c r="G77" s="3">
        <f>[4]Tabelle3!I9</f>
        <v>0.21267657754442426</v>
      </c>
      <c r="H77" s="14">
        <f>[4]Tabelle3!W9</f>
        <v>1.9546372319415937</v>
      </c>
      <c r="I77" s="3">
        <f>[4]Tabelle3!X9</f>
        <v>2.1934085803792276</v>
      </c>
      <c r="J77" s="3">
        <f>[4]Tabelle3!V9</f>
        <v>1.6625758332510518</v>
      </c>
      <c r="K77" s="3">
        <f>[4]Tabelle3!U9</f>
        <v>1.6898075099134116</v>
      </c>
      <c r="L77" s="3">
        <f>[4]Tabelle3!J9</f>
        <v>1.4711108804574111</v>
      </c>
      <c r="M77" s="3">
        <f>[4]Tabelle3!K9</f>
        <v>1.4213587190897263</v>
      </c>
      <c r="N77" s="3">
        <f>[4]Tabelle3!L9</f>
        <v>9.1287449170379023E-2</v>
      </c>
      <c r="O77" s="3">
        <f>[4]Tabelle3!M9</f>
        <v>0.35074178040994636</v>
      </c>
      <c r="P77" s="3">
        <f>[4]Tabelle3!N9</f>
        <v>2.3007234807985455</v>
      </c>
      <c r="Q77" s="3">
        <f>[4]Tabelle3!O9</f>
        <v>2.1669998004359421</v>
      </c>
      <c r="R77" s="3">
        <f>[4]Tabelle3!P9</f>
        <v>1.8491901451850523</v>
      </c>
      <c r="S77" s="3">
        <f>[4]Tabelle3!Q9</f>
        <v>2.2156762016606053</v>
      </c>
      <c r="T77" s="3">
        <f>[4]Tabelle3!R9</f>
        <v>0.16364422790535302</v>
      </c>
      <c r="U77" s="3">
        <f>[4]Tabelle3!S9</f>
        <v>2.3942564236164445</v>
      </c>
      <c r="V77" s="3">
        <f>[4]Tabelle3!Z9</f>
        <v>1.7255041544810725</v>
      </c>
      <c r="X77" s="18" t="str">
        <f t="shared" si="10"/>
        <v>HB</v>
      </c>
      <c r="Y77" s="9">
        <f t="shared" si="11"/>
        <v>9.1287449170379023E-2</v>
      </c>
      <c r="Z77" s="18" t="str">
        <f t="shared" si="12"/>
        <v>SH</v>
      </c>
      <c r="AA77" s="9">
        <f t="shared" si="13"/>
        <v>2.3942564236164445</v>
      </c>
    </row>
    <row r="78" spans="1:27" x14ac:dyDescent="0.35">
      <c r="A78" t="str">
        <f>[4]Tabelle3!B10</f>
        <v>Herst.v.Druckerz.; Vervielf.v.besp. Ton-, Bild-u.Datenträgern</v>
      </c>
      <c r="B78" s="3">
        <f>[4]Tabelle3!D10</f>
        <v>1.0780335727185386</v>
      </c>
      <c r="C78" s="3">
        <f>[4]Tabelle3!E10</f>
        <v>2.4814361452091362</v>
      </c>
      <c r="D78" s="3">
        <f>[4]Tabelle3!F10</f>
        <v>1.7341773466290276</v>
      </c>
      <c r="E78" s="3">
        <f>[4]Tabelle3!G10</f>
        <v>1.1795307635598398</v>
      </c>
      <c r="F78" s="3">
        <f>[4]Tabelle3!H10</f>
        <v>1.5044392959278325</v>
      </c>
      <c r="G78" s="3">
        <f>[4]Tabelle3!I10</f>
        <v>5.7497317422097849</v>
      </c>
      <c r="H78" s="14">
        <f>[4]Tabelle3!W10</f>
        <v>2.0616851832514018</v>
      </c>
      <c r="I78" s="3">
        <f>[4]Tabelle3!X10</f>
        <v>1.5561629444107012</v>
      </c>
      <c r="J78" s="3">
        <f>[4]Tabelle3!V10</f>
        <v>1.4501473198960986</v>
      </c>
      <c r="K78" s="3">
        <f>[4]Tabelle3!U10</f>
        <v>1.3693935073052359</v>
      </c>
      <c r="L78" s="3">
        <f>[4]Tabelle3!J10</f>
        <v>1.1093388199840351</v>
      </c>
      <c r="M78" s="3">
        <f>[4]Tabelle3!K10</f>
        <v>1.4150422042804702</v>
      </c>
      <c r="N78" s="3">
        <f>[4]Tabelle3!L10</f>
        <v>0.59154304422405612</v>
      </c>
      <c r="O78" s="3">
        <f>[4]Tabelle3!M10</f>
        <v>1.5312437528638834</v>
      </c>
      <c r="P78" s="3">
        <f>[4]Tabelle3!N10</f>
        <v>1.4307826267759394</v>
      </c>
      <c r="Q78" s="3">
        <f>[4]Tabelle3!O10</f>
        <v>1.2849801655812916</v>
      </c>
      <c r="R78" s="3">
        <f>[4]Tabelle3!P10</f>
        <v>1.5796014616710423</v>
      </c>
      <c r="S78" s="3">
        <f>[4]Tabelle3!Q10</f>
        <v>1.4609902601517271</v>
      </c>
      <c r="T78" s="3">
        <f>[4]Tabelle3!R10</f>
        <v>0.78185600999224203</v>
      </c>
      <c r="U78" s="3">
        <f>[4]Tabelle3!S10</f>
        <v>1.9472382281038978</v>
      </c>
      <c r="V78" s="3">
        <f>[4]Tabelle3!Z10</f>
        <v>1.4627132282522137</v>
      </c>
      <c r="X78" s="18" t="str">
        <f t="shared" si="10"/>
        <v>HB</v>
      </c>
      <c r="Y78" s="9">
        <f t="shared" si="11"/>
        <v>0.59154304422405612</v>
      </c>
      <c r="Z78" s="18" t="str">
        <f t="shared" si="12"/>
        <v>SH</v>
      </c>
      <c r="AA78" s="9">
        <f t="shared" si="13"/>
        <v>1.9472382281038978</v>
      </c>
    </row>
    <row r="79" spans="1:27" x14ac:dyDescent="0.35">
      <c r="A79" t="str">
        <f>[4]Tabelle3!B11</f>
        <v>Kokerei und Mineralölverarbeitung</v>
      </c>
      <c r="B79" s="3">
        <f>[4]Tabelle3!D11</f>
        <v>1.4585160283839051</v>
      </c>
      <c r="C79" s="3">
        <f>[4]Tabelle3!E11</f>
        <v>1.3237458760995708</v>
      </c>
      <c r="D79" s="3">
        <f>[4]Tabelle3!F11</f>
        <v>5.1113211150884463E-2</v>
      </c>
      <c r="E79" s="3">
        <f>[4]Tabelle3!G11</f>
        <v>0.96080980243616088</v>
      </c>
      <c r="F79" s="3">
        <f>[4]Tabelle3!H11</f>
        <v>1.8201066911036158E-2</v>
      </c>
      <c r="G79" s="3">
        <f>[4]Tabelle3!I11</f>
        <v>2.7983679413740029E-2</v>
      </c>
      <c r="H79" s="14">
        <f>[4]Tabelle3!W11</f>
        <v>0.37129441445901989</v>
      </c>
      <c r="I79" s="3">
        <f>[4]Tabelle3!X11</f>
        <v>0.41835217488142423</v>
      </c>
      <c r="J79" s="3">
        <f>[4]Tabelle3!V11</f>
        <v>0.33290717110649576</v>
      </c>
      <c r="K79" s="3">
        <f>[4]Tabelle3!U11</f>
        <v>0.33863417448266342</v>
      </c>
      <c r="L79" s="3">
        <f>[4]Tabelle3!J11</f>
        <v>0.26756362676351075</v>
      </c>
      <c r="M79" s="3">
        <f>[4]Tabelle3!K11</f>
        <v>0.20401575498861577</v>
      </c>
      <c r="N79" s="3">
        <f>[4]Tabelle3!L11</f>
        <v>9.1287429170379034E-2</v>
      </c>
      <c r="O79" s="3">
        <f>[4]Tabelle3!M11</f>
        <v>1.9806597711385205</v>
      </c>
      <c r="P79" s="3">
        <f>[4]Tabelle3!N11</f>
        <v>7.3674900100673166E-2</v>
      </c>
      <c r="Q79" s="3">
        <f>[4]Tabelle3!O11</f>
        <v>0.26552422622158406</v>
      </c>
      <c r="R79" s="3">
        <f>[4]Tabelle3!P11</f>
        <v>0.56934924519746588</v>
      </c>
      <c r="S79" s="3">
        <f>[4]Tabelle3!Q11</f>
        <v>9.8737711767406658E-2</v>
      </c>
      <c r="T79" s="3">
        <f>[4]Tabelle3!R11</f>
        <v>4.8487109379363846E-2</v>
      </c>
      <c r="U79" s="3">
        <f>[4]Tabelle3!S11</f>
        <v>0.65901308349046694</v>
      </c>
      <c r="V79" s="3">
        <f>[4]Tabelle3!Z11</f>
        <v>0.34303626145499799</v>
      </c>
      <c r="X79" s="18" t="str">
        <f t="shared" si="10"/>
        <v>SL</v>
      </c>
      <c r="Y79" s="9">
        <f t="shared" si="11"/>
        <v>4.8487109379363846E-2</v>
      </c>
      <c r="Z79" s="18" t="str">
        <f t="shared" si="12"/>
        <v>HH</v>
      </c>
      <c r="AA79" s="9">
        <f t="shared" si="13"/>
        <v>1.9806597711385205</v>
      </c>
    </row>
    <row r="80" spans="1:27" x14ac:dyDescent="0.35">
      <c r="A80" t="str">
        <f>[4]Tabelle3!B12</f>
        <v>Herstellung von chemischen Erzeugnissen</v>
      </c>
      <c r="B80" s="3">
        <f>[4]Tabelle3!D12</f>
        <v>4.5736076208405363</v>
      </c>
      <c r="C80" s="3">
        <f>[4]Tabelle3!E12</f>
        <v>2.2088541156217691</v>
      </c>
      <c r="D80" s="3">
        <f>[4]Tabelle3!F12</f>
        <v>2.5583375484540736</v>
      </c>
      <c r="E80" s="3">
        <f>[4]Tabelle3!G12</f>
        <v>9.5487317090566108</v>
      </c>
      <c r="F80" s="3">
        <f>[4]Tabelle3!H12</f>
        <v>2.0328416125013509</v>
      </c>
      <c r="G80" s="3">
        <f>[4]Tabelle3!I12</f>
        <v>5.5762323518445962</v>
      </c>
      <c r="H80" s="14">
        <f>[4]Tabelle3!W12</f>
        <v>4.060288592159524</v>
      </c>
      <c r="I80" s="3">
        <f>[4]Tabelle3!X12</f>
        <v>3.8524974834786656</v>
      </c>
      <c r="J80" s="3">
        <f>[4]Tabelle3!V12</f>
        <v>5.2480140038906589</v>
      </c>
      <c r="K80" s="3">
        <f>[4]Tabelle3!U12</f>
        <v>5.2418494818447599</v>
      </c>
      <c r="L80" s="3">
        <f>[4]Tabelle3!J12</f>
        <v>2.3469245363452891</v>
      </c>
      <c r="M80" s="3">
        <f>[4]Tabelle3!K12</f>
        <v>3.7389351260582688</v>
      </c>
      <c r="N80" s="3">
        <f>[4]Tabelle3!L12</f>
        <v>1.7107280092529027</v>
      </c>
      <c r="O80" s="3">
        <f>[4]Tabelle3!M12</f>
        <v>8.3648790689840151</v>
      </c>
      <c r="P80" s="3">
        <f>[4]Tabelle3!N12</f>
        <v>6.0809463956382963</v>
      </c>
      <c r="Q80" s="3">
        <f>[4]Tabelle3!O12</f>
        <v>4.0363303178686873</v>
      </c>
      <c r="R80" s="3">
        <f>[4]Tabelle3!P12</f>
        <v>7.7740281660589421</v>
      </c>
      <c r="S80" s="3">
        <f>[4]Tabelle3!Q12</f>
        <v>16.144946992994551</v>
      </c>
      <c r="T80" s="3">
        <f>[4]Tabelle3!R12</f>
        <v>0.7333687906128783</v>
      </c>
      <c r="U80" s="3">
        <f>[4]Tabelle3!S12</f>
        <v>5.0587556993836564</v>
      </c>
      <c r="V80" s="3">
        <f>[4]Tabelle3!Z12</f>
        <v>5.0825644798407215</v>
      </c>
      <c r="X80" s="18" t="str">
        <f t="shared" si="10"/>
        <v>SL</v>
      </c>
      <c r="Y80" s="9">
        <f t="shared" si="11"/>
        <v>0.7333687906128783</v>
      </c>
      <c r="Z80" s="18" t="str">
        <f t="shared" si="12"/>
        <v>RP</v>
      </c>
      <c r="AA80" s="9">
        <f t="shared" si="13"/>
        <v>16.144946992994551</v>
      </c>
    </row>
    <row r="81" spans="1:27" x14ac:dyDescent="0.35">
      <c r="A81" t="str">
        <f>[4]Tabelle3!B13</f>
        <v>Herstellung von pharmazeutischen Erzeugnissen</v>
      </c>
      <c r="B81" s="3">
        <f>[4]Tabelle3!D13</f>
        <v>0.98160990415950733</v>
      </c>
      <c r="C81" s="3">
        <f>[4]Tabelle3!E13</f>
        <v>0.97440224611116344</v>
      </c>
      <c r="D81" s="3">
        <f>[4]Tabelle3!F13</f>
        <v>1.2247146744388395</v>
      </c>
      <c r="E81" s="3">
        <f>[4]Tabelle3!G13</f>
        <v>4.7462445293838318</v>
      </c>
      <c r="F81" s="3">
        <f>[4]Tabelle3!H13</f>
        <v>1.0698866446768442</v>
      </c>
      <c r="G81" s="3">
        <f>[4]Tabelle3!I13</f>
        <v>6.4446619859843279</v>
      </c>
      <c r="H81" s="14">
        <f>[4]Tabelle3!W13</f>
        <v>2.2808411160589817</v>
      </c>
      <c r="I81" s="3">
        <f>[4]Tabelle3!X13</f>
        <v>1.7101042734929857</v>
      </c>
      <c r="J81" s="3">
        <f>[4]Tabelle3!V13</f>
        <v>2.796616923522707</v>
      </c>
      <c r="K81" s="3">
        <f>[4]Tabelle3!U13</f>
        <v>2.7281001743763968</v>
      </c>
      <c r="L81" s="3">
        <f>[4]Tabelle3!J13</f>
        <v>3.4280235181429135</v>
      </c>
      <c r="M81" s="3">
        <f>[4]Tabelle3!K13</f>
        <v>1.7499621361781514</v>
      </c>
      <c r="N81" s="3">
        <f>[4]Tabelle3!L13</f>
        <v>0.41627097741692837</v>
      </c>
      <c r="O81" s="3">
        <f>[4]Tabelle3!M13</f>
        <v>3.0651786696695313</v>
      </c>
      <c r="P81" s="3">
        <f>[4]Tabelle3!N13</f>
        <v>9.236731792230648</v>
      </c>
      <c r="Q81" s="3">
        <f>[4]Tabelle3!O13</f>
        <v>1.1875610844166091</v>
      </c>
      <c r="R81" s="3">
        <f>[4]Tabelle3!P13</f>
        <v>1.2797624011871462</v>
      </c>
      <c r="S81" s="3">
        <f>[4]Tabelle3!Q13</f>
        <v>3.3383249677560185</v>
      </c>
      <c r="T81" s="3">
        <f>[4]Tabelle3!R13</f>
        <v>2.5055759179286263</v>
      </c>
      <c r="U81" s="3">
        <f>[4]Tabelle3!S13</f>
        <v>5.5396388889501846</v>
      </c>
      <c r="V81" s="3">
        <f>[4]Tabelle3!Z13</f>
        <v>2.6678044027825796</v>
      </c>
      <c r="X81" s="18" t="str">
        <f t="shared" si="10"/>
        <v>HB</v>
      </c>
      <c r="Y81" s="9">
        <f t="shared" si="11"/>
        <v>0.41627097741692837</v>
      </c>
      <c r="Z81" s="18" t="str">
        <f t="shared" si="12"/>
        <v>HE</v>
      </c>
      <c r="AA81" s="9">
        <f t="shared" si="13"/>
        <v>9.236731792230648</v>
      </c>
    </row>
    <row r="82" spans="1:27" x14ac:dyDescent="0.35">
      <c r="A82" t="str">
        <f>[4]Tabelle3!B14</f>
        <v>Herstellung von Gummi- und Kunststoffwaren</v>
      </c>
      <c r="B82" s="3">
        <f>[4]Tabelle3!D14</f>
        <v>6.4647270705973927</v>
      </c>
      <c r="C82" s="3">
        <f>[4]Tabelle3!E14</f>
        <v>3.0062348018284926</v>
      </c>
      <c r="D82" s="3">
        <f>[4]Tabelle3!F14</f>
        <v>4.3159001255442897</v>
      </c>
      <c r="E82" s="3">
        <f>[4]Tabelle3!G14</f>
        <v>5.0618276060051395</v>
      </c>
      <c r="F82" s="3">
        <f>[4]Tabelle3!H14</f>
        <v>8.2246476591744653</v>
      </c>
      <c r="G82" s="3">
        <f>[4]Tabelle3!I14</f>
        <v>1.5139218052833359</v>
      </c>
      <c r="H82" s="14">
        <f>[4]Tabelle3!W14</f>
        <v>5.0423861499745088</v>
      </c>
      <c r="I82" s="3">
        <f>[4]Tabelle3!X14</f>
        <v>5.5260343812760251</v>
      </c>
      <c r="J82" s="3">
        <f>[4]Tabelle3!V14</f>
        <v>5.2995863211011747</v>
      </c>
      <c r="K82" s="3">
        <f>[4]Tabelle3!U14</f>
        <v>5.3706878073880118</v>
      </c>
      <c r="L82" s="3">
        <f>[4]Tabelle3!J14</f>
        <v>4.3286883132348324</v>
      </c>
      <c r="M82" s="3">
        <f>[4]Tabelle3!K14</f>
        <v>5.0403529072756834</v>
      </c>
      <c r="N82" s="3">
        <f>[4]Tabelle3!L14</f>
        <v>0.67552752186080467</v>
      </c>
      <c r="O82" s="3">
        <f>[4]Tabelle3!M14</f>
        <v>2.5161914155496152</v>
      </c>
      <c r="P82" s="3">
        <f>[4]Tabelle3!N14</f>
        <v>7.2232686977203944</v>
      </c>
      <c r="Q82" s="3">
        <f>[4]Tabelle3!O14</f>
        <v>6.6305635492541208</v>
      </c>
      <c r="R82" s="3">
        <f>[4]Tabelle3!P14</f>
        <v>5.9395712653566326</v>
      </c>
      <c r="S82" s="3">
        <f>[4]Tabelle3!Q14</f>
        <v>7.0426381540632246</v>
      </c>
      <c r="T82" s="3">
        <f>[4]Tabelle3!R14</f>
        <v>3.4680468156089987</v>
      </c>
      <c r="U82" s="3">
        <f>[4]Tabelle3!S14</f>
        <v>3.9953942380886587</v>
      </c>
      <c r="V82" s="3">
        <f>[4]Tabelle3!Z14</f>
        <v>5.3264232739544592</v>
      </c>
      <c r="X82" s="18" t="str">
        <f t="shared" si="10"/>
        <v>HB</v>
      </c>
      <c r="Y82" s="9">
        <f t="shared" si="11"/>
        <v>0.67552752186080467</v>
      </c>
      <c r="Z82" s="18" t="str">
        <f t="shared" si="12"/>
        <v>HE</v>
      </c>
      <c r="AA82" s="9">
        <f t="shared" si="13"/>
        <v>7.2232686977203944</v>
      </c>
    </row>
    <row r="83" spans="1:27" x14ac:dyDescent="0.35">
      <c r="A83" t="str">
        <f>[4]Tabelle3!B15</f>
        <v>Herst.v. Glas u.Glaswaren, Keramik, Verarb.v. Steinen u.Erden</v>
      </c>
      <c r="B83" s="3">
        <f>[4]Tabelle3!D15</f>
        <v>4.3755482251517144</v>
      </c>
      <c r="C83" s="3">
        <f>[4]Tabelle3!E15</f>
        <v>2.8574112808468843</v>
      </c>
      <c r="D83" s="3">
        <f>[4]Tabelle3!F15</f>
        <v>3.7710256437985872</v>
      </c>
      <c r="E83" s="3">
        <f>[4]Tabelle3!G15</f>
        <v>6.2640116809313611</v>
      </c>
      <c r="F83" s="3">
        <f>[4]Tabelle3!H15</f>
        <v>5.2618405757498596</v>
      </c>
      <c r="G83" s="3">
        <f>[4]Tabelle3!I15</f>
        <v>3.0483651514700805</v>
      </c>
      <c r="H83" s="14">
        <f>[4]Tabelle3!W15</f>
        <v>4.350172642261084</v>
      </c>
      <c r="I83" s="3">
        <f>[4]Tabelle3!X15</f>
        <v>4.5286119940327518</v>
      </c>
      <c r="J83" s="3">
        <f>[4]Tabelle3!V15</f>
        <v>2.6536966986022006</v>
      </c>
      <c r="K83" s="3">
        <f>[4]Tabelle3!U15</f>
        <v>2.6462841258630729</v>
      </c>
      <c r="L83" s="3">
        <f>[4]Tabelle3!J15</f>
        <v>1.648457443868069</v>
      </c>
      <c r="M83" s="3">
        <f>[4]Tabelle3!K15</f>
        <v>3.6165981925686537</v>
      </c>
      <c r="N83" s="3">
        <f>[4]Tabelle3!L15</f>
        <v>0.83619354560067194</v>
      </c>
      <c r="O83" s="3">
        <f>[4]Tabelle3!M15</f>
        <v>0.56333972180932568</v>
      </c>
      <c r="P83" s="3">
        <f>[4]Tabelle3!N15</f>
        <v>2.1740120371726319</v>
      </c>
      <c r="Q83" s="3">
        <f>[4]Tabelle3!O15</f>
        <v>3.2432014470733934</v>
      </c>
      <c r="R83" s="3">
        <f>[4]Tabelle3!P15</f>
        <v>2.210862099216202</v>
      </c>
      <c r="S83" s="3">
        <f>[4]Tabelle3!Q15</f>
        <v>4.6577911053744625</v>
      </c>
      <c r="T83" s="3">
        <f>[4]Tabelle3!R15</f>
        <v>3.5238070848952678</v>
      </c>
      <c r="U83" s="3">
        <f>[4]Tabelle3!S15</f>
        <v>2.8141825378858072</v>
      </c>
      <c r="V83" s="3">
        <f>[4]Tabelle3!Z15</f>
        <v>2.8759665592012742</v>
      </c>
      <c r="X83" s="18" t="str">
        <f t="shared" si="10"/>
        <v>HH</v>
      </c>
      <c r="Y83" s="9">
        <f t="shared" si="11"/>
        <v>0.56333972180932568</v>
      </c>
      <c r="Z83" s="18" t="str">
        <f t="shared" si="12"/>
        <v>RP</v>
      </c>
      <c r="AA83" s="9">
        <f t="shared" si="13"/>
        <v>4.6577911053744625</v>
      </c>
    </row>
    <row r="84" spans="1:27" x14ac:dyDescent="0.35">
      <c r="A84" t="str">
        <f>[4]Tabelle3!B16</f>
        <v>Metallerzeugung und -bearbeitung</v>
      </c>
      <c r="B84" s="3">
        <f>[4]Tabelle3!D16</f>
        <v>5.4848543992948038</v>
      </c>
      <c r="C84" s="3">
        <f>[4]Tabelle3!E16</f>
        <v>3.0939623251439672</v>
      </c>
      <c r="D84" s="3">
        <f>[4]Tabelle3!F16</f>
        <v>3.73761824742546</v>
      </c>
      <c r="E84" s="3">
        <f>[4]Tabelle3!G16</f>
        <v>4.8306082948172513</v>
      </c>
      <c r="F84" s="3">
        <f>[4]Tabelle3!H16</f>
        <v>3.3387745808681948</v>
      </c>
      <c r="G84" s="3">
        <f>[4]Tabelle3!I16</f>
        <v>1.0139451050911805</v>
      </c>
      <c r="H84" s="14">
        <f>[4]Tabelle3!W16</f>
        <v>3.6677418789110567</v>
      </c>
      <c r="I84" s="3">
        <f>[4]Tabelle3!X16</f>
        <v>4.0314990238069033</v>
      </c>
      <c r="J84" s="3">
        <f>[4]Tabelle3!V16</f>
        <v>3.6520229521631542</v>
      </c>
      <c r="K84" s="3">
        <f>[4]Tabelle3!U16</f>
        <v>3.7015707277474554</v>
      </c>
      <c r="L84" s="3">
        <f>[4]Tabelle3!J16</f>
        <v>1.9969002476774596</v>
      </c>
      <c r="M84" s="3">
        <f>[4]Tabelle3!K16</f>
        <v>1.5702684348803495</v>
      </c>
      <c r="N84" s="3">
        <f>[4]Tabelle3!L16</f>
        <v>7.1825018683254216</v>
      </c>
      <c r="O84" s="3">
        <f>[4]Tabelle3!M16</f>
        <v>4.1505945961811301</v>
      </c>
      <c r="P84" s="3">
        <f>[4]Tabelle3!N16</f>
        <v>2.9496392845191326</v>
      </c>
      <c r="Q84" s="3">
        <f>[4]Tabelle3!O16</f>
        <v>3.6792910954014926</v>
      </c>
      <c r="R84" s="3">
        <f>[4]Tabelle3!P16</f>
        <v>7.8561586289201877</v>
      </c>
      <c r="S84" s="3">
        <f>[4]Tabelle3!Q16</f>
        <v>2.8969669638557112</v>
      </c>
      <c r="T84" s="3">
        <f>[4]Tabelle3!R16</f>
        <v>11.478132133079907</v>
      </c>
      <c r="U84" s="3">
        <f>[4]Tabelle3!S16</f>
        <v>0.90419573524128827</v>
      </c>
      <c r="V84" s="3">
        <f>[4]Tabelle3!Z16</f>
        <v>3.6970043739952043</v>
      </c>
      <c r="X84" s="18" t="str">
        <f t="shared" si="10"/>
        <v>SH</v>
      </c>
      <c r="Y84" s="9">
        <f t="shared" si="11"/>
        <v>0.90419573524128827</v>
      </c>
      <c r="Z84" s="18" t="str">
        <f t="shared" si="12"/>
        <v>SL</v>
      </c>
      <c r="AA84" s="9">
        <f t="shared" si="13"/>
        <v>11.478132133079907</v>
      </c>
    </row>
    <row r="85" spans="1:27" x14ac:dyDescent="0.35">
      <c r="A85" t="str">
        <f>[4]Tabelle3!B17</f>
        <v>Herstellung von Metallerzeugnissen</v>
      </c>
      <c r="B85" s="3">
        <f>[4]Tabelle3!D17</f>
        <v>11.339767217113458</v>
      </c>
      <c r="C85" s="3">
        <f>[4]Tabelle3!E17</f>
        <v>11.82285287503368</v>
      </c>
      <c r="D85" s="3">
        <f>[4]Tabelle3!F17</f>
        <v>13.866403711893865</v>
      </c>
      <c r="E85" s="3">
        <f>[4]Tabelle3!G17</f>
        <v>12.642070824948641</v>
      </c>
      <c r="F85" s="3">
        <f>[4]Tabelle3!H17</f>
        <v>15.380546225979023</v>
      </c>
      <c r="G85" s="3">
        <f>[4]Tabelle3!I17</f>
        <v>7.8326569089058342</v>
      </c>
      <c r="H85" s="14">
        <f>[4]Tabelle3!W17</f>
        <v>12.788408085046738</v>
      </c>
      <c r="I85" s="3">
        <f>[4]Tabelle3!X17</f>
        <v>13.46769517908162</v>
      </c>
      <c r="J85" s="3">
        <f>[4]Tabelle3!V17</f>
        <v>10.905029881127405</v>
      </c>
      <c r="K85" s="3">
        <f>[4]Tabelle3!U17</f>
        <v>10.96273448855886</v>
      </c>
      <c r="L85" s="3">
        <f>[4]Tabelle3!J17</f>
        <v>12.049253262133973</v>
      </c>
      <c r="M85" s="3">
        <f>[4]Tabelle3!K17</f>
        <v>8.1879325668811855</v>
      </c>
      <c r="N85" s="3">
        <f>[4]Tabelle3!L17</f>
        <v>5.0518511608887753</v>
      </c>
      <c r="O85" s="3">
        <f>[4]Tabelle3!M17</f>
        <v>3.0230178445818905</v>
      </c>
      <c r="P85" s="3">
        <f>[4]Tabelle3!N17</f>
        <v>10.046196708613614</v>
      </c>
      <c r="Q85" s="3">
        <f>[4]Tabelle3!O17</f>
        <v>8.8210161242297094</v>
      </c>
      <c r="R85" s="3">
        <f>[4]Tabelle3!P17</f>
        <v>15.17031876399651</v>
      </c>
      <c r="S85" s="3">
        <f>[4]Tabelle3!Q17</f>
        <v>11.110306430874488</v>
      </c>
      <c r="T85" s="3">
        <f>[4]Tabelle3!R17</f>
        <v>14.521916064119473</v>
      </c>
      <c r="U85" s="3">
        <f>[4]Tabelle3!S17</f>
        <v>8.0388768861339699</v>
      </c>
      <c r="V85" s="3">
        <f>[4]Tabelle3!Z17</f>
        <v>11.208986611170547</v>
      </c>
      <c r="X85" s="18" t="str">
        <f t="shared" si="10"/>
        <v>HH</v>
      </c>
      <c r="Y85" s="9">
        <f t="shared" si="11"/>
        <v>3.0230178445818905</v>
      </c>
      <c r="Z85" s="18" t="str">
        <f t="shared" si="12"/>
        <v>NW</v>
      </c>
      <c r="AA85" s="9">
        <f t="shared" si="13"/>
        <v>15.17031876399651</v>
      </c>
    </row>
    <row r="86" spans="1:27" x14ac:dyDescent="0.35">
      <c r="A86" t="str">
        <f>[4]Tabelle3!B18</f>
        <v>Hast.v.DV-geräten, elektr. und optischen Erzeugnissen</v>
      </c>
      <c r="B86" s="3">
        <f>[4]Tabelle3!D18</f>
        <v>3.9464195694926034</v>
      </c>
      <c r="C86" s="3">
        <f>[4]Tabelle3!E18</f>
        <v>3.0720304193150985</v>
      </c>
      <c r="D86" s="3">
        <f>[4]Tabelle3!F18</f>
        <v>8.0518481036510927</v>
      </c>
      <c r="E86" s="3">
        <f>[4]Tabelle3!G18</f>
        <v>3.2605043042508415</v>
      </c>
      <c r="F86" s="3">
        <f>[4]Tabelle3!H18</f>
        <v>11.687986507652562</v>
      </c>
      <c r="G86" s="3">
        <f>[4]Tabelle3!I18</f>
        <v>10.819457887665687</v>
      </c>
      <c r="H86" s="14">
        <f>[4]Tabelle3!W18</f>
        <v>7.5257413888895464</v>
      </c>
      <c r="I86" s="3">
        <f>[4]Tabelle3!X18</f>
        <v>7.0742701528436198</v>
      </c>
      <c r="J86" s="3">
        <f>[4]Tabelle3!V18</f>
        <v>6.3562947003239172</v>
      </c>
      <c r="K86" s="3">
        <f>[4]Tabelle3!U18</f>
        <v>6.2724685887298373</v>
      </c>
      <c r="L86" s="3">
        <f>[4]Tabelle3!J18</f>
        <v>8.796844199699617</v>
      </c>
      <c r="M86" s="3">
        <f>[4]Tabelle3!K18</f>
        <v>7.7202933904855726</v>
      </c>
      <c r="N86" s="3">
        <f>[4]Tabelle3!L18</f>
        <v>6.6256479813861091</v>
      </c>
      <c r="O86" s="3">
        <f>[4]Tabelle3!M18</f>
        <v>6.7771217833430812</v>
      </c>
      <c r="P86" s="3">
        <f>[4]Tabelle3!N18</f>
        <v>7.1099963602366234</v>
      </c>
      <c r="Q86" s="3">
        <f>[4]Tabelle3!O18</f>
        <v>3.0281906829372005</v>
      </c>
      <c r="R86" s="3">
        <f>[4]Tabelle3!P18</f>
        <v>4.3729005357582107</v>
      </c>
      <c r="S86" s="3">
        <f>[4]Tabelle3!Q18</f>
        <v>2.2535256023381112</v>
      </c>
      <c r="T86" s="3">
        <f>[4]Tabelle3!R18</f>
        <v>1.4655254412412724</v>
      </c>
      <c r="U86" s="3">
        <f>[4]Tabelle3!S18</f>
        <v>7.9576008424044158</v>
      </c>
      <c r="V86" s="3">
        <f>[4]Tabelle3!Z18</f>
        <v>6.4414012702907568</v>
      </c>
      <c r="X86" s="18" t="str">
        <f t="shared" si="10"/>
        <v>SL</v>
      </c>
      <c r="Y86" s="9">
        <f t="shared" si="11"/>
        <v>1.4655254412412724</v>
      </c>
      <c r="Z86" s="18" t="str">
        <f t="shared" si="12"/>
        <v>BW</v>
      </c>
      <c r="AA86" s="9">
        <f t="shared" si="13"/>
        <v>8.796844199699617</v>
      </c>
    </row>
    <row r="87" spans="1:27" x14ac:dyDescent="0.35">
      <c r="A87" t="str">
        <f>[4]Tabelle3!B19</f>
        <v>Herstellung von elektrischen Ausrüstungen</v>
      </c>
      <c r="B87" s="3">
        <f>[4]Tabelle3!D19</f>
        <v>2.8101842510672621</v>
      </c>
      <c r="C87" s="3">
        <f>[4]Tabelle3!E19</f>
        <v>4.018234626503431</v>
      </c>
      <c r="D87" s="3">
        <f>[4]Tabelle3!F19</f>
        <v>5.6598792293351927</v>
      </c>
      <c r="E87" s="3">
        <f>[4]Tabelle3!G19</f>
        <v>3.1941068626597251</v>
      </c>
      <c r="F87" s="3">
        <f>[4]Tabelle3!H19</f>
        <v>4.492841656258582</v>
      </c>
      <c r="G87" s="3">
        <f>[4]Tabelle3!I19</f>
        <v>14.417237831958863</v>
      </c>
      <c r="H87" s="14">
        <f>[4]Tabelle3!W19</f>
        <v>5.6431815382920574</v>
      </c>
      <c r="I87" s="3">
        <f>[4]Tabelle3!X19</f>
        <v>4.440517604856927</v>
      </c>
      <c r="J87" s="3">
        <f>[4]Tabelle3!V19</f>
        <v>5.4913617644561858</v>
      </c>
      <c r="K87" s="3">
        <f>[4]Tabelle3!U19</f>
        <v>5.3237179988346455</v>
      </c>
      <c r="L87" s="3">
        <f>[4]Tabelle3!J19</f>
        <v>6.308569399578615</v>
      </c>
      <c r="M87" s="3">
        <f>[4]Tabelle3!K19</f>
        <v>5.9537775354969567</v>
      </c>
      <c r="N87" s="3">
        <f>[4]Tabelle3!L19</f>
        <v>2.6108228782728404</v>
      </c>
      <c r="O87" s="3">
        <f>[4]Tabelle3!M19</f>
        <v>1.9169699945167655</v>
      </c>
      <c r="P87" s="3">
        <f>[4]Tabelle3!N19</f>
        <v>4.765115802113896</v>
      </c>
      <c r="Q87" s="3">
        <f>[4]Tabelle3!O19</f>
        <v>3.5318504475613421</v>
      </c>
      <c r="R87" s="3">
        <f>[4]Tabelle3!P19</f>
        <v>6.0983464050483143</v>
      </c>
      <c r="S87" s="3">
        <f>[4]Tabelle3!Q19</f>
        <v>2.64650204337239</v>
      </c>
      <c r="T87" s="3">
        <f>[4]Tabelle3!R19</f>
        <v>3.441378805950349</v>
      </c>
      <c r="U87" s="3">
        <f>[4]Tabelle3!S19</f>
        <v>3.0099222791178168</v>
      </c>
      <c r="V87" s="3">
        <f>[4]Tabelle3!Z19</f>
        <v>5.3667733086866063</v>
      </c>
      <c r="X87" s="18" t="str">
        <f t="shared" si="10"/>
        <v>HH</v>
      </c>
      <c r="Y87" s="9">
        <f t="shared" si="11"/>
        <v>1.9169699945167655</v>
      </c>
      <c r="Z87" s="18" t="str">
        <f t="shared" si="12"/>
        <v>BW</v>
      </c>
      <c r="AA87" s="9">
        <f t="shared" si="13"/>
        <v>6.308569399578615</v>
      </c>
    </row>
    <row r="88" spans="1:27" x14ac:dyDescent="0.35">
      <c r="A88" t="str">
        <f>[4]Tabelle3!B20</f>
        <v>Maschinenbau</v>
      </c>
      <c r="B88" s="3">
        <f>[4]Tabelle3!D20</f>
        <v>5.9270132063808125</v>
      </c>
      <c r="C88" s="3">
        <f>[4]Tabelle3!E20</f>
        <v>10.087100738006077</v>
      </c>
      <c r="D88" s="3">
        <f>[4]Tabelle3!F20</f>
        <v>12.545809698564151</v>
      </c>
      <c r="E88" s="3">
        <f>[4]Tabelle3!G20</f>
        <v>10.875117968370919</v>
      </c>
      <c r="F88" s="3">
        <f>[4]Tabelle3!H20</f>
        <v>11.292680110990995</v>
      </c>
      <c r="G88" s="3">
        <f>[4]Tabelle3!I20</f>
        <v>6.4642505545739466</v>
      </c>
      <c r="H88" s="14">
        <f>[4]Tabelle3!W20</f>
        <v>10.291221999617932</v>
      </c>
      <c r="I88" s="3">
        <f>[4]Tabelle3!X20</f>
        <v>10.815786736518776</v>
      </c>
      <c r="J88" s="3">
        <f>[4]Tabelle3!V20</f>
        <v>16.21046310605038</v>
      </c>
      <c r="K88" s="3">
        <f>[4]Tabelle3!U20</f>
        <v>16.393514244148307</v>
      </c>
      <c r="L88" s="3">
        <f>[4]Tabelle3!J20</f>
        <v>21.80331751972016</v>
      </c>
      <c r="M88" s="3">
        <f>[4]Tabelle3!K20</f>
        <v>16.889244627397424</v>
      </c>
      <c r="N88" s="3">
        <f>[4]Tabelle3!L20</f>
        <v>8.763601660356386</v>
      </c>
      <c r="O88" s="3">
        <f>[4]Tabelle3!M20</f>
        <v>12.183569672347547</v>
      </c>
      <c r="P88" s="3">
        <f>[4]Tabelle3!N20</f>
        <v>10.984772855433588</v>
      </c>
      <c r="Q88" s="3">
        <f>[4]Tabelle3!O20</f>
        <v>11.076086723041803</v>
      </c>
      <c r="R88" s="3">
        <f>[4]Tabelle3!P20</f>
        <v>16.022579438782806</v>
      </c>
      <c r="S88" s="3">
        <f>[4]Tabelle3!Q20</f>
        <v>14.007931756741982</v>
      </c>
      <c r="T88" s="3">
        <f>[4]Tabelle3!R20</f>
        <v>14.321906336679596</v>
      </c>
      <c r="U88" s="3">
        <f>[4]Tabelle3!S20</f>
        <v>15.619898902258118</v>
      </c>
      <c r="V88" s="3">
        <f>[4]Tabelle3!Z20</f>
        <v>15.570888340385736</v>
      </c>
      <c r="X88" s="18" t="str">
        <f t="shared" si="10"/>
        <v>HB</v>
      </c>
      <c r="Y88" s="9">
        <f t="shared" si="11"/>
        <v>8.763601660356386</v>
      </c>
      <c r="Z88" s="18" t="str">
        <f t="shared" si="12"/>
        <v>BW</v>
      </c>
      <c r="AA88" s="9">
        <f t="shared" si="13"/>
        <v>21.80331751972016</v>
      </c>
    </row>
    <row r="89" spans="1:27" x14ac:dyDescent="0.35">
      <c r="A89" t="str">
        <f>[4]Tabelle3!B21</f>
        <v>Herstellung von Kraftwagen und Kraftwagenteilen</v>
      </c>
      <c r="B89" s="3">
        <f>[4]Tabelle3!D21</f>
        <v>12.539416229816361</v>
      </c>
      <c r="C89" s="3">
        <f>[4]Tabelle3!E21</f>
        <v>4.1889900033139087</v>
      </c>
      <c r="D89" s="3">
        <f>[4]Tabelle3!F21</f>
        <v>13.934220666231314</v>
      </c>
      <c r="E89" s="3">
        <f>[4]Tabelle3!G21</f>
        <v>3.0800594895738063</v>
      </c>
      <c r="F89" s="3">
        <f>[4]Tabelle3!H21</f>
        <v>7.8048834079136924</v>
      </c>
      <c r="G89" s="3">
        <f>[4]Tabelle3!I21</f>
        <v>4.3244249767366263</v>
      </c>
      <c r="H89" s="14">
        <f>[4]Tabelle3!W21</f>
        <v>9.1215655888357645</v>
      </c>
      <c r="I89" s="3">
        <f>[4]Tabelle3!X21</f>
        <v>9.7791118598749556</v>
      </c>
      <c r="J89" s="3">
        <f>[4]Tabelle3!V21</f>
        <v>13.370785998381246</v>
      </c>
      <c r="K89" s="3">
        <f>[4]Tabelle3!U21</f>
        <v>13.540692684892605</v>
      </c>
      <c r="L89" s="3">
        <f>[4]Tabelle3!J21</f>
        <v>16.154507501797923</v>
      </c>
      <c r="M89" s="3">
        <f>[4]Tabelle3!K21</f>
        <v>17.742480991171877</v>
      </c>
      <c r="N89" s="3">
        <f>[4]Tabelle3!L21</f>
        <v>27.287665040409696</v>
      </c>
      <c r="O89" s="3">
        <f>[4]Tabelle3!M21</f>
        <v>1.7797231634867867</v>
      </c>
      <c r="P89" s="3">
        <f>[4]Tabelle3!N21</f>
        <v>11.812716545262003</v>
      </c>
      <c r="Q89" s="3">
        <f>[4]Tabelle3!O21</f>
        <v>20.97674880177842</v>
      </c>
      <c r="R89" s="3">
        <f>[4]Tabelle3!P21</f>
        <v>5.5695137196783904</v>
      </c>
      <c r="S89" s="3">
        <f>[4]Tabelle3!Q21</f>
        <v>8.7721952450222975</v>
      </c>
      <c r="T89" s="3">
        <f>[4]Tabelle3!R21</f>
        <v>23.500533169193172</v>
      </c>
      <c r="U89" s="3">
        <f>[4]Tabelle3!S21</f>
        <v>1.9215007074228725</v>
      </c>
      <c r="V89" s="3">
        <f>[4]Tabelle3!Z21</f>
        <v>12.944964840937086</v>
      </c>
      <c r="X89" s="18" t="str">
        <f t="shared" si="10"/>
        <v>HH</v>
      </c>
      <c r="Y89" s="9">
        <f t="shared" si="11"/>
        <v>1.7797231634867867</v>
      </c>
      <c r="Z89" s="18" t="str">
        <f t="shared" si="12"/>
        <v>HB</v>
      </c>
      <c r="AA89" s="9">
        <f t="shared" si="13"/>
        <v>27.287665040409696</v>
      </c>
    </row>
    <row r="90" spans="1:27" x14ac:dyDescent="0.35">
      <c r="A90" t="str">
        <f>[4]Tabelle3!B22</f>
        <v>Sonstiger Fahrzeugbau</v>
      </c>
      <c r="B90" s="3">
        <f>[4]Tabelle3!D22</f>
        <v>6.0503659492220958</v>
      </c>
      <c r="C90" s="3">
        <f>[4]Tabelle3!E22</f>
        <v>5.2902839745778119</v>
      </c>
      <c r="D90" s="3">
        <f>[4]Tabelle3!F22</f>
        <v>1.8113482891509511</v>
      </c>
      <c r="E90" s="3">
        <f>[4]Tabelle3!G22</f>
        <v>2.024730890402056</v>
      </c>
      <c r="F90" s="3">
        <f>[4]Tabelle3!H22</f>
        <v>0.55456629963313298</v>
      </c>
      <c r="G90" s="3">
        <f>[4]Tabelle3!I22</f>
        <v>5.2712091652348301</v>
      </c>
      <c r="H90" s="14">
        <f>[4]Tabelle3!W22</f>
        <v>2.8091092216823847</v>
      </c>
      <c r="I90" s="3">
        <f>[4]Tabelle3!X22</f>
        <v>2.4716280495179741</v>
      </c>
      <c r="J90" s="3">
        <f>[4]Tabelle3!V22</f>
        <v>2.8861074780187144</v>
      </c>
      <c r="K90" s="3">
        <f>[4]Tabelle3!U22</f>
        <v>2.841311042888838</v>
      </c>
      <c r="L90" s="3">
        <f>[4]Tabelle3!J22</f>
        <v>1.1190532284001604</v>
      </c>
      <c r="M90" s="3">
        <f>[4]Tabelle3!K22</f>
        <v>3.8094330280098507</v>
      </c>
      <c r="N90" s="3">
        <f>[4]Tabelle3!L22</f>
        <v>13.864748211597165</v>
      </c>
      <c r="O90" s="3">
        <f>[4]Tabelle3!M22</f>
        <v>28.924989484063225</v>
      </c>
      <c r="P90" s="3">
        <f>[4]Tabelle3!N22</f>
        <v>2.2961636608574616</v>
      </c>
      <c r="Q90" s="3">
        <f>[4]Tabelle3!O22</f>
        <v>3.5323424329712645</v>
      </c>
      <c r="R90" s="3">
        <f>[4]Tabelle3!P22</f>
        <v>0.82906333985602088</v>
      </c>
      <c r="S90" s="3">
        <f>[4]Tabelle3!Q22</f>
        <v>1.1940689493738379</v>
      </c>
      <c r="T90" s="3">
        <f>[4]Tabelle3!R22</f>
        <v>0.57336093266097754</v>
      </c>
      <c r="U90" s="3">
        <f>[4]Tabelle3!S22</f>
        <v>6.250804094083783</v>
      </c>
      <c r="V90" s="3">
        <f>[4]Tabelle3!Z22</f>
        <v>2.8369654493756498</v>
      </c>
      <c r="X90" s="18" t="str">
        <f t="shared" si="10"/>
        <v>SL</v>
      </c>
      <c r="Y90" s="9">
        <f t="shared" si="11"/>
        <v>0.57336093266097754</v>
      </c>
      <c r="Z90" s="18" t="str">
        <f t="shared" si="12"/>
        <v>HH</v>
      </c>
      <c r="AA90" s="9">
        <f t="shared" si="13"/>
        <v>28.924989484063225</v>
      </c>
    </row>
    <row r="91" spans="1:27" x14ac:dyDescent="0.35">
      <c r="A91" t="str">
        <f>[4]Tabelle3!B23</f>
        <v>Herstellung von Möbeln</v>
      </c>
      <c r="B91" s="3">
        <f>[4]Tabelle3!D23</f>
        <v>1.7512615497748376</v>
      </c>
      <c r="C91" s="3">
        <f>[4]Tabelle3!E23</f>
        <v>2.0099004698884606</v>
      </c>
      <c r="D91" s="3">
        <f>[4]Tabelle3!F23</f>
        <v>1.5624632506711544</v>
      </c>
      <c r="E91" s="3">
        <f>[4]Tabelle3!G23</f>
        <v>1.7380502051792339</v>
      </c>
      <c r="F91" s="3">
        <f>[4]Tabelle3!H23</f>
        <v>1.2900067860696875</v>
      </c>
      <c r="G91" s="3">
        <f>[4]Tabelle3!I23</f>
        <v>1.0615174430945384</v>
      </c>
      <c r="H91" s="14">
        <f>[4]Tabelle3!W23</f>
        <v>1.5300434975026902</v>
      </c>
      <c r="I91" s="3">
        <f>[4]Tabelle3!X23</f>
        <v>1.5942645793662831</v>
      </c>
      <c r="J91" s="3">
        <f>[4]Tabelle3!V23</f>
        <v>1.5489755399957437</v>
      </c>
      <c r="K91" s="3">
        <f>[4]Tabelle3!U23</f>
        <v>1.5581308666358651</v>
      </c>
      <c r="L91" s="3">
        <f>[4]Tabelle3!J23</f>
        <v>1.256788663928013</v>
      </c>
      <c r="M91" s="3">
        <f>[4]Tabelle3!K23</f>
        <v>1.4486574964262813</v>
      </c>
      <c r="N91" s="3">
        <f>[4]Tabelle3!L23</f>
        <v>0.5623309080895349</v>
      </c>
      <c r="O91" s="3">
        <f>[4]Tabelle3!M23</f>
        <v>0.56333964180932572</v>
      </c>
      <c r="P91" s="3">
        <f>[4]Tabelle3!N23</f>
        <v>1.174479925350796</v>
      </c>
      <c r="Q91" s="3">
        <f>[4]Tabelle3!O23</f>
        <v>1.7223817350025175</v>
      </c>
      <c r="R91" s="3">
        <f>[4]Tabelle3!P23</f>
        <v>2.4099187723341049</v>
      </c>
      <c r="S91" s="3">
        <f>[4]Tabelle3!Q23</f>
        <v>0.69939255251913046</v>
      </c>
      <c r="T91" s="3">
        <f>[4]Tabelle3!R23</f>
        <v>1.3140028931807604</v>
      </c>
      <c r="U91" s="3">
        <f>[4]Tabelle3!S23</f>
        <v>1.3566322530024721</v>
      </c>
      <c r="V91" s="3">
        <f>[4]Tabelle3!Z23</f>
        <v>1.554342047240127</v>
      </c>
      <c r="X91" s="18" t="str">
        <f t="shared" si="10"/>
        <v>HB</v>
      </c>
      <c r="Y91" s="9">
        <f t="shared" si="11"/>
        <v>0.5623309080895349</v>
      </c>
      <c r="Z91" s="18" t="str">
        <f t="shared" si="12"/>
        <v>NW</v>
      </c>
      <c r="AA91" s="9">
        <f t="shared" si="13"/>
        <v>2.4099187723341049</v>
      </c>
    </row>
    <row r="92" spans="1:27" x14ac:dyDescent="0.35">
      <c r="A92" t="str">
        <f>[4]Tabelle3!B24</f>
        <v>Herstellung von sonstigen Waren</v>
      </c>
      <c r="B92" s="3">
        <f>[4]Tabelle3!D24</f>
        <v>3.8300161980789977</v>
      </c>
      <c r="C92" s="3">
        <f>[4]Tabelle3!E24</f>
        <v>6.3571135438249202</v>
      </c>
      <c r="D92" s="3">
        <f>[4]Tabelle3!F24</f>
        <v>3.7035426333248704</v>
      </c>
      <c r="E92" s="3">
        <f>[4]Tabelle3!G24</f>
        <v>2.3926507560422441</v>
      </c>
      <c r="F92" s="3">
        <f>[4]Tabelle3!H24</f>
        <v>4.9478705290344847</v>
      </c>
      <c r="G92" s="3">
        <f>[4]Tabelle3!I24</f>
        <v>8.2962546188601269</v>
      </c>
      <c r="H92" s="14">
        <f>[4]Tabelle3!W24</f>
        <v>4.5213143559517652</v>
      </c>
      <c r="I92" s="3">
        <f>[4]Tabelle3!X24</f>
        <v>4.0038815571276887</v>
      </c>
      <c r="J92" s="3">
        <f>[4]Tabelle3!V24</f>
        <v>3.9469946294729188</v>
      </c>
      <c r="K92" s="3">
        <f>[4]Tabelle3!U24</f>
        <v>3.8653078217272259</v>
      </c>
      <c r="L92" s="3">
        <f>[4]Tabelle3!J24</f>
        <v>4.8681834192280178</v>
      </c>
      <c r="M92" s="3">
        <f>[4]Tabelle3!K24</f>
        <v>3.9567455167222709</v>
      </c>
      <c r="N92" s="3">
        <f>[4]Tabelle3!L24</f>
        <v>3.3630319862367637</v>
      </c>
      <c r="O92" s="3">
        <f>[4]Tabelle3!M24</f>
        <v>7.3368734232300543</v>
      </c>
      <c r="P92" s="3">
        <f>[4]Tabelle3!N24</f>
        <v>4.648243699413479</v>
      </c>
      <c r="Q92" s="3">
        <f>[4]Tabelle3!O24</f>
        <v>2.2029167753602947</v>
      </c>
      <c r="R92" s="3">
        <f>[4]Tabelle3!P24</f>
        <v>2.6887549543000491</v>
      </c>
      <c r="S92" s="3">
        <f>[4]Tabelle3!Q24</f>
        <v>3.3811112385218953</v>
      </c>
      <c r="T92" s="3">
        <f>[4]Tabelle3!R24</f>
        <v>3.9371603696043445</v>
      </c>
      <c r="U92" s="3">
        <f>[4]Tabelle3!S24</f>
        <v>7.3378710252165664</v>
      </c>
      <c r="V92" s="3">
        <f>[4]Tabelle3!Z24</f>
        <v>3.9537320870486838</v>
      </c>
      <c r="X92" s="18" t="str">
        <f t="shared" si="10"/>
        <v>NI</v>
      </c>
      <c r="Y92" s="9">
        <f t="shared" si="11"/>
        <v>2.2029167753602947</v>
      </c>
      <c r="Z92" s="18" t="str">
        <f t="shared" si="12"/>
        <v>SH</v>
      </c>
      <c r="AA92" s="9">
        <f t="shared" si="13"/>
        <v>7.3378710252165664</v>
      </c>
    </row>
    <row r="93" spans="1:27" x14ac:dyDescent="0.35">
      <c r="A93" t="str">
        <f>[4]Tabelle3!B25</f>
        <v>Reparatur und Installation von Maschinen und Ausrüstungen</v>
      </c>
      <c r="B93" s="3">
        <f>[4]Tabelle3!D25</f>
        <v>6.0825071320751061</v>
      </c>
      <c r="C93" s="3">
        <f>[4]Tabelle3!E25</f>
        <v>5.9137761274270764</v>
      </c>
      <c r="D93" s="3">
        <f>[4]Tabelle3!F25</f>
        <v>3.3931880039185196</v>
      </c>
      <c r="E93" s="3">
        <f>[4]Tabelle3!G25</f>
        <v>4.5267423120061387</v>
      </c>
      <c r="F93" s="3">
        <f>[4]Tabelle3!H25</f>
        <v>2.9161663788400745</v>
      </c>
      <c r="G93" s="3">
        <f>[4]Tabelle3!I25</f>
        <v>3.4102884692211188</v>
      </c>
      <c r="H93" s="14">
        <f>[4]Tabelle3!W25</f>
        <v>3.9931585956658733</v>
      </c>
      <c r="I93" s="3">
        <f>[4]Tabelle3!X25</f>
        <v>4.0730528720973869</v>
      </c>
      <c r="J93" s="3">
        <f>[4]Tabelle3!V25</f>
        <v>2.7342278607418629</v>
      </c>
      <c r="K93" s="3">
        <f>[4]Tabelle3!U25</f>
        <v>2.7215302448062695</v>
      </c>
      <c r="L93" s="3">
        <f>[4]Tabelle3!J25</f>
        <v>2.0216759704596705</v>
      </c>
      <c r="M93" s="3">
        <f>[4]Tabelle3!K25</f>
        <v>2.029993729388504</v>
      </c>
      <c r="N93" s="3">
        <f>[4]Tabelle3!L25</f>
        <v>7.2263197875272027</v>
      </c>
      <c r="O93" s="3">
        <f>[4]Tabelle3!M25</f>
        <v>6.31066196343727</v>
      </c>
      <c r="P93" s="3">
        <f>[4]Tabelle3!N25</f>
        <v>3.0559519652507228</v>
      </c>
      <c r="Q93" s="3">
        <f>[4]Tabelle3!O25</f>
        <v>3.4834688722522826</v>
      </c>
      <c r="R93" s="3">
        <f>[4]Tabelle3!P25</f>
        <v>3.0944702241785462</v>
      </c>
      <c r="S93" s="3">
        <f>[4]Tabelle3!Q25</f>
        <v>2.4908253825857787</v>
      </c>
      <c r="T93" s="3">
        <f>[4]Tabelle3!R25</f>
        <v>2.1443461625523663</v>
      </c>
      <c r="U93" s="3">
        <f>[4]Tabelle3!S25</f>
        <v>4.569744766444173</v>
      </c>
      <c r="V93" s="3">
        <f>[4]Tabelle3!Z25</f>
        <v>2.8929432040923353</v>
      </c>
      <c r="X93" s="18" t="str">
        <f t="shared" si="10"/>
        <v>BW</v>
      </c>
      <c r="Y93" s="9">
        <f t="shared" si="11"/>
        <v>2.0216759704596705</v>
      </c>
      <c r="Z93" s="18" t="str">
        <f t="shared" si="12"/>
        <v>HB</v>
      </c>
      <c r="AA93" s="9">
        <f t="shared" si="13"/>
        <v>7.2263197875272027</v>
      </c>
    </row>
    <row r="95" spans="1:27" x14ac:dyDescent="0.35">
      <c r="A95" t="s">
        <v>441</v>
      </c>
    </row>
    <row r="97" spans="1:27" x14ac:dyDescent="0.35">
      <c r="A97" t="s">
        <v>442</v>
      </c>
    </row>
    <row r="98" spans="1:27" x14ac:dyDescent="0.35">
      <c r="A98" t="s">
        <v>443</v>
      </c>
      <c r="B98" s="3">
        <f t="shared" ref="B98:V98" si="14">B60+B61+B62</f>
        <v>18.4075943236369</v>
      </c>
      <c r="C98" s="3">
        <f t="shared" si="14"/>
        <v>21.038999328513597</v>
      </c>
      <c r="D98" s="3">
        <f t="shared" si="14"/>
        <v>17.184155046931476</v>
      </c>
      <c r="E98" s="3">
        <f t="shared" si="14"/>
        <v>18.7654109664971</v>
      </c>
      <c r="F98" s="3">
        <f t="shared" si="14"/>
        <v>17.245650024465924</v>
      </c>
      <c r="G98" s="3">
        <f t="shared" si="14"/>
        <v>15.607910002443337</v>
      </c>
      <c r="H98" s="14">
        <f t="shared" si="14"/>
        <v>17.491180568681131</v>
      </c>
      <c r="I98" s="3">
        <f t="shared" si="14"/>
        <v>18.171683556629095</v>
      </c>
      <c r="J98" s="3">
        <f t="shared" si="14"/>
        <v>15.492242460160099</v>
      </c>
      <c r="K98" s="3">
        <f t="shared" si="14"/>
        <v>17.491180568681131</v>
      </c>
      <c r="L98" s="3">
        <f t="shared" si="14"/>
        <v>13.728492523477632</v>
      </c>
      <c r="M98" s="3">
        <f t="shared" si="14"/>
        <v>14.005088080626471</v>
      </c>
      <c r="N98" s="3">
        <f t="shared" si="14"/>
        <v>14.660475383922083</v>
      </c>
      <c r="O98" s="3">
        <f t="shared" si="14"/>
        <v>12.821763904451167</v>
      </c>
      <c r="P98" s="3">
        <f t="shared" si="14"/>
        <v>13.869654145650134</v>
      </c>
      <c r="Q98" s="3">
        <f t="shared" si="14"/>
        <v>17.054419868319123</v>
      </c>
      <c r="R98" s="3">
        <f t="shared" si="14"/>
        <v>17.4736505146358</v>
      </c>
      <c r="S98" s="3">
        <f t="shared" si="14"/>
        <v>16.683940030062089</v>
      </c>
      <c r="T98" s="3">
        <f t="shared" si="14"/>
        <v>17.595232387196695</v>
      </c>
      <c r="U98" s="3">
        <f t="shared" si="14"/>
        <v>18.312538044107008</v>
      </c>
      <c r="V98" s="3">
        <f t="shared" si="14"/>
        <v>15.849010684936271</v>
      </c>
      <c r="X98" s="18" t="str">
        <f t="shared" ref="X98" si="15">HLOOKUP(Y98,$L98:$U203,ROW(L$111)-ROW(X98)+1,0)</f>
        <v>HH</v>
      </c>
      <c r="Y98" s="9">
        <f t="shared" ref="Y98" si="16">MIN(L98:U98)</f>
        <v>12.821763904451167</v>
      </c>
      <c r="Z98" s="18" t="str">
        <f t="shared" ref="Z98" si="17">HLOOKUP(AA98,$L98:$U203,ROW(N$111)-ROW(Z98)+1,0)</f>
        <v>SH</v>
      </c>
      <c r="AA98" s="9">
        <f t="shared" ref="AA98" si="18">MAX(L98:U98)</f>
        <v>18.312538044107008</v>
      </c>
    </row>
    <row r="99" spans="1:27" x14ac:dyDescent="0.35">
      <c r="A99" t="s">
        <v>444</v>
      </c>
      <c r="B99" s="3">
        <f>SUM(B8:B28)</f>
        <v>13.024754135149292</v>
      </c>
      <c r="C99" s="3">
        <f t="shared" ref="C99:V99" si="19">SUM(C8:C28)</f>
        <v>11.066981177746859</v>
      </c>
      <c r="D99" s="3">
        <f t="shared" si="19"/>
        <v>18.415423356079678</v>
      </c>
      <c r="E99" s="3">
        <f t="shared" si="19"/>
        <v>16.239799893499857</v>
      </c>
      <c r="F99" s="3">
        <f t="shared" si="19"/>
        <v>22.450004523206875</v>
      </c>
      <c r="G99" s="3">
        <f t="shared" si="19"/>
        <v>6.3700439103974826</v>
      </c>
      <c r="H99" s="14">
        <f t="shared" si="19"/>
        <v>14.026122712200026</v>
      </c>
      <c r="I99" s="3">
        <f t="shared" si="19"/>
        <v>16.792578363338698</v>
      </c>
      <c r="J99" s="3">
        <f t="shared" si="19"/>
        <v>19.238917820148394</v>
      </c>
      <c r="K99" s="3">
        <f t="shared" si="19"/>
        <v>14.026122712200026</v>
      </c>
      <c r="L99" s="3">
        <f t="shared" si="19"/>
        <v>26.899827887175167</v>
      </c>
      <c r="M99" s="3">
        <f t="shared" si="19"/>
        <v>23.081124504745958</v>
      </c>
      <c r="N99" s="3">
        <f t="shared" si="19"/>
        <v>15.73149543304822</v>
      </c>
      <c r="O99" s="3">
        <f t="shared" si="19"/>
        <v>10.274680560481817</v>
      </c>
      <c r="P99" s="3">
        <f t="shared" si="19"/>
        <v>15.046195818315494</v>
      </c>
      <c r="Q99" s="3">
        <f t="shared" si="19"/>
        <v>19.364292652331265</v>
      </c>
      <c r="R99" s="3">
        <f t="shared" si="19"/>
        <v>17.360207807993152</v>
      </c>
      <c r="S99" s="3">
        <f t="shared" si="19"/>
        <v>20.429211470122137</v>
      </c>
      <c r="T99" s="3">
        <f t="shared" si="19"/>
        <v>21.294750051161589</v>
      </c>
      <c r="U99" s="3">
        <f t="shared" si="19"/>
        <v>13.89231633179589</v>
      </c>
      <c r="V99" s="3">
        <f t="shared" si="19"/>
        <v>18.911151668226008</v>
      </c>
      <c r="X99" s="18" t="str">
        <f>HLOOKUP(Y99,$L99:$U204,ROW(L$111)-ROW(X99)+1,0)</f>
        <v>HH</v>
      </c>
      <c r="Y99" s="9">
        <f t="shared" ref="Y99:Y102" si="20">MIN(L99:U99)</f>
        <v>10.274680560481817</v>
      </c>
      <c r="Z99" s="18" t="str">
        <f>HLOOKUP(AA99,$L99:$U204,ROW(N$111)-ROW(Z99)+1,0)</f>
        <v>BW</v>
      </c>
      <c r="AA99" s="9">
        <f t="shared" ref="AA99:AA102" si="21">MAX(L99:U99)</f>
        <v>26.899827887175167</v>
      </c>
    </row>
    <row r="100" spans="1:27" x14ac:dyDescent="0.35">
      <c r="A100" t="s">
        <v>792</v>
      </c>
      <c r="B100" s="3">
        <f>[4]Tabelle3!D75</f>
        <v>17.53829669398776</v>
      </c>
      <c r="C100" s="3">
        <f>[4]Tabelle3!E75</f>
        <v>23.632464108158395</v>
      </c>
      <c r="D100" s="3">
        <f>[4]Tabelle3!F75</f>
        <v>19.50122978406381</v>
      </c>
      <c r="E100" s="3">
        <f>[4]Tabelle3!G75</f>
        <v>20.651810887350983</v>
      </c>
      <c r="F100" s="3">
        <f>[4]Tabelle3!H75</f>
        <v>20.414184709949247</v>
      </c>
      <c r="G100" s="3">
        <f>[4]Tabelle3!I75</f>
        <v>19.507347261148571</v>
      </c>
      <c r="H100" s="14">
        <f>[4]Tabelle3!W75</f>
        <v>17.255599124058623</v>
      </c>
      <c r="I100" s="3">
        <f>[4]Tabelle3!X75</f>
        <v>17.968241778573955</v>
      </c>
      <c r="J100" s="3">
        <f>[4]Tabelle3!V75</f>
        <v>19.732545650851272</v>
      </c>
      <c r="K100" s="3">
        <f>[4]Tabelle3!U75</f>
        <v>19.919374241047009</v>
      </c>
      <c r="L100" s="3">
        <f>[4]Tabelle3!J75</f>
        <v>25.337484788420149</v>
      </c>
      <c r="M100" s="3">
        <f>[4]Tabelle3!K75</f>
        <v>22.027163355765573</v>
      </c>
      <c r="N100" s="3">
        <f>[4]Tabelle3!L75</f>
        <v>29.382927474202098</v>
      </c>
      <c r="O100" s="3">
        <f>[4]Tabelle3!M75</f>
        <v>28.729943486857579</v>
      </c>
      <c r="P100" s="3">
        <f>[4]Tabelle3!N75</f>
        <v>17.199402938893449</v>
      </c>
      <c r="Q100" s="3">
        <f>[4]Tabelle3!O75</f>
        <v>24.409940875408747</v>
      </c>
      <c r="R100" s="3">
        <f>[4]Tabelle3!P75</f>
        <v>20.589375990976084</v>
      </c>
      <c r="S100" s="3">
        <f>[4]Tabelle3!Q75</f>
        <v>21.04062929296812</v>
      </c>
      <c r="T100" s="3">
        <f>[4]Tabelle3!R75</f>
        <v>28.431557839812044</v>
      </c>
      <c r="U100" s="3">
        <f>[4]Tabelle3!S75</f>
        <v>21.222322243381218</v>
      </c>
      <c r="V100" s="3">
        <f>[4]Tabelle3!Z75</f>
        <v>19.336415497429467</v>
      </c>
      <c r="X100" s="18" t="str">
        <f>HLOOKUP(Y100,$L100:$U205,ROW(L$111)-ROW(X100)+1,0)</f>
        <v>HE</v>
      </c>
      <c r="Y100" s="9">
        <f t="shared" si="20"/>
        <v>17.199402938893449</v>
      </c>
      <c r="Z100" s="18" t="str">
        <f>HLOOKUP(AA100,$L100:$U205,ROW(N$111)-ROW(Z100)+1,0)</f>
        <v>HB</v>
      </c>
      <c r="AA100" s="9">
        <f t="shared" si="21"/>
        <v>29.382927474202098</v>
      </c>
    </row>
    <row r="101" spans="1:27" x14ac:dyDescent="0.35">
      <c r="A101" t="s">
        <v>743</v>
      </c>
      <c r="B101" s="3">
        <f>[4]Tabelle3!D77</f>
        <v>38.409617670775901</v>
      </c>
      <c r="C101" s="3">
        <f>[4]Tabelle3!E77</f>
        <v>45.88933761036062</v>
      </c>
      <c r="D101" s="3">
        <f>[4]Tabelle3!F77</f>
        <v>40.346434076689327</v>
      </c>
      <c r="E101" s="3">
        <f>[4]Tabelle3!G77</f>
        <v>42.148308067786942</v>
      </c>
      <c r="F101" s="3">
        <f>[4]Tabelle3!H77</f>
        <v>39.298572575540945</v>
      </c>
      <c r="G101" s="3">
        <f>[4]Tabelle3!I77</f>
        <v>38.719275793164492</v>
      </c>
      <c r="H101" s="14">
        <f>[4]Tabelle3!W77</f>
        <v>36.860480838577338</v>
      </c>
      <c r="I101" s="3">
        <f>[4]Tabelle3!X77</f>
        <v>38.105216768916932</v>
      </c>
      <c r="J101" s="3">
        <f>[4]Tabelle3!V77</f>
        <v>40.486278985559032</v>
      </c>
      <c r="K101" s="3">
        <f>[4]Tabelle3!U77</f>
        <v>40.89694141759977</v>
      </c>
      <c r="L101" s="3">
        <f>[4]Tabelle3!J77</f>
        <v>50.007078283652056</v>
      </c>
      <c r="M101" s="3">
        <f>[4]Tabelle3!K77</f>
        <v>44.305343798689648</v>
      </c>
      <c r="N101" s="3">
        <f>[4]Tabelle3!L77</f>
        <v>52.490323102967935</v>
      </c>
      <c r="O101" s="3">
        <f>[4]Tabelle3!M77</f>
        <v>49.473438225394787</v>
      </c>
      <c r="P101" s="3">
        <f>[4]Tabelle3!N77</f>
        <v>32.870804385274596</v>
      </c>
      <c r="Q101" s="3">
        <f>[4]Tabelle3!O77</f>
        <v>48.874022334392045</v>
      </c>
      <c r="R101" s="3">
        <f>[4]Tabelle3!P77</f>
        <v>42.449635930397157</v>
      </c>
      <c r="S101" s="3">
        <f>[4]Tabelle3!Q77</f>
        <v>41.29873090924729</v>
      </c>
      <c r="T101" s="3">
        <f>[4]Tabelle3!R77</f>
        <v>52.344355569992238</v>
      </c>
      <c r="U101" s="3">
        <f>[4]Tabelle3!S77</f>
        <v>41.91540483489316</v>
      </c>
      <c r="V101" s="3">
        <f>[4]Tabelle3!Z77</f>
        <v>39.72483979249337</v>
      </c>
      <c r="X101" s="18" t="str">
        <f>HLOOKUP(Y101,$L101:$U206,ROW(L$111)-ROW(X101)+1,0)</f>
        <v>HE</v>
      </c>
      <c r="Y101" s="9">
        <f t="shared" ref="Y101" si="22">MIN(L101:U101)</f>
        <v>32.870804385274596</v>
      </c>
      <c r="Z101" s="18" t="str">
        <f>HLOOKUP(AA101,$L101:$U206,ROW(N$111)-ROW(Z101)+1,0)</f>
        <v>HB</v>
      </c>
      <c r="AA101" s="9">
        <f t="shared" ref="AA101" si="23">MAX(L101:U101)</f>
        <v>52.490323102967935</v>
      </c>
    </row>
    <row r="102" spans="1:27" x14ac:dyDescent="0.35">
      <c r="A102" t="s">
        <v>789</v>
      </c>
      <c r="B102" s="3">
        <f t="shared" ref="B102:V102" si="24">B77+B79+B80+B83+B84</f>
        <v>18.645377650459878</v>
      </c>
      <c r="C102" s="3">
        <f t="shared" si="24"/>
        <v>10.553936243506282</v>
      </c>
      <c r="D102" s="3">
        <f t="shared" si="24"/>
        <v>12.278216183715404</v>
      </c>
      <c r="E102" s="3">
        <f t="shared" si="24"/>
        <v>23.948381325534818</v>
      </c>
      <c r="F102" s="3">
        <f t="shared" si="24"/>
        <v>12.833521450740902</v>
      </c>
      <c r="G102" s="3">
        <f t="shared" si="24"/>
        <v>9.8792028653640198</v>
      </c>
      <c r="H102" s="14">
        <f t="shared" si="24"/>
        <v>14.404134759732278</v>
      </c>
      <c r="I102" s="3">
        <f t="shared" si="24"/>
        <v>15.024369256578973</v>
      </c>
      <c r="J102" s="3">
        <f t="shared" si="24"/>
        <v>13.549216659013561</v>
      </c>
      <c r="K102" s="3">
        <f t="shared" si="24"/>
        <v>13.618146019851363</v>
      </c>
      <c r="L102" s="3">
        <f t="shared" si="24"/>
        <v>7.7309567351117394</v>
      </c>
      <c r="M102" s="3">
        <f t="shared" si="24"/>
        <v>10.551176227585614</v>
      </c>
      <c r="N102" s="3">
        <f t="shared" si="24"/>
        <v>9.9119983015197555</v>
      </c>
      <c r="O102" s="3">
        <f t="shared" si="24"/>
        <v>15.410214938522937</v>
      </c>
      <c r="P102" s="3">
        <f t="shared" si="24"/>
        <v>13.578996098229281</v>
      </c>
      <c r="Q102" s="3">
        <f t="shared" si="24"/>
        <v>13.391346887001099</v>
      </c>
      <c r="R102" s="3">
        <f t="shared" si="24"/>
        <v>20.259588284577852</v>
      </c>
      <c r="S102" s="3">
        <f t="shared" si="24"/>
        <v>26.014118975652735</v>
      </c>
      <c r="T102" s="3">
        <f t="shared" si="24"/>
        <v>15.94743934587277</v>
      </c>
      <c r="U102" s="3">
        <f t="shared" si="24"/>
        <v>11.830403479617663</v>
      </c>
      <c r="V102" s="3">
        <f t="shared" si="24"/>
        <v>13.72407582897327</v>
      </c>
      <c r="X102" s="18" t="str">
        <f>HLOOKUP(Y102,$L102:$U206,ROW(L$111)-ROW(X102)+1,0)</f>
        <v>BW</v>
      </c>
      <c r="Y102" s="9">
        <f t="shared" si="20"/>
        <v>7.7309567351117394</v>
      </c>
      <c r="Z102" s="18" t="str">
        <f>HLOOKUP(AA102,$L102:$U206,ROW(N$111)-ROW(Z102)+1,0)</f>
        <v>RP</v>
      </c>
      <c r="AA102" s="9">
        <f t="shared" si="21"/>
        <v>26.014118975652735</v>
      </c>
    </row>
    <row r="103" spans="1:27" x14ac:dyDescent="0.35">
      <c r="A103" t="s">
        <v>791</v>
      </c>
    </row>
    <row r="104" spans="1:27" x14ac:dyDescent="0.35">
      <c r="A104" t="s">
        <v>790</v>
      </c>
    </row>
    <row r="111" spans="1:27" x14ac:dyDescent="0.35">
      <c r="L111" t="s">
        <v>297</v>
      </c>
      <c r="M111" t="s">
        <v>298</v>
      </c>
      <c r="N111" t="s">
        <v>299</v>
      </c>
      <c r="O111" t="s">
        <v>300</v>
      </c>
      <c r="P111" t="s">
        <v>301</v>
      </c>
      <c r="Q111" t="s">
        <v>302</v>
      </c>
      <c r="R111" t="s">
        <v>303</v>
      </c>
      <c r="S111" t="s">
        <v>304</v>
      </c>
      <c r="T111" t="s">
        <v>305</v>
      </c>
      <c r="U111" t="s">
        <v>306</v>
      </c>
    </row>
  </sheetData>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7766-C2BB-4C68-B3FE-7359A78A5EF7}">
  <dimension ref="A1:AG9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8.7265625" customWidth="1"/>
    <col min="2" max="7" width="57.54296875" customWidth="1"/>
    <col min="8" max="8" width="57.54296875" style="4" customWidth="1"/>
    <col min="9" max="33" width="57.54296875" customWidth="1"/>
  </cols>
  <sheetData>
    <row r="1" spans="1:27" ht="19.5" customHeight="1" x14ac:dyDescent="0.35">
      <c r="A1" s="4" t="s">
        <v>445</v>
      </c>
    </row>
    <row r="2" spans="1:27" s="69" customFormat="1" ht="19.5" customHeight="1" x14ac:dyDescent="0.35">
      <c r="A2" s="71" t="s">
        <v>940</v>
      </c>
      <c r="B2" t="s">
        <v>308</v>
      </c>
      <c r="C2" t="s">
        <v>259</v>
      </c>
      <c r="D2" t="s">
        <v>260</v>
      </c>
      <c r="E2" t="s">
        <v>261</v>
      </c>
      <c r="F2" t="s">
        <v>262</v>
      </c>
      <c r="G2" t="s">
        <v>263</v>
      </c>
      <c r="H2" s="4" t="s">
        <v>417</v>
      </c>
      <c r="I2" t="s">
        <v>418</v>
      </c>
      <c r="J2" t="s">
        <v>419</v>
      </c>
      <c r="K2" t="s">
        <v>420</v>
      </c>
      <c r="L2" t="s">
        <v>268</v>
      </c>
      <c r="M2" t="s">
        <v>269</v>
      </c>
      <c r="N2" t="s">
        <v>270</v>
      </c>
      <c r="O2" t="s">
        <v>271</v>
      </c>
      <c r="P2" t="s">
        <v>272</v>
      </c>
      <c r="Q2" t="s">
        <v>273</v>
      </c>
      <c r="R2" t="s">
        <v>274</v>
      </c>
      <c r="S2" t="s">
        <v>275</v>
      </c>
      <c r="T2" t="s">
        <v>276</v>
      </c>
      <c r="U2" t="s">
        <v>277</v>
      </c>
      <c r="V2" t="s">
        <v>278</v>
      </c>
      <c r="X2" s="70"/>
      <c r="Y2" s="70"/>
      <c r="Z2" s="70"/>
      <c r="AA2" s="70"/>
    </row>
    <row r="3" spans="1:27" x14ac:dyDescent="0.35">
      <c r="A3" s="4" t="s">
        <v>446</v>
      </c>
    </row>
    <row r="4" spans="1:27" x14ac:dyDescent="0.35">
      <c r="A4">
        <v>1</v>
      </c>
      <c r="B4" t="str">
        <f>[4]Tabelle2!D71</f>
        <v>Öffentliche Verwaltung, Verteidigung; Sozialversicherung (9,3%)</v>
      </c>
      <c r="C4" t="str">
        <f>[4]Tabelle2!E71</f>
        <v>Gesundheitswesen (9,8%)</v>
      </c>
      <c r="D4" t="str">
        <f>[4]Tabelle2!F71</f>
        <v>Gesundheitswesen (8,3%)</v>
      </c>
      <c r="E4" t="str">
        <f>[4]Tabelle2!G71</f>
        <v>Gesundheitswesen (8,7%)</v>
      </c>
      <c r="F4" t="str">
        <f>[4]Tabelle2!H71</f>
        <v>Gesundheitswesen (8,5%)</v>
      </c>
      <c r="G4" t="str">
        <f>[4]Tabelle2!I71</f>
        <v>Gesundheitswesen (7,7%)</v>
      </c>
      <c r="H4" s="4" t="str">
        <f>[4]Tabelle2!W71</f>
        <v>Gesundheitswesen (8,4%)</v>
      </c>
      <c r="I4" t="str">
        <f>[4]Tabelle2!X71</f>
        <v>Gesundheitswesen (8,6%)</v>
      </c>
      <c r="J4" t="str">
        <f>[4]Tabelle2!V71</f>
        <v>Gesundheitswesen (8,0%)</v>
      </c>
      <c r="K4" t="str">
        <f>[4]Tabelle2!U71</f>
        <v>Gesundheitswesen (8,1%)</v>
      </c>
      <c r="L4" t="str">
        <f>[4]Tabelle2!J71</f>
        <v>Gesundheitswesen (7,6%)</v>
      </c>
      <c r="M4" t="str">
        <f>[4]Tabelle2!K71</f>
        <v>Gesundheitswesen (7,9%)</v>
      </c>
      <c r="N4" t="str">
        <f>[4]Tabelle2!L71</f>
        <v>Verkehr und Lagerei (11,1%)</v>
      </c>
      <c r="O4" t="str">
        <f>[4]Tabelle2!M71</f>
        <v>Verkehr und Lagerei (8,7%)</v>
      </c>
      <c r="P4" t="str">
        <f>[4]Tabelle2!N71</f>
        <v>Verkehr und Lagerei (7,5%)</v>
      </c>
      <c r="Q4" t="str">
        <f>[4]Tabelle2!O71</f>
        <v>Gesundheitswesen (8,2%)</v>
      </c>
      <c r="R4" t="str">
        <f>[4]Tabelle2!P71</f>
        <v>Gesundheitswesen (8,6%)</v>
      </c>
      <c r="S4" t="str">
        <f>[4]Tabelle2!Q71</f>
        <v>Gesundheitswesen (8,7%)</v>
      </c>
      <c r="T4" t="str">
        <f>[4]Tabelle2!R71</f>
        <v>Gesundheitswesen (9,3%)</v>
      </c>
      <c r="U4" t="str">
        <f>[4]Tabelle2!S71</f>
        <v>Einzelhandel (ohne Handel mit Kraftfahrzeugen) (8,8%)</v>
      </c>
      <c r="V4" t="str">
        <f>[4]Tabelle2!Y71</f>
        <v>Gesundheitswesen (8,1%)</v>
      </c>
    </row>
    <row r="5" spans="1:27" x14ac:dyDescent="0.35">
      <c r="A5">
        <f>A4+1</f>
        <v>2</v>
      </c>
      <c r="B5" t="str">
        <f>[4]Tabelle2!D72</f>
        <v>Gesundheitswesen (8,2%)</v>
      </c>
      <c r="C5" t="str">
        <f>[4]Tabelle2!E72</f>
        <v>Einzelhandel (ohne Handel mit Kraftfahrzeugen) (7,9%)</v>
      </c>
      <c r="D5" t="str">
        <f>[4]Tabelle2!F72</f>
        <v>Einzelhandel (ohne Handel mit Kraftfahrzeugen) (6,6%)</v>
      </c>
      <c r="E5" t="str">
        <f>[4]Tabelle2!G72</f>
        <v>Öffentliche Verwaltung, Verteidigung; Sozialversicherung (8,0%)</v>
      </c>
      <c r="F5" t="str">
        <f>[4]Tabelle2!H72</f>
        <v>Einzelhandel (ohne Handel mit Kraftfahrzeugen) (7,7%)</v>
      </c>
      <c r="G5" t="str">
        <f>[4]Tabelle2!I72</f>
        <v>Einzelhandel (ohne Handel mit Kraftfahrzeugen) (6,9%)</v>
      </c>
      <c r="H5" s="4" t="str">
        <f>[4]Tabelle2!W72</f>
        <v>Einzelhandel (ohne Handel mit Kraftfahrzeugen) (7,2%)</v>
      </c>
      <c r="I5" t="str">
        <f>[4]Tabelle2!X72</f>
        <v>Öffentliche Verwaltung, Verteidigung; Sozialversicherung (7,4%)</v>
      </c>
      <c r="J5" t="str">
        <f>[4]Tabelle2!V72</f>
        <v>Einzelhandel (ohne Handel mit Kraftfahrzeugen) (6,9%)</v>
      </c>
      <c r="K5" t="str">
        <f>[4]Tabelle2!U72</f>
        <v>Einzelhandel (ohne Handel mit Kraftfahrzeugen) (6,9%)</v>
      </c>
      <c r="L5" t="str">
        <f>[4]Tabelle2!J72</f>
        <v>Einzelhandel (ohne Handel mit Kraftfahrzeugen) (6,2%)</v>
      </c>
      <c r="M5" t="str">
        <f>[4]Tabelle2!K72</f>
        <v>Einzelhandel (ohne Handel mit Kraftfahrzeugen) (6,7%)</v>
      </c>
      <c r="N5" t="str">
        <f>[4]Tabelle2!L72</f>
        <v>Gesundheitswesen (7,4%)</v>
      </c>
      <c r="O5" t="str">
        <f>[4]Tabelle2!M72</f>
        <v>Gesundheitswesen (7,3%)</v>
      </c>
      <c r="P5" t="str">
        <f>[4]Tabelle2!N72</f>
        <v>Gesundheitswesen (7,1%)</v>
      </c>
      <c r="Q5" t="str">
        <f>[4]Tabelle2!O72</f>
        <v>Einzelhandel (ohne Handel mit Kraftfahrzeugen) (7,8%)</v>
      </c>
      <c r="R5" t="str">
        <f>[4]Tabelle2!P72</f>
        <v>Einzelhandel (ohne Handel mit Kraftfahrzeugen) (7,1%)</v>
      </c>
      <c r="S5" t="str">
        <f>[4]Tabelle2!Q72</f>
        <v>Einzelhandel (ohne Handel mit Kraftfahrzeugen) (7,8%)</v>
      </c>
      <c r="T5" t="str">
        <f>[4]Tabelle2!R72</f>
        <v>Einzelhandel (ohne Handel mit Kraftfahrzeugen) (7,8%)</v>
      </c>
      <c r="U5" t="str">
        <f>[4]Tabelle2!S72</f>
        <v>Gesundheitswesen (8,6%)</v>
      </c>
      <c r="V5" t="str">
        <f>[4]Tabelle2!Y72</f>
        <v>Einzelhandel (ohne Handel mit Kraftfahrzeugen) (7,0%)</v>
      </c>
    </row>
    <row r="6" spans="1:27" x14ac:dyDescent="0.35">
      <c r="A6">
        <f t="shared" ref="A6:A67" si="0">A5+1</f>
        <v>3</v>
      </c>
      <c r="B6" t="str">
        <f>[4]Tabelle2!D73</f>
        <v>Verkehr und Lagerei (8,0%)</v>
      </c>
      <c r="C6" t="str">
        <f>[4]Tabelle2!E73</f>
        <v>Sozialwesen (ohne Heime) (7,4%)</v>
      </c>
      <c r="D6" t="str">
        <f>[4]Tabelle2!F73</f>
        <v>Öffentliche Verwaltung, Verteidigung; Sozialversicherung (6,2%)</v>
      </c>
      <c r="E6" t="str">
        <f>[4]Tabelle2!G73</f>
        <v>Einzelhandel (ohne Handel mit Kraftfahrzeugen) (7,9%)</v>
      </c>
      <c r="F6" t="str">
        <f>[4]Tabelle2!H73</f>
        <v>Öffentliche Verwaltung, Verteidigung; Sozialversicherung (6,9%)</v>
      </c>
      <c r="G6" t="str">
        <f>[4]Tabelle2!I73</f>
        <v>Erziehung und Unterricht (6,7%)</v>
      </c>
      <c r="H6" s="4" t="str">
        <f>[4]Tabelle2!W73</f>
        <v>Öffentliche Verwaltung, Verteidigung; Sozialversicherung (7,0%)</v>
      </c>
      <c r="I6" t="str">
        <f>[4]Tabelle2!X73</f>
        <v>Einzelhandel (ohne Handel mit Kraftfahrzeugen) (7,4%)</v>
      </c>
      <c r="J6" t="str">
        <f>[4]Tabelle2!V73</f>
        <v>Öffentliche Verwaltung, Verteidigung; Sozialversicherung (5,9%)</v>
      </c>
      <c r="K6" t="str">
        <f>[4]Tabelle2!U73</f>
        <v>Öffentliche Verwaltung, Verteidigung; Sozialversicherung (5,9%)</v>
      </c>
      <c r="L6" t="str">
        <f>[4]Tabelle2!J73</f>
        <v>Öffentliche Verwaltung, Verteidigung; Sozialversicherung (6,0%)</v>
      </c>
      <c r="M6" t="str">
        <f>[4]Tabelle2!K73</f>
        <v>Öffentliche Verwaltung, Verteidigung; Sozialversicherung (5,1%)</v>
      </c>
      <c r="N6" t="str">
        <f>[4]Tabelle2!L73</f>
        <v>Einzelhandel (ohne Handel mit Kraftfahrzeugen) (5,7%)</v>
      </c>
      <c r="O6" t="str">
        <f>[4]Tabelle2!M73</f>
        <v>Einzelhandel (ohne Handel mit Kraftfahrzeugen) (6,2%)</v>
      </c>
      <c r="P6" t="str">
        <f>[4]Tabelle2!N73</f>
        <v>Einzelhandel (ohne Handel mit Kraftfahrzeugen) (6,2%)</v>
      </c>
      <c r="Q6" t="str">
        <f>[4]Tabelle2!O73</f>
        <v>Öffentliche Verwaltung, Verteidigung; Sozialversicherung (6,5%)</v>
      </c>
      <c r="R6" t="str">
        <f>[4]Tabelle2!P73</f>
        <v>Öffentliche Verwaltung, Verteidigung; Sozialversicherung (5,7%)</v>
      </c>
      <c r="S6" t="str">
        <f>[4]Tabelle2!Q73</f>
        <v>Öffentliche Verwaltung, Verteidigung; Sozialversicherung (6,8%)</v>
      </c>
      <c r="T6" t="str">
        <f>[4]Tabelle2!R73</f>
        <v>Öffentliche Verwaltung, Verteidigung; Sozialversicherung (7,1%)</v>
      </c>
      <c r="U6" t="str">
        <f>[4]Tabelle2!S73</f>
        <v>Öffentliche Verwaltung, Verteidigung; Sozialversicherung (7,1%)</v>
      </c>
      <c r="V6" t="str">
        <f>[4]Tabelle2!Y73</f>
        <v>Öffentliche Verwaltung, Verteidigung; Sozialversicherung (6,1%)</v>
      </c>
    </row>
    <row r="7" spans="1:27" x14ac:dyDescent="0.35">
      <c r="A7">
        <f t="shared" si="0"/>
        <v>4</v>
      </c>
      <c r="B7" t="str">
        <f>[4]Tabelle2!D74</f>
        <v>Einzelhandel (ohne Handel mit Kraftfahrzeugen) (7,6%)</v>
      </c>
      <c r="C7" t="str">
        <f>[4]Tabelle2!E74</f>
        <v>Öffentliche Verwaltung, Verteidigung; Sozialversicherung (7,4%)</v>
      </c>
      <c r="D7" t="str">
        <f>[4]Tabelle2!F74</f>
        <v>Verkehr und Lagerei (6,1%)</v>
      </c>
      <c r="E7" t="str">
        <f>[4]Tabelle2!G74</f>
        <v>Verkehr und Lagerei (6,6%)</v>
      </c>
      <c r="F7" t="str">
        <f>[4]Tabelle2!H74</f>
        <v>Sozialwesen (ohne Heime) (5,3%)</v>
      </c>
      <c r="G7" t="str">
        <f>[4]Tabelle2!I74</f>
        <v>Öffentliche Verwaltung, Verteidigung; Sozialversicherung (6,0%)</v>
      </c>
      <c r="H7" s="4" t="str">
        <f>[4]Tabelle2!W74</f>
        <v>Verkehr und Lagerei (5,9%)</v>
      </c>
      <c r="I7" t="str">
        <f>[4]Tabelle2!X74</f>
        <v>Verkehr und Lagerei (6,3%)</v>
      </c>
      <c r="J7" t="str">
        <f>[4]Tabelle2!V74</f>
        <v>Verkehr und Lagerei (5,6%)</v>
      </c>
      <c r="K7" t="str">
        <f>[4]Tabelle2!U74</f>
        <v>Verkehr und Lagerei (5,6%)</v>
      </c>
      <c r="L7" t="str">
        <f>[4]Tabelle2!J74</f>
        <v>Maschinenbau (5,9%)</v>
      </c>
      <c r="M7" t="str">
        <f>[4]Tabelle2!K74</f>
        <v>Verkehr und Lagerei (5,1%)</v>
      </c>
      <c r="N7" t="str">
        <f>[4]Tabelle2!L74</f>
        <v>Öffentliche Verwaltung, Verteidigung; Sozialversicherung (5,3%)</v>
      </c>
      <c r="O7" t="str">
        <f>[4]Tabelle2!M74</f>
        <v>Großhandel (ohne Handel mit Kraftfahrzeugen) (5,5%)</v>
      </c>
      <c r="P7" t="str">
        <f>[4]Tabelle2!N74</f>
        <v>Öffentliche Verwaltung, Verteidigung; Sozialversicherung (6,2%)</v>
      </c>
      <c r="Q7" t="str">
        <f>[4]Tabelle2!O74</f>
        <v>Verkehr und Lagerei (5,5%)</v>
      </c>
      <c r="R7" t="str">
        <f>[4]Tabelle2!P74</f>
        <v>Verkehr und Lagerei (5,7%)</v>
      </c>
      <c r="S7" t="str">
        <f>[4]Tabelle2!Q74</f>
        <v>Verkehr und Lagerei (5,1%)</v>
      </c>
      <c r="T7" t="str">
        <f>[4]Tabelle2!R74</f>
        <v>Herstellung von Kraftwagen und Kraftwagenteilen (5,0%)</v>
      </c>
      <c r="U7" t="str">
        <f>[4]Tabelle2!S74</f>
        <v>Sozialwesen (ohne Heime) (5,4%)</v>
      </c>
      <c r="V7" t="str">
        <f>[4]Tabelle2!Y74</f>
        <v>Verkehr und Lagerei (5,7%)</v>
      </c>
    </row>
    <row r="8" spans="1:27" x14ac:dyDescent="0.35">
      <c r="A8">
        <f t="shared" si="0"/>
        <v>5</v>
      </c>
      <c r="B8" t="str">
        <f>[4]Tabelle2!D75</f>
        <v>Sozialwesen (ohne Heime) (6,5%)</v>
      </c>
      <c r="C8" t="str">
        <f>[4]Tabelle2!E75</f>
        <v>Gastgewerbe (6,3%)</v>
      </c>
      <c r="D8" t="str">
        <f>[4]Tabelle2!F75</f>
        <v>Sozialwesen (ohne Heime) (5,5%)</v>
      </c>
      <c r="E8" t="str">
        <f>[4]Tabelle2!G75</f>
        <v>Sozialwesen (ohne Heime) (5,6%)</v>
      </c>
      <c r="F8" t="str">
        <f>[4]Tabelle2!H75</f>
        <v>Verkehr und Lagerei (4,8%)</v>
      </c>
      <c r="G8" t="str">
        <f>[4]Tabelle2!I75</f>
        <v>Sozialwesen (ohne Heime) (5,5%)</v>
      </c>
      <c r="H8" s="4" t="str">
        <f>[4]Tabelle2!W75</f>
        <v>Sozialwesen (ohne Heime) (5,8%)</v>
      </c>
      <c r="I8" t="str">
        <f>[4]Tabelle2!X75</f>
        <v>Sozialwesen (ohne Heime) (5,9%)</v>
      </c>
      <c r="J8" t="str">
        <f>[4]Tabelle2!V75</f>
        <v>Großhandel (ohne Handel mit Kraftfahrzeugen) (4,3%)</v>
      </c>
      <c r="K8" t="str">
        <f>[4]Tabelle2!U75</f>
        <v>Großhandel (ohne Handel mit Kraftfahrzeugen) (4,4%)</v>
      </c>
      <c r="L8" t="str">
        <f>[4]Tabelle2!J75</f>
        <v>Verkehr und Lagerei (4,5%)</v>
      </c>
      <c r="M8" t="str">
        <f>[4]Tabelle2!K75</f>
        <v>Herstellung von Kraftwagen und Kraftwagenteilen (4,1%)</v>
      </c>
      <c r="N8" t="str">
        <f>[4]Tabelle2!L75</f>
        <v>Sozialwesen (ohne Heime) (5,0%)</v>
      </c>
      <c r="O8" t="str">
        <f>[4]Tabelle2!M75</f>
        <v>Öffentliche Verwaltung, Verteidigung; Sozialversicherung (5,0%)</v>
      </c>
      <c r="P8" t="str">
        <f>[4]Tabelle2!N75</f>
        <v>Kredit- und Versicherungswesen (5,6%)</v>
      </c>
      <c r="Q8" t="str">
        <f>[4]Tabelle2!O75</f>
        <v>Sozialwesen (ohne Heime) (4,7%)</v>
      </c>
      <c r="R8" t="str">
        <f>[4]Tabelle2!P75</f>
        <v>Sozialwesen (ohne Heime) (5,2%)</v>
      </c>
      <c r="S8" t="str">
        <f>[4]Tabelle2!Q75</f>
        <v>Vorber.Baustellenarbeiten, Bauinstallation u.sonst.Ausbaugew. (4,7%)</v>
      </c>
      <c r="T8" t="str">
        <f>[4]Tabelle2!R75</f>
        <v>Sozialwesen (ohne Heime) (4,6%)</v>
      </c>
      <c r="U8" t="str">
        <f>[4]Tabelle2!S75</f>
        <v>Verkehr und Lagerei (5,3%)</v>
      </c>
      <c r="V8" t="str">
        <f>[4]Tabelle2!Y75</f>
        <v>Sozialwesen (ohne Heime) (4,5%)</v>
      </c>
    </row>
    <row r="9" spans="1:27" x14ac:dyDescent="0.35">
      <c r="A9">
        <f t="shared" si="0"/>
        <v>6</v>
      </c>
      <c r="B9" t="str">
        <f>[4]Tabelle2!D76</f>
        <v>Vorber.Baustellenarbeiten, Bauinstallation u.sonst.Ausbaugew. (5,1%)</v>
      </c>
      <c r="C9" t="str">
        <f>[4]Tabelle2!E76</f>
        <v>Verkehr und Lagerei (5,7%)</v>
      </c>
      <c r="D9" t="str">
        <f>[4]Tabelle2!F76</f>
        <v>Erziehung und Unterricht (5,4%)</v>
      </c>
      <c r="E9" t="str">
        <f>[4]Tabelle2!G76</f>
        <v>Vorber.Baustellenarbeiten, Bauinstallation u.sonst.Ausbaugew. (4,7%)</v>
      </c>
      <c r="F9" t="str">
        <f>[4]Tabelle2!H76</f>
        <v>Erziehung und Unterricht (4,6%)</v>
      </c>
      <c r="G9" t="str">
        <f>[4]Tabelle2!I76</f>
        <v>Erbringung von Dienstleistungen der Informationstechnologie (5,3%)</v>
      </c>
      <c r="H9" s="4" t="str">
        <f>[4]Tabelle2!W76</f>
        <v>Erziehung und Unterricht (5,3%)</v>
      </c>
      <c r="I9" t="str">
        <f>[4]Tabelle2!X76</f>
        <v>Erziehung und Unterricht (4,8%)</v>
      </c>
      <c r="J9" t="str">
        <f>[4]Tabelle2!V76</f>
        <v>Sozialwesen (ohne Heime) (4,3%)</v>
      </c>
      <c r="K9" t="str">
        <f>[4]Tabelle2!U76</f>
        <v>Sozialwesen (ohne Heime) (4,2%)</v>
      </c>
      <c r="L9" t="str">
        <f>[4]Tabelle2!J76</f>
        <v>Herstellung von Kraftwagen und Kraftwagenteilen (4,3%)</v>
      </c>
      <c r="M9" t="str">
        <f>[4]Tabelle2!K76</f>
        <v>Vorber.Baustellenarbeiten, Bauinstallation u.sonst.Ausbaugew. (4,1%)</v>
      </c>
      <c r="N9" t="str">
        <f>[4]Tabelle2!L76</f>
        <v>Erziehung und Unterricht (4,7%)</v>
      </c>
      <c r="O9" t="str">
        <f>[4]Tabelle2!M76</f>
        <v>Erbringung von Dienstleistungen der Informationstechnologie (4,6%)</v>
      </c>
      <c r="P9" t="str">
        <f>[4]Tabelle2!N76</f>
        <v>Großhandel (ohne Handel mit Kraftfahrzeugen) (4,5%)</v>
      </c>
      <c r="Q9" t="str">
        <f>[4]Tabelle2!O76</f>
        <v>Vorber.Baustellenarbeiten, Bauinstallation u.sonst.Ausbaugew. (4,6%)</v>
      </c>
      <c r="R9" t="str">
        <f>[4]Tabelle2!P76</f>
        <v>Großhandel (ohne Handel mit Kraftfahrzeugen) (5,0%)</v>
      </c>
      <c r="S9" t="str">
        <f>[4]Tabelle2!Q76</f>
        <v>Erziehung und Unterricht (4,6%)</v>
      </c>
      <c r="T9" t="str">
        <f>[4]Tabelle2!R76</f>
        <v>Verkehr und Lagerei (4,4%)</v>
      </c>
      <c r="U9" t="str">
        <f>[4]Tabelle2!S76</f>
        <v>Großhandel (ohne Handel mit Kraftfahrzeugen) (5,2%)</v>
      </c>
      <c r="V9" t="str">
        <f>[4]Tabelle2!Y76</f>
        <v>Erziehung und Unterricht (4,2%)</v>
      </c>
    </row>
    <row r="10" spans="1:27" x14ac:dyDescent="0.35">
      <c r="A10">
        <f t="shared" si="0"/>
        <v>7</v>
      </c>
      <c r="B10" t="str">
        <f>[4]Tabelle2!D77</f>
        <v>Erziehung und Unterricht (4,1%)</v>
      </c>
      <c r="C10" t="str">
        <f>[4]Tabelle2!E77</f>
        <v>Erziehung und Unterricht (5,1%)</v>
      </c>
      <c r="D10" t="str">
        <f>[4]Tabelle2!F77</f>
        <v>Vorber.Baustellenarbeiten, Bauinstallation u.sonst.Ausbaugew. (4,3%)</v>
      </c>
      <c r="E10" t="str">
        <f>[4]Tabelle2!G77</f>
        <v>Erziehung und Unterricht (4,6%)</v>
      </c>
      <c r="F10" t="str">
        <f>[4]Tabelle2!H77</f>
        <v>Vorber.Baustellenarbeiten, Bauinstallation u.sonst.Ausbaugew. (4,4%)</v>
      </c>
      <c r="G10" t="str">
        <f>[4]Tabelle2!I77</f>
        <v>Gastgewerbe (5,0%)</v>
      </c>
      <c r="H10" s="4" t="str">
        <f>[4]Tabelle2!W77</f>
        <v>Vorber.Baustellenarbeiten, Bauinstallation u.sonst.Ausbaugew. (4,3%)</v>
      </c>
      <c r="I10" t="str">
        <f>[4]Tabelle2!X77</f>
        <v>Vorber.Baustellenarbeiten, Bauinstallation u.sonst.Ausbaugew. (4,6%)</v>
      </c>
      <c r="J10" t="str">
        <f>[4]Tabelle2!V77</f>
        <v>Erziehung und Unterricht (4,1%)</v>
      </c>
      <c r="K10" t="str">
        <f>[4]Tabelle2!U77</f>
        <v>Vorber.Baustellenarbeiten, Bauinstallation u.sonst.Ausbaugew. (4,1%)</v>
      </c>
      <c r="L10" t="str">
        <f>[4]Tabelle2!J77</f>
        <v>Großhandel (ohne Handel mit Kraftfahrzeugen) (4,3%)</v>
      </c>
      <c r="M10" t="str">
        <f>[4]Tabelle2!K77</f>
        <v>Großhandel (ohne Handel mit Kraftfahrzeugen) (4,1%)</v>
      </c>
      <c r="N10" t="str">
        <f>[4]Tabelle2!L77</f>
        <v>Herstellung von Kraftwagen und Kraftwagenteilen (4,3%)</v>
      </c>
      <c r="O10" t="str">
        <f>[4]Tabelle2!M77</f>
        <v>Verw.u. Führung v.Unternehmen u.Betr.; Unternehmensber. (4,5%)</v>
      </c>
      <c r="P10" t="str">
        <f>[4]Tabelle2!N77</f>
        <v>Sozialwesen (ohne Heime) (4,2%)</v>
      </c>
      <c r="Q10" t="str">
        <f>[4]Tabelle2!O77</f>
        <v>Heime (ohne Erholungs- und Ferienheime) (4,2%)</v>
      </c>
      <c r="R10" t="str">
        <f>[4]Tabelle2!P77</f>
        <v>Erziehung und Unterricht (4,3%)</v>
      </c>
      <c r="S10" t="str">
        <f>[4]Tabelle2!Q77</f>
        <v>Sozialwesen (ohne Heime) (4,3%)</v>
      </c>
      <c r="T10" t="str">
        <f>[4]Tabelle2!R77</f>
        <v>Erziehung und Unterricht (4,1%)</v>
      </c>
      <c r="U10" t="str">
        <f>[4]Tabelle2!S77</f>
        <v>Vorber.Baustellenarbeiten, Bauinstallation u.sonst.Ausbaugew. (5,1%)</v>
      </c>
      <c r="V10" t="str">
        <f>[4]Tabelle2!Y77</f>
        <v>Vorber.Baustellenarbeiten, Bauinstallation u.sonst.Ausbaugew. (4,1%)</v>
      </c>
    </row>
    <row r="11" spans="1:27" x14ac:dyDescent="0.35">
      <c r="A11">
        <f t="shared" si="0"/>
        <v>8</v>
      </c>
      <c r="B11" t="str">
        <f>[4]Tabelle2!D78</f>
        <v>Heime (ohne Erholungs- und Ferienheime) (3,7%)</v>
      </c>
      <c r="C11" t="str">
        <f>[4]Tabelle2!E78</f>
        <v>Vorber.Baustellenarbeiten, Bauinstallation u.sonst.Ausbaugew. (5,0%)</v>
      </c>
      <c r="D11" t="str">
        <f>[4]Tabelle2!F78</f>
        <v>Gastgewerbe (3,4%)</v>
      </c>
      <c r="E11" t="str">
        <f>[4]Tabelle2!G78</f>
        <v>Heime (ohne Erholungs- und Ferienheime) (4,5%)</v>
      </c>
      <c r="F11" t="str">
        <f>[4]Tabelle2!H78</f>
        <v>Heime (ohne Erholungs- und Ferienheime) (3,5%)</v>
      </c>
      <c r="G11" t="str">
        <f>[4]Tabelle2!I78</f>
        <v>Verkehr und Lagerei (4,9%)</v>
      </c>
      <c r="H11" s="4" t="str">
        <f>[4]Tabelle2!W78</f>
        <v>Gastgewerbe (4,0%)</v>
      </c>
      <c r="I11" t="str">
        <f>[4]Tabelle2!X78</f>
        <v>Heime (ohne Erholungs- und Ferienheime) (3,7%)</v>
      </c>
      <c r="J11" t="str">
        <f>[4]Tabelle2!V78</f>
        <v>Vorber.Baustellenarbeiten, Bauinstallation u.sonst.Ausbaugew. (4,0%)</v>
      </c>
      <c r="K11" t="str">
        <f>[4]Tabelle2!U78</f>
        <v>Erziehung und Unterricht (4,0%)</v>
      </c>
      <c r="L11" t="str">
        <f>[4]Tabelle2!J78</f>
        <v>Vorber.Baustellenarbeiten, Bauinstallation u.sonst.Ausbaugew. (4,0%)</v>
      </c>
      <c r="M11" t="str">
        <f>[4]Tabelle2!K78</f>
        <v>Maschinenbau (3,9%)</v>
      </c>
      <c r="N11" t="str">
        <f>[4]Tabelle2!L78</f>
        <v>Großhandel (ohne Handel mit Kraftfahrzeugen) (3,9%)</v>
      </c>
      <c r="O11" t="str">
        <f>[4]Tabelle2!M78</f>
        <v>Kredit- und Versicherungswesen (4,4%)</v>
      </c>
      <c r="P11" t="str">
        <f>[4]Tabelle2!N78</f>
        <v>Erziehung und Unterricht (4,1%)</v>
      </c>
      <c r="Q11" t="str">
        <f>[4]Tabelle2!O78</f>
        <v>Herstellung von Kraftwagen und Kraftwagenteilen (4,1%)</v>
      </c>
      <c r="R11" t="str">
        <f>[4]Tabelle2!P78</f>
        <v>Vorber.Baustellenarbeiten, Bauinstallation u.sonst.Ausbaugew. (4,0%)</v>
      </c>
      <c r="S11" t="str">
        <f>[4]Tabelle2!Q78</f>
        <v>Heime (ohne Erholungs- und Ferienheime) (3,6%)</v>
      </c>
      <c r="T11" t="str">
        <f>[4]Tabelle2!R78</f>
        <v>Vorber.Baustellenarbeiten, Bauinstallation u.sonst.Ausbaugew. (4,0%)</v>
      </c>
      <c r="U11" t="str">
        <f>[4]Tabelle2!S78</f>
        <v>Heime (ohne Erholungs- und Ferienheime) (4,4%)</v>
      </c>
      <c r="V11" t="str">
        <f>[4]Tabelle2!Y78</f>
        <v>Großhandel (ohne Handel mit Kraftfahrzeugen) (4,0%)</v>
      </c>
    </row>
    <row r="12" spans="1:27" x14ac:dyDescent="0.35">
      <c r="A12">
        <f t="shared" si="0"/>
        <v>9</v>
      </c>
      <c r="B12" t="str">
        <f>[4]Tabelle2!D79</f>
        <v>Gastgewerbe (3,5%)</v>
      </c>
      <c r="C12" t="str">
        <f>[4]Tabelle2!E79</f>
        <v>Heime (ohne Erholungs- und Ferienheime) (3,8%)</v>
      </c>
      <c r="D12" t="str">
        <f>[4]Tabelle2!F79</f>
        <v>Heime (ohne Erholungs- und Ferienheime) (3,3%)</v>
      </c>
      <c r="E12" t="str">
        <f>[4]Tabelle2!G79</f>
        <v>Nahrungs- und Genussmittel (3,0%)</v>
      </c>
      <c r="F12" t="str">
        <f>[4]Tabelle2!H79</f>
        <v>Herstellung von Metallerzeugnissen (3,5%)</v>
      </c>
      <c r="G12" t="str">
        <f>[4]Tabelle2!I79</f>
        <v>Verw.u. Führung v.Unternehmen u.Betr.; Unternehmensber. (3,5%)</v>
      </c>
      <c r="H12" s="4" t="str">
        <f>[4]Tabelle2!W79</f>
        <v>Heime (ohne Erholungs- und Ferienheime) (3,3%)</v>
      </c>
      <c r="I12" t="str">
        <f>[4]Tabelle2!X79</f>
        <v>Gastgewerbe (3,6%)</v>
      </c>
      <c r="J12" t="str">
        <f>[4]Tabelle2!V79</f>
        <v>Heime (ohne Erholungs- und Ferienheime) (3,2%)</v>
      </c>
      <c r="K12" t="str">
        <f>[4]Tabelle2!U79</f>
        <v>Maschinenbau (3,3%)</v>
      </c>
      <c r="L12" t="str">
        <f>[4]Tabelle2!J79</f>
        <v>Erziehung und Unterricht (3,5%)</v>
      </c>
      <c r="M12" t="str">
        <f>[4]Tabelle2!K79</f>
        <v>Erziehung und Unterricht (3,8%)</v>
      </c>
      <c r="N12" t="str">
        <f>[4]Tabelle2!L79</f>
        <v>Erbringung von Dienstleistungen der Informationstechnologie (3,5%)</v>
      </c>
      <c r="O12" t="str">
        <f>[4]Tabelle2!M79</f>
        <v>Erziehung und Unterricht (4,0%)</v>
      </c>
      <c r="P12" t="str">
        <f>[4]Tabelle2!N79</f>
        <v>Verw.u. Führung v.Unternehmen u.Betr.; Unternehmensber. (3,8%)</v>
      </c>
      <c r="Q12" t="str">
        <f>[4]Tabelle2!O79</f>
        <v>Erziehung und Unterricht (4,0%)</v>
      </c>
      <c r="R12" t="str">
        <f>[4]Tabelle2!P79</f>
        <v>Heime (ohne Erholungs- und Ferienheime) (3,6%)</v>
      </c>
      <c r="S12" t="str">
        <f>[4]Tabelle2!Q79</f>
        <v>Großhandel (ohne Handel mit Kraftfahrzeugen) (3,3%)</v>
      </c>
      <c r="T12" t="str">
        <f>[4]Tabelle2!R79</f>
        <v>Heime (ohne Erholungs- und Ferienheime) (3,7%)</v>
      </c>
      <c r="U12" t="str">
        <f>[4]Tabelle2!S79</f>
        <v>Gastgewerbe (4,2%)</v>
      </c>
      <c r="V12" t="str">
        <f>[4]Tabelle2!Y79</f>
        <v>Heime (ohne Erholungs- und Ferienheime) (3,3%)</v>
      </c>
    </row>
    <row r="13" spans="1:27" x14ac:dyDescent="0.35">
      <c r="A13">
        <f t="shared" si="0"/>
        <v>10</v>
      </c>
      <c r="B13" t="str">
        <f>[4]Tabelle2!D80</f>
        <v>Gebäudebetreuung; Garten- und Landschaftsbau (2,9%)</v>
      </c>
      <c r="C13" t="str">
        <f>[4]Tabelle2!E80</f>
        <v>Gebäudebetreuung; Garten- und Landschaftsbau (2,9%)</v>
      </c>
      <c r="D13" t="str">
        <f>[4]Tabelle2!F80</f>
        <v>Gebäudebetreuung; Garten- und Landschaftsbau (2,8%)</v>
      </c>
      <c r="E13" t="str">
        <f>[4]Tabelle2!G80</f>
        <v>Gastgewerbe (3,0%)</v>
      </c>
      <c r="F13" t="str">
        <f>[4]Tabelle2!H80</f>
        <v>Gastgewerbe (2,9%)</v>
      </c>
      <c r="G13" t="str">
        <f>[4]Tabelle2!I80</f>
        <v>Kirchen, Verbände, extraterritoriale Organisationen (3,3%)</v>
      </c>
      <c r="H13" s="4" t="str">
        <f>[4]Tabelle2!W80</f>
        <v>Gebäudebetreuung; Garten- und Landschaftsbau (2,9%)</v>
      </c>
      <c r="I13" t="str">
        <f>[4]Tabelle2!X80</f>
        <v>Gebäudebetreuung; Garten- und Landschaftsbau (2,8%)</v>
      </c>
      <c r="J13" t="str">
        <f>[4]Tabelle2!V80</f>
        <v>Gastgewerbe (3,1%)</v>
      </c>
      <c r="K13" t="str">
        <f>[4]Tabelle2!U80</f>
        <v>Heime (ohne Erholungs- und Ferienheime) (3,2%)</v>
      </c>
      <c r="L13" t="str">
        <f>[4]Tabelle2!J80</f>
        <v>Sozialwesen (ohne Heime) (3,3%)</v>
      </c>
      <c r="M13" t="str">
        <f>[4]Tabelle2!K80</f>
        <v>Gastgewerbe (3,5%)</v>
      </c>
      <c r="N13" t="str">
        <f>[4]Tabelle2!L80</f>
        <v>Vermittlung und Überlassung von Arbeitskräften (3,1%)</v>
      </c>
      <c r="O13" t="str">
        <f>[4]Tabelle2!M80</f>
        <v>Gastgewerbe (3,9%)</v>
      </c>
      <c r="P13" t="str">
        <f>[4]Tabelle2!N80</f>
        <v>Vorber.Baustellenarbeiten, Bauinstallation u.sonst.Ausbaugew. (3,8%)</v>
      </c>
      <c r="Q13" t="str">
        <f>[4]Tabelle2!O80</f>
        <v>Großhandel (ohne Handel mit Kraftfahrzeugen) (4,0%)</v>
      </c>
      <c r="R13" t="str">
        <f>[4]Tabelle2!P80</f>
        <v>Verw.u. Führung v.Unternehmen u.Betr.; Unternehmensber. (3,0%)</v>
      </c>
      <c r="S13" t="str">
        <f>[4]Tabelle2!Q80</f>
        <v>Herstellung von chemischen Erzeugnissen (3,3%)</v>
      </c>
      <c r="T13" t="str">
        <f>[4]Tabelle2!R80</f>
        <v>Großhandel (ohne Handel mit Kraftfahrzeugen) (3,5%)</v>
      </c>
      <c r="U13" t="str">
        <f>[4]Tabelle2!S80</f>
        <v>Erziehung und Unterricht (3,9%)</v>
      </c>
      <c r="V13" t="str">
        <f>[4]Tabelle2!Y80</f>
        <v>Gastgewerbe (3,2%)</v>
      </c>
    </row>
    <row r="14" spans="1:27" x14ac:dyDescent="0.35">
      <c r="A14">
        <f t="shared" si="0"/>
        <v>11</v>
      </c>
      <c r="B14" t="str">
        <f>[4]Tabelle2!D81</f>
        <v>Großhandel (ohne Handel mit Kraftfahrzeugen) (2,5%)</v>
      </c>
      <c r="C14" t="str">
        <f>[4]Tabelle2!E81</f>
        <v>Nahrungs- und Genussmittel (2,7%)</v>
      </c>
      <c r="D14" t="str">
        <f>[4]Tabelle2!F81</f>
        <v>Herstellung von Kraftwagen und Kraftwagenteilen (2,6%)</v>
      </c>
      <c r="E14" t="str">
        <f>[4]Tabelle2!G81</f>
        <v>Gebäudebetreuung; Garten- und Landschaftsbau (3,0%)</v>
      </c>
      <c r="F14" t="str">
        <f>[4]Tabelle2!H81</f>
        <v>Nahrungs- und Genussmittel (2,7%)</v>
      </c>
      <c r="G14" t="str">
        <f>[4]Tabelle2!I81</f>
        <v>Vorber.Baustellenarbeiten, Bauinstallation u.sonst.Ausbaugew. (3,3%)</v>
      </c>
      <c r="H14" s="4" t="str">
        <f>[4]Tabelle2!W81</f>
        <v>Erbringung von Dienstleistungen der Informationstechnologie (2,5%)</v>
      </c>
      <c r="I14" t="str">
        <f>[4]Tabelle2!X81</f>
        <v>Großhandel (ohne Handel mit Kraftfahrzeugen) (2,5%)</v>
      </c>
      <c r="J14" t="str">
        <f>[4]Tabelle2!V81</f>
        <v>Maschinenbau (3,1%)</v>
      </c>
      <c r="K14" t="str">
        <f>[4]Tabelle2!U81</f>
        <v>Kredit- und Versicherungswesen (3,1%)</v>
      </c>
      <c r="L14" t="str">
        <f>[4]Tabelle2!J81</f>
        <v>Erbringung von Dienstleistungen der Informationstechnologie (3,3%)</v>
      </c>
      <c r="M14" t="str">
        <f>[4]Tabelle2!K81</f>
        <v>Erbringung von Dienstleistungen der Informationstechnologie (3,4%)</v>
      </c>
      <c r="N14" t="str">
        <f>[4]Tabelle2!L81</f>
        <v>Vorber.Baustellenarbeiten, Bauinstallation u.sonst.Ausbaugew. (3,0%)</v>
      </c>
      <c r="O14" t="str">
        <f>[4]Tabelle2!M81</f>
        <v>Sozialwesen (ohne Heime) (3,6%)</v>
      </c>
      <c r="P14" t="str">
        <f>[4]Tabelle2!N81</f>
        <v>Erbringung von Dienstleistungen der Informationstechnologie (3,3%)</v>
      </c>
      <c r="Q14" t="str">
        <f>[4]Tabelle2!O81</f>
        <v>Nahrungs- und Genussmittel (3,3%)</v>
      </c>
      <c r="R14" t="str">
        <f>[4]Tabelle2!P81</f>
        <v>Kredit- und Versicherungswesen (2,9%)</v>
      </c>
      <c r="S14" t="str">
        <f>[4]Tabelle2!Q81</f>
        <v>Gastgewerbe (3,2%)</v>
      </c>
      <c r="T14" t="str">
        <f>[4]Tabelle2!R81</f>
        <v>Herstellung von Metallerzeugnissen (3,1%)</v>
      </c>
      <c r="U14" t="str">
        <f>[4]Tabelle2!S81</f>
        <v>Gebäudebetreuung; Garten- und Landschaftsbau (2,8%)</v>
      </c>
      <c r="V14" t="str">
        <f>[4]Tabelle2!Y81</f>
        <v>Maschinenbau (2,9%)</v>
      </c>
    </row>
    <row r="15" spans="1:27" x14ac:dyDescent="0.35">
      <c r="A15">
        <f t="shared" si="0"/>
        <v>12</v>
      </c>
      <c r="B15" t="str">
        <f>[4]Tabelle2!D82</f>
        <v>Hdl. mit Kraftfahrzeugen; Instandh.u.Rep.v.Kraftfahrzeugen (2,2%)</v>
      </c>
      <c r="C15" t="str">
        <f>[4]Tabelle2!E82</f>
        <v>Land- und Forstwirtschaft, Fischerei (2,5%)</v>
      </c>
      <c r="D15" t="str">
        <f>[4]Tabelle2!F82</f>
        <v>Herstellung von Metallerzeugnissen (2,6%)</v>
      </c>
      <c r="E15" t="str">
        <f>[4]Tabelle2!G82</f>
        <v>Großhandel (ohne Handel mit Kraftfahrzeugen) (2,5%)</v>
      </c>
      <c r="F15" t="str">
        <f>[4]Tabelle2!H82</f>
        <v>Hast.v.DV-geräten, elektr. und optischen Erzeugnissen (2,6%)</v>
      </c>
      <c r="G15" t="str">
        <f>[4]Tabelle2!I82</f>
        <v>Gebäudebetreuung; Garten- und Landschaftsbau (3,3%)</v>
      </c>
      <c r="H15" s="4" t="str">
        <f>[4]Tabelle2!W82</f>
        <v>Großhandel (ohne Handel mit Kraftfahrzeugen) (2,4%)</v>
      </c>
      <c r="I15" t="str">
        <f>[4]Tabelle2!X82</f>
        <v>Nahrungs- und Genussmittel (2,3%)</v>
      </c>
      <c r="J15" t="str">
        <f>[4]Tabelle2!V82</f>
        <v>Kredit- und Versicherungswesen (3,1%)</v>
      </c>
      <c r="K15" t="str">
        <f>[4]Tabelle2!U82</f>
        <v>Gastgewerbe (3,0%)</v>
      </c>
      <c r="L15" t="str">
        <f>[4]Tabelle2!J82</f>
        <v>Herstellung von Metallerzeugnissen (3,2%)</v>
      </c>
      <c r="M15" t="str">
        <f>[4]Tabelle2!K82</f>
        <v>Sozialwesen (ohne Heime) (3,3%)</v>
      </c>
      <c r="N15" t="str">
        <f>[4]Tabelle2!L82</f>
        <v>Gastgewerbe (2,9%)</v>
      </c>
      <c r="O15" t="str">
        <f>[4]Tabelle2!M82</f>
        <v>Gebäudebetreuung; Garten- und Landschaftsbau (3,1%)</v>
      </c>
      <c r="P15" t="str">
        <f>[4]Tabelle2!N82</f>
        <v>Gastgewerbe (3,1%)</v>
      </c>
      <c r="Q15" t="str">
        <f>[4]Tabelle2!O82</f>
        <v>Gastgewerbe (2,9%)</v>
      </c>
      <c r="R15" t="str">
        <f>[4]Tabelle2!P82</f>
        <v>Maschinenbau (2,8%)</v>
      </c>
      <c r="S15" t="str">
        <f>[4]Tabelle2!Q82</f>
        <v>Maschinenbau (2,9%)</v>
      </c>
      <c r="T15" t="str">
        <f>[4]Tabelle2!R82</f>
        <v>Maschinenbau (3,0%)</v>
      </c>
      <c r="U15" t="str">
        <f>[4]Tabelle2!S82</f>
        <v>Nahrungs- und Genussmittel (2,5%)</v>
      </c>
      <c r="V15" t="str">
        <f>[4]Tabelle2!Y82</f>
        <v>Kredit- und Versicherungswesen (2,9%)</v>
      </c>
    </row>
    <row r="16" spans="1:27" x14ac:dyDescent="0.35">
      <c r="A16">
        <f t="shared" si="0"/>
        <v>13</v>
      </c>
      <c r="B16" t="str">
        <f>[4]Tabelle2!D83</f>
        <v>Land- und Forstwirtschaft, Fischerei (1,9%)</v>
      </c>
      <c r="C16" t="str">
        <f>[4]Tabelle2!E83</f>
        <v>Großhandel (ohne Handel mit Kraftfahrzeugen) (2,4%)</v>
      </c>
      <c r="D16" t="str">
        <f>[4]Tabelle2!F83</f>
        <v>Großhandel (ohne Handel mit Kraftfahrzeugen) (2,5%)</v>
      </c>
      <c r="E16" t="str">
        <f>[4]Tabelle2!G83</f>
        <v>Hdl. mit Kraftfahrzeugen; Instandh.u.Rep.v.Kraftfahrzeugen (2,1%)</v>
      </c>
      <c r="F16" t="str">
        <f>[4]Tabelle2!H83</f>
        <v>Maschinenbau (2,5%)</v>
      </c>
      <c r="G16" t="str">
        <f>[4]Tabelle2!I83</f>
        <v>Kredit- und Versicherungswesen (2,7%)</v>
      </c>
      <c r="H16" s="4" t="str">
        <f>[4]Tabelle2!W83</f>
        <v>Nahrungs- und Genussmittel (1,9%)</v>
      </c>
      <c r="I16" t="str">
        <f>[4]Tabelle2!X83</f>
        <v>Herstellung von Metallerzeugnissen (2,3%)</v>
      </c>
      <c r="J16" t="str">
        <f>[4]Tabelle2!V83</f>
        <v>Erbringung von Dienstleistungen der Informationstechnologie (3,0%)</v>
      </c>
      <c r="K16" t="str">
        <f>[4]Tabelle2!U83</f>
        <v>Erbringung von Dienstleistungen der Informationstechnologie (2,8%)</v>
      </c>
      <c r="L16" t="str">
        <f>[4]Tabelle2!J83</f>
        <v>Heime (ohne Erholungs- und Ferienheime) (2,8%)</v>
      </c>
      <c r="M16" t="str">
        <f>[4]Tabelle2!K83</f>
        <v>Kredit- und Versicherungswesen (3,0%)</v>
      </c>
      <c r="N16" t="str">
        <f>[4]Tabelle2!L83</f>
        <v>Verw.u. Führung v.Unternehmen u.Betr.; Unternehmensber. (2,9%)</v>
      </c>
      <c r="O16" t="str">
        <f>[4]Tabelle2!M83</f>
        <v>Sonstiger Fahrzeugbau (3,0%)</v>
      </c>
      <c r="P16" t="str">
        <f>[4]Tabelle2!N83</f>
        <v>Gebäudebetreuung; Garten- und Landschaftsbau (2,8%)</v>
      </c>
      <c r="Q16" t="str">
        <f>[4]Tabelle2!O83</f>
        <v>Kredit- und Versicherungswesen (2,7%)</v>
      </c>
      <c r="R16" t="str">
        <f>[4]Tabelle2!P83</f>
        <v>Herstellung von Metallerzeugnissen (2,6%)</v>
      </c>
      <c r="S16" t="str">
        <f>[4]Tabelle2!Q83</f>
        <v>Kredit- und Versicherungswesen (2,6%)</v>
      </c>
      <c r="T16" t="str">
        <f>[4]Tabelle2!R83</f>
        <v>Gebäudebetreuung; Garten- und Landschaftsbau (2,7%)</v>
      </c>
      <c r="U16" t="str">
        <f>[4]Tabelle2!S83</f>
        <v>Hdl. mit Kraftfahrzeugen; Instandh.u.Rep.v.Kraftfahrzeugen (2,3%)</v>
      </c>
      <c r="V16" t="str">
        <f>[4]Tabelle2!Y83</f>
        <v>Erbringung von Dienstleistungen der Informationstechnologie (2,8%)</v>
      </c>
    </row>
    <row r="17" spans="1:22" x14ac:dyDescent="0.35">
      <c r="A17">
        <f t="shared" si="0"/>
        <v>14</v>
      </c>
      <c r="B17" t="str">
        <f>[4]Tabelle2!D84</f>
        <v>sonstige persönliche Dienstleistungen (1,9%)</v>
      </c>
      <c r="C17" t="str">
        <f>[4]Tabelle2!E84</f>
        <v>Hdl. mit Kraftfahrzeugen; Instandh.u.Rep.v.Kraftfahrzeugen (2,1%)</v>
      </c>
      <c r="D17" t="str">
        <f>[4]Tabelle2!F84</f>
        <v>Maschinenbau (2,3%)</v>
      </c>
      <c r="E17" t="str">
        <f>[4]Tabelle2!G84</f>
        <v>Herstellung von Metallerzeugnissen (2,1%)</v>
      </c>
      <c r="F17" t="str">
        <f>[4]Tabelle2!H84</f>
        <v>Vermittlung und Überlassung von Arbeitskräften (2,4%)</v>
      </c>
      <c r="G17" t="str">
        <f>[4]Tabelle2!I84</f>
        <v>Heime (ohne Erholungs- und Ferienheime) (2,4%)</v>
      </c>
      <c r="H17" s="4" t="str">
        <f>[4]Tabelle2!W84</f>
        <v>Hdl. mit Kraftfahrzeugen; Instandh.u.Rep.v.Kraftfahrzeugen (1,9%)</v>
      </c>
      <c r="I17" t="str">
        <f>[4]Tabelle2!X84</f>
        <v>Hdl. mit Kraftfahrzeugen; Instandh.u.Rep.v.Kraftfahrzeugen (2,1%)</v>
      </c>
      <c r="J17" t="str">
        <f>[4]Tabelle2!V84</f>
        <v>Verw.u. Führung v.Unternehmen u.Betr.; Unternehmensber. (2,7%)</v>
      </c>
      <c r="K17" t="str">
        <f>[4]Tabelle2!U84</f>
        <v>Herstellung von Kraftwagen und Kraftwagenteilen (2,7%)</v>
      </c>
      <c r="L17" t="str">
        <f>[4]Tabelle2!J84</f>
        <v>Gastgewerbe (2,8%)</v>
      </c>
      <c r="M17" t="str">
        <f>[4]Tabelle2!K84</f>
        <v>Heime (ohne Erholungs- und Ferienheime) (2,8%)</v>
      </c>
      <c r="N17" t="str">
        <f>[4]Tabelle2!L84</f>
        <v>Kirchen, Verbände, extraterritoriale Organisationen (2,5%)</v>
      </c>
      <c r="O17" t="str">
        <f>[4]Tabelle2!M84</f>
        <v>Vorber.Baustellenarbeiten, Bauinstallation u.sonst.Ausbaugew. (2,7%)</v>
      </c>
      <c r="P17" t="str">
        <f>[4]Tabelle2!N84</f>
        <v>Heime (ohne Erholungs- und Ferienheime) (2,6%)</v>
      </c>
      <c r="Q17" t="str">
        <f>[4]Tabelle2!O84</f>
        <v>Gebäudebetreuung; Garten- und Landschaftsbau (2,3%)</v>
      </c>
      <c r="R17" t="str">
        <f>[4]Tabelle2!P84</f>
        <v>Gastgewerbe (2,6%)</v>
      </c>
      <c r="S17" t="str">
        <f>[4]Tabelle2!Q84</f>
        <v>Hdl. mit Kraftfahrzeugen; Instandh.u.Rep.v.Kraftfahrzeugen (2,5%)</v>
      </c>
      <c r="T17" t="str">
        <f>[4]Tabelle2!R84</f>
        <v>Kredit- und Versicherungswesen (2,7%)</v>
      </c>
      <c r="U17" t="str">
        <f>[4]Tabelle2!S84</f>
        <v>Kredit- und Versicherungswesen (2,2%)</v>
      </c>
      <c r="V17" t="str">
        <f>[4]Tabelle2!Y84</f>
        <v>Verw.u. Führung v.Unternehmen u.Betr.; Unternehmensber. (2,5%)</v>
      </c>
    </row>
    <row r="18" spans="1:22" x14ac:dyDescent="0.35">
      <c r="A18">
        <f t="shared" si="0"/>
        <v>15</v>
      </c>
      <c r="B18" t="str">
        <f>[4]Tabelle2!D85</f>
        <v>Nahrungs- und Genussmittel (1,9%)</v>
      </c>
      <c r="C18" t="str">
        <f>[4]Tabelle2!E85</f>
        <v>Dienstleistg.f.Untern.u.Privatpers.ang (2,0%)</v>
      </c>
      <c r="D18" t="str">
        <f>[4]Tabelle2!F85</f>
        <v>Erbringung von Dienstleistungen der Informationstechnologie (2,2%)</v>
      </c>
      <c r="E18" t="str">
        <f>[4]Tabelle2!G85</f>
        <v>Dienstleistg.f.Untern.u.Privatpers.ang (2,0%)</v>
      </c>
      <c r="F18" t="str">
        <f>[4]Tabelle2!H85</f>
        <v>Gebäudebetreuung; Garten- und Landschaftsbau (2,4%)</v>
      </c>
      <c r="G18" t="str">
        <f>[4]Tabelle2!I85</f>
        <v>Architektur- und Ingenieurbüros; techn., physik. u. chem.Unters. (2,3%)</v>
      </c>
      <c r="H18" s="4" t="str">
        <f>[4]Tabelle2!W85</f>
        <v>Architektur- und Ingenieurbüros; techn., physik. u. chem.Unters. (1,8%)</v>
      </c>
      <c r="I18" t="str">
        <f>[4]Tabelle2!X85</f>
        <v>Maschinenbau (1,8%)</v>
      </c>
      <c r="J18" t="str">
        <f>[4]Tabelle2!V85</f>
        <v>Herstellung von Kraftwagen und Kraftwagenteilen (2,6%)</v>
      </c>
      <c r="K18" t="str">
        <f>[4]Tabelle2!U85</f>
        <v>Verw.u. Führung v.Unternehmen u.Betr.; Unternehmensber. (2,7%)</v>
      </c>
      <c r="L18" t="str">
        <f>[4]Tabelle2!J85</f>
        <v>Kredit- und Versicherungswesen (2,7%)</v>
      </c>
      <c r="M18" t="str">
        <f>[4]Tabelle2!K85</f>
        <v>Verw.u. Führung v.Unternehmen u.Betr.; Unternehmensber. (2,6%)</v>
      </c>
      <c r="N18" t="str">
        <f>[4]Tabelle2!L85</f>
        <v>Gebäudebetreuung; Garten- und Landschaftsbau (2,4%)</v>
      </c>
      <c r="O18" t="str">
        <f>[4]Tabelle2!M85</f>
        <v>Architektur- und Ingenieurbüros; techn., physik. u. chem.Unters. (2,5%)</v>
      </c>
      <c r="P18" t="str">
        <f>[4]Tabelle2!N85</f>
        <v>Hdl. mit Kraftfahrzeugen; Instandh.u.Rep.v.Kraftfahrzeugen (1,9%)</v>
      </c>
      <c r="Q18" t="str">
        <f>[4]Tabelle2!O85</f>
        <v>Maschinenbau (2,1%)</v>
      </c>
      <c r="R18" t="str">
        <f>[4]Tabelle2!P85</f>
        <v>Erbringung von Dienstleistungen der Informationstechnologie (2,5%)</v>
      </c>
      <c r="S18" t="str">
        <f>[4]Tabelle2!Q85</f>
        <v>Nahrungs- und Genussmittel (2,3%)</v>
      </c>
      <c r="T18" t="str">
        <f>[4]Tabelle2!R85</f>
        <v>Gastgewerbe (2,6%)</v>
      </c>
      <c r="U18" t="str">
        <f>[4]Tabelle2!S85</f>
        <v>Maschinenbau (2,2%)</v>
      </c>
      <c r="V18" t="str">
        <f>[4]Tabelle2!Y85</f>
        <v>Gebäudebetreuung; Garten- und Landschaftsbau (2,5%)</v>
      </c>
    </row>
    <row r="19" spans="1:22" x14ac:dyDescent="0.35">
      <c r="A19">
        <f t="shared" si="0"/>
        <v>16</v>
      </c>
      <c r="B19" t="str">
        <f>[4]Tabelle2!D86</f>
        <v>Vermittlung und Überlassung von Arbeitskräften (1,7%)</v>
      </c>
      <c r="C19" t="str">
        <f>[4]Tabelle2!E86</f>
        <v>sonstige persönliche Dienstleistungen (1,9%)</v>
      </c>
      <c r="D19" t="str">
        <f>[4]Tabelle2!F86</f>
        <v>Architektur- und Ingenieurbüros; techn., physik. u. chem.Unters. (2,2%)</v>
      </c>
      <c r="E19" t="str">
        <f>[4]Tabelle2!G86</f>
        <v>Maschinenbau (1,8%)</v>
      </c>
      <c r="F19" t="str">
        <f>[4]Tabelle2!H86</f>
        <v>Hdl. mit Kraftfahrzeugen; Instandh.u.Rep.v.Kraftfahrzeugen (2,3%)</v>
      </c>
      <c r="G19" t="str">
        <f>[4]Tabelle2!I86</f>
        <v>Großhandel (ohne Handel mit Kraftfahrzeugen) (2,3%)</v>
      </c>
      <c r="H19" s="4" t="str">
        <f>[4]Tabelle2!W86</f>
        <v>Kirchen, Verbände, extraterritoriale Organisationen (1,8%)</v>
      </c>
      <c r="I19" t="str">
        <f>[4]Tabelle2!X86</f>
        <v>Vermittlung und Überlassung von Arbeitskräften (1,8%)</v>
      </c>
      <c r="J19" t="str">
        <f>[4]Tabelle2!V86</f>
        <v>Gebäudebetreuung; Garten- und Landschaftsbau (2,4%)</v>
      </c>
      <c r="K19" t="str">
        <f>[4]Tabelle2!U86</f>
        <v>Gebäudebetreuung; Garten- und Landschaftsbau (2,4%)</v>
      </c>
      <c r="L19" t="str">
        <f>[4]Tabelle2!J86</f>
        <v>Verw.u. Führung v.Unternehmen u.Betr.; Unternehmensber. (2,4%)</v>
      </c>
      <c r="M19" t="str">
        <f>[4]Tabelle2!K86</f>
        <v>Nahrungs- und Genussmittel (2,2%)</v>
      </c>
      <c r="N19" t="str">
        <f>[4]Tabelle2!L86</f>
        <v>Heime (ohne Erholungs- und Ferienheime) (2,3%)</v>
      </c>
      <c r="O19" t="str">
        <f>[4]Tabelle2!M86</f>
        <v>Rechts- und Steuerberatung, Wirtschaftsprüfung (2,4%)</v>
      </c>
      <c r="P19" t="str">
        <f>[4]Tabelle2!N86</f>
        <v>Rechts- und Steuerberatung, Wirtschaftsprüfung (1,9%)</v>
      </c>
      <c r="Q19" t="str">
        <f>[4]Tabelle2!O86</f>
        <v>Hdl. mit Kraftfahrzeugen; Instandh.u.Rep.v.Kraftfahrzeugen (2,1%)</v>
      </c>
      <c r="R19" t="str">
        <f>[4]Tabelle2!P86</f>
        <v>Gebäudebetreuung; Garten- und Landschaftsbau (2,5%)</v>
      </c>
      <c r="S19" t="str">
        <f>[4]Tabelle2!Q86</f>
        <v>Herstellung von Metallerzeugnissen (2,3%)</v>
      </c>
      <c r="T19" t="str">
        <f>[4]Tabelle2!R86</f>
        <v>Metallerzeugung und -bearbeitung (2,4%)</v>
      </c>
      <c r="U19" t="str">
        <f>[4]Tabelle2!S86</f>
        <v>sonstige persönliche Dienstleistungen (1,9%)</v>
      </c>
      <c r="V19" t="str">
        <f>[4]Tabelle2!Y86</f>
        <v>Herstellung von Kraftwagen und Kraftwagenteilen (2,4%)</v>
      </c>
    </row>
    <row r="20" spans="1:22" x14ac:dyDescent="0.35">
      <c r="A20">
        <f t="shared" si="0"/>
        <v>17</v>
      </c>
      <c r="B20" t="str">
        <f>[4]Tabelle2!D87</f>
        <v>Herstellung von Kraftwagen und Kraftwagenteilen (1,6%)</v>
      </c>
      <c r="C20" t="str">
        <f>[4]Tabelle2!E87</f>
        <v>Kredit- und Versicherungswesen (1,4%)</v>
      </c>
      <c r="D20" t="str">
        <f>[4]Tabelle2!F87</f>
        <v>Hdl. mit Kraftfahrzeugen; Instandh.u.Rep.v.Kraftfahrzeugen (2,1%)</v>
      </c>
      <c r="E20" t="str">
        <f>[4]Tabelle2!G87</f>
        <v>sonstige persönliche Dienstleistungen (1,8%)</v>
      </c>
      <c r="F20" t="str">
        <f>[4]Tabelle2!H87</f>
        <v>Großhandel (ohne Handel mit Kraftfahrzeugen) (2,1%)</v>
      </c>
      <c r="G20" t="str">
        <f>[4]Tabelle2!I87</f>
        <v>Dienstleistg.f.Untern.u.Privatpers.ang (2,2%)</v>
      </c>
      <c r="H20" s="4" t="str">
        <f>[4]Tabelle2!W87</f>
        <v>Herstellung von Metallerzeugnissen (1,8%)</v>
      </c>
      <c r="I20" t="str">
        <f>[4]Tabelle2!X87</f>
        <v>sonstige persönliche Dienstleistungen (1,7%)</v>
      </c>
      <c r="J20" t="str">
        <f>[4]Tabelle2!V87</f>
        <v>Herstellung von Metallerzeugnissen (2,1%)</v>
      </c>
      <c r="K20" t="str">
        <f>[4]Tabelle2!U87</f>
        <v>Herstellung von Metallerzeugnissen (2,2%)</v>
      </c>
      <c r="L20" t="str">
        <f>[4]Tabelle2!J87</f>
        <v>Hast.v.DV-geräten, elektr. und optischen Erzeugnissen (2,4%)</v>
      </c>
      <c r="M20" t="str">
        <f>[4]Tabelle2!K87</f>
        <v>Architektur- und Ingenieurbüros; techn., physik. u. chem.Unters. (2,2%)</v>
      </c>
      <c r="N20" t="str">
        <f>[4]Tabelle2!L87</f>
        <v>Sonstiger Fahrzeugbau (2,2%)</v>
      </c>
      <c r="O20" t="str">
        <f>[4]Tabelle2!M87</f>
        <v>Vermittlung und Überlassung von Arbeitskräften (2,3%)</v>
      </c>
      <c r="P20" t="str">
        <f>[4]Tabelle2!N87</f>
        <v>Architektur- und Ingenieurbüros; techn., physik. u. chem.Unters. (1,8%)</v>
      </c>
      <c r="Q20" t="str">
        <f>[4]Tabelle2!O87</f>
        <v>Architektur- und Ingenieurbüros; techn., physik. u. chem.Unters. (1,8%)</v>
      </c>
      <c r="R20" t="str">
        <f>[4]Tabelle2!P87</f>
        <v>Nahrungs- und Genussmittel (2,0%)</v>
      </c>
      <c r="S20" t="str">
        <f>[4]Tabelle2!Q87</f>
        <v>Gebäudebetreuung; Garten- und Landschaftsbau (2,0%)</v>
      </c>
      <c r="T20" t="str">
        <f>[4]Tabelle2!R87</f>
        <v>Verw.u. Führung v.Unternehmen u.Betr.; Unternehmensber. (2,4%)</v>
      </c>
      <c r="U20" t="str">
        <f>[4]Tabelle2!S87</f>
        <v>Verw.u. Führung v.Unternehmen u.Betr.; Unternehmensber. (1,7%)</v>
      </c>
      <c r="V20" t="str">
        <f>[4]Tabelle2!Y87</f>
        <v>Herstellung von Metallerzeugnissen (2,1%)</v>
      </c>
    </row>
    <row r="21" spans="1:22" x14ac:dyDescent="0.35">
      <c r="A21">
        <f t="shared" si="0"/>
        <v>18</v>
      </c>
      <c r="B21" t="str">
        <f>[4]Tabelle2!D88</f>
        <v>Herstellung von Metallerzeugnissen (1,5%)</v>
      </c>
      <c r="C21" t="str">
        <f>[4]Tabelle2!E88</f>
        <v>Architektur- und Ingenieurbüros; techn., physik. u. chem.Unters. (1,4%)</v>
      </c>
      <c r="D21" t="str">
        <f>[4]Tabelle2!F88</f>
        <v>Nahrungs- und Genussmittel (1,9%)</v>
      </c>
      <c r="E21" t="str">
        <f>[4]Tabelle2!G88</f>
        <v>Vermittlung und Überlassung von Arbeitskräften (1,8%)</v>
      </c>
      <c r="F21" t="str">
        <f>[4]Tabelle2!H88</f>
        <v>Herstellung von Gummi- und Kunststoffwaren (1,8%)</v>
      </c>
      <c r="G21" t="str">
        <f>[4]Tabelle2!I88</f>
        <v>Grundstücks- und Wohnungswesen (2,0%)</v>
      </c>
      <c r="H21" s="4" t="str">
        <f>[4]Tabelle2!W88</f>
        <v>Kredit- und Versicherungswesen (1,8%)</v>
      </c>
      <c r="I21" t="str">
        <f>[4]Tabelle2!X88</f>
        <v>Architektur- und Ingenieurbüros; techn., physik. u. chem.Unters. (1,7%)</v>
      </c>
      <c r="J21" t="str">
        <f>[4]Tabelle2!V88</f>
        <v>Nahrungs- und Genussmittel (2,0%)</v>
      </c>
      <c r="K21" t="str">
        <f>[4]Tabelle2!U88</f>
        <v>Nahrungs- und Genussmittel (2,1%)</v>
      </c>
      <c r="L21" t="str">
        <f>[4]Tabelle2!J88</f>
        <v>Architektur- und Ingenieurbüros; techn., physik. u. chem.Unters. (2,2%)</v>
      </c>
      <c r="M21" t="str">
        <f>[4]Tabelle2!K88</f>
        <v>Gebäudebetreuung; Garten- und Landschaftsbau (2,2%)</v>
      </c>
      <c r="N21" t="str">
        <f>[4]Tabelle2!L88</f>
        <v>Architektur- und Ingenieurbüros; techn., physik. u. chem.Unters. (2,1%)</v>
      </c>
      <c r="O21" t="str">
        <f>[4]Tabelle2!M88</f>
        <v>Heime (ohne Erholungs- und Ferienheime) (1,9%)</v>
      </c>
      <c r="P21" t="str">
        <f>[4]Tabelle2!N88</f>
        <v>Herstellung von Kraftwagen und Kraftwagenteilen (1,8%)</v>
      </c>
      <c r="Q21" t="str">
        <f>[4]Tabelle2!O88</f>
        <v>Verw.u. Führung v.Unternehmen u.Betr.; Unternehmensber. (1,8%)</v>
      </c>
      <c r="R21" t="str">
        <f>[4]Tabelle2!P88</f>
        <v>Hdl. mit Kraftfahrzeugen; Instandh.u.Rep.v.Kraftfahrzeugen (1,9%)</v>
      </c>
      <c r="S21" t="str">
        <f>[4]Tabelle2!Q88</f>
        <v>Kirchen, Verbände, extraterritoriale Organisationen (1,8%)</v>
      </c>
      <c r="T21" t="str">
        <f>[4]Tabelle2!R88</f>
        <v>Erbringung von Dienstleistungen der Informationstechnologie (2,4%)</v>
      </c>
      <c r="U21" t="str">
        <f>[4]Tabelle2!S88</f>
        <v>Kirchen, Verbände, extraterritoriale Organisationen (1,7%)</v>
      </c>
      <c r="V21" t="str">
        <f>[4]Tabelle2!Y88</f>
        <v>Nahrungs- und Genussmittel (2,0%)</v>
      </c>
    </row>
    <row r="22" spans="1:22" x14ac:dyDescent="0.35">
      <c r="A22">
        <f t="shared" si="0"/>
        <v>19</v>
      </c>
      <c r="B22" t="str">
        <f>[4]Tabelle2!D89</f>
        <v>Dienstleistg.f.Untern.u.Privatpers.ang (1,5%)</v>
      </c>
      <c r="C22" t="str">
        <f>[4]Tabelle2!E89</f>
        <v>Grundstücks- und Wohnungswesen (1,4%)</v>
      </c>
      <c r="D22" t="str">
        <f>[4]Tabelle2!F89</f>
        <v>Vermittlung und Überlassung von Arbeitskräften (1,8%)</v>
      </c>
      <c r="E22" t="str">
        <f>[4]Tabelle2!G89</f>
        <v>Land- und Forstwirtschaft, Fischerei (1,6%)</v>
      </c>
      <c r="F22" t="str">
        <f>[4]Tabelle2!H89</f>
        <v>Herstellung von Kraftwagen und Kraftwagenteilen (1,8%)</v>
      </c>
      <c r="G22" t="str">
        <f>[4]Tabelle2!I89</f>
        <v>Rechts- und Steuerberatung, Wirtschaftsprüfung (1,9%)</v>
      </c>
      <c r="H22" s="4" t="str">
        <f>[4]Tabelle2!W89</f>
        <v>Vermittlung und Überlassung von Arbeitskräften (1,7%)</v>
      </c>
      <c r="I22" t="str">
        <f>[4]Tabelle2!X89</f>
        <v>Herstellung von Kraftwagen und Kraftwagenteilen (1,6%)</v>
      </c>
      <c r="J22" t="str">
        <f>[4]Tabelle2!V89</f>
        <v>Architektur- und Ingenieurbüros; techn., physik. u. chem.Unters. (1,9%)</v>
      </c>
      <c r="K22" t="str">
        <f>[4]Tabelle2!U89</f>
        <v>Hdl. mit Kraftfahrzeugen; Instandh.u.Rep.v.Kraftfahrzeugen (2,0%)</v>
      </c>
      <c r="L22" t="str">
        <f>[4]Tabelle2!J89</f>
        <v>Gebäudebetreuung; Garten- und Landschaftsbau (2,0%)</v>
      </c>
      <c r="M22" t="str">
        <f>[4]Tabelle2!K89</f>
        <v>Hdl. mit Kraftfahrzeugen; Instandh.u.Rep.v.Kraftfahrzeugen (2,0%)</v>
      </c>
      <c r="N22" t="str">
        <f>[4]Tabelle2!L89</f>
        <v>Kredit- und Versicherungswesen (2,0%)</v>
      </c>
      <c r="O22" t="str">
        <f>[4]Tabelle2!M89</f>
        <v>Verlagswesen usw. (1,8%)</v>
      </c>
      <c r="P22" t="str">
        <f>[4]Tabelle2!N89</f>
        <v>Vermittlung und Überlassung von Arbeitskräften (1,7%)</v>
      </c>
      <c r="Q22" t="str">
        <f>[4]Tabelle2!O89</f>
        <v>Herstellung von Metallerzeugnissen (1,7%)</v>
      </c>
      <c r="R22" t="str">
        <f>[4]Tabelle2!P89</f>
        <v>Vermittlung und Überlassung von Arbeitskräften (1,9%)</v>
      </c>
      <c r="S22" t="str">
        <f>[4]Tabelle2!Q89</f>
        <v>sonstige persönliche Dienstleistungen (1,8%)</v>
      </c>
      <c r="T22" t="str">
        <f>[4]Tabelle2!R89</f>
        <v>Nahrungs- und Genussmittel (2,3%)</v>
      </c>
      <c r="U22" t="str">
        <f>[4]Tabelle2!S89</f>
        <v>Erbringung von Dienstleistungen der Informationstechnologie (1,6%)</v>
      </c>
      <c r="V22" t="str">
        <f>[4]Tabelle2!Y89</f>
        <v>Hdl. mit Kraftfahrzeugen; Instandh.u.Rep.v.Kraftfahrzeugen (2,0%)</v>
      </c>
    </row>
    <row r="23" spans="1:22" x14ac:dyDescent="0.35">
      <c r="A23">
        <f t="shared" si="0"/>
        <v>20</v>
      </c>
      <c r="B23" t="str">
        <f>[4]Tabelle2!D90</f>
        <v>Tiefbau (1,4%)</v>
      </c>
      <c r="C23" t="str">
        <f>[4]Tabelle2!E90</f>
        <v>Herstellung von Metallerzeugnissen (1,3%)</v>
      </c>
      <c r="D23" t="str">
        <f>[4]Tabelle2!F90</f>
        <v>sonstige persönliche Dienstleistungen (1,6%)</v>
      </c>
      <c r="E23" t="str">
        <f>[4]Tabelle2!G90</f>
        <v>Herstellung von chemischen Erzeugnissen (1,6%)</v>
      </c>
      <c r="F23" t="str">
        <f>[4]Tabelle2!H90</f>
        <v>sonstige persönliche Dienstleistungen (1,6%)</v>
      </c>
      <c r="G23" t="str">
        <f>[4]Tabelle2!I90</f>
        <v>Verlagswesen usw. (1,8%)</v>
      </c>
      <c r="H23" s="4" t="str">
        <f>[4]Tabelle2!W90</f>
        <v>Verw.u. Führung v.Unternehmen u.Betr.; Unternehmensber. (1,7%)</v>
      </c>
      <c r="I23" t="str">
        <f>[4]Tabelle2!X90</f>
        <v>Land- und Forstwirtschaft, Fischerei (1,6%)</v>
      </c>
      <c r="J23" t="str">
        <f>[4]Tabelle2!V90</f>
        <v>Hdl. mit Kraftfahrzeugen; Instandh.u.Rep.v.Kraftfahrzeugen (1,9%)</v>
      </c>
      <c r="K23" t="str">
        <f>[4]Tabelle2!U90</f>
        <v>Architektur- und Ingenieurbüros; techn., physik. u. chem.Unters. (1,9%)</v>
      </c>
      <c r="L23" t="str">
        <f>[4]Tabelle2!J90</f>
        <v>Hdl. mit Kraftfahrzeugen; Instandh.u.Rep.v.Kraftfahrzeugen (1,9%)</v>
      </c>
      <c r="M23" t="str">
        <f>[4]Tabelle2!K90</f>
        <v>Herstellung von Metallerzeugnissen (1,9%)</v>
      </c>
      <c r="N23" t="str">
        <f>[4]Tabelle2!L90</f>
        <v>Nahrungs- und Genussmittel (1,8%)</v>
      </c>
      <c r="O23" t="str">
        <f>[4]Tabelle2!M90</f>
        <v>sonstige persönliche Dienstleistungen (1,7%)</v>
      </c>
      <c r="P23" t="str">
        <f>[4]Tabelle2!N90</f>
        <v>Maschinenbau (1,7%)</v>
      </c>
      <c r="Q23" t="str">
        <f>[4]Tabelle2!O90</f>
        <v>sonstige persönliche Dienstleistungen (1,7%)</v>
      </c>
      <c r="R23" t="str">
        <f>[4]Tabelle2!P90</f>
        <v>Architektur- und Ingenieurbüros; techn., physik. u. chem.Unters. (1,7%)</v>
      </c>
      <c r="S23" t="str">
        <f>[4]Tabelle2!Q90</f>
        <v>Herstellung von Kraftwagen und Kraftwagenteilen (1,8%)</v>
      </c>
      <c r="T23" t="str">
        <f>[4]Tabelle2!R90</f>
        <v>Hdl. mit Kraftfahrzeugen; Instandh.u.Rep.v.Kraftfahrzeugen (2,1%)</v>
      </c>
      <c r="U23" t="str">
        <f>[4]Tabelle2!S90</f>
        <v>Land- und Forstwirtschaft, Fischerei (1,5%)</v>
      </c>
      <c r="V23" t="str">
        <f>[4]Tabelle2!Y90</f>
        <v>Architektur- und Ingenieurbüros; techn., physik. u. chem.Unters. (1,9%)</v>
      </c>
    </row>
    <row r="24" spans="1:22" x14ac:dyDescent="0.35">
      <c r="A24">
        <f t="shared" si="0"/>
        <v>21</v>
      </c>
      <c r="B24" t="str">
        <f>[4]Tabelle2!D91</f>
        <v>Architektur- und Ingenieurbüros; techn., physik. u. chem.Unters. (1,4%)</v>
      </c>
      <c r="C24" t="str">
        <f>[4]Tabelle2!E91</f>
        <v>Kirchen, Verbände, extraterritoriale Organisationen (1,2%)</v>
      </c>
      <c r="D24" t="str">
        <f>[4]Tabelle2!F91</f>
        <v>Kredit- und Versicherungswesen (1,6%)</v>
      </c>
      <c r="E24" t="str">
        <f>[4]Tabelle2!G91</f>
        <v>Kredit- und Versicherungswesen (1,4%)</v>
      </c>
      <c r="F24" t="str">
        <f>[4]Tabelle2!H91</f>
        <v>Land- und Forstwirtschaft, Fischerei (1,5%)</v>
      </c>
      <c r="G24" t="str">
        <f>[4]Tabelle2!I91</f>
        <v>Vermittlung und Überlassung von Arbeitskräften (1,7%)</v>
      </c>
      <c r="H24" s="4" t="str">
        <f>[4]Tabelle2!W91</f>
        <v>sonstige persönliche Dienstleistungen (1,7%)</v>
      </c>
      <c r="I24" t="str">
        <f>[4]Tabelle2!X91</f>
        <v>Erbringung von Dienstleistungen der Informationstechnologie (1,5%)</v>
      </c>
      <c r="J24" t="str">
        <f>[4]Tabelle2!V91</f>
        <v>Vermittlung und Überlassung von Arbeitskräften (1,7%)</v>
      </c>
      <c r="K24" t="str">
        <f>[4]Tabelle2!U91</f>
        <v>Vermittlung und Überlassung von Arbeitskräften (1,7%)</v>
      </c>
      <c r="L24" t="str">
        <f>[4]Tabelle2!J91</f>
        <v>Herstellung von elektrischen Ausrüstungen (1,7%)</v>
      </c>
      <c r="M24" t="str">
        <f>[4]Tabelle2!K91</f>
        <v>Hast.v.DV-geräten, elektr. und optischen Erzeugnissen (1,8%)</v>
      </c>
      <c r="N24" t="str">
        <f>[4]Tabelle2!L91</f>
        <v>Rechts- und Steuerberatung, Wirtschaftsprüfung (1,7%)</v>
      </c>
      <c r="O24" t="str">
        <f>[4]Tabelle2!M91</f>
        <v>Grundstücks- und Wohnungswesen (1,6%)</v>
      </c>
      <c r="P24" t="str">
        <f>[4]Tabelle2!N91</f>
        <v>Kirchen, Verbände, extraterritoriale Organisationen (1,5%)</v>
      </c>
      <c r="Q24" t="str">
        <f>[4]Tabelle2!O91</f>
        <v>Erbringung von Dienstleistungen der Informationstechnologie (1,7%)</v>
      </c>
      <c r="R24" t="str">
        <f>[4]Tabelle2!P91</f>
        <v>sonstige persönliche Dienstleistungen (1,7%)</v>
      </c>
      <c r="S24" t="str">
        <f>[4]Tabelle2!Q91</f>
        <v>Vermittlung und Überlassung von Arbeitskräften (1,7%)</v>
      </c>
      <c r="T24" t="str">
        <f>[4]Tabelle2!R91</f>
        <v>Vermittlung und Überlassung von Arbeitskräften (1,8%)</v>
      </c>
      <c r="U24" t="str">
        <f>[4]Tabelle2!S91</f>
        <v>Rechts- und Steuerberatung, Wirtschaftsprüfung (1,3%)</v>
      </c>
      <c r="V24" t="str">
        <f>[4]Tabelle2!Y91</f>
        <v>Vermittlung und Überlassung von Arbeitskräften (1,7%)</v>
      </c>
    </row>
    <row r="25" spans="1:22" x14ac:dyDescent="0.35">
      <c r="A25">
        <f t="shared" si="0"/>
        <v>22</v>
      </c>
      <c r="B25" t="str">
        <f>[4]Tabelle2!D92</f>
        <v>Kredit- und Versicherungswesen (1,3%)</v>
      </c>
      <c r="C25" t="str">
        <f>[4]Tabelle2!E92</f>
        <v>Maschinenbau (1,1%)</v>
      </c>
      <c r="D25" t="str">
        <f>[4]Tabelle2!F92</f>
        <v>Hast.v.DV-geräten, elektr. und optischen Erzeugnissen (1,5%)</v>
      </c>
      <c r="E25" t="str">
        <f>[4]Tabelle2!G92</f>
        <v>Tiefbau (1,3%)</v>
      </c>
      <c r="F25" t="str">
        <f>[4]Tabelle2!H92</f>
        <v>Kirchen, Verbände, extraterritoriale Organisationen (1,5%)</v>
      </c>
      <c r="G25" t="str">
        <f>[4]Tabelle2!I92</f>
        <v>Forschung und Entwicklung (1,6%)</v>
      </c>
      <c r="H25" s="4" t="str">
        <f>[4]Tabelle2!W92</f>
        <v>Dienstleistg.f.Untern.u.Privatpers.ang (1,6%)</v>
      </c>
      <c r="I25" t="str">
        <f>[4]Tabelle2!X92</f>
        <v>Kredit- und Versicherungswesen (1,4%)</v>
      </c>
      <c r="J25" t="str">
        <f>[4]Tabelle2!V92</f>
        <v>Rechts- und Steuerberatung, Wirtschaftsprüfung (1,6%)</v>
      </c>
      <c r="K25" t="str">
        <f>[4]Tabelle2!U92</f>
        <v>sonstige persönliche Dienstleistungen (1,5%)</v>
      </c>
      <c r="L25" t="str">
        <f>[4]Tabelle2!J92</f>
        <v>Nahrungs- und Genussmittel (1,7%)</v>
      </c>
      <c r="M25" t="str">
        <f>[4]Tabelle2!K92</f>
        <v>Rechts- und Steuerberatung, Wirtschaftsprüfung (1,6%)</v>
      </c>
      <c r="N25" t="str">
        <f>[4]Tabelle2!L92</f>
        <v>Hdl. mit Kraftfahrzeugen; Instandh.u.Rep.v.Kraftfahrzeugen (1,6%)</v>
      </c>
      <c r="O25" t="str">
        <f>[4]Tabelle2!M92</f>
        <v>Werbung und Marktforschung (1,4%)</v>
      </c>
      <c r="P25" t="str">
        <f>[4]Tabelle2!N92</f>
        <v>Nahrungs- und Genussmittel (1,5%)</v>
      </c>
      <c r="Q25" t="str">
        <f>[4]Tabelle2!O92</f>
        <v>Vermittlung und Überlassung von Arbeitskräften (1,5%)</v>
      </c>
      <c r="R25" t="str">
        <f>[4]Tabelle2!P92</f>
        <v>Rechts- und Steuerberatung, Wirtschaftsprüfung (1,6%)</v>
      </c>
      <c r="S25" t="str">
        <f>[4]Tabelle2!Q92</f>
        <v>Erbringung von Dienstleistungen der Informationstechnologie (1,5%)</v>
      </c>
      <c r="T25" t="str">
        <f>[4]Tabelle2!R92</f>
        <v>sonstige persönliche Dienstleistungen (1,8%)</v>
      </c>
      <c r="U25" t="str">
        <f>[4]Tabelle2!S92</f>
        <v>Architektur- und Ingenieurbüros; techn., physik. u. chem.Unters. (1,3%)</v>
      </c>
      <c r="V25" t="str">
        <f>[4]Tabelle2!Y92</f>
        <v>sonstige persönliche Dienstleistungen (1,6%)</v>
      </c>
    </row>
    <row r="26" spans="1:22" x14ac:dyDescent="0.35">
      <c r="A26">
        <f t="shared" si="0"/>
        <v>23</v>
      </c>
      <c r="B26" t="str">
        <f>[4]Tabelle2!D93</f>
        <v>Kirchen, Verbände, extraterritoriale Organisationen (1,2%)</v>
      </c>
      <c r="C26" t="str">
        <f>[4]Tabelle2!E93</f>
        <v>Erbringung von Dienstleistungen der Informationstechnologie (1,1%)</v>
      </c>
      <c r="D26" t="str">
        <f>[4]Tabelle2!F93</f>
        <v>Kirchen, Verbände, extraterritoriale Organisationen (1,4%)</v>
      </c>
      <c r="E26" t="str">
        <f>[4]Tabelle2!G93</f>
        <v>Architektur- und Ingenieurbüros; techn., physik. u. chem.Unters. (1,2%)</v>
      </c>
      <c r="F26" t="str">
        <f>[4]Tabelle2!H93</f>
        <v>Architektur- und Ingenieurbüros; techn., physik. u. chem.Unters. (1,5%)</v>
      </c>
      <c r="G26" t="str">
        <f>[4]Tabelle2!I93</f>
        <v>sonstige persönliche Dienstleistungen (1,5%)</v>
      </c>
      <c r="H26" s="4" t="str">
        <f>[4]Tabelle2!W93</f>
        <v>Maschinenbau (1,4%)</v>
      </c>
      <c r="I26" t="str">
        <f>[4]Tabelle2!X93</f>
        <v>Dienstleistg.f.Untern.u.Privatpers.ang (1,4%)</v>
      </c>
      <c r="J26" t="str">
        <f>[4]Tabelle2!V93</f>
        <v>sonstige persönliche Dienstleistungen (1,5%)</v>
      </c>
      <c r="K26" t="str">
        <f>[4]Tabelle2!U93</f>
        <v>Rechts- und Steuerberatung, Wirtschaftsprüfung (1,5%)</v>
      </c>
      <c r="L26" t="str">
        <f>[4]Tabelle2!J93</f>
        <v>Vermittlung und Überlassung von Arbeitskräften (1,6%)</v>
      </c>
      <c r="M26" t="str">
        <f>[4]Tabelle2!K93</f>
        <v>Vermittlung und Überlassung von Arbeitskräften (1,5%)</v>
      </c>
      <c r="N26" t="str">
        <f>[4]Tabelle2!L93</f>
        <v>Grundstücks- und Wohnungswesen (1,4%)</v>
      </c>
      <c r="O26" t="str">
        <f>[4]Tabelle2!M93</f>
        <v>Hdl. mit Kraftfahrzeugen; Instandh.u.Rep.v.Kraftfahrzeugen (1,3%)</v>
      </c>
      <c r="P26" t="str">
        <f>[4]Tabelle2!N93</f>
        <v>Herstellung von Metallerzeugnissen (1,5%)</v>
      </c>
      <c r="Q26" t="str">
        <f>[4]Tabelle2!O93</f>
        <v>Land- und Forstwirtschaft, Fischerei (1,4%)</v>
      </c>
      <c r="R26" t="str">
        <f>[4]Tabelle2!P93</f>
        <v>Kirchen, Verbände, extraterritoriale Organisationen (1,5%)</v>
      </c>
      <c r="S26" t="str">
        <f>[4]Tabelle2!Q93</f>
        <v>Architektur- und Ingenieurbüros; techn., physik. u. chem.Unters. (1,5%)</v>
      </c>
      <c r="T26" t="str">
        <f>[4]Tabelle2!R93</f>
        <v>Architektur- und Ingenieurbüros; techn., physik. u. chem.Unters. (1,5%)</v>
      </c>
      <c r="U26" t="str">
        <f>[4]Tabelle2!S93</f>
        <v>Herstellung von Metallerzeugnissen (1,1%)</v>
      </c>
      <c r="V26" t="str">
        <f>[4]Tabelle2!Y93</f>
        <v>Kirchen, Verbände, extraterritoriale Organisationen (1,5%)</v>
      </c>
    </row>
    <row r="27" spans="1:22" x14ac:dyDescent="0.35">
      <c r="A27">
        <f t="shared" si="0"/>
        <v>24</v>
      </c>
      <c r="B27" t="str">
        <f>[4]Tabelle2!D94</f>
        <v>Energieversorgung (1,1%)</v>
      </c>
      <c r="C27" t="str">
        <f>[4]Tabelle2!E94</f>
        <v>Energieversorgung (1,0%)</v>
      </c>
      <c r="D27" t="str">
        <f>[4]Tabelle2!F94</f>
        <v>Dienstleistg.f.Untern.u.Privatpers.ang (1,2%)</v>
      </c>
      <c r="E27" t="str">
        <f>[4]Tabelle2!G94</f>
        <v>Herst.v. Glas u.Glaswaren, Keramik, Verarb.v. Steinen u.Erden (1,0%)</v>
      </c>
      <c r="F27" t="str">
        <f>[4]Tabelle2!H94</f>
        <v>Erbringung von Dienstleistungen der Informationstechnologie (1,5%)</v>
      </c>
      <c r="G27" t="str">
        <f>[4]Tabelle2!I94</f>
        <v>Informationsdienstleistungen (1,3%)</v>
      </c>
      <c r="H27" s="4" t="str">
        <f>[4]Tabelle2!W94</f>
        <v>Grundstücks- und Wohnungswesen (1,3%)</v>
      </c>
      <c r="I27" t="str">
        <f>[4]Tabelle2!X94</f>
        <v>Kirchen, Verbände, extraterritoriale Organisationen (1,3%)</v>
      </c>
      <c r="J27" t="str">
        <f>[4]Tabelle2!V94</f>
        <v>Kirchen, Verbände, extraterritoriale Organisationen (1,5%)</v>
      </c>
      <c r="K27" t="str">
        <f>[4]Tabelle2!U94</f>
        <v>Kirchen, Verbände, extraterritoriale Organisationen (1,4%)</v>
      </c>
      <c r="L27" t="str">
        <f>[4]Tabelle2!J94</f>
        <v>sonstige persönliche Dienstleistungen (1,4%)</v>
      </c>
      <c r="M27" t="str">
        <f>[4]Tabelle2!K94</f>
        <v>Herstellung von elektrischen Ausrüstungen (1,4%)</v>
      </c>
      <c r="N27" t="str">
        <f>[4]Tabelle2!L94</f>
        <v>sonstige persönliche Dienstleistungen (1,4%)</v>
      </c>
      <c r="O27" t="str">
        <f>[4]Tabelle2!M94</f>
        <v>Maschinenbau (1,3%)</v>
      </c>
      <c r="P27" t="str">
        <f>[4]Tabelle2!N94</f>
        <v>Herstellung von pharmazeutischen Erzeugnissen (1,4%)</v>
      </c>
      <c r="Q27" t="str">
        <f>[4]Tabelle2!O94</f>
        <v>Herstellung von Gummi- und Kunststoffwaren (1,3%)</v>
      </c>
      <c r="R27" t="str">
        <f>[4]Tabelle2!P94</f>
        <v>Metallerzeugung und -bearbeitung (1,4%)</v>
      </c>
      <c r="S27" t="str">
        <f>[4]Tabelle2!Q94</f>
        <v>Herstellung von Gummi- und Kunststoffwaren (1,4%)</v>
      </c>
      <c r="T27" t="str">
        <f>[4]Tabelle2!R94</f>
        <v>Rechts- und Steuerberatung, Wirtschaftsprüfung (1,3%)</v>
      </c>
      <c r="U27" t="str">
        <f>[4]Tabelle2!S94</f>
        <v>Hast.v.DV-geräten, elektr. und optischen Erzeugnissen (1,1%)</v>
      </c>
      <c r="V27" t="str">
        <f>[4]Tabelle2!Y94</f>
        <v>Rechts- und Steuerberatung, Wirtschaftsprüfung (1,5%)</v>
      </c>
    </row>
    <row r="28" spans="1:22" x14ac:dyDescent="0.35">
      <c r="A28">
        <f t="shared" si="0"/>
        <v>25</v>
      </c>
      <c r="B28" t="str">
        <f>[4]Tabelle2!D95</f>
        <v>Grundstücks- und Wohnungswesen (1,1%)</v>
      </c>
      <c r="C28" t="str">
        <f>[4]Tabelle2!E95</f>
        <v>Rechts- und Steuerberatung, Wirtschaftsprüfung (1,0%)</v>
      </c>
      <c r="D28" t="str">
        <f>[4]Tabelle2!F95</f>
        <v>Verw.u. Führung v.Unternehmen u.Betr.; Unternehmensber. (1,2%)</v>
      </c>
      <c r="E28" t="str">
        <f>[4]Tabelle2!G95</f>
        <v>Kirchen, Verbände, extraterritoriale Organisationen (1,0%)</v>
      </c>
      <c r="F28" t="str">
        <f>[4]Tabelle2!H95</f>
        <v>Kredit- und Versicherungswesen (1,4%)</v>
      </c>
      <c r="G28" t="str">
        <f>[4]Tabelle2!I95</f>
        <v>Hdl. mit Kraftfahrzeugen; Instandh.u.Rep.v.Kraftfahrzeugen (1,3%)</v>
      </c>
      <c r="H28" s="4" t="str">
        <f>[4]Tabelle2!W95</f>
        <v>Herstellung von Kraftwagen und Kraftwagenteilen (1,3%)</v>
      </c>
      <c r="I28" t="str">
        <f>[4]Tabelle2!X95</f>
        <v>Hast.v.DV-geräten, elektr. und optischen Erzeugnissen (1,2%)</v>
      </c>
      <c r="J28" t="str">
        <f>[4]Tabelle2!V95</f>
        <v>Hast.v.DV-geräten, elektr. und optischen Erzeugnissen (1,2%)</v>
      </c>
      <c r="K28" t="str">
        <f>[4]Tabelle2!U95</f>
        <v>Hast.v.DV-geräten, elektr. und optischen Erzeugnissen (1,3%)</v>
      </c>
      <c r="L28" t="str">
        <f>[4]Tabelle2!J95</f>
        <v>Herstellung von sonstigen Waren (1,3%)</v>
      </c>
      <c r="M28" t="str">
        <f>[4]Tabelle2!K95</f>
        <v>sonstige persönliche Dienstleistungen (1,4%)</v>
      </c>
      <c r="N28" t="str">
        <f>[4]Tabelle2!L95</f>
        <v>Maschinenbau (1,4%)</v>
      </c>
      <c r="O28" t="str">
        <f>[4]Tabelle2!M95</f>
        <v>Dienstleistg.f.Untern.u.Privatpers.ang (1,2%)</v>
      </c>
      <c r="P28" t="str">
        <f>[4]Tabelle2!N95</f>
        <v>sonstige persönliche Dienstleistungen (1,4%)</v>
      </c>
      <c r="Q28" t="str">
        <f>[4]Tabelle2!O95</f>
        <v>Rechts- und Steuerberatung, Wirtschaftsprüfung (1,3%)</v>
      </c>
      <c r="R28" t="str">
        <f>[4]Tabelle2!P95</f>
        <v>Herstellung von chemischen Erzeugnissen (1,3%)</v>
      </c>
      <c r="S28" t="str">
        <f>[4]Tabelle2!Q95</f>
        <v>Verw.u. Führung v.Unternehmen u.Betr.; Unternehmensber. (1,4%)</v>
      </c>
      <c r="T28" t="str">
        <f>[4]Tabelle2!R95</f>
        <v>Dienstleistg.f.Untern.u.Privatpers.ang (1,1%)</v>
      </c>
      <c r="U28" t="str">
        <f>[4]Tabelle2!S95</f>
        <v>Vermittlung und Überlassung von Arbeitskräften (1,1%)</v>
      </c>
      <c r="V28" t="str">
        <f>[4]Tabelle2!Y95</f>
        <v>Hast.v.DV-geräten, elektr. und optischen Erzeugnissen (1,2%)</v>
      </c>
    </row>
    <row r="29" spans="1:22" x14ac:dyDescent="0.35">
      <c r="A29">
        <f t="shared" si="0"/>
        <v>26</v>
      </c>
      <c r="B29" t="str">
        <f>[4]Tabelle2!D96</f>
        <v>Verw.u. Führung v.Unternehmen u.Betr.; Unternehmensber. (1,0%)</v>
      </c>
      <c r="C29" t="str">
        <f>[4]Tabelle2!E96</f>
        <v>Tiefbau (1,0%)</v>
      </c>
      <c r="D29" t="str">
        <f>[4]Tabelle2!F96</f>
        <v>Rechts- und Steuerberatung, Wirtschaftsprüfung (1,1%)</v>
      </c>
      <c r="E29" t="str">
        <f>[4]Tabelle2!G96</f>
        <v>Erbringung von Dienstleistungen der Informationstechnologie (1,0%)</v>
      </c>
      <c r="F29" t="str">
        <f>[4]Tabelle2!H96</f>
        <v>Verw.u. Führung v.Unternehmen u.Betr.; Unternehmensber. (1,3%)</v>
      </c>
      <c r="G29" t="str">
        <f>[4]Tabelle2!I96</f>
        <v>Wach- und Sicherheitsdienste sowie Detekteien (1,2%)</v>
      </c>
      <c r="H29" s="4" t="str">
        <f>[4]Tabelle2!W96</f>
        <v>Rechts- und Steuerberatung, Wirtschaftsprüfung (1,2%)</v>
      </c>
      <c r="I29" t="str">
        <f>[4]Tabelle2!X96</f>
        <v>Tiefbau (1,2%)</v>
      </c>
      <c r="J29" t="str">
        <f>[4]Tabelle2!V96</f>
        <v>Herstellung von elektrischen Ausrüstungen (1,1%)</v>
      </c>
      <c r="K29" t="str">
        <f>[4]Tabelle2!U96</f>
        <v>Herstellung von Gummi- und Kunststoffwaren (1,1%)</v>
      </c>
      <c r="L29" t="str">
        <f>[4]Tabelle2!J96</f>
        <v>Rechts- und Steuerberatung, Wirtschaftsprüfung (1,3%)</v>
      </c>
      <c r="M29" t="str">
        <f>[4]Tabelle2!K96</f>
        <v>Kirchen, Verbände, extraterritoriale Organisationen (1,3%)</v>
      </c>
      <c r="N29" t="str">
        <f>[4]Tabelle2!L96</f>
        <v>Forschung und Entwicklung (1,2%)</v>
      </c>
      <c r="O29" t="str">
        <f>[4]Tabelle2!M96</f>
        <v>Kirchen, Verbände, extraterritoriale Organisationen (1,2%)</v>
      </c>
      <c r="P29" t="str">
        <f>[4]Tabelle2!N96</f>
        <v>Grundstücks- und Wohnungswesen (1,1%)</v>
      </c>
      <c r="Q29" t="str">
        <f>[4]Tabelle2!O96</f>
        <v>Kirchen, Verbände, extraterritoriale Organisationen (1,3%)</v>
      </c>
      <c r="R29" t="str">
        <f>[4]Tabelle2!P96</f>
        <v>Dienstleistg.f.Untern.u.Privatpers.ang (1,3%)</v>
      </c>
      <c r="S29" t="str">
        <f>[4]Tabelle2!Q96</f>
        <v>Rechts- und Steuerberatung, Wirtschaftsprüfung (1,2%)</v>
      </c>
      <c r="T29" t="str">
        <f>[4]Tabelle2!R96</f>
        <v>Tiefbau (0,9%)</v>
      </c>
      <c r="U29" t="str">
        <f>[4]Tabelle2!S96</f>
        <v>Herstellung von sonstigen Waren (1,0%)</v>
      </c>
      <c r="V29" t="str">
        <f>[4]Tabelle2!Y96</f>
        <v>Dienstleistg.f.Untern.u.Privatpers.ang (1,1%)</v>
      </c>
    </row>
    <row r="30" spans="1:22" x14ac:dyDescent="0.35">
      <c r="A30">
        <f t="shared" si="0"/>
        <v>27</v>
      </c>
      <c r="B30" t="str">
        <f>[4]Tabelle2!D97</f>
        <v>Erbringung von Dienstleistungen der Informationstechnologie (0,9%)</v>
      </c>
      <c r="C30" t="str">
        <f>[4]Tabelle2!E97</f>
        <v>Forschung und Entwicklung (1,0%)</v>
      </c>
      <c r="D30" t="str">
        <f>[4]Tabelle2!F97</f>
        <v>Grundstücks- und Wohnungswesen (1,1%)</v>
      </c>
      <c r="E30" t="str">
        <f>[4]Tabelle2!G97</f>
        <v>Verw.u. Führung v.Unternehmen u.Betr.; Unternehmensber. (1,0%)</v>
      </c>
      <c r="F30" t="str">
        <f>[4]Tabelle2!H97</f>
        <v>Herst.v. Glas u.Glaswaren, Keramik, Verarb.v. Steinen u.Erden (1,2%)</v>
      </c>
      <c r="G30" t="str">
        <f>[4]Tabelle2!I97</f>
        <v>Herstellung von elektrischen Ausrüstungen (0,9%)</v>
      </c>
      <c r="H30" s="4" t="str">
        <f>[4]Tabelle2!W97</f>
        <v>Land- und Forstwirtschaft, Fischerei (1,2%)</v>
      </c>
      <c r="I30" t="str">
        <f>[4]Tabelle2!X97</f>
        <v>Verw.u. Führung v.Unternehmen u.Betr.; Unternehmensber. (1,1%)</v>
      </c>
      <c r="J30" t="str">
        <f>[4]Tabelle2!V97</f>
        <v>Dienstleistg.f.Untern.u.Privatpers.ang (1,0%)</v>
      </c>
      <c r="K30" t="str">
        <f>[4]Tabelle2!U97</f>
        <v>Herstellung von elektrischen Ausrüstungen (1,1%)</v>
      </c>
      <c r="L30" t="str">
        <f>[4]Tabelle2!J97</f>
        <v>Kirchen, Verbände, extraterritoriale Organisationen (1,3%)</v>
      </c>
      <c r="M30" t="str">
        <f>[4]Tabelle2!K97</f>
        <v>Herstellung von Gummi- und Kunststoffwaren (1,2%)</v>
      </c>
      <c r="N30" t="str">
        <f>[4]Tabelle2!L97</f>
        <v>Reparatur und Installation von Maschinen und Ausrüstungen (1,1%)</v>
      </c>
      <c r="O30" t="str">
        <f>[4]Tabelle2!M97</f>
        <v>Energieversorgung (0,9%)</v>
      </c>
      <c r="P30" t="str">
        <f>[4]Tabelle2!N97</f>
        <v>Herstellung von Gummi- und Kunststoffwaren (1,1%)</v>
      </c>
      <c r="Q30" t="str">
        <f>[4]Tabelle2!O97</f>
        <v>Tiefbau (1,1%)</v>
      </c>
      <c r="R30" t="str">
        <f>[4]Tabelle2!P97</f>
        <v>Herstellung von elektrischen Ausrüstungen (1,1%)</v>
      </c>
      <c r="S30" t="str">
        <f>[4]Tabelle2!Q97</f>
        <v>Land- und Forstwirtschaft, Fischerei (1,1%)</v>
      </c>
      <c r="T30" t="str">
        <f>[4]Tabelle2!R97</f>
        <v>Energieversorgung (0,9%)</v>
      </c>
      <c r="U30" t="str">
        <f>[4]Tabelle2!S97</f>
        <v>Energieversorgung (1,0%)</v>
      </c>
      <c r="V30" t="str">
        <f>[4]Tabelle2!Y97</f>
        <v>Herstellung von elektrischen Ausrüstungen (1,0%)</v>
      </c>
    </row>
    <row r="31" spans="1:22" x14ac:dyDescent="0.35">
      <c r="A31">
        <f t="shared" si="0"/>
        <v>28</v>
      </c>
      <c r="B31" t="str">
        <f>[4]Tabelle2!D98</f>
        <v>Recycling (0,9%)</v>
      </c>
      <c r="C31" t="str">
        <f>[4]Tabelle2!E98</f>
        <v>Vermittlung und Überlassung von Arbeitskräften (0,9%)</v>
      </c>
      <c r="D31" t="str">
        <f>[4]Tabelle2!F98</f>
        <v>Tiefbau (1,1%)</v>
      </c>
      <c r="E31" t="str">
        <f>[4]Tabelle2!G98</f>
        <v>Recycling (1,0%)</v>
      </c>
      <c r="F31" t="str">
        <f>[4]Tabelle2!H98</f>
        <v>Herstellung von sonstigen Waren (1,1%)</v>
      </c>
      <c r="G31" t="str">
        <f>[4]Tabelle2!I98</f>
        <v>Nahrungs- und Genussmittel (0,9%)</v>
      </c>
      <c r="H31" s="4" t="str">
        <f>[4]Tabelle2!W98</f>
        <v>Hast.v.DV-geräten, elektr. und optischen Erzeugnissen (1,1%)</v>
      </c>
      <c r="I31" t="str">
        <f>[4]Tabelle2!X98</f>
        <v>Grundstücks- und Wohnungswesen (1,1%)</v>
      </c>
      <c r="J31" t="str">
        <f>[4]Tabelle2!V98</f>
        <v>Herstellung von Gummi- und Kunststoffwaren (1,0%)</v>
      </c>
      <c r="K31" t="str">
        <f>[4]Tabelle2!U98</f>
        <v>Herstellung von chemischen Erzeugnissen (1,0%)</v>
      </c>
      <c r="L31" t="str">
        <f>[4]Tabelle2!J98</f>
        <v>Herstellung von Gummi- und Kunststoffwaren (1,2%)</v>
      </c>
      <c r="M31" t="str">
        <f>[4]Tabelle2!K98</f>
        <v>Hochbau (1,1%)</v>
      </c>
      <c r="N31" t="str">
        <f>[4]Tabelle2!L98</f>
        <v>Metallerzeugung und -bearbeitung (1,1%)</v>
      </c>
      <c r="O31" t="str">
        <f>[4]Tabelle2!M98</f>
        <v>Herstellung von chemischen Erzeugnissen (0,9%)</v>
      </c>
      <c r="P31" t="str">
        <f>[4]Tabelle2!N98</f>
        <v>Hast.v.DV-geräten, elektr. und optischen Erzeugnissen (1,1%)</v>
      </c>
      <c r="Q31" t="str">
        <f>[4]Tabelle2!O98</f>
        <v>Dienstleistg.f.Untern.u.Privatpers.ang (1,1%)</v>
      </c>
      <c r="R31" t="str">
        <f>[4]Tabelle2!P98</f>
        <v>Herstellung von Gummi- und Kunststoffwaren (1,0%)</v>
      </c>
      <c r="S31" t="str">
        <f>[4]Tabelle2!Q98</f>
        <v>Tiefbau (1,0%)</v>
      </c>
      <c r="T31" t="str">
        <f>[4]Tabelle2!R98</f>
        <v>Kirchen, Verbände, extraterritoriale Organisationen (0,9%)</v>
      </c>
      <c r="U31" t="str">
        <f>[4]Tabelle2!S98</f>
        <v>Grundstücks- und Wohnungswesen (1,0%)</v>
      </c>
      <c r="V31" t="str">
        <f>[4]Tabelle2!Y98</f>
        <v>Herstellung von Gummi- und Kunststoffwaren (1,0%)</v>
      </c>
    </row>
    <row r="32" spans="1:22" x14ac:dyDescent="0.35">
      <c r="A32">
        <f t="shared" si="0"/>
        <v>29</v>
      </c>
      <c r="B32" t="str">
        <f>[4]Tabelle2!D99</f>
        <v>Forschung und Entwicklung (0,9%)</v>
      </c>
      <c r="C32" t="str">
        <f>[4]Tabelle2!E99</f>
        <v>Hochbau (0,8%)</v>
      </c>
      <c r="D32" t="str">
        <f>[4]Tabelle2!F99</f>
        <v>Land- und Forstwirtschaft, Fischerei (1,1%)</v>
      </c>
      <c r="E32" t="str">
        <f>[4]Tabelle2!G99</f>
        <v>Energieversorgung (1,0%)</v>
      </c>
      <c r="F32" t="str">
        <f>[4]Tabelle2!H99</f>
        <v>Tiefbau (1,1%)</v>
      </c>
      <c r="G32" t="str">
        <f>[4]Tabelle2!I99</f>
        <v>Energieversorgung (0,9%)</v>
      </c>
      <c r="H32" s="4" t="str">
        <f>[4]Tabelle2!W99</f>
        <v>Forschung und Entwicklung (1,0%)</v>
      </c>
      <c r="I32" t="str">
        <f>[4]Tabelle2!X99</f>
        <v>Rechts- und Steuerberatung, Wirtschaftsprüfung (1,0%)</v>
      </c>
      <c r="J32" t="str">
        <f>[4]Tabelle2!V99</f>
        <v>Herstellung von chemischen Erzeugnissen (1,0%)</v>
      </c>
      <c r="K32" t="str">
        <f>[4]Tabelle2!U99</f>
        <v>Dienstleistg.f.Untern.u.Privatpers.ang (1,0%)</v>
      </c>
      <c r="L32" t="str">
        <f>[4]Tabelle2!J99</f>
        <v>Forschung und Entwicklung (1,0%)</v>
      </c>
      <c r="M32" t="str">
        <f>[4]Tabelle2!K99</f>
        <v>Verlagswesen usw. (1,0%)</v>
      </c>
      <c r="N32" t="str">
        <f>[4]Tabelle2!L99</f>
        <v>Hast.v.DV-geräten, elektr. und optischen Erzeugnissen (1,0%)</v>
      </c>
      <c r="O32" t="str">
        <f>[4]Tabelle2!M99</f>
        <v>Wach- und Sicherheitsdienste sowie Detekteien (0,8%)</v>
      </c>
      <c r="P32" t="str">
        <f>[4]Tabelle2!N99</f>
        <v>Dienstleistg.f.Untern.u.Privatpers.ang (1,0%)</v>
      </c>
      <c r="Q32" t="str">
        <f>[4]Tabelle2!O99</f>
        <v>Hochbau (0,9%)</v>
      </c>
      <c r="R32" t="str">
        <f>[4]Tabelle2!P99</f>
        <v>Herstellung von Kraftwagen und Kraftwagenteilen (1,0%)</v>
      </c>
      <c r="S32" t="str">
        <f>[4]Tabelle2!Q99</f>
        <v>Herst.v. Glas u.Glaswaren, Keramik, Verarb.v. Steinen u.Erden (1,0%)</v>
      </c>
      <c r="T32" t="str">
        <f>[4]Tabelle2!R99</f>
        <v>Forschung und Entwicklung (0,9%)</v>
      </c>
      <c r="U32" t="str">
        <f>[4]Tabelle2!S99</f>
        <v>Wach- und Sicherheitsdienste sowie Detekteien (0,9%)</v>
      </c>
      <c r="V32" t="str">
        <f>[4]Tabelle2!Y99</f>
        <v>Herstellung von chemischen Erzeugnissen (1,0%)</v>
      </c>
    </row>
    <row r="33" spans="1:22" x14ac:dyDescent="0.35">
      <c r="A33">
        <f t="shared" si="0"/>
        <v>30</v>
      </c>
      <c r="B33" t="str">
        <f>[4]Tabelle2!D100</f>
        <v>Hochbau (0,9%)</v>
      </c>
      <c r="C33" t="str">
        <f>[4]Tabelle2!E100</f>
        <v>Recycling (0,8%)</v>
      </c>
      <c r="D33" t="str">
        <f>[4]Tabelle2!F100</f>
        <v>Herstellung von elektrischen Ausrüstungen (1,0%)</v>
      </c>
      <c r="E33" t="str">
        <f>[4]Tabelle2!G100</f>
        <v>Grundstücks- und Wohnungswesen (1,0%)</v>
      </c>
      <c r="F33" t="str">
        <f>[4]Tabelle2!H100</f>
        <v>Herstellung von elektrischen Ausrüstungen (1,0%)</v>
      </c>
      <c r="G33" t="str">
        <f>[4]Tabelle2!I100</f>
        <v>Werbung und Marktforschung (0,8%)</v>
      </c>
      <c r="H33" s="4" t="str">
        <f>[4]Tabelle2!W100</f>
        <v>Tiefbau (1,0%)</v>
      </c>
      <c r="I33" t="str">
        <f>[4]Tabelle2!X100</f>
        <v>Energieversorgung (0,9%)</v>
      </c>
      <c r="J33" t="str">
        <f>[4]Tabelle2!V100</f>
        <v>Verlagswesen usw. (0,9%)</v>
      </c>
      <c r="K33" t="str">
        <f>[4]Tabelle2!U100</f>
        <v>Verlagswesen usw. (0,8%)</v>
      </c>
      <c r="L33" t="str">
        <f>[4]Tabelle2!J100</f>
        <v>Herstellung von pharmazeutischen Erzeugnissen (0,9%)</v>
      </c>
      <c r="M33" t="str">
        <f>[4]Tabelle2!K100</f>
        <v>Herstellung von sonstigen Waren (0,9%)</v>
      </c>
      <c r="N33" t="str">
        <f>[4]Tabelle2!L100</f>
        <v>Energieversorgung (0,9%)</v>
      </c>
      <c r="O33" t="str">
        <f>[4]Tabelle2!M100</f>
        <v>Forschung und Entwicklung (0,8%)</v>
      </c>
      <c r="P33" t="str">
        <f>[4]Tabelle2!N100</f>
        <v>Herstellung von chemischen Erzeugnissen (0,9%)</v>
      </c>
      <c r="Q33" t="str">
        <f>[4]Tabelle2!O100</f>
        <v>Energieversorgung (0,8%)</v>
      </c>
      <c r="R33" t="str">
        <f>[4]Tabelle2!P100</f>
        <v>Energieversorgung (0,9%)</v>
      </c>
      <c r="S33" t="str">
        <f>[4]Tabelle2!Q100</f>
        <v>Verlagswesen usw. (0,9%)</v>
      </c>
      <c r="T33" t="str">
        <f>[4]Tabelle2!R100</f>
        <v>Herstellung von sonstigen Waren (0,8%)</v>
      </c>
      <c r="U33" t="str">
        <f>[4]Tabelle2!S100</f>
        <v>Dienstleistg.f.Untern.u.Privatpers.ang (0,9%)</v>
      </c>
      <c r="V33" t="str">
        <f>[4]Tabelle2!Y100</f>
        <v>Grundstücks- und Wohnungswesen (0,9%)</v>
      </c>
    </row>
    <row r="34" spans="1:22" x14ac:dyDescent="0.35">
      <c r="A34">
        <f t="shared" si="0"/>
        <v>31</v>
      </c>
      <c r="B34" t="str">
        <f>[4]Tabelle2!D101</f>
        <v>Herstellung von Gummi- und Kunststoffwaren (0,8%)</v>
      </c>
      <c r="C34" t="str">
        <f>[4]Tabelle2!E101</f>
        <v>Wach- und Sicherheitsdienste sowie Detekteien (0,7%)</v>
      </c>
      <c r="D34" t="str">
        <f>[4]Tabelle2!F101</f>
        <v>Forschung und Entwicklung (1,0%)</v>
      </c>
      <c r="E34" t="str">
        <f>[4]Tabelle2!G101</f>
        <v>Rechts- und Steuerberatung, Wirtschaftsprüfung (0,8%)</v>
      </c>
      <c r="F34" t="str">
        <f>[4]Tabelle2!H101</f>
        <v>Rechts- und Steuerberatung, Wirtschaftsprüfung (0,9%)</v>
      </c>
      <c r="G34" t="str">
        <f>[4]Tabelle2!I101</f>
        <v>Hast.v.DV-geräten, elektr. und optischen Erzeugnissen (0,7%)</v>
      </c>
      <c r="H34" s="4" t="str">
        <f>[4]Tabelle2!W101</f>
        <v>Energieversorgung (0,9%)</v>
      </c>
      <c r="I34" t="str">
        <f>[4]Tabelle2!X101</f>
        <v>Herstellung von Gummi- und Kunststoffwaren (0,9%)</v>
      </c>
      <c r="J34" t="str">
        <f>[4]Tabelle2!V101</f>
        <v>Grundstücks- und Wohnungswesen (0,9%)</v>
      </c>
      <c r="K34" t="str">
        <f>[4]Tabelle2!U101</f>
        <v>Energieversorgung (0,8%)</v>
      </c>
      <c r="L34" t="str">
        <f>[4]Tabelle2!J101</f>
        <v>Hochbau (0,8%)</v>
      </c>
      <c r="M34" t="str">
        <f>[4]Tabelle2!K101</f>
        <v>Sonstiger Fahrzeugbau (0,9%)</v>
      </c>
      <c r="N34" t="str">
        <f>[4]Tabelle2!L101</f>
        <v>Dienstleistg.f.Untern.u.Privatpers.ang (0,9%)</v>
      </c>
      <c r="O34" t="str">
        <f>[4]Tabelle2!M101</f>
        <v>Herstellung von sonstigen Waren (0,8%)</v>
      </c>
      <c r="P34" t="str">
        <f>[4]Tabelle2!N101</f>
        <v>Wach- und Sicherheitsdienste sowie Detekteien (0,9%)</v>
      </c>
      <c r="Q34" t="str">
        <f>[4]Tabelle2!O101</f>
        <v>Herstellung von chemischen Erzeugnissen (0,8%)</v>
      </c>
      <c r="R34" t="str">
        <f>[4]Tabelle2!P101</f>
        <v>Grundstücks- und Wohnungswesen (0,9%)</v>
      </c>
      <c r="S34" t="str">
        <f>[4]Tabelle2!Q101</f>
        <v>Forschung und Entwicklung (0,9%)</v>
      </c>
      <c r="T34" t="str">
        <f>[4]Tabelle2!R101</f>
        <v>Herst.v. Glas u.Glaswaren, Keramik, Verarb.v. Steinen u.Erden (0,8%)</v>
      </c>
      <c r="U34" t="str">
        <f>[4]Tabelle2!S101</f>
        <v>Sonstiger Fahrzeugbau (0,9%)</v>
      </c>
      <c r="V34" t="str">
        <f>[4]Tabelle2!Y101</f>
        <v>Energieversorgung (0,8%)</v>
      </c>
    </row>
    <row r="35" spans="1:22" x14ac:dyDescent="0.35">
      <c r="A35">
        <f t="shared" si="0"/>
        <v>32</v>
      </c>
      <c r="B35" t="str">
        <f>[4]Tabelle2!D102</f>
        <v>Rechts- und Steuerberatung, Wirtschaftsprüfung (0,8%)</v>
      </c>
      <c r="C35" t="str">
        <f>[4]Tabelle2!E102</f>
        <v>Herstellung von sonstigen Waren (0,7%)</v>
      </c>
      <c r="D35" t="str">
        <f>[4]Tabelle2!F102</f>
        <v>Energieversorgung (0,9%)</v>
      </c>
      <c r="E35" t="str">
        <f>[4]Tabelle2!G102</f>
        <v>Hochbau (0,8%)</v>
      </c>
      <c r="F35" t="str">
        <f>[4]Tabelle2!H102</f>
        <v>Grundstücks- und Wohnungswesen (0,8%)</v>
      </c>
      <c r="G35" t="str">
        <f>[4]Tabelle2!I102</f>
        <v>Recycling (0,6%)</v>
      </c>
      <c r="H35" s="4" t="str">
        <f>[4]Tabelle2!W102</f>
        <v>Verlagswesen usw. (0,9%)</v>
      </c>
      <c r="I35" t="str">
        <f>[4]Tabelle2!X102</f>
        <v>Forschung und Entwicklung (0,8%)</v>
      </c>
      <c r="J35" t="str">
        <f>[4]Tabelle2!V102</f>
        <v>Energieversorgung (0,8%)</v>
      </c>
      <c r="K35" t="str">
        <f>[4]Tabelle2!U102</f>
        <v>Grundstücks- und Wohnungswesen (0,8%)</v>
      </c>
      <c r="L35" t="str">
        <f>[4]Tabelle2!J102</f>
        <v>Energieversorgung (0,8%)</v>
      </c>
      <c r="M35" t="str">
        <f>[4]Tabelle2!K102</f>
        <v>Herstellung von chemischen Erzeugnissen (0,9%)</v>
      </c>
      <c r="N35" t="str">
        <f>[4]Tabelle2!L102</f>
        <v>Herstellung von Metallerzeugnissen (0,8%)</v>
      </c>
      <c r="O35" t="str">
        <f>[4]Tabelle2!M102</f>
        <v>Nahrungs- und Genussmittel (0,7%)</v>
      </c>
      <c r="P35" t="str">
        <f>[4]Tabelle2!N102</f>
        <v>Verlagswesen usw. (0,7%)</v>
      </c>
      <c r="Q35" t="str">
        <f>[4]Tabelle2!O102</f>
        <v>Metallerzeugung und -bearbeitung (0,7%)</v>
      </c>
      <c r="R35" t="str">
        <f>[4]Tabelle2!P102</f>
        <v>Verlagswesen usw. (0,9%)</v>
      </c>
      <c r="S35" t="str">
        <f>[4]Tabelle2!Q102</f>
        <v>Dienstleistg.f.Untern.u.Privatpers.ang (0,8%)</v>
      </c>
      <c r="T35" t="str">
        <f>[4]Tabelle2!R102</f>
        <v>Herstellung von Gummi- und Kunststoffwaren (0,7%)</v>
      </c>
      <c r="U35" t="str">
        <f>[4]Tabelle2!S102</f>
        <v>Tiefbau (0,8%)</v>
      </c>
      <c r="V35" t="str">
        <f>[4]Tabelle2!Y102</f>
        <v>Verlagswesen usw. (0,8%)</v>
      </c>
    </row>
    <row r="36" spans="1:22" x14ac:dyDescent="0.35">
      <c r="A36">
        <f t="shared" si="0"/>
        <v>33</v>
      </c>
      <c r="B36" t="str">
        <f>[4]Tabelle2!D103</f>
        <v>Reparatur und Installation von Maschinen und Ausrüstungen (0,8%)</v>
      </c>
      <c r="C36" t="str">
        <f>[4]Tabelle2!E103</f>
        <v>Reparatur und Installation von Maschinen und Ausrüstungen (0,7%)</v>
      </c>
      <c r="D36" t="str">
        <f>[4]Tabelle2!F103</f>
        <v>Hochbau (0,8%)</v>
      </c>
      <c r="E36" t="str">
        <f>[4]Tabelle2!G103</f>
        <v>Herstellung von Gummi- und Kunststoffwaren (0,8%)</v>
      </c>
      <c r="F36" t="str">
        <f>[4]Tabelle2!H103</f>
        <v>Energieversorgung (0,8%)</v>
      </c>
      <c r="G36" t="str">
        <f>[4]Tabelle2!I103</f>
        <v>Hochbau (0,6%)</v>
      </c>
      <c r="H36" s="4" t="str">
        <f>[4]Tabelle2!W103</f>
        <v>Wach- und Sicherheitsdienste sowie Detekteien (0,8%)</v>
      </c>
      <c r="I36" t="str">
        <f>[4]Tabelle2!X103</f>
        <v>Hochbau (0,8%)</v>
      </c>
      <c r="J36" t="str">
        <f>[4]Tabelle2!V103</f>
        <v>Forschung und Entwicklung (0,8%)</v>
      </c>
      <c r="K36" t="str">
        <f>[4]Tabelle2!U103</f>
        <v>Herstellung von sonstigen Waren (0,8%)</v>
      </c>
      <c r="L36" t="str">
        <f>[4]Tabelle2!J103</f>
        <v>Verlagswesen usw. (0,7%)</v>
      </c>
      <c r="M36" t="str">
        <f>[4]Tabelle2!K103</f>
        <v>Herst.v. Glas u.Glaswaren, Keramik, Verarb.v. Steinen u.Erden (0,8%)</v>
      </c>
      <c r="N36" t="str">
        <f>[4]Tabelle2!L103</f>
        <v>Verlagswesen usw. (0,7%)</v>
      </c>
      <c r="O36" t="str">
        <f>[4]Tabelle2!M103</f>
        <v>Hast.v.DV-geräten, elektr. und optischen Erzeugnissen (0,7%)</v>
      </c>
      <c r="P36" t="str">
        <f>[4]Tabelle2!N103</f>
        <v>Herstellung von elektrischen Ausrüstungen (0,7%)</v>
      </c>
      <c r="Q36" t="str">
        <f>[4]Tabelle2!O103</f>
        <v>Sonstiger Fahrzeugbau (0,7%)</v>
      </c>
      <c r="R36" t="str">
        <f>[4]Tabelle2!P103</f>
        <v>Hast.v.DV-geräten, elektr. und optischen Erzeugnissen (0,8%)</v>
      </c>
      <c r="S36" t="str">
        <f>[4]Tabelle2!Q103</f>
        <v>Energieversorgung (0,8%)</v>
      </c>
      <c r="T36" t="str">
        <f>[4]Tabelle2!R103</f>
        <v>Herstellung von elektrischen Ausrüstungen (0,7%)</v>
      </c>
      <c r="U36" t="str">
        <f>[4]Tabelle2!S103</f>
        <v>Hochbau (0,8%)</v>
      </c>
      <c r="V36" t="str">
        <f>[4]Tabelle2!Y103</f>
        <v>Forschung und Entwicklung (0,8%)</v>
      </c>
    </row>
    <row r="37" spans="1:22" x14ac:dyDescent="0.35">
      <c r="A37">
        <f t="shared" si="0"/>
        <v>34</v>
      </c>
      <c r="B37" t="str">
        <f>[4]Tabelle2!D104</f>
        <v>Sonstiger Fahrzeugbau (0,8%)</v>
      </c>
      <c r="C37" t="str">
        <f>[4]Tabelle2!E104</f>
        <v>Verw.u. Führung v.Unternehmen u.Betr.; Unternehmensber. (0,6%)</v>
      </c>
      <c r="D37" t="str">
        <f>[4]Tabelle2!F104</f>
        <v>Herstellung von Gummi- und Kunststoffwaren (0,8%)</v>
      </c>
      <c r="E37" t="str">
        <f>[4]Tabelle2!G104</f>
        <v>Metallerzeugung und -bearbeitung (0,8%)</v>
      </c>
      <c r="F37" t="str">
        <f>[4]Tabelle2!H104</f>
        <v>Hochbau (0,8%)</v>
      </c>
      <c r="G37" t="str">
        <f>[4]Tabelle2!I104</f>
        <v>Herstellung von sonstigen Waren (0,5%)</v>
      </c>
      <c r="H37" s="4" t="str">
        <f>[4]Tabelle2!W104</f>
        <v>Herstellung von elektrischen Ausrüstungen (0,8%)</v>
      </c>
      <c r="I37" t="str">
        <f>[4]Tabelle2!X104</f>
        <v>Recycling (0,8%)</v>
      </c>
      <c r="J37" t="str">
        <f>[4]Tabelle2!V104</f>
        <v>Herstellung von sonstigen Waren (0,8%)</v>
      </c>
      <c r="K37" t="str">
        <f>[4]Tabelle2!U104</f>
        <v>Hochbau (0,8%)</v>
      </c>
      <c r="L37" t="str">
        <f>[4]Tabelle2!J104</f>
        <v>Dienstleistg.f.Untern.u.Privatpers.ang (0,7%)</v>
      </c>
      <c r="M37" t="str">
        <f>[4]Tabelle2!K104</f>
        <v>Energieversorgung (0,8%)</v>
      </c>
      <c r="N37" t="str">
        <f>[4]Tabelle2!L104</f>
        <v>Wach- und Sicherheitsdienste sowie Detekteien (0,7%)</v>
      </c>
      <c r="O37" t="str">
        <f>[4]Tabelle2!M104</f>
        <v>Recycling (0,7%)</v>
      </c>
      <c r="P37" t="str">
        <f>[4]Tabelle2!N104</f>
        <v>Herstellung von sonstigen Waren (0,7%)</v>
      </c>
      <c r="Q37" t="str">
        <f>[4]Tabelle2!O104</f>
        <v>Herstellung von elektrischen Ausrüstungen (0,7%)</v>
      </c>
      <c r="R37" t="str">
        <f>[4]Tabelle2!P104</f>
        <v>Recycling (0,7%)</v>
      </c>
      <c r="S37" t="str">
        <f>[4]Tabelle2!Q104</f>
        <v>Hochbau (0,7%)</v>
      </c>
      <c r="T37" t="str">
        <f>[4]Tabelle2!R104</f>
        <v>Recycling (0,6%)</v>
      </c>
      <c r="U37" t="str">
        <f>[4]Tabelle2!S104</f>
        <v>Herstellung von pharmazeutischen Erzeugnissen (0,8%)</v>
      </c>
      <c r="V37" t="str">
        <f>[4]Tabelle2!Y104</f>
        <v>Hochbau (0,8%)</v>
      </c>
    </row>
    <row r="38" spans="1:22" x14ac:dyDescent="0.35">
      <c r="A38">
        <f t="shared" si="0"/>
        <v>35</v>
      </c>
      <c r="B38" t="str">
        <f>[4]Tabelle2!D105</f>
        <v>Maschinenbau (0,8%)</v>
      </c>
      <c r="C38" t="str">
        <f>[4]Tabelle2!E105</f>
        <v>Sonstiger Fahrzeugbau (0,6%)</v>
      </c>
      <c r="D38" t="str">
        <f>[4]Tabelle2!F105</f>
        <v>Wach- und Sicherheitsdienste sowie Detekteien (0,7%)</v>
      </c>
      <c r="E38" t="str">
        <f>[4]Tabelle2!G105</f>
        <v>Herstellung von pharmazeutischen Erzeugnissen (0,8%)</v>
      </c>
      <c r="F38" t="str">
        <f>[4]Tabelle2!H105</f>
        <v>Dienstleistg.f.Untern.u.Privatpers.ang (0,8%)</v>
      </c>
      <c r="G38" t="str">
        <f>[4]Tabelle2!I105</f>
        <v>Kreative, künstlerische und unterhaltende Tätigkeiten (0,5%)</v>
      </c>
      <c r="H38" s="4" t="str">
        <f>[4]Tabelle2!W105</f>
        <v>Hochbau (0,8%)</v>
      </c>
      <c r="I38" t="str">
        <f>[4]Tabelle2!X105</f>
        <v>Herst.v. Glas u.Glaswaren, Keramik, Verarb.v. Steinen u.Erden (0,8%)</v>
      </c>
      <c r="J38" t="str">
        <f>[4]Tabelle2!V105</f>
        <v>Hochbau (0,8%)</v>
      </c>
      <c r="K38" t="str">
        <f>[4]Tabelle2!U105</f>
        <v>Forschung und Entwicklung (0,7%)</v>
      </c>
      <c r="L38" t="str">
        <f>[4]Tabelle2!J105</f>
        <v>Herstellung von chemischen Erzeugnissen (0,6%)</v>
      </c>
      <c r="M38" t="str">
        <f>[4]Tabelle2!K105</f>
        <v>Forschung und Entwicklung (0,7%)</v>
      </c>
      <c r="N38" t="str">
        <f>[4]Tabelle2!L105</f>
        <v>Recycling (0,7%)</v>
      </c>
      <c r="O38" t="str">
        <f>[4]Tabelle2!M105</f>
        <v>Informationsdienstleistungen (0,7%)</v>
      </c>
      <c r="P38" t="str">
        <f>[4]Tabelle2!N105</f>
        <v>Energieversorgung (0,7%)</v>
      </c>
      <c r="Q38" t="str">
        <f>[4]Tabelle2!O105</f>
        <v>Recycling (0,7%)</v>
      </c>
      <c r="R38" t="str">
        <f>[4]Tabelle2!P105</f>
        <v>Tiefbau (0,7%)</v>
      </c>
      <c r="S38" t="str">
        <f>[4]Tabelle2!Q105</f>
        <v>Herstellung von sonstigen Waren (0,7%)</v>
      </c>
      <c r="T38" t="str">
        <f>[4]Tabelle2!R105</f>
        <v>Verlagswesen usw. (0,6%)</v>
      </c>
      <c r="U38" t="str">
        <f>[4]Tabelle2!S105</f>
        <v>Herstellung von chemischen Erzeugnissen (0,7%)</v>
      </c>
      <c r="V38" t="str">
        <f>[4]Tabelle2!Y105</f>
        <v>Tiefbau (0,8%)</v>
      </c>
    </row>
    <row r="39" spans="1:22" x14ac:dyDescent="0.35">
      <c r="A39">
        <f t="shared" si="0"/>
        <v>36</v>
      </c>
      <c r="B39" t="str">
        <f>[4]Tabelle2!D106</f>
        <v>Wach- und Sicherheitsdienste sowie Detekteien (0,7%)</v>
      </c>
      <c r="C39" t="str">
        <f>[4]Tabelle2!E106</f>
        <v>Herst. v.Holz-, Flecht-, Korb- und Korkwaren (ohne Möbel) (0,5%)</v>
      </c>
      <c r="D39" t="str">
        <f>[4]Tabelle2!F106</f>
        <v>Verlagswesen usw. (0,7%)</v>
      </c>
      <c r="E39" t="str">
        <f>[4]Tabelle2!G106</f>
        <v>Reparatur und Installation von Maschinen und Ausrüstungen (0,7%)</v>
      </c>
      <c r="F39" t="str">
        <f>[4]Tabelle2!H106</f>
        <v>Recycling (0,8%)</v>
      </c>
      <c r="G39" t="str">
        <f>[4]Tabelle2!I106</f>
        <v>Herstellung von Metallerzeugnissen (0,5%)</v>
      </c>
      <c r="H39" s="4" t="str">
        <f>[4]Tabelle2!W106</f>
        <v>Recycling (0,8%)</v>
      </c>
      <c r="I39" t="str">
        <f>[4]Tabelle2!X106</f>
        <v>Herstellung von elektrischen Ausrüstungen (0,7%)</v>
      </c>
      <c r="J39" t="str">
        <f>[4]Tabelle2!V106</f>
        <v>Metallerzeugung und -bearbeitung (0,7%)</v>
      </c>
      <c r="K39" t="str">
        <f>[4]Tabelle2!U106</f>
        <v>Metallerzeugung und -bearbeitung (0,7%)</v>
      </c>
      <c r="L39" t="str">
        <f>[4]Tabelle2!J106</f>
        <v>Grundstücks- und Wohnungswesen (0,6%)</v>
      </c>
      <c r="M39" t="str">
        <f>[4]Tabelle2!K106</f>
        <v>Dienstleistg.f.Untern.u.Privatpers.ang (0,7%)</v>
      </c>
      <c r="N39" t="str">
        <f>[4]Tabelle2!L106</f>
        <v>Reisebüros, Reiseveranst.u.Erbr.sonst.Reservierungs-DL (0,5%)</v>
      </c>
      <c r="O39" t="str">
        <f>[4]Tabelle2!M106</f>
        <v>Reparatur und Installation von Maschinen und Ausrüstungen (0,6%)</v>
      </c>
      <c r="P39" t="str">
        <f>[4]Tabelle2!N106</f>
        <v>Forschung und Entwicklung (0,7%)</v>
      </c>
      <c r="Q39" t="str">
        <f>[4]Tabelle2!O106</f>
        <v>Reparatur und Installation von Maschinen und Ausrüstungen (0,7%)</v>
      </c>
      <c r="R39" t="str">
        <f>[4]Tabelle2!P106</f>
        <v>Forschung und Entwicklung (0,6%)</v>
      </c>
      <c r="S39" t="str">
        <f>[4]Tabelle2!Q106</f>
        <v>Herstellung von pharmazeutischen Erzeugnissen (0,7%)</v>
      </c>
      <c r="T39" t="str">
        <f>[4]Tabelle2!R106</f>
        <v>Herstellung von pharmazeutischen Erzeugnissen (0,5%)</v>
      </c>
      <c r="U39" t="str">
        <f>[4]Tabelle2!S106</f>
        <v>Reparatur und Installation von Maschinen und Ausrüstungen (0,6%)</v>
      </c>
      <c r="V39" t="str">
        <f>[4]Tabelle2!Y106</f>
        <v>Herstellung von sonstigen Waren (0,7%)</v>
      </c>
    </row>
    <row r="40" spans="1:22" x14ac:dyDescent="0.35">
      <c r="A40">
        <f t="shared" si="0"/>
        <v>37</v>
      </c>
      <c r="B40" t="str">
        <f>[4]Tabelle2!D107</f>
        <v>Metallerzeugung und -bearbeitung (0,7%)</v>
      </c>
      <c r="C40" t="str">
        <f>[4]Tabelle2!E107</f>
        <v>Herstellung von Kraftwagen und Kraftwagenteilen (0,5%)</v>
      </c>
      <c r="D40" t="str">
        <f>[4]Tabelle2!F107</f>
        <v>Recycling (0,7%)</v>
      </c>
      <c r="E40" t="str">
        <f>[4]Tabelle2!G107</f>
        <v>Wach- und Sicherheitsdienste sowie Detekteien (0,6%)</v>
      </c>
      <c r="F40" t="str">
        <f>[4]Tabelle2!H107</f>
        <v>Metallerzeugung und -bearbeitung (0,7%)</v>
      </c>
      <c r="G40" t="str">
        <f>[4]Tabelle2!I107</f>
        <v>Tiefbau (0,4%)</v>
      </c>
      <c r="H40" s="4" t="str">
        <f>[4]Tabelle2!W107</f>
        <v>Herstellung von Gummi- und Kunststoffwaren (0,7%)</v>
      </c>
      <c r="I40" t="str">
        <f>[4]Tabelle2!X107</f>
        <v>Reparatur und Installation von Maschinen und Ausrüstungen (0,7%)</v>
      </c>
      <c r="J40" t="str">
        <f>[4]Tabelle2!V107</f>
        <v>Tiefbau (0,7%)</v>
      </c>
      <c r="K40" t="str">
        <f>[4]Tabelle2!U107</f>
        <v>Tiefbau (0,7%)</v>
      </c>
      <c r="L40" t="str">
        <f>[4]Tabelle2!J107</f>
        <v>Tiefbau (0,6%)</v>
      </c>
      <c r="M40" t="str">
        <f>[4]Tabelle2!K107</f>
        <v>Grundstücks- und Wohnungswesen (0,7%)</v>
      </c>
      <c r="N40" t="str">
        <f>[4]Tabelle2!L107</f>
        <v>Herstellung von sonstigen Waren (0,5%)</v>
      </c>
      <c r="O40" t="str">
        <f>[4]Tabelle2!M107</f>
        <v>Hochbau (0,6%)</v>
      </c>
      <c r="P40" t="str">
        <f>[4]Tabelle2!N107</f>
        <v>Hochbau (0,7%)</v>
      </c>
      <c r="Q40" t="str">
        <f>[4]Tabelle2!O107</f>
        <v>Grundstücks- und Wohnungswesen (0,7%)</v>
      </c>
      <c r="R40" t="str">
        <f>[4]Tabelle2!P107</f>
        <v>Hochbau (0,6%)</v>
      </c>
      <c r="S40" t="str">
        <f>[4]Tabelle2!Q107</f>
        <v>Recycling (0,6%)</v>
      </c>
      <c r="T40" t="str">
        <f>[4]Tabelle2!R107</f>
        <v>Grundstücks- und Wohnungswesen (0,5%)</v>
      </c>
      <c r="U40" t="str">
        <f>[4]Tabelle2!S107</f>
        <v>Recycling (0,6%)</v>
      </c>
      <c r="V40" t="str">
        <f>[4]Tabelle2!Y107</f>
        <v>Land- und Forstwirtschaft, Fischerei (0,7%)</v>
      </c>
    </row>
    <row r="41" spans="1:22" x14ac:dyDescent="0.35">
      <c r="A41">
        <f t="shared" si="0"/>
        <v>38</v>
      </c>
      <c r="B41" t="str">
        <f>[4]Tabelle2!D108</f>
        <v>Herstellung von chemischen Erzeugnissen (0,6%)</v>
      </c>
      <c r="C41" t="str">
        <f>[4]Tabelle2!E108</f>
        <v>Herstellung von elektrischen Ausrüstungen (0,4%)</v>
      </c>
      <c r="D41" t="str">
        <f>[4]Tabelle2!F108</f>
        <v>Herst.v. Glas u.Glaswaren, Keramik, Verarb.v. Steinen u.Erden (0,7%)</v>
      </c>
      <c r="E41" t="str">
        <f>[4]Tabelle2!G108</f>
        <v>Forschung und Entwicklung (0,6%)</v>
      </c>
      <c r="F41" t="str">
        <f>[4]Tabelle2!H108</f>
        <v>Forschung und Entwicklung (0,7%)</v>
      </c>
      <c r="G41" t="str">
        <f>[4]Tabelle2!I108</f>
        <v>Sonsti.freiberufl., wissenschaftl.u.techn.Tätigkeiten (0,4%)</v>
      </c>
      <c r="H41" s="4" t="str">
        <f>[4]Tabelle2!W108</f>
        <v>Herstellung von sonstigen Waren (0,6%)</v>
      </c>
      <c r="I41" t="str">
        <f>[4]Tabelle2!X108</f>
        <v>Metallerzeugung und -bearbeitung (0,7%)</v>
      </c>
      <c r="J41" t="str">
        <f>[4]Tabelle2!V108</f>
        <v>Land- und Forstwirtschaft, Fischerei (0,6%)</v>
      </c>
      <c r="K41" t="str">
        <f>[4]Tabelle2!U108</f>
        <v>Land- und Forstwirtschaft, Fischerei (0,6%)</v>
      </c>
      <c r="L41" t="str">
        <f>[4]Tabelle2!J108</f>
        <v>Reparatur und Installation von Maschinen und Ausrüstungen (0,5%)</v>
      </c>
      <c r="M41" t="str">
        <f>[4]Tabelle2!K108</f>
        <v>Tiefbau (0,6%)</v>
      </c>
      <c r="N41" t="str">
        <f>[4]Tabelle2!L108</f>
        <v>Tiefbau (0,5%)</v>
      </c>
      <c r="O41" t="str">
        <f>[4]Tabelle2!M108</f>
        <v>Vermietung von beweglichen Sachen (0,4%)</v>
      </c>
      <c r="P41" t="str">
        <f>[4]Tabelle2!N108</f>
        <v>Tiefbau (0,6%)</v>
      </c>
      <c r="Q41" t="str">
        <f>[4]Tabelle2!O108</f>
        <v>Herst.v. Glas u.Glaswaren, Keramik, Verarb.v. Steinen u.Erden (0,6%)</v>
      </c>
      <c r="R41" t="str">
        <f>[4]Tabelle2!P108</f>
        <v>Reparatur und Installation von Maschinen und Ausrüstungen (0,5%)</v>
      </c>
      <c r="S41" t="str">
        <f>[4]Tabelle2!Q108</f>
        <v>Metallerzeugung und -bearbeitung (0,6%)</v>
      </c>
      <c r="T41" t="str">
        <f>[4]Tabelle2!R108</f>
        <v>Hochbau (0,5%)</v>
      </c>
      <c r="U41" t="str">
        <f>[4]Tabelle2!S108</f>
        <v>Herstellung von Gummi- und Kunststoffwaren (0,6%)</v>
      </c>
      <c r="V41" t="str">
        <f>[4]Tabelle2!Y108</f>
        <v>Metallerzeugung und -bearbeitung (0,7%)</v>
      </c>
    </row>
    <row r="42" spans="1:22" x14ac:dyDescent="0.35">
      <c r="A42">
        <f t="shared" si="0"/>
        <v>39</v>
      </c>
      <c r="B42" t="str">
        <f>[4]Tabelle2!D109</f>
        <v>Herst.v. Glas u.Glaswaren, Keramik, Verarb.v. Steinen u.Erden (0,6%)</v>
      </c>
      <c r="C42" t="str">
        <f>[4]Tabelle2!E109</f>
        <v>Wasserversorgung, Abwasserentsorgung (0,4%)</v>
      </c>
      <c r="D42" t="str">
        <f>[4]Tabelle2!F109</f>
        <v>Metallerzeugung und -bearbeitung (0,7%)</v>
      </c>
      <c r="E42" t="str">
        <f>[4]Tabelle2!G109</f>
        <v>Gewinnung von Steinen und Erden (0,6%)</v>
      </c>
      <c r="F42" t="str">
        <f>[4]Tabelle2!H109</f>
        <v>Reparatur und Installation von Maschinen und Ausrüstungen (0,7%)</v>
      </c>
      <c r="G42" t="str">
        <f>[4]Tabelle2!I109</f>
        <v>Maschinenbau (0,4%)</v>
      </c>
      <c r="H42" s="4" t="str">
        <f>[4]Tabelle2!W109</f>
        <v>Herst.v. Glas u.Glaswaren, Keramik, Verarb.v. Steinen u.Erden (0,6%)</v>
      </c>
      <c r="I42" t="str">
        <f>[4]Tabelle2!X109</f>
        <v>Herstellung von sonstigen Waren (0,7%)</v>
      </c>
      <c r="J42" t="str">
        <f>[4]Tabelle2!V109</f>
        <v>Recycling (0,6%)</v>
      </c>
      <c r="K42" t="str">
        <f>[4]Tabelle2!U109</f>
        <v>Sonstiger Fahrzeugbau (0,6%)</v>
      </c>
      <c r="L42" t="str">
        <f>[4]Tabelle2!J109</f>
        <v>Metallerzeugung und -bearbeitung (0,5%)</v>
      </c>
      <c r="M42" t="str">
        <f>[4]Tabelle2!K109</f>
        <v>Land- und Forstwirtschaft, Fischerei (0,6%)</v>
      </c>
      <c r="N42" t="str">
        <f>[4]Tabelle2!L109</f>
        <v>Hochbau (0,4%)</v>
      </c>
      <c r="O42" t="str">
        <f>[4]Tabelle2!M109</f>
        <v>Kreative, künstlerische und unterhaltende Tätigkeiten (0,4%)</v>
      </c>
      <c r="P42" t="str">
        <f>[4]Tabelle2!N109</f>
        <v>Werbung und Marktforschung (0,5%)</v>
      </c>
      <c r="Q42" t="str">
        <f>[4]Tabelle2!O109</f>
        <v>Forschung und Entwicklung (0,6%)</v>
      </c>
      <c r="R42" t="str">
        <f>[4]Tabelle2!P109</f>
        <v>Land- und Forstwirtschaft, Fischerei (0,5%)</v>
      </c>
      <c r="S42" t="str">
        <f>[4]Tabelle2!Q109</f>
        <v>Grundstücks- und Wohnungswesen (0,6%)</v>
      </c>
      <c r="T42" t="str">
        <f>[4]Tabelle2!R109</f>
        <v>Reparatur und Installation von Maschinen und Ausrüstungen (0,5%)</v>
      </c>
      <c r="U42" t="str">
        <f>[4]Tabelle2!S109</f>
        <v>Verlagswesen usw. (0,5%)</v>
      </c>
      <c r="V42" t="str">
        <f>[4]Tabelle2!Y109</f>
        <v>Recycling (0,6%)</v>
      </c>
    </row>
    <row r="43" spans="1:22" x14ac:dyDescent="0.35">
      <c r="A43">
        <f t="shared" si="0"/>
        <v>40</v>
      </c>
      <c r="B43" t="str">
        <f>[4]Tabelle2!D110</f>
        <v>Hast.v.DV-geräten, elektr. und optischen Erzeugnissen (0,5%)</v>
      </c>
      <c r="C43" t="str">
        <f>[4]Tabelle2!E110</f>
        <v>Vermietung von beweglichen Sachen (0,4%)</v>
      </c>
      <c r="D43" t="str">
        <f>[4]Tabelle2!F110</f>
        <v>Herstellung von sonstigen Waren (0,7%)</v>
      </c>
      <c r="E43" t="str">
        <f>[4]Tabelle2!G110</f>
        <v>Hast.v.DV-geräten, elektr. und optischen Erzeugnissen (0,5%)</v>
      </c>
      <c r="F43" t="str">
        <f>[4]Tabelle2!H110</f>
        <v>Herst. v.Holz-, Flecht-, Korb- und Korkwaren (ohne Möbel) (0,6%)</v>
      </c>
      <c r="G43" t="str">
        <f>[4]Tabelle2!I110</f>
        <v>Herstellung von pharmazeutischen Erzeugnissen (0,4%)</v>
      </c>
      <c r="H43" s="4" t="str">
        <f>[4]Tabelle2!W110</f>
        <v>Herstellung von chemischen Erzeugnissen (0,6%)</v>
      </c>
      <c r="I43" t="str">
        <f>[4]Tabelle2!X110</f>
        <v>Wach- und Sicherheitsdienste sowie Detekteien (0,7%)</v>
      </c>
      <c r="J43" t="str">
        <f>[4]Tabelle2!V110</f>
        <v>Sonstiger Fahrzeugbau (0,6%)</v>
      </c>
      <c r="K43" t="str">
        <f>[4]Tabelle2!U110</f>
        <v>Recycling (0,6%)</v>
      </c>
      <c r="L43" t="str">
        <f>[4]Tabelle2!J110</f>
        <v>Land- und Forstwirtschaft, Fischerei (0,4%)</v>
      </c>
      <c r="M43" t="str">
        <f>[4]Tabelle2!K110</f>
        <v>Herst. von Textilien und Bekleidung, Lederwaren (0,5%)</v>
      </c>
      <c r="N43" t="str">
        <f>[4]Tabelle2!L110</f>
        <v>Herstellung von elektrischen Ausrüstungen (0,4%)</v>
      </c>
      <c r="O43" t="str">
        <f>[4]Tabelle2!M110</f>
        <v>Metallerzeugung und -bearbeitung (0,4%)</v>
      </c>
      <c r="P43" t="str">
        <f>[4]Tabelle2!N110</f>
        <v>Recycling (0,5%)</v>
      </c>
      <c r="Q43" t="str">
        <f>[4]Tabelle2!O110</f>
        <v>Hast.v.DV-geräten, elektr. und optischen Erzeugnissen (0,6%)</v>
      </c>
      <c r="R43" t="str">
        <f>[4]Tabelle2!P110</f>
        <v>Wach- und Sicherheitsdienste sowie Detekteien (0,5%)</v>
      </c>
      <c r="S43" t="str">
        <f>[4]Tabelle2!Q110</f>
        <v>Herstellung von elektrischen Ausrüstungen (0,5%)</v>
      </c>
      <c r="T43" t="str">
        <f>[4]Tabelle2!R110</f>
        <v>Wach- und Sicherheitsdienste sowie Detekteien (0,4%)</v>
      </c>
      <c r="U43" t="str">
        <f>[4]Tabelle2!S110</f>
        <v>Forschung und Entwicklung (0,4%)</v>
      </c>
      <c r="V43" t="str">
        <f>[4]Tabelle2!Y110</f>
        <v>Wach- und Sicherheitsdienste sowie Detekteien (0,6%)</v>
      </c>
    </row>
    <row r="44" spans="1:22" x14ac:dyDescent="0.35">
      <c r="A44">
        <f t="shared" si="0"/>
        <v>41</v>
      </c>
      <c r="B44" t="str">
        <f>[4]Tabelle2!D111</f>
        <v>Herstellung von sonstigen Waren (0,5%)</v>
      </c>
      <c r="C44" t="str">
        <f>[4]Tabelle2!E111</f>
        <v>Verlagswesen usw. (0,4%)</v>
      </c>
      <c r="D44" t="str">
        <f>[4]Tabelle2!F111</f>
        <v>Herst. von Textilien und Bekleidung, Lederwaren (0,7%)</v>
      </c>
      <c r="E44" t="str">
        <f>[4]Tabelle2!G111</f>
        <v>Herstellung von elektrischen Ausrüstungen (0,5%)</v>
      </c>
      <c r="F44" t="str">
        <f>[4]Tabelle2!H111</f>
        <v>Herstellung von Papier, Pappe und Waren daraus (0,5%)</v>
      </c>
      <c r="G44" t="str">
        <f>[4]Tabelle2!I111</f>
        <v>Vermietung von beweglichen Sachen (0,4%)</v>
      </c>
      <c r="H44" s="4" t="str">
        <f>[4]Tabelle2!W111</f>
        <v>Reparatur und Installation von Maschinen und Ausrüstungen (0,6%)</v>
      </c>
      <c r="I44" t="str">
        <f>[4]Tabelle2!X111</f>
        <v>Herstellung von chemischen Erzeugnissen (0,6%)</v>
      </c>
      <c r="J44" t="str">
        <f>[4]Tabelle2!V111</f>
        <v>Herstellung von pharmazeutischen Erzeugnissen (0,5%)</v>
      </c>
      <c r="K44" t="str">
        <f>[4]Tabelle2!U111</f>
        <v>Herstellung von pharmazeutischen Erzeugnissen (0,5%)</v>
      </c>
      <c r="L44" t="str">
        <f>[4]Tabelle2!J111</f>
        <v>Herst.v. Glas u.Glaswaren, Keramik, Verarb.v. Steinen u.Erden (0,4%)</v>
      </c>
      <c r="M44" t="str">
        <f>[4]Tabelle2!K111</f>
        <v>Reparatur und Installation von Maschinen und Ausrüstungen (0,5%)</v>
      </c>
      <c r="N44" t="str">
        <f>[4]Tabelle2!L111</f>
        <v>Werbung und Marktforschung (0,4%)</v>
      </c>
      <c r="O44" t="str">
        <f>[4]Tabelle2!M111</f>
        <v>Sonsti.freiberufl., wissenschaftl.u.techn.Tätigkeiten (0,4%)</v>
      </c>
      <c r="P44" t="str">
        <f>[4]Tabelle2!N111</f>
        <v>Reparatur und Installation von Maschinen und Ausrüstungen (0,5%)</v>
      </c>
      <c r="Q44" t="str">
        <f>[4]Tabelle2!O111</f>
        <v>Verlagswesen usw. (0,5%)</v>
      </c>
      <c r="R44" t="str">
        <f>[4]Tabelle2!P111</f>
        <v>Herstellung von sonstigen Waren (0,5%)</v>
      </c>
      <c r="S44" t="str">
        <f>[4]Tabelle2!Q111</f>
        <v>Reparatur und Installation von Maschinen und Ausrüstungen (0,5%)</v>
      </c>
      <c r="T44" t="str">
        <f>[4]Tabelle2!R111</f>
        <v>Hast.v.DV-geräten, elektr. und optischen Erzeugnissen (0,3%)</v>
      </c>
      <c r="U44" t="str">
        <f>[4]Tabelle2!S111</f>
        <v>Herstellung von elektrischen Ausrüstungen (0,4%)</v>
      </c>
      <c r="V44" t="str">
        <f>[4]Tabelle2!Y111</f>
        <v>Reparatur und Installation von Maschinen und Ausrüstungen (0,5%)</v>
      </c>
    </row>
    <row r="45" spans="1:22" x14ac:dyDescent="0.35">
      <c r="A45">
        <f t="shared" si="0"/>
        <v>42</v>
      </c>
      <c r="B45" t="str">
        <f>[4]Tabelle2!D112</f>
        <v>Verlagswesen usw. (0,5%)</v>
      </c>
      <c r="C45" t="str">
        <f>[4]Tabelle2!E112</f>
        <v>Metallerzeugung und -bearbeitung (0,3%)</v>
      </c>
      <c r="D45" t="str">
        <f>[4]Tabelle2!F112</f>
        <v>Reparatur und Installation von Maschinen und Ausrüstungen (0,6%)</v>
      </c>
      <c r="E45" t="str">
        <f>[4]Tabelle2!G112</f>
        <v>Herstellung von Kraftwagen und Kraftwagenteilen (0,5%)</v>
      </c>
      <c r="F45" t="str">
        <f>[4]Tabelle2!H112</f>
        <v>Herstellung von chemischen Erzeugnissen (0,5%)</v>
      </c>
      <c r="G45" t="str">
        <f>[4]Tabelle2!I112</f>
        <v>Bibl.,Archive,Museen,zoolog.u.ä.Gärten (0,4%)</v>
      </c>
      <c r="H45" s="4" t="str">
        <f>[4]Tabelle2!W112</f>
        <v>Metallerzeugung und -bearbeitung (0,5%)</v>
      </c>
      <c r="I45" t="str">
        <f>[4]Tabelle2!X112</f>
        <v>Verlagswesen usw. (0,5%)</v>
      </c>
      <c r="J45" t="str">
        <f>[4]Tabelle2!V112</f>
        <v>Wach- und Sicherheitsdienste sowie Detekteien (0,5%)</v>
      </c>
      <c r="K45" t="str">
        <f>[4]Tabelle2!U112</f>
        <v>Reparatur und Installation von Maschinen und Ausrüstungen (0,5%)</v>
      </c>
      <c r="L45" t="str">
        <f>[4]Tabelle2!J112</f>
        <v>Herstellung von Papier, Pappe und Waren daraus (0,4%)</v>
      </c>
      <c r="M45" t="str">
        <f>[4]Tabelle2!K112</f>
        <v>Wach- und Sicherheitsdienste sowie Detekteien (0,4%)</v>
      </c>
      <c r="N45" t="str">
        <f>[4]Tabelle2!L112</f>
        <v>Kreative, künstlerische und unterhaltende Tätigkeiten (0,3%)</v>
      </c>
      <c r="O45" t="str">
        <f>[4]Tabelle2!M112</f>
        <v>Tiefbau (0,4%)</v>
      </c>
      <c r="P45" t="str">
        <f>[4]Tabelle2!N112</f>
        <v>Metallerzeugung und -bearbeitung (0,4%)</v>
      </c>
      <c r="Q45" t="str">
        <f>[4]Tabelle2!O112</f>
        <v>Herstellung von sonstigen Waren (0,4%)</v>
      </c>
      <c r="R45" t="str">
        <f>[4]Tabelle2!P112</f>
        <v>Werbung und Marktforschung (0,5%)</v>
      </c>
      <c r="S45" t="str">
        <f>[4]Tabelle2!Q112</f>
        <v>Herst. v.Holz-, Flecht-, Korb- und Korkwaren (ohne Möbel) (0,5%)</v>
      </c>
      <c r="T45" t="str">
        <f>[4]Tabelle2!R112</f>
        <v>Herstellung von Möbeln (0,3%)</v>
      </c>
      <c r="U45" t="str">
        <f>[4]Tabelle2!S112</f>
        <v>Herst.v. Glas u.Glaswaren, Keramik, Verarb.v. Steinen u.Erden (0,4%)</v>
      </c>
      <c r="V45" t="str">
        <f>[4]Tabelle2!Y112</f>
        <v>Herst.v. Glas u.Glaswaren, Keramik, Verarb.v. Steinen u.Erden (0,5%)</v>
      </c>
    </row>
    <row r="46" spans="1:22" x14ac:dyDescent="0.35">
      <c r="A46">
        <f t="shared" si="0"/>
        <v>43</v>
      </c>
      <c r="B46" t="str">
        <f>[4]Tabelle2!D113</f>
        <v>Herst. v.Holz-, Flecht-, Korb- und Korkwaren (ohne Möbel) (0,5%)</v>
      </c>
      <c r="C46" t="str">
        <f>[4]Tabelle2!E113</f>
        <v>Hast.v.DV-geräten, elektr. und optischen Erzeugnissen (0,3%)</v>
      </c>
      <c r="D46" t="str">
        <f>[4]Tabelle2!F113</f>
        <v>Herstellung von chemischen Erzeugnissen (0,5%)</v>
      </c>
      <c r="E46" t="str">
        <f>[4]Tabelle2!G113</f>
        <v>Wasserversorgung, Abwasserentsorgung (0,4%)</v>
      </c>
      <c r="F46" t="str">
        <f>[4]Tabelle2!H113</f>
        <v>Wasserversorgung, Abwasserentsorgung (0,4%)</v>
      </c>
      <c r="G46" t="str">
        <f>[4]Tabelle2!I113</f>
        <v>Reisebüros, Reiseveranst.u.Erbr.sonst.Reservierungs-DL (0,4%)</v>
      </c>
      <c r="H46" s="4" t="str">
        <f>[4]Tabelle2!W113</f>
        <v>Informationsdienstleistungen (0,5%)</v>
      </c>
      <c r="I46" t="str">
        <f>[4]Tabelle2!X113</f>
        <v>Herst. v.Holz-, Flecht-, Korb- und Korkwaren (ohne Möbel) (0,4%)</v>
      </c>
      <c r="J46" t="str">
        <f>[4]Tabelle2!V113</f>
        <v>Reparatur und Installation von Maschinen und Ausrüstungen (0,5%)</v>
      </c>
      <c r="K46" t="str">
        <f>[4]Tabelle2!U113</f>
        <v>Herst.v. Glas u.Glaswaren, Keramik, Verarb.v. Steinen u.Erden (0,5%)</v>
      </c>
      <c r="L46" t="str">
        <f>[4]Tabelle2!J113</f>
        <v>Recycling (0,4%)</v>
      </c>
      <c r="M46" t="str">
        <f>[4]Tabelle2!K113</f>
        <v>Recycling (0,4%)</v>
      </c>
      <c r="N46" t="str">
        <f>[4]Tabelle2!L113</f>
        <v>Sonsti.freiberufl., wissenschaftl.u.techn.Tätigkeiten (0,3%)</v>
      </c>
      <c r="O46" t="str">
        <f>[4]Tabelle2!M113</f>
        <v>Herstellung von pharmazeutischen Erzeugnissen (0,3%)</v>
      </c>
      <c r="P46" t="str">
        <f>[4]Tabelle2!N113</f>
        <v>Land- und Forstwirtschaft, Fischerei (0,4%)</v>
      </c>
      <c r="Q46" t="str">
        <f>[4]Tabelle2!O113</f>
        <v>Herstellung von Papier, Pappe und Waren daraus (0,4%)</v>
      </c>
      <c r="R46" t="str">
        <f>[4]Tabelle2!P113</f>
        <v>Herstellung von Möbeln (0,4%)</v>
      </c>
      <c r="S46" t="str">
        <f>[4]Tabelle2!Q113</f>
        <v>Hast.v.DV-geräten, elektr. und optischen Erzeugnissen (0,5%)</v>
      </c>
      <c r="T46" t="str">
        <f>[4]Tabelle2!R113</f>
        <v>Wasserversorgung, Abwasserentsorgung (0,3%)</v>
      </c>
      <c r="U46" t="str">
        <f>[4]Tabelle2!S113</f>
        <v>Herstellung von Papier, Pappe und Waren daraus (0,3%)</v>
      </c>
      <c r="V46" t="str">
        <f>[4]Tabelle2!Y113</f>
        <v>Sonstiger Fahrzeugbau (0,5%)</v>
      </c>
    </row>
    <row r="47" spans="1:22" x14ac:dyDescent="0.35">
      <c r="A47">
        <f t="shared" si="0"/>
        <v>44</v>
      </c>
      <c r="B47" t="str">
        <f>[4]Tabelle2!D114</f>
        <v>Wasserversorgung, Abwasserentsorgung (0,4%)</v>
      </c>
      <c r="C47" t="str">
        <f>[4]Tabelle2!E114</f>
        <v>Herstellung von Gummi- und Kunststoffwaren (0,3%)</v>
      </c>
      <c r="D47" t="str">
        <f>[4]Tabelle2!F114</f>
        <v>Kreative, künstlerische und unterhaltende Tätigkeiten (0,4%)</v>
      </c>
      <c r="E47" t="str">
        <f>[4]Tabelle2!G114</f>
        <v>Herstellung von sonstigen Waren (0,4%)</v>
      </c>
      <c r="F47" t="str">
        <f>[4]Tabelle2!H114</f>
        <v>Wach- und Sicherheitsdienste sowie Detekteien (0,4%)</v>
      </c>
      <c r="G47" t="str">
        <f>[4]Tabelle2!I114</f>
        <v>Herst.v.Druckerz.; Vervielf.v.besp. Ton-, Bild-u.Datenträgern (0,4%)</v>
      </c>
      <c r="H47" s="4" t="str">
        <f>[4]Tabelle2!W114</f>
        <v>Sonstiger Fahrzeugbau (0,4%)</v>
      </c>
      <c r="I47" t="str">
        <f>[4]Tabelle2!X114</f>
        <v>Sonstiger Fahrzeugbau (0,4%)</v>
      </c>
      <c r="J47" t="str">
        <f>[4]Tabelle2!V114</f>
        <v>Herst.v. Glas u.Glaswaren, Keramik, Verarb.v. Steinen u.Erden (0,5%)</v>
      </c>
      <c r="K47" t="str">
        <f>[4]Tabelle2!U114</f>
        <v>Wach- und Sicherheitsdienste sowie Detekteien (0,5%)</v>
      </c>
      <c r="L47" t="str">
        <f>[4]Tabelle2!J114</f>
        <v>Herst. von Textilien und Bekleidung, Lederwaren (0,4%)</v>
      </c>
      <c r="M47" t="str">
        <f>[4]Tabelle2!K114</f>
        <v>Werbung und Marktforschung (0,4%)</v>
      </c>
      <c r="N47" t="str">
        <f>[4]Tabelle2!L114</f>
        <v>Herstellung von chemischen Erzeugnissen (0,3%)</v>
      </c>
      <c r="O47" t="str">
        <f>[4]Tabelle2!M114</f>
        <v>Herstellung von Metallerzeugnissen (0,3%)</v>
      </c>
      <c r="P47" t="str">
        <f>[4]Tabelle2!N114</f>
        <v>Herstellung von Papier, Pappe und Waren daraus (0,3%)</v>
      </c>
      <c r="Q47" t="str">
        <f>[4]Tabelle2!O114</f>
        <v>Wach- und Sicherheitsdienste sowie Detekteien (0,4%)</v>
      </c>
      <c r="R47" t="str">
        <f>[4]Tabelle2!P114</f>
        <v>Herst.v. Glas u.Glaswaren, Keramik, Verarb.v. Steinen u.Erden (0,4%)</v>
      </c>
      <c r="S47" t="str">
        <f>[4]Tabelle2!Q114</f>
        <v>Herstellung von Papier, Pappe und Waren daraus (0,5%)</v>
      </c>
      <c r="T47" t="str">
        <f>[4]Tabelle2!R114</f>
        <v>Land- und Forstwirtschaft, Fischerei (0,2%)</v>
      </c>
      <c r="U47" t="str">
        <f>[4]Tabelle2!S114</f>
        <v>Vermietung von beweglichen Sachen (0,3%)</v>
      </c>
      <c r="V47" t="str">
        <f>[4]Tabelle2!Y114</f>
        <v>Herstellung von pharmazeutischen Erzeugnissen (0,5%)</v>
      </c>
    </row>
    <row r="48" spans="1:22" x14ac:dyDescent="0.35">
      <c r="A48">
        <f t="shared" si="0"/>
        <v>45</v>
      </c>
      <c r="B48" t="str">
        <f>[4]Tabelle2!D115</f>
        <v>Herstellung von elektrischen Ausrüstungen (0,4%)</v>
      </c>
      <c r="C48" t="str">
        <f>[4]Tabelle2!E115</f>
        <v>Herst.v. Glas u.Glaswaren, Keramik, Verarb.v. Steinen u.Erden (0,3%)</v>
      </c>
      <c r="D48" t="str">
        <f>[4]Tabelle2!F115</f>
        <v>Herstellung von Papier, Pappe und Waren daraus (0,4%)</v>
      </c>
      <c r="E48" t="str">
        <f>[4]Tabelle2!G115</f>
        <v>Herstellung von Papier, Pappe und Waren daraus (0,4%)</v>
      </c>
      <c r="F48" t="str">
        <f>[4]Tabelle2!H115</f>
        <v>Verlagswesen usw. (0,4%)</v>
      </c>
      <c r="G48" t="str">
        <f>[4]Tabelle2!I115</f>
        <v>Herstellung von chemischen Erzeugnissen (0,4%)</v>
      </c>
      <c r="H48" s="4" t="str">
        <f>[4]Tabelle2!W115</f>
        <v>Wasserversorgung, Abwasserentsorgung (0,4%)</v>
      </c>
      <c r="I48" t="str">
        <f>[4]Tabelle2!X115</f>
        <v>Wasserversorgung, Abwasserentsorgung (0,4%)</v>
      </c>
      <c r="J48" t="str">
        <f>[4]Tabelle2!V115</f>
        <v>Werbung und Marktforschung (0,4%)</v>
      </c>
      <c r="K48" t="str">
        <f>[4]Tabelle2!U115</f>
        <v>Werbung und Marktforschung (0,4%)</v>
      </c>
      <c r="L48" t="str">
        <f>[4]Tabelle2!J115</f>
        <v>Herst. v.Holz-, Flecht-, Korb- und Korkwaren (ohne Möbel) (0,4%)</v>
      </c>
      <c r="M48" t="str">
        <f>[4]Tabelle2!K115</f>
        <v>Herstellung von pharmazeutischen Erzeugnissen (0,4%)</v>
      </c>
      <c r="N48" t="str">
        <f>[4]Tabelle2!L115</f>
        <v>Vermietung von beweglichen Sachen (0,2%)</v>
      </c>
      <c r="O48" t="str">
        <f>[4]Tabelle2!M115</f>
        <v>Herstellung von Gummi- und Kunststoffwaren (0,3%)</v>
      </c>
      <c r="P48" t="str">
        <f>[4]Tabelle2!N115</f>
        <v>Sonstiger Fahrzeugbau (0,3%)</v>
      </c>
      <c r="Q48" t="str">
        <f>[4]Tabelle2!O115</f>
        <v>Herstellung von Möbeln (0,3%)</v>
      </c>
      <c r="R48" t="str">
        <f>[4]Tabelle2!P115</f>
        <v>Herstellung von Papier, Pappe und Waren daraus (0,3%)</v>
      </c>
      <c r="S48" t="str">
        <f>[4]Tabelle2!Q115</f>
        <v>Herst.v.Druckerz.; Vervielf.v.besp. Ton-, Bild-u.Datenträgern (0,3%)</v>
      </c>
      <c r="T48" t="str">
        <f>[4]Tabelle2!R115</f>
        <v>Werbung und Marktforschung (0,2%)</v>
      </c>
      <c r="U48" t="str">
        <f>[4]Tabelle2!S115</f>
        <v>Herst.v.Druckerz.; Vervielf.v.besp. Ton-, Bild-u.Datenträgern (0,3%)</v>
      </c>
      <c r="V48" t="str">
        <f>[4]Tabelle2!Y115</f>
        <v>Werbung und Marktforschung (0,4%)</v>
      </c>
    </row>
    <row r="49" spans="1:22" x14ac:dyDescent="0.35">
      <c r="A49">
        <f t="shared" si="0"/>
        <v>46</v>
      </c>
      <c r="B49" t="str">
        <f>[4]Tabelle2!D116</f>
        <v>Herstellung von Papier, Pappe und Waren daraus (0,4%)</v>
      </c>
      <c r="C49" t="str">
        <f>[4]Tabelle2!E116</f>
        <v>Herst.v.Druckerz.; Vervielf.v.besp. Ton-, Bild-u.Datenträgern (0,3%)</v>
      </c>
      <c r="D49" t="str">
        <f>[4]Tabelle2!F116</f>
        <v>Herst. v.Holz-, Flecht-, Korb- und Korkwaren (ohne Möbel) (0,3%)</v>
      </c>
      <c r="E49" t="str">
        <f>[4]Tabelle2!G116</f>
        <v>Verlagswesen usw. (0,3%)</v>
      </c>
      <c r="F49" t="str">
        <f>[4]Tabelle2!H116</f>
        <v>Herst.v.Druckerz.; Vervielf.v.besp. Ton-, Bild-u.Datenträgern (0,3%)</v>
      </c>
      <c r="G49" t="str">
        <f>[4]Tabelle2!I116</f>
        <v>Sonstiger Fahrzeugbau (0,3%)</v>
      </c>
      <c r="H49" s="4" t="str">
        <f>[4]Tabelle2!W116</f>
        <v>Kreative, künstlerische und unterhaltende Tätigkeiten (0,4%)</v>
      </c>
      <c r="I49" t="str">
        <f>[4]Tabelle2!X116</f>
        <v>Herstellung von Papier, Pappe und Waren daraus (0,4%)</v>
      </c>
      <c r="J49" t="str">
        <f>[4]Tabelle2!V116</f>
        <v>Herstellung von Papier, Pappe und Waren daraus (0,3%)</v>
      </c>
      <c r="K49" t="str">
        <f>[4]Tabelle2!U116</f>
        <v>Herstellung von Papier, Pappe und Waren daraus (0,3%)</v>
      </c>
      <c r="L49" t="str">
        <f>[4]Tabelle2!J116</f>
        <v>Herstellung von Möbeln (0,3%)</v>
      </c>
      <c r="M49" t="str">
        <f>[4]Tabelle2!K116</f>
        <v>Herst. v.Holz-, Flecht-, Korb- und Korkwaren (ohne Möbel) (0,4%)</v>
      </c>
      <c r="N49" t="str">
        <f>[4]Tabelle2!L116</f>
        <v>Bibl.,Archive,Museen,zoolog.u.ä.Gärten (0,2%)</v>
      </c>
      <c r="O49" t="str">
        <f>[4]Tabelle2!M116</f>
        <v>Wasserversorgung, Abwasserentsorgung (0,2%)</v>
      </c>
      <c r="P49" t="str">
        <f>[4]Tabelle2!N116</f>
        <v>Herst.v. Glas u.Glaswaren, Keramik, Verarb.v. Steinen u.Erden (0,3%)</v>
      </c>
      <c r="Q49" t="str">
        <f>[4]Tabelle2!O116</f>
        <v>Vermietung von beweglichen Sachen (0,3%)</v>
      </c>
      <c r="R49" t="str">
        <f>[4]Tabelle2!P116</f>
        <v>Herst. von Textilien und Bekleidung, Lederwaren (0,3%)</v>
      </c>
      <c r="S49" t="str">
        <f>[4]Tabelle2!Q116</f>
        <v>Herst. von Textilien und Bekleidung, Lederwaren (0,3%)</v>
      </c>
      <c r="T49" t="str">
        <f>[4]Tabelle2!R116</f>
        <v>Spiel-, Wett- und Lotteriewesen (0,2%)</v>
      </c>
      <c r="U49" t="str">
        <f>[4]Tabelle2!S116</f>
        <v>Herstellung von Kraftwagen und Kraftwagenteilen (0,3%)</v>
      </c>
      <c r="V49" t="str">
        <f>[4]Tabelle2!Y116</f>
        <v>Herstellung von Papier, Pappe und Waren daraus (0,3%)</v>
      </c>
    </row>
    <row r="50" spans="1:22" x14ac:dyDescent="0.35">
      <c r="A50">
        <f t="shared" si="0"/>
        <v>47</v>
      </c>
      <c r="B50" t="str">
        <f>[4]Tabelle2!D117</f>
        <v>Vermietung von beweglichen Sachen (0,3%)</v>
      </c>
      <c r="C50" t="str">
        <f>[4]Tabelle2!E117</f>
        <v>Kreative, künstlerische und unterhaltende Tätigkeiten (0,3%)</v>
      </c>
      <c r="D50" t="str">
        <f>[4]Tabelle2!F117</f>
        <v>Sonstiger Fahrzeugbau (0,3%)</v>
      </c>
      <c r="E50" t="str">
        <f>[4]Tabelle2!G117</f>
        <v>Sonstiger Fahrzeugbau (0,3%)</v>
      </c>
      <c r="F50" t="str">
        <f>[4]Tabelle2!H117</f>
        <v>Kreative, künstlerische und unterhaltende Tätigkeiten (0,3%)</v>
      </c>
      <c r="G50" t="str">
        <f>[4]Tabelle2!I117</f>
        <v>Wasserversorgung, Abwasserentsorgung (0,3%)</v>
      </c>
      <c r="H50" s="4" t="str">
        <f>[4]Tabelle2!W117</f>
        <v>Werbung und Marktforschung (0,3%)</v>
      </c>
      <c r="I50" t="str">
        <f>[4]Tabelle2!X117</f>
        <v>Herst. von Textilien und Bekleidung, Lederwaren (0,3%)</v>
      </c>
      <c r="J50" t="str">
        <f>[4]Tabelle2!V117</f>
        <v>Herstellung von Möbeln (0,3%)</v>
      </c>
      <c r="K50" t="str">
        <f>[4]Tabelle2!U117</f>
        <v>Herstellung von Möbeln (0,3%)</v>
      </c>
      <c r="L50" t="str">
        <f>[4]Tabelle2!J117</f>
        <v>Wach- und Sicherheitsdienste sowie Detekteien (0,3%)</v>
      </c>
      <c r="M50" t="str">
        <f>[4]Tabelle2!K117</f>
        <v>Metallerzeugung und -bearbeitung (0,4%)</v>
      </c>
      <c r="N50" t="str">
        <f>[4]Tabelle2!L117</f>
        <v>Wasserversorgung, Abwasserentsorgung (0,2%)</v>
      </c>
      <c r="O50" t="str">
        <f>[4]Tabelle2!M117</f>
        <v>Reisebüros, Reiseveranst.u.Erbr.sonst.Reservierungs-DL (0,2%)</v>
      </c>
      <c r="P50" t="str">
        <f>[4]Tabelle2!N117</f>
        <v>Vermietung von beweglichen Sachen (0,3%)</v>
      </c>
      <c r="Q50" t="str">
        <f>[4]Tabelle2!O117</f>
        <v>Herst.v.Druckerz.; Vervielf.v.besp. Ton-, Bild-u.Datenträgern (0,2%)</v>
      </c>
      <c r="R50" t="str">
        <f>[4]Tabelle2!P117</f>
        <v>Herst. v.Holz-, Flecht-, Korb- und Korkwaren (ohne Möbel) (0,3%)</v>
      </c>
      <c r="S50" t="str">
        <f>[4]Tabelle2!Q117</f>
        <v>Wach- und Sicherheitsdienste sowie Detekteien (0,3%)</v>
      </c>
      <c r="T50" t="str">
        <f>[4]Tabelle2!R117</f>
        <v>Vermietung von beweglichen Sachen (0,2%)</v>
      </c>
      <c r="U50" t="str">
        <f>[4]Tabelle2!S117</f>
        <v>Wasserversorgung, Abwasserentsorgung (0,2%)</v>
      </c>
      <c r="V50" t="str">
        <f>[4]Tabelle2!Y117</f>
        <v>Herst. v.Holz-, Flecht-, Korb- und Korkwaren (ohne Möbel) (0,3%)</v>
      </c>
    </row>
    <row r="51" spans="1:22" x14ac:dyDescent="0.35">
      <c r="A51">
        <f t="shared" si="0"/>
        <v>48</v>
      </c>
      <c r="B51" t="str">
        <f>[4]Tabelle2!D118</f>
        <v>Herstellung von Möbeln (0,2%)</v>
      </c>
      <c r="C51" t="str">
        <f>[4]Tabelle2!E118</f>
        <v>Bibl.,Archive,Museen,zoolog.u.ä.Gärten (0,3%)</v>
      </c>
      <c r="D51" t="str">
        <f>[4]Tabelle2!F118</f>
        <v>Wasserversorgung, Abwasserentsorgung (0,3%)</v>
      </c>
      <c r="E51" t="str">
        <f>[4]Tabelle2!G118</f>
        <v>Herst. v.Holz-, Flecht-, Korb- und Korkwaren (ohne Möbel) (0,3%)</v>
      </c>
      <c r="F51" t="str">
        <f>[4]Tabelle2!H118</f>
        <v>Herstellung von Möbeln (0,3%)</v>
      </c>
      <c r="G51" t="str">
        <f>[4]Tabelle2!I118</f>
        <v>Herstellung von Kraftwagen und Kraftwagenteilen (0,3%)</v>
      </c>
      <c r="H51" s="4" t="str">
        <f>[4]Tabelle2!W118</f>
        <v>Herstellung von pharmazeutischen Erzeugnissen (0,3%)</v>
      </c>
      <c r="I51" t="str">
        <f>[4]Tabelle2!X118</f>
        <v>Kreative, künstlerische und unterhaltende Tätigkeiten (0,3%)</v>
      </c>
      <c r="J51" t="str">
        <f>[4]Tabelle2!V118</f>
        <v>Herst. von Textilien und Bekleidung, Lederwaren (0,3%)</v>
      </c>
      <c r="K51" t="str">
        <f>[4]Tabelle2!U118</f>
        <v>Herst. von Textilien und Bekleidung, Lederwaren (0,3%)</v>
      </c>
      <c r="L51" t="str">
        <f>[4]Tabelle2!J118</f>
        <v>Sonstiger Fahrzeugbau (0,3%)</v>
      </c>
      <c r="M51" t="str">
        <f>[4]Tabelle2!K118</f>
        <v>Herstellung von Möbeln (0,3%)</v>
      </c>
      <c r="N51" t="str">
        <f>[4]Tabelle2!L118</f>
        <v>Herst.v. Glas u.Glaswaren, Keramik, Verarb.v. Steinen u.Erden (0,1%)</v>
      </c>
      <c r="O51" t="str">
        <f>[4]Tabelle2!M118</f>
        <v>Kokerei und Mineralölverarbeitung (0,2%)</v>
      </c>
      <c r="P51" t="str">
        <f>[4]Tabelle2!N118</f>
        <v>Informationsdienstleistungen (0,3%)</v>
      </c>
      <c r="Q51" t="str">
        <f>[4]Tabelle2!O118</f>
        <v>Herstellung von pharmazeutischen Erzeugnissen (0,2%)</v>
      </c>
      <c r="R51" t="str">
        <f>[4]Tabelle2!P118</f>
        <v>Herst.v.Druckerz.; Vervielf.v.besp. Ton-, Bild-u.Datenträgern (0,3%)</v>
      </c>
      <c r="S51" t="str">
        <f>[4]Tabelle2!Q118</f>
        <v>Sonstiger Fahrzeugbau (0,2%)</v>
      </c>
      <c r="T51" t="str">
        <f>[4]Tabelle2!R118</f>
        <v>Herst. v.Holz-, Flecht-, Korb- und Korkwaren (ohne Möbel) (0,2%)</v>
      </c>
      <c r="U51" t="str">
        <f>[4]Tabelle2!S118</f>
        <v>Veterinärwesen (0,2%)</v>
      </c>
      <c r="V51" t="str">
        <f>[4]Tabelle2!Y118</f>
        <v>Herst. von Textilien und Bekleidung, Lederwaren (0,3%)</v>
      </c>
    </row>
    <row r="52" spans="1:22" x14ac:dyDescent="0.35">
      <c r="A52">
        <f t="shared" si="0"/>
        <v>49</v>
      </c>
      <c r="B52" t="str">
        <f>[4]Tabelle2!D119</f>
        <v>Dienstleistungen für Bergbau (0,2%)</v>
      </c>
      <c r="C52" t="str">
        <f>[4]Tabelle2!E119</f>
        <v>Herstellung von chemischen Erzeugnissen (0,2%)</v>
      </c>
      <c r="D52" t="str">
        <f>[4]Tabelle2!F119</f>
        <v>Herst.v.Druckerz.; Vervielf.v.besp. Ton-, Bild-u.Datenträgern (0,3%)</v>
      </c>
      <c r="E52" t="str">
        <f>[4]Tabelle2!G119</f>
        <v>Herstellung von Möbeln (0,3%)</v>
      </c>
      <c r="F52" t="str">
        <f>[4]Tabelle2!H119</f>
        <v>Gewinnung von Steinen und Erden (0,3%)</v>
      </c>
      <c r="G52" t="str">
        <f>[4]Tabelle2!I119</f>
        <v>Reparatur und Installation von Maschinen und Ausrüstungen (0,2%)</v>
      </c>
      <c r="H52" s="4" t="str">
        <f>[4]Tabelle2!W119</f>
        <v>Herst. v.Holz-, Flecht-, Korb- und Korkwaren (ohne Möbel) (0,3%)</v>
      </c>
      <c r="I52" t="str">
        <f>[4]Tabelle2!X119</f>
        <v>Herstellung von pharmazeutischen Erzeugnissen (0,3%)</v>
      </c>
      <c r="J52" t="str">
        <f>[4]Tabelle2!V119</f>
        <v>Vermietung von beweglichen Sachen (0,3%)</v>
      </c>
      <c r="K52" t="str">
        <f>[4]Tabelle2!U119</f>
        <v>Herst. v.Holz-, Flecht-, Korb- und Korkwaren (ohne Möbel) (0,3%)</v>
      </c>
      <c r="L52" t="str">
        <f>[4]Tabelle2!J119</f>
        <v>Herst.v.Druckerz.; Vervielf.v.besp. Ton-, Bild-u.Datenträgern (0,3%)</v>
      </c>
      <c r="M52" t="str">
        <f>[4]Tabelle2!K119</f>
        <v>Herstellung von Papier, Pappe und Waren daraus (0,3%)</v>
      </c>
      <c r="N52" t="str">
        <f>[4]Tabelle2!L119</f>
        <v>Spiel-, Wett- und Lotteriewesen (0,1%)</v>
      </c>
      <c r="O52" t="str">
        <f>[4]Tabelle2!M119</f>
        <v>Herstellung von elektrischen Ausrüstungen (0,2%)</v>
      </c>
      <c r="P52" t="str">
        <f>[4]Tabelle2!N119</f>
        <v>Reisebüros, Reiseveranst.u.Erbr.sonst.Reservierungs-DL (0,3%)</v>
      </c>
      <c r="Q52" t="str">
        <f>[4]Tabelle2!O119</f>
        <v>Werbung und Marktforschung (0,2%)</v>
      </c>
      <c r="R52" t="str">
        <f>[4]Tabelle2!P119</f>
        <v>Vermietung von beweglichen Sachen (0,3%)</v>
      </c>
      <c r="S52" t="str">
        <f>[4]Tabelle2!Q119</f>
        <v>Wasserversorgung, Abwasserentsorgung (0,2%)</v>
      </c>
      <c r="T52" t="str">
        <f>[4]Tabelle2!R119</f>
        <v>Herst.v.Druckerz.; Vervielf.v.besp. Ton-, Bild-u.Datenträgern (0,2%)</v>
      </c>
      <c r="U52" t="str">
        <f>[4]Tabelle2!S119</f>
        <v>Reisebüros, Reiseveranst.u.Erbr.sonst.Reservierungs-DL (0,2%)</v>
      </c>
      <c r="V52" t="str">
        <f>[4]Tabelle2!Y119</f>
        <v>Herstellung von Möbeln (0,3%)</v>
      </c>
    </row>
    <row r="53" spans="1:22" x14ac:dyDescent="0.35">
      <c r="A53">
        <f t="shared" si="0"/>
        <v>50</v>
      </c>
      <c r="B53" t="str">
        <f>[4]Tabelle2!D120</f>
        <v>Kreative, künstlerische und unterhaltende Tätigkeiten (0,2%)</v>
      </c>
      <c r="C53" t="str">
        <f>[4]Tabelle2!E120</f>
        <v>Herstellung von Möbeln (0,2%)</v>
      </c>
      <c r="D53" t="str">
        <f>[4]Tabelle2!F120</f>
        <v>Informationsdienstleistungen (0,3%)</v>
      </c>
      <c r="E53" t="str">
        <f>[4]Tabelle2!G120</f>
        <v>Vermietung von beweglichen Sachen (0,3%)</v>
      </c>
      <c r="F53" t="str">
        <f>[4]Tabelle2!H120</f>
        <v>Herstellung von pharmazeutischen Erzeugnissen (0,2%)</v>
      </c>
      <c r="G53" t="str">
        <f>[4]Tabelle2!I120</f>
        <v>Herst.v. Glas u.Glaswaren, Keramik, Verarb.v. Steinen u.Erden (0,2%)</v>
      </c>
      <c r="H53" s="4" t="str">
        <f>[4]Tabelle2!W120</f>
        <v>Vermietung von beweglichen Sachen (0,3%)</v>
      </c>
      <c r="I53" t="str">
        <f>[4]Tabelle2!X120</f>
        <v>Vermietung von beweglichen Sachen (0,3%)</v>
      </c>
      <c r="J53" t="str">
        <f>[4]Tabelle2!V120</f>
        <v>Herst. v.Holz-, Flecht-, Korb- und Korkwaren (ohne Möbel) (0,3%)</v>
      </c>
      <c r="K53" t="str">
        <f>[4]Tabelle2!U120</f>
        <v>Vermietung von beweglichen Sachen (0,3%)</v>
      </c>
      <c r="L53" t="str">
        <f>[4]Tabelle2!J120</f>
        <v>Werbung und Marktforschung (0,3%)</v>
      </c>
      <c r="M53" t="str">
        <f>[4]Tabelle2!K120</f>
        <v>Herst.v.Druckerz.; Vervielf.v.besp. Ton-, Bild-u.Datenträgern (0,3%)</v>
      </c>
      <c r="N53" t="str">
        <f>[4]Tabelle2!L120</f>
        <v>Herst. von Textilien und Bekleidung, Lederwaren (0,1%)</v>
      </c>
      <c r="O53" t="str">
        <f>[4]Tabelle2!M120</f>
        <v>Herstellung von Kraftwagen und Kraftwagenteilen (0,2%)</v>
      </c>
      <c r="P53" t="str">
        <f>[4]Tabelle2!N120</f>
        <v>Sonsti.freiberufl., wissenschaftl.u.techn.Tätigkeiten (0,2%)</v>
      </c>
      <c r="Q53" t="str">
        <f>[4]Tabelle2!O120</f>
        <v>Veterinärwesen (0,2%)</v>
      </c>
      <c r="R53" t="str">
        <f>[4]Tabelle2!P120</f>
        <v>Wasserversorgung, Abwasserentsorgung (0,2%)</v>
      </c>
      <c r="S53" t="str">
        <f>[4]Tabelle2!Q120</f>
        <v>Werbung und Marktforschung (0,2%)</v>
      </c>
      <c r="T53" t="str">
        <f>[4]Tabelle2!R120</f>
        <v>Herstellung von chemischen Erzeugnissen (0,2%)</v>
      </c>
      <c r="U53" t="str">
        <f>[4]Tabelle2!S120</f>
        <v>Sonsti.freiberufl., wissenschaftl.u.techn.Tätigkeiten (0,2%)</v>
      </c>
      <c r="V53" t="str">
        <f>[4]Tabelle2!Y120</f>
        <v>Vermietung von beweglichen Sachen (0,3%)</v>
      </c>
    </row>
    <row r="54" spans="1:22" x14ac:dyDescent="0.35">
      <c r="A54">
        <f t="shared" si="0"/>
        <v>51</v>
      </c>
      <c r="B54" t="str">
        <f>[4]Tabelle2!D121</f>
        <v>Kokerei und Mineralölverarbeitung (0,2%)</v>
      </c>
      <c r="C54" t="str">
        <f>[4]Tabelle2!E121</f>
        <v>Reisebüros, Reiseveranst.u.Erbr.sonst.Reservierungs-DL (0,2%)</v>
      </c>
      <c r="D54" t="str">
        <f>[4]Tabelle2!F121</f>
        <v>Herstellung von Möbeln (0,3%)</v>
      </c>
      <c r="E54" t="str">
        <f>[4]Tabelle2!G121</f>
        <v>Bergbau (0,3%)</v>
      </c>
      <c r="F54" t="str">
        <f>[4]Tabelle2!H121</f>
        <v>Informationsdienstleistungen (0,2%)</v>
      </c>
      <c r="G54" t="str">
        <f>[4]Tabelle2!I121</f>
        <v>Herstellung von Gummi- und Kunststoffwaren (0,1%)</v>
      </c>
      <c r="H54" s="4" t="str">
        <f>[4]Tabelle2!W121</f>
        <v>Herst.v.Druckerz.; Vervielf.v.besp. Ton-, Bild-u.Datenträgern (0,3%)</v>
      </c>
      <c r="I54" t="str">
        <f>[4]Tabelle2!X121</f>
        <v>Herstellung von Möbeln (0,3%)</v>
      </c>
      <c r="J54" t="str">
        <f>[4]Tabelle2!V121</f>
        <v>Herst.v.Druckerz.; Vervielf.v.besp. Ton-, Bild-u.Datenträgern (0,3%)</v>
      </c>
      <c r="K54" t="str">
        <f>[4]Tabelle2!U121</f>
        <v>Herst.v.Druckerz.; Vervielf.v.besp. Ton-, Bild-u.Datenträgern (0,3%)</v>
      </c>
      <c r="L54" t="str">
        <f>[4]Tabelle2!J121</f>
        <v>Vermietung von beweglichen Sachen (0,2%)</v>
      </c>
      <c r="M54" t="str">
        <f>[4]Tabelle2!K121</f>
        <v>Vermietung von beweglichen Sachen (0,3%)</v>
      </c>
      <c r="N54" t="str">
        <f>[4]Tabelle2!L121</f>
        <v>Informationsdienstleistungen (0,1%)</v>
      </c>
      <c r="O54" t="str">
        <f>[4]Tabelle2!M121</f>
        <v>Bibl.,Archive,Museen,zoolog.u.ä.Gärten (0,2%)</v>
      </c>
      <c r="P54" t="str">
        <f>[4]Tabelle2!N121</f>
        <v>Gewinnung von Steinen und Erden (0,2%)</v>
      </c>
      <c r="Q54" t="str">
        <f>[4]Tabelle2!O121</f>
        <v>Herst. von Textilien und Bekleidung, Lederwaren (0,2%)</v>
      </c>
      <c r="R54" t="str">
        <f>[4]Tabelle2!P121</f>
        <v>Sonsti.freiberufl., wissenschaftl.u.techn.Tätigkeiten (0,2%)</v>
      </c>
      <c r="S54" t="str">
        <f>[4]Tabelle2!Q121</f>
        <v>Spiel-, Wett- und Lotteriewesen (0,2%)</v>
      </c>
      <c r="T54" t="str">
        <f>[4]Tabelle2!R121</f>
        <v>Sonsti.freiberufl., wissenschaftl.u.techn.Tätigkeiten (0,1%)</v>
      </c>
      <c r="U54" t="str">
        <f>[4]Tabelle2!S121</f>
        <v>Herstellung von Möbeln (0,2%)</v>
      </c>
      <c r="V54" t="str">
        <f>[4]Tabelle2!Y121</f>
        <v>Herst.v.Druckerz.; Vervielf.v.besp. Ton-, Bild-u.Datenträgern (0,3%)</v>
      </c>
    </row>
    <row r="55" spans="1:22" x14ac:dyDescent="0.35">
      <c r="A55">
        <f t="shared" si="0"/>
        <v>52</v>
      </c>
      <c r="B55" t="str">
        <f>[4]Tabelle2!D122</f>
        <v>Veterinärwesen (0,2%)</v>
      </c>
      <c r="C55" t="str">
        <f>[4]Tabelle2!E122</f>
        <v>Werbung und Marktforschung (0,1%)</v>
      </c>
      <c r="D55" t="str">
        <f>[4]Tabelle2!F122</f>
        <v>Vermietung von beweglichen Sachen (0,3%)</v>
      </c>
      <c r="E55" t="str">
        <f>[4]Tabelle2!G122</f>
        <v>Herst.v.Druckerz.; Vervielf.v.besp. Ton-, Bild-u.Datenträgern (0,2%)</v>
      </c>
      <c r="F55" t="str">
        <f>[4]Tabelle2!H122</f>
        <v>Herst. von Textilien und Bekleidung, Lederwaren (0,2%)</v>
      </c>
      <c r="G55" t="str">
        <f>[4]Tabelle2!I122</f>
        <v>Veterinärwesen (0,1%)</v>
      </c>
      <c r="H55" s="4" t="str">
        <f>[4]Tabelle2!W122</f>
        <v>Herstellung von Papier, Pappe und Waren daraus (0,3%)</v>
      </c>
      <c r="I55" t="str">
        <f>[4]Tabelle2!X122</f>
        <v>Herst.v.Druckerz.; Vervielf.v.besp. Ton-, Bild-u.Datenträgern (0,3%)</v>
      </c>
      <c r="J55" t="str">
        <f>[4]Tabelle2!V122</f>
        <v>Informationsdienstleistungen (0,3%)</v>
      </c>
      <c r="K55" t="str">
        <f>[4]Tabelle2!U122</f>
        <v>Sonsti.freiberufl., wissenschaftl.u.techn.Tätigkeiten (0,2%)</v>
      </c>
      <c r="L55" t="str">
        <f>[4]Tabelle2!J122</f>
        <v>Sonsti.freiberufl., wissenschaftl.u.techn.Tätigkeiten (0,2%)</v>
      </c>
      <c r="M55" t="str">
        <f>[4]Tabelle2!K122</f>
        <v>Sonsti.freiberufl., wissenschaftl.u.techn.Tätigkeiten (0,2%)</v>
      </c>
      <c r="N55" t="str">
        <f>[4]Tabelle2!L122</f>
        <v>Herstellung von Gummi- und Kunststoffwaren (0,1%)</v>
      </c>
      <c r="O55" t="str">
        <f>[4]Tabelle2!M122</f>
        <v>Herst.v.Druckerz.; Vervielf.v.besp. Ton-, Bild-u.Datenträgern (0,2%)</v>
      </c>
      <c r="P55" t="str">
        <f>[4]Tabelle2!N122</f>
        <v>Herst.v.Druckerz.; Vervielf.v.besp. Ton-, Bild-u.Datenträgern (0,2%)</v>
      </c>
      <c r="Q55" t="str">
        <f>[4]Tabelle2!O122</f>
        <v>Wasserversorgung, Abwasserentsorgung (0,2%)</v>
      </c>
      <c r="R55" t="str">
        <f>[4]Tabelle2!P122</f>
        <v>Herstellung von pharmazeutischen Erzeugnissen (0,2%)</v>
      </c>
      <c r="S55" t="str">
        <f>[4]Tabelle2!Q122</f>
        <v>Vermietung von beweglichen Sachen (0,2%)</v>
      </c>
      <c r="T55" t="str">
        <f>[4]Tabelle2!R122</f>
        <v>Kreative, künstlerische und unterhaltende Tätigkeiten (0,1%)</v>
      </c>
      <c r="U55" t="str">
        <f>[4]Tabelle2!S122</f>
        <v>Werbung und Marktforschung (0,2%)</v>
      </c>
      <c r="V55" t="str">
        <f>[4]Tabelle2!Y122</f>
        <v>Informationsdienstleistungen (0,2%)</v>
      </c>
    </row>
    <row r="56" spans="1:22" x14ac:dyDescent="0.35">
      <c r="A56">
        <f t="shared" si="0"/>
        <v>53</v>
      </c>
      <c r="B56" t="str">
        <f>[4]Tabelle2!D123</f>
        <v>Sonsti.freiberufl., wissenschaftl.u.techn.Tätigkeiten (0,1%)</v>
      </c>
      <c r="C56" t="str">
        <f>[4]Tabelle2!E123</f>
        <v>Herst. von Textilien und Bekleidung, Lederwaren (0,1%)</v>
      </c>
      <c r="D56" t="str">
        <f>[4]Tabelle2!F123</f>
        <v>Sonsti.freiberufl., wissenschaftl.u.techn.Tätigkeiten (0,2%)</v>
      </c>
      <c r="E56" t="str">
        <f>[4]Tabelle2!G123</f>
        <v>Kreative, künstlerische und unterhaltende Tätigkeiten (0,2%)</v>
      </c>
      <c r="F56" t="str">
        <f>[4]Tabelle2!H123</f>
        <v>Vermietung von beweglichen Sachen (0,2%)</v>
      </c>
      <c r="G56" t="str">
        <f>[4]Tabelle2!I123</f>
        <v>Spiel-, Wett- und Lotteriewesen (0,1%)</v>
      </c>
      <c r="H56" s="4" t="str">
        <f>[4]Tabelle2!W123</f>
        <v>Herst. von Textilien und Bekleidung, Lederwaren (0,3%)</v>
      </c>
      <c r="I56" t="str">
        <f>[4]Tabelle2!X123</f>
        <v>Gewinnung von Steinen und Erden (0,2%)</v>
      </c>
      <c r="J56" t="str">
        <f>[4]Tabelle2!V123</f>
        <v>Sonsti.freiberufl., wissenschaftl.u.techn.Tätigkeiten (0,2%)</v>
      </c>
      <c r="K56" t="str">
        <f>[4]Tabelle2!U123</f>
        <v>Wasserversorgung, Abwasserentsorgung (0,2%)</v>
      </c>
      <c r="L56" t="str">
        <f>[4]Tabelle2!J123</f>
        <v>Kreative, künstlerische und unterhaltende Tätigkeiten (0,2%)</v>
      </c>
      <c r="M56" t="str">
        <f>[4]Tabelle2!K123</f>
        <v>Informationsdienstleistungen (0,2%)</v>
      </c>
      <c r="N56" t="str">
        <f>[4]Tabelle2!L123</f>
        <v>Herst.v.Druckerz.; Vervielf.v.besp. Ton-, Bild-u.Datenträgern (0,1%)</v>
      </c>
      <c r="O56" t="str">
        <f>[4]Tabelle2!M123</f>
        <v>Spiel-, Wett- und Lotteriewesen (0,1%)</v>
      </c>
      <c r="P56" t="str">
        <f>[4]Tabelle2!N123</f>
        <v>Herst. v.Holz-, Flecht-, Korb- und Korkwaren (ohne Möbel) (0,2%)</v>
      </c>
      <c r="Q56" t="str">
        <f>[4]Tabelle2!O123</f>
        <v>Herst. v.Holz-, Flecht-, Korb- und Korkwaren (ohne Möbel) (0,2%)</v>
      </c>
      <c r="R56" t="str">
        <f>[4]Tabelle2!P123</f>
        <v>Kreative, künstlerische und unterhaltende Tätigkeiten (0,2%)</v>
      </c>
      <c r="S56" t="str">
        <f>[4]Tabelle2!Q123</f>
        <v>Gewinnung von Steinen und Erden (0,2%)</v>
      </c>
      <c r="T56" t="str">
        <f>[4]Tabelle2!R123</f>
        <v>Veterinärwesen (0,1%)</v>
      </c>
      <c r="U56" t="str">
        <f>[4]Tabelle2!S123</f>
        <v>Kreative, künstlerische und unterhaltende Tätigkeiten (0,2%)</v>
      </c>
      <c r="V56" t="str">
        <f>[4]Tabelle2!Y123</f>
        <v>Sonsti.freiberufl., wissenschaftl.u.techn.Tätigkeiten (0,2%)</v>
      </c>
    </row>
    <row r="57" spans="1:22" x14ac:dyDescent="0.35">
      <c r="A57">
        <f t="shared" si="0"/>
        <v>54</v>
      </c>
      <c r="B57" t="str">
        <f>[4]Tabelle2!D124</f>
        <v>Werbung und Marktforschung (0,1%)</v>
      </c>
      <c r="C57" t="str">
        <f>[4]Tabelle2!E124</f>
        <v>Kokerei und Mineralölverarbeitung (0,1%)</v>
      </c>
      <c r="D57" t="str">
        <f>[4]Tabelle2!F124</f>
        <v>Herstellung von pharmazeutischen Erzeugnissen (0,2%)</v>
      </c>
      <c r="E57" t="str">
        <f>[4]Tabelle2!G124</f>
        <v>Reisebüros, Reiseveranst.u.Erbr.sonst.Reservierungs-DL (0,2%)</v>
      </c>
      <c r="F57" t="str">
        <f>[4]Tabelle2!H124</f>
        <v>Bibl.,Archive,Museen,zoolog.u.ä.Gärten (0,2%)</v>
      </c>
      <c r="G57" t="str">
        <f>[4]Tabelle2!I124</f>
        <v>Herstellung von Möbeln (0,1%)</v>
      </c>
      <c r="H57" s="4" t="str">
        <f>[4]Tabelle2!W124</f>
        <v>Bibl.,Archive,Museen,zoolog.u.ä.Gärten (0,2%)</v>
      </c>
      <c r="I57" t="str">
        <f>[4]Tabelle2!X124</f>
        <v>Informationsdienstleistungen (0,2%)</v>
      </c>
      <c r="J57" t="str">
        <f>[4]Tabelle2!V124</f>
        <v>Kreative, künstlerische und unterhaltende Tätigkeiten (0,2%)</v>
      </c>
      <c r="K57" t="str">
        <f>[4]Tabelle2!U124</f>
        <v>Kreative, künstlerische und unterhaltende Tätigkeiten (0,2%)</v>
      </c>
      <c r="L57" t="str">
        <f>[4]Tabelle2!J124</f>
        <v>Wasserversorgung, Abwasserentsorgung (0,2%)</v>
      </c>
      <c r="M57" t="str">
        <f>[4]Tabelle2!K124</f>
        <v>Kreative, künstlerische und unterhaltende Tätigkeiten (0,2%)</v>
      </c>
      <c r="N57" t="str">
        <f>[4]Tabelle2!L124</f>
        <v>Herst. v.Holz-, Flecht-, Korb- und Korkwaren (ohne Möbel) (0,1%)</v>
      </c>
      <c r="O57" t="str">
        <f>[4]Tabelle2!M124</f>
        <v>Tabakverarbeitung (0,1%)</v>
      </c>
      <c r="P57" t="str">
        <f>[4]Tabelle2!N124</f>
        <v>Kreative, künstlerische und unterhaltende Tätigkeiten (0,2%)</v>
      </c>
      <c r="Q57" t="str">
        <f>[4]Tabelle2!O124</f>
        <v>Sonsti.freiberufl., wissenschaftl.u.techn.Tätigkeiten (0,2%)</v>
      </c>
      <c r="R57" t="str">
        <f>[4]Tabelle2!P124</f>
        <v>Reisebüros, Reiseveranst.u.Erbr.sonst.Reservierungs-DL (0,2%)</v>
      </c>
      <c r="S57" t="str">
        <f>[4]Tabelle2!Q124</f>
        <v>Reisebüros, Reiseveranst.u.Erbr.sonst.Reservierungs-DL (0,2%)</v>
      </c>
      <c r="T57" t="str">
        <f>[4]Tabelle2!R124</f>
        <v>Sonstiger Fahrzeugbau (0,1%)</v>
      </c>
      <c r="U57" t="str">
        <f>[4]Tabelle2!S124</f>
        <v>Spiel-, Wett- und Lotteriewesen (0,2%)</v>
      </c>
      <c r="V57" t="str">
        <f>[4]Tabelle2!Y124</f>
        <v>Wasserversorgung, Abwasserentsorgung (0,2%)</v>
      </c>
    </row>
    <row r="58" spans="1:22" x14ac:dyDescent="0.35">
      <c r="A58">
        <f t="shared" si="0"/>
        <v>55</v>
      </c>
      <c r="B58" t="str">
        <f>[4]Tabelle2!D125</f>
        <v>Herst.v.Druckerz.; Vervielf.v.besp. Ton-, Bild-u.Datenträgern (0,1%)</v>
      </c>
      <c r="C58" t="str">
        <f>[4]Tabelle2!E125</f>
        <v>Spiel-, Wett- und Lotteriewesen (0,1%)</v>
      </c>
      <c r="D58" t="str">
        <f>[4]Tabelle2!F125</f>
        <v>Reisebüros, Reiseveranst.u.Erbr.sonst.Reservierungs-DL (0,2%)</v>
      </c>
      <c r="E58" t="str">
        <f>[4]Tabelle2!G125</f>
        <v>Kokerei und Mineralölverarbeitung (0,2%)</v>
      </c>
      <c r="F58" t="str">
        <f>[4]Tabelle2!H125</f>
        <v>Spiel-, Wett- und Lotteriewesen (0,1%)</v>
      </c>
      <c r="G58" t="str">
        <f>[4]Tabelle2!I125</f>
        <v>Metallerzeugung und -bearbeitung (0,1%)</v>
      </c>
      <c r="H58" s="4" t="str">
        <f>[4]Tabelle2!W125</f>
        <v>Sonsti.freiberufl., wissenschaftl.u.techn.Tätigkeiten (0,2%)</v>
      </c>
      <c r="I58" t="str">
        <f>[4]Tabelle2!X125</f>
        <v>Bibl.,Archive,Museen,zoolog.u.ä.Gärten (0,2%)</v>
      </c>
      <c r="J58" t="str">
        <f>[4]Tabelle2!V125</f>
        <v>Wasserversorgung, Abwasserentsorgung (0,2%)</v>
      </c>
      <c r="K58" t="str">
        <f>[4]Tabelle2!U125</f>
        <v>Informationsdienstleistungen (0,2%)</v>
      </c>
      <c r="L58" t="str">
        <f>[4]Tabelle2!J125</f>
        <v>Spiel-, Wett- und Lotteriewesen (0,1%)</v>
      </c>
      <c r="M58" t="str">
        <f>[4]Tabelle2!K125</f>
        <v>Reisebüros, Reiseveranst.u.Erbr.sonst.Reservierungs-DL (0,2%)</v>
      </c>
      <c r="N58" t="str">
        <f>[4]Tabelle2!L125</f>
        <v>Herstellung von Möbeln (0,1%)</v>
      </c>
      <c r="O58" t="str">
        <f>[4]Tabelle2!M125</f>
        <v>Land- und Forstwirtschaft, Fischerei (0,1%)</v>
      </c>
      <c r="P58" t="str">
        <f>[4]Tabelle2!N125</f>
        <v>Herstellung von Möbeln (0,2%)</v>
      </c>
      <c r="Q58" t="str">
        <f>[4]Tabelle2!O125</f>
        <v>Reisebüros, Reiseveranst.u.Erbr.sonst.Reservierungs-DL (0,2%)</v>
      </c>
      <c r="R58" t="str">
        <f>[4]Tabelle2!P125</f>
        <v>Informationsdienstleistungen (0,2%)</v>
      </c>
      <c r="S58" t="str">
        <f>[4]Tabelle2!Q125</f>
        <v>Veterinärwesen (0,2%)</v>
      </c>
      <c r="T58" t="str">
        <f>[4]Tabelle2!R125</f>
        <v>Reisebüros, Reiseveranst.u.Erbr.sonst.Reservierungs-DL (0,1%)</v>
      </c>
      <c r="U58" t="str">
        <f>[4]Tabelle2!S125</f>
        <v>Herst. v.Holz-, Flecht-, Korb- und Korkwaren (ohne Möbel) (0,1%)</v>
      </c>
      <c r="V58" t="str">
        <f>[4]Tabelle2!Y125</f>
        <v>Kreative, künstlerische und unterhaltende Tätigkeiten (0,2%)</v>
      </c>
    </row>
    <row r="59" spans="1:22" x14ac:dyDescent="0.35">
      <c r="A59">
        <f t="shared" si="0"/>
        <v>56</v>
      </c>
      <c r="B59" t="str">
        <f>[4]Tabelle2!D126</f>
        <v>Bibl.,Archive,Museen,zoolog.u.ä.Gärten (0,1%)</v>
      </c>
      <c r="C59" t="str">
        <f>[4]Tabelle2!E126</f>
        <v>Veterinärwesen (0,1%)</v>
      </c>
      <c r="D59" t="str">
        <f>[4]Tabelle2!F126</f>
        <v>Werbung und Marktforschung (0,2%)</v>
      </c>
      <c r="E59" t="str">
        <f>[4]Tabelle2!G126</f>
        <v>Spiel-, Wett- und Lotteriewesen (0,1%)</v>
      </c>
      <c r="F59" t="str">
        <f>[4]Tabelle2!H126</f>
        <v>Werbung und Marktforschung (0,1%)</v>
      </c>
      <c r="G59" t="str">
        <f>[4]Tabelle2!I126</f>
        <v>Herst. von Textilien und Bekleidung, Lederwaren (0,0%)</v>
      </c>
      <c r="H59" s="4" t="str">
        <f>[4]Tabelle2!W126</f>
        <v>Reisebüros, Reiseveranst.u.Erbr.sonst.Reservierungs-DL (0,2%)</v>
      </c>
      <c r="I59" t="str">
        <f>[4]Tabelle2!X126</f>
        <v>Reisebüros, Reiseveranst.u.Erbr.sonst.Reservierungs-DL (0,2%)</v>
      </c>
      <c r="J59" t="str">
        <f>[4]Tabelle2!V126</f>
        <v>Reisebüros, Reiseveranst.u.Erbr.sonst.Reservierungs-DL (0,2%)</v>
      </c>
      <c r="K59" t="str">
        <f>[4]Tabelle2!U126</f>
        <v>Reisebüros, Reiseveranst.u.Erbr.sonst.Reservierungs-DL (0,2%)</v>
      </c>
      <c r="L59" t="str">
        <f>[4]Tabelle2!J126</f>
        <v>Informationsdienstleistungen (0,1%)</v>
      </c>
      <c r="M59" t="str">
        <f>[4]Tabelle2!K126</f>
        <v>Wasserversorgung, Abwasserentsorgung (0,1%)</v>
      </c>
      <c r="N59" t="str">
        <f>[4]Tabelle2!L126</f>
        <v>Veterinärwesen (0,1%)</v>
      </c>
      <c r="O59" t="str">
        <f>[4]Tabelle2!M126</f>
        <v>Veterinärwesen (0,1%)</v>
      </c>
      <c r="P59" t="str">
        <f>[4]Tabelle2!N126</f>
        <v>Herst. von Textilien und Bekleidung, Lederwaren (0,2%)</v>
      </c>
      <c r="Q59" t="str">
        <f>[4]Tabelle2!O126</f>
        <v>Spiel-, Wett- und Lotteriewesen (0,1%)</v>
      </c>
      <c r="R59" t="str">
        <f>[4]Tabelle2!P126</f>
        <v>Spiel-, Wett- und Lotteriewesen (0,2%)</v>
      </c>
      <c r="S59" t="str">
        <f>[4]Tabelle2!Q126</f>
        <v>Tabakverarbeitung (0,2%)</v>
      </c>
      <c r="T59" t="str">
        <f>[4]Tabelle2!R126</f>
        <v>Tabakverarbeitung (0,1%)</v>
      </c>
      <c r="U59" t="str">
        <f>[4]Tabelle2!S126</f>
        <v>Metallerzeugung und -bearbeitung (0,1%)</v>
      </c>
      <c r="V59" t="str">
        <f>[4]Tabelle2!Y126</f>
        <v>Reisebüros, Reiseveranst.u.Erbr.sonst.Reservierungs-DL (0,2%)</v>
      </c>
    </row>
    <row r="60" spans="1:22" x14ac:dyDescent="0.35">
      <c r="A60">
        <f t="shared" si="0"/>
        <v>57</v>
      </c>
      <c r="B60" t="str">
        <f>[4]Tabelle2!D127</f>
        <v>Herstellung von pharmazeutischen Erzeugnissen (0,1%)</v>
      </c>
      <c r="C60" t="str">
        <f>[4]Tabelle2!E127</f>
        <v>Herstellung von Papier, Pappe und Waren daraus (0,1%)</v>
      </c>
      <c r="D60" t="str">
        <f>[4]Tabelle2!F127</f>
        <v>Bibl.,Archive,Museen,zoolog.u.ä.Gärten (0,2%)</v>
      </c>
      <c r="E60" t="str">
        <f>[4]Tabelle2!G127</f>
        <v>Sonsti.freiberufl., wissenschaftl.u.techn.Tätigkeiten (0,1%)</v>
      </c>
      <c r="F60" t="str">
        <f>[4]Tabelle2!H127</f>
        <v>Reisebüros, Reiseveranst.u.Erbr.sonst.Reservierungs-DL (0,1%)</v>
      </c>
      <c r="G60" t="str">
        <f>[4]Tabelle2!I127</f>
        <v>Land- und Forstwirtschaft, Fischerei (0,0%)</v>
      </c>
      <c r="H60" s="4" t="str">
        <f>[4]Tabelle2!W127</f>
        <v>Herstellung von Möbeln (0,2%)</v>
      </c>
      <c r="I60" t="str">
        <f>[4]Tabelle2!X127</f>
        <v>Werbung und Marktforschung (0,2%)</v>
      </c>
      <c r="J60" t="str">
        <f>[4]Tabelle2!V127</f>
        <v>Spiel-, Wett- und Lotteriewesen (0,1%)</v>
      </c>
      <c r="K60" t="str">
        <f>[4]Tabelle2!U127</f>
        <v>Spiel-, Wett- und Lotteriewesen (0,1%)</v>
      </c>
      <c r="L60" t="str">
        <f>[4]Tabelle2!J127</f>
        <v>Reisebüros, Reiseveranst.u.Erbr.sonst.Reservierungs-DL (0,1%)</v>
      </c>
      <c r="M60" t="str">
        <f>[4]Tabelle2!K127</f>
        <v>Gewinnung von Steinen und Erden (0,1%)</v>
      </c>
      <c r="N60" t="str">
        <f>[4]Tabelle2!L127</f>
        <v>Herstellung von pharmazeutischen Erzeugnissen (0,1%)</v>
      </c>
      <c r="O60" t="str">
        <f>[4]Tabelle2!M127</f>
        <v>Herst.v. Glas u.Glaswaren, Keramik, Verarb.v. Steinen u.Erden (0,1%)</v>
      </c>
      <c r="P60" t="str">
        <f>[4]Tabelle2!N127</f>
        <v>Wasserversorgung, Abwasserentsorgung (0,2%)</v>
      </c>
      <c r="Q60" t="str">
        <f>[4]Tabelle2!O127</f>
        <v>Kreative, künstlerische und unterhaltende Tätigkeiten (0,1%)</v>
      </c>
      <c r="R60" t="str">
        <f>[4]Tabelle2!P127</f>
        <v>Sonstiger Fahrzeugbau (0,1%)</v>
      </c>
      <c r="S60" t="str">
        <f>[4]Tabelle2!Q127</f>
        <v>Sonsti.freiberufl., wissenschaftl.u.techn.Tätigkeiten (0,2%)</v>
      </c>
      <c r="T60" t="str">
        <f>[4]Tabelle2!R127</f>
        <v>Informationsdienstleistungen (0,1%)</v>
      </c>
      <c r="U60" t="str">
        <f>[4]Tabelle2!S127</f>
        <v>Herst. von Textilien und Bekleidung, Lederwaren (0,1%)</v>
      </c>
      <c r="V60" t="str">
        <f>[4]Tabelle2!Y127</f>
        <v>Spiel-, Wett- und Lotteriewesen (0,1%)</v>
      </c>
    </row>
    <row r="61" spans="1:22" x14ac:dyDescent="0.35">
      <c r="A61">
        <f t="shared" si="0"/>
        <v>58</v>
      </c>
      <c r="B61" t="str">
        <f>[4]Tabelle2!D128</f>
        <v>Spiel-, Wett- und Lotteriewesen (0,1%)</v>
      </c>
      <c r="C61" t="str">
        <f>[4]Tabelle2!E128</f>
        <v>Herstellung von pharmazeutischen Erzeugnissen (0,1%)</v>
      </c>
      <c r="D61" t="str">
        <f>[4]Tabelle2!F128</f>
        <v>Veterinärwesen (0,1%)</v>
      </c>
      <c r="E61" t="str">
        <f>[4]Tabelle2!G128</f>
        <v>Bibl.,Archive,Museen,zoolog.u.ä.Gärten (0,1%)</v>
      </c>
      <c r="F61" t="str">
        <f>[4]Tabelle2!H128</f>
        <v>Sonstiger Fahrzeugbau (0,1%)</v>
      </c>
      <c r="G61" t="str">
        <f>[4]Tabelle2!I128</f>
        <v>Herst. v.Holz-, Flecht-, Korb- und Korkwaren (ohne Möbel) (0,0%)</v>
      </c>
      <c r="H61" s="4" t="str">
        <f>[4]Tabelle2!W128</f>
        <v>Gewinnung von Steinen und Erden (0,1%)</v>
      </c>
      <c r="I61" t="str">
        <f>[4]Tabelle2!X128</f>
        <v>Sonsti.freiberufl., wissenschaftl.u.techn.Tätigkeiten (0,2%)</v>
      </c>
      <c r="J61" t="str">
        <f>[4]Tabelle2!V128</f>
        <v>Veterinärwesen (0,1%)</v>
      </c>
      <c r="K61" t="str">
        <f>[4]Tabelle2!U128</f>
        <v>Veterinärwesen (0,1%)</v>
      </c>
      <c r="L61" t="str">
        <f>[4]Tabelle2!J128</f>
        <v>Veterinärwesen (0,1%)</v>
      </c>
      <c r="M61" t="str">
        <f>[4]Tabelle2!K128</f>
        <v>Veterinärwesen (0,1%)</v>
      </c>
      <c r="N61" t="str">
        <f>[4]Tabelle2!L128</f>
        <v>Tabakverarbeitung (0,1%)</v>
      </c>
      <c r="O61" t="str">
        <f>[4]Tabelle2!M128</f>
        <v>Herstellung von Möbeln (0,1%)</v>
      </c>
      <c r="P61" t="str">
        <f>[4]Tabelle2!N128</f>
        <v>Spiel-, Wett- und Lotteriewesen (0,1%)</v>
      </c>
      <c r="Q61" t="str">
        <f>[4]Tabelle2!O128</f>
        <v>Bibl.,Archive,Museen,zoolog.u.ä.Gärten (0,1%)</v>
      </c>
      <c r="R61" t="str">
        <f>[4]Tabelle2!P128</f>
        <v>Veterinärwesen (0,1%)</v>
      </c>
      <c r="S61" t="str">
        <f>[4]Tabelle2!Q128</f>
        <v>Kreative, künstlerische und unterhaltende Tätigkeiten (0,1%)</v>
      </c>
      <c r="T61" t="str">
        <f>[4]Tabelle2!R128</f>
        <v>Gewinnung von Steinen und Erden (0,1%)</v>
      </c>
      <c r="U61" t="str">
        <f>[4]Tabelle2!S128</f>
        <v>Informationsdienstleistungen (0,1%)</v>
      </c>
      <c r="V61" t="str">
        <f>[4]Tabelle2!Y128</f>
        <v>Veterinärwesen (0,1%)</v>
      </c>
    </row>
    <row r="62" spans="1:22" x14ac:dyDescent="0.35">
      <c r="A62">
        <f t="shared" si="0"/>
        <v>59</v>
      </c>
      <c r="B62" t="str">
        <f>[4]Tabelle2!D129</f>
        <v>Reisebüros, Reiseveranst.u.Erbr.sonst.Reservierungs-DL (0,1%)</v>
      </c>
      <c r="C62" t="str">
        <f>[4]Tabelle2!E129</f>
        <v>Sonsti.freiberufl., wissenschaftl.u.techn.Tätigkeiten (0,1%)</v>
      </c>
      <c r="D62" t="str">
        <f>[4]Tabelle2!F129</f>
        <v>Spiel-, Wett- und Lotteriewesen (0,1%)</v>
      </c>
      <c r="E62" t="str">
        <f>[4]Tabelle2!G129</f>
        <v>Herst. von Textilien und Bekleidung, Lederwaren (0,1%)</v>
      </c>
      <c r="F62" t="str">
        <f>[4]Tabelle2!H129</f>
        <v>Veterinärwesen (0,1%)</v>
      </c>
      <c r="G62" t="str">
        <f>[4]Tabelle2!I129</f>
        <v>Herstellung von Papier, Pappe und Waren daraus (0,0%)</v>
      </c>
      <c r="H62" s="4" t="str">
        <f>[4]Tabelle2!W129</f>
        <v>Veterinärwesen (0,1%)</v>
      </c>
      <c r="I62" t="str">
        <f>[4]Tabelle2!X129</f>
        <v>Veterinärwesen (0,1%)</v>
      </c>
      <c r="J62" t="str">
        <f>[4]Tabelle2!V129</f>
        <v>Bibl.,Archive,Museen,zoolog.u.ä.Gärten (0,1%)</v>
      </c>
      <c r="K62" t="str">
        <f>[4]Tabelle2!U129</f>
        <v>Gewinnung von Steinen und Erden (0,1%)</v>
      </c>
      <c r="L62" t="str">
        <f>[4]Tabelle2!J129</f>
        <v>Bibl.,Archive,Museen,zoolog.u.ä.Gärten (0,1%)</v>
      </c>
      <c r="M62" t="str">
        <f>[4]Tabelle2!K129</f>
        <v>Spiel-, Wett- und Lotteriewesen (0,1%)</v>
      </c>
      <c r="N62" t="str">
        <f>[4]Tabelle2!L129</f>
        <v>Land- und Forstwirtschaft, Fischerei (0,0%)</v>
      </c>
      <c r="O62" t="str">
        <f>[4]Tabelle2!M129</f>
        <v>Herst. von Textilien und Bekleidung, Lederwaren (0,0%)</v>
      </c>
      <c r="P62" t="str">
        <f>[4]Tabelle2!N129</f>
        <v>Veterinärwesen (0,1%)</v>
      </c>
      <c r="Q62" t="str">
        <f>[4]Tabelle2!O129</f>
        <v>Dienstleistungen für Bergbau (0,1%)</v>
      </c>
      <c r="R62" t="str">
        <f>[4]Tabelle2!P129</f>
        <v>Kokerei und Mineralölverarbeitung (0,1%)</v>
      </c>
      <c r="S62" t="str">
        <f>[4]Tabelle2!Q129</f>
        <v>Herstellung von Möbeln (0,1%)</v>
      </c>
      <c r="T62" t="str">
        <f>[4]Tabelle2!R129</f>
        <v>Bibl.,Archive,Museen,zoolog.u.ä.Gärten (0,0%)</v>
      </c>
      <c r="U62" t="str">
        <f>[4]Tabelle2!S129</f>
        <v>Bibl.,Archive,Museen,zoolog.u.ä.Gärten (0,1%)</v>
      </c>
      <c r="V62" t="str">
        <f>[4]Tabelle2!Y129</f>
        <v>Bibl.,Archive,Museen,zoolog.u.ä.Gärten (0,1%)</v>
      </c>
    </row>
    <row r="63" spans="1:22" x14ac:dyDescent="0.35">
      <c r="A63">
        <f t="shared" si="0"/>
        <v>60</v>
      </c>
      <c r="B63" t="str">
        <f>[4]Tabelle2!D130</f>
        <v>Bergbau (0,1%)</v>
      </c>
      <c r="C63" t="str">
        <f>[4]Tabelle2!E130</f>
        <v>Gewinnung von Steinen und Erden (0,1%)</v>
      </c>
      <c r="D63" t="str">
        <f>[4]Tabelle2!F130</f>
        <v>Gewinnung von Steinen und Erden (0,1%)</v>
      </c>
      <c r="E63" t="str">
        <f>[4]Tabelle2!G130</f>
        <v>Werbung und Marktforschung (0,1%)</v>
      </c>
      <c r="F63" t="str">
        <f>[4]Tabelle2!H130</f>
        <v>Sonsti.freiberufl., wissenschaftl.u.techn.Tätigkeiten (0,1%)</v>
      </c>
      <c r="G63" t="str">
        <f>[4]Tabelle2!I130</f>
        <v>Bergbau (0,0%)</v>
      </c>
      <c r="H63" s="4" t="str">
        <f>[4]Tabelle2!W130</f>
        <v>Spiel-, Wett- und Lotteriewesen (0,1%)</v>
      </c>
      <c r="I63" t="str">
        <f>[4]Tabelle2!X130</f>
        <v>Spiel-, Wett- und Lotteriewesen (0,1%)</v>
      </c>
      <c r="J63" t="str">
        <f>[4]Tabelle2!V130</f>
        <v>Gewinnung von Steinen und Erden (0,1%)</v>
      </c>
      <c r="K63" t="str">
        <f>[4]Tabelle2!U130</f>
        <v>Bibl.,Archive,Museen,zoolog.u.ä.Gärten (0,1%)</v>
      </c>
      <c r="L63" t="str">
        <f>[4]Tabelle2!J130</f>
        <v>Gewinnung von Steinen und Erden (0,1%)</v>
      </c>
      <c r="M63" t="str">
        <f>[4]Tabelle2!K130</f>
        <v>Bibl.,Archive,Museen,zoolog.u.ä.Gärten (0,1%)</v>
      </c>
      <c r="N63" t="str">
        <f>[4]Tabelle2!L130</f>
        <v>Gewinnung von Steinen und Erden (0,0%)</v>
      </c>
      <c r="O63" t="str">
        <f>[4]Tabelle2!M130</f>
        <v>Herstellung von Papier, Pappe und Waren daraus (0,0%)</v>
      </c>
      <c r="P63" t="str">
        <f>[4]Tabelle2!N130</f>
        <v>Bibl.,Archive,Museen,zoolog.u.ä.Gärten (0,1%)</v>
      </c>
      <c r="Q63" t="str">
        <f>[4]Tabelle2!O130</f>
        <v>Informationsdienstleistungen (0,1%)</v>
      </c>
      <c r="R63" t="str">
        <f>[4]Tabelle2!P130</f>
        <v>Bibl.,Archive,Museen,zoolog.u.ä.Gärten (0,1%)</v>
      </c>
      <c r="S63" t="str">
        <f>[4]Tabelle2!Q130</f>
        <v>Informationsdienstleistungen (0,1%)</v>
      </c>
      <c r="T63" t="str">
        <f>[4]Tabelle2!R130</f>
        <v>Herst. von Textilien und Bekleidung, Lederwaren (0,0%)</v>
      </c>
      <c r="U63" t="str">
        <f>[4]Tabelle2!S130</f>
        <v>Kokerei und Mineralölverarbeitung (0,1%)</v>
      </c>
      <c r="V63" t="str">
        <f>[4]Tabelle2!Y130</f>
        <v>Gewinnung von Steinen und Erden (0,1%)</v>
      </c>
    </row>
    <row r="64" spans="1:22" x14ac:dyDescent="0.35">
      <c r="A64">
        <f t="shared" si="0"/>
        <v>61</v>
      </c>
      <c r="B64" t="str">
        <f>[4]Tabelle2!D131</f>
        <v>Informationsdienstleistungen (0,1%)</v>
      </c>
      <c r="C64" t="str">
        <f>[4]Tabelle2!E131</f>
        <v>Informationsdienstleistungen (0,1%)</v>
      </c>
      <c r="D64" t="str">
        <f>[4]Tabelle2!F131</f>
        <v>Bergbau (0,1%)</v>
      </c>
      <c r="E64" t="str">
        <f>[4]Tabelle2!G131</f>
        <v>Veterinärwesen (0,1%)</v>
      </c>
      <c r="F64" t="str">
        <f>[4]Tabelle2!H131</f>
        <v>Tabakverarbeitung (0,0%)</v>
      </c>
      <c r="G64" t="str">
        <f>[4]Tabelle2!I131</f>
        <v>Tabakverarbeitung (0,0%)</v>
      </c>
      <c r="H64" s="4" t="str">
        <f>[4]Tabelle2!W131</f>
        <v>Bergbau (0,1%)</v>
      </c>
      <c r="I64" t="str">
        <f>[4]Tabelle2!X131</f>
        <v>Bergbau (0,1%)</v>
      </c>
      <c r="J64" t="str">
        <f>[4]Tabelle2!V131</f>
        <v>Kokerei und Mineralölverarbeitung (0,1%)</v>
      </c>
      <c r="K64" t="str">
        <f>[4]Tabelle2!U131</f>
        <v>Kokerei und Mineralölverarbeitung (0,1%)</v>
      </c>
      <c r="L64" t="str">
        <f>[4]Tabelle2!J131</f>
        <v>Kokerei und Mineralölverarbeitung (0,1%)</v>
      </c>
      <c r="M64" t="str">
        <f>[4]Tabelle2!K131</f>
        <v>Bergbau (0,1%)</v>
      </c>
      <c r="N64" t="str">
        <f>[4]Tabelle2!L131</f>
        <v>Herstellung von Papier, Pappe und Waren daraus (0,0%)</v>
      </c>
      <c r="O64" t="str">
        <f>[4]Tabelle2!M131</f>
        <v>Bergbau (0,0%)</v>
      </c>
      <c r="P64" t="str">
        <f>[4]Tabelle2!N131</f>
        <v>Kokerei und Mineralölverarbeitung (0,0%)</v>
      </c>
      <c r="Q64" t="str">
        <f>[4]Tabelle2!O131</f>
        <v>Gewinnung von Steinen und Erden (0,1%)</v>
      </c>
      <c r="R64" t="str">
        <f>[4]Tabelle2!P131</f>
        <v>Gewinnung von Steinen und Erden (0,1%)</v>
      </c>
      <c r="S64" t="str">
        <f>[4]Tabelle2!Q131</f>
        <v>Bibl.,Archive,Museen,zoolog.u.ä.Gärten (0,1%)</v>
      </c>
      <c r="T64" t="str">
        <f>[4]Tabelle2!R131</f>
        <v>Herstellung von Papier, Pappe und Waren daraus (0,0%)</v>
      </c>
      <c r="U64" t="str">
        <f>[4]Tabelle2!S131</f>
        <v>Gewinnung von Steinen und Erden (0,1%)</v>
      </c>
      <c r="V64" t="str">
        <f>[4]Tabelle2!Y131</f>
        <v>Kokerei und Mineralölverarbeitung (0,1%)</v>
      </c>
    </row>
    <row r="65" spans="1:33" x14ac:dyDescent="0.35">
      <c r="A65">
        <f t="shared" si="0"/>
        <v>62</v>
      </c>
      <c r="B65" t="str">
        <f>[4]Tabelle2!D132</f>
        <v>Gewinnung von Steinen und Erden (0,1%)</v>
      </c>
      <c r="C65" t="str">
        <f>[4]Tabelle2!E132</f>
        <v>Bergbau (0,0%)</v>
      </c>
      <c r="D65" t="str">
        <f>[4]Tabelle2!F132</f>
        <v>Tabakverarbeitung (0,0%)</v>
      </c>
      <c r="E65" t="str">
        <f>[4]Tabelle2!G132</f>
        <v>Informationsdienstleistungen (0,1%)</v>
      </c>
      <c r="F65" t="str">
        <f>[4]Tabelle2!H132</f>
        <v>Dienstleistungen für Bergbau (0,0%)</v>
      </c>
      <c r="G65" t="str">
        <f>[4]Tabelle2!I132</f>
        <v>Kokerei und Mineralölverarbeitung (0,0%)</v>
      </c>
      <c r="H65" s="4" t="str">
        <f>[4]Tabelle2!W132</f>
        <v>Kokerei und Mineralölverarbeitung (0,1%)</v>
      </c>
      <c r="I65" t="str">
        <f>[4]Tabelle2!X132</f>
        <v>Kokerei und Mineralölverarbeitung (0,1%)</v>
      </c>
      <c r="J65" t="str">
        <f>[4]Tabelle2!V132</f>
        <v>Tabakverarbeitung (0,0%)</v>
      </c>
      <c r="K65" t="str">
        <f>[4]Tabelle2!U132</f>
        <v>Dienstleistungen für Bergbau (0,0%)</v>
      </c>
      <c r="L65" t="str">
        <f>[4]Tabelle2!J132</f>
        <v>Dienstleistungen für Bergbau (0,0%)</v>
      </c>
      <c r="M65" t="str">
        <f>[4]Tabelle2!K132</f>
        <v>Kokerei und Mineralölverarbeitung (0,0%)</v>
      </c>
      <c r="N65" t="str">
        <f>[4]Tabelle2!L132</f>
        <v>Kokerei und Mineralölverarbeitung (0,0%)</v>
      </c>
      <c r="O65" t="str">
        <f>[4]Tabelle2!M132</f>
        <v>Herst. v.Holz-, Flecht-, Korb- und Korkwaren (ohne Möbel) (0,0%)</v>
      </c>
      <c r="P65" t="str">
        <f>[4]Tabelle2!N132</f>
        <v>Dienstleistungen für Bergbau (0,0%)</v>
      </c>
      <c r="Q65" t="str">
        <f>[4]Tabelle2!O132</f>
        <v>Kokerei und Mineralölverarbeitung (0,1%)</v>
      </c>
      <c r="R65" t="str">
        <f>[4]Tabelle2!P132</f>
        <v>Bergbau (0,1%)</v>
      </c>
      <c r="S65" t="str">
        <f>[4]Tabelle2!Q132</f>
        <v>Kokerei und Mineralölverarbeitung (0,0%)</v>
      </c>
      <c r="T65" t="str">
        <f>[4]Tabelle2!R132</f>
        <v>Kokerei und Mineralölverarbeitung (0,0%)</v>
      </c>
      <c r="U65" t="str">
        <f>[4]Tabelle2!S132</f>
        <v>Tabakverarbeitung (0,1%)</v>
      </c>
      <c r="V65" t="str">
        <f>[4]Tabelle2!Y132</f>
        <v>Bergbau (0,0%)</v>
      </c>
    </row>
    <row r="66" spans="1:33" x14ac:dyDescent="0.35">
      <c r="A66">
        <f t="shared" si="0"/>
        <v>63</v>
      </c>
      <c r="B66" t="str">
        <f>[4]Tabelle2!D133</f>
        <v>Herst. von Textilien und Bekleidung, Lederwaren (0,1%)</v>
      </c>
      <c r="C66" t="str">
        <f>[4]Tabelle2!E133</f>
        <v>Dienstleistungen für Bergbau (0,0%)</v>
      </c>
      <c r="D66" t="str">
        <f>[4]Tabelle2!F133</f>
        <v>Kokerei und Mineralölverarbeitung (0,0%)</v>
      </c>
      <c r="E66" t="str">
        <f>[4]Tabelle2!G133</f>
        <v>Tabakverarbeitung (0,0%)</v>
      </c>
      <c r="F66" t="str">
        <f>[4]Tabelle2!H133</f>
        <v>Bergbau (0,0%)</v>
      </c>
      <c r="G66" t="str">
        <f>[4]Tabelle2!I133</f>
        <v>Gewinnung von Steinen und Erden (0,0%)</v>
      </c>
      <c r="H66" s="4" t="str">
        <f>[4]Tabelle2!W133</f>
        <v>Dienstleistungen für Bergbau (0,0%)</v>
      </c>
      <c r="I66" t="str">
        <f>[4]Tabelle2!X133</f>
        <v>Dienstleistungen für Bergbau (0,0%)</v>
      </c>
      <c r="J66" t="str">
        <f>[4]Tabelle2!V133</f>
        <v>Dienstleistungen für Bergbau (0,0%)</v>
      </c>
      <c r="K66" t="str">
        <f>[4]Tabelle2!U133</f>
        <v>Tabakverarbeitung (0,0%)</v>
      </c>
      <c r="L66" t="str">
        <f>[4]Tabelle2!J133</f>
        <v>Tabakverarbeitung (0,0%)</v>
      </c>
      <c r="M66" t="str">
        <f>[4]Tabelle2!K133</f>
        <v>Tabakverarbeitung (0,0%)</v>
      </c>
      <c r="N66" t="str">
        <f>[4]Tabelle2!L133</f>
        <v>Dienstleistungen für Bergbau (0,0%)</v>
      </c>
      <c r="O66" t="str">
        <f>[4]Tabelle2!M133</f>
        <v>Gewinnung von Steinen und Erden (0,0%)</v>
      </c>
      <c r="P66" t="str">
        <f>[4]Tabelle2!N133</f>
        <v>Bergbau (0,0%)</v>
      </c>
      <c r="Q66" t="str">
        <f>[4]Tabelle2!O133</f>
        <v>Bergbau (0,0%)</v>
      </c>
      <c r="R66" t="str">
        <f>[4]Tabelle2!P133</f>
        <v>Dienstleistungen für Bergbau (0,0%)</v>
      </c>
      <c r="S66" t="str">
        <f>[4]Tabelle2!Q133</f>
        <v>Dienstleistungen für Bergbau (0,0%)</v>
      </c>
      <c r="T66" t="str">
        <f>[4]Tabelle2!R133</f>
        <v>Dienstleistungen für Bergbau (0,0%)</v>
      </c>
      <c r="U66" t="str">
        <f>[4]Tabelle2!S133</f>
        <v>Dienstleistungen für Bergbau (0,0%)</v>
      </c>
      <c r="V66" t="str">
        <f>[4]Tabelle2!Y133</f>
        <v>Dienstleistungen für Bergbau (0,0%)</v>
      </c>
    </row>
    <row r="67" spans="1:33" x14ac:dyDescent="0.35">
      <c r="A67">
        <f t="shared" si="0"/>
        <v>64</v>
      </c>
      <c r="B67" t="str">
        <f>[4]Tabelle2!D134</f>
        <v>Tabakverarbeitung (0,0%)</v>
      </c>
      <c r="C67" t="str">
        <f>[4]Tabelle2!E134</f>
        <v>Tabakverarbeitung (0,0%)</v>
      </c>
      <c r="D67" t="str">
        <f>[4]Tabelle2!F134</f>
        <v>Dienstleistungen für Bergbau (0,0%)</v>
      </c>
      <c r="E67" t="str">
        <f>[4]Tabelle2!G134</f>
        <v>Dienstleistungen für Bergbau (0,0%)</v>
      </c>
      <c r="F67" t="str">
        <f>[4]Tabelle2!H134</f>
        <v>Kokerei und Mineralölverarbeitung (0,0%)</v>
      </c>
      <c r="G67" t="str">
        <f>[4]Tabelle2!I134</f>
        <v>Dienstleistungen für Bergbau (0,0%)</v>
      </c>
      <c r="H67" s="4" t="str">
        <f>[4]Tabelle2!W134</f>
        <v>Tabakverarbeitung (0,0%)</v>
      </c>
      <c r="I67" t="str">
        <f>[4]Tabelle2!X134</f>
        <v>Tabakverarbeitung (0,0%)</v>
      </c>
      <c r="J67" t="str">
        <f>[4]Tabelle2!V134</f>
        <v>Bergbau (0,0%)</v>
      </c>
      <c r="K67" t="str">
        <f>[4]Tabelle2!U134</f>
        <v>Bergbau (0,0%)</v>
      </c>
      <c r="L67" t="str">
        <f>[4]Tabelle2!J134</f>
        <v>Bergbau (0,0%)</v>
      </c>
      <c r="M67" t="str">
        <f>[4]Tabelle2!K134</f>
        <v>Dienstleistungen für Bergbau (0,0%)</v>
      </c>
      <c r="N67" t="str">
        <f>[4]Tabelle2!L134</f>
        <v>Bergbau (0,0%)</v>
      </c>
      <c r="O67" t="str">
        <f>[4]Tabelle2!M134</f>
        <v>Dienstleistungen für Bergbau (0,0%)</v>
      </c>
      <c r="P67" t="str">
        <f>[4]Tabelle2!N134</f>
        <v>Tabakverarbeitung (0,0%)</v>
      </c>
      <c r="Q67" t="str">
        <f>[4]Tabelle2!O134</f>
        <v>Tabakverarbeitung (0,0%)</v>
      </c>
      <c r="R67" t="str">
        <f>[4]Tabelle2!P134</f>
        <v>Tabakverarbeitung (0,0%)</v>
      </c>
      <c r="S67" t="str">
        <f>[4]Tabelle2!Q134</f>
        <v>Bergbau (0,0%)</v>
      </c>
      <c r="T67" t="str">
        <f>[4]Tabelle2!R134</f>
        <v>Bergbau (0,0%)</v>
      </c>
      <c r="U67" t="str">
        <f>[4]Tabelle2!S134</f>
        <v>Bergbau (0,0%)</v>
      </c>
      <c r="V67" t="str">
        <f>[4]Tabelle2!Y134</f>
        <v>Tabakverarbeitung (0,0%)</v>
      </c>
    </row>
    <row r="69" spans="1:33" x14ac:dyDescent="0.35">
      <c r="A69" t="s">
        <v>447</v>
      </c>
    </row>
    <row r="70" spans="1:33" x14ac:dyDescent="0.35">
      <c r="A70" t="s">
        <v>448</v>
      </c>
    </row>
    <row r="72" spans="1:33" x14ac:dyDescent="0.35">
      <c r="A72" s="4" t="s">
        <v>449</v>
      </c>
    </row>
    <row r="73" spans="1:33" x14ac:dyDescent="0.35">
      <c r="A73">
        <v>1</v>
      </c>
      <c r="B73" t="str">
        <f>[4]Tabelle3!D29</f>
        <v>Nahrungs- und Genussmittel (14,5%)</v>
      </c>
      <c r="C73" t="str">
        <f>[4]Tabelle3!E29</f>
        <v>Nahrungs- und Genussmittel (24,0%)</v>
      </c>
      <c r="D73" t="str">
        <f>[4]Tabelle3!F29</f>
        <v>Herstellung von Kraftwagen und Kraftwagenteilen (13,9%)</v>
      </c>
      <c r="E73" t="str">
        <f>[4]Tabelle3!G29</f>
        <v>Nahrungs- und Genussmittel (18,6%)</v>
      </c>
      <c r="F73" t="str">
        <f>[4]Tabelle3!H29</f>
        <v>Herstellung von Metallerzeugnissen (15,4%)</v>
      </c>
      <c r="G73" t="str">
        <f>[4]Tabelle3!I29</f>
        <v>Herstellung von elektrischen Ausrüstungen (14,4%)</v>
      </c>
      <c r="H73" s="4" t="str">
        <f>[4]Tabelle3!W29</f>
        <v>Nahrungs- und Genussmittel (13,8%)</v>
      </c>
      <c r="I73" t="str">
        <f>[4]Tabelle3!X29</f>
        <v>Nahrungs- und Genussmittel (13,8%)</v>
      </c>
      <c r="J73" t="str">
        <f>[4]Tabelle3!V29</f>
        <v>Maschinenbau (16,2%)</v>
      </c>
      <c r="K73" t="str">
        <f>[4]Tabelle3!U29</f>
        <v>Maschinenbau (16,4%)</v>
      </c>
      <c r="L73" t="str">
        <f>[4]Tabelle3!J29</f>
        <v>Maschinenbau (21,8%)</v>
      </c>
      <c r="M73" t="str">
        <f>[4]Tabelle3!K29</f>
        <v>Herstellung von Kraftwagen und Kraftwagenteilen (17,7%)</v>
      </c>
      <c r="N73" t="str">
        <f>[4]Tabelle3!L29</f>
        <v>Herstellung von Kraftwagen und Kraftwagenteilen (27,3%)</v>
      </c>
      <c r="O73" t="str">
        <f>[4]Tabelle3!M29</f>
        <v>Sonstiger Fahrzeugbau (28,9%)</v>
      </c>
      <c r="P73" t="str">
        <f>[4]Tabelle3!N29</f>
        <v>Herstellung von Kraftwagen und Kraftwagenteilen (11,8%)</v>
      </c>
      <c r="Q73" t="str">
        <f>[4]Tabelle3!O29</f>
        <v>Herstellung von Kraftwagen und Kraftwagenteilen (21,0%)</v>
      </c>
      <c r="R73" t="str">
        <f>[4]Tabelle3!P29</f>
        <v>Maschinenbau (16,0%)</v>
      </c>
      <c r="S73" t="str">
        <f>[4]Tabelle3!Q29</f>
        <v>Herstellung von chemischen Erzeugnissen (16,1%)</v>
      </c>
      <c r="T73" t="str">
        <f>[4]Tabelle3!R29</f>
        <v>Herstellung von Kraftwagen und Kraftwagenteilen (23,5%)</v>
      </c>
      <c r="U73" t="str">
        <f>[4]Tabelle3!S29</f>
        <v>Nahrungs- und Genussmittel (18,3%)</v>
      </c>
      <c r="V73" t="str">
        <f>[4]Tabelle3!Z29</f>
        <v>Maschinenbau (15,5%)</v>
      </c>
    </row>
    <row r="74" spans="1:33" x14ac:dyDescent="0.35">
      <c r="A74">
        <f>A73+1</f>
        <v>2</v>
      </c>
      <c r="B74" t="str">
        <f>[4]Tabelle3!D30</f>
        <v>Herstellung von Kraftwagen und Kraftwagenteilen (12,5%)</v>
      </c>
      <c r="C74" t="str">
        <f>[4]Tabelle3!E30</f>
        <v>Herstellung von Metallerzeugnissen (11,8%)</v>
      </c>
      <c r="D74" t="str">
        <f>[4]Tabelle3!F30</f>
        <v>Herstellung von Metallerzeugnissen (13,9%)</v>
      </c>
      <c r="E74" t="str">
        <f>[4]Tabelle3!G30</f>
        <v>Herstellung von Metallerzeugnissen (12,6%)</v>
      </c>
      <c r="F74" t="str">
        <f>[4]Tabelle3!H30</f>
        <v>Nahrungs- und Genussmittel (12,2%)</v>
      </c>
      <c r="G74" t="str">
        <f>[4]Tabelle3!I30</f>
        <v>Nahrungs- und Genussmittel (13,5%)</v>
      </c>
      <c r="H74" s="4" t="str">
        <f>[4]Tabelle3!W30</f>
        <v>Herstellung von Metallerzeugnissen (12,8%)</v>
      </c>
      <c r="I74" t="str">
        <f>[4]Tabelle3!X30</f>
        <v>Herstellung von Metallerzeugnissen (13,5%)</v>
      </c>
      <c r="J74" t="str">
        <f>[4]Tabelle3!V30</f>
        <v>Herstellung von Kraftwagen und Kraftwagenteilen (13,4%)</v>
      </c>
      <c r="K74" t="str">
        <f>[4]Tabelle3!U30</f>
        <v>Herstellung von Kraftwagen und Kraftwagenteilen (13,5%)</v>
      </c>
      <c r="L74" t="str">
        <f>[4]Tabelle3!J30</f>
        <v>Herstellung von Kraftwagen und Kraftwagenteilen (16,2%)</v>
      </c>
      <c r="M74" t="str">
        <f>[4]Tabelle3!K30</f>
        <v>Maschinenbau (16,9%)</v>
      </c>
      <c r="N74" t="str">
        <f>[4]Tabelle3!L30</f>
        <v>Sonstiger Fahrzeugbau (13,9%)</v>
      </c>
      <c r="O74" t="str">
        <f>[4]Tabelle3!M30</f>
        <v>Maschinenbau (12,2%)</v>
      </c>
      <c r="P74" t="str">
        <f>[4]Tabelle3!N30</f>
        <v>Maschinenbau (11,0%)</v>
      </c>
      <c r="Q74" t="str">
        <f>[4]Tabelle3!O30</f>
        <v>Nahrungs- und Genussmittel (16,8%)</v>
      </c>
      <c r="R74" t="str">
        <f>[4]Tabelle3!P30</f>
        <v>Herstellung von Metallerzeugnissen (15,2%)</v>
      </c>
      <c r="S74" t="str">
        <f>[4]Tabelle3!Q30</f>
        <v>Maschinenbau (14,0%)</v>
      </c>
      <c r="T74" t="str">
        <f>[4]Tabelle3!R30</f>
        <v>Herstellung von Metallerzeugnissen (14,5%)</v>
      </c>
      <c r="U74" t="str">
        <f>[4]Tabelle3!S30</f>
        <v>Maschinenbau (15,6%)</v>
      </c>
      <c r="V74" t="str">
        <f>[4]Tabelle3!Z30</f>
        <v>Herstellung von Kraftwagen und Kraftwagenteilen (12,9%)</v>
      </c>
      <c r="AA74">
        <f>[4]Tabelle3!Y30</f>
        <v>0</v>
      </c>
      <c r="AC74">
        <f>[4]Tabelle3!AE30</f>
        <v>0</v>
      </c>
      <c r="AD74">
        <f>[4]Tabelle3!AF30</f>
        <v>0</v>
      </c>
      <c r="AE74">
        <f>[4]Tabelle3!AG30</f>
        <v>0</v>
      </c>
      <c r="AF74">
        <f>[4]Tabelle3!AH30</f>
        <v>0</v>
      </c>
      <c r="AG74">
        <f>[4]Tabelle3!AI30</f>
        <v>0</v>
      </c>
    </row>
    <row r="75" spans="1:33" x14ac:dyDescent="0.35">
      <c r="A75">
        <f t="shared" ref="A75:A93" si="1">A74+1</f>
        <v>3</v>
      </c>
      <c r="B75" t="str">
        <f>[4]Tabelle3!D31</f>
        <v>Herstellung von Metallerzeugnissen (11,3%)</v>
      </c>
      <c r="C75" t="str">
        <f>[4]Tabelle3!E31</f>
        <v>Maschinenbau (10,1%)</v>
      </c>
      <c r="D75" t="str">
        <f>[4]Tabelle3!F31</f>
        <v>Maschinenbau (12,5%)</v>
      </c>
      <c r="E75" t="str">
        <f>[4]Tabelle3!G31</f>
        <v>Maschinenbau (10,9%)</v>
      </c>
      <c r="F75" t="str">
        <f>[4]Tabelle3!H31</f>
        <v>Hast.v.DV-geräten, elektr. und optischen Erzeugnissen (11,7%)</v>
      </c>
      <c r="G75" t="str">
        <f>[4]Tabelle3!I31</f>
        <v>Hast.v.DV-geräten, elektr. und optischen Erzeugnissen (10,8%)</v>
      </c>
      <c r="H75" s="4" t="str">
        <f>[4]Tabelle3!W31</f>
        <v>Maschinenbau (10,3%)</v>
      </c>
      <c r="I75" t="str">
        <f>[4]Tabelle3!X31</f>
        <v>Maschinenbau (10,8%)</v>
      </c>
      <c r="J75" t="str">
        <f>[4]Tabelle3!V31</f>
        <v>Herstellung von Metallerzeugnissen (10,9%)</v>
      </c>
      <c r="K75" t="str">
        <f>[4]Tabelle3!U31</f>
        <v>Herstellung von Metallerzeugnissen (11,0%)</v>
      </c>
      <c r="L75" t="str">
        <f>[4]Tabelle3!J31</f>
        <v>Herstellung von Metallerzeugnissen (12,0%)</v>
      </c>
      <c r="M75" t="str">
        <f>[4]Tabelle3!K31</f>
        <v>Nahrungs- und Genussmittel (9,7%)</v>
      </c>
      <c r="N75" t="str">
        <f>[4]Tabelle3!L31</f>
        <v>Nahrungs- und Genussmittel (11,3%)</v>
      </c>
      <c r="O75" t="str">
        <f>[4]Tabelle3!M31</f>
        <v>Herstellung von chemischen Erzeugnissen (8,4%)</v>
      </c>
      <c r="P75" t="str">
        <f>[4]Tabelle3!N31</f>
        <v>Nahrungs- und Genussmittel (10,1%)</v>
      </c>
      <c r="Q75" t="str">
        <f>[4]Tabelle3!O31</f>
        <v>Maschinenbau (11,1%)</v>
      </c>
      <c r="R75" t="str">
        <f>[4]Tabelle3!P31</f>
        <v>Nahrungs- und Genussmittel (11,3%)</v>
      </c>
      <c r="S75" t="str">
        <f>[4]Tabelle3!Q31</f>
        <v>Nahrungs- und Genussmittel (11,1%)</v>
      </c>
      <c r="T75" t="str">
        <f>[4]Tabelle3!R31</f>
        <v>Maschinenbau (14,3%)</v>
      </c>
      <c r="U75" t="str">
        <f>[4]Tabelle3!S31</f>
        <v>Herstellung von Metallerzeugnissen (8,0%)</v>
      </c>
      <c r="V75" t="str">
        <f>[4]Tabelle3!Z31</f>
        <v>Herstellung von Metallerzeugnissen (11,2%)</v>
      </c>
      <c r="AA75">
        <f>[4]Tabelle3!Y31</f>
        <v>0</v>
      </c>
      <c r="AC75">
        <f>[4]Tabelle3!AE31</f>
        <v>0</v>
      </c>
      <c r="AD75">
        <f>[4]Tabelle3!AF31</f>
        <v>0</v>
      </c>
      <c r="AE75">
        <f>[4]Tabelle3!AG31</f>
        <v>0</v>
      </c>
      <c r="AF75">
        <f>[4]Tabelle3!AH31</f>
        <v>0</v>
      </c>
      <c r="AG75">
        <f>[4]Tabelle3!AI31</f>
        <v>0</v>
      </c>
    </row>
    <row r="76" spans="1:33" x14ac:dyDescent="0.35">
      <c r="A76">
        <f t="shared" si="1"/>
        <v>4</v>
      </c>
      <c r="B76" t="str">
        <f>[4]Tabelle3!D32</f>
        <v>Herstellung von Gummi- und Kunststoffwaren (6,5%)</v>
      </c>
      <c r="C76" t="str">
        <f>[4]Tabelle3!E32</f>
        <v>Herstellung von sonstigen Waren (6,4%)</v>
      </c>
      <c r="D76" t="str">
        <f>[4]Tabelle3!F32</f>
        <v>Nahrungs- und Genussmittel (10,3%)</v>
      </c>
      <c r="E76" t="str">
        <f>[4]Tabelle3!G32</f>
        <v>Herstellung von chemischen Erzeugnissen (9,5%)</v>
      </c>
      <c r="F76" t="str">
        <f>[4]Tabelle3!H32</f>
        <v>Maschinenbau (11,3%)</v>
      </c>
      <c r="G76" t="str">
        <f>[4]Tabelle3!I32</f>
        <v>Herstellung von sonstigen Waren (8,3%)</v>
      </c>
      <c r="H76" s="4" t="str">
        <f>[4]Tabelle3!W32</f>
        <v>Herstellung von Kraftwagen und Kraftwagenteilen (9,1%)</v>
      </c>
      <c r="I76" t="str">
        <f>[4]Tabelle3!X32</f>
        <v>Herstellung von Kraftwagen und Kraftwagenteilen (9,8%)</v>
      </c>
      <c r="J76" t="str">
        <f>[4]Tabelle3!V32</f>
        <v>Nahrungs- und Genussmittel (10,4%)</v>
      </c>
      <c r="K76" t="str">
        <f>[4]Tabelle3!U32</f>
        <v>Nahrungs- und Genussmittel (10,3%)</v>
      </c>
      <c r="L76" t="str">
        <f>[4]Tabelle3!J32</f>
        <v>Hast.v.DV-geräten, elektr. und optischen Erzeugnissen (8,8%)</v>
      </c>
      <c r="M76" t="str">
        <f>[4]Tabelle3!K32</f>
        <v>Herstellung von Metallerzeugnissen (8,2%)</v>
      </c>
      <c r="N76" t="str">
        <f>[4]Tabelle3!L32</f>
        <v>Maschinenbau (8,8%)</v>
      </c>
      <c r="O76" t="str">
        <f>[4]Tabelle3!M32</f>
        <v>Herstellung von sonstigen Waren (7,3%)</v>
      </c>
      <c r="P76" t="str">
        <f>[4]Tabelle3!N32</f>
        <v>Herstellung von Metallerzeugnissen (10,0%)</v>
      </c>
      <c r="Q76" t="str">
        <f>[4]Tabelle3!O32</f>
        <v>Herstellung von Metallerzeugnissen (8,8%)</v>
      </c>
      <c r="R76" t="str">
        <f>[4]Tabelle3!P32</f>
        <v>Metallerzeugung und -bearbeitung (7,9%)</v>
      </c>
      <c r="S76" t="str">
        <f>[4]Tabelle3!Q32</f>
        <v>Herstellung von Metallerzeugnissen (11,1%)</v>
      </c>
      <c r="T76" t="str">
        <f>[4]Tabelle3!R32</f>
        <v>Metallerzeugung und -bearbeitung (11,5%)</v>
      </c>
      <c r="U76" t="str">
        <f>[4]Tabelle3!S32</f>
        <v>Hast.v.DV-geräten, elektr. und optischen Erzeugnissen (8,0%)</v>
      </c>
      <c r="V76" t="str">
        <f>[4]Tabelle3!Z32</f>
        <v>Nahrungs- und Genussmittel (10,7%)</v>
      </c>
      <c r="AA76">
        <f>[4]Tabelle3!Y32</f>
        <v>0</v>
      </c>
      <c r="AC76">
        <f>[4]Tabelle3!AE32</f>
        <v>0</v>
      </c>
      <c r="AD76">
        <f>[4]Tabelle3!AF32</f>
        <v>0</v>
      </c>
      <c r="AE76">
        <f>[4]Tabelle3!AG32</f>
        <v>0</v>
      </c>
      <c r="AF76">
        <f>[4]Tabelle3!AH32</f>
        <v>0</v>
      </c>
      <c r="AG76">
        <f>[4]Tabelle3!AI32</f>
        <v>0</v>
      </c>
    </row>
    <row r="77" spans="1:33" x14ac:dyDescent="0.35">
      <c r="A77">
        <f t="shared" si="1"/>
        <v>5</v>
      </c>
      <c r="B77" t="str">
        <f>[4]Tabelle3!D33</f>
        <v>Reparatur und Installation von Maschinen und Ausrüstungen (6,1%)</v>
      </c>
      <c r="C77" t="str">
        <f>[4]Tabelle3!E33</f>
        <v>Reparatur und Installation von Maschinen und Ausrüstungen (5,9%)</v>
      </c>
      <c r="D77" t="str">
        <f>[4]Tabelle3!F33</f>
        <v>Hast.v.DV-geräten, elektr. und optischen Erzeugnissen (8,1%)</v>
      </c>
      <c r="E77" t="str">
        <f>[4]Tabelle3!G33</f>
        <v>Herst.v. Glas u.Glaswaren, Keramik, Verarb.v. Steinen u.Erden (6,3%)</v>
      </c>
      <c r="F77" t="str">
        <f>[4]Tabelle3!H33</f>
        <v>Herstellung von Gummi- und Kunststoffwaren (8,2%)</v>
      </c>
      <c r="G77" t="str">
        <f>[4]Tabelle3!I33</f>
        <v>Herstellung von Metallerzeugnissen (7,8%)</v>
      </c>
      <c r="H77" s="4" t="str">
        <f>[4]Tabelle3!W33</f>
        <v>Hast.v.DV-geräten, elektr. und optischen Erzeugnissen (7,5%)</v>
      </c>
      <c r="I77" t="str">
        <f>[4]Tabelle3!X33</f>
        <v>Hast.v.DV-geräten, elektr. und optischen Erzeugnissen (7,1%)</v>
      </c>
      <c r="J77" t="str">
        <f>[4]Tabelle3!V33</f>
        <v>Hast.v.DV-geräten, elektr. und optischen Erzeugnissen (6,4%)</v>
      </c>
      <c r="K77" t="str">
        <f>[4]Tabelle3!U33</f>
        <v>Hast.v.DV-geräten, elektr. und optischen Erzeugnissen (6,3%)</v>
      </c>
      <c r="L77" t="str">
        <f>[4]Tabelle3!J33</f>
        <v>Herstellung von elektrischen Ausrüstungen (6,3%)</v>
      </c>
      <c r="M77" t="str">
        <f>[4]Tabelle3!K33</f>
        <v>Hast.v.DV-geräten, elektr. und optischen Erzeugnissen (7,7%)</v>
      </c>
      <c r="N77" t="str">
        <f>[4]Tabelle3!L33</f>
        <v>Reparatur und Installation von Maschinen und Ausrüstungen (7,2%)</v>
      </c>
      <c r="O77" t="str">
        <f>[4]Tabelle3!M33</f>
        <v>Nahrungs- und Genussmittel (7,1%)</v>
      </c>
      <c r="P77" t="str">
        <f>[4]Tabelle3!N33</f>
        <v>Herstellung von pharmazeutischen Erzeugnissen (9,2%)</v>
      </c>
      <c r="Q77" t="str">
        <f>[4]Tabelle3!O33</f>
        <v>Herstellung von Gummi- und Kunststoffwaren (6,6%)</v>
      </c>
      <c r="R77" t="str">
        <f>[4]Tabelle3!P33</f>
        <v>Herstellung von chemischen Erzeugnissen (7,8%)</v>
      </c>
      <c r="S77" t="str">
        <f>[4]Tabelle3!Q33</f>
        <v>Herstellung von Kraftwagen und Kraftwagenteilen (8,8%)</v>
      </c>
      <c r="T77" t="str">
        <f>[4]Tabelle3!R33</f>
        <v>Nahrungs- und Genussmittel (10,8%)</v>
      </c>
      <c r="U77" t="str">
        <f>[4]Tabelle3!S33</f>
        <v>Herstellung von sonstigen Waren (7,3%)</v>
      </c>
      <c r="V77" t="str">
        <f>[4]Tabelle3!Z33</f>
        <v>Hast.v.DV-geräten, elektr. und optischen Erzeugnissen (6,44%)</v>
      </c>
      <c r="AA77">
        <f>[4]Tabelle3!Y33</f>
        <v>0</v>
      </c>
      <c r="AC77">
        <f>[4]Tabelle3!AE33</f>
        <v>0</v>
      </c>
      <c r="AD77">
        <f>[4]Tabelle3!AF33</f>
        <v>0</v>
      </c>
      <c r="AE77">
        <f>[4]Tabelle3!AG33</f>
        <v>0</v>
      </c>
      <c r="AF77">
        <f>[4]Tabelle3!AH33</f>
        <v>0</v>
      </c>
      <c r="AG77">
        <f>[4]Tabelle3!AI33</f>
        <v>0</v>
      </c>
    </row>
    <row r="78" spans="1:33" x14ac:dyDescent="0.35">
      <c r="A78">
        <f t="shared" si="1"/>
        <v>6</v>
      </c>
      <c r="B78" t="str">
        <f>[4]Tabelle3!D34</f>
        <v>Sonstiger Fahrzeugbau (6,1%)</v>
      </c>
      <c r="C78" t="str">
        <f>[4]Tabelle3!E34</f>
        <v>Sonstiger Fahrzeugbau (5,3%)</v>
      </c>
      <c r="D78" t="str">
        <f>[4]Tabelle3!F34</f>
        <v>Herstellung von elektrischen Ausrüstungen (5,7%)</v>
      </c>
      <c r="E78" t="str">
        <f>[4]Tabelle3!G34</f>
        <v>Herstellung von Gummi- und Kunststoffwaren (5,1%)</v>
      </c>
      <c r="F78" t="str">
        <f>[4]Tabelle3!H34</f>
        <v>Herstellung von Kraftwagen und Kraftwagenteilen (7,8%)</v>
      </c>
      <c r="G78" t="str">
        <f>[4]Tabelle3!I34</f>
        <v>Maschinenbau (6,5%)</v>
      </c>
      <c r="H78" s="4" t="str">
        <f>[4]Tabelle3!W34</f>
        <v>Herstellung von elektrischen Ausrüstungen (5,6%)</v>
      </c>
      <c r="I78" t="str">
        <f>[4]Tabelle3!X34</f>
        <v>Herstellung von Gummi- und Kunststoffwaren (5,5%)</v>
      </c>
      <c r="J78" t="str">
        <f>[4]Tabelle3!V34</f>
        <v>Herstellung von elektrischen Ausrüstungen (5,5%)</v>
      </c>
      <c r="K78" t="str">
        <f>[4]Tabelle3!U34</f>
        <v>Herstellung von Gummi- und Kunststoffwaren (5,4%)</v>
      </c>
      <c r="L78" t="str">
        <f>[4]Tabelle3!J34</f>
        <v>Nahrungs- und Genussmittel (6,2%)</v>
      </c>
      <c r="M78" t="str">
        <f>[4]Tabelle3!K34</f>
        <v>Herstellung von elektrischen Ausrüstungen (6,0%)</v>
      </c>
      <c r="N78" t="str">
        <f>[4]Tabelle3!L34</f>
        <v>Metallerzeugung und -bearbeitung (7,2%)</v>
      </c>
      <c r="O78" t="str">
        <f>[4]Tabelle3!M34</f>
        <v>Hast.v.DV-geräten, elektr. und optischen Erzeugnissen (6,8%)</v>
      </c>
      <c r="P78" t="str">
        <f>[4]Tabelle3!N34</f>
        <v>Herstellung von Gummi- und Kunststoffwaren (7,2%)</v>
      </c>
      <c r="Q78" t="str">
        <f>[4]Tabelle3!O34</f>
        <v>Herstellung von chemischen Erzeugnissen (4,0%)</v>
      </c>
      <c r="R78" t="str">
        <f>[4]Tabelle3!P34</f>
        <v>Herstellung von elektrischen Ausrüstungen (6,1%)</v>
      </c>
      <c r="S78" t="str">
        <f>[4]Tabelle3!Q34</f>
        <v>Herstellung von Gummi- und Kunststoffwaren (7,0%)</v>
      </c>
      <c r="T78" t="str">
        <f>[4]Tabelle3!R34</f>
        <v>Herstellung von sonstigen Waren (3,9%)</v>
      </c>
      <c r="U78" t="str">
        <f>[4]Tabelle3!S34</f>
        <v>Sonstiger Fahrzeugbau (6,3%)</v>
      </c>
      <c r="V78" t="str">
        <f>[4]Tabelle3!Z34</f>
        <v>Herstellung von elektrischen Ausrüstungen (5,36%)</v>
      </c>
      <c r="AA78">
        <f>[4]Tabelle3!Y34</f>
        <v>0</v>
      </c>
      <c r="AC78">
        <f>[4]Tabelle3!AE34</f>
        <v>0</v>
      </c>
      <c r="AD78">
        <f>[4]Tabelle3!AF34</f>
        <v>0</v>
      </c>
      <c r="AE78">
        <f>[4]Tabelle3!AG34</f>
        <v>0</v>
      </c>
      <c r="AF78">
        <f>[4]Tabelle3!AH34</f>
        <v>0</v>
      </c>
      <c r="AG78">
        <f>[4]Tabelle3!AI34</f>
        <v>0</v>
      </c>
    </row>
    <row r="79" spans="1:33" x14ac:dyDescent="0.35">
      <c r="A79">
        <f t="shared" si="1"/>
        <v>7</v>
      </c>
      <c r="B79" t="str">
        <f>[4]Tabelle3!D35</f>
        <v>Maschinenbau (5,9%)</v>
      </c>
      <c r="C79" t="str">
        <f>[4]Tabelle3!E35</f>
        <v>Herst. v.Holz-, Flecht-, Korb- und Korkwaren (ohne Möbel) (4,9%)</v>
      </c>
      <c r="D79" t="str">
        <f>[4]Tabelle3!F35</f>
        <v>Herstellung von Gummi- und Kunststoffwaren (4,3%)</v>
      </c>
      <c r="E79" t="str">
        <f>[4]Tabelle3!G35</f>
        <v>Metallerzeugung und -bearbeitung (4,8%)</v>
      </c>
      <c r="F79" t="str">
        <f>[4]Tabelle3!H35</f>
        <v>Herst.v. Glas u.Glaswaren, Keramik, Verarb.v. Steinen u.Erden (5,3%)</v>
      </c>
      <c r="G79" t="str">
        <f>[4]Tabelle3!I35</f>
        <v>Herstellung von pharmazeutischen Erzeugnissen (6,4%)</v>
      </c>
      <c r="H79" s="4" t="str">
        <f>[4]Tabelle3!W35</f>
        <v>Herstellung von Gummi- und Kunststoffwaren (5,0%)</v>
      </c>
      <c r="I79" t="str">
        <f>[4]Tabelle3!X35</f>
        <v>Herst.v. Glas u.Glaswaren, Keramik, Verarb.v. Steinen u.Erden (4,5%)</v>
      </c>
      <c r="J79" t="str">
        <f>[4]Tabelle3!V35</f>
        <v>Herstellung von Gummi- und Kunststoffwaren (5,3%)</v>
      </c>
      <c r="K79" t="str">
        <f>[4]Tabelle3!U35</f>
        <v>Herstellung von elektrischen Ausrüstungen (5,3%)</v>
      </c>
      <c r="L79" t="str">
        <f>[4]Tabelle3!J35</f>
        <v>Herstellung von sonstigen Waren (4,9%)</v>
      </c>
      <c r="M79" t="str">
        <f>[4]Tabelle3!K35</f>
        <v>Herstellung von Gummi- und Kunststoffwaren (5,0%)</v>
      </c>
      <c r="N79" t="str">
        <f>[4]Tabelle3!L35</f>
        <v>Hast.v.DV-geräten, elektr. und optischen Erzeugnissen (6,6%)</v>
      </c>
      <c r="O79" t="str">
        <f>[4]Tabelle3!M35</f>
        <v>Reparatur und Installation von Maschinen und Ausrüstungen (6,3%)</v>
      </c>
      <c r="P79" t="str">
        <f>[4]Tabelle3!N35</f>
        <v>Hast.v.DV-geräten, elektr. und optischen Erzeugnissen (7,1%)</v>
      </c>
      <c r="Q79" t="str">
        <f>[4]Tabelle3!O35</f>
        <v>Metallerzeugung und -bearbeitung (3,7%)</v>
      </c>
      <c r="R79" t="str">
        <f>[4]Tabelle3!P35</f>
        <v>Herstellung von Gummi- und Kunststoffwaren (5,9%)</v>
      </c>
      <c r="S79" t="str">
        <f>[4]Tabelle3!Q35</f>
        <v>Herst.v. Glas u.Glaswaren, Keramik, Verarb.v. Steinen u.Erden (4,7%)</v>
      </c>
      <c r="T79" t="str">
        <f>[4]Tabelle3!R35</f>
        <v>Herst.v. Glas u.Glaswaren, Keramik, Verarb.v. Steinen u.Erden (3,5%)</v>
      </c>
      <c r="U79" t="str">
        <f>[4]Tabelle3!S35</f>
        <v>Herstellung von pharmazeutischen Erzeugnissen (5,5%)</v>
      </c>
      <c r="V79" t="str">
        <f>[4]Tabelle3!Z35</f>
        <v>Herstellung von Gummi- und Kunststoffwaren (5,32%)</v>
      </c>
      <c r="AA79">
        <f>[4]Tabelle3!Y35</f>
        <v>0</v>
      </c>
      <c r="AC79">
        <f>[4]Tabelle3!AE35</f>
        <v>0</v>
      </c>
      <c r="AD79">
        <f>[4]Tabelle3!AF35</f>
        <v>0</v>
      </c>
      <c r="AE79">
        <f>[4]Tabelle3!AG35</f>
        <v>0</v>
      </c>
      <c r="AF79">
        <f>[4]Tabelle3!AH35</f>
        <v>0</v>
      </c>
      <c r="AG79">
        <f>[4]Tabelle3!AI35</f>
        <v>0</v>
      </c>
    </row>
    <row r="80" spans="1:33" x14ac:dyDescent="0.35">
      <c r="A80">
        <f t="shared" si="1"/>
        <v>8</v>
      </c>
      <c r="B80" t="str">
        <f>[4]Tabelle3!D36</f>
        <v>Metallerzeugung und -bearbeitung (5,5%)</v>
      </c>
      <c r="C80" t="str">
        <f>[4]Tabelle3!E36</f>
        <v>Herstellung von Kraftwagen und Kraftwagenteilen (4,2%)</v>
      </c>
      <c r="D80" t="str">
        <f>[4]Tabelle3!F36</f>
        <v>Herst.v. Glas u.Glaswaren, Keramik, Verarb.v. Steinen u.Erden (3,8%)</v>
      </c>
      <c r="E80" t="str">
        <f>[4]Tabelle3!G36</f>
        <v>Herstellung von pharmazeutischen Erzeugnissen (4,7%)</v>
      </c>
      <c r="F80" t="str">
        <f>[4]Tabelle3!H36</f>
        <v>Herstellung von sonstigen Waren (4,9%)</v>
      </c>
      <c r="G80" t="str">
        <f>[4]Tabelle3!I36</f>
        <v>Herst.v.Druckerz.; Vervielf.v.besp. Ton-, Bild-u.Datenträgern (5,7%)</v>
      </c>
      <c r="H80" s="4" t="str">
        <f>[4]Tabelle3!W36</f>
        <v>Herstellung von sonstigen Waren (4,5%)</v>
      </c>
      <c r="I80" t="str">
        <f>[4]Tabelle3!X36</f>
        <v>Herstellung von elektrischen Ausrüstungen (4,4%)</v>
      </c>
      <c r="J80" t="str">
        <f>[4]Tabelle3!V36</f>
        <v>Herstellung von chemischen Erzeugnissen (5,2%)</v>
      </c>
      <c r="K80" t="str">
        <f>[4]Tabelle3!U36</f>
        <v>Herstellung von chemischen Erzeugnissen (5,2%)</v>
      </c>
      <c r="L80" t="str">
        <f>[4]Tabelle3!J36</f>
        <v>Herstellung von Gummi- und Kunststoffwaren (4,3%)</v>
      </c>
      <c r="M80" t="str">
        <f>[4]Tabelle3!K36</f>
        <v>Herstellung von sonstigen Waren (4,0%)</v>
      </c>
      <c r="N80" t="str">
        <f>[4]Tabelle3!L36</f>
        <v>Herstellung von Metallerzeugnissen (5,1%)</v>
      </c>
      <c r="O80" t="str">
        <f>[4]Tabelle3!M36</f>
        <v>Metallerzeugung und -bearbeitung (4,2%)</v>
      </c>
      <c r="P80" t="str">
        <f>[4]Tabelle3!N36</f>
        <v>Herstellung von chemischen Erzeugnissen (6,1%)</v>
      </c>
      <c r="Q80" t="str">
        <f>[4]Tabelle3!O36</f>
        <v>Sonstiger Fahrzeugbau (3,5%)</v>
      </c>
      <c r="R80" t="str">
        <f>[4]Tabelle3!P36</f>
        <v>Herstellung von Kraftwagen und Kraftwagenteilen (5,6%)</v>
      </c>
      <c r="S80" t="str">
        <f>[4]Tabelle3!Q36</f>
        <v>Herstellung von sonstigen Waren (3,4%)</v>
      </c>
      <c r="T80" t="str">
        <f>[4]Tabelle3!R36</f>
        <v>Herstellung von Gummi- und Kunststoffwaren (3,5%)</v>
      </c>
      <c r="U80" t="str">
        <f>[4]Tabelle3!S36</f>
        <v>Herstellung von chemischen Erzeugnissen (5,1%)</v>
      </c>
      <c r="V80" t="str">
        <f>[4]Tabelle3!Z36</f>
        <v>Herstellung von chemischen Erzeugnissen (5,08%)</v>
      </c>
      <c r="AA80">
        <f>[4]Tabelle3!Y36</f>
        <v>0</v>
      </c>
      <c r="AC80">
        <f>[4]Tabelle3!AE36</f>
        <v>0</v>
      </c>
      <c r="AD80">
        <f>[4]Tabelle3!AF36</f>
        <v>0</v>
      </c>
      <c r="AE80">
        <f>[4]Tabelle3!AG36</f>
        <v>0</v>
      </c>
      <c r="AF80">
        <f>[4]Tabelle3!AH36</f>
        <v>0</v>
      </c>
      <c r="AG80">
        <f>[4]Tabelle3!AI36</f>
        <v>0</v>
      </c>
    </row>
    <row r="81" spans="1:33" x14ac:dyDescent="0.35">
      <c r="A81">
        <f t="shared" si="1"/>
        <v>9</v>
      </c>
      <c r="B81" t="str">
        <f>[4]Tabelle3!D37</f>
        <v>Herstellung von chemischen Erzeugnissen (4,6%)</v>
      </c>
      <c r="C81" t="str">
        <f>[4]Tabelle3!E37</f>
        <v>Herstellung von elektrischen Ausrüstungen (4,0%)</v>
      </c>
      <c r="D81" t="str">
        <f>[4]Tabelle3!F37</f>
        <v>Metallerzeugung und -bearbeitung (3,7%)</v>
      </c>
      <c r="E81" t="str">
        <f>[4]Tabelle3!G37</f>
        <v>Reparatur und Installation von Maschinen und Ausrüstungen (4,5%)</v>
      </c>
      <c r="F81" t="str">
        <f>[4]Tabelle3!H37</f>
        <v>Herstellung von elektrischen Ausrüstungen (4,5%)</v>
      </c>
      <c r="G81" t="str">
        <f>[4]Tabelle3!I37</f>
        <v>Herstellung von chemischen Erzeugnissen (5,6%)</v>
      </c>
      <c r="H81" s="4" t="str">
        <f>[4]Tabelle3!W37</f>
        <v>Herst.v. Glas u.Glaswaren, Keramik, Verarb.v. Steinen u.Erden (4,4%)</v>
      </c>
      <c r="I81" t="str">
        <f>[4]Tabelle3!X37</f>
        <v>Reparatur und Installation von Maschinen und Ausrüstungen (4,1%)</v>
      </c>
      <c r="J81" t="str">
        <f>[4]Tabelle3!V37</f>
        <v>Herstellung von sonstigen Waren (3,9%)</v>
      </c>
      <c r="K81" t="str">
        <f>[4]Tabelle3!U37</f>
        <v>Herstellung von sonstigen Waren (3,9%)</v>
      </c>
      <c r="L81" t="str">
        <f>[4]Tabelle3!J37</f>
        <v>Herstellung von pharmazeutischen Erzeugnissen (3,4%)</v>
      </c>
      <c r="M81" t="str">
        <f>[4]Tabelle3!K37</f>
        <v>Sonstiger Fahrzeugbau (3,8%)</v>
      </c>
      <c r="N81" t="str">
        <f>[4]Tabelle3!L37</f>
        <v>Herstellung von sonstigen Waren (3,4%)</v>
      </c>
      <c r="O81" t="str">
        <f>[4]Tabelle3!M37</f>
        <v>Herstellung von pharmazeutischen Erzeugnissen (3,1%)</v>
      </c>
      <c r="P81" t="str">
        <f>[4]Tabelle3!N37</f>
        <v>Herstellung von elektrischen Ausrüstungen (4,8%)</v>
      </c>
      <c r="Q81" t="str">
        <f>[4]Tabelle3!O37</f>
        <v>Herstellung von elektrischen Ausrüstungen (3,5%)</v>
      </c>
      <c r="R81" t="str">
        <f>[4]Tabelle3!P37</f>
        <v>Hast.v.DV-geräten, elektr. und optischen Erzeugnissen (4,4%)</v>
      </c>
      <c r="S81" t="str">
        <f>[4]Tabelle3!Q37</f>
        <v>Herstellung von pharmazeutischen Erzeugnissen (3,3%)</v>
      </c>
      <c r="T81" t="str">
        <f>[4]Tabelle3!R37</f>
        <v>Herstellung von elektrischen Ausrüstungen (3,4%)</v>
      </c>
      <c r="U81" t="str">
        <f>[4]Tabelle3!S37</f>
        <v>Reparatur und Installation von Maschinen und Ausrüstungen (4,6%)</v>
      </c>
      <c r="V81" t="str">
        <f>[4]Tabelle3!Z37</f>
        <v>Herstellung von sonstigen Waren (3,95%)</v>
      </c>
      <c r="AA81">
        <f>[4]Tabelle3!Y37</f>
        <v>0</v>
      </c>
      <c r="AC81">
        <f>[4]Tabelle3!AE37</f>
        <v>0</v>
      </c>
      <c r="AD81">
        <f>[4]Tabelle3!AF37</f>
        <v>0</v>
      </c>
      <c r="AE81">
        <f>[4]Tabelle3!AG37</f>
        <v>0</v>
      </c>
      <c r="AF81">
        <f>[4]Tabelle3!AH37</f>
        <v>0</v>
      </c>
      <c r="AG81">
        <f>[4]Tabelle3!AI37</f>
        <v>0</v>
      </c>
    </row>
    <row r="82" spans="1:33" x14ac:dyDescent="0.35">
      <c r="A82">
        <f t="shared" si="1"/>
        <v>10</v>
      </c>
      <c r="B82" t="str">
        <f>[4]Tabelle3!D38</f>
        <v>Herst.v. Glas u.Glaswaren, Keramik, Verarb.v. Steinen u.Erden (4,4%)</v>
      </c>
      <c r="C82" t="str">
        <f>[4]Tabelle3!E38</f>
        <v>Metallerzeugung und -bearbeitung (3,1%)</v>
      </c>
      <c r="D82" t="str">
        <f>[4]Tabelle3!F38</f>
        <v>Herstellung von sonstigen Waren (3,7%)</v>
      </c>
      <c r="E82" t="str">
        <f>[4]Tabelle3!G38</f>
        <v>Hast.v.DV-geräten, elektr. und optischen Erzeugnissen (3,3%)</v>
      </c>
      <c r="F82" t="str">
        <f>[4]Tabelle3!H38</f>
        <v>Metallerzeugung und -bearbeitung (3,3%)</v>
      </c>
      <c r="G82" t="str">
        <f>[4]Tabelle3!I38</f>
        <v>Sonstiger Fahrzeugbau (5,3%)</v>
      </c>
      <c r="H82" s="4" t="str">
        <f>[4]Tabelle3!W38</f>
        <v>Herstellung von chemischen Erzeugnissen (4,1%)</v>
      </c>
      <c r="I82" t="str">
        <f>[4]Tabelle3!X38</f>
        <v>Metallerzeugung und -bearbeitung (4,0%)</v>
      </c>
      <c r="J82" t="str">
        <f>[4]Tabelle3!V38</f>
        <v>Metallerzeugung und -bearbeitung (3,7%)</v>
      </c>
      <c r="K82" t="str">
        <f>[4]Tabelle3!U38</f>
        <v>Metallerzeugung und -bearbeitung (3,7%)</v>
      </c>
      <c r="L82" t="str">
        <f>[4]Tabelle3!J38</f>
        <v>Herstellung von chemischen Erzeugnissen (2,3%)</v>
      </c>
      <c r="M82" t="str">
        <f>[4]Tabelle3!K38</f>
        <v>Herstellung von chemischen Erzeugnissen (3,7%)</v>
      </c>
      <c r="N82" t="str">
        <f>[4]Tabelle3!L38</f>
        <v>Herstellung von elektrischen Ausrüstungen (2,6%)</v>
      </c>
      <c r="O82" t="str">
        <f>[4]Tabelle3!M38</f>
        <v>Herstellung von Metallerzeugnissen (3,0%)</v>
      </c>
      <c r="P82" t="str">
        <f>[4]Tabelle3!N38</f>
        <v>Herstellung von sonstigen Waren (4,6%)</v>
      </c>
      <c r="Q82" t="str">
        <f>[4]Tabelle3!O38</f>
        <v>Reparatur und Installation von Maschinen und Ausrüstungen (3,5%)</v>
      </c>
      <c r="R82" t="str">
        <f>[4]Tabelle3!P38</f>
        <v>Reparatur und Installation von Maschinen und Ausrüstungen (3,1%)</v>
      </c>
      <c r="S82" t="str">
        <f>[4]Tabelle3!Q38</f>
        <v>Metallerzeugung und -bearbeitung (2,9%)</v>
      </c>
      <c r="T82" t="str">
        <f>[4]Tabelle3!R38</f>
        <v>Herstellung von pharmazeutischen Erzeugnissen (2,5%)</v>
      </c>
      <c r="U82" t="str">
        <f>[4]Tabelle3!S38</f>
        <v>Herstellung von Gummi- und Kunststoffwaren (4,0%)</v>
      </c>
      <c r="V82" t="str">
        <f>[4]Tabelle3!Z38</f>
        <v>Metallerzeugung und -bearbeitung (3,69%)</v>
      </c>
      <c r="AA82">
        <f>[4]Tabelle3!Y38</f>
        <v>0</v>
      </c>
      <c r="AC82">
        <f>[4]Tabelle3!AE38</f>
        <v>0</v>
      </c>
      <c r="AD82">
        <f>[4]Tabelle3!AF38</f>
        <v>0</v>
      </c>
      <c r="AE82">
        <f>[4]Tabelle3!AG38</f>
        <v>0</v>
      </c>
      <c r="AF82">
        <f>[4]Tabelle3!AH38</f>
        <v>0</v>
      </c>
      <c r="AG82">
        <f>[4]Tabelle3!AI38</f>
        <v>0</v>
      </c>
    </row>
    <row r="83" spans="1:33" x14ac:dyDescent="0.35">
      <c r="A83">
        <f t="shared" si="1"/>
        <v>11</v>
      </c>
      <c r="B83" t="str">
        <f>[4]Tabelle3!D39</f>
        <v>Hast.v.DV-geräten, elektr. und optischen Erzeugnissen (3,9%)</v>
      </c>
      <c r="C83" t="str">
        <f>[4]Tabelle3!E39</f>
        <v>Hast.v.DV-geräten, elektr. und optischen Erzeugnissen (3,1%)</v>
      </c>
      <c r="D83" t="str">
        <f>[4]Tabelle3!F39</f>
        <v>Herst. von Textilien und Bekleidung, Lederwaren (3,7%)</v>
      </c>
      <c r="E83" t="str">
        <f>[4]Tabelle3!G39</f>
        <v>Herstellung von elektrischen Ausrüstungen (3,2%)</v>
      </c>
      <c r="F83" t="str">
        <f>[4]Tabelle3!H39</f>
        <v>Reparatur und Installation von Maschinen und Ausrüstungen (2,9%)</v>
      </c>
      <c r="G83" t="str">
        <f>[4]Tabelle3!I39</f>
        <v>Herstellung von Kraftwagen und Kraftwagenteilen (4,3%)</v>
      </c>
      <c r="H83" s="4" t="str">
        <f>[4]Tabelle3!W39</f>
        <v>Reparatur und Installation von Maschinen und Ausrüstungen (4,0%)</v>
      </c>
      <c r="I83" t="str">
        <f>[4]Tabelle3!X39</f>
        <v>Herstellung von sonstigen Waren (4,0%)</v>
      </c>
      <c r="J83" t="str">
        <f>[4]Tabelle3!V39</f>
        <v>Sonstiger Fahrzeugbau (2,9%)</v>
      </c>
      <c r="K83" t="str">
        <f>[4]Tabelle3!U39</f>
        <v>Sonstiger Fahrzeugbau (2,8%)</v>
      </c>
      <c r="L83" t="str">
        <f>[4]Tabelle3!J39</f>
        <v>Reparatur und Installation von Maschinen und Ausrüstungen (2,0%)</v>
      </c>
      <c r="M83" t="str">
        <f>[4]Tabelle3!K39</f>
        <v>Herst.v. Glas u.Glaswaren, Keramik, Verarb.v. Steinen u.Erden (3,6%)</v>
      </c>
      <c r="N83" t="str">
        <f>[4]Tabelle3!L39</f>
        <v>Herstellung von chemischen Erzeugnissen (1,7%)</v>
      </c>
      <c r="O83" t="str">
        <f>[4]Tabelle3!M39</f>
        <v>Herstellung von Gummi- und Kunststoffwaren (2,5%)</v>
      </c>
      <c r="P83" t="str">
        <f>[4]Tabelle3!N39</f>
        <v>Reparatur und Installation von Maschinen und Ausrüstungen (3,1%)</v>
      </c>
      <c r="Q83" t="str">
        <f>[4]Tabelle3!O39</f>
        <v>Herst.v. Glas u.Glaswaren, Keramik, Verarb.v. Steinen u.Erden (3,2%)</v>
      </c>
      <c r="R83" t="str">
        <f>[4]Tabelle3!P39</f>
        <v>Herstellung von sonstigen Waren (2,7%)</v>
      </c>
      <c r="S83" t="str">
        <f>[4]Tabelle3!Q39</f>
        <v>Herstellung von elektrischen Ausrüstungen (2,6%)</v>
      </c>
      <c r="T83" t="str">
        <f>[4]Tabelle3!R39</f>
        <v>Reparatur und Installation von Maschinen und Ausrüstungen (2,1%)</v>
      </c>
      <c r="U83" t="str">
        <f>[4]Tabelle3!S39</f>
        <v>Herstellung von elektrischen Ausrüstungen (3,0%)</v>
      </c>
      <c r="V83" t="str">
        <f>[4]Tabelle3!Z39</f>
        <v>Reparatur und Installation von Maschinen und Ausrüstungen (2,89%)</v>
      </c>
      <c r="AA83">
        <f>[4]Tabelle3!Y39</f>
        <v>0</v>
      </c>
      <c r="AC83">
        <f>[4]Tabelle3!AE39</f>
        <v>0</v>
      </c>
      <c r="AD83">
        <f>[4]Tabelle3!AF39</f>
        <v>0</v>
      </c>
      <c r="AE83">
        <f>[4]Tabelle3!AG39</f>
        <v>0</v>
      </c>
      <c r="AF83">
        <f>[4]Tabelle3!AH39</f>
        <v>0</v>
      </c>
      <c r="AG83">
        <f>[4]Tabelle3!AI39</f>
        <v>0</v>
      </c>
    </row>
    <row r="84" spans="1:33" x14ac:dyDescent="0.35">
      <c r="A84">
        <f t="shared" si="1"/>
        <v>12</v>
      </c>
      <c r="B84" t="str">
        <f>[4]Tabelle3!D40</f>
        <v>Herstellung von sonstigen Waren (3,8%)</v>
      </c>
      <c r="C84" t="str">
        <f>[4]Tabelle3!E40</f>
        <v>Herstellung von Gummi- und Kunststoffwaren (3,0%)</v>
      </c>
      <c r="D84" t="str">
        <f>[4]Tabelle3!F40</f>
        <v>Reparatur und Installation von Maschinen und Ausrüstungen (3,4%)</v>
      </c>
      <c r="E84" t="str">
        <f>[4]Tabelle3!G40</f>
        <v>Herstellung von Kraftwagen und Kraftwagenteilen (3,1%)</v>
      </c>
      <c r="F84" t="str">
        <f>[4]Tabelle3!H40</f>
        <v>Herst. v.Holz-, Flecht-, Korb- und Korkwaren (ohne Möbel) (2,6%)</v>
      </c>
      <c r="G84" t="str">
        <f>[4]Tabelle3!I40</f>
        <v>Reparatur und Installation von Maschinen und Ausrüstungen (3,4%)</v>
      </c>
      <c r="H84" s="4" t="str">
        <f>[4]Tabelle3!W40</f>
        <v>Metallerzeugung und -bearbeitung (3,7%)</v>
      </c>
      <c r="I84" t="str">
        <f>[4]Tabelle3!X40</f>
        <v>Herstellung von chemischen Erzeugnissen (3,9%)</v>
      </c>
      <c r="J84" t="str">
        <f>[4]Tabelle3!V40</f>
        <v>Herstellung von pharmazeutischen Erzeugnissen (2,8%)</v>
      </c>
      <c r="K84" t="str">
        <f>[4]Tabelle3!U40</f>
        <v>Herstellung von pharmazeutischen Erzeugnissen (2,7%)</v>
      </c>
      <c r="L84" t="str">
        <f>[4]Tabelle3!J40</f>
        <v>Metallerzeugung und -bearbeitung (2,0%)</v>
      </c>
      <c r="M84" t="str">
        <f>[4]Tabelle3!K40</f>
        <v>Herst. von Textilien und Bekleidung, Lederwaren (2,1%)</v>
      </c>
      <c r="N84" t="str">
        <f>[4]Tabelle3!L40</f>
        <v>Herst.v. Glas u.Glaswaren, Keramik, Verarb.v. Steinen u.Erden (0,8%)</v>
      </c>
      <c r="O84" t="str">
        <f>[4]Tabelle3!M40</f>
        <v>Kokerei und Mineralölverarbeitung (2,0%)</v>
      </c>
      <c r="P84" t="str">
        <f>[4]Tabelle3!N40</f>
        <v>Metallerzeugung und -bearbeitung (2,9%)</v>
      </c>
      <c r="Q84" t="str">
        <f>[4]Tabelle3!O40</f>
        <v>Hast.v.DV-geräten, elektr. und optischen Erzeugnissen (3,0%)</v>
      </c>
      <c r="R84" t="str">
        <f>[4]Tabelle3!P40</f>
        <v>Herstellung von Möbeln (2,4%)</v>
      </c>
      <c r="S84" t="str">
        <f>[4]Tabelle3!Q40</f>
        <v>Reparatur und Installation von Maschinen und Ausrüstungen (2,5%)</v>
      </c>
      <c r="T84" t="str">
        <f>[4]Tabelle3!R40</f>
        <v>Hast.v.DV-geräten, elektr. und optischen Erzeugnissen (1,5%)</v>
      </c>
      <c r="U84" t="str">
        <f>[4]Tabelle3!S40</f>
        <v>Herst.v. Glas u.Glaswaren, Keramik, Verarb.v. Steinen u.Erden (2,8%)</v>
      </c>
      <c r="V84" t="str">
        <f>[4]Tabelle3!Z40</f>
        <v>Herst.v. Glas u.Glaswaren, Keramik, Verarb.v. Steinen u.Erden (2,87%)</v>
      </c>
      <c r="AA84">
        <f>[4]Tabelle3!Y40</f>
        <v>0</v>
      </c>
      <c r="AC84">
        <f>[4]Tabelle3!AE40</f>
        <v>0</v>
      </c>
      <c r="AD84">
        <f>[4]Tabelle3!AF40</f>
        <v>0</v>
      </c>
      <c r="AE84">
        <f>[4]Tabelle3!AG40</f>
        <v>0</v>
      </c>
      <c r="AF84">
        <f>[4]Tabelle3!AH40</f>
        <v>0</v>
      </c>
      <c r="AG84">
        <f>[4]Tabelle3!AI40</f>
        <v>0</v>
      </c>
    </row>
    <row r="85" spans="1:33" x14ac:dyDescent="0.35">
      <c r="A85">
        <f t="shared" si="1"/>
        <v>13</v>
      </c>
      <c r="B85" t="str">
        <f>[4]Tabelle3!D41</f>
        <v>Herst. v.Holz-, Flecht-, Korb- und Korkwaren (ohne Möbel) (3,6%)</v>
      </c>
      <c r="C85" t="str">
        <f>[4]Tabelle3!E41</f>
        <v>Herst.v. Glas u.Glaswaren, Keramik, Verarb.v. Steinen u.Erden (2,9%)</v>
      </c>
      <c r="D85" t="str">
        <f>[4]Tabelle3!F41</f>
        <v>Herstellung von chemischen Erzeugnissen (2,6%)</v>
      </c>
      <c r="E85" t="str">
        <f>[4]Tabelle3!G41</f>
        <v>Herstellung von sonstigen Waren (2,4%)</v>
      </c>
      <c r="F85" t="str">
        <f>[4]Tabelle3!H41</f>
        <v>Herstellung von Papier, Pappe und Waren daraus (2,2%)</v>
      </c>
      <c r="G85" t="str">
        <f>[4]Tabelle3!I41</f>
        <v>Herst.v. Glas u.Glaswaren, Keramik, Verarb.v. Steinen u.Erden (3,0%)</v>
      </c>
      <c r="H85" s="4" t="str">
        <f>[4]Tabelle3!W41</f>
        <v>Sonstiger Fahrzeugbau (2,8%)</v>
      </c>
      <c r="I85" t="str">
        <f>[4]Tabelle3!X41</f>
        <v>Herst. v.Holz-, Flecht-, Korb- und Korkwaren (ohne Möbel) (2,5%)</v>
      </c>
      <c r="J85" t="str">
        <f>[4]Tabelle3!V41</f>
        <v>Reparatur und Installation von Maschinen und Ausrüstungen (2,7%)</v>
      </c>
      <c r="K85" t="str">
        <f>[4]Tabelle3!U41</f>
        <v>Reparatur und Installation von Maschinen und Ausrüstungen (2,7%)</v>
      </c>
      <c r="L85" t="str">
        <f>[4]Tabelle3!J41</f>
        <v>Herst.v. Glas u.Glaswaren, Keramik, Verarb.v. Steinen u.Erden (1,6%)</v>
      </c>
      <c r="M85" t="str">
        <f>[4]Tabelle3!K41</f>
        <v>Reparatur und Installation von Maschinen und Ausrüstungen (2,0%)</v>
      </c>
      <c r="N85" t="str">
        <f>[4]Tabelle3!L41</f>
        <v>Herst. von Textilien und Bekleidung, Lederwaren (0,8%)</v>
      </c>
      <c r="O85" t="str">
        <f>[4]Tabelle3!M41</f>
        <v>Herstellung von elektrischen Ausrüstungen (1,9%)</v>
      </c>
      <c r="P85" t="str">
        <f>[4]Tabelle3!N41</f>
        <v>Herstellung von Papier, Pappe und Waren daraus (2,3%)</v>
      </c>
      <c r="Q85" t="str">
        <f>[4]Tabelle3!O41</f>
        <v>Herstellung von sonstigen Waren (2,2%)</v>
      </c>
      <c r="R85" t="str">
        <f>[4]Tabelle3!P41</f>
        <v>Herst.v. Glas u.Glaswaren, Keramik, Verarb.v. Steinen u.Erden (2,2%)</v>
      </c>
      <c r="S85" t="str">
        <f>[4]Tabelle3!Q41</f>
        <v>Herst. v.Holz-, Flecht-, Korb- und Korkwaren (ohne Möbel) (2,3%)</v>
      </c>
      <c r="T85" t="str">
        <f>[4]Tabelle3!R41</f>
        <v>Herstellung von Möbeln (1,3%)</v>
      </c>
      <c r="U85" t="str">
        <f>[4]Tabelle3!S41</f>
        <v>Herstellung von Papier, Pappe und Waren daraus (2,4%)</v>
      </c>
      <c r="V85" t="str">
        <f>[4]Tabelle3!Z41</f>
        <v>Sonstiger Fahrzeugbau (2,83%)</v>
      </c>
      <c r="AA85">
        <f>[4]Tabelle3!Y41</f>
        <v>0</v>
      </c>
      <c r="AC85">
        <f>[4]Tabelle3!AE41</f>
        <v>0</v>
      </c>
      <c r="AD85">
        <f>[4]Tabelle3!AF41</f>
        <v>0</v>
      </c>
      <c r="AE85">
        <f>[4]Tabelle3!AG41</f>
        <v>0</v>
      </c>
      <c r="AF85">
        <f>[4]Tabelle3!AH41</f>
        <v>0</v>
      </c>
      <c r="AG85">
        <f>[4]Tabelle3!AI41</f>
        <v>0</v>
      </c>
    </row>
    <row r="86" spans="1:33" x14ac:dyDescent="0.35">
      <c r="A86">
        <f t="shared" si="1"/>
        <v>14</v>
      </c>
      <c r="B86" t="str">
        <f>[4]Tabelle3!D42</f>
        <v>Herstellung von elektrischen Ausrüstungen (2,8%)</v>
      </c>
      <c r="C86" t="str">
        <f>[4]Tabelle3!E42</f>
        <v>Herst.v.Druckerz.; Vervielf.v.besp. Ton-, Bild-u.Datenträgern (2,5%)</v>
      </c>
      <c r="D86" t="str">
        <f>[4]Tabelle3!F42</f>
        <v>Herstellung von Papier, Pappe und Waren daraus (2,2%)</v>
      </c>
      <c r="E86" t="str">
        <f>[4]Tabelle3!G42</f>
        <v>Herstellung von Papier, Pappe und Waren daraus (2,3%)</v>
      </c>
      <c r="F86" t="str">
        <f>[4]Tabelle3!H42</f>
        <v>Herstellung von chemischen Erzeugnissen (2,0%)</v>
      </c>
      <c r="G86" t="str">
        <f>[4]Tabelle3!I42</f>
        <v>Herstellung von Gummi- und Kunststoffwaren (1,5%)</v>
      </c>
      <c r="H86" s="4" t="str">
        <f>[4]Tabelle3!W42</f>
        <v>Herstellung von pharmazeutischen Erzeugnissen (2,3%)</v>
      </c>
      <c r="I86" t="str">
        <f>[4]Tabelle3!X42</f>
        <v>Sonstiger Fahrzeugbau (2,5%)</v>
      </c>
      <c r="J86" t="str">
        <f>[4]Tabelle3!V42</f>
        <v>Herst.v. Glas u.Glaswaren, Keramik, Verarb.v. Steinen u.Erden (2,7%)</v>
      </c>
      <c r="K86" t="str">
        <f>[4]Tabelle3!U42</f>
        <v>Herst.v. Glas u.Glaswaren, Keramik, Verarb.v. Steinen u.Erden (2,6%)</v>
      </c>
      <c r="L86" t="str">
        <f>[4]Tabelle3!J42</f>
        <v>Herstellung von Papier, Pappe und Waren daraus (1,5%)</v>
      </c>
      <c r="M86" t="str">
        <f>[4]Tabelle3!K42</f>
        <v>Herstellung von pharmazeutischen Erzeugnissen (1,7%)</v>
      </c>
      <c r="N86" t="str">
        <f>[4]Tabelle3!L42</f>
        <v>Herstellung von Gummi- und Kunststoffwaren (0,7%)</v>
      </c>
      <c r="O86" t="str">
        <f>[4]Tabelle3!M42</f>
        <v>Herstellung von Kraftwagen und Kraftwagenteilen (1,8%)</v>
      </c>
      <c r="P86" t="str">
        <f>[4]Tabelle3!N42</f>
        <v>Sonstiger Fahrzeugbau (2,3%)</v>
      </c>
      <c r="Q86" t="str">
        <f>[4]Tabelle3!O42</f>
        <v>Herstellung von Papier, Pappe und Waren daraus (2,2%)</v>
      </c>
      <c r="R86" t="str">
        <f>[4]Tabelle3!P42</f>
        <v>Herstellung von Papier, Pappe und Waren daraus (1,8%)</v>
      </c>
      <c r="S86" t="str">
        <f>[4]Tabelle3!Q42</f>
        <v>Hast.v.DV-geräten, elektr. und optischen Erzeugnissen (2,3%)</v>
      </c>
      <c r="T86" t="str">
        <f>[4]Tabelle3!R42</f>
        <v>Herst. v.Holz-, Flecht-, Korb- und Korkwaren (ohne Möbel) (0,8%)</v>
      </c>
      <c r="U86" t="str">
        <f>[4]Tabelle3!S42</f>
        <v>Herst.v.Druckerz.; Vervielf.v.besp. Ton-, Bild-u.Datenträgern (1,9%)</v>
      </c>
      <c r="V86" t="str">
        <f>[4]Tabelle3!Z42</f>
        <v>Herstellung von pharmazeutischen Erzeugnissen (2,66%)</v>
      </c>
      <c r="AA86">
        <f>[4]Tabelle3!Y42</f>
        <v>0</v>
      </c>
      <c r="AC86">
        <f>[4]Tabelle3!AE42</f>
        <v>0</v>
      </c>
      <c r="AD86">
        <f>[4]Tabelle3!AF42</f>
        <v>0</v>
      </c>
      <c r="AE86">
        <f>[4]Tabelle3!AG42</f>
        <v>0</v>
      </c>
      <c r="AF86">
        <f>[4]Tabelle3!AH42</f>
        <v>0</v>
      </c>
      <c r="AG86">
        <f>[4]Tabelle3!AI42</f>
        <v>0</v>
      </c>
    </row>
    <row r="87" spans="1:33" x14ac:dyDescent="0.35">
      <c r="A87">
        <f t="shared" si="1"/>
        <v>15</v>
      </c>
      <c r="B87" t="str">
        <f>[4]Tabelle3!D43</f>
        <v>Herstellung von Papier, Pappe und Waren daraus (2,8%)</v>
      </c>
      <c r="C87" t="str">
        <f>[4]Tabelle3!E43</f>
        <v>Herstellung von chemischen Erzeugnissen (2,2%)</v>
      </c>
      <c r="D87" t="str">
        <f>[4]Tabelle3!F43</f>
        <v>Herst. v.Holz-, Flecht-, Korb- und Korkwaren (ohne Möbel) (1,9%)</v>
      </c>
      <c r="E87" t="str">
        <f>[4]Tabelle3!G43</f>
        <v>Sonstiger Fahrzeugbau (2,0%)</v>
      </c>
      <c r="F87" t="str">
        <f>[4]Tabelle3!H43</f>
        <v>Herst.v.Druckerz.; Vervielf.v.besp. Ton-, Bild-u.Datenträgern (1,5%)</v>
      </c>
      <c r="G87" t="str">
        <f>[4]Tabelle3!I43</f>
        <v>Herstellung von Möbeln (1,1%)</v>
      </c>
      <c r="H87" s="4" t="str">
        <f>[4]Tabelle3!W43</f>
        <v>Herst. v.Holz-, Flecht-, Korb- und Korkwaren (ohne Möbel) (2,3%)</v>
      </c>
      <c r="I87" t="str">
        <f>[4]Tabelle3!X43</f>
        <v>Herstellung von Papier, Pappe und Waren daraus (2,2%)</v>
      </c>
      <c r="J87" t="str">
        <f>[4]Tabelle3!V43</f>
        <v>Herstellung von Papier, Pappe und Waren daraus (1,7%)</v>
      </c>
      <c r="K87" t="str">
        <f>[4]Tabelle3!U43</f>
        <v>Herstellung von Papier, Pappe und Waren daraus (1,7%)</v>
      </c>
      <c r="L87" t="str">
        <f>[4]Tabelle3!J43</f>
        <v>Herst. von Textilien und Bekleidung, Lederwaren (1,4%)</v>
      </c>
      <c r="M87" t="str">
        <f>[4]Tabelle3!K43</f>
        <v>Herst. v.Holz-, Flecht-, Korb- und Korkwaren (ohne Möbel) (1,7%)</v>
      </c>
      <c r="N87" t="str">
        <f>[4]Tabelle3!L43</f>
        <v>Herst.v.Druckerz.; Vervielf.v.besp. Ton-, Bild-u.Datenträgern (0,6%)</v>
      </c>
      <c r="O87" t="str">
        <f>[4]Tabelle3!M43</f>
        <v>Herst.v.Druckerz.; Vervielf.v.besp. Ton-, Bild-u.Datenträgern (1,5%)</v>
      </c>
      <c r="P87" t="str">
        <f>[4]Tabelle3!N43</f>
        <v>Herst.v. Glas u.Glaswaren, Keramik, Verarb.v. Steinen u.Erden (2,2%)</v>
      </c>
      <c r="Q87" t="str">
        <f>[4]Tabelle3!O43</f>
        <v>Herstellung von Möbeln (1,7%)</v>
      </c>
      <c r="R87" t="str">
        <f>[4]Tabelle3!P43</f>
        <v>Herst. von Textilien und Bekleidung, Lederwaren (1,8%)</v>
      </c>
      <c r="S87" t="str">
        <f>[4]Tabelle3!Q43</f>
        <v>Herstellung von Papier, Pappe und Waren daraus (2,2%)</v>
      </c>
      <c r="T87" t="str">
        <f>[4]Tabelle3!R43</f>
        <v>Herst.v.Druckerz.; Vervielf.v.besp. Ton-, Bild-u.Datenträgern (0,8%)</v>
      </c>
      <c r="U87" t="str">
        <f>[4]Tabelle3!S43</f>
        <v>Herstellung von Kraftwagen und Kraftwagenteilen (1,9%)</v>
      </c>
      <c r="V87" t="str">
        <f>[4]Tabelle3!Z43</f>
        <v>Herstellung von Papier, Pappe und Waren daraus (1,72%)</v>
      </c>
      <c r="AA87">
        <f>[4]Tabelle3!Y43</f>
        <v>0</v>
      </c>
      <c r="AC87">
        <f>[4]Tabelle3!AE43</f>
        <v>0</v>
      </c>
      <c r="AD87">
        <f>[4]Tabelle3!AF43</f>
        <v>0</v>
      </c>
      <c r="AE87">
        <f>[4]Tabelle3!AG43</f>
        <v>0</v>
      </c>
      <c r="AF87">
        <f>[4]Tabelle3!AH43</f>
        <v>0</v>
      </c>
      <c r="AG87">
        <f>[4]Tabelle3!AI43</f>
        <v>0</v>
      </c>
    </row>
    <row r="88" spans="1:33" x14ac:dyDescent="0.35">
      <c r="A88">
        <f t="shared" si="1"/>
        <v>16</v>
      </c>
      <c r="B88" t="str">
        <f>[4]Tabelle3!D44</f>
        <v>Herstellung von Möbeln (1,8%)</v>
      </c>
      <c r="C88" t="str">
        <f>[4]Tabelle3!E44</f>
        <v>Herstellung von Möbeln (2,0%)</v>
      </c>
      <c r="D88" t="str">
        <f>[4]Tabelle3!F44</f>
        <v>Sonstiger Fahrzeugbau (1,8%)</v>
      </c>
      <c r="E88" t="str">
        <f>[4]Tabelle3!G44</f>
        <v>Herst. v.Holz-, Flecht-, Korb- und Korkwaren (ohne Möbel) (1,9%)</v>
      </c>
      <c r="F88" t="str">
        <f>[4]Tabelle3!H44</f>
        <v>Herstellung von Möbeln (1,3%)</v>
      </c>
      <c r="G88" t="str">
        <f>[4]Tabelle3!I44</f>
        <v>Metallerzeugung und -bearbeitung (1,0%)</v>
      </c>
      <c r="H88" s="4" t="str">
        <f>[4]Tabelle3!W44</f>
        <v>Herst.v.Druckerz.; Vervielf.v.besp. Ton-, Bild-u.Datenträgern (2,1%)</v>
      </c>
      <c r="I88" t="str">
        <f>[4]Tabelle3!X44</f>
        <v>Herst. von Textilien und Bekleidung, Lederwaren (2,0%)</v>
      </c>
      <c r="J88" t="str">
        <f>[4]Tabelle3!V44</f>
        <v>Herstellung von Möbeln (1,5%)</v>
      </c>
      <c r="K88" t="str">
        <f>[4]Tabelle3!U44</f>
        <v>Herstellung von Möbeln (1,6%)</v>
      </c>
      <c r="L88" t="str">
        <f>[4]Tabelle3!J44</f>
        <v>Herst. v.Holz-, Flecht-, Korb- und Korkwaren (ohne Möbel) (1,3%)</v>
      </c>
      <c r="M88" t="str">
        <f>[4]Tabelle3!K44</f>
        <v>Metallerzeugung und -bearbeitung (1,6%)</v>
      </c>
      <c r="N88" t="str">
        <f>[4]Tabelle3!L44</f>
        <v>Herst. v.Holz-, Flecht-, Korb- und Korkwaren (ohne Möbel) (0,6%)</v>
      </c>
      <c r="O88" t="str">
        <f>[4]Tabelle3!M44</f>
        <v>Tabakverarbeitung (0,9%)</v>
      </c>
      <c r="P88" t="str">
        <f>[4]Tabelle3!N44</f>
        <v>Herst.v.Druckerz.; Vervielf.v.besp. Ton-, Bild-u.Datenträgern (1,4%)</v>
      </c>
      <c r="Q88" t="str">
        <f>[4]Tabelle3!O44</f>
        <v>Herst.v.Druckerz.; Vervielf.v.besp. Ton-, Bild-u.Datenträgern (1,3%)</v>
      </c>
      <c r="R88" t="str">
        <f>[4]Tabelle3!P44</f>
        <v>Herst. v.Holz-, Flecht-, Korb- und Korkwaren (ohne Möbel) (1,6%)</v>
      </c>
      <c r="S88" t="str">
        <f>[4]Tabelle3!Q44</f>
        <v>Herst.v.Druckerz.; Vervielf.v.besp. Ton-, Bild-u.Datenträgern (1,5%)</v>
      </c>
      <c r="T88" t="str">
        <f>[4]Tabelle3!R44</f>
        <v>Herstellung von chemischen Erzeugnissen (0,7%)</v>
      </c>
      <c r="U88" t="str">
        <f>[4]Tabelle3!S44</f>
        <v>Herstellung von Möbeln (1,4%)</v>
      </c>
      <c r="V88" t="str">
        <f>[4]Tabelle3!Z44</f>
        <v>Herst. v.Holz-, Flecht-, Korb- und Korkwaren (ohne Möbel) (1,58%)</v>
      </c>
      <c r="AA88">
        <f>[4]Tabelle3!Y44</f>
        <v>0</v>
      </c>
      <c r="AC88">
        <f>[4]Tabelle3!AE44</f>
        <v>0</v>
      </c>
      <c r="AD88">
        <f>[4]Tabelle3!AF44</f>
        <v>0</v>
      </c>
      <c r="AE88">
        <f>[4]Tabelle3!AG44</f>
        <v>0</v>
      </c>
      <c r="AF88">
        <f>[4]Tabelle3!AH44</f>
        <v>0</v>
      </c>
      <c r="AG88">
        <f>[4]Tabelle3!AI44</f>
        <v>0</v>
      </c>
    </row>
    <row r="89" spans="1:33" x14ac:dyDescent="0.35">
      <c r="A89">
        <f t="shared" si="1"/>
        <v>17</v>
      </c>
      <c r="B89" t="str">
        <f>[4]Tabelle3!D45</f>
        <v>Kokerei und Mineralölverarbeitung (1,5%)</v>
      </c>
      <c r="C89" t="str">
        <f>[4]Tabelle3!E45</f>
        <v>Herst. von Textilien und Bekleidung, Lederwaren (1,3%)</v>
      </c>
      <c r="D89" t="str">
        <f>[4]Tabelle3!F45</f>
        <v>Herst.v.Druckerz.; Vervielf.v.besp. Ton-, Bild-u.Datenträgern (1,7%)</v>
      </c>
      <c r="E89" t="str">
        <f>[4]Tabelle3!G45</f>
        <v>Herstellung von Möbeln (1,7%)</v>
      </c>
      <c r="F89" t="str">
        <f>[4]Tabelle3!H45</f>
        <v>Herstellung von pharmazeutischen Erzeugnissen (1,1%)</v>
      </c>
      <c r="G89" t="str">
        <f>[4]Tabelle3!I45</f>
        <v>Herst. von Textilien und Bekleidung, Lederwaren (0,6%)</v>
      </c>
      <c r="H89" s="4" t="str">
        <f>[4]Tabelle3!W45</f>
        <v>Herstellung von Papier, Pappe und Waren daraus (2,0%)</v>
      </c>
      <c r="I89" t="str">
        <f>[4]Tabelle3!X45</f>
        <v>Herstellung von pharmazeutischen Erzeugnissen (1,7%)</v>
      </c>
      <c r="J89" t="str">
        <f>[4]Tabelle3!V45</f>
        <v>Herst. von Textilien und Bekleidung, Lederwaren (1,5%)</v>
      </c>
      <c r="K89" t="str">
        <f>[4]Tabelle3!U45</f>
        <v>Herst. von Textilien und Bekleidung, Lederwaren (1,5%)</v>
      </c>
      <c r="L89" t="str">
        <f>[4]Tabelle3!J45</f>
        <v>Herstellung von Möbeln (1,3%)</v>
      </c>
      <c r="M89" t="str">
        <f>[4]Tabelle3!K45</f>
        <v>Herstellung von Möbeln (1,4%)</v>
      </c>
      <c r="N89" t="str">
        <f>[4]Tabelle3!L45</f>
        <v>Herstellung von Möbeln (0,6%)</v>
      </c>
      <c r="O89" t="str">
        <f>[4]Tabelle3!M45</f>
        <v>Herst.v. Glas u.Glaswaren, Keramik, Verarb.v. Steinen u.Erden (0,6%)</v>
      </c>
      <c r="P89" t="str">
        <f>[4]Tabelle3!N45</f>
        <v>Herst. v.Holz-, Flecht-, Korb- und Korkwaren (ohne Möbel) (1,4%)</v>
      </c>
      <c r="Q89" t="str">
        <f>[4]Tabelle3!O45</f>
        <v>Herstellung von pharmazeutischen Erzeugnissen (1,2%)</v>
      </c>
      <c r="R89" t="str">
        <f>[4]Tabelle3!P45</f>
        <v>Herst.v.Druckerz.; Vervielf.v.besp. Ton-, Bild-u.Datenträgern (1,6%)</v>
      </c>
      <c r="S89" t="str">
        <f>[4]Tabelle3!Q45</f>
        <v>Herst. von Textilien und Bekleidung, Lederwaren (1,3%)</v>
      </c>
      <c r="T89" t="str">
        <f>[4]Tabelle3!R45</f>
        <v>Sonstiger Fahrzeugbau (0,6%)</v>
      </c>
      <c r="U89" t="str">
        <f>[4]Tabelle3!S45</f>
        <v>Herst. v.Holz-, Flecht-, Korb- und Korkwaren (ohne Möbel) (1,0%)</v>
      </c>
      <c r="V89" t="str">
        <f>[4]Tabelle3!Z45</f>
        <v>Herst. von Textilien und Bekleidung, Lederwaren (1,58%)</v>
      </c>
      <c r="AA89">
        <f>[4]Tabelle3!Y45</f>
        <v>0</v>
      </c>
      <c r="AC89">
        <f>[4]Tabelle3!AE45</f>
        <v>0</v>
      </c>
      <c r="AD89">
        <f>[4]Tabelle3!AF45</f>
        <v>0</v>
      </c>
      <c r="AE89">
        <f>[4]Tabelle3!AG45</f>
        <v>0</v>
      </c>
      <c r="AF89">
        <f>[4]Tabelle3!AH45</f>
        <v>0</v>
      </c>
      <c r="AG89">
        <f>[4]Tabelle3!AI45</f>
        <v>0</v>
      </c>
    </row>
    <row r="90" spans="1:33" x14ac:dyDescent="0.35">
      <c r="A90">
        <f t="shared" si="1"/>
        <v>18</v>
      </c>
      <c r="B90" t="str">
        <f>[4]Tabelle3!D46</f>
        <v>Herst.v.Druckerz.; Vervielf.v.besp. Ton-, Bild-u.Datenträgern (1,1%)</v>
      </c>
      <c r="C90" t="str">
        <f>[4]Tabelle3!E46</f>
        <v>Kokerei und Mineralölverarbeitung (1,3%)</v>
      </c>
      <c r="D90" t="str">
        <f>[4]Tabelle3!F46</f>
        <v>Herstellung von Möbeln (1,6%)</v>
      </c>
      <c r="E90" t="str">
        <f>[4]Tabelle3!G46</f>
        <v>Herst.v.Druckerz.; Vervielf.v.besp. Ton-, Bild-u.Datenträgern (1,2%)</v>
      </c>
      <c r="F90" t="str">
        <f>[4]Tabelle3!H46</f>
        <v>Herst. von Textilien und Bekleidung, Lederwaren (1,0%)</v>
      </c>
      <c r="G90" t="str">
        <f>[4]Tabelle3!I46</f>
        <v>Herst. v.Holz-, Flecht-, Korb- und Korkwaren (ohne Möbel) (0,4%)</v>
      </c>
      <c r="H90" s="4" t="str">
        <f>[4]Tabelle3!W46</f>
        <v>Herst. von Textilien und Bekleidung, Lederwaren (1,8%)</v>
      </c>
      <c r="I90" t="str">
        <f>[4]Tabelle3!X46</f>
        <v>Herstellung von Möbeln (1,6%)</v>
      </c>
      <c r="J90" t="str">
        <f>[4]Tabelle3!V46</f>
        <v>Herst. v.Holz-, Flecht-, Korb- und Korkwaren (ohne Möbel) (1,5%)</v>
      </c>
      <c r="K90" t="str">
        <f>[4]Tabelle3!U46</f>
        <v>Herst. v.Holz-, Flecht-, Korb- und Korkwaren (ohne Möbel) (1,5%)</v>
      </c>
      <c r="L90" t="str">
        <f>[4]Tabelle3!J46</f>
        <v>Sonstiger Fahrzeugbau (1,1%)</v>
      </c>
      <c r="M90" t="str">
        <f>[4]Tabelle3!K46</f>
        <v>Herstellung von Papier, Pappe und Waren daraus (1,4%)</v>
      </c>
      <c r="N90" t="str">
        <f>[4]Tabelle3!L46</f>
        <v>Herstellung von pharmazeutischen Erzeugnissen (0,4%)</v>
      </c>
      <c r="O90" t="str">
        <f>[4]Tabelle3!M46</f>
        <v>Herstellung von Möbeln (0,6%)</v>
      </c>
      <c r="P90" t="str">
        <f>[4]Tabelle3!N46</f>
        <v>Herstellung von Möbeln (1,2%)</v>
      </c>
      <c r="Q90" t="str">
        <f>[4]Tabelle3!O46</f>
        <v>Herst. von Textilien und Bekleidung, Lederwaren (1,1%)</v>
      </c>
      <c r="R90" t="str">
        <f>[4]Tabelle3!P46</f>
        <v>Herstellung von pharmazeutischen Erzeugnissen (1,3%)</v>
      </c>
      <c r="S90" t="str">
        <f>[4]Tabelle3!Q46</f>
        <v>Sonstiger Fahrzeugbau (1,2%)</v>
      </c>
      <c r="T90" t="str">
        <f>[4]Tabelle3!R46</f>
        <v>Tabakverarbeitung (0,4%)</v>
      </c>
      <c r="U90" t="str">
        <f>[4]Tabelle3!S46</f>
        <v>Metallerzeugung und -bearbeitung (0,9%)</v>
      </c>
      <c r="V90" t="str">
        <f>[4]Tabelle3!Z46</f>
        <v>Herstellung von Möbeln (1,55%)</v>
      </c>
      <c r="AA90">
        <f>[4]Tabelle3!Y46</f>
        <v>0</v>
      </c>
      <c r="AC90">
        <f>[4]Tabelle3!AE46</f>
        <v>0</v>
      </c>
      <c r="AD90">
        <f>[4]Tabelle3!AF46</f>
        <v>0</v>
      </c>
      <c r="AE90">
        <f>[4]Tabelle3!AG46</f>
        <v>0</v>
      </c>
      <c r="AF90">
        <f>[4]Tabelle3!AH46</f>
        <v>0</v>
      </c>
      <c r="AG90">
        <f>[4]Tabelle3!AI46</f>
        <v>0</v>
      </c>
    </row>
    <row r="91" spans="1:33" x14ac:dyDescent="0.35">
      <c r="A91">
        <f t="shared" si="1"/>
        <v>19</v>
      </c>
      <c r="B91" t="str">
        <f>[4]Tabelle3!D47</f>
        <v>Herstellung von pharmazeutischen Erzeugnissen (1,0%)</v>
      </c>
      <c r="C91" t="str">
        <f>[4]Tabelle3!E47</f>
        <v>Herstellung von Papier, Pappe und Waren daraus (1,1%)</v>
      </c>
      <c r="D91" t="str">
        <f>[4]Tabelle3!F47</f>
        <v>Herstellung von pharmazeutischen Erzeugnissen (1,2%)</v>
      </c>
      <c r="E91" t="str">
        <f>[4]Tabelle3!G47</f>
        <v>Kokerei und Mineralölverarbeitung (1,0%)</v>
      </c>
      <c r="F91" t="str">
        <f>[4]Tabelle3!H47</f>
        <v>Sonstiger Fahrzeugbau (0,6%)</v>
      </c>
      <c r="G91" t="str">
        <f>[4]Tabelle3!I47</f>
        <v>Herstellung von Papier, Pappe und Waren daraus (0,2%)</v>
      </c>
      <c r="H91" s="4" t="str">
        <f>[4]Tabelle3!W47</f>
        <v>Herstellung von Möbeln (1,5%)</v>
      </c>
      <c r="I91" t="str">
        <f>[4]Tabelle3!X47</f>
        <v>Herst.v.Druckerz.; Vervielf.v.besp. Ton-, Bild-u.Datenträgern (1,6%)</v>
      </c>
      <c r="J91" t="str">
        <f>[4]Tabelle3!V47</f>
        <v>Herst.v.Druckerz.; Vervielf.v.besp. Ton-, Bild-u.Datenträgern (1,5%)</v>
      </c>
      <c r="K91" t="str">
        <f>[4]Tabelle3!U47</f>
        <v>Herst.v.Druckerz.; Vervielf.v.besp. Ton-, Bild-u.Datenträgern (1,4%)</v>
      </c>
      <c r="L91" t="str">
        <f>[4]Tabelle3!J47</f>
        <v>Herst.v.Druckerz.; Vervielf.v.besp. Ton-, Bild-u.Datenträgern (1,1%)</v>
      </c>
      <c r="M91" t="str">
        <f>[4]Tabelle3!K47</f>
        <v>Herst.v.Druckerz.; Vervielf.v.besp. Ton-, Bild-u.Datenträgern (1,4%)</v>
      </c>
      <c r="N91" t="str">
        <f>[4]Tabelle3!L47</f>
        <v>Tabakverarbeitung (0,4%)</v>
      </c>
      <c r="O91" t="str">
        <f>[4]Tabelle3!M47</f>
        <v>Herst. von Textilien und Bekleidung, Lederwaren (0,4%)</v>
      </c>
      <c r="P91" t="str">
        <f>[4]Tabelle3!N47</f>
        <v>Herst. von Textilien und Bekleidung, Lederwaren (1,1%)</v>
      </c>
      <c r="Q91" t="str">
        <f>[4]Tabelle3!O47</f>
        <v>Herst. v.Holz-, Flecht-, Korb- und Korkwaren (ohne Möbel) (1,0%)</v>
      </c>
      <c r="R91" t="str">
        <f>[4]Tabelle3!P47</f>
        <v>Sonstiger Fahrzeugbau (0,8%)</v>
      </c>
      <c r="S91" t="str">
        <f>[4]Tabelle3!Q47</f>
        <v>Tabakverarbeitung (0,8%)</v>
      </c>
      <c r="T91" t="str">
        <f>[4]Tabelle3!R47</f>
        <v>Herst. von Textilien und Bekleidung, Lederwaren (0,2%)</v>
      </c>
      <c r="U91" t="str">
        <f>[4]Tabelle3!S47</f>
        <v>Herst. von Textilien und Bekleidung, Lederwaren (0,8%)</v>
      </c>
      <c r="V91" t="str">
        <f>[4]Tabelle3!Z47</f>
        <v>Herst.v.Druckerz.; Vervielf.v.besp. Ton-, Bild-u.Datenträgern (1,46%)</v>
      </c>
      <c r="AA91">
        <f>[4]Tabelle3!Y47</f>
        <v>0</v>
      </c>
      <c r="AC91">
        <f>[4]Tabelle3!AE47</f>
        <v>0</v>
      </c>
      <c r="AD91">
        <f>[4]Tabelle3!AF47</f>
        <v>0</v>
      </c>
      <c r="AE91">
        <f>[4]Tabelle3!AG47</f>
        <v>0</v>
      </c>
      <c r="AF91">
        <f>[4]Tabelle3!AH47</f>
        <v>0</v>
      </c>
      <c r="AG91">
        <f>[4]Tabelle3!AI47</f>
        <v>0</v>
      </c>
    </row>
    <row r="92" spans="1:33" x14ac:dyDescent="0.35">
      <c r="A92">
        <f t="shared" si="1"/>
        <v>20</v>
      </c>
      <c r="B92" t="str">
        <f>[4]Tabelle3!D48</f>
        <v>Herst. von Textilien und Bekleidung, Lederwaren (0,4%)</v>
      </c>
      <c r="C92" t="str">
        <f>[4]Tabelle3!E48</f>
        <v>Herstellung von pharmazeutischen Erzeugnissen (1,0%)</v>
      </c>
      <c r="D92" t="str">
        <f>[4]Tabelle3!F48</f>
        <v>Tabakverarbeitung (0,1%)</v>
      </c>
      <c r="E92" t="str">
        <f>[4]Tabelle3!G48</f>
        <v>Herst. von Textilien und Bekleidung, Lederwaren (0,8%)</v>
      </c>
      <c r="F92" t="str">
        <f>[4]Tabelle3!H48</f>
        <v>Tabakverarbeitung (0,1%)</v>
      </c>
      <c r="G92" t="str">
        <f>[4]Tabelle3!I48</f>
        <v>Tabakverarbeitung (0,1%)</v>
      </c>
      <c r="H92" s="4" t="str">
        <f>[4]Tabelle3!W48</f>
        <v>Kokerei und Mineralölverarbeitung (0,4%)</v>
      </c>
      <c r="I92" t="str">
        <f>[4]Tabelle3!X48</f>
        <v>Kokerei und Mineralölverarbeitung (0,4%)</v>
      </c>
      <c r="J92" t="str">
        <f>[4]Tabelle3!V48</f>
        <v>Kokerei und Mineralölverarbeitung (0,3%)</v>
      </c>
      <c r="K92" t="str">
        <f>[4]Tabelle3!U48</f>
        <v>Kokerei und Mineralölverarbeitung (0,3%)</v>
      </c>
      <c r="L92" t="str">
        <f>[4]Tabelle3!J48</f>
        <v>Kokerei und Mineralölverarbeitung (0,3%)</v>
      </c>
      <c r="M92" t="str">
        <f>[4]Tabelle3!K48</f>
        <v>Kokerei und Mineralölverarbeitung (0,2%)</v>
      </c>
      <c r="N92" t="str">
        <f>[4]Tabelle3!L48</f>
        <v>Herstellung von Papier, Pappe und Waren daraus (0,1%)</v>
      </c>
      <c r="O92" t="str">
        <f>[4]Tabelle3!M48</f>
        <v>Herstellung von Papier, Pappe und Waren daraus (0,4%)</v>
      </c>
      <c r="P92" t="str">
        <f>[4]Tabelle3!N48</f>
        <v>Kokerei und Mineralölverarbeitung (0,1%)</v>
      </c>
      <c r="Q92" t="str">
        <f>[4]Tabelle3!O48</f>
        <v>Kokerei und Mineralölverarbeitung (0,3%)</v>
      </c>
      <c r="R92" t="str">
        <f>[4]Tabelle3!P48</f>
        <v>Kokerei und Mineralölverarbeitung (0,6%)</v>
      </c>
      <c r="S92" t="str">
        <f>[4]Tabelle3!Q48</f>
        <v>Herstellung von Möbeln (0,7%)</v>
      </c>
      <c r="T92" t="str">
        <f>[4]Tabelle3!R48</f>
        <v>Herstellung von Papier, Pappe und Waren daraus (0,2%)</v>
      </c>
      <c r="U92" t="str">
        <f>[4]Tabelle3!S48</f>
        <v>Kokerei und Mineralölverarbeitung (0,7%)</v>
      </c>
      <c r="V92" t="str">
        <f>[4]Tabelle3!Z48</f>
        <v>Kokerei und Mineralölverarbeitung (0,34%)</v>
      </c>
      <c r="AA92">
        <f>[4]Tabelle3!Y48</f>
        <v>0</v>
      </c>
      <c r="AC92">
        <f>[4]Tabelle3!AE48</f>
        <v>0</v>
      </c>
      <c r="AD92">
        <f>[4]Tabelle3!AF48</f>
        <v>0</v>
      </c>
      <c r="AE92">
        <f>[4]Tabelle3!AG48</f>
        <v>0</v>
      </c>
      <c r="AF92">
        <f>[4]Tabelle3!AH48</f>
        <v>0</v>
      </c>
      <c r="AG92">
        <f>[4]Tabelle3!AI48</f>
        <v>0</v>
      </c>
    </row>
    <row r="93" spans="1:33" x14ac:dyDescent="0.35">
      <c r="A93">
        <f t="shared" si="1"/>
        <v>21</v>
      </c>
      <c r="B93" t="str">
        <f>[4]Tabelle3!D49</f>
        <v>Tabakverarbeitung (0,0%)</v>
      </c>
      <c r="C93" t="str">
        <f>[4]Tabelle3!E49</f>
        <v>Tabakverarbeitung (0,0%)</v>
      </c>
      <c r="D93" t="str">
        <f>[4]Tabelle3!F49</f>
        <v>Kokerei und Mineralölverarbeitung (0,1%)</v>
      </c>
      <c r="E93" t="str">
        <f>[4]Tabelle3!G49</f>
        <v>Tabakverarbeitung (0,1%)</v>
      </c>
      <c r="F93" t="str">
        <f>[4]Tabelle3!H49</f>
        <v>Kokerei und Mineralölverarbeitung (0,0%)</v>
      </c>
      <c r="G93" t="str">
        <f>[4]Tabelle3!I49</f>
        <v>Kokerei und Mineralölverarbeitung (0,0%)</v>
      </c>
      <c r="H93" s="4" t="str">
        <f>[4]Tabelle3!W49</f>
        <v>Tabakverarbeitung (0,1%)</v>
      </c>
      <c r="I93" t="str">
        <f>[4]Tabelle3!X49</f>
        <v>Tabakverarbeitung (0,1%)</v>
      </c>
      <c r="J93" t="str">
        <f>[4]Tabelle3!V49</f>
        <v>Tabakverarbeitung (0,1%)</v>
      </c>
      <c r="K93" t="str">
        <f>[4]Tabelle3!U49</f>
        <v>Tabakverarbeitung (0,1%)</v>
      </c>
      <c r="L93" t="str">
        <f>[4]Tabelle3!J49</f>
        <v>Tabakverarbeitung (0,0%)</v>
      </c>
      <c r="M93" t="str">
        <f>[4]Tabelle3!K49</f>
        <v>Tabakverarbeitung (0,0%)</v>
      </c>
      <c r="N93" t="str">
        <f>[4]Tabelle3!L49</f>
        <v>Kokerei und Mineralölverarbeitung (0,1%)</v>
      </c>
      <c r="O93" t="str">
        <f>[4]Tabelle3!M49</f>
        <v>Herst. v.Holz-, Flecht-, Korb- und Korkwaren (ohne Möbel) (0,2%)</v>
      </c>
      <c r="P93" t="str">
        <f>[4]Tabelle3!N49</f>
        <v>Tabakverarbeitung (0,0%)</v>
      </c>
      <c r="Q93" t="str">
        <f>[4]Tabelle3!O49</f>
        <v>Tabakverarbeitung (0,2%)</v>
      </c>
      <c r="R93" t="str">
        <f>[4]Tabelle3!P49</f>
        <v>Tabakverarbeitung (0,1%)</v>
      </c>
      <c r="S93" t="str">
        <f>[4]Tabelle3!Q49</f>
        <v>Kokerei und Mineralölverarbeitung (0,1%)</v>
      </c>
      <c r="T93" t="str">
        <f>[4]Tabelle3!R49</f>
        <v>Kokerei und Mineralölverarbeitung (0,0%)</v>
      </c>
      <c r="U93" t="str">
        <f>[4]Tabelle3!S49</f>
        <v>Tabakverarbeitung (0,5%)</v>
      </c>
      <c r="V93" t="str">
        <f>[4]Tabelle3!Z49</f>
        <v>Tabakverarbeitung (0,10%)</v>
      </c>
      <c r="AA93">
        <f>[4]Tabelle3!Y49</f>
        <v>0</v>
      </c>
      <c r="AC93">
        <f>[4]Tabelle3!AE49</f>
        <v>0</v>
      </c>
      <c r="AD93">
        <f>[4]Tabelle3!AF49</f>
        <v>0</v>
      </c>
      <c r="AE93">
        <f>[4]Tabelle3!AG49</f>
        <v>0</v>
      </c>
      <c r="AF93">
        <f>[4]Tabelle3!AH49</f>
        <v>0</v>
      </c>
      <c r="AG93">
        <f>[4]Tabelle3!AI49</f>
        <v>0</v>
      </c>
    </row>
    <row r="94" spans="1:33" x14ac:dyDescent="0.35">
      <c r="A94" t="s">
        <v>447</v>
      </c>
    </row>
    <row r="95" spans="1:33" x14ac:dyDescent="0.35">
      <c r="A95" t="s">
        <v>450</v>
      </c>
    </row>
  </sheetData>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2990B-62A8-4269-96EF-3514C44FB45E}">
  <dimension ref="A1:AA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2" max="7" width="11.36328125" bestFit="1" customWidth="1"/>
    <col min="8" max="8" width="11.36328125" style="4" bestFit="1" customWidth="1"/>
    <col min="9" max="13" width="11.36328125" bestFit="1" customWidth="1"/>
    <col min="14" max="15" width="12.36328125" bestFit="1" customWidth="1"/>
    <col min="16" max="22" width="11.36328125" bestFit="1" customWidth="1"/>
  </cols>
  <sheetData>
    <row r="1" spans="1:27" x14ac:dyDescent="0.35">
      <c r="A1" s="4" t="s">
        <v>933</v>
      </c>
    </row>
    <row r="2" spans="1:27" s="41" customFormat="1" ht="40"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tr">
        <f>'[1]Größenklassen SVB'!A17&amp;", alle Wirtschaftsbereiche"</f>
        <v>in % aller Betriebe, alle Wirtschaftsbereiche</v>
      </c>
    </row>
    <row r="4" spans="1:27" x14ac:dyDescent="0.35">
      <c r="A4" t="str">
        <f>'[1]Größenklassen SVB'!A18</f>
        <v>insg</v>
      </c>
      <c r="B4" s="3">
        <f>'[1]Größenklassen SVB'!X18</f>
        <v>100</v>
      </c>
      <c r="C4" s="3">
        <f>'[1]Größenklassen SVB'!Y18</f>
        <v>100</v>
      </c>
      <c r="D4" s="3">
        <f>'[1]Größenklassen SVB'!Z18</f>
        <v>100</v>
      </c>
      <c r="E4" s="3">
        <f>'[1]Größenklassen SVB'!AA18</f>
        <v>100</v>
      </c>
      <c r="F4" s="3">
        <f>'[1]Größenklassen SVB'!AB18</f>
        <v>100</v>
      </c>
      <c r="G4" s="3">
        <f>'[1]Größenklassen SVB'!AC18</f>
        <v>100</v>
      </c>
      <c r="H4" s="14">
        <f>'[1]Größenklassen SVB'!AD18</f>
        <v>100</v>
      </c>
      <c r="I4" s="3">
        <f>'[1]Größenklassen SVB'!AE18</f>
        <v>100</v>
      </c>
      <c r="J4" s="3">
        <f>'[1]Größenklassen SVB'!AF18</f>
        <v>100</v>
      </c>
      <c r="K4" s="3">
        <f>'[1]Größenklassen SVB'!AG18</f>
        <v>100</v>
      </c>
      <c r="L4" s="3">
        <f>'[1]Größenklassen SVB'!AH18</f>
        <v>100</v>
      </c>
      <c r="M4" s="3">
        <f>'[1]Größenklassen SVB'!AI18</f>
        <v>100</v>
      </c>
      <c r="N4" s="3">
        <f>'[1]Größenklassen SVB'!AJ18</f>
        <v>100</v>
      </c>
      <c r="O4" s="3">
        <f>'[1]Größenklassen SVB'!AK18</f>
        <v>100</v>
      </c>
      <c r="P4" s="3">
        <f>'[1]Größenklassen SVB'!AL18</f>
        <v>100</v>
      </c>
      <c r="Q4" s="3">
        <f>'[1]Größenklassen SVB'!AM18</f>
        <v>100</v>
      </c>
      <c r="R4" s="3">
        <f>'[1]Größenklassen SVB'!AN18</f>
        <v>100</v>
      </c>
      <c r="S4" s="3">
        <f>'[1]Größenklassen SVB'!AO18</f>
        <v>100</v>
      </c>
      <c r="T4" s="3">
        <f>'[1]Größenklassen SVB'!AP18</f>
        <v>100</v>
      </c>
      <c r="U4" s="3">
        <f>'[1]Größenklassen SVB'!AQ18</f>
        <v>100</v>
      </c>
      <c r="V4" s="3">
        <f>'[1]Größenklassen SVB'!AR18</f>
        <v>100</v>
      </c>
      <c r="X4" s="18"/>
      <c r="Y4" s="19"/>
      <c r="Z4" s="18"/>
      <c r="AA4" s="19"/>
    </row>
    <row r="5" spans="1:27" x14ac:dyDescent="0.35">
      <c r="A5" t="str">
        <f>'[1]Größenklassen SVB'!A19</f>
        <v>0-9</v>
      </c>
      <c r="B5" s="3">
        <f>'[1]Größenklassen SVB'!X19</f>
        <v>76.697201656418628</v>
      </c>
      <c r="C5" s="3">
        <f>'[1]Größenklassen SVB'!Y19</f>
        <v>75.577165084086488</v>
      </c>
      <c r="D5" s="3">
        <f>'[1]Größenklassen SVB'!Z19</f>
        <v>74.906217807926296</v>
      </c>
      <c r="E5" s="3">
        <f>'[1]Größenklassen SVB'!AA19</f>
        <v>75.015234613040832</v>
      </c>
      <c r="F5" s="3">
        <f>'[1]Größenklassen SVB'!AB19</f>
        <v>75.135303508157151</v>
      </c>
      <c r="G5" s="3">
        <f>'[1]Größenklassen SVB'!AC19</f>
        <v>77.347317351598178</v>
      </c>
      <c r="H5" s="14">
        <f>'[1]Größenklassen SVB'!AD19</f>
        <v>75.880926409287468</v>
      </c>
      <c r="I5" s="3">
        <f>'[1]Größenklassen SVB'!AE19</f>
        <v>75.420676152940572</v>
      </c>
      <c r="J5" s="3">
        <f>'[1]Größenklassen SVB'!AF19</f>
        <v>78.812891836352406</v>
      </c>
      <c r="K5" s="3">
        <f>'[1]Größenklassen SVB'!AG19</f>
        <v>78.897427259723841</v>
      </c>
      <c r="L5" s="3">
        <f>'[1]Größenklassen SVB'!AH19</f>
        <v>74.867603081105571</v>
      </c>
      <c r="M5" s="3">
        <f>'[1]Größenklassen SVB'!AI19</f>
        <v>75.727511060134361</v>
      </c>
      <c r="N5" s="3">
        <f>'[1]Größenklassen SVB'!AJ19</f>
        <v>71.012212010575354</v>
      </c>
      <c r="O5" s="3">
        <f>'[1]Größenklassen SVB'!AK19</f>
        <v>74.286282521831893</v>
      </c>
      <c r="P5" s="3">
        <f>'[1]Größenklassen SVB'!AL19</f>
        <v>76.246379021192254</v>
      </c>
      <c r="Q5" s="3">
        <f>'[1]Größenklassen SVB'!AM19</f>
        <v>74.242742899352137</v>
      </c>
      <c r="R5" s="3">
        <f>'[1]Größenklassen SVB'!AN19</f>
        <v>75.232333123499103</v>
      </c>
      <c r="S5" s="3">
        <f>'[1]Größenklassen SVB'!AO19</f>
        <v>76.942656380521839</v>
      </c>
      <c r="T5" s="3">
        <f>'[1]Größenklassen SVB'!AP19</f>
        <v>77.347317351598178</v>
      </c>
      <c r="U5" s="3">
        <f>'[1]Größenklassen SVB'!AQ19</f>
        <v>75.902625469750021</v>
      </c>
      <c r="V5" s="3">
        <f>'[1]Größenklassen SVB'!AR19</f>
        <v>75.436670574532826</v>
      </c>
      <c r="X5" s="18" t="str">
        <f>HLOOKUP(Y5,$L5:$U120,ROW(L$118)-ROW(X5)+1,0)</f>
        <v>HB</v>
      </c>
      <c r="Y5" s="19">
        <f t="shared" ref="Y5:Y8" si="0">MIN(L5:U5)</f>
        <v>71.012212010575354</v>
      </c>
      <c r="Z5" s="18" t="str">
        <f>HLOOKUP(AA5,$L5:$U120,ROW(N$118)-ROW(Z5)+1,0)</f>
        <v>SL</v>
      </c>
      <c r="AA5" s="19">
        <f t="shared" ref="AA5:AA8" si="1">MAX(L5:U5)</f>
        <v>77.347317351598178</v>
      </c>
    </row>
    <row r="6" spans="1:27" x14ac:dyDescent="0.35">
      <c r="A6" t="str">
        <f>'[1]Größenklassen SVB'!A20</f>
        <v>10-49</v>
      </c>
      <c r="B6" s="3">
        <f>'[1]Größenklassen SVB'!X20</f>
        <v>18.369619776634458</v>
      </c>
      <c r="C6" s="3">
        <f>'[1]Größenklassen SVB'!Y20</f>
        <v>19.798650040041185</v>
      </c>
      <c r="D6" s="3">
        <f>'[1]Größenklassen SVB'!Z20</f>
        <v>19.40659682403934</v>
      </c>
      <c r="E6" s="3">
        <f>'[1]Größenklassen SVB'!AA20</f>
        <v>19.335181144463448</v>
      </c>
      <c r="F6" s="3">
        <f>'[1]Größenklassen SVB'!AB20</f>
        <v>19.250087606588014</v>
      </c>
      <c r="G6" s="3">
        <f>'[1]Größenklassen SVB'!AC20</f>
        <v>17.546273646444881</v>
      </c>
      <c r="H6" s="14">
        <f>'[1]Größenklassen SVB'!AD20</f>
        <v>18.814523355019674</v>
      </c>
      <c r="I6" s="3">
        <f>'[1]Größenklassen SVB'!AE20</f>
        <v>19.21258381532477</v>
      </c>
      <c r="J6" s="3">
        <f>'[1]Größenklassen SVB'!AF20</f>
        <v>19.884373014589276</v>
      </c>
      <c r="K6" s="3">
        <f>'[1]Größenklassen SVB'!AG20</f>
        <v>20.019236320430537</v>
      </c>
      <c r="L6" s="3">
        <f>'[1]Größenklassen SVB'!AH20</f>
        <v>19.306207521522428</v>
      </c>
      <c r="M6" s="3">
        <f>'[1]Größenklassen SVB'!AI20</f>
        <v>19.150964006772625</v>
      </c>
      <c r="N6" s="3">
        <f>'[1]Größenklassen SVB'!AJ20</f>
        <v>21.314364849553066</v>
      </c>
      <c r="O6" s="3">
        <f>'[1]Größenklassen SVB'!AK20</f>
        <v>19.752662315355547</v>
      </c>
      <c r="P6" s="3">
        <f>'[1]Größenklassen SVB'!AL20</f>
        <v>18.419271230370484</v>
      </c>
      <c r="Q6" s="3">
        <f>'[1]Größenklassen SVB'!AM20</f>
        <v>20.340913171272192</v>
      </c>
      <c r="R6" s="3">
        <f>'[1]Größenklassen SVB'!AN20</f>
        <v>19.103075237229255</v>
      </c>
      <c r="S6" s="3">
        <f>'[1]Größenklassen SVB'!AO20</f>
        <v>18.271338017787826</v>
      </c>
      <c r="T6" s="3">
        <f>'[1]Größenklassen SVB'!AP20</f>
        <v>17.546273646444881</v>
      </c>
      <c r="U6" s="3">
        <f>'[1]Größenklassen SVB'!AQ20</f>
        <v>19.519796837123398</v>
      </c>
      <c r="V6" s="3">
        <f>'[1]Größenklassen SVB'!AR20</f>
        <v>19.152401042692642</v>
      </c>
      <c r="X6" s="18" t="str">
        <f>HLOOKUP(Y6,$L6:$U121,ROW(L$118)-ROW(X6)+1,0)</f>
        <v>SL</v>
      </c>
      <c r="Y6" s="19">
        <f t="shared" si="0"/>
        <v>17.546273646444881</v>
      </c>
      <c r="Z6" s="18" t="str">
        <f>HLOOKUP(AA6,$L6:$U121,ROW(N$118)-ROW(Z6)+1,0)</f>
        <v>HB</v>
      </c>
      <c r="AA6" s="19">
        <f t="shared" si="1"/>
        <v>21.314364849553066</v>
      </c>
    </row>
    <row r="7" spans="1:27" x14ac:dyDescent="0.35">
      <c r="A7" t="str">
        <f>'[1]Größenklassen SVB'!A21</f>
        <v>50-249</v>
      </c>
      <c r="B7" s="3">
        <f>'[1]Größenklassen SVB'!X21</f>
        <v>4.2931986447483999</v>
      </c>
      <c r="C7" s="3">
        <f>'[1]Größenklassen SVB'!Y21</f>
        <v>4.0567440796247567</v>
      </c>
      <c r="D7" s="3">
        <f>'[1]Größenklassen SVB'!Z21</f>
        <v>4.9631674085016231</v>
      </c>
      <c r="E7" s="3">
        <f>'[1]Größenklassen SVB'!AA21</f>
        <v>4.8593501208940255</v>
      </c>
      <c r="F7" s="3">
        <f>'[1]Größenklassen SVB'!AB21</f>
        <v>4.8534049760541995</v>
      </c>
      <c r="G7" s="3">
        <f>'[1]Größenklassen SVB'!AC21</f>
        <v>4.1483202870189171</v>
      </c>
      <c r="H7" s="14">
        <f>'[1]Größenklassen SVB'!AD21</f>
        <v>4.5414702559507578</v>
      </c>
      <c r="I7" s="3">
        <f>'[1]Größenklassen SVB'!AE21</f>
        <v>4.6648666632543376</v>
      </c>
      <c r="J7" s="3">
        <f>'[1]Größenklassen SVB'!AF21</f>
        <v>4.7296339590486367</v>
      </c>
      <c r="K7" s="3">
        <f>'[1]Größenklassen SVB'!AG21</f>
        <v>4.7631645628410961</v>
      </c>
      <c r="L7" s="3">
        <f>'[1]Größenklassen SVB'!AH21</f>
        <v>4.9192569098323515</v>
      </c>
      <c r="M7" s="3">
        <f>'[1]Größenklassen SVB'!AI21</f>
        <v>4.3191872849418322</v>
      </c>
      <c r="N7" s="3">
        <f>'[1]Größenklassen SVB'!AJ21</f>
        <v>6.3955684250283262</v>
      </c>
      <c r="O7" s="3">
        <f>'[1]Größenklassen SVB'!AK21</f>
        <v>4.852736444339981</v>
      </c>
      <c r="P7" s="3">
        <f>'[1]Größenklassen SVB'!AL21</f>
        <v>4.4421405702088732</v>
      </c>
      <c r="Q7" s="3">
        <f>'[1]Größenklassen SVB'!AM21</f>
        <v>4.64895587005699</v>
      </c>
      <c r="R7" s="3">
        <f>'[1]Größenklassen SVB'!AN21</f>
        <v>4.7236016879998139</v>
      </c>
      <c r="S7" s="3">
        <f>'[1]Größenklassen SVB'!AO21</f>
        <v>4.0862856862070664</v>
      </c>
      <c r="T7" s="3">
        <f>'[1]Größenklassen SVB'!AP21</f>
        <v>4.1483202870189171</v>
      </c>
      <c r="U7" s="3">
        <f>'[1]Größenklassen SVB'!AQ21</f>
        <v>3.972193363859069</v>
      </c>
      <c r="V7" s="3">
        <f>'[1]Größenklassen SVB'!AR21</f>
        <v>4.5709124708105353</v>
      </c>
      <c r="X7" s="18" t="str">
        <f>HLOOKUP(Y7,$L7:$U122,ROW(L$118)-ROW(X7)+1,0)</f>
        <v>SH</v>
      </c>
      <c r="Y7" s="19">
        <f t="shared" si="0"/>
        <v>3.972193363859069</v>
      </c>
      <c r="Z7" s="18" t="str">
        <f>HLOOKUP(AA7,$L7:$U122,ROW(N$118)-ROW(Z7)+1,0)</f>
        <v>HB</v>
      </c>
      <c r="AA7" s="19">
        <f t="shared" si="1"/>
        <v>6.3955684250283262</v>
      </c>
    </row>
    <row r="8" spans="1:27" x14ac:dyDescent="0.35">
      <c r="A8" t="str">
        <f>'[1]Größenklassen SVB'!A22</f>
        <v>250 und mehr</v>
      </c>
      <c r="B8" s="3">
        <f>'[1]Größenklassen SVB'!X22</f>
        <v>0.63997992219851929</v>
      </c>
      <c r="C8" s="3">
        <f>'[1]Größenklassen SVB'!Y22</f>
        <v>0.56744079624756893</v>
      </c>
      <c r="D8" s="3">
        <f>'[1]Größenklassen SVB'!Z22</f>
        <v>0.72401795953274117</v>
      </c>
      <c r="E8" s="3">
        <f>'[1]Größenklassen SVB'!AA22</f>
        <v>0.79023412160169837</v>
      </c>
      <c r="F8" s="3">
        <f>'[1]Größenklassen SVB'!AB22</f>
        <v>0.76120390920063852</v>
      </c>
      <c r="G8" s="3">
        <f>'[1]Größenklassen SVB'!AC22</f>
        <v>0.95808871493802994</v>
      </c>
      <c r="H8" s="14">
        <f>'[1]Größenklassen SVB'!AD22</f>
        <v>0.7630799797421014</v>
      </c>
      <c r="I8" s="3">
        <f>'[1]Größenklassen SVB'!AE22</f>
        <v>0.70187336848031945</v>
      </c>
      <c r="J8" s="3">
        <f>'[1]Größenklassen SVB'!AF22</f>
        <v>0.90686196854914869</v>
      </c>
      <c r="K8" s="3">
        <f>'[1]Größenklassen SVB'!AG22</f>
        <v>0.90390717181996638</v>
      </c>
      <c r="L8" s="3">
        <f>'[1]Größenklassen SVB'!AH22</f>
        <v>0.9069324875396465</v>
      </c>
      <c r="M8" s="3">
        <f>'[1]Größenklassen SVB'!AI22</f>
        <v>0.80233764815118236</v>
      </c>
      <c r="N8" s="3">
        <f>'[1]Größenklassen SVB'!AJ22</f>
        <v>1.2778547148432582</v>
      </c>
      <c r="O8" s="3">
        <f>'[1]Größenklassen SVB'!AK22</f>
        <v>1.1083187184725811</v>
      </c>
      <c r="P8" s="3">
        <f>'[1]Größenklassen SVB'!AL22</f>
        <v>0.89220917822838852</v>
      </c>
      <c r="Q8" s="3">
        <f>'[1]Größenklassen SVB'!AM22</f>
        <v>0.76738805931868659</v>
      </c>
      <c r="R8" s="3">
        <f>'[1]Größenklassen SVB'!AN22</f>
        <v>0.94098995127182861</v>
      </c>
      <c r="S8" s="3">
        <f>'[1]Größenklassen SVB'!AO22</f>
        <v>0.69971991548326862</v>
      </c>
      <c r="T8" s="3">
        <f>'[1]Größenklassen SVB'!AP22</f>
        <v>0.95808871493802994</v>
      </c>
      <c r="U8" s="3">
        <f>'[1]Größenklassen SVB'!AQ22</f>
        <v>0.60538432926751062</v>
      </c>
      <c r="V8" s="3">
        <f>'[1]Größenklassen SVB'!AR22</f>
        <v>0.84001591196399916</v>
      </c>
      <c r="X8" s="18" t="str">
        <f>HLOOKUP(Y8,$L8:$U123,ROW(L$118)-ROW(X8)+1,0)</f>
        <v>SH</v>
      </c>
      <c r="Y8" s="19">
        <f t="shared" si="0"/>
        <v>0.60538432926751062</v>
      </c>
      <c r="Z8" s="18" t="str">
        <f>HLOOKUP(AA8,$L8:$U123,ROW(N$118)-ROW(Z8)+1,0)</f>
        <v>HB</v>
      </c>
      <c r="AA8" s="19">
        <f t="shared" si="1"/>
        <v>1.2778547148432582</v>
      </c>
    </row>
    <row r="9" spans="1:27" x14ac:dyDescent="0.35">
      <c r="B9" s="3"/>
      <c r="C9" s="3"/>
      <c r="D9" s="3"/>
      <c r="E9" s="3"/>
      <c r="F9" s="3"/>
      <c r="G9" s="3"/>
      <c r="H9" s="14"/>
      <c r="I9" s="3"/>
      <c r="J9" s="3"/>
      <c r="K9" s="3"/>
      <c r="L9" s="3"/>
      <c r="M9" s="3"/>
      <c r="N9" s="3"/>
      <c r="O9" s="3"/>
      <c r="P9" s="3"/>
      <c r="Q9" s="3"/>
      <c r="R9" s="3"/>
      <c r="S9" s="3"/>
      <c r="T9" s="3"/>
      <c r="U9" s="3"/>
      <c r="V9" s="3"/>
    </row>
    <row r="10" spans="1:27" x14ac:dyDescent="0.35">
      <c r="A10" s="4" t="str">
        <f>'[1]Größenklassen SVB'!A24&amp;", alle Wirtschaftsbereiche"</f>
        <v>in % aller Beschäftigten, alle Wirtschaftsbereiche</v>
      </c>
      <c r="B10" s="3"/>
      <c r="C10" s="3"/>
      <c r="D10" s="3"/>
      <c r="E10" s="3"/>
      <c r="F10" s="3"/>
      <c r="G10" s="3"/>
      <c r="H10" s="14"/>
      <c r="I10" s="3"/>
      <c r="J10" s="3"/>
      <c r="K10" s="3"/>
      <c r="L10" s="3"/>
      <c r="M10" s="3"/>
      <c r="N10" s="3"/>
      <c r="O10" s="3"/>
      <c r="P10" s="3"/>
      <c r="Q10" s="3"/>
      <c r="R10" s="3"/>
      <c r="S10" s="3"/>
      <c r="T10" s="3"/>
      <c r="U10" s="3"/>
      <c r="V10" s="3"/>
    </row>
    <row r="11" spans="1:27" x14ac:dyDescent="0.35">
      <c r="A11" t="str">
        <f>'[1]Größenklassen SVB'!A25</f>
        <v>insg</v>
      </c>
      <c r="B11" s="3">
        <f>'[1]Größenklassen SVB'!X25</f>
        <v>100</v>
      </c>
      <c r="C11" s="3">
        <f>'[1]Größenklassen SVB'!Y25</f>
        <v>100</v>
      </c>
      <c r="D11" s="3">
        <f>'[1]Größenklassen SVB'!Z25</f>
        <v>100</v>
      </c>
      <c r="E11" s="3">
        <f>'[1]Größenklassen SVB'!AA25</f>
        <v>100</v>
      </c>
      <c r="F11" s="3">
        <f>'[1]Größenklassen SVB'!AB25</f>
        <v>100</v>
      </c>
      <c r="G11" s="3">
        <f>'[1]Größenklassen SVB'!AC25</f>
        <v>100</v>
      </c>
      <c r="H11" s="14">
        <f>'[1]Größenklassen SVB'!AD25</f>
        <v>100</v>
      </c>
      <c r="I11" s="3">
        <f>'[1]Größenklassen SVB'!AE25</f>
        <v>100</v>
      </c>
      <c r="J11" s="3">
        <f>'[1]Größenklassen SVB'!AF25</f>
        <v>100</v>
      </c>
      <c r="K11" s="3">
        <f>'[1]Größenklassen SVB'!AG25</f>
        <v>100</v>
      </c>
      <c r="L11" s="3">
        <f>'[1]Größenklassen SVB'!AH25</f>
        <v>100</v>
      </c>
      <c r="M11" s="3">
        <f>'[1]Größenklassen SVB'!AI25</f>
        <v>100</v>
      </c>
      <c r="N11" s="3">
        <f>'[1]Größenklassen SVB'!AJ25</f>
        <v>100</v>
      </c>
      <c r="O11" s="3">
        <f>'[1]Größenklassen SVB'!AK25</f>
        <v>100</v>
      </c>
      <c r="P11" s="3">
        <f>'[1]Größenklassen SVB'!AL25</f>
        <v>100</v>
      </c>
      <c r="Q11" s="3">
        <f>'[1]Größenklassen SVB'!AM25</f>
        <v>100</v>
      </c>
      <c r="R11" s="3">
        <f>'[1]Größenklassen SVB'!AN25</f>
        <v>100</v>
      </c>
      <c r="S11" s="3">
        <f>'[1]Größenklassen SVB'!AO25</f>
        <v>100</v>
      </c>
      <c r="T11" s="3">
        <f>'[1]Größenklassen SVB'!AP25</f>
        <v>100</v>
      </c>
      <c r="U11" s="3">
        <f>'[1]Größenklassen SVB'!AQ25</f>
        <v>100</v>
      </c>
      <c r="V11" s="3">
        <f>'[1]Größenklassen SVB'!AR25</f>
        <v>100</v>
      </c>
      <c r="X11" s="18"/>
      <c r="Y11" s="19"/>
      <c r="Z11" s="18"/>
      <c r="AA11" s="19"/>
    </row>
    <row r="12" spans="1:27" x14ac:dyDescent="0.35">
      <c r="A12" t="str">
        <f>'[1]Größenklassen SVB'!A26</f>
        <v>0-9</v>
      </c>
      <c r="B12" s="3">
        <f>'[1]Größenklassen SVB'!X26</f>
        <v>16.895783125714221</v>
      </c>
      <c r="C12" s="3">
        <f>'[1]Größenklassen SVB'!Y26</f>
        <v>17.98437919884881</v>
      </c>
      <c r="D12" s="3">
        <f>'[1]Größenklassen SVB'!Z26</f>
        <v>14.759128982346482</v>
      </c>
      <c r="E12" s="3">
        <f>'[1]Größenklassen SVB'!AA26</f>
        <v>15.224092656255946</v>
      </c>
      <c r="F12" s="3">
        <f>'[1]Größenklassen SVB'!AB26</f>
        <v>15.246383103699257</v>
      </c>
      <c r="G12" s="3">
        <f>'[1]Größenklassen SVB'!AC26</f>
        <v>13.139399600462523</v>
      </c>
      <c r="H12" s="14">
        <f>'[1]Größenklassen SVB'!AD26</f>
        <v>15.038437359138456</v>
      </c>
      <c r="I12" s="3">
        <f>'[1]Größenklassen SVB'!AE26</f>
        <v>15.72463768115942</v>
      </c>
      <c r="J12" s="3">
        <f>'[1]Größenklassen SVB'!AF26</f>
        <v>13.555741573955501</v>
      </c>
      <c r="K12" s="3">
        <f>'[1]Größenklassen SVB'!AG26</f>
        <v>13.579224079767204</v>
      </c>
      <c r="L12" s="3">
        <f>'[1]Größenklassen SVB'!AH26</f>
        <v>12.679788821441001</v>
      </c>
      <c r="M12" s="3">
        <f>'[1]Größenklassen SVB'!AI26</f>
        <v>13.905095942199234</v>
      </c>
      <c r="N12" s="3">
        <f>'[1]Größenklassen SVB'!AJ26</f>
        <v>10.05465767864272</v>
      </c>
      <c r="O12" s="3">
        <f>'[1]Größenklassen SVB'!AK26</f>
        <v>11.295662384536403</v>
      </c>
      <c r="P12" s="3">
        <f>'[1]Größenklassen SVB'!AL26</f>
        <v>13.447924862543967</v>
      </c>
      <c r="Q12" s="3">
        <f>'[1]Größenklassen SVB'!AM26</f>
        <v>14.253942181757667</v>
      </c>
      <c r="R12" s="3">
        <f>'[1]Größenklassen SVB'!AN26</f>
        <v>13.335104706233041</v>
      </c>
      <c r="S12" s="3">
        <f>'[1]Größenklassen SVB'!AO26</f>
        <v>15.838238903214311</v>
      </c>
      <c r="T12" s="3">
        <f>'[1]Größenklassen SVB'!AP26</f>
        <v>13.139399600462523</v>
      </c>
      <c r="U12" s="3">
        <f>'[1]Größenklassen SVB'!AQ26</f>
        <v>16.979823651013053</v>
      </c>
      <c r="V12" s="3">
        <f>'[1]Größenklassen SVB'!AR26</f>
        <v>13.868889104824197</v>
      </c>
      <c r="X12" s="18" t="str">
        <f>HLOOKUP(Y12,$L12:$U127,ROW(L$118)-ROW(X12)+1,0)</f>
        <v>HB</v>
      </c>
      <c r="Y12" s="19">
        <f t="shared" ref="Y12:Y15" si="2">MIN(L12:U12)</f>
        <v>10.05465767864272</v>
      </c>
      <c r="Z12" s="18" t="str">
        <f>HLOOKUP(AA12,$L12:$U127,ROW(N$118)-ROW(Z12)+1,0)</f>
        <v>SH</v>
      </c>
      <c r="AA12" s="19">
        <f t="shared" ref="AA12:AA15" si="3">MAX(L12:U12)</f>
        <v>16.979823651013053</v>
      </c>
    </row>
    <row r="13" spans="1:27" x14ac:dyDescent="0.35">
      <c r="A13" t="str">
        <f>'[1]Größenklassen SVB'!A27</f>
        <v>10-49</v>
      </c>
      <c r="B13" s="3">
        <f>'[1]Größenklassen SVB'!X27</f>
        <v>26.973173574103615</v>
      </c>
      <c r="C13" s="3">
        <f>'[1]Größenklassen SVB'!Y27</f>
        <v>30.301753655978292</v>
      </c>
      <c r="D13" s="3">
        <f>'[1]Größenklassen SVB'!Z27</f>
        <v>25.540294871282192</v>
      </c>
      <c r="E13" s="3">
        <f>'[1]Größenklassen SVB'!AA27</f>
        <v>25.575232465209503</v>
      </c>
      <c r="F13" s="3">
        <f>'[1]Größenklassen SVB'!AB27</f>
        <v>26.161556829645143</v>
      </c>
      <c r="G13" s="3">
        <f>'[1]Größenklassen SVB'!AC27</f>
        <v>21.060865886368312</v>
      </c>
      <c r="H13" s="14">
        <f>'[1]Größenklassen SVB'!AD27</f>
        <v>25.065287205348014</v>
      </c>
      <c r="I13" s="3">
        <f>'[1]Größenklassen SVB'!AE27</f>
        <v>26.51224906065486</v>
      </c>
      <c r="J13" s="3">
        <f>'[1]Größenklassen SVB'!AF27</f>
        <v>23.089412282599103</v>
      </c>
      <c r="K13" s="3">
        <f>'[1]Größenklassen SVB'!AG27</f>
        <v>23.203826287363398</v>
      </c>
      <c r="L13" s="3">
        <f>'[1]Größenklassen SVB'!AH27</f>
        <v>22.101794677428437</v>
      </c>
      <c r="M13" s="3">
        <f>'[1]Größenklassen SVB'!AI27</f>
        <v>23.771897117586484</v>
      </c>
      <c r="N13" s="3">
        <f>'[1]Größenklassen SVB'!AJ27</f>
        <v>20.255509568683994</v>
      </c>
      <c r="O13" s="3">
        <f>'[1]Größenklassen SVB'!AK27</f>
        <v>20.751096339635787</v>
      </c>
      <c r="P13" s="3">
        <f>'[1]Größenklassen SVB'!AL27</f>
        <v>22.104071197296484</v>
      </c>
      <c r="Q13" s="3">
        <f>'[1]Größenklassen SVB'!AM27</f>
        <v>25.661783480756256</v>
      </c>
      <c r="R13" s="3">
        <f>'[1]Größenklassen SVB'!AN27</f>
        <v>22.665206032300208</v>
      </c>
      <c r="S13" s="3">
        <f>'[1]Größenklassen SVB'!AO27</f>
        <v>24.940780162110734</v>
      </c>
      <c r="T13" s="3">
        <f>'[1]Größenklassen SVB'!AP27</f>
        <v>21.060865886368312</v>
      </c>
      <c r="U13" s="3">
        <f>'[1]Größenklassen SVB'!AQ27</f>
        <v>28.874112115500967</v>
      </c>
      <c r="V13" s="3">
        <f>'[1]Größenklassen SVB'!AR27</f>
        <v>23.650516084101287</v>
      </c>
      <c r="X13" s="18" t="str">
        <f>HLOOKUP(Y13,$L13:$U128,ROW(L$118)-ROW(X13)+1,0)</f>
        <v>HB</v>
      </c>
      <c r="Y13" s="19">
        <f t="shared" si="2"/>
        <v>20.255509568683994</v>
      </c>
      <c r="Z13" s="18" t="str">
        <f>HLOOKUP(AA13,$L13:$U128,ROW(N$118)-ROW(Z13)+1,0)</f>
        <v>SH</v>
      </c>
      <c r="AA13" s="19">
        <f t="shared" si="3"/>
        <v>28.874112115500967</v>
      </c>
    </row>
    <row r="14" spans="1:27" x14ac:dyDescent="0.35">
      <c r="A14" t="str">
        <f>'[1]Größenklassen SVB'!A28</f>
        <v>50-249</v>
      </c>
      <c r="B14" s="3">
        <f>'[1]Größenklassen SVB'!X28</f>
        <v>30.551802948530828</v>
      </c>
      <c r="C14" s="3">
        <f>'[1]Größenklassen SVB'!Y28</f>
        <v>29.431773853795544</v>
      </c>
      <c r="D14" s="3">
        <f>'[1]Größenklassen SVB'!Z28</f>
        <v>30.685315803882606</v>
      </c>
      <c r="E14" s="3">
        <f>'[1]Größenklassen SVB'!AA28</f>
        <v>31.982265409937966</v>
      </c>
      <c r="F14" s="3">
        <f>'[1]Größenklassen SVB'!AB28</f>
        <v>31.857673694022704</v>
      </c>
      <c r="G14" s="3">
        <f>'[1]Größenklassen SVB'!AC28</f>
        <v>24.28224078490932</v>
      </c>
      <c r="H14" s="14">
        <f>'[1]Größenklassen SVB'!AD28</f>
        <v>29.159147479530617</v>
      </c>
      <c r="I14" s="3">
        <f>'[1]Größenklassen SVB'!AE28</f>
        <v>30.921374127750941</v>
      </c>
      <c r="J14" s="3">
        <f>'[1]Größenklassen SVB'!AF28</f>
        <v>26.953434834407918</v>
      </c>
      <c r="K14" s="3">
        <f>'[1]Größenklassen SVB'!AG28</f>
        <v>27.10409543022843</v>
      </c>
      <c r="L14" s="3">
        <f>'[1]Größenklassen SVB'!AH28</f>
        <v>27.662794951712616</v>
      </c>
      <c r="M14" s="3">
        <f>'[1]Größenklassen SVB'!AI28</f>
        <v>26.387292947760287</v>
      </c>
      <c r="N14" s="3">
        <f>'[1]Größenklassen SVB'!AJ28</f>
        <v>28.797961897595119</v>
      </c>
      <c r="O14" s="3">
        <f>'[1]Größenklassen SVB'!AK28</f>
        <v>24.683448635635507</v>
      </c>
      <c r="P14" s="3">
        <f>'[1]Größenklassen SVB'!AL28</f>
        <v>26.869996038897519</v>
      </c>
      <c r="Q14" s="3">
        <f>'[1]Größenklassen SVB'!AM28</f>
        <v>28.004321695751095</v>
      </c>
      <c r="R14" s="3">
        <f>'[1]Größenklassen SVB'!AN28</f>
        <v>27.657552531342212</v>
      </c>
      <c r="S14" s="3">
        <f>'[1]Größenklassen SVB'!AO28</f>
        <v>27.65161320688113</v>
      </c>
      <c r="T14" s="3">
        <f>'[1]Größenklassen SVB'!AP28</f>
        <v>24.28224078490932</v>
      </c>
      <c r="U14" s="3">
        <f>'[1]Größenklassen SVB'!AQ28</f>
        <v>28.267494935447541</v>
      </c>
      <c r="V14" s="3">
        <f>'[1]Größenklassen SVB'!AR28</f>
        <v>27.619488885760664</v>
      </c>
      <c r="X14" s="18" t="str">
        <f>HLOOKUP(Y14,$L14:$U129,ROW(L$118)-ROW(X14)+1,0)</f>
        <v>SL</v>
      </c>
      <c r="Y14" s="19">
        <f t="shared" si="2"/>
        <v>24.28224078490932</v>
      </c>
      <c r="Z14" s="18" t="str">
        <f>HLOOKUP(AA14,$L14:$U129,ROW(N$118)-ROW(Z14)+1,0)</f>
        <v>HB</v>
      </c>
      <c r="AA14" s="19">
        <f t="shared" si="3"/>
        <v>28.797961897595119</v>
      </c>
    </row>
    <row r="15" spans="1:27" x14ac:dyDescent="0.35">
      <c r="A15" t="str">
        <f>'[1]Größenklassen SVB'!A29</f>
        <v>250 und mehr</v>
      </c>
      <c r="B15" s="3">
        <f>'[1]Größenklassen SVB'!X29</f>
        <v>25.579240351651332</v>
      </c>
      <c r="C15" s="3">
        <f>'[1]Größenklassen SVB'!Y29</f>
        <v>22.282093291377354</v>
      </c>
      <c r="D15" s="3">
        <f>'[1]Größenklassen SVB'!Z29</f>
        <v>29.01526034248872</v>
      </c>
      <c r="E15" s="3">
        <f>'[1]Größenklassen SVB'!AA29</f>
        <v>27.218409468596583</v>
      </c>
      <c r="F15" s="3">
        <f>'[1]Größenklassen SVB'!AB29</f>
        <v>26.734386372632894</v>
      </c>
      <c r="G15" s="3">
        <f>'[1]Größenklassen SVB'!AC29</f>
        <v>41.517493728259844</v>
      </c>
      <c r="H15" s="14">
        <f>'[1]Größenklassen SVB'!AD29</f>
        <v>30.737127955982906</v>
      </c>
      <c r="I15" s="3">
        <f>'[1]Größenklassen SVB'!AE29</f>
        <v>26.841739130434782</v>
      </c>
      <c r="J15" s="3">
        <f>'[1]Größenklassen SVB'!AF29</f>
        <v>36.401411309037478</v>
      </c>
      <c r="K15" s="3">
        <f>'[1]Größenklassen SVB'!AG29</f>
        <v>36.112854202640968</v>
      </c>
      <c r="L15" s="3">
        <f>'[1]Größenklassen SVB'!AH29</f>
        <v>37.555621549417943</v>
      </c>
      <c r="M15" s="3">
        <f>'[1]Größenklassen SVB'!AI29</f>
        <v>35.935713992453991</v>
      </c>
      <c r="N15" s="3">
        <f>'[1]Größenklassen SVB'!AJ29</f>
        <v>40.891870855078167</v>
      </c>
      <c r="O15" s="3">
        <f>'[1]Größenklassen SVB'!AK29</f>
        <v>43.2697926401923</v>
      </c>
      <c r="P15" s="3">
        <f>'[1]Größenklassen SVB'!AL29</f>
        <v>37.578007901262026</v>
      </c>
      <c r="Q15" s="3">
        <f>'[1]Größenklassen SVB'!AM29</f>
        <v>32.079952641734977</v>
      </c>
      <c r="R15" s="3">
        <f>'[1]Größenklassen SVB'!AN29</f>
        <v>36.342136730124537</v>
      </c>
      <c r="S15" s="3">
        <f>'[1]Größenklassen SVB'!AO29</f>
        <v>31.569367727793825</v>
      </c>
      <c r="T15" s="3">
        <f>'[1]Größenklassen SVB'!AP29</f>
        <v>41.517493728259844</v>
      </c>
      <c r="U15" s="3">
        <f>'[1]Größenklassen SVB'!AQ29</f>
        <v>25.878569298038446</v>
      </c>
      <c r="V15" s="3">
        <f>'[1]Größenklassen SVB'!AR29</f>
        <v>34.861105925313851</v>
      </c>
      <c r="X15" s="18" t="str">
        <f>HLOOKUP(Y15,$L15:$U130,ROW(L$118)-ROW(X15)+1,0)</f>
        <v>SH</v>
      </c>
      <c r="Y15" s="19">
        <f t="shared" si="2"/>
        <v>25.878569298038446</v>
      </c>
      <c r="Z15" s="18" t="str">
        <f>HLOOKUP(AA15,$L15:$U130,ROW(N$118)-ROW(Z15)+1,0)</f>
        <v>HH</v>
      </c>
      <c r="AA15" s="19">
        <f t="shared" si="3"/>
        <v>43.2697926401923</v>
      </c>
    </row>
    <row r="16" spans="1:27" x14ac:dyDescent="0.35">
      <c r="B16" s="3"/>
      <c r="C16" s="3"/>
      <c r="D16" s="3"/>
      <c r="E16" s="3"/>
      <c r="F16" s="3"/>
      <c r="G16" s="3"/>
      <c r="H16" s="14"/>
      <c r="I16" s="3"/>
      <c r="J16" s="3"/>
      <c r="K16" s="3"/>
      <c r="L16" s="3"/>
      <c r="M16" s="3"/>
      <c r="N16" s="3"/>
      <c r="O16" s="3"/>
      <c r="P16" s="3"/>
      <c r="Q16" s="3"/>
      <c r="R16" s="3"/>
      <c r="S16" s="3"/>
      <c r="T16" s="3"/>
      <c r="U16" s="3"/>
      <c r="V16" s="3"/>
    </row>
    <row r="17" spans="1:27" x14ac:dyDescent="0.35">
      <c r="A17" s="4" t="str">
        <f>'[1]Größenklassen SVB'!A31&amp;", alle Wirtschaftsbereiche"</f>
        <v>Betriebsgrößen, alle Wirtschaftsbereiche</v>
      </c>
      <c r="B17" s="3"/>
      <c r="C17" s="3"/>
      <c r="D17" s="3"/>
      <c r="E17" s="3"/>
      <c r="F17" s="3"/>
      <c r="G17" s="3"/>
      <c r="H17" s="14"/>
      <c r="I17" s="3"/>
      <c r="J17" s="3"/>
      <c r="K17" s="3"/>
      <c r="L17" s="3"/>
      <c r="M17" s="3"/>
      <c r="N17" s="3"/>
      <c r="O17" s="3"/>
      <c r="P17" s="3"/>
      <c r="Q17" s="3"/>
      <c r="R17" s="3"/>
      <c r="S17" s="3"/>
      <c r="T17" s="3"/>
      <c r="U17" s="3"/>
      <c r="V17" s="3"/>
    </row>
    <row r="18" spans="1:27" x14ac:dyDescent="0.35">
      <c r="A18" t="str">
        <f>'[1]Größenklassen SVB'!A32</f>
        <v>insg</v>
      </c>
      <c r="B18" s="3">
        <f>'[1]Größenklassen SVB'!X32</f>
        <v>13.863565064625423</v>
      </c>
      <c r="C18" s="3">
        <f>'[1]Größenklassen SVB'!Y32</f>
        <v>13.197460244823247</v>
      </c>
      <c r="D18" s="3">
        <f>'[1]Größenklassen SVB'!Z32</f>
        <v>15.796759898151567</v>
      </c>
      <c r="E18" s="3">
        <f>'[1]Größenklassen SVB'!AA32</f>
        <v>15.495862082522459</v>
      </c>
      <c r="F18" s="3">
        <f>'[1]Größenklassen SVB'!AB32</f>
        <v>15.246077171669976</v>
      </c>
      <c r="G18" s="3">
        <f>'[1]Größenklassen SVB'!AC32</f>
        <v>17.15331457925636</v>
      </c>
      <c r="H18" s="14">
        <f>'[1]Größenklassen SVB'!AD32</f>
        <v>15.437994273247886</v>
      </c>
      <c r="I18" s="3">
        <f>'[1]Größenklassen SVB'!AE32</f>
        <v>14.89961355376977</v>
      </c>
      <c r="J18" s="3">
        <f>'[1]Größenklassen SVB'!AF32</f>
        <v>17.521014573713732</v>
      </c>
      <c r="K18" s="3">
        <f>'[1]Größenklassen SVB'!AG32</f>
        <v>17.542223782135736</v>
      </c>
      <c r="L18" s="3">
        <f>'[1]Größenklassen SVB'!AH32</f>
        <v>17.89392297236067</v>
      </c>
      <c r="M18" s="3">
        <f>'[1]Größenklassen SVB'!AI32</f>
        <v>16.296343328417716</v>
      </c>
      <c r="N18" s="3">
        <f>'[1]Größenklassen SVB'!AJ32</f>
        <v>21.916593226740527</v>
      </c>
      <c r="O18" s="3">
        <f>'[1]Größenklassen SVB'!AK32</f>
        <v>19.616590428320887</v>
      </c>
      <c r="P18" s="3">
        <f>'[1]Größenklassen SVB'!AL32</f>
        <v>16.889348986125935</v>
      </c>
      <c r="Q18" s="3">
        <f>'[1]Größenklassen SVB'!AM32</f>
        <v>16.151897695271021</v>
      </c>
      <c r="R18" s="3">
        <f>'[1]Größenklassen SVB'!AN32</f>
        <v>17.137000769392181</v>
      </c>
      <c r="S18" s="3">
        <f>'[1]Größenklassen SVB'!AO32</f>
        <v>14.616038523905459</v>
      </c>
      <c r="T18" s="3">
        <f>'[1]Größenklassen SVB'!AP32</f>
        <v>17.15331457925636</v>
      </c>
      <c r="U18" s="3">
        <f>'[1]Größenklassen SVB'!AQ32</f>
        <v>13.631138815139739</v>
      </c>
      <c r="V18" s="3">
        <f>'[1]Größenklassen SVB'!AR32</f>
        <v>16.493328258844816</v>
      </c>
      <c r="X18" s="18" t="str">
        <f>HLOOKUP(Y18,$L18:$U133,ROW(L$118)-ROW(X18)+1,0)</f>
        <v>SH</v>
      </c>
      <c r="Y18" s="19">
        <f t="shared" ref="Y18" si="4">MIN(L18:U18)</f>
        <v>13.631138815139739</v>
      </c>
      <c r="Z18" s="18" t="str">
        <f>HLOOKUP(AA18,$L18:$U133,ROW(N$118)-ROW(Z18)+1,0)</f>
        <v>HB</v>
      </c>
      <c r="AA18" s="19">
        <f t="shared" ref="AA18" si="5">MAX(L18:U18)</f>
        <v>21.916593226740527</v>
      </c>
    </row>
    <row r="19" spans="1:27" x14ac:dyDescent="0.35">
      <c r="A19" t="str">
        <f>'[1]Größenklassen SVB'!A33</f>
        <v>0-9</v>
      </c>
      <c r="B19" s="3">
        <f>'[1]Größenklassen SVB'!X33</f>
        <v>3.0540330497382198</v>
      </c>
      <c r="C19" s="3">
        <f>'[1]Größenklassen SVB'!Y33</f>
        <v>3.1404741000877965</v>
      </c>
      <c r="D19" s="3">
        <f>'[1]Größenklassen SVB'!Z33</f>
        <v>3.1125108657576188</v>
      </c>
      <c r="E19" s="3">
        <f>'[1]Größenklassen SVB'!AA33</f>
        <v>3.1448337307722545</v>
      </c>
      <c r="F19" s="3">
        <f>'[1]Größenklassen SVB'!AB33</f>
        <v>3.0937192309685444</v>
      </c>
      <c r="G19" s="3">
        <f>'[1]Größenklassen SVB'!AC33</f>
        <v>2.9139246511260164</v>
      </c>
      <c r="H19" s="14">
        <f>'[1]Größenklassen SVB'!AD33</f>
        <v>3.0595740038376875</v>
      </c>
      <c r="I19" s="3">
        <f>'[1]Größenklassen SVB'!AE33</f>
        <v>3.1064561692236565</v>
      </c>
      <c r="J19" s="3">
        <f>'[1]Größenklassen SVB'!AF33</f>
        <v>3.0135976505968016</v>
      </c>
      <c r="K19" s="3">
        <f>'[1]Größenklassen SVB'!AG33</f>
        <v>3.0192339074742645</v>
      </c>
      <c r="L19" s="3">
        <f>'[1]Größenklassen SVB'!AH33</f>
        <v>3.0305653599043287</v>
      </c>
      <c r="M19" s="3">
        <f>'[1]Größenklassen SVB'!AI33</f>
        <v>2.9923367916941639</v>
      </c>
      <c r="N19" s="3">
        <f>'[1]Größenklassen SVB'!AJ33</f>
        <v>3.1031823419909581</v>
      </c>
      <c r="O19" s="3">
        <f>'[1]Größenklassen SVB'!AK33</f>
        <v>2.9828169494000534</v>
      </c>
      <c r="P19" s="3">
        <f>'[1]Größenklassen SVB'!AL33</f>
        <v>2.9788522295540893</v>
      </c>
      <c r="Q19" s="3">
        <f>'[1]Größenklassen SVB'!AM33</f>
        <v>3.1010198018433814</v>
      </c>
      <c r="R19" s="3">
        <f>'[1]Größenklassen SVB'!AN33</f>
        <v>3.0375729440093715</v>
      </c>
      <c r="S19" s="3">
        <f>'[1]Größenklassen SVB'!AO33</f>
        <v>3.0086342329454743</v>
      </c>
      <c r="T19" s="3">
        <f>'[1]Größenklassen SVB'!AP33</f>
        <v>2.9139246511260164</v>
      </c>
      <c r="U19" s="3">
        <f>'[1]Größenklassen SVB'!AQ33</f>
        <v>3.0493587252234744</v>
      </c>
      <c r="V19" s="3">
        <f>'[1]Größenklassen SVB'!AR33</f>
        <v>3.0322671831782193</v>
      </c>
      <c r="X19" s="18" t="str">
        <f>HLOOKUP(Y19,$L19:$U134,ROW(L$118)-ROW(X19)+1,0)</f>
        <v>SL</v>
      </c>
      <c r="Y19" s="19">
        <f t="shared" ref="Y19:Y22" si="6">MIN(L19:U19)</f>
        <v>2.9139246511260164</v>
      </c>
      <c r="Z19" s="18" t="str">
        <f>HLOOKUP(AA19,$L19:$U134,ROW(N$118)-ROW(Z19)+1,0)</f>
        <v>HB</v>
      </c>
      <c r="AA19" s="19">
        <f t="shared" ref="AA19:AA22" si="7">MAX(L19:U19)</f>
        <v>3.1031823419909581</v>
      </c>
    </row>
    <row r="20" spans="1:27" x14ac:dyDescent="0.35">
      <c r="A20" t="str">
        <f>'[1]Größenklassen SVB'!A34</f>
        <v>10-49</v>
      </c>
      <c r="B20" s="3">
        <f>'[1]Größenklassen SVB'!X34</f>
        <v>20.356673213218343</v>
      </c>
      <c r="C20" s="3">
        <f>'[1]Größenklassen SVB'!Y34</f>
        <v>20.198659424477061</v>
      </c>
      <c r="D20" s="3">
        <f>'[1]Größenklassen SVB'!Z34</f>
        <v>20.789523761830839</v>
      </c>
      <c r="E20" s="3">
        <f>'[1]Größenklassen SVB'!AA34</f>
        <v>20.496848312322083</v>
      </c>
      <c r="F20" s="3">
        <f>'[1]Größenklassen SVB'!AB34</f>
        <v>20.719963592233011</v>
      </c>
      <c r="G20" s="3">
        <f>'[1]Größenklassen SVB'!AC34</f>
        <v>20.589195469067672</v>
      </c>
      <c r="H20" s="14">
        <f>'[1]Größenklassen SVB'!AD34</f>
        <v>20.566971218552645</v>
      </c>
      <c r="I20" s="3">
        <f>'[1]Größenklassen SVB'!AE34</f>
        <v>20.560600762608853</v>
      </c>
      <c r="J20" s="3">
        <f>'[1]Größenklassen SVB'!AF34</f>
        <v>20.34511869220534</v>
      </c>
      <c r="K20" s="3">
        <f>'[1]Größenklassen SVB'!AG34</f>
        <v>20.332779273868852</v>
      </c>
      <c r="L20" s="3">
        <f>'[1]Größenklassen SVB'!AH34</f>
        <v>20.485007791817651</v>
      </c>
      <c r="M20" s="3">
        <f>'[1]Größenklassen SVB'!AI34</f>
        <v>20.228485462090209</v>
      </c>
      <c r="N20" s="3">
        <f>'[1]Größenklassen SVB'!AJ34</f>
        <v>20.827820437093916</v>
      </c>
      <c r="O20" s="3">
        <f>'[1]Größenklassen SVB'!AK34</f>
        <v>20.608146453089244</v>
      </c>
      <c r="P20" s="3">
        <f>'[1]Größenklassen SVB'!AL34</f>
        <v>20.268085951726651</v>
      </c>
      <c r="Q20" s="3">
        <f>'[1]Größenklassen SVB'!AM34</f>
        <v>20.37698592827962</v>
      </c>
      <c r="R20" s="3">
        <f>'[1]Größenklassen SVB'!AN34</f>
        <v>20.332519680234331</v>
      </c>
      <c r="S20" s="3">
        <f>'[1]Größenklassen SVB'!AO34</f>
        <v>19.951215576592084</v>
      </c>
      <c r="T20" s="3">
        <f>'[1]Größenklassen SVB'!AP34</f>
        <v>20.589195469067672</v>
      </c>
      <c r="U20" s="3">
        <f>'[1]Größenklassen SVB'!AQ34</f>
        <v>20.163479860700441</v>
      </c>
      <c r="V20" s="3">
        <f>'[1]Größenklassen SVB'!AR34</f>
        <v>20.366935946916175</v>
      </c>
      <c r="X20" s="18" t="str">
        <f>HLOOKUP(Y20,$L20:$U135,ROW(L$118)-ROW(X20)+1,0)</f>
        <v>RP</v>
      </c>
      <c r="Y20" s="19">
        <f t="shared" si="6"/>
        <v>19.951215576592084</v>
      </c>
      <c r="Z20" s="18" t="str">
        <f>HLOOKUP(AA20,$L20:$U135,ROW(N$118)-ROW(Z20)+1,0)</f>
        <v>HB</v>
      </c>
      <c r="AA20" s="19">
        <f t="shared" si="7"/>
        <v>20.827820437093916</v>
      </c>
    </row>
    <row r="21" spans="1:27" x14ac:dyDescent="0.35">
      <c r="A21" t="str">
        <f>'[1]Größenklassen SVB'!A35</f>
        <v>50-249</v>
      </c>
      <c r="B21" s="3">
        <f>'[1]Größenklassen SVB'!X35</f>
        <v>98.657654366094263</v>
      </c>
      <c r="C21" s="3">
        <f>'[1]Größenklassen SVB'!Y35</f>
        <v>95.747884940778349</v>
      </c>
      <c r="D21" s="3">
        <f>'[1]Größenklassen SVB'!Z35</f>
        <v>97.665165459173679</v>
      </c>
      <c r="E21" s="3">
        <f>'[1]Größenklassen SVB'!AA35</f>
        <v>101.98745954692556</v>
      </c>
      <c r="F21" s="3">
        <f>'[1]Größenklassen SVB'!AB35</f>
        <v>100.07501002807862</v>
      </c>
      <c r="G21" s="3">
        <f>'[1]Größenklassen SVB'!AC35</f>
        <v>100.40712530712531</v>
      </c>
      <c r="H21" s="14">
        <f>'[1]Größenklassen SVB'!AD35</f>
        <v>99.121809993566373</v>
      </c>
      <c r="I21" s="3">
        <f>'[1]Größenklassen SVB'!AE35</f>
        <v>98.763064051570424</v>
      </c>
      <c r="J21" s="3">
        <f>'[1]Größenklassen SVB'!AF35</f>
        <v>99.849487007721322</v>
      </c>
      <c r="K21" s="3">
        <f>'[1]Größenklassen SVB'!AG35</f>
        <v>99.82147397524038</v>
      </c>
      <c r="L21" s="3">
        <f>'[1]Größenklassen SVB'!AH35</f>
        <v>100.62412497236755</v>
      </c>
      <c r="M21" s="3">
        <f>'[1]Größenklassen SVB'!AI35</f>
        <v>99.559559939301977</v>
      </c>
      <c r="N21" s="3">
        <f>'[1]Größenklassen SVB'!AJ35</f>
        <v>98.686023622047244</v>
      </c>
      <c r="O21" s="3">
        <f>'[1]Größenklassen SVB'!AK35</f>
        <v>99.779806259314455</v>
      </c>
      <c r="P21" s="3">
        <f>'[1]Größenklassen SVB'!AL35</f>
        <v>102.1617243272927</v>
      </c>
      <c r="Q21" s="3">
        <f>'[1]Größenklassen SVB'!AM35</f>
        <v>97.295597484276726</v>
      </c>
      <c r="R21" s="3">
        <f>'[1]Größenklassen SVB'!AN35</f>
        <v>100.34027640671273</v>
      </c>
      <c r="S21" s="3">
        <f>'[1]Größenklassen SVB'!AO35</f>
        <v>98.905723905723903</v>
      </c>
      <c r="T21" s="3">
        <f>'[1]Größenklassen SVB'!AP35</f>
        <v>100.40712530712531</v>
      </c>
      <c r="U21" s="3">
        <f>'[1]Größenklassen SVB'!AQ35</f>
        <v>97.00387471746852</v>
      </c>
      <c r="V21" s="3">
        <f>'[1]Größenklassen SVB'!AR35</f>
        <v>99.660034936873046</v>
      </c>
      <c r="X21" s="18" t="str">
        <f>HLOOKUP(Y21,$L21:$U136,ROW(L$118)-ROW(X21)+1,0)</f>
        <v>SH</v>
      </c>
      <c r="Y21" s="19">
        <f t="shared" si="6"/>
        <v>97.00387471746852</v>
      </c>
      <c r="Z21" s="18" t="str">
        <f>HLOOKUP(AA21,$L21:$U136,ROW(N$118)-ROW(Z21)+1,0)</f>
        <v>HE</v>
      </c>
      <c r="AA21" s="19">
        <f t="shared" si="7"/>
        <v>102.1617243272927</v>
      </c>
    </row>
    <row r="22" spans="1:27" x14ac:dyDescent="0.35">
      <c r="A22" t="str">
        <f>'[1]Größenklassen SVB'!A36</f>
        <v>250 und mehr</v>
      </c>
      <c r="B22" s="3">
        <f>'[1]Größenklassen SVB'!X36</f>
        <v>554.11029411764707</v>
      </c>
      <c r="C22" s="3">
        <f>'[1]Größenklassen SVB'!Y36</f>
        <v>518.23387096774195</v>
      </c>
      <c r="D22" s="3">
        <f>'[1]Größenklassen SVB'!Z36</f>
        <v>633.06040268456377</v>
      </c>
      <c r="E22" s="3">
        <f>'[1]Größenklassen SVB'!AA36</f>
        <v>533.73134328358208</v>
      </c>
      <c r="F22" s="3">
        <f>'[1]Größenklassen SVB'!AB36</f>
        <v>535.46035805626593</v>
      </c>
      <c r="G22" s="3">
        <f>'[1]Größenklassen SVB'!AC36</f>
        <v>743.31595744680851</v>
      </c>
      <c r="H22" s="14">
        <f>'[1]Größenklassen SVB'!AD36</f>
        <v>621.84779834077858</v>
      </c>
      <c r="I22" s="3">
        <f>'[1]Größenklassen SVB'!AE36</f>
        <v>569.80583409298083</v>
      </c>
      <c r="J22" s="3">
        <f>'[1]Größenklassen SVB'!AF36</f>
        <v>703.29298191847988</v>
      </c>
      <c r="K22" s="3">
        <f>'[1]Größenklassen SVB'!AG36</f>
        <v>700.84604878048776</v>
      </c>
      <c r="L22" s="3">
        <f>'[1]Größenklassen SVB'!AH36</f>
        <v>740.97841726618708</v>
      </c>
      <c r="M22" s="3">
        <f>'[1]Größenklassen SVB'!AI36</f>
        <v>729.89312457454048</v>
      </c>
      <c r="N22" s="3">
        <f>'[1]Größenklassen SVB'!AJ36</f>
        <v>701.33990147783254</v>
      </c>
      <c r="O22" s="3">
        <f>'[1]Größenklassen SVB'!AK36</f>
        <v>765.84991843393152</v>
      </c>
      <c r="P22" s="3">
        <f>'[1]Größenklassen SVB'!AL36</f>
        <v>711.34449760765551</v>
      </c>
      <c r="Q22" s="3">
        <f>'[1]Größenklassen SVB'!AM36</f>
        <v>675.21524064171126</v>
      </c>
      <c r="R22" s="3">
        <f>'[1]Größenklassen SVB'!AN36</f>
        <v>661.85109018830531</v>
      </c>
      <c r="S22" s="3">
        <f>'[1]Größenklassen SVB'!AO36</f>
        <v>659.4339887640449</v>
      </c>
      <c r="T22" s="3">
        <f>'[1]Größenklassen SVB'!AP36</f>
        <v>743.31595744680851</v>
      </c>
      <c r="U22" s="3">
        <f>'[1]Größenklassen SVB'!AQ36</f>
        <v>582.69491525423734</v>
      </c>
      <c r="V22" s="3">
        <f>'[1]Größenklassen SVB'!AR36</f>
        <v>684.4818714781718</v>
      </c>
      <c r="X22" s="18" t="str">
        <f>HLOOKUP(Y22,$L22:$U137,ROW(L$118)-ROW(X22)+1,0)</f>
        <v>SH</v>
      </c>
      <c r="Y22" s="19">
        <f t="shared" si="6"/>
        <v>582.69491525423734</v>
      </c>
      <c r="Z22" s="18" t="str">
        <f>HLOOKUP(AA22,$L22:$U137,ROW(N$118)-ROW(Z22)+1,0)</f>
        <v>HH</v>
      </c>
      <c r="AA22" s="19">
        <f t="shared" si="7"/>
        <v>765.84991843393152</v>
      </c>
    </row>
    <row r="23" spans="1:27" x14ac:dyDescent="0.35">
      <c r="B23" s="3"/>
      <c r="C23" s="3"/>
      <c r="D23" s="3"/>
      <c r="E23" s="3"/>
      <c r="F23" s="3"/>
      <c r="G23" s="3"/>
      <c r="H23" s="14"/>
      <c r="I23" s="3"/>
      <c r="J23" s="3"/>
      <c r="K23" s="3"/>
      <c r="L23" s="3"/>
      <c r="M23" s="3"/>
      <c r="N23" s="3"/>
      <c r="O23" s="3"/>
      <c r="P23" s="3"/>
      <c r="Q23" s="3"/>
      <c r="R23" s="3"/>
      <c r="S23" s="3"/>
      <c r="T23" s="3"/>
      <c r="U23" s="3"/>
      <c r="V23" s="3"/>
    </row>
    <row r="24" spans="1:27" x14ac:dyDescent="0.35">
      <c r="B24" s="3"/>
      <c r="C24" s="3"/>
      <c r="D24" s="3"/>
      <c r="E24" s="3"/>
      <c r="F24" s="3"/>
      <c r="G24" s="3"/>
      <c r="H24" s="14"/>
      <c r="I24" s="3"/>
      <c r="J24" s="3"/>
      <c r="K24" s="3"/>
      <c r="L24" s="3"/>
      <c r="M24" s="3"/>
      <c r="N24" s="3"/>
      <c r="O24" s="3"/>
      <c r="P24" s="3"/>
      <c r="Q24" s="3"/>
      <c r="R24" s="3"/>
      <c r="S24" s="3"/>
      <c r="T24" s="3"/>
      <c r="U24" s="3"/>
      <c r="V24" s="3"/>
    </row>
    <row r="25" spans="1:27" x14ac:dyDescent="0.35">
      <c r="A25" s="4" t="str">
        <f>'[1]Größenklassen SVB'!A54&amp;", Verarbeitendes Gewerbe"</f>
        <v>in % aller Betriebe, Verarbeitendes Gewerbe</v>
      </c>
      <c r="B25" s="3"/>
      <c r="C25" s="3"/>
      <c r="D25" s="3"/>
      <c r="E25" s="3"/>
      <c r="F25" s="3"/>
      <c r="G25" s="3"/>
      <c r="H25" s="14"/>
      <c r="I25" s="3"/>
      <c r="J25" s="3"/>
      <c r="K25" s="3"/>
      <c r="L25" s="3"/>
      <c r="M25" s="3"/>
      <c r="N25" s="3"/>
      <c r="O25" s="3"/>
      <c r="P25" s="3"/>
      <c r="Q25" s="3"/>
      <c r="R25" s="3"/>
      <c r="S25" s="3"/>
      <c r="T25" s="3"/>
      <c r="U25" s="3"/>
      <c r="V25" s="3"/>
    </row>
    <row r="26" spans="1:27" x14ac:dyDescent="0.35">
      <c r="A26" t="str">
        <f>'[1]Größenklassen SVB'!A55</f>
        <v>insg</v>
      </c>
      <c r="B26" s="3">
        <f>'[1]Größenklassen SVB'!X55</f>
        <v>6.197452628937131</v>
      </c>
      <c r="C26" s="3">
        <f>'[1]Größenklassen SVB'!Y55</f>
        <v>5.3723830225374671</v>
      </c>
      <c r="D26" s="3">
        <f>'[1]Größenklassen SVB'!Z55</f>
        <v>8.7766526074364908</v>
      </c>
      <c r="E26" s="3">
        <f>'[1]Größenklassen SVB'!AA55</f>
        <v>7.3283403117689838</v>
      </c>
      <c r="F26" s="3">
        <f>'[1]Größenklassen SVB'!AB55</f>
        <v>9.6912354475723248</v>
      </c>
      <c r="G26" s="3">
        <f>'[1]Größenklassen SVB'!AC55</f>
        <v>3.3665606653620355</v>
      </c>
      <c r="H26" s="14">
        <f>'[1]Größenklassen SVB'!AD55</f>
        <v>6.6566188788032266</v>
      </c>
      <c r="I26" s="3">
        <f>'[1]Größenklassen SVB'!AE55</f>
        <v>7.6892562829502991</v>
      </c>
      <c r="J26" s="3">
        <f>'[1]Größenklassen SVB'!AF55</f>
        <v>7.148784838312876</v>
      </c>
      <c r="K26" s="3">
        <f>'[1]Größenklassen SVB'!AG55</f>
        <v>7.3669463340758607</v>
      </c>
      <c r="L26" s="3">
        <f>'[1]Größenklassen SVB'!AH55</f>
        <v>9.5184413230629819</v>
      </c>
      <c r="M26" s="3">
        <f>'[1]Größenklassen SVB'!AI55</f>
        <v>7.7633950516139612</v>
      </c>
      <c r="N26" s="3">
        <f>'[1]Größenklassen SVB'!AJ55</f>
        <v>5.6842502832682866</v>
      </c>
      <c r="O26" s="3">
        <f>'[1]Größenklassen SVB'!AK55</f>
        <v>3.5491511327270429</v>
      </c>
      <c r="P26" s="3">
        <f>'[1]Größenklassen SVB'!AL55</f>
        <v>6.2564415307211458</v>
      </c>
      <c r="Q26" s="3">
        <f>'[1]Größenklassen SVB'!AM55</f>
        <v>6.3581383658122466</v>
      </c>
      <c r="R26" s="3">
        <f>'[1]Größenklassen SVB'!AN55</f>
        <v>7.3334732228206381</v>
      </c>
      <c r="S26" s="3">
        <f>'[1]Größenklassen SVB'!AO55</f>
        <v>7.3401798437423231</v>
      </c>
      <c r="T26" s="3">
        <f>'[1]Größenklassen SVB'!AP55</f>
        <v>1.7072325505544685</v>
      </c>
      <c r="U26" s="3">
        <f>'[1]Größenklassen SVB'!AQ55</f>
        <v>5.7755204124822042</v>
      </c>
      <c r="V26" s="3">
        <f>'[1]Größenklassen SVB'!AR55</f>
        <v>7.2985137996125289</v>
      </c>
    </row>
    <row r="27" spans="1:27" x14ac:dyDescent="0.35">
      <c r="A27" t="str">
        <f>'[1]Größenklassen SVB'!A56</f>
        <v>0-9</v>
      </c>
      <c r="B27" s="3">
        <f>'[1]Größenklassen SVB'!X56</f>
        <v>3.8587024720793077</v>
      </c>
      <c r="C27" s="3">
        <f>'[1]Größenklassen SVB'!Y56</f>
        <v>3.3062578652328112</v>
      </c>
      <c r="D27" s="3">
        <f>'[1]Größenklassen SVB'!Z56</f>
        <v>5.1206048708429712</v>
      </c>
      <c r="E27" s="3">
        <f>'[1]Größenklassen SVB'!AA56</f>
        <v>4.0848420514635064</v>
      </c>
      <c r="F27" s="3">
        <f>'[1]Größenklassen SVB'!AB56</f>
        <v>5.4393957092239997</v>
      </c>
      <c r="G27" s="3">
        <f>'[1]Größenklassen SVB'!AC56</f>
        <v>2.1832191780821919</v>
      </c>
      <c r="H27" s="14">
        <f>'[1]Größenklassen SVB'!AD56</f>
        <v>3.9415247964470761</v>
      </c>
      <c r="I27" s="3">
        <f>'[1]Größenklassen SVB'!AE56</f>
        <v>4.4933971438808413</v>
      </c>
      <c r="J27" s="3">
        <f>'[1]Größenklassen SVB'!AF56</f>
        <v>4.1526663075904597</v>
      </c>
      <c r="K27" s="3">
        <f>'[1]Größenklassen SVB'!AG56</f>
        <v>4.2662654788591547</v>
      </c>
      <c r="L27" s="3">
        <f>'[1]Größenklassen SVB'!AH56</f>
        <v>5.3850475758948804</v>
      </c>
      <c r="M27" s="3">
        <f>'[1]Größenklassen SVB'!AI56</f>
        <v>4.6843082636954501</v>
      </c>
      <c r="N27" s="3">
        <f>'[1]Größenklassen SVB'!AJ56</f>
        <v>2.9774644340929122</v>
      </c>
      <c r="O27" s="3">
        <f>'[1]Größenklassen SVB'!AK56</f>
        <v>2.1750528847023087</v>
      </c>
      <c r="P27" s="3">
        <f>'[1]Größenklassen SVB'!AL56</f>
        <v>3.8280225644153072</v>
      </c>
      <c r="Q27" s="3">
        <f>'[1]Größenklassen SVB'!AM56</f>
        <v>3.4111835524527176</v>
      </c>
      <c r="R27" s="3">
        <f>'[1]Größenklassen SVB'!AN56</f>
        <v>4.1460912545755519</v>
      </c>
      <c r="S27" s="3">
        <f>'[1]Größenklassen SVB'!AO56</f>
        <v>4.4538351923738384</v>
      </c>
      <c r="T27" s="3">
        <f>'[1]Größenklassen SVB'!AP56</f>
        <v>1.0549168297455969</v>
      </c>
      <c r="U27" s="3">
        <f>'[1]Größenklassen SVB'!AQ56</f>
        <v>3.3411571562327649</v>
      </c>
      <c r="V27" s="3">
        <f>'[1]Größenklassen SVB'!AR56</f>
        <v>4.2436844611639071</v>
      </c>
      <c r="X27" s="18" t="str">
        <f>HLOOKUP(Y27,$L27:$U142,ROW(L$118)-ROW(X27)+1,0)</f>
        <v>SL</v>
      </c>
      <c r="Y27" s="19">
        <f t="shared" ref="Y27" si="8">MIN(L27:U27)</f>
        <v>1.0549168297455969</v>
      </c>
      <c r="Z27" s="18" t="str">
        <f>HLOOKUP(AA27,$L27:$U142,ROW(N$118)-ROW(Z27)+1,0)</f>
        <v>BW</v>
      </c>
      <c r="AA27" s="19">
        <f t="shared" ref="AA27" si="9">MAX(L27:U27)</f>
        <v>5.3850475758948804</v>
      </c>
    </row>
    <row r="28" spans="1:27" x14ac:dyDescent="0.35">
      <c r="A28" t="str">
        <f>'[1]Größenklassen SVB'!A57</f>
        <v>10-49</v>
      </c>
      <c r="B28" s="3">
        <f>'[1]Größenklassen SVB'!X57</f>
        <v>1.6924959216965745</v>
      </c>
      <c r="C28" s="3">
        <f>'[1]Größenklassen SVB'!Y57</f>
        <v>1.4918201578766732</v>
      </c>
      <c r="D28" s="3">
        <f>'[1]Größenklassen SVB'!Z57</f>
        <v>2.4849851309063342</v>
      </c>
      <c r="E28" s="3">
        <f>'[1]Größenklassen SVB'!AA57</f>
        <v>2.1485718778872047</v>
      </c>
      <c r="F28" s="3">
        <f>'[1]Größenklassen SVB'!AB57</f>
        <v>2.7469532375501307</v>
      </c>
      <c r="G28" s="3">
        <f>'[1]Größenklassen SVB'!AC57</f>
        <v>0.83272178734507507</v>
      </c>
      <c r="H28" s="14">
        <f>'[1]Größenklassen SVB'!AD57</f>
        <v>1.8526724843196074</v>
      </c>
      <c r="I28" s="3">
        <f>'[1]Größenklassen SVB'!AE57</f>
        <v>2.1728003275835595</v>
      </c>
      <c r="J28" s="3">
        <f>'[1]Größenklassen SVB'!AF57</f>
        <v>1.9812557773193906</v>
      </c>
      <c r="K28" s="3">
        <f>'[1]Größenklassen SVB'!AG57</f>
        <v>2.0475040697869247</v>
      </c>
      <c r="L28" s="3">
        <f>'[1]Größenklassen SVB'!AH57</f>
        <v>2.6432260987766196</v>
      </c>
      <c r="M28" s="3">
        <f>'[1]Größenklassen SVB'!AI57</f>
        <v>2.0407996067507783</v>
      </c>
      <c r="N28" s="3">
        <f>'[1]Größenklassen SVB'!AJ57</f>
        <v>1.7877376306181543</v>
      </c>
      <c r="O28" s="3">
        <f>'[1]Größenklassen SVB'!AK57</f>
        <v>0.93294038944837177</v>
      </c>
      <c r="P28" s="3">
        <f>'[1]Größenklassen SVB'!AL57</f>
        <v>1.6075621283732275</v>
      </c>
      <c r="Q28" s="3">
        <f>'[1]Größenklassen SVB'!AM57</f>
        <v>1.9733568610955801</v>
      </c>
      <c r="R28" s="3">
        <f>'[1]Größenklassen SVB'!AN57</f>
        <v>2.1034715907766199</v>
      </c>
      <c r="S28" s="3">
        <f>'[1]Größenklassen SVB'!AO57</f>
        <v>1.9340572944818435</v>
      </c>
      <c r="T28" s="3">
        <f>'[1]Größenklassen SVB'!AP57</f>
        <v>0.4464285714285714</v>
      </c>
      <c r="U28" s="3">
        <f>'[1]Größenklassen SVB'!AQ57</f>
        <v>1.7327843831364553</v>
      </c>
      <c r="V28" s="3">
        <f>'[1]Größenklassen SVB'!AR57</f>
        <v>2.0289666594629328</v>
      </c>
      <c r="X28" s="18" t="str">
        <f>HLOOKUP(Y28,$L28:$U143,ROW(L$118)-ROW(X28)+1,0)</f>
        <v>SL</v>
      </c>
      <c r="Y28" s="19">
        <f t="shared" ref="Y28:Y30" si="10">MIN(L28:U28)</f>
        <v>0.4464285714285714</v>
      </c>
      <c r="Z28" s="18" t="str">
        <f>HLOOKUP(AA28,$L28:$U143,ROW(N$118)-ROW(Z28)+1,0)</f>
        <v>BW</v>
      </c>
      <c r="AA28" s="19">
        <f t="shared" ref="AA28:AA30" si="11">MAX(L28:U28)</f>
        <v>2.6432260987766196</v>
      </c>
    </row>
    <row r="29" spans="1:27" x14ac:dyDescent="0.35">
      <c r="A29" t="str">
        <f>'[1]Größenklassen SVB'!A58</f>
        <v>50-249</v>
      </c>
      <c r="B29" s="3">
        <f>'[1]Größenklassen SVB'!X58</f>
        <v>0.54743380599824321</v>
      </c>
      <c r="C29" s="3">
        <f>'[1]Größenklassen SVB'!Y58</f>
        <v>0.46447774854135682</v>
      </c>
      <c r="D29" s="3">
        <f>'[1]Größenklassen SVB'!Z58</f>
        <v>0.97475169585414678</v>
      </c>
      <c r="E29" s="3">
        <f>'[1]Größenklassen SVB'!AA58</f>
        <v>0.90621375636413681</v>
      </c>
      <c r="F29" s="3">
        <f>'[1]Größenklassen SVB'!AB58</f>
        <v>1.2498539890199742</v>
      </c>
      <c r="G29" s="3">
        <f>'[1]Größenklassen SVB'!AC58</f>
        <v>0.28131115459882583</v>
      </c>
      <c r="H29" s="14">
        <f>'[1]Größenklassen SVB'!AD58</f>
        <v>0.71438310802914018</v>
      </c>
      <c r="I29" s="3">
        <f>'[1]Größenklassen SVB'!AE58</f>
        <v>0.85030966883349546</v>
      </c>
      <c r="J29" s="3">
        <f>'[1]Größenklassen SVB'!AF58</f>
        <v>0.78918947161880548</v>
      </c>
      <c r="K29" s="3">
        <f>'[1]Größenklassen SVB'!AG58</f>
        <v>0.81848426966358201</v>
      </c>
      <c r="L29" s="3">
        <f>'[1]Größenklassen SVB'!AH58</f>
        <v>1.1541458994109652</v>
      </c>
      <c r="M29" s="3">
        <f>'[1]Größenklassen SVB'!AI58</f>
        <v>0.78240209732918231</v>
      </c>
      <c r="N29" s="3">
        <f>'[1]Größenklassen SVB'!AJ58</f>
        <v>0.6987284401359688</v>
      </c>
      <c r="O29" s="3">
        <f>'[1]Größenklassen SVB'!AK58</f>
        <v>0.3218282738794771</v>
      </c>
      <c r="P29" s="3">
        <f>'[1]Größenklassen SVB'!AL58</f>
        <v>0.63729227016313461</v>
      </c>
      <c r="Q29" s="3">
        <f>'[1]Größenklassen SVB'!AM58</f>
        <v>0.76225845999169006</v>
      </c>
      <c r="R29" s="3">
        <f>'[1]Größenklassen SVB'!AN58</f>
        <v>0.86335128581753739</v>
      </c>
      <c r="S29" s="3">
        <f>'[1]Größenklassen SVB'!AO58</f>
        <v>0.74984030268782864</v>
      </c>
      <c r="T29" s="3">
        <f>'[1]Größenklassen SVB'!AP58</f>
        <v>0.14779028049575993</v>
      </c>
      <c r="U29" s="3">
        <f>'[1]Größenklassen SVB'!AQ58</f>
        <v>0.56690651172932138</v>
      </c>
      <c r="V29" s="3">
        <f>'[1]Größenklassen SVB'!AR58</f>
        <v>0.80592567659315673</v>
      </c>
      <c r="X29" s="18" t="str">
        <f>HLOOKUP(Y29,$L29:$U144,ROW(L$118)-ROW(X29)+1,0)</f>
        <v>SL</v>
      </c>
      <c r="Y29" s="19">
        <f t="shared" si="10"/>
        <v>0.14779028049575993</v>
      </c>
      <c r="Z29" s="18" t="str">
        <f>HLOOKUP(AA29,$L29:$U144,ROW(N$118)-ROW(Z29)+1,0)</f>
        <v>BW</v>
      </c>
      <c r="AA29" s="19">
        <f t="shared" si="11"/>
        <v>1.1541458994109652</v>
      </c>
    </row>
    <row r="30" spans="1:27" x14ac:dyDescent="0.35">
      <c r="A30" t="str">
        <f>'[1]Größenklassen SVB'!A59</f>
        <v>250 und mehr</v>
      </c>
      <c r="B30" s="3">
        <f>'[1]Größenklassen SVB'!X59</f>
        <v>9.8820429163006651E-2</v>
      </c>
      <c r="C30" s="3">
        <f>'[1]Größenklassen SVB'!Y59</f>
        <v>0.10982725088662625</v>
      </c>
      <c r="D30" s="3">
        <f>'[1]Größenklassen SVB'!Z59</f>
        <v>0.19631090983303853</v>
      </c>
      <c r="E30" s="3">
        <f>'[1]Größenklassen SVB'!AA59</f>
        <v>0.18871262605413694</v>
      </c>
      <c r="F30" s="3">
        <f>'[1]Größenklassen SVB'!AB59</f>
        <v>0.25503251177821906</v>
      </c>
      <c r="G30" s="3">
        <f>'[1]Größenklassen SVB'!AC59</f>
        <v>6.9308545335942592E-2</v>
      </c>
      <c r="H30" s="14">
        <f>'[1]Größenklassen SVB'!AD59</f>
        <v>0.14803849000740191</v>
      </c>
      <c r="I30" s="3">
        <f>'[1]Größenklassen SVB'!AE59</f>
        <v>0.17274914265240315</v>
      </c>
      <c r="J30" s="3">
        <f>'[1]Größenklassen SVB'!AF59</f>
        <v>0.22567328178421966</v>
      </c>
      <c r="K30" s="3">
        <f>'[1]Größenklassen SVB'!AG59</f>
        <v>0.23469251576619873</v>
      </c>
      <c r="L30" s="3">
        <f>'[1]Größenklassen SVB'!AH59</f>
        <v>0.33602174898051657</v>
      </c>
      <c r="M30" s="3">
        <f>'[1]Größenklassen SVB'!AI59</f>
        <v>0.25588508383854935</v>
      </c>
      <c r="N30" s="3">
        <f>'[1]Größenklassen SVB'!AJ59</f>
        <v>0.22031977842125139</v>
      </c>
      <c r="O30" s="3">
        <f>'[1]Größenklassen SVB'!AK59</f>
        <v>0.11932958469688477</v>
      </c>
      <c r="P30" s="3">
        <f>'[1]Größenklassen SVB'!AL59</f>
        <v>0.18356456776947708</v>
      </c>
      <c r="Q30" s="3">
        <f>'[1]Größenklassen SVB'!AM59</f>
        <v>0.21133949227225859</v>
      </c>
      <c r="R30" s="3">
        <f>'[1]Größenklassen SVB'!AN59</f>
        <v>0.2205590916509291</v>
      </c>
      <c r="S30" s="3">
        <f>'[1]Größenklassen SVB'!AO59</f>
        <v>0.2024470541988109</v>
      </c>
      <c r="T30" s="3">
        <f>'[1]Größenklassen SVB'!AP59</f>
        <v>5.8096868884540118E-2</v>
      </c>
      <c r="U30" s="3">
        <f>'[1]Größenklassen SVB'!AQ59</f>
        <v>0.13467236138366231</v>
      </c>
      <c r="V30" s="3">
        <f>'[1]Größenklassen SVB'!AR59</f>
        <v>0.21993700239253208</v>
      </c>
      <c r="X30" s="18" t="str">
        <f>HLOOKUP(Y30,$L30:$U145,ROW(L$118)-ROW(X30)+1,0)</f>
        <v>SL</v>
      </c>
      <c r="Y30" s="19">
        <f t="shared" si="10"/>
        <v>5.8096868884540118E-2</v>
      </c>
      <c r="Z30" s="18" t="str">
        <f>HLOOKUP(AA30,$L30:$U145,ROW(N$118)-ROW(Z30)+1,0)</f>
        <v>BW</v>
      </c>
      <c r="AA30" s="19">
        <f t="shared" si="11"/>
        <v>0.33602174898051657</v>
      </c>
    </row>
    <row r="31" spans="1:27" x14ac:dyDescent="0.35">
      <c r="B31" s="3"/>
      <c r="C31" s="3"/>
      <c r="D31" s="3"/>
      <c r="E31" s="3"/>
      <c r="F31" s="3"/>
      <c r="G31" s="3"/>
      <c r="H31" s="14"/>
      <c r="I31" s="3"/>
      <c r="J31" s="3"/>
      <c r="K31" s="3"/>
      <c r="L31" s="3"/>
      <c r="M31" s="3"/>
      <c r="N31" s="3"/>
      <c r="O31" s="3"/>
      <c r="P31" s="3"/>
      <c r="Q31" s="3"/>
      <c r="R31" s="3"/>
      <c r="S31" s="3"/>
      <c r="T31" s="3"/>
      <c r="U31" s="3"/>
      <c r="V31" s="3"/>
    </row>
    <row r="32" spans="1:27" x14ac:dyDescent="0.35">
      <c r="A32" s="4" t="s">
        <v>785</v>
      </c>
      <c r="B32" s="3"/>
      <c r="C32" s="3"/>
      <c r="D32" s="3"/>
      <c r="E32" s="3"/>
      <c r="F32" s="3"/>
      <c r="G32" s="3"/>
      <c r="H32" s="14"/>
      <c r="I32" s="3"/>
      <c r="J32" s="3"/>
      <c r="K32" s="3"/>
      <c r="L32" s="3"/>
      <c r="M32" s="3"/>
      <c r="N32" s="3"/>
      <c r="O32" s="3"/>
      <c r="P32" s="3"/>
      <c r="Q32" s="3"/>
      <c r="R32" s="3"/>
      <c r="S32" s="3"/>
      <c r="T32" s="3"/>
      <c r="U32" s="3"/>
      <c r="V32" s="3"/>
    </row>
    <row r="33" spans="1:27" x14ac:dyDescent="0.35">
      <c r="A33" t="str">
        <f>A27</f>
        <v>0-9</v>
      </c>
      <c r="B33" s="3">
        <f>B27/B$26*100</f>
        <v>62.262718299164774</v>
      </c>
      <c r="C33" s="3">
        <f t="shared" ref="C33:V36" si="12">C27/C$26*100</f>
        <v>61.54173764906303</v>
      </c>
      <c r="D33" s="3">
        <f t="shared" si="12"/>
        <v>58.343483556638255</v>
      </c>
      <c r="E33" s="3">
        <f t="shared" si="12"/>
        <v>55.740343347639495</v>
      </c>
      <c r="F33" s="3">
        <f t="shared" si="12"/>
        <v>56.126958617918831</v>
      </c>
      <c r="G33" s="3">
        <f t="shared" si="12"/>
        <v>64.850136239782017</v>
      </c>
      <c r="H33" s="14">
        <f t="shared" si="12"/>
        <v>59.212114561615273</v>
      </c>
      <c r="I33" s="3">
        <f t="shared" si="12"/>
        <v>58.437343984023961</v>
      </c>
      <c r="J33" s="3">
        <f t="shared" si="12"/>
        <v>58.0891214592842</v>
      </c>
      <c r="K33" s="3">
        <f t="shared" si="12"/>
        <v>57.910907523861198</v>
      </c>
      <c r="L33" s="3">
        <f t="shared" si="12"/>
        <v>56.574888609619556</v>
      </c>
      <c r="M33" s="3">
        <f t="shared" si="12"/>
        <v>60.338398761784148</v>
      </c>
      <c r="N33" s="3">
        <f t="shared" si="12"/>
        <v>52.380952380952387</v>
      </c>
      <c r="O33" s="3">
        <f t="shared" si="12"/>
        <v>61.283749363219556</v>
      </c>
      <c r="P33" s="3">
        <f t="shared" si="12"/>
        <v>61.185300711570335</v>
      </c>
      <c r="Q33" s="3">
        <f t="shared" si="12"/>
        <v>53.650665590964095</v>
      </c>
      <c r="R33" s="3">
        <f t="shared" si="12"/>
        <v>56.536529535194255</v>
      </c>
      <c r="S33" s="3">
        <f t="shared" si="12"/>
        <v>60.677466863033857</v>
      </c>
      <c r="T33" s="3">
        <f t="shared" si="12"/>
        <v>61.791044776119399</v>
      </c>
      <c r="U33" s="3">
        <f t="shared" si="12"/>
        <v>57.850322007550517</v>
      </c>
      <c r="V33" s="3">
        <f t="shared" si="12"/>
        <v>58.144501437939326</v>
      </c>
      <c r="X33" s="18" t="str">
        <f t="shared" ref="X33:X36" si="13">HLOOKUP(Y33,$L33:$U142,ROW(L$118)-ROW(X33)+1,0)</f>
        <v>HB</v>
      </c>
      <c r="Y33" s="19">
        <f t="shared" ref="Y33:Y36" si="14">MIN(L33:U33)</f>
        <v>52.380952380952387</v>
      </c>
      <c r="Z33" s="18" t="str">
        <f t="shared" ref="Z33:Z36" si="15">HLOOKUP(AA33,$L33:$U142,ROW(N$118)-ROW(Z33)+1,0)</f>
        <v>SL</v>
      </c>
      <c r="AA33" s="19">
        <f t="shared" ref="AA33:AA36" si="16">MAX(L33:U33)</f>
        <v>61.791044776119399</v>
      </c>
    </row>
    <row r="34" spans="1:27" x14ac:dyDescent="0.35">
      <c r="A34" t="str">
        <f t="shared" ref="A34:A36" si="17">A28</f>
        <v>10-49</v>
      </c>
      <c r="B34" s="3">
        <f t="shared" ref="B34:Q36" si="18">B28/B$26*100</f>
        <v>27.309541888129594</v>
      </c>
      <c r="C34" s="3">
        <f t="shared" si="18"/>
        <v>27.768313458262352</v>
      </c>
      <c r="D34" s="3">
        <f t="shared" si="18"/>
        <v>28.313586535267412</v>
      </c>
      <c r="E34" s="3">
        <f t="shared" si="18"/>
        <v>29.318669527896997</v>
      </c>
      <c r="F34" s="3">
        <f t="shared" si="18"/>
        <v>28.344716753716355</v>
      </c>
      <c r="G34" s="3">
        <f t="shared" si="18"/>
        <v>24.735089312745988</v>
      </c>
      <c r="H34" s="14">
        <f t="shared" si="18"/>
        <v>27.832034822049085</v>
      </c>
      <c r="I34" s="3">
        <f t="shared" si="18"/>
        <v>28.257613579630558</v>
      </c>
      <c r="J34" s="3">
        <f t="shared" si="18"/>
        <v>27.714581178903824</v>
      </c>
      <c r="K34" s="3">
        <f t="shared" si="18"/>
        <v>27.793117757844666</v>
      </c>
      <c r="L34" s="3">
        <f t="shared" si="18"/>
        <v>27.769526638485846</v>
      </c>
      <c r="M34" s="3">
        <f t="shared" si="18"/>
        <v>26.287463064584209</v>
      </c>
      <c r="N34" s="3">
        <f t="shared" si="18"/>
        <v>31.450719822812843</v>
      </c>
      <c r="O34" s="3">
        <f t="shared" si="18"/>
        <v>26.286296484971977</v>
      </c>
      <c r="P34" s="3">
        <f t="shared" si="18"/>
        <v>25.694512135685741</v>
      </c>
      <c r="Q34" s="3">
        <f t="shared" si="18"/>
        <v>31.03670835014119</v>
      </c>
      <c r="R34" s="3">
        <f t="shared" si="12"/>
        <v>28.683156355312523</v>
      </c>
      <c r="S34" s="3">
        <f t="shared" si="12"/>
        <v>26.34890882313562</v>
      </c>
      <c r="T34" s="3">
        <f t="shared" si="12"/>
        <v>26.149253731343279</v>
      </c>
      <c r="U34" s="3">
        <f t="shared" si="12"/>
        <v>30.002220741727736</v>
      </c>
      <c r="V34" s="3">
        <f t="shared" si="12"/>
        <v>27.79972354879494</v>
      </c>
      <c r="X34" s="18" t="str">
        <f t="shared" si="13"/>
        <v>HE</v>
      </c>
      <c r="Y34" s="19">
        <f t="shared" si="14"/>
        <v>25.694512135685741</v>
      </c>
      <c r="Z34" s="18" t="str">
        <f t="shared" si="15"/>
        <v>HB</v>
      </c>
      <c r="AA34" s="19">
        <f t="shared" si="16"/>
        <v>31.450719822812843</v>
      </c>
    </row>
    <row r="35" spans="1:27" x14ac:dyDescent="0.35">
      <c r="A35" t="str">
        <f t="shared" si="17"/>
        <v>50-249</v>
      </c>
      <c r="B35" s="3">
        <f t="shared" si="18"/>
        <v>8.8332067830928889</v>
      </c>
      <c r="C35" s="3">
        <f t="shared" si="12"/>
        <v>8.6456558773424188</v>
      </c>
      <c r="D35" s="3">
        <f t="shared" si="12"/>
        <v>11.106189790720849</v>
      </c>
      <c r="E35" s="3">
        <f t="shared" si="12"/>
        <v>12.365879828326182</v>
      </c>
      <c r="F35" s="3">
        <f t="shared" si="12"/>
        <v>12.896745680996382</v>
      </c>
      <c r="G35" s="3">
        <f t="shared" si="12"/>
        <v>8.3560399636693905</v>
      </c>
      <c r="H35" s="14">
        <f t="shared" si="12"/>
        <v>10.731921430922856</v>
      </c>
      <c r="I35" s="3">
        <f t="shared" si="12"/>
        <v>11.058412381427859</v>
      </c>
      <c r="J35" s="3">
        <f t="shared" si="12"/>
        <v>11.03949117882607</v>
      </c>
      <c r="K35" s="3">
        <f t="shared" si="12"/>
        <v>11.110224407061002</v>
      </c>
      <c r="L35" s="3">
        <f t="shared" si="12"/>
        <v>12.125366540995469</v>
      </c>
      <c r="M35" s="3">
        <f t="shared" si="12"/>
        <v>10.078092021950189</v>
      </c>
      <c r="N35" s="3">
        <f t="shared" si="12"/>
        <v>12.29235880398671</v>
      </c>
      <c r="O35" s="3">
        <f t="shared" si="12"/>
        <v>9.0677534386143641</v>
      </c>
      <c r="P35" s="3">
        <f t="shared" si="12"/>
        <v>10.186177990057512</v>
      </c>
      <c r="Q35" s="3">
        <f t="shared" si="12"/>
        <v>11.988705123033482</v>
      </c>
      <c r="R35" s="3">
        <f t="shared" si="12"/>
        <v>11.772747504291981</v>
      </c>
      <c r="S35" s="3">
        <f t="shared" si="12"/>
        <v>10.21555763823805</v>
      </c>
      <c r="T35" s="3">
        <f t="shared" si="12"/>
        <v>8.6567164179104452</v>
      </c>
      <c r="U35" s="3">
        <f t="shared" si="12"/>
        <v>9.8156784365978229</v>
      </c>
      <c r="V35" s="3">
        <f t="shared" si="12"/>
        <v>11.042325858669235</v>
      </c>
      <c r="X35" s="18" t="str">
        <f t="shared" si="13"/>
        <v>SL</v>
      </c>
      <c r="Y35" s="19">
        <f t="shared" si="14"/>
        <v>8.6567164179104452</v>
      </c>
      <c r="Z35" s="18" t="str">
        <f t="shared" si="15"/>
        <v>HB</v>
      </c>
      <c r="AA35" s="19">
        <f t="shared" si="16"/>
        <v>12.29235880398671</v>
      </c>
    </row>
    <row r="36" spans="1:27" x14ac:dyDescent="0.35">
      <c r="A36" t="str">
        <f t="shared" si="17"/>
        <v>250 und mehr</v>
      </c>
      <c r="B36" s="3">
        <f t="shared" si="18"/>
        <v>1.5945330296127564</v>
      </c>
      <c r="C36" s="3">
        <f t="shared" si="12"/>
        <v>2.0442930153321974</v>
      </c>
      <c r="D36" s="3">
        <f t="shared" si="12"/>
        <v>2.2367401173734911</v>
      </c>
      <c r="E36" s="3">
        <f t="shared" si="12"/>
        <v>2.5751072961373396</v>
      </c>
      <c r="F36" s="3">
        <f t="shared" si="12"/>
        <v>2.6315789473684208</v>
      </c>
      <c r="G36" s="3">
        <f t="shared" si="12"/>
        <v>2.0587344838026036</v>
      </c>
      <c r="H36" s="14">
        <f t="shared" si="12"/>
        <v>2.2239291854127798</v>
      </c>
      <c r="I36" s="3">
        <f t="shared" si="12"/>
        <v>2.2466300549176239</v>
      </c>
      <c r="J36" s="3">
        <f t="shared" si="12"/>
        <v>3.1568061829859029</v>
      </c>
      <c r="K36" s="3">
        <f t="shared" si="12"/>
        <v>3.1857503112331207</v>
      </c>
      <c r="L36" s="3">
        <f t="shared" si="12"/>
        <v>3.5302182108991205</v>
      </c>
      <c r="M36" s="3">
        <f t="shared" si="12"/>
        <v>3.2960461516814408</v>
      </c>
      <c r="N36" s="3">
        <f t="shared" si="12"/>
        <v>3.8759689922480614</v>
      </c>
      <c r="O36" s="3">
        <f t="shared" si="12"/>
        <v>3.3622007131940905</v>
      </c>
      <c r="P36" s="3">
        <f t="shared" si="12"/>
        <v>2.9340091626864222</v>
      </c>
      <c r="Q36" s="3">
        <f t="shared" si="12"/>
        <v>3.323920935861234</v>
      </c>
      <c r="R36" s="3">
        <f t="shared" si="12"/>
        <v>3.0075666052012466</v>
      </c>
      <c r="S36" s="3">
        <f t="shared" si="12"/>
        <v>2.758066675592449</v>
      </c>
      <c r="T36" s="3">
        <f t="shared" si="12"/>
        <v>3.4029850746268653</v>
      </c>
      <c r="U36" s="3">
        <f t="shared" si="12"/>
        <v>2.3317788141239171</v>
      </c>
      <c r="V36" s="3">
        <f t="shared" si="12"/>
        <v>3.0134491545964921</v>
      </c>
      <c r="X36" s="18" t="str">
        <f t="shared" si="13"/>
        <v>SH</v>
      </c>
      <c r="Y36" s="19">
        <f t="shared" si="14"/>
        <v>2.3317788141239171</v>
      </c>
      <c r="Z36" s="18" t="str">
        <f t="shared" si="15"/>
        <v>HB</v>
      </c>
      <c r="AA36" s="19">
        <f t="shared" si="16"/>
        <v>3.8759689922480614</v>
      </c>
    </row>
    <row r="37" spans="1:27" x14ac:dyDescent="0.35">
      <c r="B37" s="3"/>
      <c r="C37" s="3"/>
      <c r="D37" s="3"/>
      <c r="E37" s="3"/>
      <c r="F37" s="3"/>
      <c r="G37" s="3"/>
      <c r="H37" s="14"/>
      <c r="I37" s="3"/>
      <c r="J37" s="3"/>
      <c r="K37" s="3"/>
      <c r="L37" s="3"/>
      <c r="M37" s="3"/>
      <c r="N37" s="3"/>
      <c r="O37" s="3"/>
      <c r="P37" s="3"/>
      <c r="Q37" s="3"/>
      <c r="R37" s="3"/>
      <c r="S37" s="3"/>
      <c r="T37" s="3"/>
      <c r="U37" s="3"/>
      <c r="V37" s="3"/>
    </row>
    <row r="38" spans="1:27" x14ac:dyDescent="0.35">
      <c r="A38" s="4" t="str">
        <f>'[1]Größenklassen SVB'!A61&amp;", Verarbeitendes Gewerbe"</f>
        <v>in % aller Beschäftigten, Verarbeitendes Gewerbe</v>
      </c>
      <c r="B38" s="3"/>
      <c r="C38" s="3"/>
      <c r="D38" s="3"/>
      <c r="E38" s="3"/>
      <c r="F38" s="3"/>
      <c r="G38" s="3"/>
      <c r="H38" s="14"/>
      <c r="I38" s="3"/>
      <c r="J38" s="3"/>
      <c r="K38" s="3"/>
      <c r="L38" s="3"/>
      <c r="M38" s="3"/>
      <c r="N38" s="3"/>
      <c r="O38" s="3"/>
      <c r="P38" s="3"/>
      <c r="Q38" s="3"/>
      <c r="R38" s="3"/>
      <c r="S38" s="3"/>
      <c r="T38" s="3"/>
      <c r="U38" s="3"/>
      <c r="V38" s="3"/>
    </row>
    <row r="39" spans="1:27" x14ac:dyDescent="0.35">
      <c r="A39" t="str">
        <f>'[1]Größenklassen SVB'!A62</f>
        <v>insg</v>
      </c>
      <c r="B39" s="3">
        <f>'[1]Größenklassen SVB'!X62</f>
        <v>13.024789835149294</v>
      </c>
      <c r="C39" s="3">
        <f>'[1]Größenklassen SVB'!Y62</f>
        <v>11.067016877746861</v>
      </c>
      <c r="D39" s="3">
        <f>'[1]Größenklassen SVB'!Z62</f>
        <v>18.415459056079683</v>
      </c>
      <c r="E39" s="3">
        <f>'[1]Größenklassen SVB'!AA62</f>
        <v>16.239835593499855</v>
      </c>
      <c r="F39" s="3">
        <f>'[1]Größenklassen SVB'!AB62</f>
        <v>22.450040223206873</v>
      </c>
      <c r="G39" s="3">
        <f>'[1]Größenklassen SVB'!AC62</f>
        <v>6.3700796103974815</v>
      </c>
      <c r="H39" s="14">
        <f>'[1]Größenklassen SVB'!AD62</f>
        <v>14.026158412200024</v>
      </c>
      <c r="I39" s="3">
        <f>'[1]Größenklassen SVB'!AE62</f>
        <v>16.7926140633387</v>
      </c>
      <c r="J39" s="3">
        <f>'[1]Größenklassen SVB'!AF62</f>
        <v>18.448221831954406</v>
      </c>
      <c r="K39" s="3">
        <f>'[1]Größenklassen SVB'!AG62</f>
        <v>19.129452798250632</v>
      </c>
      <c r="L39" s="3">
        <f>'[1]Größenklassen SVB'!AH62</f>
        <v>26.899863587175172</v>
      </c>
      <c r="M39" s="3">
        <f>'[1]Größenklassen SVB'!AI62</f>
        <v>23.081160204745956</v>
      </c>
      <c r="N39" s="3">
        <f>'[1]Größenklassen SVB'!AJ62</f>
        <v>15.731531133048222</v>
      </c>
      <c r="O39" s="3">
        <f>'[1]Größenklassen SVB'!AK62</f>
        <v>10.274716260481819</v>
      </c>
      <c r="P39" s="3">
        <f>'[1]Größenklassen SVB'!AL62</f>
        <v>15.046231518315494</v>
      </c>
      <c r="Q39" s="3">
        <f>'[1]Größenklassen SVB'!AM62</f>
        <v>19.364328352331263</v>
      </c>
      <c r="R39" s="3">
        <f>'[1]Größenklassen SVB'!AN62</f>
        <v>17.36024350799315</v>
      </c>
      <c r="S39" s="3">
        <f>'[1]Größenklassen SVB'!AO62</f>
        <v>20.429247170122139</v>
      </c>
      <c r="T39" s="3">
        <f>'[1]Größenklassen SVB'!AP62</f>
        <v>4.9018803930726236</v>
      </c>
      <c r="U39" s="3">
        <f>'[1]Größenklassen SVB'!AQ62</f>
        <v>13.892352031795884</v>
      </c>
      <c r="V39" s="3">
        <f>'[1]Größenklassen SVB'!AR62</f>
        <v>19.124750028467126</v>
      </c>
    </row>
    <row r="40" spans="1:27" x14ac:dyDescent="0.35">
      <c r="A40" t="str">
        <f>'[1]Größenklassen SVB'!A63</f>
        <v>0-9</v>
      </c>
      <c r="B40" s="3">
        <f>'[1]Größenklassen SVB'!X63</f>
        <v>0.98141045223628987</v>
      </c>
      <c r="C40" s="3">
        <f>'[1]Größenklassen SVB'!Y63</f>
        <v>0.86893957125148447</v>
      </c>
      <c r="D40" s="3">
        <f>'[1]Größenklassen SVB'!Z63</f>
        <v>1.1396193681153892</v>
      </c>
      <c r="E40" s="3">
        <f>'[1]Größenklassen SVB'!AA63</f>
        <v>0.94647908764540978</v>
      </c>
      <c r="F40" s="3">
        <f>'[1]Größenklassen SVB'!AB63</f>
        <v>1.2669671702016267</v>
      </c>
      <c r="G40" s="3">
        <f>'[1]Größenklassen SVB'!AC63</f>
        <v>0.42692991932004942</v>
      </c>
      <c r="H40" s="14">
        <f>'[1]Größenklassen SVB'!AD63</f>
        <v>0.89548905550177382</v>
      </c>
      <c r="I40" s="3">
        <f>'[1]Größenklassen SVB'!AE63</f>
        <v>1.0647987117552336</v>
      </c>
      <c r="J40" s="3">
        <f>'[1]Größenklassen SVB'!AF63</f>
        <v>0.82020853532590288</v>
      </c>
      <c r="K40" s="3">
        <f>'[1]Größenklassen SVB'!AG63</f>
        <v>0.84239022243396999</v>
      </c>
      <c r="L40" s="3">
        <f>'[1]Größenklassen SVB'!AH63</f>
        <v>1.0414898371027488</v>
      </c>
      <c r="M40" s="3">
        <f>'[1]Größenklassen SVB'!AI63</f>
        <v>0.96821142223700618</v>
      </c>
      <c r="N40" s="3">
        <f>'[1]Größenklassen SVB'!AJ63</f>
        <v>0.49315414729138601</v>
      </c>
      <c r="O40" s="3">
        <f>'[1]Größenklassen SVB'!AK63</f>
        <v>0.36406402365402307</v>
      </c>
      <c r="P40" s="3">
        <f>'[1]Größenklassen SVB'!AL63</f>
        <v>0.7753217177102445</v>
      </c>
      <c r="Q40" s="3">
        <f>'[1]Größenklassen SVB'!AM63</f>
        <v>0.76042536055417298</v>
      </c>
      <c r="R40" s="3">
        <f>'[1]Größenklassen SVB'!AN63</f>
        <v>0.85810908527908847</v>
      </c>
      <c r="S40" s="3">
        <f>'[1]Größenklassen SVB'!AO63</f>
        <v>1.0344560952896442</v>
      </c>
      <c r="T40" s="3">
        <f>'[1]Größenklassen SVB'!AP63</f>
        <v>0.21301931256261344</v>
      </c>
      <c r="U40" s="3">
        <f>'[1]Größenklassen SVB'!AQ63</f>
        <v>0.85060017181370728</v>
      </c>
      <c r="V40" s="3">
        <f>'[1]Größenklassen SVB'!AR63</f>
        <v>0.89327934589844926</v>
      </c>
      <c r="X40" s="18" t="str">
        <f>HLOOKUP(Y40,$L40:$U149,ROW(L$118)-ROW(X40)+1,0)</f>
        <v>SL</v>
      </c>
      <c r="Y40" s="19">
        <f t="shared" ref="Y40:Y43" si="19">MIN(L40:U40)</f>
        <v>0.21301931256261344</v>
      </c>
      <c r="Z40" s="18" t="str">
        <f>HLOOKUP(AA40,$L40:$U149,ROW(N$118)-ROW(Z40)+1,0)</f>
        <v>BW</v>
      </c>
      <c r="AA40" s="19">
        <f t="shared" ref="AA40:AA43" si="20">MAX(L40:U40)</f>
        <v>1.0414898371027488</v>
      </c>
    </row>
    <row r="41" spans="1:27" x14ac:dyDescent="0.35">
      <c r="A41" t="str">
        <f>'[1]Größenklassen SVB'!A64</f>
        <v>10-49</v>
      </c>
      <c r="B41" s="3">
        <f>'[1]Größenklassen SVB'!X64</f>
        <v>2.60751501985676</v>
      </c>
      <c r="C41" s="3">
        <f>'[1]Größenklassen SVB'!Y64</f>
        <v>2.4370877001360971</v>
      </c>
      <c r="D41" s="3">
        <f>'[1]Größenklassen SVB'!Z64</f>
        <v>3.466844668108314</v>
      </c>
      <c r="E41" s="3">
        <f>'[1]Größenklassen SVB'!AA64</f>
        <v>3.1372971875832496</v>
      </c>
      <c r="F41" s="3">
        <f>'[1]Größenklassen SVB'!AB64</f>
        <v>3.9809482461404873</v>
      </c>
      <c r="G41" s="3">
        <f>'[1]Größenklassen SVB'!AC64</f>
        <v>1.0425171098775599</v>
      </c>
      <c r="H41" s="14">
        <f>'[1]Größenklassen SVB'!AD64</f>
        <v>2.6324173409883156</v>
      </c>
      <c r="I41" s="3">
        <f>'[1]Größenklassen SVB'!AE64</f>
        <v>3.2069135802469138</v>
      </c>
      <c r="J41" s="3">
        <f>'[1]Größenklassen SVB'!AF64</f>
        <v>2.4875660559720525</v>
      </c>
      <c r="K41" s="3">
        <f>'[1]Größenklassen SVB'!AG64</f>
        <v>2.5690696574229714</v>
      </c>
      <c r="L41" s="3">
        <f>'[1]Größenklassen SVB'!AH64</f>
        <v>3.2820512404977955</v>
      </c>
      <c r="M41" s="3">
        <f>'[1]Größenklassen SVB'!AI64</f>
        <v>2.7468937450931272</v>
      </c>
      <c r="N41" s="3">
        <f>'[1]Größenklassen SVB'!AJ64</f>
        <v>1.7382463013438951</v>
      </c>
      <c r="O41" s="3">
        <f>'[1]Größenklassen SVB'!AK64</f>
        <v>1.0191949300167562</v>
      </c>
      <c r="P41" s="3">
        <f>'[1]Größenklassen SVB'!AL64</f>
        <v>2.0687643057364489</v>
      </c>
      <c r="Q41" s="3">
        <f>'[1]Größenklassen SVB'!AM64</f>
        <v>2.6845136694906317</v>
      </c>
      <c r="R41" s="3">
        <f>'[1]Größenklassen SVB'!AN64</f>
        <v>2.7268530744135799</v>
      </c>
      <c r="S41" s="3">
        <f>'[1]Größenklassen SVB'!AO64</f>
        <v>2.8340129970986818</v>
      </c>
      <c r="T41" s="3">
        <f>'[1]Größenklassen SVB'!AP64</f>
        <v>0.57559779101646757</v>
      </c>
      <c r="U41" s="3">
        <f>'[1]Größenklassen SVB'!AQ64</f>
        <v>2.7697197629987045</v>
      </c>
      <c r="V41" s="3">
        <f>'[1]Größenklassen SVB'!AR64</f>
        <v>2.706049827098433</v>
      </c>
      <c r="X41" s="18" t="str">
        <f>HLOOKUP(Y41,$L41:$U150,ROW(L$118)-ROW(X41)+1,0)</f>
        <v>SL</v>
      </c>
      <c r="Y41" s="19">
        <f t="shared" si="19"/>
        <v>0.57559779101646757</v>
      </c>
      <c r="Z41" s="18" t="str">
        <f>HLOOKUP(AA41,$L41:$U150,ROW(N$118)-ROW(Z41)+1,0)</f>
        <v>BW</v>
      </c>
      <c r="AA41" s="19">
        <f t="shared" si="20"/>
        <v>3.2820512404977955</v>
      </c>
    </row>
    <row r="42" spans="1:27" x14ac:dyDescent="0.35">
      <c r="A42" t="str">
        <f>'[1]Größenklassen SVB'!A65</f>
        <v>50-249</v>
      </c>
      <c r="B42" s="3">
        <f>'[1]Größenklassen SVB'!X65</f>
        <v>3.9615084348800109</v>
      </c>
      <c r="C42" s="3">
        <f>'[1]Größenklassen SVB'!Y65</f>
        <v>3.5943446111703463</v>
      </c>
      <c r="D42" s="3">
        <f>'[1]Größenklassen SVB'!Z65</f>
        <v>6.454931080835828</v>
      </c>
      <c r="E42" s="3">
        <f>'[1]Größenklassen SVB'!AA65</f>
        <v>6.5701708762003834</v>
      </c>
      <c r="F42" s="3">
        <f>'[1]Größenklassen SVB'!AB65</f>
        <v>8.9331273224113499</v>
      </c>
      <c r="G42" s="3">
        <f>'[1]Größenklassen SVB'!AC65</f>
        <v>1.6769403177523223</v>
      </c>
      <c r="H42" s="14">
        <f>'[1]Größenklassen SVB'!AD65</f>
        <v>4.8993241169469774</v>
      </c>
      <c r="I42" s="3">
        <f>'[1]Größenklassen SVB'!AE65</f>
        <v>6.0637037037037036</v>
      </c>
      <c r="J42" s="3">
        <f>'[1]Größenklassen SVB'!AF65</f>
        <v>4.8402204802366802</v>
      </c>
      <c r="K42" s="3">
        <f>'[1]Größenklassen SVB'!AG65</f>
        <v>5.0186357002453343</v>
      </c>
      <c r="L42" s="3">
        <f>'[1]Größenklassen SVB'!AH65</f>
        <v>6.9631515211427724</v>
      </c>
      <c r="M42" s="3">
        <f>'[1]Größenklassen SVB'!AI65</f>
        <v>5.247130448043074</v>
      </c>
      <c r="N42" s="3">
        <f>'[1]Größenklassen SVB'!AJ65</f>
        <v>3.2059327851289754</v>
      </c>
      <c r="O42" s="3">
        <f>'[1]Größenklassen SVB'!AK65</f>
        <v>1.7909184920560306</v>
      </c>
      <c r="P42" s="3">
        <f>'[1]Größenklassen SVB'!AL65</f>
        <v>3.9578527141495852</v>
      </c>
      <c r="Q42" s="3">
        <f>'[1]Größenklassen SVB'!AM65</f>
        <v>5.0035505995368341</v>
      </c>
      <c r="R42" s="3">
        <f>'[1]Größenklassen SVB'!AN65</f>
        <v>5.4211493489116194</v>
      </c>
      <c r="S42" s="3">
        <f>'[1]Größenklassen SVB'!AO65</f>
        <v>5.5662949527821386</v>
      </c>
      <c r="T42" s="3">
        <f>'[1]Größenklassen SVB'!AP65</f>
        <v>0.96414264034615482</v>
      </c>
      <c r="U42" s="3">
        <f>'[1]Größenklassen SVB'!AQ65</f>
        <v>4.2717253540011608</v>
      </c>
      <c r="V42" s="3">
        <f>'[1]Größenklassen SVB'!AR65</f>
        <v>5.2415490895041295</v>
      </c>
      <c r="X42" s="18" t="str">
        <f>HLOOKUP(Y42,$L42:$U151,ROW(L$118)-ROW(X42)+1,0)</f>
        <v>SL</v>
      </c>
      <c r="Y42" s="19">
        <f t="shared" si="19"/>
        <v>0.96414264034615482</v>
      </c>
      <c r="Z42" s="18" t="str">
        <f>HLOOKUP(AA42,$L42:$U151,ROW(N$118)-ROW(Z42)+1,0)</f>
        <v>BW</v>
      </c>
      <c r="AA42" s="19">
        <f t="shared" si="20"/>
        <v>6.9631515211427724</v>
      </c>
    </row>
    <row r="43" spans="1:27" x14ac:dyDescent="0.35">
      <c r="A43" t="str">
        <f>'[1]Größenklassen SVB'!A66</f>
        <v>250 und mehr</v>
      </c>
      <c r="B43" s="3">
        <f>'[1]Größenklassen SVB'!X66</f>
        <v>5.4743559281762337</v>
      </c>
      <c r="C43" s="3">
        <f>'[1]Größenklassen SVB'!Y66</f>
        <v>4.1666449951889319</v>
      </c>
      <c r="D43" s="3">
        <f>'[1]Größenklassen SVB'!Z66</f>
        <v>7.3540639390201514</v>
      </c>
      <c r="E43" s="3">
        <f>'[1]Größenklassen SVB'!AA66</f>
        <v>5.5858884420708108</v>
      </c>
      <c r="F43" s="3">
        <f>'[1]Größenklassen SVB'!AB66</f>
        <v>8.2689974844534113</v>
      </c>
      <c r="G43" s="3">
        <f>'[1]Größenklassen SVB'!AC66</f>
        <v>3.2236922634475493</v>
      </c>
      <c r="H43" s="14">
        <f>'[1]Größenklassen SVB'!AD66</f>
        <v>5.598927898762958</v>
      </c>
      <c r="I43" s="3">
        <f>'[1]Größenklassen SVB'!AE66</f>
        <v>6.4571980676328504</v>
      </c>
      <c r="J43" s="3">
        <f>'[1]Größenklassen SVB'!AF66</f>
        <v>10.300226760419772</v>
      </c>
      <c r="K43" s="3">
        <f>'[1]Größenklassen SVB'!AG66</f>
        <v>10.699357218148355</v>
      </c>
      <c r="L43" s="3">
        <f>'[1]Größenklassen SVB'!AH66</f>
        <v>15.613170988431852</v>
      </c>
      <c r="M43" s="3">
        <f>'[1]Größenklassen SVB'!AI66</f>
        <v>14.11892458937275</v>
      </c>
      <c r="N43" s="3">
        <f>'[1]Größenklassen SVB'!AJ66</f>
        <v>10.294197899283965</v>
      </c>
      <c r="O43" s="3">
        <f>'[1]Größenklassen SVB'!AK66</f>
        <v>7.1005388147550086</v>
      </c>
      <c r="P43" s="3">
        <f>'[1]Größenklassen SVB'!AL66</f>
        <v>8.2442927807192152</v>
      </c>
      <c r="Q43" s="3">
        <f>'[1]Größenklassen SVB'!AM66</f>
        <v>10.915838722749625</v>
      </c>
      <c r="R43" s="3">
        <f>'[1]Größenklassen SVB'!AN66</f>
        <v>8.3541319993888621</v>
      </c>
      <c r="S43" s="3">
        <f>'[1]Größenklassen SVB'!AO66</f>
        <v>10.994483124951673</v>
      </c>
      <c r="T43" s="3">
        <f>'[1]Größenklassen SVB'!AP66</f>
        <v>3.1491206491473882</v>
      </c>
      <c r="U43" s="3">
        <f>'[1]Größenklassen SVB'!AQ66</f>
        <v>6.0003067429823131</v>
      </c>
      <c r="V43" s="3">
        <f>'[1]Größenklassen SVB'!AR66</f>
        <v>10.283871765966117</v>
      </c>
      <c r="X43" s="18" t="str">
        <f>HLOOKUP(Y43,$L43:$U152,ROW(L$118)-ROW(X43)+1,0)</f>
        <v>SL</v>
      </c>
      <c r="Y43" s="19">
        <f t="shared" si="19"/>
        <v>3.1491206491473882</v>
      </c>
      <c r="Z43" s="18" t="str">
        <f>HLOOKUP(AA43,$L43:$U152,ROW(N$118)-ROW(Z43)+1,0)</f>
        <v>BW</v>
      </c>
      <c r="AA43" s="19">
        <f t="shared" si="20"/>
        <v>15.613170988431852</v>
      </c>
    </row>
    <row r="45" spans="1:27" x14ac:dyDescent="0.35">
      <c r="A45" s="4" t="s">
        <v>784</v>
      </c>
      <c r="B45" s="3"/>
      <c r="C45" s="3"/>
      <c r="D45" s="3"/>
      <c r="E45" s="3"/>
      <c r="F45" s="3"/>
      <c r="G45" s="3"/>
      <c r="H45" s="14"/>
      <c r="I45" s="3"/>
      <c r="J45" s="3"/>
      <c r="K45" s="3"/>
      <c r="L45" s="3"/>
      <c r="M45" s="3"/>
      <c r="N45" s="3"/>
      <c r="O45" s="3"/>
      <c r="P45" s="3"/>
      <c r="Q45" s="3"/>
      <c r="R45" s="3"/>
      <c r="S45" s="3"/>
      <c r="T45" s="3"/>
      <c r="U45" s="3"/>
      <c r="V45" s="3"/>
    </row>
    <row r="46" spans="1:27" x14ac:dyDescent="0.35">
      <c r="A46" t="str">
        <f>A40</f>
        <v>0-9</v>
      </c>
      <c r="B46" s="3">
        <f t="shared" ref="B46:V46" si="21">B40/B$39*100</f>
        <v>7.5349427104597941</v>
      </c>
      <c r="C46" s="3">
        <f t="shared" si="21"/>
        <v>7.8516151267349681</v>
      </c>
      <c r="D46" s="3">
        <f t="shared" si="21"/>
        <v>6.1883842517580634</v>
      </c>
      <c r="E46" s="3">
        <f t="shared" si="21"/>
        <v>5.8281322011920293</v>
      </c>
      <c r="F46" s="3">
        <f t="shared" si="21"/>
        <v>5.6434962147281489</v>
      </c>
      <c r="G46" s="3">
        <f t="shared" si="21"/>
        <v>6.7021127745907361</v>
      </c>
      <c r="H46" s="14">
        <f t="shared" si="21"/>
        <v>6.3844213731599719</v>
      </c>
      <c r="I46" s="3">
        <f t="shared" si="21"/>
        <v>6.3408752665844972</v>
      </c>
      <c r="J46" s="3">
        <f t="shared" si="21"/>
        <v>4.4460032126522293</v>
      </c>
      <c r="K46" s="3">
        <f t="shared" si="21"/>
        <v>4.4036294781573977</v>
      </c>
      <c r="L46" s="3">
        <f t="shared" si="21"/>
        <v>3.8717290655677949</v>
      </c>
      <c r="M46" s="3">
        <f t="shared" si="21"/>
        <v>4.1948126248780264</v>
      </c>
      <c r="N46" s="3">
        <f t="shared" si="21"/>
        <v>3.1348134083108152</v>
      </c>
      <c r="O46" s="3">
        <f t="shared" si="21"/>
        <v>3.5433000233229874</v>
      </c>
      <c r="P46" s="3">
        <f t="shared" si="21"/>
        <v>5.1529296007871466</v>
      </c>
      <c r="Q46" s="3">
        <f t="shared" si="21"/>
        <v>3.9269389917292208</v>
      </c>
      <c r="R46" s="3">
        <f t="shared" si="21"/>
        <v>4.9429553501596368</v>
      </c>
      <c r="S46" s="3">
        <f t="shared" si="21"/>
        <v>5.063603600638503</v>
      </c>
      <c r="T46" s="3">
        <f t="shared" si="21"/>
        <v>4.3456652443754855</v>
      </c>
      <c r="U46" s="3">
        <f t="shared" si="21"/>
        <v>6.1227945409597355</v>
      </c>
      <c r="V46" s="3">
        <f t="shared" si="21"/>
        <v>4.6708027271928048</v>
      </c>
      <c r="X46" s="18" t="str">
        <f t="shared" ref="X46:X49" si="22">HLOOKUP(Y46,$L46:$U155,ROW(L$118)-ROW(X46)+1,0)</f>
        <v>HB</v>
      </c>
      <c r="Y46" s="19">
        <f t="shared" ref="Y46:Y49" si="23">MIN(L46:U46)</f>
        <v>3.1348134083108152</v>
      </c>
      <c r="Z46" s="18" t="str">
        <f t="shared" ref="Z46:Z49" si="24">HLOOKUP(AA46,$L46:$U155,ROW(N$118)-ROW(Z46)+1,0)</f>
        <v>SH</v>
      </c>
      <c r="AA46" s="19">
        <f t="shared" ref="AA46:AA49" si="25">MAX(L46:U46)</f>
        <v>6.1227945409597355</v>
      </c>
    </row>
    <row r="47" spans="1:27" x14ac:dyDescent="0.35">
      <c r="A47" t="str">
        <f t="shared" ref="A47:A49" si="26">A41</f>
        <v>10-49</v>
      </c>
      <c r="B47" s="3">
        <f t="shared" ref="B47:V47" si="27">B41/B$39*100</f>
        <v>20.019632200283191</v>
      </c>
      <c r="C47" s="3">
        <f t="shared" si="27"/>
        <v>22.021179935457592</v>
      </c>
      <c r="D47" s="3">
        <f t="shared" si="27"/>
        <v>18.82573036898458</v>
      </c>
      <c r="E47" s="3">
        <f t="shared" si="27"/>
        <v>19.318528007998935</v>
      </c>
      <c r="F47" s="3">
        <f t="shared" si="27"/>
        <v>17.732477120576977</v>
      </c>
      <c r="G47" s="3">
        <f t="shared" si="27"/>
        <v>16.365841145468959</v>
      </c>
      <c r="H47" s="14">
        <f t="shared" si="27"/>
        <v>18.767913947832113</v>
      </c>
      <c r="I47" s="3">
        <f t="shared" si="27"/>
        <v>19.097167172133037</v>
      </c>
      <c r="J47" s="3">
        <f t="shared" si="27"/>
        <v>13.484042411411743</v>
      </c>
      <c r="K47" s="3">
        <f t="shared" si="27"/>
        <v>13.429917125794159</v>
      </c>
      <c r="L47" s="3">
        <f t="shared" si="27"/>
        <v>12.200995852122285</v>
      </c>
      <c r="M47" s="3">
        <f t="shared" si="27"/>
        <v>11.901021095673995</v>
      </c>
      <c r="N47" s="3">
        <f t="shared" si="27"/>
        <v>11.049441320382677</v>
      </c>
      <c r="O47" s="3">
        <f t="shared" si="27"/>
        <v>9.9194459893431883</v>
      </c>
      <c r="P47" s="3">
        <f t="shared" si="27"/>
        <v>13.749385041817156</v>
      </c>
      <c r="Q47" s="3">
        <f t="shared" si="27"/>
        <v>13.863190195116912</v>
      </c>
      <c r="R47" s="3">
        <f t="shared" si="27"/>
        <v>15.70745867221309</v>
      </c>
      <c r="S47" s="3">
        <f t="shared" si="27"/>
        <v>13.872332022314742</v>
      </c>
      <c r="T47" s="3">
        <f t="shared" si="27"/>
        <v>11.742387509697441</v>
      </c>
      <c r="U47" s="3">
        <f t="shared" si="27"/>
        <v>19.937011073859601</v>
      </c>
      <c r="V47" s="3">
        <f t="shared" si="27"/>
        <v>14.149465080957851</v>
      </c>
      <c r="X47" s="18" t="str">
        <f t="shared" si="22"/>
        <v>HH</v>
      </c>
      <c r="Y47" s="19">
        <f t="shared" si="23"/>
        <v>9.9194459893431883</v>
      </c>
      <c r="Z47" s="18" t="str">
        <f t="shared" si="24"/>
        <v>SH</v>
      </c>
      <c r="AA47" s="19">
        <f t="shared" si="25"/>
        <v>19.937011073859601</v>
      </c>
    </row>
    <row r="48" spans="1:27" x14ac:dyDescent="0.35">
      <c r="A48" t="str">
        <f t="shared" si="26"/>
        <v>50-249</v>
      </c>
      <c r="B48" s="3">
        <f t="shared" ref="B48:V48" si="28">B42/B$39*100</f>
        <v>30.41514285466091</v>
      </c>
      <c r="C48" s="3">
        <f t="shared" si="28"/>
        <v>32.477989786007456</v>
      </c>
      <c r="D48" s="3">
        <f t="shared" si="28"/>
        <v>35.051697930412409</v>
      </c>
      <c r="E48" s="3">
        <f t="shared" si="28"/>
        <v>40.457126787848487</v>
      </c>
      <c r="F48" s="3">
        <f t="shared" si="28"/>
        <v>39.791141724445865</v>
      </c>
      <c r="G48" s="3">
        <f t="shared" si="28"/>
        <v>26.325264679819039</v>
      </c>
      <c r="H48" s="14">
        <f t="shared" si="28"/>
        <v>34.929907198862949</v>
      </c>
      <c r="I48" s="3">
        <f t="shared" si="28"/>
        <v>36.10934950825709</v>
      </c>
      <c r="J48" s="3">
        <f t="shared" si="28"/>
        <v>26.236785985806343</v>
      </c>
      <c r="K48" s="3">
        <f t="shared" si="28"/>
        <v>26.235124199184014</v>
      </c>
      <c r="L48" s="3">
        <f t="shared" si="28"/>
        <v>25.885452907882168</v>
      </c>
      <c r="M48" s="3">
        <f t="shared" si="28"/>
        <v>22.733391222526837</v>
      </c>
      <c r="N48" s="3">
        <f t="shared" si="28"/>
        <v>20.379025779595413</v>
      </c>
      <c r="O48" s="3">
        <f t="shared" si="28"/>
        <v>17.430345000807328</v>
      </c>
      <c r="P48" s="3">
        <f t="shared" si="28"/>
        <v>26.304611286432522</v>
      </c>
      <c r="Q48" s="3">
        <f t="shared" si="28"/>
        <v>25.839009277770579</v>
      </c>
      <c r="R48" s="3">
        <f t="shared" si="28"/>
        <v>31.22738080497297</v>
      </c>
      <c r="S48" s="3">
        <f t="shared" si="28"/>
        <v>27.246696397715866</v>
      </c>
      <c r="T48" s="3">
        <f t="shared" si="28"/>
        <v>19.668832428238943</v>
      </c>
      <c r="U48" s="3">
        <f t="shared" si="28"/>
        <v>30.748755460733516</v>
      </c>
      <c r="V48" s="3">
        <f t="shared" si="28"/>
        <v>27.407150847473044</v>
      </c>
      <c r="X48" s="18" t="str">
        <f t="shared" si="22"/>
        <v>HH</v>
      </c>
      <c r="Y48" s="19">
        <f t="shared" si="23"/>
        <v>17.430345000807328</v>
      </c>
      <c r="Z48" s="18" t="str">
        <f t="shared" si="24"/>
        <v>NW</v>
      </c>
      <c r="AA48" s="19">
        <f t="shared" si="25"/>
        <v>31.22738080497297</v>
      </c>
    </row>
    <row r="49" spans="1:27" x14ac:dyDescent="0.35">
      <c r="A49" t="str">
        <f t="shared" si="26"/>
        <v>250 und mehr</v>
      </c>
      <c r="B49" s="3">
        <f t="shared" ref="B49:V49" si="29">B43/B$39*100</f>
        <v>42.030282234596115</v>
      </c>
      <c r="C49" s="3">
        <f t="shared" si="29"/>
        <v>37.649215151799979</v>
      </c>
      <c r="D49" s="3">
        <f t="shared" si="29"/>
        <v>39.934187448844938</v>
      </c>
      <c r="E49" s="3">
        <f t="shared" si="29"/>
        <v>34.396213002960543</v>
      </c>
      <c r="F49" s="3">
        <f t="shared" si="29"/>
        <v>36.832884940249016</v>
      </c>
      <c r="G49" s="3">
        <f t="shared" si="29"/>
        <v>50.606781400121257</v>
      </c>
      <c r="H49" s="14">
        <f t="shared" si="29"/>
        <v>39.917757480144971</v>
      </c>
      <c r="I49" s="3">
        <f t="shared" si="29"/>
        <v>38.452608053025386</v>
      </c>
      <c r="J49" s="3">
        <f t="shared" si="29"/>
        <v>55.833168390129693</v>
      </c>
      <c r="K49" s="3">
        <f t="shared" si="29"/>
        <v>55.931329196864432</v>
      </c>
      <c r="L49" s="3">
        <f t="shared" si="29"/>
        <v>58.041822174427736</v>
      </c>
      <c r="M49" s="3">
        <f t="shared" si="29"/>
        <v>61.170775056921144</v>
      </c>
      <c r="N49" s="3">
        <f t="shared" si="29"/>
        <v>65.436719491711088</v>
      </c>
      <c r="O49" s="3">
        <f t="shared" si="29"/>
        <v>69.106908986526491</v>
      </c>
      <c r="P49" s="3">
        <f t="shared" si="29"/>
        <v>54.793074070963165</v>
      </c>
      <c r="Q49" s="3">
        <f t="shared" si="29"/>
        <v>56.370861535383284</v>
      </c>
      <c r="R49" s="3">
        <f t="shared" si="29"/>
        <v>48.122205172654297</v>
      </c>
      <c r="S49" s="3">
        <f t="shared" si="29"/>
        <v>53.817367979330889</v>
      </c>
      <c r="T49" s="3">
        <f t="shared" si="29"/>
        <v>64.243114817688138</v>
      </c>
      <c r="U49" s="3">
        <f t="shared" si="29"/>
        <v>43.191438924447155</v>
      </c>
      <c r="V49" s="3">
        <f t="shared" si="29"/>
        <v>53.772581344376313</v>
      </c>
      <c r="X49" s="18" t="str">
        <f t="shared" si="22"/>
        <v>SH</v>
      </c>
      <c r="Y49" s="19">
        <f t="shared" si="23"/>
        <v>43.191438924447155</v>
      </c>
      <c r="Z49" s="18" t="str">
        <f t="shared" si="24"/>
        <v>HH</v>
      </c>
      <c r="AA49" s="19">
        <f t="shared" si="25"/>
        <v>69.106908986526491</v>
      </c>
    </row>
    <row r="50" spans="1:27" x14ac:dyDescent="0.35">
      <c r="B50" s="3"/>
      <c r="C50" s="3"/>
      <c r="D50" s="3"/>
      <c r="E50" s="3"/>
      <c r="F50" s="3"/>
      <c r="G50" s="3"/>
      <c r="H50" s="14"/>
      <c r="I50" s="3"/>
      <c r="J50" s="3"/>
      <c r="K50" s="3"/>
      <c r="L50" s="3"/>
      <c r="M50" s="3"/>
      <c r="N50" s="3"/>
      <c r="O50" s="3"/>
      <c r="P50" s="3"/>
      <c r="Q50" s="3"/>
      <c r="R50" s="3"/>
      <c r="S50" s="3"/>
      <c r="T50" s="3"/>
      <c r="U50" s="3"/>
      <c r="V50" s="3"/>
    </row>
    <row r="51" spans="1:27" x14ac:dyDescent="0.35">
      <c r="A51" s="4" t="str">
        <f>'[1]Größenklassen SVB'!A68&amp;", Verarbeitendes Gewerbe"</f>
        <v>Betriebsgrößen, Verarbeitendes Gewerbe</v>
      </c>
      <c r="B51" s="3"/>
      <c r="C51" s="3"/>
      <c r="D51" s="3"/>
      <c r="E51" s="3"/>
      <c r="F51" s="3"/>
      <c r="G51" s="3"/>
      <c r="H51" s="14"/>
      <c r="I51" s="3"/>
      <c r="J51" s="3"/>
      <c r="K51" s="3"/>
      <c r="L51" s="3"/>
      <c r="M51" s="3"/>
      <c r="N51" s="3"/>
      <c r="O51" s="3"/>
      <c r="P51" s="3"/>
      <c r="Q51" s="3"/>
      <c r="R51" s="3"/>
      <c r="S51" s="3"/>
      <c r="T51" s="3"/>
      <c r="U51" s="3"/>
      <c r="V51" s="3"/>
    </row>
    <row r="52" spans="1:27" x14ac:dyDescent="0.35">
      <c r="A52" t="str">
        <f>'[1]Größenklassen SVB'!A69</f>
        <v>insg</v>
      </c>
      <c r="B52" s="3">
        <f>'[1]Größenklassen SVB'!X69</f>
        <v>29.13616805871931</v>
      </c>
      <c r="C52" s="3">
        <f>'[1]Größenklassen SVB'!Y69</f>
        <v>27.186541737649062</v>
      </c>
      <c r="D52" s="3">
        <f>'[1]Größenklassen SVB'!Z69</f>
        <v>33.145277377920493</v>
      </c>
      <c r="E52" s="3">
        <f>'[1]Größenklassen SVB'!AA69</f>
        <v>34.339324034334766</v>
      </c>
      <c r="F52" s="3">
        <f>'[1]Größenklassen SVB'!AB69</f>
        <v>35.317999196464442</v>
      </c>
      <c r="G52" s="3">
        <f>'[1]Größenklassen SVB'!AC69</f>
        <v>32.456857402361493</v>
      </c>
      <c r="H52" s="14">
        <f>'[1]Größenklassen SVB'!AD69</f>
        <v>32.529390248363143</v>
      </c>
      <c r="I52" s="3">
        <f>'[1]Größenklassen SVB'!AE69</f>
        <v>32.539357630221332</v>
      </c>
      <c r="J52" s="3">
        <f>'[1]Größenklassen SVB'!AF69</f>
        <v>45.214896081983653</v>
      </c>
      <c r="K52" s="3">
        <f>'[1]Größenklassen SVB'!AG69</f>
        <v>45.551185877996616</v>
      </c>
      <c r="L52" s="3">
        <f>'[1]Größenklassen SVB'!AH69</f>
        <v>50.569633268593627</v>
      </c>
      <c r="M52" s="3">
        <f>'[1]Größenklassen SVB'!AI69</f>
        <v>48.450260306739835</v>
      </c>
      <c r="N52" s="3">
        <f>'[1]Größenklassen SVB'!AJ69</f>
        <v>60.655592469545958</v>
      </c>
      <c r="O52" s="3">
        <f>'[1]Größenklassen SVB'!AK69</f>
        <v>56.78960774325013</v>
      </c>
      <c r="P52" s="3">
        <f>'[1]Größenklassen SVB'!AL69</f>
        <v>40.617506579588657</v>
      </c>
      <c r="Q52" s="3">
        <f>'[1]Größenklassen SVB'!AM69</f>
        <v>49.192174263816057</v>
      </c>
      <c r="R52" s="3">
        <f>'[1]Größenklassen SVB'!AN69</f>
        <v>40.567749729764103</v>
      </c>
      <c r="S52" s="3">
        <f>'[1]Größenklassen SVB'!AO69</f>
        <v>40.679475164011244</v>
      </c>
      <c r="T52" s="3">
        <f>'[1]Größenklassen SVB'!AP69</f>
        <v>49.251343283582088</v>
      </c>
      <c r="U52" s="3">
        <f>'[1]Größenklassen SVB'!AQ69</f>
        <v>32.788141239173882</v>
      </c>
      <c r="V52" s="3">
        <f>'[1]Größenklassen SVB'!AR69</f>
        <v>43.218494716637515</v>
      </c>
      <c r="X52" s="18" t="str">
        <f t="shared" ref="X52" si="30">HLOOKUP(Y52,$L52:$U155,ROW(L$118)-ROW(X52)+1,0)</f>
        <v>SH</v>
      </c>
      <c r="Y52" s="19">
        <f t="shared" ref="Y52" si="31">MIN(L52:U52)</f>
        <v>32.788141239173882</v>
      </c>
      <c r="Z52" s="18" t="str">
        <f t="shared" ref="Z52" si="32">HLOOKUP(AA52,$L52:$U155,ROW(N$118)-ROW(Z52)+1,0)</f>
        <v>HB</v>
      </c>
      <c r="AA52" s="19">
        <f t="shared" ref="AA52" si="33">MAX(L52:U52)</f>
        <v>60.655592469545958</v>
      </c>
    </row>
    <row r="53" spans="1:27" x14ac:dyDescent="0.35">
      <c r="A53" t="str">
        <f>'[1]Größenklassen SVB'!A70</f>
        <v>0-9</v>
      </c>
      <c r="B53" s="3">
        <f>'[1]Größenklassen SVB'!X70</f>
        <v>3.5260162601626015</v>
      </c>
      <c r="C53" s="3">
        <f>'[1]Größenklassen SVB'!Y70</f>
        <v>3.4685121107266434</v>
      </c>
      <c r="D53" s="3">
        <f>'[1]Größenklassen SVB'!Z70</f>
        <v>3.5156576200417535</v>
      </c>
      <c r="E53" s="3">
        <f>'[1]Größenklassen SVB'!AA70</f>
        <v>3.5904716073147256</v>
      </c>
      <c r="F53" s="3">
        <f>'[1]Größenklassen SVB'!AB70</f>
        <v>3.5511811023622046</v>
      </c>
      <c r="G53" s="3">
        <f>'[1]Größenklassen SVB'!AC70</f>
        <v>3.3543417366946779</v>
      </c>
      <c r="H53" s="14">
        <f>'[1]Größenklassen SVB'!AD70</f>
        <v>3.5074128984432913</v>
      </c>
      <c r="I53" s="3">
        <f>'[1]Größenklassen SVB'!AE70</f>
        <v>3.530756087142247</v>
      </c>
      <c r="J53" s="3">
        <f>'[1]Größenklassen SVB'!AF70</f>
        <v>3.4606406189348005</v>
      </c>
      <c r="K53" s="3">
        <f>'[1]Größenklassen SVB'!AG70</f>
        <v>3.4637783014317804</v>
      </c>
      <c r="L53" s="3">
        <f>'[1]Größenklassen SVB'!AH70</f>
        <v>3.4607565966612817</v>
      </c>
      <c r="M53" s="3">
        <f>'[1]Größenklassen SVB'!AI70</f>
        <v>3.3683320701918031</v>
      </c>
      <c r="N53" s="3">
        <f>'[1]Größenklassen SVB'!AJ70</f>
        <v>3.6300211416490487</v>
      </c>
      <c r="O53" s="3">
        <f>'[1]Größenklassen SVB'!AK70</f>
        <v>3.2834580216126352</v>
      </c>
      <c r="P53" s="3">
        <f>'[1]Größenklassen SVB'!AL70</f>
        <v>3.4207423928628327</v>
      </c>
      <c r="Q53" s="3">
        <f>'[1]Größenklassen SVB'!AM70</f>
        <v>3.6006015037593984</v>
      </c>
      <c r="R53" s="3">
        <f>'[1]Größenklassen SVB'!AN70</f>
        <v>3.5468143732778494</v>
      </c>
      <c r="S53" s="3">
        <f>'[1]Größenklassen SVB'!AO70</f>
        <v>3.3947484554280671</v>
      </c>
      <c r="T53" s="3">
        <f>'[1]Größenklassen SVB'!AP70</f>
        <v>3.4637681159420288</v>
      </c>
      <c r="U53" s="3">
        <f>'[1]Größenklassen SVB'!AQ70</f>
        <v>3.4702495201535508</v>
      </c>
      <c r="V53" s="3">
        <f>'[1]Größenklassen SVB'!AR70</f>
        <v>3.4717825072951993</v>
      </c>
      <c r="X53" s="18" t="str">
        <f t="shared" ref="X53:X56" si="34">HLOOKUP(Y53,$L53:$U156,ROW(L$118)-ROW(X53)+1,0)</f>
        <v>HH</v>
      </c>
      <c r="Y53" s="19">
        <f t="shared" ref="Y53:Y56" si="35">MIN(L53:U53)</f>
        <v>3.2834580216126352</v>
      </c>
      <c r="Z53" s="18" t="str">
        <f t="shared" ref="Z53:Z56" si="36">HLOOKUP(AA53,$L53:$U156,ROW(N$118)-ROW(Z53)+1,0)</f>
        <v>HB</v>
      </c>
      <c r="AA53" s="19">
        <f t="shared" ref="AA53:AA56" si="37">MAX(L53:U53)</f>
        <v>3.6300211416490487</v>
      </c>
    </row>
    <row r="54" spans="1:27" x14ac:dyDescent="0.35">
      <c r="A54" t="str">
        <f>'[1]Größenklassen SVB'!A71</f>
        <v>10-49</v>
      </c>
      <c r="B54" s="3">
        <f>'[1]Größenklassen SVB'!X71</f>
        <v>21.358665430954588</v>
      </c>
      <c r="C54" s="3">
        <f>'[1]Größenklassen SVB'!Y71</f>
        <v>21.559815950920246</v>
      </c>
      <c r="D54" s="3">
        <f>'[1]Größenklassen SVB'!Z71</f>
        <v>22.038326163472821</v>
      </c>
      <c r="E54" s="3">
        <f>'[1]Größenklassen SVB'!AA71</f>
        <v>22.626715462031108</v>
      </c>
      <c r="F54" s="3">
        <f>'[1]Größenklassen SVB'!AB71</f>
        <v>22.094968107725016</v>
      </c>
      <c r="G54" s="3">
        <f>'[1]Größenklassen SVB'!AC71</f>
        <v>21.474908200734394</v>
      </c>
      <c r="H54" s="14">
        <f>'[1]Größenklassen SVB'!AD71</f>
        <v>21.935471152582469</v>
      </c>
      <c r="I54" s="3">
        <f>'[1]Größenklassen SVB'!AE71</f>
        <v>21.990871613663135</v>
      </c>
      <c r="J54" s="3">
        <f>'[1]Größenklassen SVB'!AF71</f>
        <v>21.9985130737291</v>
      </c>
      <c r="K54" s="3">
        <f>'[1]Größenklassen SVB'!AG71</f>
        <v>22.010796221322536</v>
      </c>
      <c r="L54" s="3">
        <f>'[1]Größenklassen SVB'!AH71</f>
        <v>22.218595721338453</v>
      </c>
      <c r="M54" s="3">
        <f>'[1]Größenklassen SVB'!AI71</f>
        <v>21.934698247022613</v>
      </c>
      <c r="N54" s="3">
        <f>'[1]Größenklassen SVB'!AJ71</f>
        <v>21.309859154929576</v>
      </c>
      <c r="O54" s="3">
        <f>'[1]Größenklassen SVB'!AK71</f>
        <v>21.430232558139537</v>
      </c>
      <c r="P54" s="3">
        <f>'[1]Größenklassen SVB'!AL71</f>
        <v>21.734825493171471</v>
      </c>
      <c r="Q54" s="3">
        <f>'[1]Größenklassen SVB'!AM71</f>
        <v>21.972706004678972</v>
      </c>
      <c r="R54" s="3">
        <f>'[1]Größenklassen SVB'!AN71</f>
        <v>22.215694967856351</v>
      </c>
      <c r="S54" s="3">
        <f>'[1]Größenklassen SVB'!AO71</f>
        <v>21.417174796747968</v>
      </c>
      <c r="T54" s="3">
        <f>'[1]Größenklassen SVB'!AP71</f>
        <v>22.116438356164384</v>
      </c>
      <c r="U54" s="3">
        <f>'[1]Größenklassen SVB'!AQ71</f>
        <v>21.788304959289416</v>
      </c>
      <c r="V54" s="3">
        <f>'[1]Größenklassen SVB'!AR71</f>
        <v>21.997290036761239</v>
      </c>
      <c r="X54" s="18" t="str">
        <f t="shared" si="34"/>
        <v>HB</v>
      </c>
      <c r="Y54" s="19">
        <f t="shared" si="35"/>
        <v>21.309859154929576</v>
      </c>
      <c r="Z54" s="18" t="str">
        <f t="shared" si="36"/>
        <v>BW</v>
      </c>
      <c r="AA54" s="19">
        <f t="shared" si="37"/>
        <v>22.218595721338453</v>
      </c>
    </row>
    <row r="55" spans="1:27" x14ac:dyDescent="0.35">
      <c r="A55" t="str">
        <f>'[1]Größenklassen SVB'!A72</f>
        <v>50-249</v>
      </c>
      <c r="B55" s="3">
        <f>'[1]Größenklassen SVB'!X72</f>
        <v>100.32378223495702</v>
      </c>
      <c r="C55" s="3">
        <f>'[1]Größenklassen SVB'!Y72</f>
        <v>102.12807881773399</v>
      </c>
      <c r="D55" s="3">
        <f>'[1]Größenklassen SVB'!Z72</f>
        <v>104.60817547357927</v>
      </c>
      <c r="E55" s="3">
        <f>'[1]Größenklassen SVB'!AA72</f>
        <v>112.34707158351409</v>
      </c>
      <c r="F55" s="3">
        <f>'[1]Größenklassen SVB'!AB72</f>
        <v>108.96884735202492</v>
      </c>
      <c r="G55" s="3">
        <f>'[1]Größenklassen SVB'!AC72</f>
        <v>102.2536231884058</v>
      </c>
      <c r="H55" s="14">
        <f>'[1]Größenklassen SVB'!AD72</f>
        <v>105.87559645535106</v>
      </c>
      <c r="I55" s="3">
        <f>'[1]Größenklassen SVB'!AE72</f>
        <v>106.25169300225734</v>
      </c>
      <c r="J55" s="3">
        <f>'[1]Größenklassen SVB'!AF72</f>
        <v>107.45907874348499</v>
      </c>
      <c r="K55" s="3">
        <f>'[1]Größenklassen SVB'!AG72</f>
        <v>107.56227553512426</v>
      </c>
      <c r="L55" s="3">
        <f>'[1]Größenklassen SVB'!AH72</f>
        <v>107.95697236180905</v>
      </c>
      <c r="M55" s="3">
        <f>'[1]Größenklassen SVB'!AI72</f>
        <v>109.29040139616056</v>
      </c>
      <c r="N55" s="3">
        <f>'[1]Größenklassen SVB'!AJ72</f>
        <v>100.55855855855856</v>
      </c>
      <c r="O55" s="3">
        <f>'[1]Größenklassen SVB'!AK72</f>
        <v>109.16292134831461</v>
      </c>
      <c r="P55" s="3">
        <f>'[1]Größenklassen SVB'!AL72</f>
        <v>104.88995215311004</v>
      </c>
      <c r="Q55" s="3">
        <f>'[1]Größenklassen SVB'!AM72</f>
        <v>106.02288021534321</v>
      </c>
      <c r="R55" s="3">
        <f>'[1]Größenklassen SVB'!AN72</f>
        <v>107.60653524169592</v>
      </c>
      <c r="S55" s="3">
        <f>'[1]Größenklassen SVB'!AO72</f>
        <v>108.49934469200524</v>
      </c>
      <c r="T55" s="3">
        <f>'[1]Größenklassen SVB'!AP72</f>
        <v>111.90344827586208</v>
      </c>
      <c r="U55" s="3">
        <f>'[1]Größenklassen SVB'!AQ72</f>
        <v>102.71266968325791</v>
      </c>
      <c r="V55" s="3">
        <f>'[1]Größenklassen SVB'!AR72</f>
        <v>107.26868770764119</v>
      </c>
      <c r="X55" s="18" t="str">
        <f t="shared" si="34"/>
        <v>HB</v>
      </c>
      <c r="Y55" s="19">
        <f t="shared" si="35"/>
        <v>100.55855855855856</v>
      </c>
      <c r="Z55" s="18" t="str">
        <f t="shared" si="36"/>
        <v>SL</v>
      </c>
      <c r="AA55" s="19">
        <f t="shared" si="37"/>
        <v>111.90344827586208</v>
      </c>
    </row>
    <row r="56" spans="1:27" x14ac:dyDescent="0.35">
      <c r="A56" t="str">
        <f>'[1]Größenklassen SVB'!A73</f>
        <v>250 und mehr</v>
      </c>
      <c r="B56" s="3">
        <f>'[1]Größenklassen SVB'!X73</f>
        <v>768</v>
      </c>
      <c r="C56" s="3">
        <f>'[1]Größenklassen SVB'!Y73</f>
        <v>500.6875</v>
      </c>
      <c r="D56" s="3">
        <f>'[1]Größenklassen SVB'!Z73</f>
        <v>591.76732673267327</v>
      </c>
      <c r="E56" s="3">
        <f>'[1]Größenklassen SVB'!AA73</f>
        <v>458.67708333333331</v>
      </c>
      <c r="F56" s="3">
        <f>'[1]Größenklassen SVB'!AB73</f>
        <v>494.32824427480915</v>
      </c>
      <c r="G56" s="3">
        <f>'[1]Größenklassen SVB'!AC73</f>
        <v>797.83823529411768</v>
      </c>
      <c r="H56" s="14">
        <f>'[1]Größenklassen SVB'!AD73</f>
        <v>583.87664473684208</v>
      </c>
      <c r="I56" s="3">
        <f>'[1]Größenklassen SVB'!AE73</f>
        <v>556.93333333333328</v>
      </c>
      <c r="J56" s="3">
        <f>'[1]Größenklassen SVB'!AF73</f>
        <v>799.6977832512315</v>
      </c>
      <c r="K56" s="3">
        <f>'[1]Größenklassen SVB'!AG73</f>
        <v>799.7294589178357</v>
      </c>
      <c r="L56" s="3">
        <f>'[1]Größenklassen SVB'!AH73</f>
        <v>831.43689320388353</v>
      </c>
      <c r="M56" s="3">
        <f>'[1]Größenklassen SVB'!AI73</f>
        <v>899.18036286019208</v>
      </c>
      <c r="N56" s="3">
        <f>'[1]Größenklassen SVB'!AJ73</f>
        <v>1024.0285714285715</v>
      </c>
      <c r="O56" s="3">
        <f>'[1]Größenklassen SVB'!AK73</f>
        <v>1167.2575757575758</v>
      </c>
      <c r="P56" s="3">
        <f>'[1]Größenklassen SVB'!AL73</f>
        <v>758.53820598006644</v>
      </c>
      <c r="Q56" s="3">
        <f>'[1]Größenklassen SVB'!AM73</f>
        <v>834.257281553398</v>
      </c>
      <c r="R56" s="3">
        <f>'[1]Größenklassen SVB'!AN73</f>
        <v>649.09936575052859</v>
      </c>
      <c r="S56" s="3">
        <f>'[1]Größenklassen SVB'!AO73</f>
        <v>793.76699029126212</v>
      </c>
      <c r="T56" s="3">
        <f>'[1]Größenklassen SVB'!AP73</f>
        <v>929.78947368421052</v>
      </c>
      <c r="U56" s="3">
        <f>'[1]Größenklassen SVB'!AQ73</f>
        <v>607.33333333333337</v>
      </c>
      <c r="V56" s="3">
        <f>'[1]Größenklassen SVB'!AR73</f>
        <v>771.19934782608698</v>
      </c>
      <c r="X56" s="18" t="str">
        <f t="shared" si="34"/>
        <v>SH</v>
      </c>
      <c r="Y56" s="19">
        <f t="shared" si="35"/>
        <v>607.33333333333337</v>
      </c>
      <c r="Z56" s="18" t="str">
        <f t="shared" si="36"/>
        <v>HH</v>
      </c>
      <c r="AA56" s="19">
        <f t="shared" si="37"/>
        <v>1167.2575757575758</v>
      </c>
    </row>
    <row r="57" spans="1:27" x14ac:dyDescent="0.35">
      <c r="B57" s="3"/>
      <c r="C57" s="3"/>
      <c r="D57" s="3"/>
      <c r="E57" s="3"/>
      <c r="F57" s="3"/>
      <c r="G57" s="3"/>
      <c r="H57" s="14"/>
      <c r="I57" s="3"/>
      <c r="J57" s="3"/>
      <c r="K57" s="3"/>
      <c r="L57" s="3"/>
      <c r="M57" s="3"/>
      <c r="N57" s="3"/>
      <c r="O57" s="3"/>
      <c r="P57" s="3"/>
      <c r="Q57" s="3"/>
      <c r="R57" s="3"/>
      <c r="S57" s="3"/>
      <c r="T57" s="3"/>
      <c r="U57" s="3"/>
      <c r="V57" s="3"/>
    </row>
    <row r="58" spans="1:27" x14ac:dyDescent="0.35">
      <c r="B58" s="3"/>
      <c r="C58" s="3"/>
      <c r="D58" s="3"/>
      <c r="E58" s="3"/>
      <c r="F58" s="3"/>
      <c r="G58" s="3"/>
      <c r="H58" s="14"/>
      <c r="I58" s="3"/>
      <c r="J58" s="3"/>
      <c r="K58" s="3"/>
      <c r="L58" s="3"/>
      <c r="M58" s="3"/>
      <c r="N58" s="3"/>
      <c r="O58" s="3"/>
      <c r="P58" s="3"/>
      <c r="Q58" s="3"/>
      <c r="R58" s="3"/>
      <c r="S58" s="3"/>
      <c r="T58" s="3"/>
      <c r="U58" s="3"/>
      <c r="V58" s="3"/>
    </row>
    <row r="59" spans="1:27" x14ac:dyDescent="0.35">
      <c r="B59" s="3"/>
      <c r="C59" s="3"/>
      <c r="D59" s="3"/>
      <c r="E59" s="3"/>
      <c r="F59" s="3"/>
      <c r="G59" s="3"/>
      <c r="H59" s="14"/>
      <c r="I59" s="3"/>
      <c r="J59" s="3"/>
      <c r="K59" s="3"/>
      <c r="L59" s="3"/>
      <c r="M59" s="3"/>
      <c r="N59" s="3"/>
      <c r="O59" s="3"/>
      <c r="P59" s="3"/>
      <c r="Q59" s="3"/>
      <c r="R59" s="3"/>
      <c r="S59" s="3"/>
      <c r="T59" s="3"/>
      <c r="U59" s="3"/>
      <c r="V59" s="3"/>
    </row>
    <row r="60" spans="1:27" x14ac:dyDescent="0.35">
      <c r="B60" s="3"/>
      <c r="C60" s="3"/>
      <c r="D60" s="3"/>
      <c r="E60" s="3"/>
      <c r="F60" s="3"/>
      <c r="G60" s="3"/>
      <c r="H60" s="14"/>
      <c r="I60" s="3"/>
      <c r="J60" s="3"/>
      <c r="K60" s="3"/>
      <c r="L60" s="3"/>
      <c r="M60" s="3"/>
      <c r="N60" s="3"/>
      <c r="O60" s="3"/>
      <c r="P60" s="3"/>
      <c r="Q60" s="3"/>
      <c r="R60" s="3"/>
      <c r="S60" s="3"/>
      <c r="T60" s="3"/>
      <c r="U60" s="3"/>
      <c r="V60" s="3"/>
    </row>
    <row r="61" spans="1:27" x14ac:dyDescent="0.35">
      <c r="B61" s="3"/>
      <c r="C61" s="3"/>
      <c r="D61" s="3"/>
      <c r="E61" s="3"/>
      <c r="F61" s="3"/>
      <c r="G61" s="3"/>
      <c r="H61" s="14"/>
      <c r="I61" s="3"/>
      <c r="J61" s="3"/>
      <c r="K61" s="3"/>
      <c r="L61" s="3"/>
      <c r="M61" s="3"/>
      <c r="N61" s="3"/>
      <c r="O61" s="3"/>
      <c r="P61" s="3"/>
      <c r="Q61" s="3"/>
      <c r="R61" s="3"/>
      <c r="S61" s="3"/>
      <c r="T61" s="3"/>
      <c r="U61" s="3"/>
      <c r="V61" s="3"/>
    </row>
    <row r="62" spans="1:27" x14ac:dyDescent="0.35">
      <c r="B62" s="3"/>
      <c r="C62" s="3"/>
      <c r="D62" s="3"/>
      <c r="E62" s="3"/>
      <c r="F62" s="3"/>
      <c r="G62" s="3"/>
      <c r="H62" s="14"/>
      <c r="I62" s="3"/>
      <c r="J62" s="3"/>
      <c r="K62" s="3"/>
      <c r="L62" s="3"/>
      <c r="M62" s="3"/>
      <c r="N62" s="3"/>
      <c r="O62" s="3"/>
      <c r="P62" s="3"/>
      <c r="Q62" s="3"/>
      <c r="R62" s="3"/>
      <c r="S62" s="3"/>
      <c r="T62" s="3"/>
      <c r="U62" s="3"/>
      <c r="V62" s="3"/>
    </row>
    <row r="63" spans="1:27" x14ac:dyDescent="0.35">
      <c r="B63" s="3"/>
      <c r="C63" s="3"/>
      <c r="D63" s="3"/>
      <c r="E63" s="3"/>
      <c r="F63" s="3"/>
      <c r="G63" s="3"/>
      <c r="H63" s="14"/>
      <c r="I63" s="3"/>
      <c r="J63" s="3"/>
      <c r="K63" s="3"/>
      <c r="L63" s="3"/>
      <c r="M63" s="3"/>
      <c r="N63" s="3"/>
      <c r="O63" s="3"/>
      <c r="P63" s="3"/>
      <c r="Q63" s="3"/>
      <c r="R63" s="3"/>
      <c r="S63" s="3"/>
      <c r="T63" s="3"/>
      <c r="U63" s="3"/>
      <c r="V63" s="3"/>
    </row>
    <row r="64" spans="1:27" x14ac:dyDescent="0.35">
      <c r="B64" s="3"/>
      <c r="C64" s="3"/>
      <c r="D64" s="3"/>
      <c r="E64" s="3"/>
      <c r="F64" s="3"/>
      <c r="G64" s="3"/>
      <c r="H64" s="14"/>
      <c r="I64" s="3"/>
      <c r="J64" s="3"/>
      <c r="K64" s="3"/>
      <c r="L64" s="3"/>
      <c r="M64" s="3"/>
      <c r="N64" s="3"/>
      <c r="O64" s="3"/>
      <c r="P64" s="3"/>
      <c r="Q64" s="3"/>
      <c r="R64" s="3"/>
      <c r="S64" s="3"/>
      <c r="T64" s="3"/>
      <c r="U64" s="3"/>
      <c r="V64" s="3"/>
    </row>
    <row r="65" spans="2:22" x14ac:dyDescent="0.35">
      <c r="B65" s="3"/>
      <c r="C65" s="3"/>
      <c r="D65" s="3"/>
      <c r="E65" s="3"/>
      <c r="F65" s="3"/>
      <c r="G65" s="3"/>
      <c r="H65" s="14"/>
      <c r="I65" s="3"/>
      <c r="J65" s="3"/>
      <c r="K65" s="3"/>
      <c r="L65" s="3"/>
      <c r="M65" s="3"/>
      <c r="N65" s="3"/>
      <c r="O65" s="3"/>
      <c r="P65" s="3"/>
      <c r="Q65" s="3"/>
      <c r="R65" s="3"/>
      <c r="S65" s="3"/>
      <c r="T65" s="3"/>
      <c r="U65" s="3"/>
      <c r="V65" s="3"/>
    </row>
    <row r="66" spans="2:22" x14ac:dyDescent="0.35">
      <c r="B66" s="3"/>
      <c r="C66" s="3"/>
      <c r="D66" s="3"/>
      <c r="E66" s="3"/>
      <c r="F66" s="3"/>
      <c r="G66" s="3"/>
      <c r="H66" s="14"/>
      <c r="I66" s="3"/>
      <c r="J66" s="3"/>
      <c r="K66" s="3"/>
      <c r="L66" s="3"/>
      <c r="M66" s="3"/>
      <c r="N66" s="3"/>
      <c r="O66" s="3"/>
      <c r="P66" s="3"/>
      <c r="Q66" s="3"/>
      <c r="R66" s="3"/>
      <c r="S66" s="3"/>
      <c r="T66" s="3"/>
      <c r="U66" s="3"/>
      <c r="V66" s="3"/>
    </row>
    <row r="67" spans="2:22" x14ac:dyDescent="0.35">
      <c r="B67" s="3"/>
      <c r="C67" s="3"/>
      <c r="D67" s="3"/>
      <c r="E67" s="3"/>
      <c r="F67" s="3"/>
      <c r="G67" s="3"/>
      <c r="H67" s="14"/>
      <c r="I67" s="3"/>
      <c r="J67" s="3"/>
      <c r="K67" s="3"/>
      <c r="L67" s="3"/>
      <c r="M67" s="3"/>
      <c r="N67" s="3"/>
      <c r="O67" s="3"/>
      <c r="P67" s="3"/>
      <c r="Q67" s="3"/>
      <c r="R67" s="3"/>
      <c r="S67" s="3"/>
      <c r="T67" s="3"/>
      <c r="U67" s="3"/>
      <c r="V67" s="3"/>
    </row>
    <row r="68" spans="2:22" x14ac:dyDescent="0.35">
      <c r="B68" s="3"/>
      <c r="C68" s="3"/>
      <c r="D68" s="3"/>
      <c r="E68" s="3"/>
      <c r="F68" s="3"/>
      <c r="G68" s="3"/>
      <c r="H68" s="14"/>
      <c r="I68" s="3"/>
      <c r="J68" s="3"/>
      <c r="K68" s="3"/>
      <c r="L68" s="3"/>
      <c r="M68" s="3"/>
      <c r="N68" s="3"/>
      <c r="O68" s="3"/>
      <c r="P68" s="3"/>
      <c r="Q68" s="3"/>
      <c r="R68" s="3"/>
      <c r="S68" s="3"/>
      <c r="T68" s="3"/>
      <c r="U68" s="3"/>
      <c r="V68" s="3"/>
    </row>
    <row r="69" spans="2:22" x14ac:dyDescent="0.35">
      <c r="B69" s="3"/>
      <c r="C69" s="3"/>
      <c r="D69" s="3"/>
      <c r="E69" s="3"/>
      <c r="F69" s="3"/>
      <c r="G69" s="3"/>
      <c r="H69" s="14"/>
      <c r="I69" s="3"/>
      <c r="J69" s="3"/>
      <c r="K69" s="3"/>
      <c r="L69" s="3"/>
      <c r="M69" s="3"/>
      <c r="N69" s="3"/>
      <c r="O69" s="3"/>
      <c r="P69" s="3"/>
      <c r="Q69" s="3"/>
      <c r="R69" s="3"/>
      <c r="S69" s="3"/>
      <c r="T69" s="3"/>
      <c r="U69" s="3"/>
      <c r="V69" s="3"/>
    </row>
    <row r="70" spans="2:22" x14ac:dyDescent="0.35">
      <c r="B70" s="3"/>
      <c r="C70" s="3"/>
      <c r="D70" s="3"/>
      <c r="E70" s="3"/>
      <c r="F70" s="3"/>
      <c r="G70" s="3"/>
      <c r="H70" s="14"/>
      <c r="I70" s="3"/>
      <c r="J70" s="3"/>
      <c r="K70" s="3"/>
      <c r="L70" s="3"/>
      <c r="M70" s="3"/>
      <c r="N70" s="3"/>
      <c r="O70" s="3"/>
      <c r="P70" s="3"/>
      <c r="Q70" s="3"/>
      <c r="R70" s="3"/>
      <c r="S70" s="3"/>
      <c r="T70" s="3"/>
      <c r="U70" s="3"/>
      <c r="V70" s="3"/>
    </row>
    <row r="118" spans="12:21" x14ac:dyDescent="0.35">
      <c r="L118" t="s">
        <v>297</v>
      </c>
      <c r="M118" t="s">
        <v>298</v>
      </c>
      <c r="N118" t="s">
        <v>299</v>
      </c>
      <c r="O118" t="s">
        <v>300</v>
      </c>
      <c r="P118" t="s">
        <v>301</v>
      </c>
      <c r="Q118" t="s">
        <v>302</v>
      </c>
      <c r="R118" t="s">
        <v>303</v>
      </c>
      <c r="S118" t="s">
        <v>304</v>
      </c>
      <c r="T118" t="s">
        <v>305</v>
      </c>
      <c r="U118" t="s">
        <v>306</v>
      </c>
    </row>
  </sheetData>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A124-D955-4D91-9748-AB22D098A26C}">
  <dimension ref="A1:AD50"/>
  <sheetViews>
    <sheetView workbookViewId="0">
      <pane ySplit="2" topLeftCell="A3" activePane="bottomLeft" state="frozen"/>
      <selection pane="bottomLeft" activeCell="A3" sqref="A3"/>
    </sheetView>
  </sheetViews>
  <sheetFormatPr baseColWidth="10" defaultRowHeight="14.5" x14ac:dyDescent="0.35"/>
  <cols>
    <col min="9" max="30" width="10.90625" style="57"/>
  </cols>
  <sheetData>
    <row r="1" spans="1:25" ht="17.5" customHeight="1" x14ac:dyDescent="0.35">
      <c r="A1" s="4" t="s">
        <v>875</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
        <v>934</v>
      </c>
    </row>
    <row r="4" spans="1:25" x14ac:dyDescent="0.35">
      <c r="I4" s="57">
        <v>2025</v>
      </c>
      <c r="J4" s="57">
        <f>'Größenstruktur Betriebe'!B18</f>
        <v>13.863565064625423</v>
      </c>
      <c r="K4" s="57">
        <f>'Größenstruktur Betriebe'!C18</f>
        <v>13.197460244823247</v>
      </c>
      <c r="L4" s="57">
        <f>'Größenstruktur Betriebe'!D18</f>
        <v>15.796759898151567</v>
      </c>
      <c r="M4" s="57">
        <f>'Größenstruktur Betriebe'!E18</f>
        <v>15.495862082522459</v>
      </c>
      <c r="N4" s="57">
        <f>'Größenstruktur Betriebe'!F18</f>
        <v>15.246077171669976</v>
      </c>
    </row>
    <row r="5" spans="1:25" x14ac:dyDescent="0.35">
      <c r="O5" s="57">
        <f>'Größenstruktur Betriebe'!G18</f>
        <v>17.15331457925636</v>
      </c>
    </row>
    <row r="6" spans="1:25" x14ac:dyDescent="0.35">
      <c r="P6" s="57">
        <f>'Größenstruktur Betriebe'!L18</f>
        <v>17.89392297236067</v>
      </c>
      <c r="Q6" s="57">
        <f>'Größenstruktur Betriebe'!M18</f>
        <v>16.296343328417716</v>
      </c>
      <c r="R6" s="57">
        <f>'Größenstruktur Betriebe'!N18</f>
        <v>21.916593226740527</v>
      </c>
      <c r="S6" s="57">
        <f>'Größenstruktur Betriebe'!O18</f>
        <v>19.616590428320887</v>
      </c>
      <c r="T6" s="57">
        <f>'Größenstruktur Betriebe'!P18</f>
        <v>16.889348986125935</v>
      </c>
      <c r="U6" s="57">
        <f>'Größenstruktur Betriebe'!Q18</f>
        <v>16.151897695271021</v>
      </c>
      <c r="V6" s="57">
        <f>'Größenstruktur Betriebe'!R18</f>
        <v>17.137000769392181</v>
      </c>
      <c r="W6" s="57">
        <f>'Größenstruktur Betriebe'!S18</f>
        <v>14.616038523905459</v>
      </c>
      <c r="X6" s="57">
        <f>'Größenstruktur Betriebe'!T18</f>
        <v>17.15331457925636</v>
      </c>
      <c r="Y6" s="57">
        <f>'Größenstruktur Betriebe'!U18</f>
        <v>13.631138815139739</v>
      </c>
    </row>
    <row r="7" spans="1:25" x14ac:dyDescent="0.35">
      <c r="J7" s="57">
        <f>'Größenstruktur Betriebe'!H18</f>
        <v>15.437994273247886</v>
      </c>
      <c r="K7" s="57">
        <f>J7</f>
        <v>15.437994273247886</v>
      </c>
      <c r="L7" s="57">
        <f t="shared" ref="L7:Y8" si="0">K7</f>
        <v>15.437994273247886</v>
      </c>
      <c r="M7" s="57">
        <f t="shared" si="0"/>
        <v>15.437994273247886</v>
      </c>
      <c r="N7" s="57">
        <f t="shared" si="0"/>
        <v>15.437994273247886</v>
      </c>
      <c r="O7" s="57">
        <f t="shared" si="0"/>
        <v>15.437994273247886</v>
      </c>
    </row>
    <row r="8" spans="1:25" x14ac:dyDescent="0.35">
      <c r="P8" s="57">
        <f>'Größenstruktur Betriebe'!K18</f>
        <v>17.542223782135736</v>
      </c>
      <c r="Q8" s="57">
        <f t="shared" si="0"/>
        <v>17.542223782135736</v>
      </c>
      <c r="R8" s="57">
        <f t="shared" si="0"/>
        <v>17.542223782135736</v>
      </c>
      <c r="S8" s="57">
        <f t="shared" si="0"/>
        <v>17.542223782135736</v>
      </c>
      <c r="T8" s="57">
        <f t="shared" si="0"/>
        <v>17.542223782135736</v>
      </c>
      <c r="U8" s="57">
        <f t="shared" si="0"/>
        <v>17.542223782135736</v>
      </c>
      <c r="V8" s="57">
        <f t="shared" si="0"/>
        <v>17.542223782135736</v>
      </c>
      <c r="W8" s="57">
        <f t="shared" si="0"/>
        <v>17.542223782135736</v>
      </c>
      <c r="X8" s="57">
        <f t="shared" si="0"/>
        <v>17.542223782135736</v>
      </c>
      <c r="Y8" s="57">
        <f t="shared" si="0"/>
        <v>17.542223782135736</v>
      </c>
    </row>
    <row r="11" spans="1:25" x14ac:dyDescent="0.35">
      <c r="I11" s="57" t="s">
        <v>935</v>
      </c>
    </row>
    <row r="12" spans="1:25" x14ac:dyDescent="0.35">
      <c r="J12" s="57">
        <f>'Größenstruktur Betriebe'!B8</f>
        <v>0.63997992219851929</v>
      </c>
      <c r="K12" s="57">
        <f>'Größenstruktur Betriebe'!C8</f>
        <v>0.56744079624756893</v>
      </c>
      <c r="L12" s="57">
        <f>'Größenstruktur Betriebe'!D8</f>
        <v>0.72401795953274117</v>
      </c>
      <c r="M12" s="57">
        <f>'Größenstruktur Betriebe'!E8</f>
        <v>0.79023412160169837</v>
      </c>
      <c r="N12" s="57">
        <f>'Größenstruktur Betriebe'!F8</f>
        <v>0.76120390920063852</v>
      </c>
    </row>
    <row r="13" spans="1:25" x14ac:dyDescent="0.35">
      <c r="O13" s="57">
        <f>'Größenstruktur Betriebe'!G8</f>
        <v>0.95808871493802994</v>
      </c>
    </row>
    <row r="14" spans="1:25" x14ac:dyDescent="0.35">
      <c r="P14" s="57">
        <f>'Größenstruktur Betriebe'!L8</f>
        <v>0.9069324875396465</v>
      </c>
      <c r="Q14" s="57">
        <f>'Größenstruktur Betriebe'!M8</f>
        <v>0.80233764815118236</v>
      </c>
      <c r="R14" s="57">
        <f>'Größenstruktur Betriebe'!N8</f>
        <v>1.2778547148432582</v>
      </c>
      <c r="S14" s="57">
        <f>'Größenstruktur Betriebe'!O8</f>
        <v>1.1083187184725811</v>
      </c>
      <c r="T14" s="57">
        <f>'Größenstruktur Betriebe'!P8</f>
        <v>0.89220917822838852</v>
      </c>
      <c r="U14" s="57">
        <f>'Größenstruktur Betriebe'!Q8</f>
        <v>0.76738805931868659</v>
      </c>
      <c r="V14" s="57">
        <f>'Größenstruktur Betriebe'!R8</f>
        <v>0.94098995127182861</v>
      </c>
      <c r="W14" s="57">
        <f>'Größenstruktur Betriebe'!S8</f>
        <v>0.69971991548326862</v>
      </c>
      <c r="X14" s="57">
        <f>'Größenstruktur Betriebe'!T8</f>
        <v>0.95808871493802994</v>
      </c>
      <c r="Y14" s="57">
        <f>'Größenstruktur Betriebe'!U8</f>
        <v>0.60538432926751062</v>
      </c>
    </row>
    <row r="15" spans="1:25" x14ac:dyDescent="0.35">
      <c r="J15" s="57">
        <f>'Größenstruktur Betriebe'!H8</f>
        <v>0.7630799797421014</v>
      </c>
      <c r="K15" s="57">
        <f t="shared" ref="K15:O15" si="1">J15</f>
        <v>0.7630799797421014</v>
      </c>
      <c r="L15" s="57">
        <f t="shared" si="1"/>
        <v>0.7630799797421014</v>
      </c>
      <c r="M15" s="57">
        <f t="shared" si="1"/>
        <v>0.7630799797421014</v>
      </c>
      <c r="N15" s="57">
        <f t="shared" si="1"/>
        <v>0.7630799797421014</v>
      </c>
      <c r="O15" s="57">
        <f t="shared" si="1"/>
        <v>0.7630799797421014</v>
      </c>
    </row>
    <row r="16" spans="1:25" x14ac:dyDescent="0.35">
      <c r="P16" s="57">
        <f>'Größenstruktur Betriebe'!K8</f>
        <v>0.90390717181996638</v>
      </c>
      <c r="Q16" s="57">
        <f t="shared" ref="Q16:Y16" si="2">P16</f>
        <v>0.90390717181996638</v>
      </c>
      <c r="R16" s="57">
        <f t="shared" si="2"/>
        <v>0.90390717181996638</v>
      </c>
      <c r="S16" s="57">
        <f t="shared" si="2"/>
        <v>0.90390717181996638</v>
      </c>
      <c r="T16" s="57">
        <f t="shared" si="2"/>
        <v>0.90390717181996638</v>
      </c>
      <c r="U16" s="57">
        <f t="shared" si="2"/>
        <v>0.90390717181996638</v>
      </c>
      <c r="V16" s="57">
        <f t="shared" si="2"/>
        <v>0.90390717181996638</v>
      </c>
      <c r="W16" s="57">
        <f t="shared" si="2"/>
        <v>0.90390717181996638</v>
      </c>
      <c r="X16" s="57">
        <f t="shared" si="2"/>
        <v>0.90390717181996638</v>
      </c>
      <c r="Y16" s="57">
        <f t="shared" si="2"/>
        <v>0.90390717181996638</v>
      </c>
    </row>
    <row r="19" spans="9:25" x14ac:dyDescent="0.35">
      <c r="I19" s="57" t="s">
        <v>936</v>
      </c>
    </row>
    <row r="20" spans="9:25" x14ac:dyDescent="0.35">
      <c r="J20" s="57">
        <f>'Größenstruktur Betriebe'!B15</f>
        <v>25.579240351651332</v>
      </c>
      <c r="K20" s="57">
        <f>'Größenstruktur Betriebe'!C15</f>
        <v>22.282093291377354</v>
      </c>
      <c r="L20" s="57">
        <f>'Größenstruktur Betriebe'!D15</f>
        <v>29.01526034248872</v>
      </c>
      <c r="M20" s="57">
        <f>'Größenstruktur Betriebe'!E15</f>
        <v>27.218409468596583</v>
      </c>
      <c r="N20" s="57">
        <f>'Größenstruktur Betriebe'!F15</f>
        <v>26.734386372632894</v>
      </c>
    </row>
    <row r="21" spans="9:25" x14ac:dyDescent="0.35">
      <c r="O21" s="57">
        <f>'Größenstruktur Betriebe'!G15</f>
        <v>41.517493728259844</v>
      </c>
    </row>
    <row r="22" spans="9:25" x14ac:dyDescent="0.35">
      <c r="P22" s="57">
        <f>'Größenstruktur Betriebe'!L15</f>
        <v>37.555621549417943</v>
      </c>
      <c r="Q22" s="57">
        <f>'Größenstruktur Betriebe'!M15</f>
        <v>35.935713992453991</v>
      </c>
      <c r="R22" s="57">
        <f>'Größenstruktur Betriebe'!N15</f>
        <v>40.891870855078167</v>
      </c>
      <c r="S22" s="57">
        <f>'Größenstruktur Betriebe'!O15</f>
        <v>43.2697926401923</v>
      </c>
      <c r="T22" s="57">
        <f>'Größenstruktur Betriebe'!P15</f>
        <v>37.578007901262026</v>
      </c>
      <c r="U22" s="57">
        <f>'Größenstruktur Betriebe'!Q15</f>
        <v>32.079952641734977</v>
      </c>
      <c r="V22" s="57">
        <f>'Größenstruktur Betriebe'!R15</f>
        <v>36.342136730124537</v>
      </c>
      <c r="W22" s="57">
        <f>'Größenstruktur Betriebe'!S15</f>
        <v>31.569367727793825</v>
      </c>
      <c r="X22" s="57">
        <f>'Größenstruktur Betriebe'!T15</f>
        <v>41.517493728259844</v>
      </c>
      <c r="Y22" s="57">
        <f>'Größenstruktur Betriebe'!U15</f>
        <v>25.878569298038446</v>
      </c>
    </row>
    <row r="23" spans="9:25" x14ac:dyDescent="0.35">
      <c r="J23" s="57">
        <f>'Größenstruktur Betriebe'!H15</f>
        <v>30.737127955982906</v>
      </c>
      <c r="K23" s="57">
        <f t="shared" ref="K23:Y24" si="3">J23</f>
        <v>30.737127955982906</v>
      </c>
      <c r="L23" s="57">
        <f t="shared" si="3"/>
        <v>30.737127955982906</v>
      </c>
      <c r="M23" s="57">
        <f t="shared" si="3"/>
        <v>30.737127955982906</v>
      </c>
      <c r="N23" s="57">
        <f t="shared" si="3"/>
        <v>30.737127955982906</v>
      </c>
      <c r="O23" s="57">
        <f t="shared" si="3"/>
        <v>30.737127955982906</v>
      </c>
    </row>
    <row r="24" spans="9:25" x14ac:dyDescent="0.35">
      <c r="P24" s="57">
        <f>'Größenstruktur Betriebe'!K15</f>
        <v>36.112854202640968</v>
      </c>
      <c r="Q24" s="57">
        <f t="shared" si="3"/>
        <v>36.112854202640968</v>
      </c>
      <c r="R24" s="57">
        <f t="shared" si="3"/>
        <v>36.112854202640968</v>
      </c>
      <c r="S24" s="57">
        <f t="shared" si="3"/>
        <v>36.112854202640968</v>
      </c>
      <c r="T24" s="57">
        <f t="shared" si="3"/>
        <v>36.112854202640968</v>
      </c>
      <c r="U24" s="57">
        <f t="shared" si="3"/>
        <v>36.112854202640968</v>
      </c>
      <c r="V24" s="57">
        <f t="shared" si="3"/>
        <v>36.112854202640968</v>
      </c>
      <c r="W24" s="57">
        <f t="shared" si="3"/>
        <v>36.112854202640968</v>
      </c>
      <c r="X24" s="57">
        <f t="shared" si="3"/>
        <v>36.112854202640968</v>
      </c>
      <c r="Y24" s="57">
        <f t="shared" si="3"/>
        <v>36.112854202640968</v>
      </c>
    </row>
    <row r="27" spans="9:25" x14ac:dyDescent="0.35">
      <c r="I27" s="57" t="s">
        <v>937</v>
      </c>
    </row>
    <row r="28" spans="9:25" x14ac:dyDescent="0.35">
      <c r="J28" s="57">
        <f>'Größenstruktur Betriebe'!B52</f>
        <v>29.13616805871931</v>
      </c>
      <c r="K28" s="57">
        <f>'Größenstruktur Betriebe'!C52</f>
        <v>27.186541737649062</v>
      </c>
      <c r="L28" s="57">
        <f>'Größenstruktur Betriebe'!D52</f>
        <v>33.145277377920493</v>
      </c>
      <c r="M28" s="57">
        <f>'Größenstruktur Betriebe'!E52</f>
        <v>34.339324034334766</v>
      </c>
      <c r="N28" s="57">
        <f>'Größenstruktur Betriebe'!F52</f>
        <v>35.317999196464442</v>
      </c>
    </row>
    <row r="29" spans="9:25" x14ac:dyDescent="0.35">
      <c r="O29" s="57">
        <f>'Größenstruktur Betriebe'!G52</f>
        <v>32.456857402361493</v>
      </c>
    </row>
    <row r="30" spans="9:25" x14ac:dyDescent="0.35">
      <c r="P30" s="57">
        <f>'Größenstruktur Betriebe'!L52</f>
        <v>50.569633268593627</v>
      </c>
      <c r="Q30" s="57">
        <f>'Größenstruktur Betriebe'!M52</f>
        <v>48.450260306739835</v>
      </c>
      <c r="R30" s="57">
        <f>'Größenstruktur Betriebe'!N52</f>
        <v>60.655592469545958</v>
      </c>
      <c r="S30" s="57">
        <f>'Größenstruktur Betriebe'!O52</f>
        <v>56.78960774325013</v>
      </c>
      <c r="T30" s="57">
        <f>'Größenstruktur Betriebe'!P52</f>
        <v>40.617506579588657</v>
      </c>
      <c r="U30" s="57">
        <f>'Größenstruktur Betriebe'!Q52</f>
        <v>49.192174263816057</v>
      </c>
      <c r="V30" s="57">
        <f>'Größenstruktur Betriebe'!R52</f>
        <v>40.567749729764103</v>
      </c>
      <c r="W30" s="57">
        <f>'Größenstruktur Betriebe'!S52</f>
        <v>40.679475164011244</v>
      </c>
      <c r="X30" s="57">
        <f>'Größenstruktur Betriebe'!T52</f>
        <v>49.251343283582088</v>
      </c>
      <c r="Y30" s="57">
        <f>'Größenstruktur Betriebe'!U52</f>
        <v>32.788141239173882</v>
      </c>
    </row>
    <row r="31" spans="9:25" x14ac:dyDescent="0.35">
      <c r="J31" s="57">
        <f>'Größenstruktur Betriebe'!H52</f>
        <v>32.529390248363143</v>
      </c>
      <c r="K31" s="57">
        <f t="shared" ref="K31:O31" si="4">J31</f>
        <v>32.529390248363143</v>
      </c>
      <c r="L31" s="57">
        <f t="shared" si="4"/>
        <v>32.529390248363143</v>
      </c>
      <c r="M31" s="57">
        <f t="shared" si="4"/>
        <v>32.529390248363143</v>
      </c>
      <c r="N31" s="57">
        <f t="shared" si="4"/>
        <v>32.529390248363143</v>
      </c>
      <c r="O31" s="57">
        <f t="shared" si="4"/>
        <v>32.529390248363143</v>
      </c>
    </row>
    <row r="32" spans="9:25" x14ac:dyDescent="0.35">
      <c r="P32" s="57">
        <f>'Größenstruktur Betriebe'!K52</f>
        <v>45.551185877996616</v>
      </c>
      <c r="Q32" s="57">
        <f t="shared" ref="Q32:Y32" si="5">P32</f>
        <v>45.551185877996616</v>
      </c>
      <c r="R32" s="57">
        <f t="shared" si="5"/>
        <v>45.551185877996616</v>
      </c>
      <c r="S32" s="57">
        <f t="shared" si="5"/>
        <v>45.551185877996616</v>
      </c>
      <c r="T32" s="57">
        <f t="shared" si="5"/>
        <v>45.551185877996616</v>
      </c>
      <c r="U32" s="57">
        <f t="shared" si="5"/>
        <v>45.551185877996616</v>
      </c>
      <c r="V32" s="57">
        <f t="shared" si="5"/>
        <v>45.551185877996616</v>
      </c>
      <c r="W32" s="57">
        <f t="shared" si="5"/>
        <v>45.551185877996616</v>
      </c>
      <c r="X32" s="57">
        <f t="shared" si="5"/>
        <v>45.551185877996616</v>
      </c>
      <c r="Y32" s="57">
        <f t="shared" si="5"/>
        <v>45.551185877996616</v>
      </c>
    </row>
    <row r="35" spans="9:25" x14ac:dyDescent="0.35">
      <c r="I35" s="57" t="s">
        <v>938</v>
      </c>
    </row>
    <row r="36" spans="9:25" x14ac:dyDescent="0.35">
      <c r="J36" s="57">
        <f>'Größenstruktur Betriebe'!B36</f>
        <v>1.5945330296127564</v>
      </c>
      <c r="K36" s="57">
        <f>'Größenstruktur Betriebe'!C36</f>
        <v>2.0442930153321974</v>
      </c>
      <c r="L36" s="57">
        <f>'Größenstruktur Betriebe'!D36</f>
        <v>2.2367401173734911</v>
      </c>
      <c r="M36" s="57">
        <f>'Größenstruktur Betriebe'!E36</f>
        <v>2.5751072961373396</v>
      </c>
      <c r="N36" s="57">
        <f>'Größenstruktur Betriebe'!F36</f>
        <v>2.6315789473684208</v>
      </c>
    </row>
    <row r="37" spans="9:25" x14ac:dyDescent="0.35">
      <c r="O37" s="57">
        <f>'Größenstruktur Betriebe'!G36</f>
        <v>2.0587344838026036</v>
      </c>
    </row>
    <row r="38" spans="9:25" x14ac:dyDescent="0.35">
      <c r="P38" s="57">
        <f>'Größenstruktur Betriebe'!L36</f>
        <v>3.5302182108991205</v>
      </c>
      <c r="Q38" s="57">
        <f>'Größenstruktur Betriebe'!M36</f>
        <v>3.2960461516814408</v>
      </c>
      <c r="R38" s="57">
        <f>'Größenstruktur Betriebe'!N36</f>
        <v>3.8759689922480614</v>
      </c>
      <c r="S38" s="57">
        <f>'Größenstruktur Betriebe'!O36</f>
        <v>3.3622007131940905</v>
      </c>
      <c r="T38" s="57">
        <f>'Größenstruktur Betriebe'!P36</f>
        <v>2.9340091626864222</v>
      </c>
      <c r="U38" s="57">
        <f>'Größenstruktur Betriebe'!Q36</f>
        <v>3.323920935861234</v>
      </c>
      <c r="V38" s="57">
        <f>'Größenstruktur Betriebe'!R36</f>
        <v>3.0075666052012466</v>
      </c>
      <c r="W38" s="57">
        <f>'Größenstruktur Betriebe'!S36</f>
        <v>2.758066675592449</v>
      </c>
      <c r="X38" s="57">
        <f>'Größenstruktur Betriebe'!T36</f>
        <v>3.4029850746268653</v>
      </c>
      <c r="Y38" s="57">
        <f>'Größenstruktur Betriebe'!U36</f>
        <v>2.3317788141239171</v>
      </c>
    </row>
    <row r="39" spans="9:25" x14ac:dyDescent="0.35">
      <c r="J39" s="57">
        <f>'Größenstruktur Betriebe'!H36</f>
        <v>2.2239291854127798</v>
      </c>
      <c r="K39" s="57">
        <f t="shared" ref="K39:Y40" si="6">J39</f>
        <v>2.2239291854127798</v>
      </c>
      <c r="L39" s="57">
        <f t="shared" si="6"/>
        <v>2.2239291854127798</v>
      </c>
      <c r="M39" s="57">
        <f t="shared" si="6"/>
        <v>2.2239291854127798</v>
      </c>
      <c r="N39" s="57">
        <f t="shared" si="6"/>
        <v>2.2239291854127798</v>
      </c>
      <c r="O39" s="57">
        <f t="shared" si="6"/>
        <v>2.2239291854127798</v>
      </c>
    </row>
    <row r="40" spans="9:25" x14ac:dyDescent="0.35">
      <c r="P40" s="57">
        <f>'Größenstruktur Betriebe'!K36</f>
        <v>3.1857503112331207</v>
      </c>
      <c r="Q40" s="57">
        <f t="shared" si="6"/>
        <v>3.1857503112331207</v>
      </c>
      <c r="R40" s="57">
        <f t="shared" si="6"/>
        <v>3.1857503112331207</v>
      </c>
      <c r="S40" s="57">
        <f t="shared" si="6"/>
        <v>3.1857503112331207</v>
      </c>
      <c r="T40" s="57">
        <f t="shared" si="6"/>
        <v>3.1857503112331207</v>
      </c>
      <c r="U40" s="57">
        <f t="shared" si="6"/>
        <v>3.1857503112331207</v>
      </c>
      <c r="V40" s="57">
        <f t="shared" si="6"/>
        <v>3.1857503112331207</v>
      </c>
      <c r="W40" s="57">
        <f t="shared" si="6"/>
        <v>3.1857503112331207</v>
      </c>
      <c r="X40" s="57">
        <f t="shared" si="6"/>
        <v>3.1857503112331207</v>
      </c>
      <c r="Y40" s="57">
        <f t="shared" si="6"/>
        <v>3.1857503112331207</v>
      </c>
    </row>
    <row r="45" spans="9:25" x14ac:dyDescent="0.35">
      <c r="I45" s="57" t="s">
        <v>939</v>
      </c>
    </row>
    <row r="46" spans="9:25" x14ac:dyDescent="0.35">
      <c r="J46" s="57">
        <f>'Größenstruktur Betriebe'!B49</f>
        <v>42.030282234596115</v>
      </c>
      <c r="K46" s="57">
        <f>'Größenstruktur Betriebe'!C49</f>
        <v>37.649215151799979</v>
      </c>
      <c r="L46" s="57">
        <f>'Größenstruktur Betriebe'!D49</f>
        <v>39.934187448844938</v>
      </c>
      <c r="M46" s="57">
        <f>'Größenstruktur Betriebe'!E49</f>
        <v>34.396213002960543</v>
      </c>
      <c r="N46" s="57">
        <f>'Größenstruktur Betriebe'!F49</f>
        <v>36.832884940249016</v>
      </c>
    </row>
    <row r="47" spans="9:25" x14ac:dyDescent="0.35">
      <c r="O47" s="57">
        <f>'Größenstruktur Betriebe'!G49</f>
        <v>50.606781400121257</v>
      </c>
    </row>
    <row r="48" spans="9:25" x14ac:dyDescent="0.35">
      <c r="P48" s="57">
        <f>'Größenstruktur Betriebe'!L49</f>
        <v>58.041822174427736</v>
      </c>
      <c r="Q48" s="57">
        <f>'Größenstruktur Betriebe'!M49</f>
        <v>61.170775056921144</v>
      </c>
      <c r="R48" s="57">
        <f>'Größenstruktur Betriebe'!N49</f>
        <v>65.436719491711088</v>
      </c>
      <c r="S48" s="57">
        <f>'Größenstruktur Betriebe'!O49</f>
        <v>69.106908986526491</v>
      </c>
      <c r="T48" s="57">
        <f>'Größenstruktur Betriebe'!P49</f>
        <v>54.793074070963165</v>
      </c>
      <c r="U48" s="57">
        <f>'Größenstruktur Betriebe'!Q49</f>
        <v>56.370861535383284</v>
      </c>
      <c r="V48" s="57">
        <f>'Größenstruktur Betriebe'!R49</f>
        <v>48.122205172654297</v>
      </c>
      <c r="W48" s="57">
        <f>'Größenstruktur Betriebe'!S49</f>
        <v>53.817367979330889</v>
      </c>
      <c r="X48" s="57">
        <f>'Größenstruktur Betriebe'!T49</f>
        <v>64.243114817688138</v>
      </c>
      <c r="Y48" s="57">
        <f>'Größenstruktur Betriebe'!U49</f>
        <v>43.191438924447155</v>
      </c>
    </row>
    <row r="49" spans="10:25" x14ac:dyDescent="0.35">
      <c r="J49" s="57">
        <f>'Größenstruktur Betriebe'!H49</f>
        <v>39.917757480144971</v>
      </c>
      <c r="K49" s="57">
        <f t="shared" ref="K49:Y50" si="7">J49</f>
        <v>39.917757480144971</v>
      </c>
      <c r="L49" s="57">
        <f t="shared" si="7"/>
        <v>39.917757480144971</v>
      </c>
      <c r="M49" s="57">
        <f t="shared" si="7"/>
        <v>39.917757480144971</v>
      </c>
      <c r="N49" s="57">
        <f t="shared" si="7"/>
        <v>39.917757480144971</v>
      </c>
      <c r="O49" s="57">
        <f t="shared" si="7"/>
        <v>39.917757480144971</v>
      </c>
    </row>
    <row r="50" spans="10:25" x14ac:dyDescent="0.35">
      <c r="P50" s="57">
        <f>'Größenstruktur Betriebe'!K49</f>
        <v>55.931329196864432</v>
      </c>
      <c r="Q50" s="57">
        <f t="shared" si="7"/>
        <v>55.931329196864432</v>
      </c>
      <c r="R50" s="57">
        <f t="shared" si="7"/>
        <v>55.931329196864432</v>
      </c>
      <c r="S50" s="57">
        <f t="shared" si="7"/>
        <v>55.931329196864432</v>
      </c>
      <c r="T50" s="57">
        <f t="shared" si="7"/>
        <v>55.931329196864432</v>
      </c>
      <c r="U50" s="57">
        <f t="shared" si="7"/>
        <v>55.931329196864432</v>
      </c>
      <c r="V50" s="57">
        <f t="shared" si="7"/>
        <v>55.931329196864432</v>
      </c>
      <c r="W50" s="57">
        <f t="shared" si="7"/>
        <v>55.931329196864432</v>
      </c>
      <c r="X50" s="57">
        <f t="shared" si="7"/>
        <v>55.931329196864432</v>
      </c>
      <c r="Y50" s="57">
        <f t="shared" si="7"/>
        <v>55.931329196864432</v>
      </c>
    </row>
  </sheetData>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771A-B1EC-4CB7-A5F5-E3011F6C0C0F}">
  <sheetPr codeName="Tabelle19"/>
  <dimension ref="A1:AV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328125" defaultRowHeight="14.5" x14ac:dyDescent="0.35"/>
  <cols>
    <col min="14" max="14" width="12.6328125" style="4"/>
  </cols>
  <sheetData>
    <row r="1" spans="1:48" x14ac:dyDescent="0.35">
      <c r="A1" s="4" t="s">
        <v>451</v>
      </c>
    </row>
    <row r="2" spans="1:48" s="41" customFormat="1" ht="41.5" customHeight="1" x14ac:dyDescent="0.35">
      <c r="A2" s="43" t="s">
        <v>452</v>
      </c>
      <c r="B2" s="43" t="str">
        <f>Wirtschaftswachstum!B2</f>
        <v>Brandenburg</v>
      </c>
      <c r="C2" s="43"/>
      <c r="D2" s="43" t="str">
        <f>Wirtschaftswachstum!C2</f>
        <v>Mecklenburg-_x000D_
Vorpommern</v>
      </c>
      <c r="E2" s="43"/>
      <c r="F2" s="43" t="str">
        <f>Wirtschaftswachstum!D2</f>
        <v>Sachsen</v>
      </c>
      <c r="G2" s="43"/>
      <c r="H2" s="43" t="str">
        <f>Wirtschaftswachstum!E2</f>
        <v>Sachsen-Anhalt</v>
      </c>
      <c r="I2" s="43"/>
      <c r="J2" s="43" t="str">
        <f>Wirtschaftswachstum!F2</f>
        <v>Thüringen</v>
      </c>
      <c r="K2" s="43"/>
      <c r="L2" s="43" t="str">
        <f>Wirtschaftswachstum!G2</f>
        <v>Berlin</v>
      </c>
      <c r="M2" s="43"/>
      <c r="N2" s="44" t="str">
        <f>Wirtschaftswachstum!H2</f>
        <v>Ostdeutsch-land mit Berlin</v>
      </c>
      <c r="O2" s="43"/>
      <c r="P2" s="43" t="str">
        <f>Wirtschaftswachstum!I2</f>
        <v>Ostdeutsch-land ohne Berlin</v>
      </c>
      <c r="Q2" s="43"/>
      <c r="R2" s="43" t="str">
        <f>Wirtschaftswachstum!J2</f>
        <v>Westdeutsch-land mit Berlin</v>
      </c>
      <c r="S2" s="43"/>
      <c r="T2" s="43" t="str">
        <f>Wirtschaftswachstum!K2</f>
        <v>Westdeutsch-land ohne Berlin</v>
      </c>
      <c r="U2" s="43"/>
      <c r="V2" s="43" t="str">
        <f>Wirtschaftswachstum!L2</f>
        <v>Baden-_x000D_
Württemberg</v>
      </c>
      <c r="X2" s="43" t="str">
        <f>Wirtschaftswachstum!M2</f>
        <v>Bayern</v>
      </c>
      <c r="Y2" s="43"/>
      <c r="Z2" s="43" t="str">
        <f>Wirtschaftswachstum!N2</f>
        <v>Bremen</v>
      </c>
      <c r="AA2" s="43"/>
      <c r="AB2" s="41" t="str">
        <f>Wirtschaftswachstum!O2</f>
        <v>Hamburg</v>
      </c>
      <c r="AD2" s="41" t="str">
        <f>Wirtschaftswachstum!P2</f>
        <v>Hessen</v>
      </c>
      <c r="AF2" s="41" t="str">
        <f>Wirtschaftswachstum!Q2</f>
        <v>Nieder-_x000D_
sachsen</v>
      </c>
      <c r="AH2" s="41" t="str">
        <f>Wirtschaftswachstum!R2</f>
        <v>Nordrhein-_x000D_
Westfalen</v>
      </c>
      <c r="AJ2" s="41" t="str">
        <f>Wirtschaftswachstum!S2</f>
        <v>Rheinland-Pfalz</v>
      </c>
      <c r="AL2" s="41" t="str">
        <f>Wirtschaftswachstum!T2</f>
        <v>Saarland</v>
      </c>
      <c r="AN2" s="41" t="str">
        <f>Wirtschaftswachstum!U2</f>
        <v>Schleswig-_x000D_
Holstein</v>
      </c>
      <c r="AP2" s="41" t="str">
        <f>Wirtschaftswachstum!V2</f>
        <v>Deutschland</v>
      </c>
      <c r="AS2" s="41" t="s">
        <v>279</v>
      </c>
      <c r="AU2" s="41" t="s">
        <v>280</v>
      </c>
    </row>
    <row r="3" spans="1:48" x14ac:dyDescent="0.35">
      <c r="A3" s="4" t="s">
        <v>453</v>
      </c>
    </row>
    <row r="4" spans="1:48" x14ac:dyDescent="0.35">
      <c r="A4">
        <f>'[1]LB-Saldo'!A67</f>
        <v>2019</v>
      </c>
      <c r="B4" s="3">
        <f>'[1]LB-Saldo'!B67</f>
        <v>-19.745299067125927</v>
      </c>
      <c r="D4" s="3">
        <f>'[1]LB-Saldo'!C67</f>
        <v>-22.631662157812713</v>
      </c>
      <c r="F4" s="3">
        <f>'[1]LB-Saldo'!D67</f>
        <v>-11.98238248568137</v>
      </c>
      <c r="H4" s="3">
        <f>'[1]LB-Saldo'!E67</f>
        <v>-18.731767389777204</v>
      </c>
      <c r="J4" s="3">
        <f>'[1]LB-Saldo'!F67</f>
        <v>-15.061869989268246</v>
      </c>
      <c r="L4" s="3">
        <f>'[1]LB-Saldo'!G67</f>
        <v>13.023471517271915</v>
      </c>
      <c r="N4" s="14">
        <f>'[1]LB-Saldo'!H67</f>
        <v>-7.8887797117802307</v>
      </c>
      <c r="P4" s="3">
        <f>'[1]LB-Saldo'!I67</f>
        <v>-16.501528780242197</v>
      </c>
      <c r="R4" s="3">
        <f>'[1]LB-Saldo'!J67</f>
        <v>8.5909687099467504</v>
      </c>
      <c r="T4" s="3">
        <f>'[1]LB-Saldo'!K67</f>
        <v>8.3537914867472693</v>
      </c>
      <c r="V4" s="3">
        <f>'[1]LB-Saldo'!L67</f>
        <v>10.334544796894164</v>
      </c>
      <c r="X4" s="3">
        <f>'[1]LB-Saldo'!M67</f>
        <v>9.4192582962139397</v>
      </c>
      <c r="Z4" s="3">
        <f>'[1]LB-Saldo'!N67</f>
        <v>21.457911313962128</v>
      </c>
      <c r="AB4" s="3">
        <f>'[1]LB-Saldo'!O67</f>
        <v>36.153529286944909</v>
      </c>
      <c r="AD4" s="3">
        <f>'[1]LB-Saldo'!P67</f>
        <v>16.111027247528526</v>
      </c>
      <c r="AF4" s="3">
        <f>'[1]LB-Saldo'!Q67</f>
        <v>-3.8644667307940779</v>
      </c>
      <c r="AH4" s="3">
        <f>'[1]LB-Saldo'!R67</f>
        <v>8.5966989159054634</v>
      </c>
      <c r="AJ4" s="3">
        <f>'[1]LB-Saldo'!S67</f>
        <v>-5.2086123717556774</v>
      </c>
      <c r="AL4" s="3">
        <f>'[1]LB-Saldo'!T67</f>
        <v>-4.5243477376160968E-2</v>
      </c>
      <c r="AN4" s="3">
        <f>'[1]LB-Saldo'!U67</f>
        <v>-13.189256848357232</v>
      </c>
      <c r="AP4" s="3">
        <f>'[1]LB-Saldo'!V67</f>
        <v>5.8362074814546787</v>
      </c>
      <c r="AR4" s="3"/>
      <c r="AS4" s="5" t="str">
        <f>HLOOKUP(AT4,$V4:$AQ122,ROW(AG$118)-ROW(AS4)+1,0)</f>
        <v>SH</v>
      </c>
      <c r="AT4" s="3">
        <f t="shared" ref="AT4:AT6" si="0">MIN(V4:AN4)</f>
        <v>-13.189256848357232</v>
      </c>
      <c r="AU4" s="5" t="str">
        <f>HLOOKUP(AV4,$V4:$AQ122,ROW(AI$118)-ROW(AU4)+1,0)</f>
        <v>HH</v>
      </c>
      <c r="AV4" s="6">
        <f t="shared" ref="AV4:AV6" si="1">MAX(V4:AN4)</f>
        <v>36.153529286944909</v>
      </c>
    </row>
    <row r="5" spans="1:48" x14ac:dyDescent="0.35">
      <c r="A5">
        <f>'[1]LB-Saldo'!A68</f>
        <v>2020</v>
      </c>
      <c r="B5" s="3">
        <f>'[1]LB-Saldo'!B68</f>
        <v>-22.278187590874992</v>
      </c>
      <c r="D5" s="3">
        <f>'[1]LB-Saldo'!C68</f>
        <v>-23.754918162591366</v>
      </c>
      <c r="F5" s="3">
        <f>'[1]LB-Saldo'!D68</f>
        <v>-13.408379310272878</v>
      </c>
      <c r="H5" s="3">
        <f>'[1]LB-Saldo'!E68</f>
        <v>-19.331642985042933</v>
      </c>
      <c r="J5" s="3">
        <f>'[1]LB-Saldo'!F68</f>
        <v>-15.876228927785064</v>
      </c>
      <c r="L5" s="3">
        <f>'[1]LB-Saldo'!G68</f>
        <v>13.855571673530093</v>
      </c>
      <c r="N5" s="14">
        <f>'[1]LB-Saldo'!H68</f>
        <v>-8.5156662874801299</v>
      </c>
      <c r="P5" s="3">
        <f>'[1]LB-Saldo'!I68</f>
        <v>-17.878815680430748</v>
      </c>
      <c r="R5" s="3">
        <f>'[1]LB-Saldo'!J68</f>
        <v>8.6190283874750833</v>
      </c>
      <c r="T5" s="3">
        <f>'[1]LB-Saldo'!K68</f>
        <v>8.3319952438374685</v>
      </c>
      <c r="V5" s="3">
        <f>'[1]LB-Saldo'!L68</f>
        <v>10.376199395137277</v>
      </c>
      <c r="X5" s="3">
        <f>'[1]LB-Saldo'!M68</f>
        <v>9.3792559590969944</v>
      </c>
      <c r="Z5" s="3">
        <f>'[1]LB-Saldo'!N68</f>
        <v>21.631596141552677</v>
      </c>
      <c r="AB5" s="3">
        <f>'[1]LB-Saldo'!O68</f>
        <v>35.458062914415905</v>
      </c>
      <c r="AD5" s="3">
        <f>'[1]LB-Saldo'!P68</f>
        <v>14.562906244522338</v>
      </c>
      <c r="AF5" s="3">
        <f>'[1]LB-Saldo'!Q68</f>
        <v>-3.0233958966965986</v>
      </c>
      <c r="AH5" s="3">
        <f>'[1]LB-Saldo'!R68</f>
        <v>8.8624731322907735</v>
      </c>
      <c r="AJ5" s="3">
        <f>'[1]LB-Saldo'!S68</f>
        <v>-5.1628984131875768</v>
      </c>
      <c r="AL5" s="3">
        <f>'[1]LB-Saldo'!T68</f>
        <v>1.0041732747509684</v>
      </c>
      <c r="AN5" s="3">
        <f>'[1]LB-Saldo'!U68</f>
        <v>-11.866989148076115</v>
      </c>
      <c r="AP5" s="3">
        <f>'[1]LB-Saldo'!V68</f>
        <v>5.6924352019288733</v>
      </c>
      <c r="AR5" s="3"/>
      <c r="AS5" s="5" t="str">
        <f>HLOOKUP(AT5,$V5:$AQ123,ROW(AG$118)-ROW(AS5)+1,0)</f>
        <v>SH</v>
      </c>
      <c r="AT5" s="3">
        <f t="shared" si="0"/>
        <v>-11.866989148076115</v>
      </c>
      <c r="AU5" s="5" t="str">
        <f>HLOOKUP(AV5,$V5:$AQ123,ROW(AI$118)-ROW(AU5)+1,0)</f>
        <v>HH</v>
      </c>
      <c r="AV5" s="6">
        <f t="shared" si="1"/>
        <v>35.458062914415905</v>
      </c>
    </row>
    <row r="6" spans="1:48" x14ac:dyDescent="0.35">
      <c r="A6">
        <f>'[1]LB-Saldo'!A69</f>
        <v>2021</v>
      </c>
      <c r="B6" s="3">
        <f>'[1]LB-Saldo'!B69</f>
        <v>-21.461735170548678</v>
      </c>
      <c r="D6" s="3">
        <f>'[1]LB-Saldo'!C69</f>
        <v>-19.115548018134206</v>
      </c>
      <c r="F6" s="3">
        <f>'[1]LB-Saldo'!D69</f>
        <v>-12.181729003209313</v>
      </c>
      <c r="H6" s="3">
        <f>'[1]LB-Saldo'!E69</f>
        <v>-20.800962051148545</v>
      </c>
      <c r="J6" s="3">
        <f>'[1]LB-Saldo'!F69</f>
        <v>-16.579180819963696</v>
      </c>
      <c r="L6" s="3">
        <f>'[1]LB-Saldo'!G69</f>
        <v>14.766455362122286</v>
      </c>
      <c r="N6" s="14">
        <f>'[1]LB-Saldo'!H69</f>
        <v>-7.6202755065607732</v>
      </c>
      <c r="P6" s="3">
        <f>'[1]LB-Saldo'!I69</f>
        <v>-17.104964925877482</v>
      </c>
      <c r="R6" s="3">
        <f>'[1]LB-Saldo'!J69</f>
        <v>9.4521335199322749</v>
      </c>
      <c r="T6" s="3">
        <f>'[1]LB-Saldo'!K69</f>
        <v>9.1612319367846595</v>
      </c>
      <c r="V6" s="3">
        <f>'[1]LB-Saldo'!L69</f>
        <v>11.539968689734209</v>
      </c>
      <c r="X6" s="3">
        <f>'[1]LB-Saldo'!M69</f>
        <v>10.796524165456475</v>
      </c>
      <c r="Z6" s="3">
        <f>'[1]LB-Saldo'!N69</f>
        <v>24.037707846446708</v>
      </c>
      <c r="AB6" s="3">
        <f>'[1]LB-Saldo'!O69</f>
        <v>39.921858164551338</v>
      </c>
      <c r="AD6" s="3">
        <f>'[1]LB-Saldo'!P69</f>
        <v>15.68249915400348</v>
      </c>
      <c r="AF6" s="3">
        <f>'[1]LB-Saldo'!Q69</f>
        <v>-6.2921265394677732</v>
      </c>
      <c r="AH6" s="3">
        <f>'[1]LB-Saldo'!R69</f>
        <v>8.5946460091719814</v>
      </c>
      <c r="AJ6" s="3">
        <f>'[1]LB-Saldo'!S69</f>
        <v>0.7314734956628115</v>
      </c>
      <c r="AL6" s="3">
        <f>'[1]LB-Saldo'!T69</f>
        <v>-0.37557429260239417</v>
      </c>
      <c r="AN6" s="3">
        <f>'[1]LB-Saldo'!U69</f>
        <v>-10.594504419548684</v>
      </c>
      <c r="AP6" s="3">
        <f>'[1]LB-Saldo'!V69</f>
        <v>6.5540118511598564</v>
      </c>
      <c r="AR6" s="3"/>
      <c r="AS6" s="5" t="str">
        <f>HLOOKUP(AT6,$V6:$AQ124,ROW(AG$118)-ROW(AS6)+1,0)</f>
        <v>SH</v>
      </c>
      <c r="AT6" s="3">
        <f t="shared" si="0"/>
        <v>-10.594504419548684</v>
      </c>
      <c r="AU6" s="5" t="str">
        <f>HLOOKUP(AV6,$V6:$AQ124,ROW(AI$118)-ROW(AU6)+1,0)</f>
        <v>HH</v>
      </c>
      <c r="AV6" s="6">
        <f t="shared" si="1"/>
        <v>39.921858164551338</v>
      </c>
    </row>
    <row r="7" spans="1:48" x14ac:dyDescent="0.35">
      <c r="A7">
        <f>A6+1</f>
        <v>2022</v>
      </c>
      <c r="B7" s="3">
        <f>'[1]LB-Saldo'!B70</f>
        <v>-19.40481799269358</v>
      </c>
      <c r="D7" s="3">
        <f>'[1]LB-Saldo'!C70</f>
        <v>-21.103350939660203</v>
      </c>
      <c r="F7" s="3">
        <f>'[1]LB-Saldo'!D70</f>
        <v>-13.266028433426442</v>
      </c>
      <c r="H7" s="3">
        <f>'[1]LB-Saldo'!E70</f>
        <v>-18.938110460627655</v>
      </c>
      <c r="J7" s="3">
        <f>'[1]LB-Saldo'!F70</f>
        <v>-18.712607624864773</v>
      </c>
      <c r="L7" s="3">
        <f>'[1]LB-Saldo'!G70</f>
        <v>11.035831258766549</v>
      </c>
      <c r="N7" s="14">
        <f>'[1]LB-Saldo'!H70</f>
        <v>-8.9582114776993365</v>
      </c>
      <c r="P7" s="3">
        <f>'[1]LB-Saldo'!I70</f>
        <v>-17.366888195979541</v>
      </c>
      <c r="R7" s="3">
        <f>'[1]LB-Saldo'!J70</f>
        <v>7.3143918509430108</v>
      </c>
      <c r="T7" s="3">
        <f>'[1]LB-Saldo'!K70</f>
        <v>7.1086535974290115</v>
      </c>
      <c r="V7" s="3">
        <f>'[1]LB-Saldo'!L70</f>
        <v>10.333541730768275</v>
      </c>
      <c r="X7" s="3">
        <f>'[1]LB-Saldo'!M70</f>
        <v>8.0217682216834589</v>
      </c>
      <c r="Z7" s="3">
        <f>'[1]LB-Saldo'!N70</f>
        <v>23.348497784981319</v>
      </c>
      <c r="AB7" s="3">
        <f>'[1]LB-Saldo'!O70</f>
        <v>41.060459845442075</v>
      </c>
      <c r="AD7" s="3">
        <f>'[1]LB-Saldo'!P70</f>
        <v>11.869568113421792</v>
      </c>
      <c r="AF7" s="3">
        <f>'[1]LB-Saldo'!Q70</f>
        <v>-8.5305614916482142</v>
      </c>
      <c r="AH7" s="3">
        <f>'[1]LB-Saldo'!R70</f>
        <v>6.6189411680580292</v>
      </c>
      <c r="AJ7" s="3">
        <f>'[1]LB-Saldo'!S70</f>
        <v>-2.9661809741032101</v>
      </c>
      <c r="AL7" s="3">
        <f>'[1]LB-Saldo'!T70</f>
        <v>-1.3762106992503078</v>
      </c>
      <c r="AN7" s="3">
        <f>'[1]LB-Saldo'!U70</f>
        <v>-11.8281368862676</v>
      </c>
      <c r="AP7" s="3">
        <f>'[1]LB-Saldo'!V70</f>
        <v>4.5804496426771948</v>
      </c>
      <c r="AR7" s="3"/>
      <c r="AS7" s="5" t="str">
        <f>HLOOKUP(AT7,$V7:$AQ125,ROW(AG$118)-ROW(AS7)+1,0)</f>
        <v>SH</v>
      </c>
      <c r="AT7" s="3">
        <f t="shared" ref="AT7" si="2">MIN(V7:AN7)</f>
        <v>-11.8281368862676</v>
      </c>
      <c r="AU7" s="5" t="str">
        <f>HLOOKUP(AV7,$V7:$AQ125,ROW(AI$118)-ROW(AU7)+1,0)</f>
        <v>HH</v>
      </c>
      <c r="AV7" s="6">
        <f t="shared" ref="AV7" si="3">MAX(V7:AN7)</f>
        <v>41.060459845442075</v>
      </c>
    </row>
    <row r="8" spans="1:48" x14ac:dyDescent="0.35">
      <c r="A8">
        <f>A7+1</f>
        <v>2023</v>
      </c>
      <c r="B8" s="3"/>
      <c r="D8" s="3"/>
      <c r="F8" s="3"/>
      <c r="H8" s="3"/>
      <c r="J8" s="3"/>
      <c r="L8" s="3"/>
      <c r="N8" s="14"/>
      <c r="P8" s="3"/>
      <c r="R8" s="3"/>
      <c r="T8" s="3"/>
      <c r="V8" s="3"/>
      <c r="X8" s="3"/>
      <c r="Z8" s="3"/>
      <c r="AB8" s="3"/>
      <c r="AD8" s="3"/>
      <c r="AF8" s="3"/>
      <c r="AH8" s="3"/>
      <c r="AJ8" s="3"/>
      <c r="AL8" s="3"/>
      <c r="AN8" s="3"/>
      <c r="AP8" s="3"/>
      <c r="AR8" s="3"/>
      <c r="AS8" s="5"/>
      <c r="AT8" s="3"/>
      <c r="AU8" s="5"/>
      <c r="AV8" s="6"/>
    </row>
    <row r="9" spans="1:48" x14ac:dyDescent="0.35">
      <c r="A9">
        <f>A8+1</f>
        <v>2024</v>
      </c>
      <c r="B9" s="3"/>
      <c r="D9" s="3"/>
      <c r="F9" s="3"/>
      <c r="H9" s="3"/>
      <c r="J9" s="3"/>
      <c r="L9" s="3"/>
      <c r="N9" s="14"/>
      <c r="P9" s="3"/>
      <c r="R9" s="3"/>
      <c r="T9" s="3"/>
      <c r="V9" s="3"/>
      <c r="X9" s="3"/>
      <c r="Z9" s="3"/>
      <c r="AB9" s="3"/>
      <c r="AD9" s="3"/>
      <c r="AF9" s="3"/>
      <c r="AH9" s="3"/>
      <c r="AJ9" s="3"/>
      <c r="AL9" s="3"/>
      <c r="AN9" s="3"/>
      <c r="AP9" s="3"/>
      <c r="AR9" s="3"/>
      <c r="AS9" s="5"/>
      <c r="AT9" s="3"/>
      <c r="AU9" s="5"/>
      <c r="AV9" s="6"/>
    </row>
    <row r="10" spans="1:48" x14ac:dyDescent="0.35">
      <c r="A10">
        <f>A9+1</f>
        <v>2025</v>
      </c>
      <c r="B10" s="3"/>
      <c r="D10" s="3"/>
      <c r="F10" s="3"/>
      <c r="H10" s="3"/>
      <c r="J10" s="3"/>
      <c r="L10" s="3"/>
      <c r="N10" s="14"/>
      <c r="P10" s="3"/>
      <c r="R10" s="3"/>
      <c r="T10" s="3"/>
      <c r="V10" s="3"/>
      <c r="X10" s="3"/>
      <c r="Z10" s="3"/>
      <c r="AB10" s="3"/>
      <c r="AD10" s="3"/>
      <c r="AF10" s="3"/>
      <c r="AH10" s="3"/>
      <c r="AJ10" s="3"/>
      <c r="AL10" s="3"/>
      <c r="AN10" s="3"/>
      <c r="AP10" s="3"/>
      <c r="AR10" s="3"/>
      <c r="AS10" s="5"/>
      <c r="AT10" s="3"/>
      <c r="AU10" s="5"/>
      <c r="AV10" s="6"/>
    </row>
    <row r="11" spans="1:48" x14ac:dyDescent="0.35">
      <c r="A11" t="s">
        <v>454</v>
      </c>
    </row>
    <row r="12" spans="1:48" x14ac:dyDescent="0.35">
      <c r="A12" t="s">
        <v>455</v>
      </c>
    </row>
    <row r="14" spans="1:48" x14ac:dyDescent="0.35">
      <c r="A14" s="4" t="s">
        <v>163</v>
      </c>
      <c r="AS14" s="5"/>
      <c r="AT14" s="6"/>
      <c r="AU14" s="5"/>
      <c r="AV14" s="6"/>
    </row>
    <row r="15" spans="1:48" x14ac:dyDescent="0.35">
      <c r="A15">
        <v>2023</v>
      </c>
      <c r="B15" s="3">
        <f>[1]Außenhandel_Waren_2023!B31</f>
        <v>24.095848165836006</v>
      </c>
      <c r="C15" s="3"/>
      <c r="D15" s="3">
        <f>[1]Außenhandel_Waren_2023!D31</f>
        <v>16.55819369521581</v>
      </c>
      <c r="E15" s="3"/>
      <c r="F15" s="3">
        <f>[1]Außenhandel_Waren_2023!F31</f>
        <v>31.551220365988385</v>
      </c>
      <c r="G15" s="3"/>
      <c r="H15" s="3">
        <f>[1]Außenhandel_Waren_2023!H31</f>
        <v>27.635539039643824</v>
      </c>
      <c r="I15" s="3"/>
      <c r="J15" s="3">
        <f>[1]Außenhandel_Waren_2023!J31</f>
        <v>23.978605487039594</v>
      </c>
      <c r="K15" s="3"/>
      <c r="L15" s="3">
        <f>[1]Außenhandel_Waren_2023!L31</f>
        <v>8.3607107042367161</v>
      </c>
      <c r="M15" s="3"/>
      <c r="N15" s="14">
        <f>[1]Außenhandel_Waren_2023!N31</f>
        <v>20.90131171889929</v>
      </c>
      <c r="O15" s="3"/>
      <c r="P15" s="3">
        <f>[1]Außenhandel_Waren_2023!P31</f>
        <v>26.224964962632047</v>
      </c>
      <c r="Q15" s="3"/>
      <c r="R15" s="3">
        <f>[1]Außenhandel_Waren_2023!R31</f>
        <v>29.000205721526445</v>
      </c>
      <c r="S15" s="3"/>
      <c r="T15" s="3">
        <f>[1]Außenhandel_Waren_2023!T31</f>
        <v>30.161874465807369</v>
      </c>
      <c r="U15" s="3"/>
      <c r="V15" s="3">
        <f>[1]Außenhandel_Waren_2023!V31</f>
        <v>38.985345904800937</v>
      </c>
      <c r="W15" s="3"/>
      <c r="X15" s="3">
        <f>[1]Außenhandel_Waren_2023!X31</f>
        <v>28.925722110091005</v>
      </c>
      <c r="Y15" s="3"/>
      <c r="Z15" s="3">
        <f>[1]Außenhandel_Waren_2023!Z31</f>
        <v>54.946960094048556</v>
      </c>
      <c r="AA15" s="3"/>
      <c r="AB15" s="3">
        <f>[1]Außenhandel_Waren_2023!AB31</f>
        <v>36.321606617878579</v>
      </c>
      <c r="AC15" s="3"/>
      <c r="AD15" s="3">
        <f>[1]Außenhandel_Waren_2023!AD31</f>
        <v>22.641756891005794</v>
      </c>
      <c r="AE15" s="3"/>
      <c r="AF15" s="3">
        <f>[1]Außenhandel_Waren_2023!AF31</f>
        <v>26.874867298153021</v>
      </c>
      <c r="AG15" s="3"/>
      <c r="AH15" s="3">
        <f>[1]Außenhandel_Waren_2023!AH31</f>
        <v>26.533606811784455</v>
      </c>
      <c r="AI15" s="3"/>
      <c r="AJ15" s="3">
        <f>[1]Außenhandel_Waren_2023!AJ31</f>
        <v>33.717088083185899</v>
      </c>
      <c r="AK15" s="3"/>
      <c r="AL15" s="3">
        <f>[1]Außenhandel_Waren_2023!AL31</f>
        <v>43.726384209572721</v>
      </c>
      <c r="AM15" s="3"/>
      <c r="AN15" s="3">
        <f>[1]Außenhandel_Waren_2023!AN31</f>
        <v>23.421930838298337</v>
      </c>
      <c r="AO15" s="3"/>
      <c r="AP15" s="3">
        <f>[1]Außenhandel_Waren_2023!AP31</f>
        <v>28.833457058144578</v>
      </c>
      <c r="AS15" s="5" t="str">
        <f>HLOOKUP(AT15,$V15:$AQ119,ROW(AG$118)-ROW(AS15)+1,0)</f>
        <v>HE</v>
      </c>
      <c r="AT15" s="6">
        <f>MIN(V15:AN15)</f>
        <v>22.641756891005794</v>
      </c>
      <c r="AU15" s="5" t="str">
        <f>HLOOKUP(AV15,$V15:$AQ119,ROW(AI$118)-ROW(AU15)+1,0)</f>
        <v>HB</v>
      </c>
      <c r="AV15" s="6">
        <f>MAX(V15:AN15)</f>
        <v>54.946960094048556</v>
      </c>
    </row>
    <row r="16" spans="1:48" x14ac:dyDescent="0.35">
      <c r="A16">
        <f t="shared" ref="A16" si="4">A15+1</f>
        <v>2024</v>
      </c>
      <c r="B16" s="3">
        <f>[1]Außenhandel_Waren_2024!B31</f>
        <v>23.495156348449328</v>
      </c>
      <c r="C16" s="3"/>
      <c r="D16" s="3">
        <f>[1]Außenhandel_Waren_2024!D31</f>
        <v>15.192515050557823</v>
      </c>
      <c r="E16" s="3"/>
      <c r="F16" s="3">
        <f>[1]Außenhandel_Waren_2024!F31</f>
        <v>31.365284891822697</v>
      </c>
      <c r="G16" s="3"/>
      <c r="H16" s="3">
        <f>[1]Außenhandel_Waren_2024!H31</f>
        <v>27.527323779701085</v>
      </c>
      <c r="I16" s="3"/>
      <c r="J16" s="3">
        <f>[1]Außenhandel_Waren_2024!J31</f>
        <v>23.677700218354136</v>
      </c>
      <c r="K16" s="3"/>
      <c r="L16" s="3">
        <f>[1]Außenhandel_Waren_2024!L31</f>
        <v>8.2055338137609759</v>
      </c>
      <c r="M16" s="3"/>
      <c r="N16" s="14">
        <f>[1]Außenhandel_Waren_2024!N31</f>
        <v>20.492299333892998</v>
      </c>
      <c r="O16" s="3"/>
      <c r="P16" s="3">
        <f>[1]Außenhandel_Waren_2024!P31</f>
        <v>25.80078597503379</v>
      </c>
      <c r="Q16" s="3"/>
      <c r="R16" s="3">
        <f>[1]Außenhandel_Waren_2024!R31</f>
        <v>27.637523946832367</v>
      </c>
      <c r="S16" s="3"/>
      <c r="T16" s="3">
        <f>[1]Außenhandel_Waren_2024!T31</f>
        <v>28.750915324595095</v>
      </c>
      <c r="U16" s="3"/>
      <c r="V16" s="3">
        <f>[1]Außenhandel_Waren_2024!V31</f>
        <v>36.782742888437916</v>
      </c>
      <c r="W16" s="3"/>
      <c r="X16" s="3">
        <f>[1]Außenhandel_Waren_2024!X31</f>
        <v>28.243282892988219</v>
      </c>
      <c r="Y16" s="3"/>
      <c r="Z16" s="3">
        <f>[1]Außenhandel_Waren_2024!Z31</f>
        <v>59.780221798681247</v>
      </c>
      <c r="AA16" s="3"/>
      <c r="AB16" s="3">
        <f>[1]Außenhandel_Waren_2024!AB31</f>
        <v>34.442502123280484</v>
      </c>
      <c r="AC16" s="3"/>
      <c r="AD16" s="3">
        <f>[1]Außenhandel_Waren_2024!AD31</f>
        <v>21.276443117419824</v>
      </c>
      <c r="AE16" s="3"/>
      <c r="AF16" s="3">
        <f>[1]Außenhandel_Waren_2024!AF31</f>
        <v>26.17999229109288</v>
      </c>
      <c r="AG16" s="3"/>
      <c r="AH16" s="3">
        <f>[1]Außenhandel_Waren_2024!AH31</f>
        <v>25.051496966117003</v>
      </c>
      <c r="AI16" s="3"/>
      <c r="AJ16" s="3">
        <f>[1]Außenhandel_Waren_2024!AJ31</f>
        <v>31.067112132602421</v>
      </c>
      <c r="AK16" s="3"/>
      <c r="AL16" s="3">
        <f>[1]Außenhandel_Waren_2024!AL31</f>
        <v>40.30544522402819</v>
      </c>
      <c r="AM16" s="3"/>
      <c r="AN16" s="3">
        <f>[1]Außenhandel_Waren_2024!AN31</f>
        <v>21.427326710026986</v>
      </c>
      <c r="AO16" s="3"/>
      <c r="AP16" s="3">
        <f>[1]Außenhandel_Waren_2024!AP31</f>
        <v>27.573158187744429</v>
      </c>
      <c r="AS16" s="5" t="str">
        <f>HLOOKUP(AT16,$V16:$AQ120,ROW(AG$118)-ROW(AS16)+1,0)</f>
        <v>HE</v>
      </c>
      <c r="AT16" s="6">
        <f>MIN(V16:AN16)</f>
        <v>21.276443117419824</v>
      </c>
      <c r="AU16" s="5" t="str">
        <f>HLOOKUP(AV16,$V16:$AQ120,ROW(AI$118)-ROW(AU16)+1,0)</f>
        <v>HB</v>
      </c>
      <c r="AV16" s="6">
        <f>MAX(V16:AN16)</f>
        <v>59.780221798681247</v>
      </c>
    </row>
    <row r="17" spans="1:48" x14ac:dyDescent="0.35">
      <c r="A17">
        <f>A16+1</f>
        <v>2025</v>
      </c>
      <c r="B17" s="3">
        <f>[1]Außenhandel_Waren_2025!B31</f>
        <v>23.488425118789724</v>
      </c>
      <c r="C17" s="3"/>
      <c r="D17" s="3">
        <f>[1]Außenhandel_Waren_2025!D31</f>
        <v>17.468874955844687</v>
      </c>
      <c r="E17" s="3"/>
      <c r="F17" s="3">
        <f>[1]Außenhandel_Waren_2025!F31</f>
        <v>30.095033023448174</v>
      </c>
      <c r="G17" s="3"/>
      <c r="H17" s="3">
        <f>[1]Außenhandel_Waren_2025!H31</f>
        <v>26.037606521633862</v>
      </c>
      <c r="I17" s="3"/>
      <c r="J17" s="3">
        <f>[1]Außenhandel_Waren_2025!J31</f>
        <v>22.559198679916541</v>
      </c>
      <c r="K17" s="3"/>
      <c r="L17" s="3">
        <f>[1]Außenhandel_Waren_2025!L31</f>
        <v>8.3123724479996799</v>
      </c>
      <c r="M17" s="3"/>
      <c r="N17" s="3">
        <f>[1]Außenhandel_Waren_2025!N31</f>
        <v>20.065057503235632</v>
      </c>
      <c r="O17" s="3"/>
      <c r="P17" s="3">
        <f>[1]Außenhandel_Waren_2025!P31</f>
        <v>25.216062496518436</v>
      </c>
      <c r="Q17" s="3"/>
      <c r="R17" s="3">
        <f>[1]Außenhandel_Waren_2025!R31</f>
        <v>27.029362308356429</v>
      </c>
      <c r="S17" s="3"/>
      <c r="T17" s="3">
        <f>[1]Außenhandel_Waren_2025!T31</f>
        <v>28.117844247889899</v>
      </c>
      <c r="U17" s="3"/>
      <c r="V17" s="3">
        <f>[1]Außenhandel_Waren_2025!V31</f>
        <v>36.202138187156592</v>
      </c>
      <c r="W17" s="3"/>
      <c r="X17" s="3">
        <f>[1]Außenhandel_Waren_2025!X31</f>
        <v>27.538258734061127</v>
      </c>
      <c r="Y17" s="3"/>
      <c r="Z17" s="3">
        <f>[1]Außenhandel_Waren_2025!Z31</f>
        <v>52.195342165310329</v>
      </c>
      <c r="AA17" s="3"/>
      <c r="AB17" s="3">
        <f>[1]Außenhandel_Waren_2025!AB31</f>
        <v>33.99580707830566</v>
      </c>
      <c r="AC17" s="3"/>
      <c r="AD17" s="3">
        <f>[1]Außenhandel_Waren_2025!AD31</f>
        <v>22.645048927042311</v>
      </c>
      <c r="AE17" s="3"/>
      <c r="AF17" s="3">
        <f>[1]Außenhandel_Waren_2025!AF31</f>
        <v>25.772811239759601</v>
      </c>
      <c r="AG17" s="3"/>
      <c r="AH17" s="3">
        <f>[1]Außenhandel_Waren_2025!AH31</f>
        <v>23.997462985957991</v>
      </c>
      <c r="AI17" s="3"/>
      <c r="AJ17" s="3">
        <f>[1]Außenhandel_Waren_2025!AJ31</f>
        <v>30.823236910579922</v>
      </c>
      <c r="AK17" s="3"/>
      <c r="AL17" s="3">
        <f>[1]Außenhandel_Waren_2025!AL31</f>
        <v>39.267275803220848</v>
      </c>
      <c r="AM17" s="3"/>
      <c r="AN17" s="3">
        <f>[1]Außenhandel_Waren_2025!AN31</f>
        <v>19.3844527932416</v>
      </c>
      <c r="AO17" s="3"/>
      <c r="AP17" s="3">
        <f>[1]Außenhandel_Waren_2025!AP31</f>
        <v>26.963811441393677</v>
      </c>
      <c r="AS17" s="5" t="str">
        <f>HLOOKUP(AT17,$V17:$AQ121,ROW(AG$118)-ROW(AS17)+1,0)</f>
        <v>SH</v>
      </c>
      <c r="AT17" s="6">
        <f>MIN(V17:AN17)</f>
        <v>19.3844527932416</v>
      </c>
      <c r="AU17" s="5" t="e">
        <f>HLOOKUP(AV17,$V17:$AQ121,ROW(AI$118)-ROW(AU17)+1,0)</f>
        <v>#N/A</v>
      </c>
      <c r="AV17" s="6"/>
    </row>
    <row r="19" spans="1:48" x14ac:dyDescent="0.35">
      <c r="A19" s="4" t="s">
        <v>985</v>
      </c>
    </row>
    <row r="20" spans="1:48" s="45" customFormat="1" x14ac:dyDescent="0.35">
      <c r="A20" s="45" t="s">
        <v>416</v>
      </c>
      <c r="B20" s="45" t="s">
        <v>456</v>
      </c>
      <c r="C20" s="45" t="s">
        <v>457</v>
      </c>
      <c r="D20" s="45" t="s">
        <v>456</v>
      </c>
      <c r="E20" s="45" t="s">
        <v>457</v>
      </c>
      <c r="F20" s="45" t="s">
        <v>456</v>
      </c>
      <c r="G20" s="45" t="s">
        <v>457</v>
      </c>
      <c r="H20" s="45" t="s">
        <v>456</v>
      </c>
      <c r="I20" s="45" t="s">
        <v>457</v>
      </c>
      <c r="J20" s="45" t="s">
        <v>456</v>
      </c>
      <c r="K20" s="45" t="s">
        <v>457</v>
      </c>
      <c r="L20" s="45" t="s">
        <v>456</v>
      </c>
      <c r="M20" s="45" t="s">
        <v>457</v>
      </c>
      <c r="N20" s="46" t="s">
        <v>456</v>
      </c>
      <c r="O20" s="45" t="s">
        <v>457</v>
      </c>
      <c r="P20" s="45" t="s">
        <v>456</v>
      </c>
      <c r="Q20" s="45" t="s">
        <v>457</v>
      </c>
      <c r="R20" s="45" t="s">
        <v>456</v>
      </c>
      <c r="S20" s="45" t="s">
        <v>457</v>
      </c>
      <c r="T20" s="45" t="s">
        <v>456</v>
      </c>
      <c r="U20" s="45" t="s">
        <v>457</v>
      </c>
      <c r="V20" s="45" t="s">
        <v>456</v>
      </c>
      <c r="W20" s="45" t="s">
        <v>457</v>
      </c>
      <c r="X20" s="45" t="s">
        <v>456</v>
      </c>
      <c r="Y20" s="45" t="s">
        <v>457</v>
      </c>
      <c r="Z20" s="45" t="s">
        <v>456</v>
      </c>
      <c r="AA20" s="45" t="s">
        <v>457</v>
      </c>
      <c r="AB20" s="45" t="s">
        <v>456</v>
      </c>
      <c r="AC20" s="45" t="s">
        <v>457</v>
      </c>
      <c r="AD20" s="45" t="s">
        <v>456</v>
      </c>
      <c r="AE20" s="45" t="s">
        <v>457</v>
      </c>
      <c r="AF20" s="45" t="s">
        <v>456</v>
      </c>
      <c r="AG20" s="45" t="s">
        <v>457</v>
      </c>
      <c r="AH20" s="45" t="s">
        <v>456</v>
      </c>
      <c r="AI20" s="45" t="s">
        <v>457</v>
      </c>
      <c r="AJ20" s="45" t="s">
        <v>456</v>
      </c>
      <c r="AK20" s="45" t="s">
        <v>457</v>
      </c>
      <c r="AL20" s="45" t="s">
        <v>456</v>
      </c>
      <c r="AM20" s="45" t="s">
        <v>457</v>
      </c>
      <c r="AN20" s="45" t="s">
        <v>456</v>
      </c>
      <c r="AO20" s="45" t="s">
        <v>457</v>
      </c>
      <c r="AP20" s="45" t="s">
        <v>456</v>
      </c>
      <c r="AQ20" s="45" t="s">
        <v>457</v>
      </c>
    </row>
    <row r="21" spans="1:48" x14ac:dyDescent="0.35">
      <c r="A21">
        <f>[1]Außenhandel_Länder!A34</f>
        <v>1</v>
      </c>
      <c r="B21" s="10" t="str">
        <f>[1]Außenhandel_Länder!B34</f>
        <v>Polen</v>
      </c>
      <c r="C21" s="3">
        <f>[1]Außenhandel_Länder!C34</f>
        <v>17.240913938240315</v>
      </c>
      <c r="D21" s="10" t="str">
        <f>[1]Außenhandel_Länder!D34</f>
        <v>Niederlande</v>
      </c>
      <c r="E21" s="3">
        <f>[1]Außenhandel_Länder!E34</f>
        <v>10.754299228727024</v>
      </c>
      <c r="F21" s="10" t="str">
        <f>[1]Außenhandel_Länder!F34</f>
        <v>Vereinigte Staaten von Amerika</v>
      </c>
      <c r="G21" s="3">
        <f>[1]Außenhandel_Länder!G34</f>
        <v>9.4657893481737609</v>
      </c>
      <c r="H21" s="10" t="str">
        <f>[1]Außenhandel_Länder!H34</f>
        <v>Polen</v>
      </c>
      <c r="I21" s="3">
        <f>[1]Außenhandel_Länder!I34</f>
        <v>13.209806130304161</v>
      </c>
      <c r="J21" s="10" t="str">
        <f>[1]Außenhandel_Länder!J34</f>
        <v>Vereinigte Staaten von Amerika</v>
      </c>
      <c r="K21" s="3">
        <f>[1]Außenhandel_Länder!K34</f>
        <v>11.44028056763284</v>
      </c>
      <c r="L21" s="10" t="str">
        <f>[1]Außenhandel_Länder!L34</f>
        <v>Vereinigte Staaten von Amerika</v>
      </c>
      <c r="M21" s="3">
        <f>[1]Außenhandel_Länder!M34</f>
        <v>3.9143882074925131</v>
      </c>
      <c r="N21" s="16" t="str">
        <f>[1]Außenhandel_Länder!N34</f>
        <v>Polen</v>
      </c>
      <c r="O21" s="3">
        <f>[1]Außenhandel_Länder!O34</f>
        <v>9.4112290339750917</v>
      </c>
      <c r="P21" s="10" t="str">
        <f>[1]Außenhandel_Länder!P34</f>
        <v>Polen</v>
      </c>
      <c r="Q21" s="3">
        <f>[1]Außenhandel_Länder!Q34</f>
        <v>9.6494963356867238</v>
      </c>
      <c r="R21" s="10" t="str">
        <f>[1]Außenhandel_Länder!R34</f>
        <v>Vereinigte Staaten von Amerika</v>
      </c>
      <c r="S21" s="3">
        <f>[1]Außenhandel_Länder!S34</f>
        <v>9.980725787704614</v>
      </c>
      <c r="T21" s="10" t="str">
        <f>[1]Außenhandel_Länder!T34</f>
        <v>Vereinigte Staaten von Amerika</v>
      </c>
      <c r="U21" s="3">
        <f>[1]Außenhandel_Länder!U34</f>
        <v>10.010341500283616</v>
      </c>
      <c r="V21" s="10" t="str">
        <f>[1]Außenhandel_Länder!V34</f>
        <v>Vereinigte Staaten von Amerika</v>
      </c>
      <c r="W21" s="3">
        <f>[1]Außenhandel_Länder!W34</f>
        <v>12.648615503953629</v>
      </c>
      <c r="X21" s="10" t="str">
        <f>[1]Außenhandel_Länder!X34</f>
        <v>Vereinigte Staaten von Amerika</v>
      </c>
      <c r="Y21" s="3">
        <f>[1]Außenhandel_Länder!Y34</f>
        <v>11.464117307615302</v>
      </c>
      <c r="Z21" s="10" t="str">
        <f>[1]Außenhandel_Länder!Z34</f>
        <v>Vereinigte Staaten von Amerika</v>
      </c>
      <c r="AA21" s="3">
        <f>[1]Außenhandel_Länder!AA34</f>
        <v>16.650647338919146</v>
      </c>
      <c r="AB21" s="10" t="str">
        <f>[1]Außenhandel_Länder!AB34</f>
        <v>Frankreich</v>
      </c>
      <c r="AC21" s="3">
        <f>[1]Außenhandel_Länder!AC34</f>
        <v>9.5043386225187021</v>
      </c>
      <c r="AD21" s="10" t="str">
        <f>[1]Außenhandel_Länder!AD34</f>
        <v>Vereinigte Staaten von Amerika</v>
      </c>
      <c r="AE21" s="3">
        <f>[1]Außenhandel_Länder!AE34</f>
        <v>13.62178637571008</v>
      </c>
      <c r="AF21" s="10" t="str">
        <f>[1]Außenhandel_Länder!AF34</f>
        <v>Niederlande</v>
      </c>
      <c r="AG21" s="3">
        <f>[1]Außenhandel_Länder!AG34</f>
        <v>10.089262006731104</v>
      </c>
      <c r="AH21" s="10" t="str">
        <f>[1]Außenhandel_Länder!AH34</f>
        <v>Niederlande</v>
      </c>
      <c r="AI21" s="3">
        <f>[1]Außenhandel_Länder!AI34</f>
        <v>11.873388438325714</v>
      </c>
      <c r="AJ21" s="10" t="str">
        <f>[1]Außenhandel_Länder!AJ34</f>
        <v>Frankreich</v>
      </c>
      <c r="AK21" s="3">
        <f>[1]Außenhandel_Länder!AK34</f>
        <v>9.8917849429045344</v>
      </c>
      <c r="AL21" s="10" t="str">
        <f>[1]Außenhandel_Länder!AL34</f>
        <v>Frankreich</v>
      </c>
      <c r="AM21" s="3">
        <f>[1]Außenhandel_Länder!AM34</f>
        <v>13.299545257772891</v>
      </c>
      <c r="AN21" s="10" t="str">
        <f>[1]Außenhandel_Länder!AN34</f>
        <v>Niederlande</v>
      </c>
      <c r="AO21" s="3">
        <f>[1]Außenhandel_Länder!AO34</f>
        <v>8.9975733830817894</v>
      </c>
      <c r="AP21" s="10" t="str">
        <f>[1]Außenhandel_Länder!AP34</f>
        <v>Vereinigte Staaten von Amerika</v>
      </c>
      <c r="AQ21" s="3">
        <f>[1]Außenhandel_Länder!AQ34</f>
        <v>9.8577293882347448</v>
      </c>
    </row>
    <row r="22" spans="1:48" x14ac:dyDescent="0.35">
      <c r="A22">
        <f>[1]Außenhandel_Länder!A35</f>
        <v>2</v>
      </c>
      <c r="B22" s="10" t="str">
        <f>[1]Außenhandel_Länder!B35</f>
        <v>Niederlande</v>
      </c>
      <c r="C22" s="3">
        <f>[1]Außenhandel_Länder!C35</f>
        <v>10.255602920783632</v>
      </c>
      <c r="D22" s="10" t="str">
        <f>[1]Außenhandel_Länder!D35</f>
        <v>Polen</v>
      </c>
      <c r="E22" s="3">
        <f>[1]Außenhandel_Länder!E35</f>
        <v>7.2922907582131602</v>
      </c>
      <c r="F22" s="10" t="str">
        <f>[1]Außenhandel_Länder!F35</f>
        <v>China</v>
      </c>
      <c r="G22" s="3">
        <f>[1]Außenhandel_Länder!G35</f>
        <v>8.8082534821989231</v>
      </c>
      <c r="H22" s="10" t="str">
        <f>[1]Außenhandel_Länder!H35</f>
        <v>Tschechien</v>
      </c>
      <c r="I22" s="3">
        <f>[1]Außenhandel_Länder!I35</f>
        <v>8.5153035873830447</v>
      </c>
      <c r="J22" s="10" t="str">
        <f>[1]Außenhandel_Länder!J35</f>
        <v>Polen</v>
      </c>
      <c r="K22" s="3">
        <f>[1]Außenhandel_Länder!K35</f>
        <v>6.9491381287879488</v>
      </c>
      <c r="L22" s="10" t="str">
        <f>[1]Außenhandel_Länder!L35</f>
        <v>Frankreich</v>
      </c>
      <c r="M22" s="3">
        <f>[1]Außenhandel_Länder!M35</f>
        <v>3.8513293222206939</v>
      </c>
      <c r="N22" s="16" t="str">
        <f>[1]Außenhandel_Länder!N35</f>
        <v>Vereinigte Staaten von Amerika</v>
      </c>
      <c r="O22" s="3">
        <f>[1]Außenhandel_Länder!O35</f>
        <v>7.9159053788527736</v>
      </c>
      <c r="P22" s="10" t="str">
        <f>[1]Außenhandel_Länder!P35</f>
        <v>Vereinigte Staaten von Amerika</v>
      </c>
      <c r="Q22" s="3">
        <f>[1]Außenhandel_Länder!Q35</f>
        <v>7.8660298931519588</v>
      </c>
      <c r="R22" s="10" t="str">
        <f>[1]Außenhandel_Länder!R35</f>
        <v>Frankreich</v>
      </c>
      <c r="S22" s="3">
        <f>[1]Außenhandel_Länder!S35</f>
        <v>7.8012219748901312</v>
      </c>
      <c r="T22" s="10" t="str">
        <f>[1]Außenhandel_Länder!T35</f>
        <v>Frankreich</v>
      </c>
      <c r="U22" s="3">
        <f>[1]Außenhandel_Länder!U35</f>
        <v>7.795646915735996</v>
      </c>
      <c r="V22" s="10" t="str">
        <f>[1]Außenhandel_Länder!V35</f>
        <v>Schweiz</v>
      </c>
      <c r="W22" s="3">
        <f>[1]Außenhandel_Länder!W35</f>
        <v>10.20413187854709</v>
      </c>
      <c r="X22" s="10" t="str">
        <f>[1]Außenhandel_Länder!X35</f>
        <v>Österreich</v>
      </c>
      <c r="Y22" s="3">
        <f>[1]Außenhandel_Länder!Y35</f>
        <v>7.7102868700791554</v>
      </c>
      <c r="Z22" s="10" t="str">
        <f>[1]Außenhandel_Länder!Z35</f>
        <v>Frankreich</v>
      </c>
      <c r="AA22" s="3">
        <f>[1]Außenhandel_Länder!AA35</f>
        <v>12.258345824846652</v>
      </c>
      <c r="AB22" s="10" t="str">
        <f>[1]Außenhandel_Länder!AB35</f>
        <v>China</v>
      </c>
      <c r="AC22" s="3">
        <f>[1]Außenhandel_Länder!AC35</f>
        <v>8.4174427605576287</v>
      </c>
      <c r="AD22" s="10" t="str">
        <f>[1]Außenhandel_Länder!AD35</f>
        <v>Frankreich</v>
      </c>
      <c r="AE22" s="3">
        <f>[1]Außenhandel_Länder!AE35</f>
        <v>7.0802725579947419</v>
      </c>
      <c r="AF22" s="10" t="str">
        <f>[1]Außenhandel_Länder!AF35</f>
        <v>Polen</v>
      </c>
      <c r="AG22" s="3">
        <f>[1]Außenhandel_Länder!AG35</f>
        <v>7.0665850857549675</v>
      </c>
      <c r="AH22" s="10" t="str">
        <f>[1]Außenhandel_Länder!AH35</f>
        <v>Frankreich</v>
      </c>
      <c r="AI22" s="3">
        <f>[1]Außenhandel_Länder!AI35</f>
        <v>7.9768252207523318</v>
      </c>
      <c r="AJ22" s="10" t="str">
        <f>[1]Außenhandel_Länder!AJ35</f>
        <v>Vereinigte Staaten von Amerika</v>
      </c>
      <c r="AK22" s="3">
        <f>[1]Außenhandel_Länder!AK35</f>
        <v>8.3734967460499874</v>
      </c>
      <c r="AL22" s="10" t="str">
        <f>[1]Außenhandel_Länder!AL35</f>
        <v>Vereinigte Staaten von Amerika</v>
      </c>
      <c r="AM22" s="3">
        <f>[1]Außenhandel_Länder!AM35</f>
        <v>11.774150612149823</v>
      </c>
      <c r="AN22" s="10" t="str">
        <f>[1]Außenhandel_Länder!AN35</f>
        <v>Vereinigte Staaten von Amerika</v>
      </c>
      <c r="AO22" s="3">
        <f>[1]Außenhandel_Länder!AO35</f>
        <v>7.8883385957789667</v>
      </c>
      <c r="AP22" s="10" t="str">
        <f>[1]Außenhandel_Länder!AP35</f>
        <v>Frankreich</v>
      </c>
      <c r="AQ22" s="3">
        <f>[1]Außenhandel_Länder!AQ35</f>
        <v>7.6199964900115162</v>
      </c>
    </row>
    <row r="23" spans="1:48" x14ac:dyDescent="0.35">
      <c r="A23">
        <f>[1]Außenhandel_Länder!A36</f>
        <v>3</v>
      </c>
      <c r="B23" s="10" t="str">
        <f>[1]Außenhandel_Länder!B36</f>
        <v>Belgien</v>
      </c>
      <c r="C23" s="3">
        <f>[1]Außenhandel_Länder!C36</f>
        <v>7.7631061716334173</v>
      </c>
      <c r="D23" s="10" t="str">
        <f>[1]Außenhandel_Länder!D36</f>
        <v>Vereinigte Staaten von Amerika</v>
      </c>
      <c r="E23" s="3">
        <f>[1]Außenhandel_Länder!E36</f>
        <v>6.4161626862165715</v>
      </c>
      <c r="F23" s="10" t="str">
        <f>[1]Außenhandel_Länder!F36</f>
        <v>Vereinigtes Königreich</v>
      </c>
      <c r="G23" s="3">
        <f>[1]Außenhandel_Länder!G36</f>
        <v>8.3641852264493313</v>
      </c>
      <c r="H23" s="10" t="str">
        <f>[1]Außenhandel_Länder!H36</f>
        <v>Niederlande</v>
      </c>
      <c r="I23" s="3">
        <f>[1]Außenhandel_Länder!I36</f>
        <v>7.7524296014874343</v>
      </c>
      <c r="J23" s="10" t="str">
        <f>[1]Außenhandel_Länder!J36</f>
        <v>China</v>
      </c>
      <c r="K23" s="3">
        <f>[1]Außenhandel_Länder!K36</f>
        <v>6.5129871482728081</v>
      </c>
      <c r="L23" s="10" t="str">
        <f>[1]Außenhandel_Länder!L36</f>
        <v>Polen</v>
      </c>
      <c r="M23" s="3">
        <f>[1]Außenhandel_Länder!M36</f>
        <v>3.6887736386486072</v>
      </c>
      <c r="N23" s="16" t="str">
        <f>[1]Außenhandel_Länder!N36</f>
        <v>Vereinigtes Königreich</v>
      </c>
      <c r="O23" s="3">
        <f>[1]Außenhandel_Länder!O36</f>
        <v>6.4961806069530228</v>
      </c>
      <c r="P23" s="10" t="str">
        <f>[1]Außenhandel_Länder!P36</f>
        <v>Vereinigtes Königreich</v>
      </c>
      <c r="Q23" s="3">
        <f>[1]Außenhandel_Länder!Q36</f>
        <v>6.8509110608916295</v>
      </c>
      <c r="R23" s="10" t="str">
        <f>[1]Außenhandel_Länder!R36</f>
        <v>Niederlande</v>
      </c>
      <c r="S23" s="3">
        <f>[1]Außenhandel_Länder!S36</f>
        <v>7.4876332748014613</v>
      </c>
      <c r="T23" s="10" t="str">
        <f>[1]Außenhandel_Länder!T36</f>
        <v>Niederlande</v>
      </c>
      <c r="U23" s="3">
        <f>[1]Außenhandel_Länder!U36</f>
        <v>7.5138173621514284</v>
      </c>
      <c r="V23" s="10" t="str">
        <f>[1]Außenhandel_Länder!V36</f>
        <v>Frankreich</v>
      </c>
      <c r="W23" s="3">
        <f>[1]Außenhandel_Länder!W36</f>
        <v>7.561221031947178</v>
      </c>
      <c r="X23" s="10" t="str">
        <f>[1]Außenhandel_Länder!X36</f>
        <v>Frankreich</v>
      </c>
      <c r="Y23" s="3">
        <f>[1]Außenhandel_Länder!Y36</f>
        <v>6.7611376747912715</v>
      </c>
      <c r="Z23" s="10" t="str">
        <f>[1]Außenhandel_Länder!Z36</f>
        <v>Italien</v>
      </c>
      <c r="AA23" s="3">
        <f>[1]Außenhandel_Länder!AA36</f>
        <v>5.9965408939038696</v>
      </c>
      <c r="AB23" s="10" t="str">
        <f>[1]Außenhandel_Länder!AB36</f>
        <v>Vereinigtes Königreich</v>
      </c>
      <c r="AC23" s="3">
        <f>[1]Außenhandel_Länder!AC36</f>
        <v>8.2649234469763364</v>
      </c>
      <c r="AD23" s="10" t="str">
        <f>[1]Außenhandel_Länder!AD36</f>
        <v>Polen</v>
      </c>
      <c r="AE23" s="3">
        <f>[1]Außenhandel_Länder!AE36</f>
        <v>5.7550438436216007</v>
      </c>
      <c r="AF23" s="10" t="str">
        <f>[1]Außenhandel_Länder!AF36</f>
        <v>Frankreich</v>
      </c>
      <c r="AG23" s="3">
        <f>[1]Außenhandel_Länder!AG36</f>
        <v>7.0660362001792114</v>
      </c>
      <c r="AH23" s="10" t="str">
        <f>[1]Außenhandel_Länder!AH36</f>
        <v>Vereinigte Staaten von Amerika</v>
      </c>
      <c r="AI23" s="3">
        <f>[1]Außenhandel_Länder!AI36</f>
        <v>7.1055564190467253</v>
      </c>
      <c r="AJ23" s="10" t="str">
        <f>[1]Außenhandel_Länder!AJ36</f>
        <v>Niederlande</v>
      </c>
      <c r="AK23" s="3">
        <f>[1]Außenhandel_Länder!AK36</f>
        <v>7.2307609008227223</v>
      </c>
      <c r="AL23" s="10" t="str">
        <f>[1]Außenhandel_Länder!AL36</f>
        <v>Vereinigtes Königreich</v>
      </c>
      <c r="AM23" s="3">
        <f>[1]Außenhandel_Länder!AM36</f>
        <v>7.1109915395519208</v>
      </c>
      <c r="AN23" s="10" t="str">
        <f>[1]Außenhandel_Länder!AN36</f>
        <v>Dänemark</v>
      </c>
      <c r="AO23" s="3">
        <f>[1]Außenhandel_Länder!AO36</f>
        <v>7.0792894139922762</v>
      </c>
      <c r="AP23" s="10" t="str">
        <f>[1]Außenhandel_Länder!AP36</f>
        <v>Niederlande</v>
      </c>
      <c r="AQ23" s="3">
        <f>[1]Außenhandel_Länder!AQ36</f>
        <v>7.419944943933114</v>
      </c>
    </row>
    <row r="24" spans="1:48" x14ac:dyDescent="0.35">
      <c r="A24">
        <f>[1]Außenhandel_Länder!A37</f>
        <v>4</v>
      </c>
      <c r="B24" s="10" t="str">
        <f>[1]Außenhandel_Länder!B37</f>
        <v>Vereinigtes Königreich</v>
      </c>
      <c r="C24" s="3">
        <f>[1]Außenhandel_Länder!C37</f>
        <v>5.7115005569263095</v>
      </c>
      <c r="D24" s="10" t="str">
        <f>[1]Außenhandel_Länder!D37</f>
        <v>Vereinigtes Königreich</v>
      </c>
      <c r="E24" s="3">
        <f>[1]Außenhandel_Länder!E37</f>
        <v>5.9877394337989411</v>
      </c>
      <c r="F24" s="10" t="str">
        <f>[1]Außenhandel_Länder!F37</f>
        <v>Tschechien</v>
      </c>
      <c r="G24" s="3">
        <f>[1]Außenhandel_Länder!G37</f>
        <v>6.1696335079362594</v>
      </c>
      <c r="H24" s="10" t="str">
        <f>[1]Außenhandel_Länder!H37</f>
        <v>Frankreich</v>
      </c>
      <c r="I24" s="3">
        <f>[1]Außenhandel_Länder!I37</f>
        <v>6.8972557272038468</v>
      </c>
      <c r="J24" s="10" t="str">
        <f>[1]Außenhandel_Länder!J37</f>
        <v>Frankreich</v>
      </c>
      <c r="K24" s="3">
        <f>[1]Außenhandel_Länder!K37</f>
        <v>6.3298787169128801</v>
      </c>
      <c r="L24" s="10" t="str">
        <f>[1]Außenhandel_Länder!L37</f>
        <v>Niederlande</v>
      </c>
      <c r="M24" s="3">
        <f>[1]Außenhandel_Länder!M37</f>
        <v>2.8272893979950382</v>
      </c>
      <c r="N24" s="16" t="str">
        <f>[1]Außenhandel_Länder!N37</f>
        <v>Niederlande</v>
      </c>
      <c r="O24" s="3">
        <f>[1]Außenhandel_Länder!O37</f>
        <v>6.2738947110361378</v>
      </c>
      <c r="P24" s="10" t="str">
        <f>[1]Außenhandel_Länder!P37</f>
        <v>Niederlande</v>
      </c>
      <c r="Q24" s="3">
        <f>[1]Außenhandel_Länder!Q37</f>
        <v>6.3191991065877238</v>
      </c>
      <c r="R24" s="10" t="str">
        <f>[1]Außenhandel_Länder!R37</f>
        <v>Polen</v>
      </c>
      <c r="S24" s="3">
        <f>[1]Außenhandel_Länder!S37</f>
        <v>5.5668979202221616</v>
      </c>
      <c r="T24" s="10" t="str">
        <f>[1]Außenhandel_Länder!T37</f>
        <v>Italien</v>
      </c>
      <c r="U24" s="3">
        <f>[1]Außenhandel_Länder!U37</f>
        <v>5.536485438434477</v>
      </c>
      <c r="V24" s="10" t="str">
        <f>[1]Außenhandel_Länder!V37</f>
        <v>Niederlande</v>
      </c>
      <c r="W24" s="3">
        <f>[1]Außenhandel_Länder!W37</f>
        <v>6.5645508804973467</v>
      </c>
      <c r="X24" s="10" t="str">
        <f>[1]Außenhandel_Länder!X37</f>
        <v>Italien</v>
      </c>
      <c r="Y24" s="3">
        <f>[1]Außenhandel_Länder!Y37</f>
        <v>6.66728186901363</v>
      </c>
      <c r="Z24" s="10" t="str">
        <f>[1]Außenhandel_Länder!Z37</f>
        <v>Niederlande</v>
      </c>
      <c r="AA24" s="3">
        <f>[1]Außenhandel_Länder!AA37</f>
        <v>5.5658514153582583</v>
      </c>
      <c r="AB24" s="10" t="str">
        <f>[1]Außenhandel_Länder!AB37</f>
        <v>Niederlande</v>
      </c>
      <c r="AC24" s="3">
        <f>[1]Außenhandel_Länder!AC37</f>
        <v>6.9212315102622739</v>
      </c>
      <c r="AD24" s="10" t="str">
        <f>[1]Außenhandel_Länder!AD37</f>
        <v>Niederlande</v>
      </c>
      <c r="AE24" s="3">
        <f>[1]Außenhandel_Länder!AE37</f>
        <v>5.6973502943276353</v>
      </c>
      <c r="AF24" s="10" t="str">
        <f>[1]Außenhandel_Länder!AF37</f>
        <v>Vereinigtes Königreich</v>
      </c>
      <c r="AG24" s="3">
        <f>[1]Außenhandel_Länder!AG37</f>
        <v>6.8284037191165412</v>
      </c>
      <c r="AH24" s="10" t="str">
        <f>[1]Außenhandel_Länder!AH37</f>
        <v>Polen</v>
      </c>
      <c r="AI24" s="3">
        <f>[1]Außenhandel_Länder!AI37</f>
        <v>6.3032149853516062</v>
      </c>
      <c r="AJ24" s="10" t="str">
        <f>[1]Außenhandel_Länder!AJ37</f>
        <v>Italien</v>
      </c>
      <c r="AK24" s="3">
        <f>[1]Außenhandel_Länder!AK37</f>
        <v>5.9030489217947038</v>
      </c>
      <c r="AL24" s="10" t="str">
        <f>[1]Außenhandel_Länder!AL37</f>
        <v>China</v>
      </c>
      <c r="AM24" s="3">
        <f>[1]Außenhandel_Länder!AM37</f>
        <v>6.5814371288920785</v>
      </c>
      <c r="AN24" s="10" t="str">
        <f>[1]Außenhandel_Länder!AN37</f>
        <v>Frankreich</v>
      </c>
      <c r="AO24" s="3">
        <f>[1]Außenhandel_Länder!AO37</f>
        <v>6.7614673342192049</v>
      </c>
      <c r="AP24" s="10" t="str">
        <f>[1]Außenhandel_Länder!AP37</f>
        <v>Polen</v>
      </c>
      <c r="AQ24" s="3">
        <f>[1]Außenhandel_Länder!AQ37</f>
        <v>6.0432377279263214</v>
      </c>
    </row>
    <row r="25" spans="1:48" x14ac:dyDescent="0.35">
      <c r="A25">
        <f>[1]Außenhandel_Länder!A38</f>
        <v>5</v>
      </c>
      <c r="B25" s="10" t="str">
        <f>[1]Außenhandel_Länder!B38</f>
        <v>Vereinigte Staaten von Amerika</v>
      </c>
      <c r="C25" s="3">
        <f>[1]Außenhandel_Länder!C38</f>
        <v>5.5480624379091372</v>
      </c>
      <c r="D25" s="10" t="str">
        <f>[1]Außenhandel_Länder!D38</f>
        <v>Dänemark</v>
      </c>
      <c r="E25" s="3">
        <f>[1]Außenhandel_Länder!E38</f>
        <v>4.9061196545739136</v>
      </c>
      <c r="F25" s="10" t="str">
        <f>[1]Außenhandel_Länder!F38</f>
        <v>Polen</v>
      </c>
      <c r="G25" s="3">
        <f>[1]Außenhandel_Länder!G38</f>
        <v>5.8871906437208352</v>
      </c>
      <c r="H25" s="10" t="str">
        <f>[1]Außenhandel_Länder!H38</f>
        <v>Italien</v>
      </c>
      <c r="I25" s="3">
        <f>[1]Außenhandel_Länder!I38</f>
        <v>6.2413242779100413</v>
      </c>
      <c r="J25" s="10" t="str">
        <f>[1]Außenhandel_Länder!J38</f>
        <v>Vereinigtes Königreich</v>
      </c>
      <c r="K25" s="3">
        <f>[1]Außenhandel_Länder!K38</f>
        <v>6.2043139378938639</v>
      </c>
      <c r="L25" s="10" t="str">
        <f>[1]Außenhandel_Länder!L38</f>
        <v>Italien</v>
      </c>
      <c r="M25" s="3">
        <f>[1]Außenhandel_Länder!M38</f>
        <v>2.3982653076299756</v>
      </c>
      <c r="N25" s="16" t="str">
        <f>[1]Außenhandel_Länder!N38</f>
        <v>Frankreich</v>
      </c>
      <c r="O25" s="3">
        <f>[1]Außenhandel_Länder!O38</f>
        <v>5.9903646307194158</v>
      </c>
      <c r="P25" s="10" t="str">
        <f>[1]Außenhandel_Länder!P38</f>
        <v>Frankreich</v>
      </c>
      <c r="Q25" s="3">
        <f>[1]Außenhandel_Länder!Q38</f>
        <v>5.6784701966420661</v>
      </c>
      <c r="R25" s="10" t="str">
        <f>[1]Außenhandel_Länder!R38</f>
        <v>Italien</v>
      </c>
      <c r="S25" s="3">
        <f>[1]Außenhandel_Länder!S38</f>
        <v>5.5284269030795876</v>
      </c>
      <c r="T25" s="10" t="str">
        <f>[1]Außenhandel_Länder!T38</f>
        <v>Polen</v>
      </c>
      <c r="U25" s="3">
        <f>[1]Außenhandel_Länder!U38</f>
        <v>5.5287990934265006</v>
      </c>
      <c r="V25" s="10" t="str">
        <f>[1]Außenhandel_Länder!V38</f>
        <v>China</v>
      </c>
      <c r="W25" s="3">
        <f>[1]Außenhandel_Länder!W38</f>
        <v>5.5326298711388251</v>
      </c>
      <c r="X25" s="10" t="str">
        <f>[1]Außenhandel_Länder!X38</f>
        <v>China</v>
      </c>
      <c r="Y25" s="3">
        <f>[1]Außenhandel_Länder!Y38</f>
        <v>6.1604245678634166</v>
      </c>
      <c r="Z25" s="10" t="str">
        <f>[1]Außenhandel_Länder!Z38</f>
        <v>Polen</v>
      </c>
      <c r="AA25" s="3">
        <f>[1]Außenhandel_Länder!AA38</f>
        <v>5.3575890223766081</v>
      </c>
      <c r="AB25" s="10" t="str">
        <f>[1]Außenhandel_Länder!AB38</f>
        <v>Vereinigte Staaten von Amerika</v>
      </c>
      <c r="AC25" s="3">
        <f>[1]Außenhandel_Länder!AC38</f>
        <v>4.6035807816925924</v>
      </c>
      <c r="AD25" s="10" t="str">
        <f>[1]Außenhandel_Länder!AD38</f>
        <v>Spanien</v>
      </c>
      <c r="AE25" s="3">
        <f>[1]Außenhandel_Länder!AE38</f>
        <v>5.1643758055326572</v>
      </c>
      <c r="AF25" s="10" t="str">
        <f>[1]Außenhandel_Länder!AF38</f>
        <v>Vereinigte Staaten von Amerika</v>
      </c>
      <c r="AG25" s="3">
        <f>[1]Außenhandel_Länder!AG38</f>
        <v>6.3804917167629194</v>
      </c>
      <c r="AH25" s="10" t="str">
        <f>[1]Außenhandel_Länder!AH38</f>
        <v>Belgien</v>
      </c>
      <c r="AI25" s="3">
        <f>[1]Außenhandel_Länder!AI38</f>
        <v>6.2878302303859614</v>
      </c>
      <c r="AJ25" s="10" t="str">
        <f>[1]Außenhandel_Länder!AJ38</f>
        <v>Polen</v>
      </c>
      <c r="AK25" s="3">
        <f>[1]Außenhandel_Länder!AK38</f>
        <v>5.6120441802151166</v>
      </c>
      <c r="AL25" s="10" t="str">
        <f>[1]Außenhandel_Länder!AL38</f>
        <v>Italien</v>
      </c>
      <c r="AM25" s="3">
        <f>[1]Außenhandel_Länder!AM38</f>
        <v>5.8933278421123756</v>
      </c>
      <c r="AN25" s="10" t="str">
        <f>[1]Außenhandel_Länder!AN38</f>
        <v>Belgien</v>
      </c>
      <c r="AO25" s="3">
        <f>[1]Außenhandel_Länder!AO38</f>
        <v>6.4693629836779483</v>
      </c>
      <c r="AP25" s="10" t="str">
        <f>[1]Außenhandel_Länder!AP38</f>
        <v>Italien</v>
      </c>
      <c r="AQ25" s="3">
        <f>[1]Außenhandel_Länder!AQ38</f>
        <v>5.4528534477954231</v>
      </c>
    </row>
    <row r="26" spans="1:48" x14ac:dyDescent="0.35">
      <c r="A26">
        <f>[1]Außenhandel_Länder!A39</f>
        <v>6</v>
      </c>
      <c r="B26" s="10" t="str">
        <f>[1]Außenhandel_Länder!B39</f>
        <v>Slowenien (ab 05/1992)</v>
      </c>
      <c r="C26" s="3">
        <f>[1]Außenhandel_Länder!C39</f>
        <v>5.0802615140772547</v>
      </c>
      <c r="D26" s="10" t="str">
        <f>[1]Außenhandel_Länder!D39</f>
        <v>Frankreich</v>
      </c>
      <c r="E26" s="3">
        <f>[1]Außenhandel_Länder!E39</f>
        <v>4.6820768984704078</v>
      </c>
      <c r="F26" s="10" t="str">
        <f>[1]Außenhandel_Länder!F39</f>
        <v>Frankreich</v>
      </c>
      <c r="G26" s="3">
        <f>[1]Außenhandel_Länder!G39</f>
        <v>5.872360212403744</v>
      </c>
      <c r="H26" s="10" t="str">
        <f>[1]Außenhandel_Länder!H39</f>
        <v>Österreich</v>
      </c>
      <c r="I26" s="3">
        <f>[1]Außenhandel_Länder!I39</f>
        <v>5.5208890741651304</v>
      </c>
      <c r="J26" s="10" t="str">
        <f>[1]Außenhandel_Länder!J39</f>
        <v>Österreich</v>
      </c>
      <c r="K26" s="3">
        <f>[1]Außenhandel_Länder!K39</f>
        <v>5.4725728471689958</v>
      </c>
      <c r="L26" s="10" t="str">
        <f>[1]Außenhandel_Länder!L39</f>
        <v>China</v>
      </c>
      <c r="M26" s="3">
        <f>[1]Außenhandel_Länder!M39</f>
        <v>2.389297583175789</v>
      </c>
      <c r="N26" s="16" t="str">
        <f>[1]Außenhandel_Länder!N39</f>
        <v>China</v>
      </c>
      <c r="O26" s="3">
        <f>[1]Außenhandel_Länder!O39</f>
        <v>5.4659678918404335</v>
      </c>
      <c r="P26" s="10" t="str">
        <f>[1]Außenhandel_Länder!P39</f>
        <v>Tschechien</v>
      </c>
      <c r="Q26" s="3">
        <f>[1]Außenhandel_Länder!Q39</f>
        <v>5.6633699757946898</v>
      </c>
      <c r="R26" s="10" t="str">
        <f>[1]Außenhandel_Länder!R39</f>
        <v>Österreich</v>
      </c>
      <c r="S26" s="3">
        <f>[1]Außenhandel_Länder!S39</f>
        <v>5.2351379474816611</v>
      </c>
      <c r="T26" s="10" t="str">
        <f>[1]Außenhandel_Länder!T39</f>
        <v>Österreich</v>
      </c>
      <c r="U26" s="3">
        <f>[1]Außenhandel_Länder!U39</f>
        <v>5.2697486387911665</v>
      </c>
      <c r="V26" s="10" t="str">
        <f>[1]Außenhandel_Länder!V39</f>
        <v>Italien</v>
      </c>
      <c r="W26" s="3">
        <f>[1]Außenhandel_Länder!W39</f>
        <v>5.1536797325587269</v>
      </c>
      <c r="X26" s="10" t="str">
        <f>[1]Außenhandel_Länder!X39</f>
        <v>Polen</v>
      </c>
      <c r="Y26" s="3">
        <f>[1]Außenhandel_Länder!Y39</f>
        <v>5.8192405890947523</v>
      </c>
      <c r="Z26" s="10" t="str">
        <f>[1]Außenhandel_Länder!Z39</f>
        <v>Vereinigtes Königreich</v>
      </c>
      <c r="AA26" s="3">
        <f>[1]Außenhandel_Länder!AA39</f>
        <v>4.9177621816244885</v>
      </c>
      <c r="AB26" s="10" t="str">
        <f>[1]Außenhandel_Länder!AB39</f>
        <v>Italien</v>
      </c>
      <c r="AC26" s="3">
        <f>[1]Außenhandel_Länder!AC39</f>
        <v>4.5185472094937822</v>
      </c>
      <c r="AD26" s="10" t="str">
        <f>[1]Außenhandel_Länder!AD39</f>
        <v>Italien</v>
      </c>
      <c r="AE26" s="3">
        <f>[1]Außenhandel_Länder!AE39</f>
        <v>4.9229453750371128</v>
      </c>
      <c r="AF26" s="10" t="str">
        <f>[1]Außenhandel_Länder!AF39</f>
        <v>Italien</v>
      </c>
      <c r="AG26" s="3">
        <f>[1]Außenhandel_Länder!AG39</f>
        <v>4.7990814550468937</v>
      </c>
      <c r="AH26" s="10" t="str">
        <f>[1]Außenhandel_Länder!AH39</f>
        <v>Italien</v>
      </c>
      <c r="AI26" s="3">
        <f>[1]Außenhandel_Länder!AI39</f>
        <v>5.5160232394799893</v>
      </c>
      <c r="AJ26" s="10" t="str">
        <f>[1]Außenhandel_Länder!AJ39</f>
        <v>Spanien</v>
      </c>
      <c r="AK26" s="3">
        <f>[1]Außenhandel_Länder!AK39</f>
        <v>5.0839464503084653</v>
      </c>
      <c r="AL26" s="10" t="str">
        <f>[1]Außenhandel_Länder!AL39</f>
        <v>Polen</v>
      </c>
      <c r="AM26" s="3">
        <f>[1]Außenhandel_Länder!AM39</f>
        <v>5.5494383600518153</v>
      </c>
      <c r="AN26" s="10" t="str">
        <f>[1]Außenhandel_Länder!AN39</f>
        <v>Polen</v>
      </c>
      <c r="AO26" s="3">
        <f>[1]Außenhandel_Länder!AO39</f>
        <v>6.3503492096583738</v>
      </c>
      <c r="AP26" s="10" t="str">
        <f>[1]Außenhandel_Länder!AP39</f>
        <v>Vereinigtes Königreich</v>
      </c>
      <c r="AQ26" s="3">
        <f>[1]Außenhandel_Länder!AQ39</f>
        <v>5.2556064806121379</v>
      </c>
    </row>
    <row r="27" spans="1:48" x14ac:dyDescent="0.35">
      <c r="A27">
        <f>[1]Außenhandel_Länder!A40</f>
        <v>7</v>
      </c>
      <c r="B27" s="10" t="str">
        <f>[1]Außenhandel_Länder!B40</f>
        <v>Tschechien</v>
      </c>
      <c r="C27" s="3">
        <f>[1]Außenhandel_Länder!C40</f>
        <v>4.6422740195226027</v>
      </c>
      <c r="D27" s="10" t="str">
        <f>[1]Außenhandel_Länder!D40</f>
        <v>Türkei</v>
      </c>
      <c r="E27" s="3">
        <f>[1]Außenhandel_Länder!E40</f>
        <v>4.420180948350608</v>
      </c>
      <c r="F27" s="10" t="str">
        <f>[1]Außenhandel_Länder!F40</f>
        <v>Italien</v>
      </c>
      <c r="G27" s="3">
        <f>[1]Außenhandel_Länder!G40</f>
        <v>4.4554378178926299</v>
      </c>
      <c r="H27" s="10" t="str">
        <f>[1]Außenhandel_Länder!H40</f>
        <v>Vereinigtes Königreich</v>
      </c>
      <c r="I27" s="3">
        <f>[1]Außenhandel_Länder!I40</f>
        <v>5.4857833603050254</v>
      </c>
      <c r="J27" s="10" t="str">
        <f>[1]Außenhandel_Länder!J40</f>
        <v>Niederlande</v>
      </c>
      <c r="K27" s="3">
        <f>[1]Außenhandel_Länder!K40</f>
        <v>4.8849327597365066</v>
      </c>
      <c r="L27" s="10" t="str">
        <f>[1]Außenhandel_Länder!L40</f>
        <v>Vereinigtes Königreich</v>
      </c>
      <c r="M27" s="3">
        <f>[1]Außenhandel_Länder!M40</f>
        <v>1.9291503675269799</v>
      </c>
      <c r="N27" s="16" t="str">
        <f>[1]Außenhandel_Länder!N40</f>
        <v>Tschechien</v>
      </c>
      <c r="O27" s="3">
        <f>[1]Außenhandel_Länder!O40</f>
        <v>5.3621066796003527</v>
      </c>
      <c r="P27" s="10" t="str">
        <f>[1]Außenhandel_Länder!P40</f>
        <v>China</v>
      </c>
      <c r="Q27" s="3">
        <f>[1]Außenhandel_Länder!Q40</f>
        <v>5.5282261413972691</v>
      </c>
      <c r="R27" s="10" t="str">
        <f>[1]Außenhandel_Länder!R40</f>
        <v>China</v>
      </c>
      <c r="S27" s="3">
        <f>[1]Außenhandel_Länder!S40</f>
        <v>5.0666765634378672</v>
      </c>
      <c r="T27" s="10" t="str">
        <f>[1]Außenhandel_Länder!T40</f>
        <v>China</v>
      </c>
      <c r="U27" s="3">
        <f>[1]Außenhandel_Länder!U40</f>
        <v>5.0671202337631742</v>
      </c>
      <c r="V27" s="10" t="str">
        <f>[1]Außenhandel_Länder!V40</f>
        <v>Österreich</v>
      </c>
      <c r="W27" s="3">
        <f>[1]Außenhandel_Länder!W40</f>
        <v>4.9423778925341697</v>
      </c>
      <c r="X27" s="10" t="str">
        <f>[1]Außenhandel_Länder!X40</f>
        <v>Vereinigtes Königreich</v>
      </c>
      <c r="Y27" s="3">
        <f>[1]Außenhandel_Länder!Y40</f>
        <v>5.2336528953550809</v>
      </c>
      <c r="Z27" s="10" t="str">
        <f>[1]Außenhandel_Länder!Z40</f>
        <v>Spanien</v>
      </c>
      <c r="AA27" s="3">
        <f>[1]Außenhandel_Länder!AA40</f>
        <v>4.8120591094714324</v>
      </c>
      <c r="AB27" s="10" t="str">
        <f>[1]Außenhandel_Länder!AB40</f>
        <v>Österreich</v>
      </c>
      <c r="AC27" s="3">
        <f>[1]Außenhandel_Länder!AC40</f>
        <v>4.2090954077484053</v>
      </c>
      <c r="AD27" s="10" t="str">
        <f>[1]Außenhandel_Länder!AD40</f>
        <v>Österreich</v>
      </c>
      <c r="AE27" s="3">
        <f>[1]Außenhandel_Länder!AE40</f>
        <v>4.8131485262866978</v>
      </c>
      <c r="AF27" s="10" t="str">
        <f>[1]Außenhandel_Länder!AF40</f>
        <v>Österreich</v>
      </c>
      <c r="AG27" s="3">
        <f>[1]Außenhandel_Länder!AG40</f>
        <v>4.4448685921300646</v>
      </c>
      <c r="AH27" s="10" t="str">
        <f>[1]Außenhandel_Länder!AH40</f>
        <v>Österreich</v>
      </c>
      <c r="AI27" s="3">
        <f>[1]Außenhandel_Länder!AI40</f>
        <v>4.8855937841832526</v>
      </c>
      <c r="AJ27" s="10" t="str">
        <f>[1]Außenhandel_Länder!AJ40</f>
        <v>Belgien</v>
      </c>
      <c r="AK27" s="3">
        <f>[1]Außenhandel_Länder!AK40</f>
        <v>4.6370902145518622</v>
      </c>
      <c r="AL27" s="10" t="str">
        <f>[1]Außenhandel_Länder!AL40</f>
        <v>Niederlande</v>
      </c>
      <c r="AM27" s="3">
        <f>[1]Außenhandel_Länder!AM40</f>
        <v>4.874707140944726</v>
      </c>
      <c r="AN27" s="10" t="str">
        <f>[1]Außenhandel_Länder!AN40</f>
        <v>Italien</v>
      </c>
      <c r="AO27" s="3">
        <f>[1]Außenhandel_Länder!AO40</f>
        <v>5.0326644247473027</v>
      </c>
      <c r="AP27" s="10" t="str">
        <f>[1]Außenhandel_Länder!AP40</f>
        <v>China</v>
      </c>
      <c r="AQ27" s="3">
        <f>[1]Außenhandel_Länder!AQ40</f>
        <v>5.1498700233389547</v>
      </c>
    </row>
    <row r="28" spans="1:48" x14ac:dyDescent="0.35">
      <c r="A28">
        <f>[1]Außenhandel_Länder!A41</f>
        <v>8</v>
      </c>
      <c r="B28" s="10" t="str">
        <f>[1]Außenhandel_Länder!B41</f>
        <v>Frankreich</v>
      </c>
      <c r="C28" s="3">
        <f>[1]Außenhandel_Länder!C41</f>
        <v>4.1085522909555134</v>
      </c>
      <c r="D28" s="10" t="str">
        <f>[1]Außenhandel_Länder!D41</f>
        <v>Ukraine</v>
      </c>
      <c r="E28" s="3">
        <f>[1]Außenhandel_Länder!E41</f>
        <v>3.9040337676418879</v>
      </c>
      <c r="F28" s="10" t="str">
        <f>[1]Außenhandel_Länder!F41</f>
        <v>Spanien</v>
      </c>
      <c r="G28" s="3">
        <f>[1]Außenhandel_Länder!G41</f>
        <v>3.8683647988585417</v>
      </c>
      <c r="H28" s="10" t="str">
        <f>[1]Außenhandel_Länder!H41</f>
        <v>Belgien</v>
      </c>
      <c r="I28" s="3">
        <f>[1]Außenhandel_Länder!I41</f>
        <v>4.6376888799445188</v>
      </c>
      <c r="J28" s="10" t="str">
        <f>[1]Außenhandel_Länder!J41</f>
        <v>Tschechien</v>
      </c>
      <c r="K28" s="3">
        <f>[1]Außenhandel_Länder!K41</f>
        <v>4.6065045985722826</v>
      </c>
      <c r="L28" s="10" t="str">
        <f>[1]Außenhandel_Länder!L41</f>
        <v>Spanien</v>
      </c>
      <c r="M28" s="3">
        <f>[1]Außenhandel_Länder!M41</f>
        <v>1.6511221667406115</v>
      </c>
      <c r="N28" s="16" t="str">
        <f>[1]Außenhandel_Länder!N41</f>
        <v>Italien</v>
      </c>
      <c r="O28" s="3">
        <f>[1]Außenhandel_Länder!O41</f>
        <v>4.5590912888691904</v>
      </c>
      <c r="P28" s="10" t="str">
        <f>[1]Außenhandel_Länder!P41</f>
        <v>Italien</v>
      </c>
      <c r="Q28" s="3">
        <f>[1]Außenhandel_Länder!Q41</f>
        <v>4.4860232720008053</v>
      </c>
      <c r="R28" s="10" t="str">
        <f>[1]Außenhandel_Länder!R41</f>
        <v>Vereinigtes Königreich</v>
      </c>
      <c r="S28" s="3">
        <f>[1]Außenhandel_Länder!S41</f>
        <v>4.9884702509896339</v>
      </c>
      <c r="T28" s="10" t="str">
        <f>[1]Außenhandel_Länder!T41</f>
        <v>Vereinigtes Königreich</v>
      </c>
      <c r="U28" s="3">
        <f>[1]Außenhandel_Länder!U41</f>
        <v>5.0042629723391343</v>
      </c>
      <c r="V28" s="10" t="str">
        <f>[1]Außenhandel_Länder!V41</f>
        <v>Vereinigtes Königreich</v>
      </c>
      <c r="W28" s="3">
        <f>[1]Außenhandel_Länder!W41</f>
        <v>4.6316367748089791</v>
      </c>
      <c r="X28" s="10" t="str">
        <f>[1]Außenhandel_Länder!X41</f>
        <v>Niederlande</v>
      </c>
      <c r="Y28" s="3">
        <f>[1]Außenhandel_Länder!Y41</f>
        <v>4.2833269559618259</v>
      </c>
      <c r="Z28" s="10" t="str">
        <f>[1]Außenhandel_Länder!Z41</f>
        <v>China</v>
      </c>
      <c r="AA28" s="3">
        <f>[1]Außenhandel_Länder!AA41</f>
        <v>4.4767642267104248</v>
      </c>
      <c r="AB28" s="10" t="str">
        <f>[1]Außenhandel_Länder!AB41</f>
        <v>Polen</v>
      </c>
      <c r="AC28" s="3">
        <f>[1]Außenhandel_Länder!AC41</f>
        <v>3.930390761353713</v>
      </c>
      <c r="AD28" s="10" t="str">
        <f>[1]Außenhandel_Länder!AD41</f>
        <v>China</v>
      </c>
      <c r="AE28" s="3">
        <f>[1]Außenhandel_Länder!AE41</f>
        <v>4.6245685325425576</v>
      </c>
      <c r="AF28" s="10" t="str">
        <f>[1]Außenhandel_Länder!AF41</f>
        <v>Spanien</v>
      </c>
      <c r="AG28" s="3">
        <f>[1]Außenhandel_Länder!AG41</f>
        <v>4.3942185969738592</v>
      </c>
      <c r="AH28" s="10" t="str">
        <f>[1]Außenhandel_Länder!AH41</f>
        <v>Vereinigtes Königreich</v>
      </c>
      <c r="AI28" s="3">
        <f>[1]Außenhandel_Länder!AI41</f>
        <v>4.2809163237955028</v>
      </c>
      <c r="AJ28" s="10" t="str">
        <f>[1]Außenhandel_Länder!AJ41</f>
        <v>Vereinigtes Königreich</v>
      </c>
      <c r="AK28" s="3">
        <f>[1]Außenhandel_Länder!AK41</f>
        <v>4.4732325964955946</v>
      </c>
      <c r="AL28" s="10" t="str">
        <f>[1]Außenhandel_Länder!AL41</f>
        <v>Österreich</v>
      </c>
      <c r="AM28" s="3">
        <f>[1]Außenhandel_Länder!AM41</f>
        <v>3.7949472548446979</v>
      </c>
      <c r="AN28" s="10" t="str">
        <f>[1]Außenhandel_Länder!AN41</f>
        <v>China</v>
      </c>
      <c r="AO28" s="3">
        <f>[1]Außenhandel_Länder!AO41</f>
        <v>4.7379226607390503</v>
      </c>
      <c r="AP28" s="10" t="str">
        <f>[1]Außenhandel_Länder!AP41</f>
        <v>Österreich</v>
      </c>
      <c r="AQ28" s="3">
        <f>[1]Außenhandel_Länder!AQ41</f>
        <v>5.1150922889044734</v>
      </c>
    </row>
    <row r="29" spans="1:48" x14ac:dyDescent="0.35">
      <c r="A29">
        <f>[1]Außenhandel_Länder!A42</f>
        <v>9</v>
      </c>
      <c r="B29" s="10" t="str">
        <f>[1]Außenhandel_Länder!B42</f>
        <v>Italien</v>
      </c>
      <c r="C29" s="3">
        <f>[1]Außenhandel_Länder!C42</f>
        <v>3.7349887952217373</v>
      </c>
      <c r="D29" s="10" t="str">
        <f>[1]Außenhandel_Länder!D42</f>
        <v>Schweden</v>
      </c>
      <c r="E29" s="3">
        <f>[1]Außenhandel_Länder!E42</f>
        <v>3.5199869288671706</v>
      </c>
      <c r="F29" s="10" t="str">
        <f>[1]Außenhandel_Länder!F42</f>
        <v>Schweiz</v>
      </c>
      <c r="G29" s="3">
        <f>[1]Außenhandel_Länder!G42</f>
        <v>3.7081320475334216</v>
      </c>
      <c r="H29" s="10" t="str">
        <f>[1]Außenhandel_Länder!H42</f>
        <v>Vereinigte Staaten von Amerika</v>
      </c>
      <c r="I29" s="3">
        <f>[1]Außenhandel_Länder!I42</f>
        <v>4.3061552722952401</v>
      </c>
      <c r="J29" s="10" t="str">
        <f>[1]Außenhandel_Länder!J42</f>
        <v>Italien</v>
      </c>
      <c r="K29" s="3">
        <f>[1]Außenhandel_Länder!K42</f>
        <v>4.4447853868587517</v>
      </c>
      <c r="L29" s="10" t="str">
        <f>[1]Außenhandel_Länder!L42</f>
        <v>Tschechien</v>
      </c>
      <c r="M29" s="3">
        <f>[1]Außenhandel_Länder!M42</f>
        <v>1.564930628615379</v>
      </c>
      <c r="N29" s="16" t="str">
        <f>[1]Außenhandel_Länder!N42</f>
        <v>Belgien</v>
      </c>
      <c r="O29" s="3">
        <f>[1]Außenhandel_Länder!O42</f>
        <v>3.8812115318006595</v>
      </c>
      <c r="P29" s="10" t="str">
        <f>[1]Außenhandel_Länder!P42</f>
        <v>Belgien</v>
      </c>
      <c r="Q29" s="3">
        <f>[1]Außenhandel_Länder!Q42</f>
        <v>4.1449010489182863</v>
      </c>
      <c r="R29" s="10" t="str">
        <f>[1]Außenhandel_Länder!R42</f>
        <v>Schweiz</v>
      </c>
      <c r="S29" s="3">
        <f>[1]Außenhandel_Länder!S42</f>
        <v>4.5834143901273769</v>
      </c>
      <c r="T29" s="10" t="str">
        <f>[1]Außenhandel_Länder!T42</f>
        <v>Schweiz</v>
      </c>
      <c r="U29" s="3">
        <f>[1]Außenhandel_Länder!U42</f>
        <v>4.6142668020314792</v>
      </c>
      <c r="V29" s="10" t="str">
        <f>[1]Außenhandel_Länder!V42</f>
        <v>Polen</v>
      </c>
      <c r="W29" s="3">
        <f>[1]Außenhandel_Länder!W42</f>
        <v>4.0938675113567173</v>
      </c>
      <c r="X29" s="10" t="str">
        <f>[1]Außenhandel_Länder!X42</f>
        <v>Spanien</v>
      </c>
      <c r="Y29" s="3">
        <f>[1]Außenhandel_Länder!Y42</f>
        <v>3.765896580388238</v>
      </c>
      <c r="Z29" s="10" t="str">
        <f>[1]Außenhandel_Länder!Z42</f>
        <v>Japan</v>
      </c>
      <c r="AA29" s="3">
        <f>[1]Außenhandel_Länder!AA42</f>
        <v>3.273121589658786</v>
      </c>
      <c r="AB29" s="10" t="str">
        <f>[1]Außenhandel_Länder!AB42</f>
        <v>Indien</v>
      </c>
      <c r="AC29" s="3">
        <f>[1]Außenhandel_Länder!AC42</f>
        <v>3.8889121636512098</v>
      </c>
      <c r="AD29" s="10" t="str">
        <f>[1]Außenhandel_Länder!AD42</f>
        <v>Tschechien</v>
      </c>
      <c r="AE29" s="3">
        <f>[1]Außenhandel_Länder!AE42</f>
        <v>3.9093491275924928</v>
      </c>
      <c r="AF29" s="10" t="str">
        <f>[1]Außenhandel_Länder!AF42</f>
        <v>Tschechien</v>
      </c>
      <c r="AG29" s="3">
        <f>[1]Außenhandel_Länder!AG42</f>
        <v>3.8952359491024331</v>
      </c>
      <c r="AH29" s="10" t="str">
        <f>[1]Außenhandel_Länder!AH42</f>
        <v>China</v>
      </c>
      <c r="AI29" s="3">
        <f>[1]Außenhandel_Länder!AI42</f>
        <v>4.1808377481355921</v>
      </c>
      <c r="AJ29" s="10" t="str">
        <f>[1]Außenhandel_Länder!AJ42</f>
        <v>Österreich</v>
      </c>
      <c r="AK29" s="3">
        <f>[1]Außenhandel_Länder!AK42</f>
        <v>4.2075700738093875</v>
      </c>
      <c r="AL29" s="10" t="str">
        <f>[1]Außenhandel_Länder!AL42</f>
        <v>Spanien</v>
      </c>
      <c r="AM29" s="3">
        <f>[1]Außenhandel_Länder!AM42</f>
        <v>3.5807566052292081</v>
      </c>
      <c r="AN29" s="10" t="str">
        <f>[1]Außenhandel_Länder!AN42</f>
        <v>Österreich</v>
      </c>
      <c r="AO29" s="3">
        <f>[1]Außenhandel_Länder!AO42</f>
        <v>3.4279260736542714</v>
      </c>
      <c r="AP29" s="10" t="str">
        <f>[1]Außenhandel_Länder!AP42</f>
        <v>Schweiz</v>
      </c>
      <c r="AQ29" s="3">
        <f>[1]Außenhandel_Länder!AQ42</f>
        <v>4.5471226656030241</v>
      </c>
    </row>
    <row r="30" spans="1:48" x14ac:dyDescent="0.35">
      <c r="A30">
        <f>[1]Außenhandel_Länder!A43</f>
        <v>10</v>
      </c>
      <c r="B30" s="10" t="str">
        <f>[1]Außenhandel_Länder!B43</f>
        <v>Norwegen</v>
      </c>
      <c r="C30" s="3">
        <f>[1]Außenhandel_Länder!C43</f>
        <v>3.4835622083171045</v>
      </c>
      <c r="D30" s="10" t="str">
        <f>[1]Außenhandel_Länder!D43</f>
        <v>China</v>
      </c>
      <c r="E30" s="3">
        <f>[1]Außenhandel_Länder!E43</f>
        <v>3.1571765653437804</v>
      </c>
      <c r="F30" s="10" t="str">
        <f>[1]Außenhandel_Länder!F43</f>
        <v>Niederlande</v>
      </c>
      <c r="G30" s="3">
        <f>[1]Außenhandel_Länder!G43</f>
        <v>3.4645604618802035</v>
      </c>
      <c r="H30" s="10" t="str">
        <f>[1]Außenhandel_Länder!H43</f>
        <v>Schweiz</v>
      </c>
      <c r="I30" s="3">
        <f>[1]Außenhandel_Länder!I43</f>
        <v>3.538964124478388</v>
      </c>
      <c r="J30" s="10" t="str">
        <f>[1]Außenhandel_Länder!J43</f>
        <v>Schweiz</v>
      </c>
      <c r="K30" s="3">
        <f>[1]Außenhandel_Länder!K43</f>
        <v>3.9019576660562869</v>
      </c>
      <c r="L30" s="10" t="str">
        <f>[1]Außenhandel_Länder!L43</f>
        <v>Österreich</v>
      </c>
      <c r="M30" s="3">
        <f>[1]Außenhandel_Länder!M43</f>
        <v>1.527371750030158</v>
      </c>
      <c r="N30" s="16" t="str">
        <f>[1]Außenhandel_Länder!N43</f>
        <v>Österreich</v>
      </c>
      <c r="O30" s="3">
        <f>[1]Außenhandel_Länder!O43</f>
        <v>3.7543621350642402</v>
      </c>
      <c r="P30" s="10" t="str">
        <f>[1]Außenhandel_Länder!P43</f>
        <v>Österreich</v>
      </c>
      <c r="Q30" s="3">
        <f>[1]Außenhandel_Länder!Q43</f>
        <v>3.8321970837446715</v>
      </c>
      <c r="R30" s="10" t="str">
        <f>[1]Außenhandel_Länder!R43</f>
        <v>Belgien</v>
      </c>
      <c r="S30" s="3">
        <f>[1]Außenhandel_Länder!S43</f>
        <v>3.8957057820170955</v>
      </c>
      <c r="T30" s="10" t="str">
        <f>[1]Außenhandel_Länder!T43</f>
        <v>Belgien</v>
      </c>
      <c r="U30" s="3">
        <f>[1]Außenhandel_Länder!U43</f>
        <v>3.9269697042581639</v>
      </c>
      <c r="V30" s="10" t="str">
        <f>[1]Außenhandel_Länder!V43</f>
        <v>Spanien</v>
      </c>
      <c r="W30" s="3">
        <f>[1]Außenhandel_Länder!W43</f>
        <v>3.4043269758327797</v>
      </c>
      <c r="X30" s="10" t="str">
        <f>[1]Außenhandel_Länder!X43</f>
        <v>Tschechien</v>
      </c>
      <c r="Y30" s="3">
        <f>[1]Außenhandel_Länder!Y43</f>
        <v>3.582045182929277</v>
      </c>
      <c r="Z30" s="10" t="str">
        <f>[1]Außenhandel_Länder!Z43</f>
        <v>Republik Korea</v>
      </c>
      <c r="AA30" s="3">
        <f>[1]Außenhandel_Länder!AA43</f>
        <v>2.5432992743945864</v>
      </c>
      <c r="AB30" s="10" t="str">
        <f>[1]Außenhandel_Länder!AB43</f>
        <v>Schiffs- und Luftfahrzeugbedarf</v>
      </c>
      <c r="AC30" s="3">
        <f>[1]Außenhandel_Länder!AC43</f>
        <v>3.7867205182328867</v>
      </c>
      <c r="AD30" s="10" t="str">
        <f>[1]Außenhandel_Länder!AD43</f>
        <v>Schweiz</v>
      </c>
      <c r="AE30" s="3">
        <f>[1]Außenhandel_Länder!AE43</f>
        <v>3.8815837966498754</v>
      </c>
      <c r="AF30" s="10" t="str">
        <f>[1]Außenhandel_Länder!AF43</f>
        <v>Belgien</v>
      </c>
      <c r="AG30" s="3">
        <f>[1]Außenhandel_Länder!AG43</f>
        <v>3.625135671885102</v>
      </c>
      <c r="AH30" s="10" t="str">
        <f>[1]Außenhandel_Länder!AH43</f>
        <v>Spanien</v>
      </c>
      <c r="AI30" s="3">
        <f>[1]Außenhandel_Länder!AI43</f>
        <v>4.0028616789787472</v>
      </c>
      <c r="AJ30" s="10" t="str">
        <f>[1]Außenhandel_Länder!AJ43</f>
        <v>China</v>
      </c>
      <c r="AK30" s="3">
        <f>[1]Außenhandel_Länder!AK43</f>
        <v>3.3368305548709647</v>
      </c>
      <c r="AL30" s="10" t="str">
        <f>[1]Außenhandel_Länder!AL43</f>
        <v>Slowakei</v>
      </c>
      <c r="AM30" s="3">
        <f>[1]Außenhandel_Länder!AM43</f>
        <v>3.5069943758438344</v>
      </c>
      <c r="AN30" s="10" t="str">
        <f>[1]Außenhandel_Länder!AN43</f>
        <v>Vereinigtes Königreich</v>
      </c>
      <c r="AO30" s="3">
        <f>[1]Außenhandel_Länder!AO43</f>
        <v>3.4250646176125845</v>
      </c>
      <c r="AP30" s="10" t="str">
        <f>[1]Außenhandel_Länder!AP43</f>
        <v>Belgien</v>
      </c>
      <c r="AQ30" s="3">
        <f>[1]Außenhandel_Länder!AQ43</f>
        <v>3.9480359631036821</v>
      </c>
    </row>
    <row r="31" spans="1:48" x14ac:dyDescent="0.35">
      <c r="C31" s="3"/>
      <c r="E31" s="3"/>
      <c r="G31" s="3"/>
      <c r="I31" s="3"/>
      <c r="K31" s="3"/>
      <c r="M31" s="3"/>
      <c r="O31" s="3"/>
      <c r="Q31" s="3"/>
      <c r="S31" s="3"/>
      <c r="U31" s="3"/>
      <c r="W31" s="3"/>
      <c r="Y31" s="3"/>
      <c r="AA31" s="3"/>
      <c r="AC31" s="3"/>
      <c r="AE31" s="3"/>
      <c r="AG31" s="3"/>
      <c r="AI31" s="3"/>
      <c r="AK31" s="3"/>
      <c r="AM31" s="3"/>
      <c r="AO31" s="3"/>
      <c r="AQ31" s="3"/>
    </row>
    <row r="32" spans="1:48" x14ac:dyDescent="0.35">
      <c r="A32" s="4" t="s">
        <v>986</v>
      </c>
      <c r="AS32" s="5"/>
    </row>
    <row r="33" spans="1:48" x14ac:dyDescent="0.35">
      <c r="A33" t="s">
        <v>458</v>
      </c>
      <c r="B33" s="3">
        <f>[1]Außenhandel_Länder!C30</f>
        <v>0.94891506501816136</v>
      </c>
      <c r="D33" s="3">
        <f>[1]Außenhandel_Länder!E30</f>
        <v>0.5816311733633317</v>
      </c>
      <c r="F33" s="3">
        <f>[1]Außenhandel_Länder!G30</f>
        <v>0.27622399256091673</v>
      </c>
      <c r="H33" s="3">
        <f>[1]Außenhandel_Länder!I30</f>
        <v>0.56077006263742368</v>
      </c>
      <c r="J33" s="3">
        <f>[1]Außenhandel_Länder!K30</f>
        <v>0.90411737000396197</v>
      </c>
      <c r="L33" s="3">
        <f>[1]Außenhandel_Länder!M30</f>
        <v>1.0018507240333712</v>
      </c>
      <c r="M33" s="4"/>
      <c r="N33" s="3">
        <f>[1]Außenhandel_Länder!O30</f>
        <v>0.62325762466476864</v>
      </c>
      <c r="P33" s="3">
        <f>[1]Außenhandel_Länder!Q30</f>
        <v>0.57074356278132143</v>
      </c>
      <c r="R33" s="3">
        <f>[1]Außenhandel_Länder!S30</f>
        <v>0.39436452774706421</v>
      </c>
      <c r="T33" s="3">
        <f>[1]Außenhandel_Länder!U30</f>
        <v>0.38436177380131475</v>
      </c>
      <c r="V33" s="3">
        <f>[1]Außenhandel_Länder!W30</f>
        <v>0.33366446945192191</v>
      </c>
      <c r="X33" s="3">
        <f>[1]Außenhandel_Länder!Y30</f>
        <v>0.32032353496149996</v>
      </c>
      <c r="Z33" s="3">
        <f>[1]Außenhandel_Länder!AA30</f>
        <v>4.196313145218511E-2</v>
      </c>
      <c r="AB33" s="3">
        <f>[1]Außenhandel_Länder!AC30</f>
        <v>6.9955491681370247E-2</v>
      </c>
      <c r="AD33" s="3">
        <f>[1]Außenhandel_Länder!AE30</f>
        <v>0.65419258246662149</v>
      </c>
      <c r="AF33" s="3">
        <f>[1]Außenhandel_Länder!AG30</f>
        <v>0.54874299446730956</v>
      </c>
      <c r="AH33" s="3">
        <f>[1]Außenhandel_Länder!AI30</f>
        <v>0.46117604972576753</v>
      </c>
      <c r="AJ33" s="3">
        <f>[1]Außenhandel_Länder!AK30</f>
        <v>0.25860218199956009</v>
      </c>
      <c r="AL33" s="3">
        <f>[1]Außenhandel_Länder!AM30</f>
        <v>0.29592535180787266</v>
      </c>
      <c r="AN33" s="3">
        <f>[1]Außenhandel_Länder!AO30</f>
        <v>0.5901968280045381</v>
      </c>
      <c r="AP33" s="3">
        <f>[1]Außenhandel_Länder!AQ30</f>
        <v>0.42366527233117668</v>
      </c>
      <c r="AS33" s="5"/>
      <c r="AT33" s="6"/>
      <c r="AU33" s="5"/>
      <c r="AV33" s="6"/>
    </row>
    <row r="34" spans="1:48" x14ac:dyDescent="0.35">
      <c r="A34" t="s">
        <v>459</v>
      </c>
      <c r="B34" s="7">
        <f>[1]Außenhandel_Länder!C31</f>
        <v>23</v>
      </c>
      <c r="C34" s="7"/>
      <c r="D34" s="7">
        <f>[1]Außenhandel_Länder!E31</f>
        <v>33</v>
      </c>
      <c r="E34" s="7"/>
      <c r="F34" s="7">
        <f>[1]Außenhandel_Länder!G31</f>
        <v>40</v>
      </c>
      <c r="G34" s="7"/>
      <c r="H34" s="7">
        <f>[1]Außenhandel_Länder!I31</f>
        <v>26</v>
      </c>
      <c r="I34" s="7"/>
      <c r="J34" s="7">
        <f>[1]Außenhandel_Länder!K31</f>
        <v>24</v>
      </c>
      <c r="K34" s="7"/>
      <c r="L34" s="7">
        <f>[1]Außenhandel_Länder!M31</f>
        <v>26</v>
      </c>
      <c r="M34" s="15"/>
      <c r="N34" s="7">
        <f>[1]Außenhandel_Länder!O31</f>
        <v>31</v>
      </c>
      <c r="O34" s="7"/>
      <c r="P34" s="7">
        <f>[1]Außenhandel_Länder!Q31</f>
        <v>33</v>
      </c>
      <c r="Q34" s="7"/>
      <c r="R34" s="7">
        <f>[1]Außenhandel_Länder!S31</f>
        <v>40</v>
      </c>
      <c r="S34" s="7"/>
      <c r="T34" s="7">
        <f>[1]Außenhandel_Länder!U31</f>
        <v>40</v>
      </c>
      <c r="U34" s="7"/>
      <c r="V34" s="7">
        <f>[1]Außenhandel_Länder!W31</f>
        <v>42</v>
      </c>
      <c r="W34" s="7"/>
      <c r="X34" s="7">
        <f>[1]Außenhandel_Länder!Y31</f>
        <v>44</v>
      </c>
      <c r="Y34" s="7"/>
      <c r="Z34" s="7">
        <f>[1]Außenhandel_Länder!AA31</f>
        <v>71</v>
      </c>
      <c r="AA34" s="7"/>
      <c r="AB34" s="7">
        <f>[1]Außenhandel_Länder!AC31</f>
        <v>69</v>
      </c>
      <c r="AC34" s="7"/>
      <c r="AD34" s="7">
        <f>[1]Außenhandel_Länder!AE31</f>
        <v>29</v>
      </c>
      <c r="AE34" s="7"/>
      <c r="AF34" s="7">
        <f>[1]Außenhandel_Länder!AG31</f>
        <v>33</v>
      </c>
      <c r="AG34" s="7"/>
      <c r="AH34" s="7">
        <f>[1]Außenhandel_Länder!AI31</f>
        <v>34</v>
      </c>
      <c r="AI34" s="7"/>
      <c r="AJ34" s="7">
        <f>[1]Außenhandel_Länder!AK31</f>
        <v>53</v>
      </c>
      <c r="AK34" s="7"/>
      <c r="AL34" s="7">
        <f>[1]Außenhandel_Länder!AM31</f>
        <v>36</v>
      </c>
      <c r="AM34" s="7"/>
      <c r="AN34" s="7">
        <f>[1]Außenhandel_Länder!AO31</f>
        <v>32</v>
      </c>
      <c r="AO34" s="7"/>
      <c r="AP34" s="7">
        <f>[1]Außenhandel_Länder!AQ31</f>
        <v>40</v>
      </c>
      <c r="AQ34" s="7"/>
      <c r="AR34" s="7"/>
      <c r="AS34" s="5"/>
      <c r="AT34" s="6"/>
    </row>
    <row r="35" spans="1:48" x14ac:dyDescent="0.35">
      <c r="C35" s="3"/>
      <c r="E35" s="3"/>
      <c r="G35" s="3"/>
      <c r="I35" s="3"/>
      <c r="K35" s="3"/>
      <c r="M35" s="3"/>
      <c r="O35" s="3"/>
      <c r="Q35" s="3"/>
      <c r="S35" s="3"/>
      <c r="U35" s="3"/>
      <c r="W35" s="3"/>
      <c r="Y35" s="3"/>
      <c r="AA35" s="3"/>
      <c r="AC35" s="3"/>
      <c r="AE35" s="3"/>
      <c r="AG35" s="3"/>
      <c r="AI35" s="3"/>
      <c r="AK35" s="3"/>
      <c r="AM35" s="3"/>
      <c r="AO35" s="3"/>
      <c r="AQ35" s="3"/>
    </row>
    <row r="36" spans="1:48" x14ac:dyDescent="0.35">
      <c r="C36" s="3"/>
      <c r="E36" s="3"/>
      <c r="G36" s="3"/>
      <c r="I36" s="3"/>
      <c r="K36" s="3"/>
      <c r="M36" s="3"/>
      <c r="O36" s="3"/>
      <c r="Q36" s="3"/>
      <c r="S36" s="3"/>
      <c r="U36" s="3"/>
      <c r="W36" s="3"/>
      <c r="Y36" s="3"/>
      <c r="AA36" s="3"/>
      <c r="AC36" s="3"/>
      <c r="AE36" s="3"/>
      <c r="AG36" s="3"/>
      <c r="AI36" s="3"/>
      <c r="AK36" s="3"/>
      <c r="AM36" s="3"/>
      <c r="AO36" s="3"/>
      <c r="AQ36" s="3"/>
    </row>
    <row r="37" spans="1:48" x14ac:dyDescent="0.35">
      <c r="A37" s="4" t="s">
        <v>987</v>
      </c>
      <c r="C37" s="3"/>
      <c r="E37" s="3"/>
      <c r="G37" s="3"/>
      <c r="I37" s="3"/>
      <c r="K37" s="3"/>
      <c r="M37" s="3"/>
      <c r="O37" s="3"/>
      <c r="Q37" s="3"/>
      <c r="S37" s="3"/>
      <c r="U37" s="3"/>
      <c r="W37" s="3"/>
      <c r="Y37" s="3"/>
      <c r="AA37" s="3"/>
      <c r="AC37" s="3"/>
      <c r="AE37" s="3"/>
      <c r="AG37" s="3"/>
      <c r="AI37" s="3"/>
      <c r="AK37" s="3"/>
      <c r="AM37" s="3"/>
      <c r="AO37" s="3"/>
      <c r="AQ37" s="3"/>
    </row>
    <row r="38" spans="1:48" s="45" customFormat="1" ht="43.5" x14ac:dyDescent="0.35">
      <c r="A38" s="45" t="s">
        <v>416</v>
      </c>
      <c r="B38" s="45" t="s">
        <v>460</v>
      </c>
      <c r="C38" s="47" t="s">
        <v>461</v>
      </c>
      <c r="D38" s="45" t="s">
        <v>460</v>
      </c>
      <c r="E38" s="47" t="s">
        <v>461</v>
      </c>
      <c r="F38" s="45" t="s">
        <v>460</v>
      </c>
      <c r="G38" s="47" t="s">
        <v>461</v>
      </c>
      <c r="H38" s="45" t="s">
        <v>460</v>
      </c>
      <c r="I38" s="47" t="s">
        <v>461</v>
      </c>
      <c r="J38" s="45" t="s">
        <v>460</v>
      </c>
      <c r="K38" s="47" t="s">
        <v>461</v>
      </c>
      <c r="L38" s="45" t="s">
        <v>460</v>
      </c>
      <c r="M38" s="47" t="s">
        <v>461</v>
      </c>
      <c r="N38" s="46" t="s">
        <v>460</v>
      </c>
      <c r="O38" s="47" t="s">
        <v>461</v>
      </c>
      <c r="P38" s="45" t="s">
        <v>460</v>
      </c>
      <c r="Q38" s="47" t="s">
        <v>461</v>
      </c>
      <c r="R38" s="45" t="s">
        <v>460</v>
      </c>
      <c r="S38" s="47" t="s">
        <v>461</v>
      </c>
      <c r="T38" s="45" t="s">
        <v>460</v>
      </c>
      <c r="U38" s="47" t="s">
        <v>461</v>
      </c>
      <c r="V38" s="45" t="s">
        <v>460</v>
      </c>
      <c r="W38" s="47" t="s">
        <v>461</v>
      </c>
      <c r="X38" s="45" t="s">
        <v>460</v>
      </c>
      <c r="Y38" s="47" t="s">
        <v>461</v>
      </c>
      <c r="Z38" s="45" t="s">
        <v>460</v>
      </c>
      <c r="AA38" s="47" t="s">
        <v>461</v>
      </c>
      <c r="AB38" s="45" t="s">
        <v>460</v>
      </c>
      <c r="AC38" s="47" t="s">
        <v>461</v>
      </c>
      <c r="AD38" s="45" t="s">
        <v>460</v>
      </c>
      <c r="AE38" s="47" t="s">
        <v>461</v>
      </c>
      <c r="AF38" s="45" t="s">
        <v>460</v>
      </c>
      <c r="AG38" s="47" t="s">
        <v>461</v>
      </c>
      <c r="AH38" s="45" t="s">
        <v>460</v>
      </c>
      <c r="AI38" s="47" t="s">
        <v>461</v>
      </c>
      <c r="AJ38" s="45" t="s">
        <v>460</v>
      </c>
      <c r="AK38" s="47" t="s">
        <v>461</v>
      </c>
      <c r="AL38" s="45" t="s">
        <v>460</v>
      </c>
      <c r="AM38" s="47" t="s">
        <v>461</v>
      </c>
      <c r="AN38" s="45" t="s">
        <v>460</v>
      </c>
      <c r="AO38" s="47" t="s">
        <v>461</v>
      </c>
      <c r="AP38" s="45" t="s">
        <v>460</v>
      </c>
      <c r="AQ38" s="47" t="s">
        <v>461</v>
      </c>
    </row>
    <row r="39" spans="1:48" x14ac:dyDescent="0.35">
      <c r="A39">
        <f>[1]Außenhandel_Waren_2025!A19</f>
        <v>1</v>
      </c>
      <c r="B39" t="str">
        <f>[1]Außenhandel_Waren_2025!B19</f>
        <v>Kraftwagen und Kraftwagenteile</v>
      </c>
      <c r="C39" s="3">
        <f>[1]Außenhandel_Waren_2025!C19</f>
        <v>32.942970560245946</v>
      </c>
      <c r="D39" t="str">
        <f>[1]Außenhandel_Waren_2025!D19</f>
        <v>Sonstige Fahrzeuge</v>
      </c>
      <c r="E39" s="3">
        <f>[1]Außenhandel_Waren_2025!E19</f>
        <v>16.566697765435102</v>
      </c>
      <c r="F39" t="str">
        <f>[1]Außenhandel_Waren_2025!F19</f>
        <v>Kraftwagen und Kraftwagenteile</v>
      </c>
      <c r="G39" s="3">
        <f>[1]Außenhandel_Waren_2025!G19</f>
        <v>40.382238218243351</v>
      </c>
      <c r="H39" t="str">
        <f>[1]Außenhandel_Waren_2025!H19</f>
        <v>Chemische Erzeugnisse</v>
      </c>
      <c r="I39" s="3">
        <f>[1]Außenhandel_Waren_2025!I19</f>
        <v>22.543570214759772</v>
      </c>
      <c r="J39" t="str">
        <f>[1]Außenhandel_Waren_2025!J19</f>
        <v>Kraftwagen und Kraftwagenteile</v>
      </c>
      <c r="K39" s="3">
        <f>[1]Außenhandel_Waren_2025!K19</f>
        <v>15.480093679389743</v>
      </c>
      <c r="L39" t="str">
        <f>[1]Außenhandel_Waren_2025!L19</f>
        <v>Maschinen</v>
      </c>
      <c r="M39" s="3">
        <f>[1]Außenhandel_Waren_2025!M19</f>
        <v>16.631229723648058</v>
      </c>
      <c r="N39" s="4" t="str">
        <f>[1]Außenhandel_Waren_2025!N19</f>
        <v>Kraftwagen und Kraftwagenteile</v>
      </c>
      <c r="O39" s="3">
        <f>[1]Außenhandel_Waren_2025!O19</f>
        <v>22.998899815379872</v>
      </c>
      <c r="P39" t="str">
        <f>[1]Außenhandel_Waren_2025!P19</f>
        <v>Kraftwagen und Kraftwagenteile</v>
      </c>
      <c r="Q39" s="3">
        <f>[1]Außenhandel_Waren_2025!Q19</f>
        <v>25.765141721794571</v>
      </c>
      <c r="R39" t="str">
        <f>[1]Außenhandel_Waren_2025!R19</f>
        <v>Kraftwagen und Kraftwagenteile</v>
      </c>
      <c r="S39" s="3">
        <f>[1]Außenhandel_Waren_2025!S19</f>
        <v>17.136371838411254</v>
      </c>
      <c r="T39" t="str">
        <f>[1]Außenhandel_Waren_2025!T19</f>
        <v>Kraftwagen und Kraftwagenteile</v>
      </c>
      <c r="U39" s="3">
        <f>[1]Außenhandel_Waren_2025!U19</f>
        <v>17.364749437972701</v>
      </c>
      <c r="V39" t="str">
        <f>[1]Außenhandel_Waren_2025!V19</f>
        <v>Kraftwagen und Kraftwagenteile</v>
      </c>
      <c r="W39" s="3">
        <f>[1]Außenhandel_Waren_2025!W19</f>
        <v>20.901946932356374</v>
      </c>
      <c r="X39" t="str">
        <f>[1]Außenhandel_Waren_2025!X19</f>
        <v>Kraftwagen und Kraftwagenteile</v>
      </c>
      <c r="Y39" s="3">
        <f>[1]Außenhandel_Waren_2025!Y19</f>
        <v>23.141625362369222</v>
      </c>
      <c r="Z39" t="str">
        <f>[1]Außenhandel_Waren_2025!Z19</f>
        <v>Kraftwagen und Kraftwagenteile</v>
      </c>
      <c r="AA39" s="3">
        <f>[1]Außenhandel_Waren_2025!AA19</f>
        <v>52.656035480918739</v>
      </c>
      <c r="AB39" t="str">
        <f>[1]Außenhandel_Waren_2025!AB19</f>
        <v>Sonstige Fahrzeuge</v>
      </c>
      <c r="AC39" s="3">
        <f>[1]Außenhandel_Waren_2025!AC19</f>
        <v>46.086857186362181</v>
      </c>
      <c r="AD39" t="str">
        <f>[1]Außenhandel_Waren_2025!AD19</f>
        <v>Pharmazeutische und ähnliche Erzeugnisse</v>
      </c>
      <c r="AE39" s="3">
        <f>[1]Außenhandel_Waren_2025!AE19</f>
        <v>15.116887460025405</v>
      </c>
      <c r="AF39" t="str">
        <f>[1]Außenhandel_Waren_2025!AF19</f>
        <v>Kraftwagen und Kraftwagenteile</v>
      </c>
      <c r="AG39" s="3">
        <f>[1]Außenhandel_Waren_2025!AG19</f>
        <v>28.078452132482763</v>
      </c>
      <c r="AH39" t="str">
        <f>[1]Außenhandel_Waren_2025!AH19</f>
        <v>Maschinen</v>
      </c>
      <c r="AI39" s="3">
        <f>[1]Außenhandel_Waren_2025!AI19</f>
        <v>15.215459675645931</v>
      </c>
      <c r="AJ39" t="str">
        <f>[1]Außenhandel_Waren_2025!AJ19</f>
        <v>Chemische Erzeugnisse</v>
      </c>
      <c r="AK39" s="3">
        <f>[1]Außenhandel_Waren_2025!AK19</f>
        <v>21.837662877212203</v>
      </c>
      <c r="AL39" t="str">
        <f>[1]Außenhandel_Waren_2025!AL19</f>
        <v>Kraftwagen und Kraftwagenteile</v>
      </c>
      <c r="AM39" s="3">
        <f>[1]Außenhandel_Waren_2025!AM19</f>
        <v>30.615016886559225</v>
      </c>
      <c r="AN39" t="str">
        <f>[1]Außenhandel_Waren_2025!AN19</f>
        <v>Chemische Erzeugnisse</v>
      </c>
      <c r="AO39" s="3">
        <f>[1]Außenhandel_Waren_2025!AO19</f>
        <v>16.860111753248727</v>
      </c>
      <c r="AP39" t="str">
        <f>[1]Außenhandel_Waren_2025!AP19</f>
        <v>Kraftwagen und Kraftwagenteile</v>
      </c>
      <c r="AQ39" s="3">
        <f>[1]Außenhandel_Waren_2025!AQ19</f>
        <v>17.968346222378937</v>
      </c>
    </row>
    <row r="40" spans="1:48" x14ac:dyDescent="0.35">
      <c r="A40">
        <f>[1]Außenhandel_Waren_2025!A20</f>
        <v>2</v>
      </c>
      <c r="B40" t="str">
        <f>[1]Außenhandel_Waren_2025!B20</f>
        <v>Nahrungsmittel und Futtermittel</v>
      </c>
      <c r="C40" s="3">
        <f>[1]Außenhandel_Waren_2025!C20</f>
        <v>9.3712053753366504</v>
      </c>
      <c r="D40" t="str">
        <f>[1]Außenhandel_Waren_2025!D20</f>
        <v>Maschinen</v>
      </c>
      <c r="E40" s="3">
        <f>[1]Außenhandel_Waren_2025!E20</f>
        <v>15.116333191418757</v>
      </c>
      <c r="F40" t="str">
        <f>[1]Außenhandel_Waren_2025!F20</f>
        <v>Maschinen</v>
      </c>
      <c r="G40" s="3">
        <f>[1]Außenhandel_Waren_2025!G20</f>
        <v>12.814828691396846</v>
      </c>
      <c r="H40" t="str">
        <f>[1]Außenhandel_Waren_2025!H20</f>
        <v>Metalle</v>
      </c>
      <c r="I40" s="3">
        <f>[1]Außenhandel_Waren_2025!I20</f>
        <v>11.351448250384481</v>
      </c>
      <c r="J40" t="str">
        <f>[1]Außenhandel_Waren_2025!J20</f>
        <v>Maschinen</v>
      </c>
      <c r="K40" s="3">
        <f>[1]Außenhandel_Waren_2025!K20</f>
        <v>14.448711171779557</v>
      </c>
      <c r="L40" t="str">
        <f>[1]Außenhandel_Waren_2025!L20</f>
        <v>Elektrische Ausrüstungen</v>
      </c>
      <c r="M40" s="3">
        <f>[1]Außenhandel_Waren_2025!M20</f>
        <v>12.620996769010542</v>
      </c>
      <c r="N40" s="4" t="str">
        <f>[1]Außenhandel_Waren_2025!N20</f>
        <v>Maschinen</v>
      </c>
      <c r="O40" s="3">
        <f>[1]Außenhandel_Waren_2025!O20</f>
        <v>11.172096038643813</v>
      </c>
      <c r="P40" t="str">
        <f>[1]Außenhandel_Waren_2025!P20</f>
        <v>Maschinen</v>
      </c>
      <c r="Q40" s="3">
        <f>[1]Außenhandel_Waren_2025!Q20</f>
        <v>10.383369735628122</v>
      </c>
      <c r="R40" t="str">
        <f>[1]Außenhandel_Waren_2025!R20</f>
        <v>Maschinen</v>
      </c>
      <c r="S40" s="3">
        <f>[1]Außenhandel_Waren_2025!S20</f>
        <v>15.094210255031484</v>
      </c>
      <c r="T40" t="str">
        <f>[1]Außenhandel_Waren_2025!T20</f>
        <v>Maschinen</v>
      </c>
      <c r="U40" s="3">
        <f>[1]Außenhandel_Waren_2025!U20</f>
        <v>15.067785707222466</v>
      </c>
      <c r="V40" t="str">
        <f>[1]Außenhandel_Waren_2025!V20</f>
        <v>Maschinen</v>
      </c>
      <c r="W40" s="3">
        <f>[1]Außenhandel_Waren_2025!W20</f>
        <v>19.05615194562597</v>
      </c>
      <c r="X40" t="str">
        <f>[1]Außenhandel_Waren_2025!X20</f>
        <v>Maschinen</v>
      </c>
      <c r="Y40" s="3">
        <f>[1]Außenhandel_Waren_2025!Y20</f>
        <v>17.445869430670374</v>
      </c>
      <c r="Z40" t="str">
        <f>[1]Außenhandel_Waren_2025!Z20</f>
        <v>Sonstige Fahrzeuge</v>
      </c>
      <c r="AA40" s="3">
        <f>[1]Außenhandel_Waren_2025!AA20</f>
        <v>10.864717326907893</v>
      </c>
      <c r="AB40" t="str">
        <f>[1]Außenhandel_Waren_2025!AB20</f>
        <v>Metalle</v>
      </c>
      <c r="AC40" s="3">
        <f>[1]Außenhandel_Waren_2025!AC20</f>
        <v>12.384513115929103</v>
      </c>
      <c r="AD40" t="str">
        <f>[1]Außenhandel_Waren_2025!AD20</f>
        <v>Chemische Erzeugnisse</v>
      </c>
      <c r="AE40" s="3">
        <f>[1]Außenhandel_Waren_2025!AE20</f>
        <v>14.380248041550081</v>
      </c>
      <c r="AF40" t="str">
        <f>[1]Außenhandel_Waren_2025!AF20</f>
        <v>Nahrungsmittel und Futtermittel</v>
      </c>
      <c r="AG40" s="3">
        <f>[1]Außenhandel_Waren_2025!AG20</f>
        <v>11.710551188207162</v>
      </c>
      <c r="AH40" t="str">
        <f>[1]Außenhandel_Waren_2025!AH20</f>
        <v>Chemische Erzeugnisse</v>
      </c>
      <c r="AI40" s="3">
        <f>[1]Außenhandel_Waren_2025!AI20</f>
        <v>14.91872842351151</v>
      </c>
      <c r="AJ40" t="str">
        <f>[1]Außenhandel_Waren_2025!AJ20</f>
        <v>Kraftwagen und Kraftwagenteile</v>
      </c>
      <c r="AK40" s="3">
        <f>[1]Außenhandel_Waren_2025!AK20</f>
        <v>14.28907518673295</v>
      </c>
      <c r="AL40" t="str">
        <f>[1]Außenhandel_Waren_2025!AL20</f>
        <v>Maschinen</v>
      </c>
      <c r="AM40" s="3">
        <f>[1]Außenhandel_Waren_2025!AM20</f>
        <v>18.331224774566675</v>
      </c>
      <c r="AN40" t="str">
        <f>[1]Außenhandel_Waren_2025!AN20</f>
        <v>Maschinen</v>
      </c>
      <c r="AO40" s="3">
        <f>[1]Außenhandel_Waren_2025!AO20</f>
        <v>15.594946966162135</v>
      </c>
      <c r="AP40" t="str">
        <f>[1]Außenhandel_Waren_2025!AP20</f>
        <v>Maschinen</v>
      </c>
      <c r="AQ40" s="3">
        <f>[1]Außenhandel_Waren_2025!AQ20</f>
        <v>14.538448853275662</v>
      </c>
    </row>
    <row r="41" spans="1:48" x14ac:dyDescent="0.35">
      <c r="A41">
        <f>[1]Außenhandel_Waren_2025!A21</f>
        <v>3</v>
      </c>
      <c r="B41" t="str">
        <f>[1]Außenhandel_Waren_2025!B21</f>
        <v>Kokereierzeugnisse und Mineralölerzeugnisse</v>
      </c>
      <c r="C41" s="3">
        <f>[1]Außenhandel_Waren_2025!C21</f>
        <v>8.8464161075571184</v>
      </c>
      <c r="D41" t="str">
        <f>[1]Außenhandel_Waren_2025!D21</f>
        <v>Nahrungsmittel und Futtermittel</v>
      </c>
      <c r="E41" s="3">
        <f>[1]Außenhandel_Waren_2025!E21</f>
        <v>14.716193503541398</v>
      </c>
      <c r="F41" t="str">
        <f>[1]Außenhandel_Waren_2025!F21</f>
        <v>Datenverarbeitungsgeräte, elektr. u. opt. Erzeugn.</v>
      </c>
      <c r="G41" s="3">
        <f>[1]Außenhandel_Waren_2025!G21</f>
        <v>9.5943420823058325</v>
      </c>
      <c r="H41" t="str">
        <f>[1]Außenhandel_Waren_2025!H21</f>
        <v>Nahrungsmittel und Futtermittel</v>
      </c>
      <c r="I41" s="3">
        <f>[1]Außenhandel_Waren_2025!I21</f>
        <v>10.108993535719744</v>
      </c>
      <c r="J41" t="str">
        <f>[1]Außenhandel_Waren_2025!J21</f>
        <v>Datenverarbeitungsgeräte, elektr. u. opt. Erzeugn.</v>
      </c>
      <c r="K41" s="3">
        <f>[1]Außenhandel_Waren_2025!K21</f>
        <v>10.43338701435315</v>
      </c>
      <c r="L41" t="str">
        <f>[1]Außenhandel_Waren_2025!L21</f>
        <v>Datenverarbeitungsgeräte, elektr. u. opt. Erzeugn.</v>
      </c>
      <c r="M41" s="3">
        <f>[1]Außenhandel_Waren_2025!M21</f>
        <v>10.78788173385963</v>
      </c>
      <c r="N41" s="4" t="str">
        <f>[1]Außenhandel_Waren_2025!N21</f>
        <v>Chemische Erzeugnisse</v>
      </c>
      <c r="O41" s="3">
        <f>[1]Außenhandel_Waren_2025!O21</f>
        <v>8.1190889357621838</v>
      </c>
      <c r="P41" t="str">
        <f>[1]Außenhandel_Waren_2025!P21</f>
        <v>Chemische Erzeugnisse</v>
      </c>
      <c r="Q41" s="3">
        <f>[1]Außenhandel_Waren_2025!Q21</f>
        <v>8.5377469544503324</v>
      </c>
      <c r="R41" t="str">
        <f>[1]Außenhandel_Waren_2025!R21</f>
        <v>Chemische Erzeugnisse</v>
      </c>
      <c r="S41" s="3">
        <f>[1]Außenhandel_Waren_2025!S21</f>
        <v>9.4740174035019518</v>
      </c>
      <c r="T41" t="str">
        <f>[1]Außenhandel_Waren_2025!T21</f>
        <v>Chemische Erzeugnisse</v>
      </c>
      <c r="U41" s="3">
        <f>[1]Außenhandel_Waren_2025!U21</f>
        <v>9.5471292838137245</v>
      </c>
      <c r="V41" t="str">
        <f>[1]Außenhandel_Waren_2025!V21</f>
        <v>Pharmazeutische und ähnliche Erzeugnisse</v>
      </c>
      <c r="W41" s="3">
        <f>[1]Außenhandel_Waren_2025!W21</f>
        <v>11.121933102317024</v>
      </c>
      <c r="X41" t="str">
        <f>[1]Außenhandel_Waren_2025!X21</f>
        <v>Datenverarbeitungsgeräte, elektr. u. opt. Erzeugn.</v>
      </c>
      <c r="Y41" s="3">
        <f>[1]Außenhandel_Waren_2025!Y21</f>
        <v>9.4435906796282154</v>
      </c>
      <c r="Z41" t="str">
        <f>[1]Außenhandel_Waren_2025!Z21</f>
        <v>Nahrungsmittel und Futtermittel</v>
      </c>
      <c r="AA41" s="3">
        <f>[1]Außenhandel_Waren_2025!AA21</f>
        <v>9.5493321447919257</v>
      </c>
      <c r="AB41" t="str">
        <f>[1]Außenhandel_Waren_2025!AB21</f>
        <v>Chemische Erzeugnisse</v>
      </c>
      <c r="AC41" s="3">
        <f>[1]Außenhandel_Waren_2025!AC21</f>
        <v>7.7075196669855046</v>
      </c>
      <c r="AD41" t="str">
        <f>[1]Außenhandel_Waren_2025!AD21</f>
        <v>Maschinen</v>
      </c>
      <c r="AE41" s="3">
        <f>[1]Außenhandel_Waren_2025!AE21</f>
        <v>11.638636983407718</v>
      </c>
      <c r="AF41" t="str">
        <f>[1]Außenhandel_Waren_2025!AF21</f>
        <v>Maschinen</v>
      </c>
      <c r="AG41" s="3">
        <f>[1]Außenhandel_Waren_2025!AG21</f>
        <v>11.683166168035665</v>
      </c>
      <c r="AH41" t="str">
        <f>[1]Außenhandel_Waren_2025!AH21</f>
        <v>Metalle</v>
      </c>
      <c r="AI41" s="3">
        <f>[1]Außenhandel_Waren_2025!AI21</f>
        <v>10.013915104004402</v>
      </c>
      <c r="AJ41" t="str">
        <f>[1]Außenhandel_Waren_2025!AJ21</f>
        <v>Maschinen</v>
      </c>
      <c r="AK41" s="3">
        <f>[1]Außenhandel_Waren_2025!AK21</f>
        <v>13.38129769779281</v>
      </c>
      <c r="AL41" t="str">
        <f>[1]Außenhandel_Waren_2025!AL21</f>
        <v>Metalle</v>
      </c>
      <c r="AM41" s="3">
        <f>[1]Außenhandel_Waren_2025!AM21</f>
        <v>12.093119334673814</v>
      </c>
      <c r="AN41" t="str">
        <f>[1]Außenhandel_Waren_2025!AN21</f>
        <v>Nahrungsmittel und Futtermittel</v>
      </c>
      <c r="AO41" s="3">
        <f>[1]Außenhandel_Waren_2025!AO21</f>
        <v>13.275677338838964</v>
      </c>
      <c r="AP41" t="str">
        <f>[1]Außenhandel_Waren_2025!AP21</f>
        <v>Chemische Erzeugnisse</v>
      </c>
      <c r="AQ41" s="3">
        <f>[1]Außenhandel_Waren_2025!AQ21</f>
        <v>9.342508183624707</v>
      </c>
    </row>
    <row r="42" spans="1:48" x14ac:dyDescent="0.35">
      <c r="A42">
        <f>[1]Außenhandel_Waren_2025!A22</f>
        <v>4</v>
      </c>
      <c r="B42" t="str">
        <f>[1]Außenhandel_Waren_2025!B22</f>
        <v>Pharmazeutische und ähnliche Erzeugnisse</v>
      </c>
      <c r="C42" s="3">
        <f>[1]Außenhandel_Waren_2025!C22</f>
        <v>8.0392600397300313</v>
      </c>
      <c r="D42" t="str">
        <f>[1]Außenhandel_Waren_2025!D22</f>
        <v>Chemische Erzeugnisse</v>
      </c>
      <c r="E42" s="3">
        <f>[1]Außenhandel_Waren_2025!E22</f>
        <v>9.7047063453101252</v>
      </c>
      <c r="F42" t="str">
        <f>[1]Außenhandel_Waren_2025!F22</f>
        <v>Chemische Erzeugnisse</v>
      </c>
      <c r="G42" s="3">
        <f>[1]Außenhandel_Waren_2025!G22</f>
        <v>4.9067207950077014</v>
      </c>
      <c r="H42" t="str">
        <f>[1]Außenhandel_Waren_2025!H22</f>
        <v>Pharmazeutische und ähnliche Erzeugnisse</v>
      </c>
      <c r="I42" s="3">
        <f>[1]Außenhandel_Waren_2025!I22</f>
        <v>9.3618051166493341</v>
      </c>
      <c r="J42" t="str">
        <f>[1]Außenhandel_Waren_2025!J22</f>
        <v>Nahrungsmittel und Futtermittel</v>
      </c>
      <c r="K42" s="3">
        <f>[1]Außenhandel_Waren_2025!K22</f>
        <v>7.467113045895073</v>
      </c>
      <c r="L42" t="str">
        <f>[1]Außenhandel_Waren_2025!L22</f>
        <v>Sonstige Fahrzeuge</v>
      </c>
      <c r="M42" s="3">
        <f>[1]Außenhandel_Waren_2025!M22</f>
        <v>10.731430628519101</v>
      </c>
      <c r="N42" s="4" t="str">
        <f>[1]Außenhandel_Waren_2025!N22</f>
        <v>Nahrungsmittel und Futtermittel</v>
      </c>
      <c r="O42" s="3">
        <f>[1]Außenhandel_Waren_2025!O22</f>
        <v>7.5507991293197891</v>
      </c>
      <c r="P42" t="str">
        <f>[1]Außenhandel_Waren_2025!P22</f>
        <v>Nahrungsmittel und Futtermittel</v>
      </c>
      <c r="Q42" s="3">
        <f>[1]Außenhandel_Waren_2025!Q22</f>
        <v>7.1158717593697904</v>
      </c>
      <c r="R42" t="str">
        <f>[1]Außenhandel_Waren_2025!R22</f>
        <v>Pharmazeutische und ähnliche Erzeugnisse</v>
      </c>
      <c r="S42" s="3">
        <f>[1]Außenhandel_Waren_2025!S22</f>
        <v>6.7887375426596233</v>
      </c>
      <c r="T42" t="str">
        <f>[1]Außenhandel_Waren_2025!T22</f>
        <v>Pharmazeutische und ähnliche Erzeugnisse</v>
      </c>
      <c r="U42" s="3">
        <f>[1]Außenhandel_Waren_2025!U22</f>
        <v>6.7415795798881124</v>
      </c>
      <c r="V42" t="str">
        <f>[1]Außenhandel_Waren_2025!V22</f>
        <v>Datenverarbeitungsgeräte, elektr. u. opt. Erzeugn.</v>
      </c>
      <c r="W42" s="3">
        <f>[1]Außenhandel_Waren_2025!W22</f>
        <v>7.591433001081521</v>
      </c>
      <c r="X42" t="str">
        <f>[1]Außenhandel_Waren_2025!X22</f>
        <v>Elektrische Ausrüstungen</v>
      </c>
      <c r="Y42" s="3">
        <f>[1]Außenhandel_Waren_2025!Y22</f>
        <v>9.0872033142787867</v>
      </c>
      <c r="Z42" t="str">
        <f>[1]Außenhandel_Waren_2025!Z22</f>
        <v>Metalle</v>
      </c>
      <c r="AA42" s="3">
        <f>[1]Außenhandel_Waren_2025!AA22</f>
        <v>7.8302396186072061</v>
      </c>
      <c r="AB42" t="str">
        <f>[1]Außenhandel_Waren_2025!AB22</f>
        <v>Waren a.n.g.</v>
      </c>
      <c r="AC42" s="3">
        <f>[1]Außenhandel_Waren_2025!AC22</f>
        <v>6.8767976368174608</v>
      </c>
      <c r="AD42" t="str">
        <f>[1]Außenhandel_Waren_2025!AD22</f>
        <v>Elektrische Ausrüstungen</v>
      </c>
      <c r="AE42" s="3">
        <f>[1]Außenhandel_Waren_2025!AE22</f>
        <v>8.6990645250189136</v>
      </c>
      <c r="AF42" t="str">
        <f>[1]Außenhandel_Waren_2025!AF22</f>
        <v>Chemische Erzeugnisse</v>
      </c>
      <c r="AG42" s="3">
        <f>[1]Außenhandel_Waren_2025!AG22</f>
        <v>8.8735353764740328</v>
      </c>
      <c r="AH42" t="str">
        <f>[1]Außenhandel_Waren_2025!AH22</f>
        <v>Kraftwagen und Kraftwagenteile</v>
      </c>
      <c r="AI42" s="3">
        <f>[1]Außenhandel_Waren_2025!AI22</f>
        <v>7.6621925569834932</v>
      </c>
      <c r="AJ42" t="str">
        <f>[1]Außenhandel_Waren_2025!AJ22</f>
        <v>Pharmazeutische und ähnliche Erzeugnisse</v>
      </c>
      <c r="AK42" s="3">
        <f>[1]Außenhandel_Waren_2025!AK22</f>
        <v>8.4951752683614412</v>
      </c>
      <c r="AL42" t="str">
        <f>[1]Außenhandel_Waren_2025!AL22</f>
        <v>Gummi- und Kunststoffwaren</v>
      </c>
      <c r="AM42" s="3">
        <f>[1]Außenhandel_Waren_2025!AM22</f>
        <v>6.0686499860084817</v>
      </c>
      <c r="AN42" t="str">
        <f>[1]Außenhandel_Waren_2025!AN22</f>
        <v>Waren a.n.g.</v>
      </c>
      <c r="AO42" s="3">
        <f>[1]Außenhandel_Waren_2025!AO22</f>
        <v>7.4558281289606665</v>
      </c>
      <c r="AP42" t="str">
        <f>[1]Außenhandel_Waren_2025!AP22</f>
        <v>Pharmazeutische und ähnliche Erzeugnisse</v>
      </c>
      <c r="AQ42" s="3">
        <f>[1]Außenhandel_Waren_2025!AQ22</f>
        <v>6.5303128631773966</v>
      </c>
    </row>
    <row r="43" spans="1:48" x14ac:dyDescent="0.35">
      <c r="A43">
        <f>[1]Außenhandel_Waren_2025!A23</f>
        <v>5</v>
      </c>
      <c r="B43" t="str">
        <f>[1]Außenhandel_Waren_2025!B23</f>
        <v>Metalle</v>
      </c>
      <c r="C43" s="3">
        <f>[1]Außenhandel_Waren_2025!C23</f>
        <v>6.5320332319504431</v>
      </c>
      <c r="D43" t="str">
        <f>[1]Außenhandel_Waren_2025!D23</f>
        <v>Erzeugnisse der Landwirtschaft und Jagd</v>
      </c>
      <c r="E43" s="3">
        <f>[1]Außenhandel_Waren_2025!E23</f>
        <v>8.4087402694060227</v>
      </c>
      <c r="F43" t="str">
        <f>[1]Außenhandel_Waren_2025!F23</f>
        <v>Elektrische Ausrüstungen</v>
      </c>
      <c r="G43" s="3">
        <f>[1]Außenhandel_Waren_2025!G23</f>
        <v>4.7976616303465818</v>
      </c>
      <c r="H43" t="str">
        <f>[1]Außenhandel_Waren_2025!H23</f>
        <v>Kokereierzeugnisse und Mineralölerzeugnisse</v>
      </c>
      <c r="I43" s="3">
        <f>[1]Außenhandel_Waren_2025!I23</f>
        <v>8.7297519713081151</v>
      </c>
      <c r="J43" t="str">
        <f>[1]Außenhandel_Waren_2025!J23</f>
        <v>Elektrische Ausrüstungen</v>
      </c>
      <c r="K43" s="3">
        <f>[1]Außenhandel_Waren_2025!K23</f>
        <v>6.894908849276538</v>
      </c>
      <c r="L43" t="str">
        <f>[1]Außenhandel_Waren_2025!L23</f>
        <v>Nahrungsmittel und Futtermittel</v>
      </c>
      <c r="M43" s="3">
        <f>[1]Außenhandel_Waren_2025!M23</f>
        <v>10.561129388049736</v>
      </c>
      <c r="N43" s="4" t="str">
        <f>[1]Außenhandel_Waren_2025!N23</f>
        <v>Datenverarbeitungsgeräte, elektr. u. opt. Erzeugn.</v>
      </c>
      <c r="O43" s="3">
        <f>[1]Außenhandel_Waren_2025!O23</f>
        <v>6.4441219630771149</v>
      </c>
      <c r="P43" t="str">
        <f>[1]Außenhandel_Waren_2025!P23</f>
        <v>Datenverarbeitungsgeräte, elektr. u. opt. Erzeugn.</v>
      </c>
      <c r="Q43" s="3">
        <f>[1]Außenhandel_Waren_2025!Q23</f>
        <v>5.8165429765781047</v>
      </c>
      <c r="R43" t="str">
        <f>[1]Außenhandel_Waren_2025!R23</f>
        <v>Elektrische Ausrüstungen</v>
      </c>
      <c r="S43" s="3">
        <f>[1]Außenhandel_Waren_2025!S23</f>
        <v>6.4346154407904015</v>
      </c>
      <c r="T43" t="str">
        <f>[1]Außenhandel_Waren_2025!T23</f>
        <v>Elektrische Ausrüstungen</v>
      </c>
      <c r="U43" s="3">
        <f>[1]Außenhandel_Waren_2025!U23</f>
        <v>6.3282587338584397</v>
      </c>
      <c r="V43" t="str">
        <f>[1]Außenhandel_Waren_2025!V23</f>
        <v>Elektrische Ausrüstungen</v>
      </c>
      <c r="W43" s="3">
        <f>[1]Außenhandel_Waren_2025!W23</f>
        <v>6.8470002974913502</v>
      </c>
      <c r="X43" t="str">
        <f>[1]Außenhandel_Waren_2025!X23</f>
        <v>Chemische Erzeugnisse</v>
      </c>
      <c r="Y43" s="3">
        <f>[1]Außenhandel_Waren_2025!Y23</f>
        <v>5.8238945953095813</v>
      </c>
      <c r="Z43" t="str">
        <f>[1]Außenhandel_Waren_2025!Z23</f>
        <v>Datenverarbeitungsgeräte, elektr. u. opt. Erzeugn.</v>
      </c>
      <c r="AA43" s="3">
        <f>[1]Außenhandel_Waren_2025!AA23</f>
        <v>5.5579336876210643</v>
      </c>
      <c r="AB43" t="str">
        <f>[1]Außenhandel_Waren_2025!AB23</f>
        <v>Maschinen</v>
      </c>
      <c r="AC43" s="3">
        <f>[1]Außenhandel_Waren_2025!AC23</f>
        <v>4.8771593248887832</v>
      </c>
      <c r="AD43" t="str">
        <f>[1]Außenhandel_Waren_2025!AD23</f>
        <v>Datenverarbeitungsgeräte, elektr. u. opt. Erzeugn.</v>
      </c>
      <c r="AE43" s="3">
        <f>[1]Außenhandel_Waren_2025!AE23</f>
        <v>8.2276923897699437</v>
      </c>
      <c r="AF43" t="str">
        <f>[1]Außenhandel_Waren_2025!AF23</f>
        <v>Elektrische Ausrüstungen</v>
      </c>
      <c r="AG43" s="3">
        <f>[1]Außenhandel_Waren_2025!AG23</f>
        <v>5.1450147032367877</v>
      </c>
      <c r="AH43" t="str">
        <f>[1]Außenhandel_Waren_2025!AH23</f>
        <v>Nahrungsmittel und Futtermittel</v>
      </c>
      <c r="AI43" s="3">
        <f>[1]Außenhandel_Waren_2025!AI23</f>
        <v>7.0093194681234374</v>
      </c>
      <c r="AJ43" t="str">
        <f>[1]Außenhandel_Waren_2025!AJ23</f>
        <v>Gummi- und Kunststoffwaren</v>
      </c>
      <c r="AK43" s="3">
        <f>[1]Außenhandel_Waren_2025!AK23</f>
        <v>5.5108802822666547</v>
      </c>
      <c r="AL43" t="str">
        <f>[1]Außenhandel_Waren_2025!AL23</f>
        <v>Nahrungsmittel und Futtermittel</v>
      </c>
      <c r="AM43" s="3">
        <f>[1]Außenhandel_Waren_2025!AM23</f>
        <v>5.9069866044779467</v>
      </c>
      <c r="AN43" t="str">
        <f>[1]Außenhandel_Waren_2025!AN23</f>
        <v>Pharmazeutische und ähnliche Erzeugnisse</v>
      </c>
      <c r="AO43" s="3">
        <f>[1]Außenhandel_Waren_2025!AO23</f>
        <v>6.8059119110769313</v>
      </c>
      <c r="AP43" t="str">
        <f>[1]Außenhandel_Waren_2025!AP23</f>
        <v>Datenverarbeitungsgeräte, elektr. u. opt. Erzeugn.</v>
      </c>
      <c r="AQ43" s="3">
        <f>[1]Außenhandel_Waren_2025!AQ23</f>
        <v>6.2373662330504436</v>
      </c>
    </row>
    <row r="44" spans="1:48" x14ac:dyDescent="0.35">
      <c r="A44">
        <f>[1]Außenhandel_Waren_2025!A24</f>
        <v>6</v>
      </c>
      <c r="B44" t="str">
        <f>[1]Außenhandel_Waren_2025!B24</f>
        <v>Chemische Erzeugnisse</v>
      </c>
      <c r="C44" s="3">
        <f>[1]Außenhandel_Waren_2025!C24</f>
        <v>6.3269581219235818</v>
      </c>
      <c r="D44" t="str">
        <f>[1]Außenhandel_Waren_2025!D24</f>
        <v>Waren a.n.g.</v>
      </c>
      <c r="E44" s="3">
        <f>[1]Außenhandel_Waren_2025!E24</f>
        <v>5.1607990585922945</v>
      </c>
      <c r="F44" t="str">
        <f>[1]Außenhandel_Waren_2025!F24</f>
        <v>Metalle</v>
      </c>
      <c r="G44" s="3">
        <f>[1]Außenhandel_Waren_2025!G24</f>
        <v>3.6043588058584266</v>
      </c>
      <c r="H44" t="str">
        <f>[1]Außenhandel_Waren_2025!H24</f>
        <v>Maschinen</v>
      </c>
      <c r="I44" s="3">
        <f>[1]Außenhandel_Waren_2025!I24</f>
        <v>7.8746955790290976</v>
      </c>
      <c r="J44" t="str">
        <f>[1]Außenhandel_Waren_2025!J24</f>
        <v>Gummi- und Kunststoffwaren</v>
      </c>
      <c r="K44" s="3">
        <f>[1]Außenhandel_Waren_2025!K24</f>
        <v>6.0590856958405857</v>
      </c>
      <c r="L44" t="str">
        <f>[1]Außenhandel_Waren_2025!L24</f>
        <v>Pharmazeutische und ähnliche Erzeugnisse</v>
      </c>
      <c r="M44" s="3">
        <f>[1]Außenhandel_Waren_2025!M24</f>
        <v>9.5317440608399959</v>
      </c>
      <c r="N44" s="4" t="str">
        <f>[1]Außenhandel_Waren_2025!N24</f>
        <v>Pharmazeutische und ähnliche Erzeugnisse</v>
      </c>
      <c r="O44" s="3">
        <f>[1]Außenhandel_Waren_2025!O24</f>
        <v>5.2474529036117525</v>
      </c>
      <c r="P44" t="str">
        <f>[1]Außenhandel_Waren_2025!P24</f>
        <v>Metalle</v>
      </c>
      <c r="Q44" s="3">
        <f>[1]Außenhandel_Waren_2025!Q24</f>
        <v>5.5604587568200161</v>
      </c>
      <c r="R44" t="str">
        <f>[1]Außenhandel_Waren_2025!R24</f>
        <v>Datenverarbeitungsgeräte, elektr. u. opt. Erzeugn.</v>
      </c>
      <c r="S44" s="3">
        <f>[1]Außenhandel_Waren_2025!S24</f>
        <v>6.3155942711547688</v>
      </c>
      <c r="T44" t="str">
        <f>[1]Außenhandel_Waren_2025!T24</f>
        <v>Datenverarbeitungsgeräte, elektr. u. opt. Erzeugn.</v>
      </c>
      <c r="U44" s="3">
        <f>[1]Außenhandel_Waren_2025!U24</f>
        <v>6.2387063876328464</v>
      </c>
      <c r="V44" t="str">
        <f>[1]Außenhandel_Waren_2025!V24</f>
        <v>Metalle</v>
      </c>
      <c r="W44" s="3">
        <f>[1]Außenhandel_Waren_2025!W24</f>
        <v>5.6602294346237478</v>
      </c>
      <c r="X44" t="str">
        <f>[1]Außenhandel_Waren_2025!X24</f>
        <v>Nahrungsmittel und Futtermittel</v>
      </c>
      <c r="Y44" s="3">
        <f>[1]Außenhandel_Waren_2025!Y24</f>
        <v>4.8425931204932677</v>
      </c>
      <c r="Z44" t="str">
        <f>[1]Außenhandel_Waren_2025!Z24</f>
        <v>Waren a.n.g.</v>
      </c>
      <c r="AA44" s="3">
        <f>[1]Außenhandel_Waren_2025!AA24</f>
        <v>2.6301289367278984</v>
      </c>
      <c r="AB44" t="str">
        <f>[1]Außenhandel_Waren_2025!AB24</f>
        <v>Nahrungsmittel und Futtermittel</v>
      </c>
      <c r="AC44" s="3">
        <f>[1]Außenhandel_Waren_2025!AC24</f>
        <v>4.7912134023065649</v>
      </c>
      <c r="AD44" t="str">
        <f>[1]Außenhandel_Waren_2025!AD24</f>
        <v>Kraftwagen und Kraftwagenteile</v>
      </c>
      <c r="AE44" s="3">
        <f>[1]Außenhandel_Waren_2025!AE24</f>
        <v>7.8498463893485679</v>
      </c>
      <c r="AF44" t="str">
        <f>[1]Außenhandel_Waren_2025!AF24</f>
        <v>Metalle</v>
      </c>
      <c r="AG44" s="3">
        <f>[1]Außenhandel_Waren_2025!AG24</f>
        <v>4.4268246011656309</v>
      </c>
      <c r="AH44" t="str">
        <f>[1]Außenhandel_Waren_2025!AH24</f>
        <v>Pharmazeutische und ähnliche Erzeugnisse</v>
      </c>
      <c r="AI44" s="3">
        <f>[1]Außenhandel_Waren_2025!AI24</f>
        <v>6.5233252608467405</v>
      </c>
      <c r="AJ44" t="str">
        <f>[1]Außenhandel_Waren_2025!AJ24</f>
        <v>Nahrungsmittel und Futtermittel</v>
      </c>
      <c r="AK44" s="3">
        <f>[1]Außenhandel_Waren_2025!AK24</f>
        <v>5.0957245774261102</v>
      </c>
      <c r="AL44" t="str">
        <f>[1]Außenhandel_Waren_2025!AL24</f>
        <v>Waren a.n.g.</v>
      </c>
      <c r="AM44" s="3">
        <f>[1]Außenhandel_Waren_2025!AM24</f>
        <v>4.9423091714992067</v>
      </c>
      <c r="AN44" t="str">
        <f>[1]Außenhandel_Waren_2025!AN24</f>
        <v>Datenverarbeitungsgeräte, elektr. u. opt. Erzeugn.</v>
      </c>
      <c r="AO44" s="3">
        <f>[1]Außenhandel_Waren_2025!AO24</f>
        <v>6.3412907378773182</v>
      </c>
      <c r="AP44" t="str">
        <f>[1]Außenhandel_Waren_2025!AP24</f>
        <v>Elektrische Ausrüstungen</v>
      </c>
      <c r="AQ44" s="3">
        <f>[1]Außenhandel_Waren_2025!AQ24</f>
        <v>6.1356179024704565</v>
      </c>
    </row>
    <row r="45" spans="1:48" x14ac:dyDescent="0.35">
      <c r="A45">
        <f>[1]Außenhandel_Waren_2025!A25</f>
        <v>7</v>
      </c>
      <c r="B45" t="str">
        <f>[1]Außenhandel_Waren_2025!B25</f>
        <v>Sonstige Fahrzeuge</v>
      </c>
      <c r="C45" s="3">
        <f>[1]Außenhandel_Waren_2025!C25</f>
        <v>4.4657943476663569</v>
      </c>
      <c r="D45" t="str">
        <f>[1]Außenhandel_Waren_2025!D25</f>
        <v>Metallerzeugnisse</v>
      </c>
      <c r="E45" s="3">
        <f>[1]Außenhandel_Waren_2025!E25</f>
        <v>4.9377720035640396</v>
      </c>
      <c r="F45" t="str">
        <f>[1]Außenhandel_Waren_2025!F25</f>
        <v>Nahrungsmittel und Futtermittel</v>
      </c>
      <c r="G45" s="3">
        <f>[1]Außenhandel_Waren_2025!G25</f>
        <v>2.96816946533295</v>
      </c>
      <c r="H45" t="str">
        <f>[1]Außenhandel_Waren_2025!H25</f>
        <v>Papier, Pappe und Waren daraus</v>
      </c>
      <c r="I45" s="3">
        <f>[1]Außenhandel_Waren_2025!I25</f>
        <v>4.9330125887308274</v>
      </c>
      <c r="J45" t="str">
        <f>[1]Außenhandel_Waren_2025!J25</f>
        <v>Metalle</v>
      </c>
      <c r="K45" s="3">
        <f>[1]Außenhandel_Waren_2025!K25</f>
        <v>5.1266070223921094</v>
      </c>
      <c r="L45" t="str">
        <f>[1]Außenhandel_Waren_2025!L25</f>
        <v>Waren a.n.g.</v>
      </c>
      <c r="M45" s="3">
        <f>[1]Außenhandel_Waren_2025!M25</f>
        <v>7.8488970954162003</v>
      </c>
      <c r="N45" s="4" t="str">
        <f>[1]Außenhandel_Waren_2025!N25</f>
        <v>Metalle</v>
      </c>
      <c r="O45" s="3">
        <f>[1]Außenhandel_Waren_2025!O25</f>
        <v>4.9495763905865653</v>
      </c>
      <c r="P45" t="str">
        <f>[1]Außenhandel_Waren_2025!P25</f>
        <v>Pharmazeutische und ähnliche Erzeugnisse</v>
      </c>
      <c r="Q45" s="3">
        <f>[1]Außenhandel_Waren_2025!Q25</f>
        <v>4.6284658407439521</v>
      </c>
      <c r="R45" t="str">
        <f>[1]Außenhandel_Waren_2025!R25</f>
        <v>Nahrungsmittel und Futtermittel</v>
      </c>
      <c r="S45" s="3">
        <f>[1]Außenhandel_Waren_2025!S25</f>
        <v>5.9776975994362873</v>
      </c>
      <c r="T45" t="str">
        <f>[1]Außenhandel_Waren_2025!T25</f>
        <v>Nahrungsmittel und Futtermittel</v>
      </c>
      <c r="U45" s="3">
        <f>[1]Außenhandel_Waren_2025!U25</f>
        <v>5.8988989147738184</v>
      </c>
      <c r="V45" t="str">
        <f>[1]Außenhandel_Waren_2025!V25</f>
        <v>Chemische Erzeugnisse</v>
      </c>
      <c r="W45" s="3">
        <f>[1]Außenhandel_Waren_2025!W25</f>
        <v>4.8312270532271508</v>
      </c>
      <c r="X45" t="str">
        <f>[1]Außenhandel_Waren_2025!X25</f>
        <v>Waren a.n.g.</v>
      </c>
      <c r="Y45" s="3">
        <f>[1]Außenhandel_Waren_2025!Y25</f>
        <v>4.2062917761497216</v>
      </c>
      <c r="Z45" t="str">
        <f>[1]Außenhandel_Waren_2025!Z25</f>
        <v>Maschinen</v>
      </c>
      <c r="AA45" s="3">
        <f>[1]Außenhandel_Waren_2025!AA25</f>
        <v>2.6292870631288499</v>
      </c>
      <c r="AB45" t="str">
        <f>[1]Außenhandel_Waren_2025!AB25</f>
        <v>Kokereierzeugnisse und Mineralölerzeugnisse</v>
      </c>
      <c r="AC45" s="3">
        <f>[1]Außenhandel_Waren_2025!AC25</f>
        <v>4.2519409273577979</v>
      </c>
      <c r="AD45" t="str">
        <f>[1]Außenhandel_Waren_2025!AD25</f>
        <v>Waren a.n.g.</v>
      </c>
      <c r="AE45" s="3">
        <f>[1]Außenhandel_Waren_2025!AE25</f>
        <v>5.136552648911163</v>
      </c>
      <c r="AF45" t="str">
        <f>[1]Außenhandel_Waren_2025!AF25</f>
        <v>Gummi- und Kunststoffwaren</v>
      </c>
      <c r="AG45" s="3">
        <f>[1]Außenhandel_Waren_2025!AG25</f>
        <v>4.0834796526356545</v>
      </c>
      <c r="AH45" t="str">
        <f>[1]Außenhandel_Waren_2025!AH25</f>
        <v>Elektrische Ausrüstungen</v>
      </c>
      <c r="AI45" s="3">
        <f>[1]Außenhandel_Waren_2025!AI25</f>
        <v>5.8897432568757377</v>
      </c>
      <c r="AJ45" t="str">
        <f>[1]Außenhandel_Waren_2025!AJ25</f>
        <v>Metalle</v>
      </c>
      <c r="AK45" s="3">
        <f>[1]Außenhandel_Waren_2025!AK25</f>
        <v>4.6561564983609065</v>
      </c>
      <c r="AL45" t="str">
        <f>[1]Außenhandel_Waren_2025!AL25</f>
        <v>Pharmazeutische und ähnliche Erzeugnisse</v>
      </c>
      <c r="AM45" s="3">
        <f>[1]Außenhandel_Waren_2025!AM25</f>
        <v>4.1102267380981257</v>
      </c>
      <c r="AN45" t="str">
        <f>[1]Außenhandel_Waren_2025!AN25</f>
        <v>Elektrische Ausrüstungen</v>
      </c>
      <c r="AO45" s="3">
        <f>[1]Außenhandel_Waren_2025!AO25</f>
        <v>4.7848155069886174</v>
      </c>
      <c r="AP45" t="str">
        <f>[1]Außenhandel_Waren_2025!AP25</f>
        <v>Nahrungsmittel und Futtermittel</v>
      </c>
      <c r="AQ45" s="3">
        <f>[1]Außenhandel_Waren_2025!AQ25</f>
        <v>6.0731102124163776</v>
      </c>
    </row>
    <row r="46" spans="1:48" x14ac:dyDescent="0.35">
      <c r="A46">
        <f>[1]Außenhandel_Waren_2025!A26</f>
        <v>8</v>
      </c>
      <c r="B46" t="str">
        <f>[1]Außenhandel_Waren_2025!B26</f>
        <v>Papier, Pappe und Waren daraus</v>
      </c>
      <c r="C46" s="3">
        <f>[1]Außenhandel_Waren_2025!C26</f>
        <v>3.3688609002733529</v>
      </c>
      <c r="D46" t="str">
        <f>[1]Außenhandel_Waren_2025!D26</f>
        <v>Holz und Holz- Kork- Korb- Flechtwaren ohne Möbel</v>
      </c>
      <c r="E46" s="3">
        <f>[1]Außenhandel_Waren_2025!E26</f>
        <v>4.5503173001671549</v>
      </c>
      <c r="F46" t="str">
        <f>[1]Außenhandel_Waren_2025!F26</f>
        <v>Metallerzeugnisse</v>
      </c>
      <c r="G46" s="3">
        <f>[1]Außenhandel_Waren_2025!G26</f>
        <v>2.8765123697713184</v>
      </c>
      <c r="H46" t="str">
        <f>[1]Außenhandel_Waren_2025!H26</f>
        <v>Gummi- und Kunststoffwaren</v>
      </c>
      <c r="I46" s="3">
        <f>[1]Außenhandel_Waren_2025!I26</f>
        <v>4.018309839173277</v>
      </c>
      <c r="J46" t="str">
        <f>[1]Außenhandel_Waren_2025!J26</f>
        <v>Pharmazeutische und ähnliche Erzeugnisse</v>
      </c>
      <c r="K46" s="3">
        <f>[1]Außenhandel_Waren_2025!K26</f>
        <v>4.8479919751126461</v>
      </c>
      <c r="L46" t="str">
        <f>[1]Außenhandel_Waren_2025!L26</f>
        <v>Chemische Erzeugnisse</v>
      </c>
      <c r="M46" s="3">
        <f>[1]Außenhandel_Waren_2025!M26</f>
        <v>5.2213662611423839</v>
      </c>
      <c r="N46" s="4" t="str">
        <f>[1]Außenhandel_Waren_2025!N26</f>
        <v>Elektrische Ausrüstungen</v>
      </c>
      <c r="O46" s="3">
        <f>[1]Außenhandel_Waren_2025!O26</f>
        <v>4.9107964376821531</v>
      </c>
      <c r="P46" t="str">
        <f>[1]Außenhandel_Waren_2025!P26</f>
        <v>Elektrische Ausrüstungen</v>
      </c>
      <c r="Q46" s="3">
        <f>[1]Außenhandel_Waren_2025!Q26</f>
        <v>3.7968398735585058</v>
      </c>
      <c r="R46" t="str">
        <f>[1]Außenhandel_Waren_2025!R26</f>
        <v>Metalle</v>
      </c>
      <c r="S46" s="3">
        <f>[1]Außenhandel_Waren_2025!S26</f>
        <v>5.8068703883678188</v>
      </c>
      <c r="T46" t="str">
        <f>[1]Außenhandel_Waren_2025!T26</f>
        <v>Metalle</v>
      </c>
      <c r="U46" s="3">
        <f>[1]Außenhandel_Waren_2025!U26</f>
        <v>5.8943004738610316</v>
      </c>
      <c r="V46" t="str">
        <f>[1]Außenhandel_Waren_2025!V26</f>
        <v>Metallerzeugnisse</v>
      </c>
      <c r="W46" s="3">
        <f>[1]Außenhandel_Waren_2025!W26</f>
        <v>3.8063158151371881</v>
      </c>
      <c r="X46" t="str">
        <f>[1]Außenhandel_Waren_2025!X26</f>
        <v>Sonstige Fahrzeuge</v>
      </c>
      <c r="Y46" s="3">
        <f>[1]Außenhandel_Waren_2025!Y26</f>
        <v>3.776592064807117</v>
      </c>
      <c r="Z46" t="str">
        <f>[1]Außenhandel_Waren_2025!Z26</f>
        <v>Elektrische Ausrüstungen</v>
      </c>
      <c r="AA46" s="3">
        <f>[1]Außenhandel_Waren_2025!AA26</f>
        <v>1.4663433634480578</v>
      </c>
      <c r="AB46" t="str">
        <f>[1]Außenhandel_Waren_2025!AB26</f>
        <v>Kraftwagen und Kraftwagenteile</v>
      </c>
      <c r="AC46" s="3">
        <f>[1]Außenhandel_Waren_2025!AC26</f>
        <v>2.7067652325794644</v>
      </c>
      <c r="AD46" t="str">
        <f>[1]Außenhandel_Waren_2025!AD26</f>
        <v>Nahrungsmittel und Futtermittel</v>
      </c>
      <c r="AE46" s="3">
        <f>[1]Außenhandel_Waren_2025!AE26</f>
        <v>5.1004336919265914</v>
      </c>
      <c r="AF46" t="str">
        <f>[1]Außenhandel_Waren_2025!AF26</f>
        <v>Sonstige Fahrzeuge</v>
      </c>
      <c r="AG46" s="3">
        <f>[1]Außenhandel_Waren_2025!AG26</f>
        <v>3.165940126703005</v>
      </c>
      <c r="AH46" t="str">
        <f>[1]Außenhandel_Waren_2025!AH26</f>
        <v>Metallerzeugnisse</v>
      </c>
      <c r="AI46" s="3">
        <f>[1]Außenhandel_Waren_2025!AI26</f>
        <v>4.9949109339087752</v>
      </c>
      <c r="AJ46" t="str">
        <f>[1]Außenhandel_Waren_2025!AJ26</f>
        <v>Metallerzeugnisse</v>
      </c>
      <c r="AK46" s="3">
        <f>[1]Außenhandel_Waren_2025!AK26</f>
        <v>3.5151314780851179</v>
      </c>
      <c r="AL46" t="str">
        <f>[1]Außenhandel_Waren_2025!AL26</f>
        <v>Metallerzeugnisse</v>
      </c>
      <c r="AM46" s="3">
        <f>[1]Außenhandel_Waren_2025!AM26</f>
        <v>3.7519742669317431</v>
      </c>
      <c r="AN46" t="str">
        <f>[1]Außenhandel_Waren_2025!AN26</f>
        <v>Kraftwagen und Kraftwagenteile</v>
      </c>
      <c r="AO46" s="3">
        <f>[1]Außenhandel_Waren_2025!AO26</f>
        <v>4.4118041850140868</v>
      </c>
      <c r="AP46" t="str">
        <f>[1]Außenhandel_Waren_2025!AP26</f>
        <v>Metalle</v>
      </c>
      <c r="AQ46" s="3">
        <f>[1]Außenhandel_Waren_2025!AQ26</f>
        <v>5.7583598707750312</v>
      </c>
    </row>
    <row r="47" spans="1:48" x14ac:dyDescent="0.35">
      <c r="A47">
        <f>[1]Außenhandel_Waren_2025!A27</f>
        <v>9</v>
      </c>
      <c r="B47" t="str">
        <f>[1]Außenhandel_Waren_2025!B27</f>
        <v>Gummi- und Kunststoffwaren</v>
      </c>
      <c r="C47" s="3">
        <f>[1]Außenhandel_Waren_2025!C27</f>
        <v>3.3433451135100793</v>
      </c>
      <c r="D47" t="str">
        <f>[1]Außenhandel_Waren_2025!D27</f>
        <v>Kraftwagen und Kraftwagenteile</v>
      </c>
      <c r="E47" s="3">
        <f>[1]Außenhandel_Waren_2025!E27</f>
        <v>4.0607885342865044</v>
      </c>
      <c r="F47" t="str">
        <f>[1]Außenhandel_Waren_2025!F27</f>
        <v>Energieversorgung</v>
      </c>
      <c r="G47" s="3">
        <f>[1]Außenhandel_Waren_2025!G27</f>
        <v>2.5930902885890932</v>
      </c>
      <c r="H47" t="str">
        <f>[1]Außenhandel_Waren_2025!H27</f>
        <v>Kraftwagen und Kraftwagenteile</v>
      </c>
      <c r="I47" s="3">
        <f>[1]Außenhandel_Waren_2025!I27</f>
        <v>2.9231177856070243</v>
      </c>
      <c r="J47" t="str">
        <f>[1]Außenhandel_Waren_2025!J27</f>
        <v>Waren a.n.g.</v>
      </c>
      <c r="K47" s="3">
        <f>[1]Außenhandel_Waren_2025!K27</f>
        <v>4.6955188955137501</v>
      </c>
      <c r="L47" t="str">
        <f>[1]Außenhandel_Waren_2025!L27</f>
        <v>Kraftwagen und Kraftwagenteile</v>
      </c>
      <c r="M47" s="3">
        <f>[1]Außenhandel_Waren_2025!M27</f>
        <v>3.8524806907238869</v>
      </c>
      <c r="N47" s="4" t="str">
        <f>[1]Außenhandel_Waren_2025!N27</f>
        <v>Sonstige Fahrzeuge</v>
      </c>
      <c r="O47" s="3">
        <f>[1]Außenhandel_Waren_2025!O27</f>
        <v>4.0801366646170942</v>
      </c>
      <c r="P47" t="str">
        <f>[1]Außenhandel_Waren_2025!P27</f>
        <v>Kokereierzeugnisse und Mineralölerzeugnisse</v>
      </c>
      <c r="Q47" s="3">
        <f>[1]Außenhandel_Waren_2025!Q27</f>
        <v>3.4733971290768806</v>
      </c>
      <c r="R47" t="str">
        <f>[1]Außenhandel_Waren_2025!R27</f>
        <v>Sonstige Fahrzeuge</v>
      </c>
      <c r="S47" s="3">
        <f>[1]Außenhandel_Waren_2025!S27</f>
        <v>4.6495811573491244</v>
      </c>
      <c r="T47" t="str">
        <f>[1]Außenhandel_Waren_2025!T27</f>
        <v>Sonstige Fahrzeuge</v>
      </c>
      <c r="U47" s="3">
        <f>[1]Außenhandel_Waren_2025!U27</f>
        <v>4.5450215695237102</v>
      </c>
      <c r="V47" t="str">
        <f>[1]Außenhandel_Waren_2025!V27</f>
        <v>Waren a.n.g.</v>
      </c>
      <c r="W47" s="3">
        <f>[1]Außenhandel_Waren_2025!W27</f>
        <v>3.5586103547444599</v>
      </c>
      <c r="X47" t="str">
        <f>[1]Außenhandel_Waren_2025!X27</f>
        <v>Pharmazeutische und ähnliche Erzeugnisse</v>
      </c>
      <c r="Y47" s="3">
        <f>[1]Außenhandel_Waren_2025!Y27</f>
        <v>3.2466074117792294</v>
      </c>
      <c r="Z47" t="str">
        <f>[1]Außenhandel_Waren_2025!Z27</f>
        <v>Antwortausfälle, Befreiungen, Kleinsendungen</v>
      </c>
      <c r="AA47" s="3">
        <f>[1]Außenhandel_Waren_2025!AA27</f>
        <v>1.1967389112997522</v>
      </c>
      <c r="AB47" t="str">
        <f>[1]Außenhandel_Waren_2025!AB27</f>
        <v>Datenverarbeitungsgeräte, elektr. u. opt. Erzeugn.</v>
      </c>
      <c r="AC47" s="3">
        <f>[1]Außenhandel_Waren_2025!AC27</f>
        <v>2.0943196988023098</v>
      </c>
      <c r="AD47" t="str">
        <f>[1]Außenhandel_Waren_2025!AD27</f>
        <v>Metalle</v>
      </c>
      <c r="AE47" s="3">
        <f>[1]Außenhandel_Waren_2025!AE27</f>
        <v>4.9233517232690645</v>
      </c>
      <c r="AF47" t="str">
        <f>[1]Außenhandel_Waren_2025!AF27</f>
        <v>Datenverarbeitungsgeräte, elektr. u. opt. Erzeugn.</v>
      </c>
      <c r="AG47" s="3">
        <f>[1]Außenhandel_Waren_2025!AG27</f>
        <v>2.6318141986661634</v>
      </c>
      <c r="AH47" t="str">
        <f>[1]Außenhandel_Waren_2025!AH27</f>
        <v>Datenverarbeitungsgeräte, elektr. u. opt. Erzeugn.</v>
      </c>
      <c r="AI47" s="3">
        <f>[1]Außenhandel_Waren_2025!AI27</f>
        <v>4.94682114606979</v>
      </c>
      <c r="AJ47" t="str">
        <f>[1]Außenhandel_Waren_2025!AJ27</f>
        <v>Glas und -waren, Keramik, Steine und Erden</v>
      </c>
      <c r="AK47" s="3">
        <f>[1]Außenhandel_Waren_2025!AK27</f>
        <v>2.5337298687876477</v>
      </c>
      <c r="AL47" t="str">
        <f>[1]Außenhandel_Waren_2025!AL27</f>
        <v>Antwortausfälle, Befreiungen, Kleinsendungen</v>
      </c>
      <c r="AM47" s="3">
        <f>[1]Außenhandel_Waren_2025!AM27</f>
        <v>2.1435867174482492</v>
      </c>
      <c r="AN47" t="str">
        <f>[1]Außenhandel_Waren_2025!AN27</f>
        <v>Antwortausfälle, Befreiungen, Kleinsendungen</v>
      </c>
      <c r="AO47" s="3">
        <f>[1]Außenhandel_Waren_2025!AO27</f>
        <v>4.0434741747832001</v>
      </c>
      <c r="AP47" t="str">
        <f>[1]Außenhandel_Waren_2025!AP27</f>
        <v>Sonstige Fahrzeuge</v>
      </c>
      <c r="AQ47" s="3">
        <f>[1]Außenhandel_Waren_2025!AQ27</f>
        <v>4.4671201812553836</v>
      </c>
    </row>
    <row r="48" spans="1:48" x14ac:dyDescent="0.35">
      <c r="A48">
        <f>[1]Außenhandel_Waren_2025!A28</f>
        <v>10</v>
      </c>
      <c r="B48" t="str">
        <f>[1]Außenhandel_Waren_2025!B28</f>
        <v>Maschinen</v>
      </c>
      <c r="C48" s="3">
        <f>[1]Außenhandel_Waren_2025!C28</f>
        <v>2.3659747412932743</v>
      </c>
      <c r="D48" t="str">
        <f>[1]Außenhandel_Waren_2025!D28</f>
        <v>Elektrische Ausrüstungen</v>
      </c>
      <c r="E48" s="3">
        <f>[1]Außenhandel_Waren_2025!E28</f>
        <v>2.5582705783713724</v>
      </c>
      <c r="F48" t="str">
        <f>[1]Außenhandel_Waren_2025!F28</f>
        <v>Gummi- und Kunststoffwaren</v>
      </c>
      <c r="G48" s="3">
        <f>[1]Außenhandel_Waren_2025!G28</f>
        <v>1.9170662924473398</v>
      </c>
      <c r="H48" t="str">
        <f>[1]Außenhandel_Waren_2025!H28</f>
        <v>Glas und -waren, Keramik, Steine und Erden</v>
      </c>
      <c r="I48" s="3">
        <f>[1]Außenhandel_Waren_2025!I28</f>
        <v>2.6483414817607671</v>
      </c>
      <c r="J48" t="str">
        <f>[1]Außenhandel_Waren_2025!J28</f>
        <v>Metallerzeugnisse</v>
      </c>
      <c r="K48" s="3">
        <f>[1]Außenhandel_Waren_2025!K28</f>
        <v>4.5446289808903195</v>
      </c>
      <c r="L48" t="str">
        <f>[1]Außenhandel_Waren_2025!L28</f>
        <v>Antwortausfälle, Befreiungen, Kleinsendungen</v>
      </c>
      <c r="M48" s="3">
        <f>[1]Außenhandel_Waren_2025!M28</f>
        <v>2.0739429567725507</v>
      </c>
      <c r="N48" s="4" t="str">
        <f>[1]Außenhandel_Waren_2025!N28</f>
        <v>Kokereierzeugnisse und Mineralölerzeugnisse</v>
      </c>
      <c r="O48" s="3">
        <f>[1]Außenhandel_Waren_2025!O28</f>
        <v>3.047919234284751</v>
      </c>
      <c r="P48" t="str">
        <f>[1]Außenhandel_Waren_2025!P28</f>
        <v>Sonstige Fahrzeuge</v>
      </c>
      <c r="Q48" s="3">
        <f>[1]Außenhandel_Waren_2025!Q28</f>
        <v>3.1191690823742486</v>
      </c>
      <c r="R48" t="str">
        <f>[1]Außenhandel_Waren_2025!R28</f>
        <v>Waren a.n.g.</v>
      </c>
      <c r="S48" s="3">
        <f>[1]Außenhandel_Waren_2025!S28</f>
        <v>3.6347567937579055</v>
      </c>
      <c r="T48" t="str">
        <f>[1]Außenhandel_Waren_2025!T28</f>
        <v>Waren a.n.g.</v>
      </c>
      <c r="U48" s="3">
        <f>[1]Außenhandel_Waren_2025!U28</f>
        <v>3.5623069945531429</v>
      </c>
      <c r="V48" t="str">
        <f>[1]Außenhandel_Waren_2025!V28</f>
        <v>Nahrungsmittel und Futtermittel</v>
      </c>
      <c r="W48" s="3">
        <f>[1]Außenhandel_Waren_2025!W28</f>
        <v>3.0328171889198265</v>
      </c>
      <c r="X48" t="str">
        <f>[1]Außenhandel_Waren_2025!X28</f>
        <v>Gummi- und Kunststoffwaren</v>
      </c>
      <c r="Y48" s="3">
        <f>[1]Außenhandel_Waren_2025!Y28</f>
        <v>2.9738023592357559</v>
      </c>
      <c r="Z48" t="str">
        <f>[1]Außenhandel_Waren_2025!Z28</f>
        <v>Chemische Erzeugnisse</v>
      </c>
      <c r="AA48" s="3">
        <f>[1]Außenhandel_Waren_2025!AA28</f>
        <v>1.1186495670408891</v>
      </c>
      <c r="AB48" t="str">
        <f>[1]Außenhandel_Waren_2025!AB28</f>
        <v>Samml.,Behand.,Beseit.v.Abfällen,Rückgew.v.Wertst.</v>
      </c>
      <c r="AC48" s="3">
        <f>[1]Außenhandel_Waren_2025!AC28</f>
        <v>1.346663230041566</v>
      </c>
      <c r="AD48" t="str">
        <f>[1]Außenhandel_Waren_2025!AD28</f>
        <v>Gummi- und Kunststoffwaren</v>
      </c>
      <c r="AE48" s="3">
        <f>[1]Außenhandel_Waren_2025!AE28</f>
        <v>4.3777577758445609</v>
      </c>
      <c r="AF48" t="str">
        <f>[1]Außenhandel_Waren_2025!AF28</f>
        <v>Antwortausfälle, Befreiungen, Kleinsendungen</v>
      </c>
      <c r="AG48" s="3">
        <f>[1]Außenhandel_Waren_2025!AG28</f>
        <v>2.5271489993601648</v>
      </c>
      <c r="AH48" t="str">
        <f>[1]Außenhandel_Waren_2025!AH28</f>
        <v>Gummi- und Kunststoffwaren</v>
      </c>
      <c r="AI48" s="3">
        <f>[1]Außenhandel_Waren_2025!AI28</f>
        <v>4.0781999546425816</v>
      </c>
      <c r="AJ48" t="str">
        <f>[1]Außenhandel_Waren_2025!AJ28</f>
        <v>Elektrische Ausrüstungen</v>
      </c>
      <c r="AK48" s="3">
        <f>[1]Außenhandel_Waren_2025!AK28</f>
        <v>2.4422075433553418</v>
      </c>
      <c r="AL48" t="str">
        <f>[1]Außenhandel_Waren_2025!AL28</f>
        <v>Elektrische Ausrüstungen</v>
      </c>
      <c r="AM48" s="3">
        <f>[1]Außenhandel_Waren_2025!AM28</f>
        <v>2.0875793540873402</v>
      </c>
      <c r="AN48" t="str">
        <f>[1]Außenhandel_Waren_2025!AN28</f>
        <v>Gummi- und Kunststoffwaren</v>
      </c>
      <c r="AO48" s="3">
        <f>[1]Außenhandel_Waren_2025!AO28</f>
        <v>3.2553472391482501</v>
      </c>
      <c r="AP48" t="str">
        <f>[1]Außenhandel_Waren_2025!AP28</f>
        <v>Waren a.n.g.</v>
      </c>
      <c r="AQ48" s="3">
        <f>[1]Außenhandel_Waren_2025!AQ28</f>
        <v>3.7846581448914285</v>
      </c>
    </row>
    <row r="49" spans="1:1" x14ac:dyDescent="0.35">
      <c r="A49" t="s">
        <v>462</v>
      </c>
    </row>
    <row r="50" spans="1:1" x14ac:dyDescent="0.35">
      <c r="A50" t="s">
        <v>463</v>
      </c>
    </row>
    <row r="118" spans="22:40" x14ac:dyDescent="0.35">
      <c r="V118" t="s">
        <v>297</v>
      </c>
      <c r="X118" t="s">
        <v>298</v>
      </c>
      <c r="Z118" t="s">
        <v>299</v>
      </c>
      <c r="AB118" t="s">
        <v>300</v>
      </c>
      <c r="AD118" t="s">
        <v>301</v>
      </c>
      <c r="AF118" t="s">
        <v>302</v>
      </c>
      <c r="AH118" t="s">
        <v>303</v>
      </c>
      <c r="AJ118" t="s">
        <v>304</v>
      </c>
      <c r="AL118" t="s">
        <v>305</v>
      </c>
      <c r="AN118" t="s">
        <v>306</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F9151-8C42-41C7-95EE-7F4C5F7DCB48}">
  <sheetPr codeName="Tabelle2"/>
  <dimension ref="A1:AA173"/>
  <sheetViews>
    <sheetView workbookViewId="0">
      <pane xSplit="1" ySplit="2" topLeftCell="B3" activePane="bottomRight" state="frozen"/>
      <selection activeCell="C5" sqref="C5"/>
      <selection pane="topRight" activeCell="C5" sqref="C5"/>
      <selection pane="bottomLeft" activeCell="C5" sqref="C5"/>
      <selection pane="bottomRight" activeCell="B3" sqref="B3"/>
    </sheetView>
  </sheetViews>
  <sheetFormatPr baseColWidth="10" defaultColWidth="11.453125" defaultRowHeight="14.5" x14ac:dyDescent="0.35"/>
  <cols>
    <col min="1" max="1" width="27.1796875" customWidth="1"/>
    <col min="2" max="7" width="11.1796875" bestFit="1" customWidth="1"/>
    <col min="8" max="8" width="11.1796875" style="4" bestFit="1" customWidth="1"/>
    <col min="9" max="9" width="11.1796875" bestFit="1" customWidth="1"/>
    <col min="10" max="11" width="12.7265625" bestFit="1" customWidth="1"/>
    <col min="12" max="13" width="11.26953125" bestFit="1" customWidth="1"/>
    <col min="14" max="14" width="11.1796875" bestFit="1" customWidth="1"/>
    <col min="15" max="16" width="11.26953125" bestFit="1" customWidth="1"/>
    <col min="17" max="21" width="11.1796875" bestFit="1" customWidth="1"/>
    <col min="22" max="22" width="12.7265625" bestFit="1" customWidth="1"/>
    <col min="24" max="24" width="14.7265625" customWidth="1"/>
    <col min="26" max="26" width="14.54296875" customWidth="1"/>
  </cols>
  <sheetData>
    <row r="1" spans="1:27" x14ac:dyDescent="0.35">
      <c r="A1" s="4" t="s">
        <v>256</v>
      </c>
    </row>
    <row r="2" spans="1:27" s="41" customFormat="1" ht="43" customHeight="1" x14ac:dyDescent="0.35">
      <c r="A2" s="41" t="s">
        <v>257</v>
      </c>
      <c r="B2" s="41" t="s">
        <v>258</v>
      </c>
      <c r="C2" s="41" t="s">
        <v>259</v>
      </c>
      <c r="D2" s="41" t="s">
        <v>260</v>
      </c>
      <c r="E2" s="41" t="s">
        <v>261</v>
      </c>
      <c r="F2" s="41" t="s">
        <v>262</v>
      </c>
      <c r="G2" s="41" t="s">
        <v>263</v>
      </c>
      <c r="H2" s="42" t="s">
        <v>264</v>
      </c>
      <c r="I2" s="41" t="s">
        <v>265</v>
      </c>
      <c r="J2" s="41" t="s">
        <v>266</v>
      </c>
      <c r="K2" s="41" t="s">
        <v>267</v>
      </c>
      <c r="L2" s="41" t="s">
        <v>268</v>
      </c>
      <c r="M2" s="41" t="s">
        <v>269</v>
      </c>
      <c r="N2" s="41" t="s">
        <v>270</v>
      </c>
      <c r="O2" s="41" t="s">
        <v>271</v>
      </c>
      <c r="P2" s="41" t="s">
        <v>272</v>
      </c>
      <c r="Q2" s="41" t="s">
        <v>273</v>
      </c>
      <c r="R2" s="41" t="s">
        <v>274</v>
      </c>
      <c r="S2" s="41" t="s">
        <v>275</v>
      </c>
      <c r="T2" s="41" t="s">
        <v>276</v>
      </c>
      <c r="U2" s="41" t="s">
        <v>277</v>
      </c>
      <c r="V2" s="41" t="s">
        <v>278</v>
      </c>
      <c r="X2" s="41" t="s">
        <v>279</v>
      </c>
      <c r="Z2" s="41" t="s">
        <v>280</v>
      </c>
    </row>
    <row r="3" spans="1:27" x14ac:dyDescent="0.35">
      <c r="A3" s="4" t="s">
        <v>281</v>
      </c>
    </row>
    <row r="4" spans="1:27" x14ac:dyDescent="0.35">
      <c r="A4">
        <f>'[1]BIP je EW'!A68</f>
        <v>2019</v>
      </c>
      <c r="B4" s="3">
        <f>'[1]BIP je EW'!B68</f>
        <v>68.577631083445937</v>
      </c>
      <c r="C4" s="3">
        <f>'[1]BIP je EW'!C68</f>
        <v>68.061493476286472</v>
      </c>
      <c r="D4" s="3">
        <f>'[1]BIP je EW'!D68</f>
        <v>72.509580665883959</v>
      </c>
      <c r="E4" s="3">
        <f>'[1]BIP je EW'!E68</f>
        <v>66.515295837671403</v>
      </c>
      <c r="F4" s="3">
        <f>'[1]BIP je EW'!F68</f>
        <v>67.430166360233031</v>
      </c>
      <c r="G4" s="3">
        <f>'[1]BIP je EW'!G68</f>
        <v>99.342090689586428</v>
      </c>
      <c r="H4" s="14">
        <f>'[1]BIP je EW'!H68</f>
        <v>75.949759652659338</v>
      </c>
      <c r="I4" s="3">
        <f>'[1]BIP je EW'!I68</f>
        <v>69.235540393859523</v>
      </c>
      <c r="J4" s="3">
        <f>'[1]BIP je EW'!J68</f>
        <v>99.966772257049826</v>
      </c>
      <c r="K4" s="3">
        <f>'[1]BIP je EW'!K68</f>
        <v>100</v>
      </c>
      <c r="L4" s="3">
        <f>'[1]BIP je EW'!L68</f>
        <v>107.93256983363977</v>
      </c>
      <c r="M4" s="3">
        <f>'[1]BIP je EW'!M68</f>
        <v>111.80027911304077</v>
      </c>
      <c r="N4" s="3">
        <f>'[1]BIP je EW'!N68</f>
        <v>107.64016569567818</v>
      </c>
      <c r="O4" s="3">
        <f>'[1]BIP je EW'!O68</f>
        <v>160.53873247236558</v>
      </c>
      <c r="P4" s="3">
        <f>'[1]BIP je EW'!P68</f>
        <v>108.96041468223201</v>
      </c>
      <c r="Q4" s="3">
        <f>'[1]BIP je EW'!Q68</f>
        <v>88.538643865051057</v>
      </c>
      <c r="R4" s="3">
        <f>'[1]BIP je EW'!R68</f>
        <v>91.01521830627118</v>
      </c>
      <c r="S4" s="3">
        <f>'[1]BIP je EW'!S68</f>
        <v>81.848791617748034</v>
      </c>
      <c r="T4" s="3">
        <f>'[1]BIP je EW'!T68</f>
        <v>81.667146622953723</v>
      </c>
      <c r="U4" s="3">
        <f>'[1]BIP je EW'!U68</f>
        <v>76.944376758301402</v>
      </c>
      <c r="V4" s="3">
        <f>'[1]BIP je EW'!V68</f>
        <v>95.321533792614574</v>
      </c>
      <c r="X4" s="18" t="str">
        <f t="shared" ref="X4:X9" si="0">HLOOKUP(Y4,$L4:$U173,ROW(L$173)-ROW(X4)+1,0)</f>
        <v>SH</v>
      </c>
      <c r="Y4" s="3">
        <f t="shared" ref="Y4:Y9" si="1">MIN(L4:U4)</f>
        <v>76.944376758301402</v>
      </c>
      <c r="Z4" s="18" t="str">
        <f t="shared" ref="Z4:Z9" si="2">HLOOKUP(AA4,$L4:$U173,ROW(N$173)-ROW(Z4)+1,0)</f>
        <v>HH</v>
      </c>
      <c r="AA4" s="6">
        <f t="shared" ref="AA4:AA9" si="3">MAX(L4:U4)</f>
        <v>160.53873247236558</v>
      </c>
    </row>
    <row r="5" spans="1:27" x14ac:dyDescent="0.35">
      <c r="A5">
        <f>'[1]BIP je EW'!A69</f>
        <v>2020</v>
      </c>
      <c r="B5" s="3">
        <f>'[1]BIP je EW'!B69</f>
        <v>69.27677962246986</v>
      </c>
      <c r="C5" s="3">
        <f>'[1]BIP je EW'!C69</f>
        <v>68.646804639526948</v>
      </c>
      <c r="D5" s="3">
        <f>'[1]BIP je EW'!D69</f>
        <v>72.958835569706622</v>
      </c>
      <c r="E5" s="3">
        <f>'[1]BIP je EW'!E69</f>
        <v>67.739367750739149</v>
      </c>
      <c r="F5" s="3">
        <f>'[1]BIP je EW'!F69</f>
        <v>68.596770525358195</v>
      </c>
      <c r="G5" s="3">
        <f>'[1]BIP je EW'!G69</f>
        <v>101.81714805549238</v>
      </c>
      <c r="H5" s="14">
        <f>'[1]BIP je EW'!H69</f>
        <v>77.120764157380023</v>
      </c>
      <c r="I5" s="3">
        <f>'[1]BIP je EW'!I69</f>
        <v>70.011371389583815</v>
      </c>
      <c r="J5" s="3">
        <f>'[1]BIP je EW'!J69</f>
        <v>100.09324539458721</v>
      </c>
      <c r="K5" s="3">
        <f>'[1]BIP je EW'!K69</f>
        <v>100</v>
      </c>
      <c r="L5" s="3">
        <f>'[1]BIP je EW'!L69</f>
        <v>106.78871958153286</v>
      </c>
      <c r="M5" s="3">
        <f>'[1]BIP je EW'!M69</f>
        <v>111.83761655674323</v>
      </c>
      <c r="N5" s="3">
        <f>'[1]BIP je EW'!N69</f>
        <v>107.41414600864225</v>
      </c>
      <c r="O5" s="3">
        <f>'[1]BIP je EW'!O69</f>
        <v>157.53240846031383</v>
      </c>
      <c r="P5" s="3">
        <f>'[1]BIP je EW'!P69</f>
        <v>108.62178758244256</v>
      </c>
      <c r="Q5" s="3">
        <f>'[1]BIP je EW'!Q69</f>
        <v>88.685467364111886</v>
      </c>
      <c r="R5" s="3">
        <f>'[1]BIP je EW'!R69</f>
        <v>91.698885603820784</v>
      </c>
      <c r="S5" s="3">
        <f>'[1]BIP je EW'!S69</f>
        <v>82.52217420968843</v>
      </c>
      <c r="T5" s="3">
        <f>'[1]BIP je EW'!T69</f>
        <v>80.536729588355698</v>
      </c>
      <c r="U5" s="3">
        <f>'[1]BIP je EW'!U69</f>
        <v>78.549010689106211</v>
      </c>
      <c r="V5" s="3">
        <f>'[1]BIP je EW'!V69</f>
        <v>95.558335228564928</v>
      </c>
      <c r="W5" s="3"/>
      <c r="X5" s="18" t="str">
        <f t="shared" si="0"/>
        <v>SH</v>
      </c>
      <c r="Y5" s="3">
        <f t="shared" si="1"/>
        <v>78.549010689106211</v>
      </c>
      <c r="Z5" s="18" t="str">
        <f t="shared" si="2"/>
        <v>HH</v>
      </c>
      <c r="AA5" s="6">
        <f t="shared" si="3"/>
        <v>157.53240846031383</v>
      </c>
    </row>
    <row r="6" spans="1:27" x14ac:dyDescent="0.35">
      <c r="A6">
        <f>'[1]BIP je EW'!A70</f>
        <v>2021</v>
      </c>
      <c r="B6" s="3">
        <f>'[1]BIP je EW'!B70</f>
        <v>68.841935209591014</v>
      </c>
      <c r="C6" s="3">
        <f>'[1]BIP je EW'!C70</f>
        <v>68.319020491454808</v>
      </c>
      <c r="D6" s="3">
        <f>'[1]BIP je EW'!D70</f>
        <v>72.034690927642202</v>
      </c>
      <c r="E6" s="3">
        <f>'[1]BIP je EW'!E70</f>
        <v>67.213672306776644</v>
      </c>
      <c r="F6" s="3">
        <f>'[1]BIP je EW'!F70</f>
        <v>67.40923390868123</v>
      </c>
      <c r="G6" s="3">
        <f>'[1]BIP je EW'!G70</f>
        <v>101.85996088767962</v>
      </c>
      <c r="H6" s="14">
        <f>'[1]BIP je EW'!H70</f>
        <v>76.575121163166386</v>
      </c>
      <c r="I6" s="3">
        <f>'[1]BIP je EW'!I70</f>
        <v>69.288325822634135</v>
      </c>
      <c r="J6" s="3">
        <f>'[1]BIP je EW'!J70</f>
        <v>100.09565513136639</v>
      </c>
      <c r="K6" s="3">
        <f>'[1]BIP je EW'!K70</f>
        <v>100</v>
      </c>
      <c r="L6" s="3">
        <f>'[1]BIP je EW'!L70</f>
        <v>107.20601989626732</v>
      </c>
      <c r="M6" s="3">
        <f>'[1]BIP je EW'!M70</f>
        <v>111.10874925601564</v>
      </c>
      <c r="N6" s="3">
        <f>'[1]BIP je EW'!N70</f>
        <v>110.47742538899755</v>
      </c>
      <c r="O6" s="3">
        <f>'[1]BIP je EW'!O70</f>
        <v>164.24623756483291</v>
      </c>
      <c r="P6" s="3">
        <f>'[1]BIP je EW'!P70</f>
        <v>108.58132811835728</v>
      </c>
      <c r="Q6" s="3">
        <f>'[1]BIP je EW'!Q70</f>
        <v>87.001530482101856</v>
      </c>
      <c r="R6" s="3">
        <f>'[1]BIP je EW'!R70</f>
        <v>90.959527251084097</v>
      </c>
      <c r="S6" s="3">
        <f>'[1]BIP je EW'!S70</f>
        <v>87.688121758353873</v>
      </c>
      <c r="T6" s="3">
        <f>'[1]BIP je EW'!T70</f>
        <v>78.658277357367567</v>
      </c>
      <c r="U6" s="3">
        <f>'[1]BIP je EW'!U70</f>
        <v>77.995068446560666</v>
      </c>
      <c r="V6" s="3">
        <f>'[1]BIP je EW'!V70</f>
        <v>95.463821103647646</v>
      </c>
      <c r="W6" s="3"/>
      <c r="X6" s="18" t="str">
        <f t="shared" si="0"/>
        <v>SH</v>
      </c>
      <c r="Y6" s="3">
        <f t="shared" si="1"/>
        <v>77.995068446560666</v>
      </c>
      <c r="Z6" s="18" t="str">
        <f t="shared" si="2"/>
        <v>HH</v>
      </c>
      <c r="AA6" s="6">
        <f t="shared" si="3"/>
        <v>164.24623756483291</v>
      </c>
    </row>
    <row r="7" spans="1:27" x14ac:dyDescent="0.35">
      <c r="A7">
        <f>'[1]BIP je EW'!A71</f>
        <v>2022</v>
      </c>
      <c r="B7" s="3">
        <f>'[1]BIP je EW'!B71</f>
        <v>71.063366336633663</v>
      </c>
      <c r="C7" s="3">
        <f>'[1]BIP je EW'!C71</f>
        <v>71.138613861386133</v>
      </c>
      <c r="D7" s="3">
        <f>'[1]BIP je EW'!D71</f>
        <v>73.017821782178217</v>
      </c>
      <c r="E7" s="3">
        <f>'[1]BIP je EW'!E71</f>
        <v>68.726732673267335</v>
      </c>
      <c r="F7" s="3">
        <f>'[1]BIP je EW'!F71</f>
        <v>67.736633663366348</v>
      </c>
      <c r="G7" s="3">
        <f>'[1]BIP je EW'!G71</f>
        <v>102.44554455445545</v>
      </c>
      <c r="H7" s="14">
        <f>'[1]BIP je EW'!H71</f>
        <v>77.873267326732673</v>
      </c>
      <c r="I7" s="3">
        <f>'[1]BIP je EW'!I71</f>
        <v>70.736633663366334</v>
      </c>
      <c r="J7" s="3">
        <f>'[1]BIP je EW'!J71</f>
        <v>100.12673267326733</v>
      </c>
      <c r="K7" s="3">
        <f>'[1]BIP je EW'!K71</f>
        <v>100</v>
      </c>
      <c r="L7" s="3">
        <f>'[1]BIP je EW'!L71</f>
        <v>107.33861386138615</v>
      </c>
      <c r="M7" s="3">
        <f>'[1]BIP je EW'!M71</f>
        <v>111.18217821782179</v>
      </c>
      <c r="N7" s="3">
        <f>'[1]BIP je EW'!N71</f>
        <v>111.73069306930694</v>
      </c>
      <c r="O7" s="3">
        <f>'[1]BIP je EW'!O71</f>
        <v>172.98811881188118</v>
      </c>
      <c r="P7" s="3">
        <f>'[1]BIP je EW'!P71</f>
        <v>107.51881188118813</v>
      </c>
      <c r="Q7" s="3">
        <f>'[1]BIP je EW'!Q71</f>
        <v>86.883168316831686</v>
      </c>
      <c r="R7" s="3">
        <f>'[1]BIP je EW'!R71</f>
        <v>90.22376237623763</v>
      </c>
      <c r="S7" s="3">
        <f>'[1]BIP je EW'!S71</f>
        <v>85.881188118811878</v>
      </c>
      <c r="T7" s="3">
        <f>'[1]BIP je EW'!T71</f>
        <v>79.057425742574267</v>
      </c>
      <c r="U7" s="3">
        <f>'[1]BIP je EW'!U71</f>
        <v>80.681188118811889</v>
      </c>
      <c r="V7" s="3">
        <f>'[1]BIP je EW'!V71</f>
        <v>95.720792079207911</v>
      </c>
      <c r="W7" s="3"/>
      <c r="X7" s="18" t="str">
        <f t="shared" si="0"/>
        <v>SL</v>
      </c>
      <c r="Y7" s="3">
        <f t="shared" si="1"/>
        <v>79.057425742574267</v>
      </c>
      <c r="Z7" s="18" t="str">
        <f t="shared" si="2"/>
        <v>HH</v>
      </c>
      <c r="AA7" s="6">
        <f t="shared" si="3"/>
        <v>172.98811881188118</v>
      </c>
    </row>
    <row r="8" spans="1:27" x14ac:dyDescent="0.35">
      <c r="A8">
        <f>'[1]BIP je EW'!A72</f>
        <v>2023</v>
      </c>
      <c r="B8" s="3">
        <f>'[1]BIP je EW'!B72</f>
        <v>72.85292335655862</v>
      </c>
      <c r="C8" s="3">
        <f>'[1]BIP je EW'!C72</f>
        <v>71.061799454710695</v>
      </c>
      <c r="D8" s="3">
        <f>'[1]BIP je EW'!D72</f>
        <v>73.96622235686155</v>
      </c>
      <c r="E8" s="3">
        <f>'[1]BIP je EW'!E72</f>
        <v>68.939336564677362</v>
      </c>
      <c r="F8" s="3">
        <f>'[1]BIP je EW'!F72</f>
        <v>68.643971523780678</v>
      </c>
      <c r="G8" s="3">
        <f>'[1]BIP je EW'!G72</f>
        <v>103.68448954862164</v>
      </c>
      <c r="H8" s="14">
        <f>'[1]BIP je EW'!H72</f>
        <v>78.870039382005459</v>
      </c>
      <c r="I8" s="3">
        <f>'[1]BIP je EW'!I72</f>
        <v>71.597621932747657</v>
      </c>
      <c r="J8" s="3">
        <f>'[1]BIP je EW'!J72</f>
        <v>100.18933656467736</v>
      </c>
      <c r="K8" s="3">
        <f>'[1]BIP je EW'!K72</f>
        <v>100</v>
      </c>
      <c r="L8" s="3">
        <f>'[1]BIP je EW'!L72</f>
        <v>108.56369282035747</v>
      </c>
      <c r="M8" s="3">
        <f>'[1]BIP je EW'!M72</f>
        <v>112.72909724325962</v>
      </c>
      <c r="N8" s="3">
        <f>'[1]BIP je EW'!N72</f>
        <v>108.6337473492881</v>
      </c>
      <c r="O8" s="3">
        <f>'[1]BIP je EW'!O72</f>
        <v>158.93479248712512</v>
      </c>
      <c r="P8" s="3">
        <f>'[1]BIP je EW'!P72</f>
        <v>108.68297485610421</v>
      </c>
      <c r="Q8" s="3">
        <f>'[1]BIP je EW'!Q72</f>
        <v>87.558694335049978</v>
      </c>
      <c r="R8" s="3">
        <f>'[1]BIP je EW'!R72</f>
        <v>90.377915783096029</v>
      </c>
      <c r="S8" s="3">
        <f>'[1]BIP je EW'!S72</f>
        <v>81.405255983035445</v>
      </c>
      <c r="T8" s="3">
        <f>'[1]BIP je EW'!T72</f>
        <v>80.002272038776127</v>
      </c>
      <c r="U8" s="3">
        <f>'[1]BIP je EW'!U72</f>
        <v>78.703423205089365</v>
      </c>
      <c r="V8" s="3">
        <f>'[1]BIP je EW'!V72</f>
        <v>95.917903665555897</v>
      </c>
      <c r="W8" s="3"/>
      <c r="X8" s="18" t="str">
        <f t="shared" si="0"/>
        <v>SH</v>
      </c>
      <c r="Y8" s="3">
        <f t="shared" si="1"/>
        <v>78.703423205089365</v>
      </c>
      <c r="Z8" s="18" t="str">
        <f t="shared" si="2"/>
        <v>HH</v>
      </c>
      <c r="AA8" s="6">
        <f t="shared" si="3"/>
        <v>158.93479248712512</v>
      </c>
    </row>
    <row r="9" spans="1:27" x14ac:dyDescent="0.35">
      <c r="A9">
        <f>'[1]BIP je EW'!A73</f>
        <v>2024</v>
      </c>
      <c r="B9" s="3">
        <f>'[1]BIP je EW'!B73</f>
        <v>73.50134346335588</v>
      </c>
      <c r="C9" s="3">
        <f>'[1]BIP je EW'!C73</f>
        <v>71.550078754748441</v>
      </c>
      <c r="D9" s="3">
        <f>'[1]BIP je EW'!D73</f>
        <v>74.602056888724178</v>
      </c>
      <c r="E9" s="3">
        <f>'[1]BIP je EW'!E73</f>
        <v>68.850180672658198</v>
      </c>
      <c r="F9" s="3">
        <f>'[1]BIP je EW'!F73</f>
        <v>68.359121652923193</v>
      </c>
      <c r="G9" s="3">
        <f>'[1]BIP je EW'!G73</f>
        <v>105.14036875752804</v>
      </c>
      <c r="H9" s="14">
        <f>'[1]BIP je EW'!H73</f>
        <v>79.514500138978974</v>
      </c>
      <c r="I9" s="3">
        <f>'[1]BIP je EW'!I73</f>
        <v>71.939219864727136</v>
      </c>
      <c r="J9" s="3">
        <f>'[1]BIP je EW'!J73</f>
        <v>100.26498656536644</v>
      </c>
      <c r="K9" s="3">
        <f>'[1]BIP je EW'!K73</f>
        <v>100</v>
      </c>
      <c r="L9" s="3">
        <f>'[1]BIP je EW'!L73</f>
        <v>107.51042342258872</v>
      </c>
      <c r="M9" s="3">
        <f>'[1]BIP je EW'!M73</f>
        <v>111.66126192902807</v>
      </c>
      <c r="N9" s="3">
        <f>'[1]BIP je EW'!N73</f>
        <v>108.65931622347817</v>
      </c>
      <c r="O9" s="3">
        <f>'[1]BIP je EW'!O73</f>
        <v>162.4905031038636</v>
      </c>
      <c r="P9" s="3">
        <f>'[1]BIP je EW'!P73</f>
        <v>109.68220142685074</v>
      </c>
      <c r="Q9" s="3">
        <f>'[1]BIP je EW'!Q73</f>
        <v>89.155934401927169</v>
      </c>
      <c r="R9" s="3">
        <f>'[1]BIP je EW'!R73</f>
        <v>90.447512276475493</v>
      </c>
      <c r="S9" s="3">
        <f>'[1]BIP je EW'!S73</f>
        <v>81.178541647364028</v>
      </c>
      <c r="T9" s="3">
        <f>'[1]BIP je EW'!T73</f>
        <v>77.146298526822946</v>
      </c>
      <c r="U9" s="3">
        <f>'[1]BIP je EW'!U73</f>
        <v>79.186509774854073</v>
      </c>
      <c r="V9" s="3">
        <f>'[1]BIP je EW'!V73</f>
        <v>96.051144260168627</v>
      </c>
      <c r="W9" s="3"/>
      <c r="X9" s="18" t="str">
        <f t="shared" si="0"/>
        <v>SL</v>
      </c>
      <c r="Y9" s="3">
        <f t="shared" si="1"/>
        <v>77.146298526822946</v>
      </c>
      <c r="Z9" s="18" t="str">
        <f t="shared" si="2"/>
        <v>HH</v>
      </c>
      <c r="AA9" s="6">
        <f t="shared" si="3"/>
        <v>162.4905031038636</v>
      </c>
    </row>
    <row r="10" spans="1:27" x14ac:dyDescent="0.35">
      <c r="A10">
        <f>A9+1</f>
        <v>2025</v>
      </c>
      <c r="B10" s="3">
        <f>'[1]BIP je EW'!B74</f>
        <v>73.254852624011505</v>
      </c>
      <c r="C10" s="3">
        <f>'[1]BIP je EW'!C74</f>
        <v>72.780373831775705</v>
      </c>
      <c r="D10" s="3">
        <f>'[1]BIP je EW'!D74</f>
        <v>74.933501078360891</v>
      </c>
      <c r="E10" s="3">
        <f>'[1]BIP je EW'!E74</f>
        <v>69.108554996405474</v>
      </c>
      <c r="F10" s="3">
        <f>'[1]BIP je EW'!F74</f>
        <v>69.358375269590226</v>
      </c>
      <c r="G10" s="3">
        <f>'[1]BIP je EW'!G74</f>
        <v>106.21315600287562</v>
      </c>
      <c r="H10" s="14">
        <f>'[1]BIP je EW'!H74</f>
        <v>80.152767792954705</v>
      </c>
      <c r="I10" s="3">
        <f>'[1]BIP je EW'!I74</f>
        <v>72.370596693026599</v>
      </c>
      <c r="J10" s="3">
        <f>'[1]BIP je EW'!J74</f>
        <v>100.32350826743351</v>
      </c>
      <c r="K10" s="3">
        <f>'[1]BIP je EW'!K74</f>
        <v>100</v>
      </c>
      <c r="L10" s="3">
        <f>'[1]BIP je EW'!L74</f>
        <v>106.64090582314883</v>
      </c>
      <c r="M10" s="3">
        <f>'[1]BIP je EW'!M74</f>
        <v>111.7900790797987</v>
      </c>
      <c r="N10" s="3">
        <f>'[1]BIP je EW'!N74</f>
        <v>109.58662832494608</v>
      </c>
      <c r="O10" s="3">
        <f>'[1]BIP je EW'!O74</f>
        <v>162.12796549245147</v>
      </c>
      <c r="P10" s="3">
        <f>'[1]BIP je EW'!P74</f>
        <v>109.44284687275341</v>
      </c>
      <c r="Q10" s="3">
        <f>'[1]BIP je EW'!Q74</f>
        <v>89.696261682242991</v>
      </c>
      <c r="R10" s="3">
        <f>'[1]BIP je EW'!R74</f>
        <v>90.708123652048883</v>
      </c>
      <c r="S10" s="3">
        <f>'[1]BIP je EW'!S74</f>
        <v>80.724299065420553</v>
      </c>
      <c r="T10" s="3">
        <f>'[1]BIP je EW'!T74</f>
        <v>76.860172537742628</v>
      </c>
      <c r="U10" s="3">
        <f>'[1]BIP je EW'!U74</f>
        <v>79.698058950395406</v>
      </c>
      <c r="V10" s="3">
        <f>'[1]BIP je EW'!V74</f>
        <v>96.182602444284697</v>
      </c>
      <c r="W10" s="3"/>
      <c r="X10" s="18" t="str">
        <f t="shared" ref="X10" si="4">HLOOKUP(Y10,$L10:$U179,ROW(L$173)-ROW(X10)+1,0)</f>
        <v>SL</v>
      </c>
      <c r="Y10" s="3">
        <f t="shared" ref="Y10" si="5">MIN(L10:U10)</f>
        <v>76.860172537742628</v>
      </c>
      <c r="Z10" s="18" t="str">
        <f t="shared" ref="Z10" si="6">HLOOKUP(AA10,$L10:$U179,ROW(N$173)-ROW(Z10)+1,0)</f>
        <v>HH</v>
      </c>
      <c r="AA10" s="6">
        <f t="shared" ref="AA10" si="7">MAX(L10:U10)</f>
        <v>162.12796549245147</v>
      </c>
    </row>
    <row r="11" spans="1:27" x14ac:dyDescent="0.35">
      <c r="B11" s="3"/>
      <c r="C11" s="3"/>
      <c r="D11" s="3"/>
      <c r="E11" s="3"/>
      <c r="F11" s="3"/>
      <c r="G11" s="3"/>
      <c r="H11" s="14"/>
      <c r="I11" s="3"/>
      <c r="J11" s="3"/>
      <c r="K11" s="3"/>
      <c r="L11" s="3"/>
      <c r="M11" s="3"/>
      <c r="N11" s="3"/>
      <c r="O11" s="3"/>
      <c r="P11" s="3"/>
      <c r="Q11" s="3"/>
      <c r="R11" s="3"/>
      <c r="S11" s="3"/>
      <c r="T11" s="3"/>
      <c r="U11" s="3"/>
      <c r="V11" s="3"/>
      <c r="W11" s="3"/>
      <c r="X11" s="11"/>
      <c r="Y11" s="3"/>
      <c r="Z11" s="11"/>
    </row>
    <row r="12" spans="1:27" x14ac:dyDescent="0.35">
      <c r="A12" s="4" t="s">
        <v>282</v>
      </c>
      <c r="X12" s="11"/>
      <c r="Y12" s="3"/>
      <c r="Z12" s="11"/>
    </row>
    <row r="13" spans="1:27" x14ac:dyDescent="0.35">
      <c r="A13" s="7">
        <f>'[1]BIP je ET'!A69</f>
        <v>2019</v>
      </c>
      <c r="B13" s="3">
        <f>'[1]BIP je ET'!B69</f>
        <v>85.180020915293071</v>
      </c>
      <c r="C13" s="3">
        <f>'[1]BIP je ET'!C69</f>
        <v>78.885513669637959</v>
      </c>
      <c r="D13" s="3">
        <f>'[1]BIP je ET'!D69</f>
        <v>79.916338827747623</v>
      </c>
      <c r="E13" s="3">
        <f>'[1]BIP je ET'!E69</f>
        <v>80.816443404212933</v>
      </c>
      <c r="F13" s="3">
        <f>'[1]BIP je ET'!F69</f>
        <v>77.343010806234744</v>
      </c>
      <c r="G13" s="3">
        <f>'[1]BIP je ET'!G69</f>
        <v>96.110751456600767</v>
      </c>
      <c r="H13" s="14">
        <f>'[1]BIP je ET'!H69</f>
        <v>84.487824311538276</v>
      </c>
      <c r="I13" s="3">
        <f>'[1]BIP je ET'!I69</f>
        <v>80.479059807778498</v>
      </c>
      <c r="J13" s="3">
        <f>'[1]BIP je ET'!J69</f>
        <v>99.794581943130325</v>
      </c>
      <c r="K13" s="3">
        <f>'[1]BIP je ET'!K69</f>
        <v>100</v>
      </c>
      <c r="L13" s="3">
        <f>'[1]BIP je ET'!L69</f>
        <v>105.11926696877644</v>
      </c>
      <c r="M13" s="3">
        <f>'[1]BIP je ET'!M69</f>
        <v>104.93999302823565</v>
      </c>
      <c r="N13" s="3">
        <f>'[1]BIP je ET'!N69</f>
        <v>95.094865793536172</v>
      </c>
      <c r="O13" s="3">
        <f>'[1]BIP je ET'!O69</f>
        <v>125.10333150739505</v>
      </c>
      <c r="P13" s="3">
        <f>'[1]BIP je ET'!P69</f>
        <v>106.98794880733031</v>
      </c>
      <c r="Q13" s="3">
        <f>'[1]BIP je ET'!Q69</f>
        <v>93.696778048901947</v>
      </c>
      <c r="R13" s="3">
        <f>'[1]BIP je ET'!R69</f>
        <v>94.400179273940537</v>
      </c>
      <c r="S13" s="3">
        <f>'[1]BIP je ET'!S69</f>
        <v>90.921766844280654</v>
      </c>
      <c r="T13" s="3">
        <f>'[1]BIP je ET'!T69</f>
        <v>85.925750709626016</v>
      </c>
      <c r="U13" s="3">
        <f>'[1]BIP je ET'!U69</f>
        <v>86.710074199492055</v>
      </c>
      <c r="V13" s="3">
        <f>'[1]BIP je ET'!V69</f>
        <v>97.232458542901242</v>
      </c>
      <c r="W13" s="3"/>
      <c r="X13" s="18" t="str">
        <f t="shared" ref="X13:X18" si="8">HLOOKUP(Y13,$L13:$U180,ROW(L$173)-ROW(X13)+1,0)</f>
        <v>SL</v>
      </c>
      <c r="Y13" s="3">
        <f>MIN(L13:U13)</f>
        <v>85.925750709626016</v>
      </c>
      <c r="Z13" s="18" t="str">
        <f t="shared" ref="Z13:Z18" si="9">HLOOKUP(AA13,$L13:$U180,ROW(N$173)-ROW(Z13)+1,0)</f>
        <v>HH</v>
      </c>
      <c r="AA13" s="6">
        <f>MAX(L13:U13)</f>
        <v>125.10333150739505</v>
      </c>
    </row>
    <row r="14" spans="1:27" x14ac:dyDescent="0.35">
      <c r="A14" s="7">
        <f>'[1]BIP je ET'!A70</f>
        <v>2020</v>
      </c>
      <c r="B14" s="3">
        <f>'[1]BIP je ET'!B70</f>
        <v>86.205057891529563</v>
      </c>
      <c r="C14" s="3">
        <f>'[1]BIP je ET'!C70</f>
        <v>79.298699979687186</v>
      </c>
      <c r="D14" s="3">
        <f>'[1]BIP je ET'!D70</f>
        <v>80.125177737152143</v>
      </c>
      <c r="E14" s="3">
        <f>'[1]BIP je ET'!E70</f>
        <v>81.940635791184235</v>
      </c>
      <c r="F14" s="3">
        <f>'[1]BIP je ET'!F70</f>
        <v>78.863243956936827</v>
      </c>
      <c r="G14" s="3">
        <f>'[1]BIP je ET'!G70</f>
        <v>98.009343895998384</v>
      </c>
      <c r="H14" s="14">
        <f>'[1]BIP je ET'!H70</f>
        <v>85.569012797074947</v>
      </c>
      <c r="I14" s="3">
        <f>'[1]BIP je ET'!I70</f>
        <v>81.252539102173472</v>
      </c>
      <c r="J14" s="3">
        <f>'[1]BIP je ET'!J70</f>
        <v>99.894627259800941</v>
      </c>
      <c r="K14" s="3">
        <f>'[1]BIP je ET'!K70</f>
        <v>100</v>
      </c>
      <c r="L14" s="3">
        <f>'[1]BIP je ET'!L70</f>
        <v>104.32028234816168</v>
      </c>
      <c r="M14" s="3">
        <f>'[1]BIP je ET'!M70</f>
        <v>104.93728417631525</v>
      </c>
      <c r="N14" s="3">
        <f>'[1]BIP je ET'!N70</f>
        <v>95.165549461710341</v>
      </c>
      <c r="O14" s="3">
        <f>'[1]BIP je ET'!O70</f>
        <v>122.28823887873249</v>
      </c>
      <c r="P14" s="3">
        <f>'[1]BIP je ET'!P70</f>
        <v>106.61563071297988</v>
      </c>
      <c r="Q14" s="3">
        <f>'[1]BIP je ET'!Q70</f>
        <v>93.676366036969327</v>
      </c>
      <c r="R14" s="3">
        <f>'[1]BIP je ET'!R70</f>
        <v>94.996699167174498</v>
      </c>
      <c r="S14" s="3">
        <f>'[1]BIP je ET'!S70</f>
        <v>92.03864513508023</v>
      </c>
      <c r="T14" s="3">
        <f>'[1]BIP je ET'!T70</f>
        <v>85.274476944952255</v>
      </c>
      <c r="U14" s="3">
        <f>'[1]BIP je ET'!U70</f>
        <v>88.335364615072109</v>
      </c>
      <c r="V14" s="3">
        <f>'[1]BIP je ET'!V70</f>
        <v>97.42661994718668</v>
      </c>
      <c r="X14" s="18" t="str">
        <f t="shared" si="8"/>
        <v>SL</v>
      </c>
      <c r="Y14" s="3">
        <f t="shared" ref="Y14:Y17" si="10">MIN(L14:U14)</f>
        <v>85.274476944952255</v>
      </c>
      <c r="Z14" s="18" t="str">
        <f t="shared" si="9"/>
        <v>HH</v>
      </c>
      <c r="AA14" s="6">
        <f t="shared" ref="AA14:AA17" si="11">MAX(L14:U14)</f>
        <v>122.28823887873249</v>
      </c>
    </row>
    <row r="15" spans="1:27" x14ac:dyDescent="0.35">
      <c r="A15" s="7">
        <f>'[1]BIP je ET'!A71</f>
        <v>2021</v>
      </c>
      <c r="B15" s="3">
        <f>'[1]BIP je ET'!B71</f>
        <v>85.473451274790904</v>
      </c>
      <c r="C15" s="3">
        <f>'[1]BIP je ET'!C71</f>
        <v>78.812178030528358</v>
      </c>
      <c r="D15" s="3">
        <f>'[1]BIP je ET'!D71</f>
        <v>78.866905404923088</v>
      </c>
      <c r="E15" s="3">
        <f>'[1]BIP je ET'!E71</f>
        <v>81.022688065863207</v>
      </c>
      <c r="F15" s="3">
        <f>'[1]BIP je ET'!F71</f>
        <v>77.720009993694447</v>
      </c>
      <c r="G15" s="3">
        <f>'[1]BIP je ET'!G71</f>
        <v>97.28147716321844</v>
      </c>
      <c r="H15" s="14">
        <f>'[1]BIP je ET'!H71</f>
        <v>84.681094071597684</v>
      </c>
      <c r="I15" s="3">
        <f>'[1]BIP je ET'!I71</f>
        <v>80.276730158352478</v>
      </c>
      <c r="J15" s="3">
        <f>'[1]BIP je ET'!J71</f>
        <v>99.854853485300936</v>
      </c>
      <c r="K15" s="3">
        <f>'[1]BIP je ET'!K71</f>
        <v>100</v>
      </c>
      <c r="L15" s="3">
        <f>'[1]BIP je ET'!L71</f>
        <v>105.09202526977026</v>
      </c>
      <c r="M15" s="3">
        <f>'[1]BIP je ET'!M71</f>
        <v>104.47336799400378</v>
      </c>
      <c r="N15" s="3">
        <f>'[1]BIP je ET'!N71</f>
        <v>98.287984961869299</v>
      </c>
      <c r="O15" s="3">
        <f>'[1]BIP je ET'!O71</f>
        <v>127.60282202895792</v>
      </c>
      <c r="P15" s="3">
        <f>'[1]BIP je ET'!P71</f>
        <v>106.23416177887761</v>
      </c>
      <c r="Q15" s="3">
        <f>'[1]BIP je ET'!Q71</f>
        <v>91.888451334277178</v>
      </c>
      <c r="R15" s="3">
        <f>'[1]BIP je ET'!R71</f>
        <v>93.884810774154403</v>
      </c>
      <c r="S15" s="3">
        <f>'[1]BIP je ET'!S71</f>
        <v>97.912031694288132</v>
      </c>
      <c r="T15" s="3">
        <f>'[1]BIP je ET'!T71</f>
        <v>83.923238908783745</v>
      </c>
      <c r="U15" s="3">
        <f>'[1]BIP je ET'!U71</f>
        <v>87.657787348458712</v>
      </c>
      <c r="V15" s="3">
        <f>'[1]BIP je ET'!V71</f>
        <v>97.266010731324286</v>
      </c>
      <c r="X15" s="18" t="str">
        <f t="shared" si="8"/>
        <v>SL</v>
      </c>
      <c r="Y15" s="3">
        <f t="shared" si="10"/>
        <v>83.923238908783745</v>
      </c>
      <c r="Z15" s="18" t="str">
        <f t="shared" si="9"/>
        <v>HH</v>
      </c>
      <c r="AA15" s="6">
        <f t="shared" si="11"/>
        <v>127.60282202895792</v>
      </c>
    </row>
    <row r="16" spans="1:27" x14ac:dyDescent="0.35">
      <c r="A16" s="7">
        <f>'[1]BIP je ET'!A72</f>
        <v>2022</v>
      </c>
      <c r="B16" s="3">
        <f>'[1]BIP je ET'!B72</f>
        <v>88.565502475578754</v>
      </c>
      <c r="C16" s="3">
        <f>'[1]BIP je ET'!C72</f>
        <v>82.549400062447035</v>
      </c>
      <c r="D16" s="3">
        <f>'[1]BIP je ET'!D72</f>
        <v>80.083857442348005</v>
      </c>
      <c r="E16" s="3">
        <f>'[1]BIP je ET'!E72</f>
        <v>83.303224943128598</v>
      </c>
      <c r="F16" s="3">
        <f>'[1]BIP je ET'!F72</f>
        <v>78.412284223203528</v>
      </c>
      <c r="G16" s="3">
        <f>'[1]BIP je ET'!G72</f>
        <v>96.289977251438501</v>
      </c>
      <c r="H16" s="14">
        <f>'[1]BIP je ET'!H72</f>
        <v>85.969490164592528</v>
      </c>
      <c r="I16" s="3">
        <f>'[1]BIP je ET'!I72</f>
        <v>82.261697667157321</v>
      </c>
      <c r="J16" s="3">
        <f>'[1]BIP je ET'!J72</f>
        <v>99.799277398635084</v>
      </c>
      <c r="K16" s="3">
        <f>'[1]BIP je ET'!K72</f>
        <v>100</v>
      </c>
      <c r="L16" s="3">
        <f>'[1]BIP je ET'!L72</f>
        <v>105.47080601275705</v>
      </c>
      <c r="M16" s="3">
        <f>'[1]BIP je ET'!M72</f>
        <v>104.62665596146125</v>
      </c>
      <c r="N16" s="3">
        <f>'[1]BIP je ET'!N72</f>
        <v>98.94843659396048</v>
      </c>
      <c r="O16" s="3">
        <f>'[1]BIP je ET'!O72</f>
        <v>133.61211472411793</v>
      </c>
      <c r="P16" s="3">
        <f>'[1]BIP je ET'!P72</f>
        <v>104.98015076497613</v>
      </c>
      <c r="Q16" s="3">
        <f>'[1]BIP je ET'!Q72</f>
        <v>92.002319461171325</v>
      </c>
      <c r="R16" s="3">
        <f>'[1]BIP je ET'!R72</f>
        <v>92.876577902671841</v>
      </c>
      <c r="S16" s="3">
        <f>'[1]BIP je ET'!S72</f>
        <v>96.11601766358892</v>
      </c>
      <c r="T16" s="3">
        <f>'[1]BIP je ET'!T72</f>
        <v>85.107498104286535</v>
      </c>
      <c r="U16" s="3">
        <f>'[1]BIP je ET'!U72</f>
        <v>90.848164503323076</v>
      </c>
      <c r="V16" s="3">
        <f>'[1]BIP je ET'!V72</f>
        <v>97.496543110754274</v>
      </c>
      <c r="X16" s="18" t="str">
        <f t="shared" si="8"/>
        <v>SL</v>
      </c>
      <c r="Y16" s="3">
        <f t="shared" si="10"/>
        <v>85.107498104286535</v>
      </c>
      <c r="Z16" s="18" t="str">
        <f t="shared" si="9"/>
        <v>HH</v>
      </c>
      <c r="AA16" s="6">
        <f t="shared" si="11"/>
        <v>133.61211472411793</v>
      </c>
    </row>
    <row r="17" spans="1:27" x14ac:dyDescent="0.35">
      <c r="A17" s="7">
        <f>'[1]BIP je ET'!A73</f>
        <v>2023</v>
      </c>
      <c r="B17" s="3">
        <f>'[1]BIP je ET'!B73</f>
        <v>91.138486415182655</v>
      </c>
      <c r="C17" s="3">
        <f>'[1]BIP je ET'!C73</f>
        <v>82.948235143933104</v>
      </c>
      <c r="D17" s="3">
        <f>'[1]BIP je ET'!D73</f>
        <v>81.358907257292401</v>
      </c>
      <c r="E17" s="3">
        <f>'[1]BIP je ET'!E73</f>
        <v>83.870555945618179</v>
      </c>
      <c r="F17" s="3">
        <f>'[1]BIP je ET'!F73</f>
        <v>79.769579370651684</v>
      </c>
      <c r="G17" s="3">
        <f>'[1]BIP je ET'!G73</f>
        <v>96.990489564051828</v>
      </c>
      <c r="H17" s="14">
        <f>'[1]BIP je ET'!H73</f>
        <v>87.168358120039997</v>
      </c>
      <c r="I17" s="3">
        <f>'[1]BIP je ET'!I73</f>
        <v>83.57481755707326</v>
      </c>
      <c r="J17" s="3">
        <f>'[1]BIP je ET'!J73</f>
        <v>99.835109891278904</v>
      </c>
      <c r="K17" s="3">
        <f>'[1]BIP je ET'!K73</f>
        <v>100</v>
      </c>
      <c r="L17" s="3">
        <f>'[1]BIP je ET'!L73</f>
        <v>106.59028531307844</v>
      </c>
      <c r="M17" s="3">
        <f>'[1]BIP je ET'!M73</f>
        <v>106.06901980808918</v>
      </c>
      <c r="N17" s="3">
        <f>'[1]BIP je ET'!N73</f>
        <v>96.066041148060677</v>
      </c>
      <c r="O17" s="3">
        <f>'[1]BIP je ET'!O73</f>
        <v>122.01442522499522</v>
      </c>
      <c r="P17" s="3">
        <f>'[1]BIP je ET'!P73</f>
        <v>106.12752920150635</v>
      </c>
      <c r="Q17" s="3">
        <f>'[1]BIP je ET'!Q73</f>
        <v>92.885257760473181</v>
      </c>
      <c r="R17" s="3">
        <f>'[1]BIP je ET'!R73</f>
        <v>93.076743048020248</v>
      </c>
      <c r="S17" s="3">
        <f>'[1]BIP je ET'!S73</f>
        <v>91.343801195719237</v>
      </c>
      <c r="T17" s="3">
        <f>'[1]BIP je ET'!T73</f>
        <v>86.673687793876724</v>
      </c>
      <c r="U17" s="3">
        <f>'[1]BIP je ET'!U73</f>
        <v>88.518329397246859</v>
      </c>
      <c r="V17" s="3">
        <f>'[1]BIP je ET'!V73</f>
        <v>97.714942235271579</v>
      </c>
      <c r="X17" s="18" t="str">
        <f t="shared" si="8"/>
        <v>SL</v>
      </c>
      <c r="Y17" s="3">
        <f t="shared" si="10"/>
        <v>86.673687793876724</v>
      </c>
      <c r="Z17" s="18" t="str">
        <f t="shared" si="9"/>
        <v>HH</v>
      </c>
      <c r="AA17" s="6">
        <f t="shared" si="11"/>
        <v>122.01442522499522</v>
      </c>
    </row>
    <row r="18" spans="1:27" x14ac:dyDescent="0.35">
      <c r="A18" s="7">
        <f>'[1]BIP je ET'!A74</f>
        <v>2024</v>
      </c>
      <c r="B18" s="3">
        <f>'[1]BIP je ET'!B74</f>
        <v>91.905603493086602</v>
      </c>
      <c r="C18" s="3">
        <f>'[1]BIP je ET'!C74</f>
        <v>84.095020272377582</v>
      </c>
      <c r="D18" s="3">
        <f>'[1]BIP je ET'!D74</f>
        <v>82.076099386630631</v>
      </c>
      <c r="E18" s="3">
        <f>'[1]BIP je ET'!E74</f>
        <v>83.574176109782712</v>
      </c>
      <c r="F18" s="3">
        <f>'[1]BIP je ET'!F74</f>
        <v>79.602869321135245</v>
      </c>
      <c r="G18" s="3">
        <f>'[1]BIP je ET'!G74</f>
        <v>98.617319887722218</v>
      </c>
      <c r="H18" s="14">
        <f>'[1]BIP je ET'!H74</f>
        <v>87.967564195862352</v>
      </c>
      <c r="I18" s="3">
        <f>'[1]BIP je ET'!I74</f>
        <v>84.046158644349717</v>
      </c>
      <c r="J18" s="3">
        <f>'[1]BIP je ET'!J74</f>
        <v>99.924108535190769</v>
      </c>
      <c r="K18" s="3">
        <f>'[1]BIP je ET'!K74</f>
        <v>100</v>
      </c>
      <c r="L18" s="3">
        <f>'[1]BIP je ET'!L74</f>
        <v>105.66586963301799</v>
      </c>
      <c r="M18" s="3">
        <f>'[1]BIP je ET'!M74</f>
        <v>105.17413452541844</v>
      </c>
      <c r="N18" s="3">
        <f>'[1]BIP je ET'!N74</f>
        <v>96.365526562012676</v>
      </c>
      <c r="O18" s="3">
        <f>'[1]BIP je ET'!O74</f>
        <v>124.61690404407943</v>
      </c>
      <c r="P18" s="3">
        <f>'[1]BIP je ET'!P74</f>
        <v>106.83750909657969</v>
      </c>
      <c r="Q18" s="3">
        <f>'[1]BIP je ET'!Q74</f>
        <v>94.510863915167903</v>
      </c>
      <c r="R18" s="3">
        <f>'[1]BIP je ET'!R74</f>
        <v>93.103233184322704</v>
      </c>
      <c r="S18" s="3">
        <f>'[1]BIP je ET'!S74</f>
        <v>91.251689364798835</v>
      </c>
      <c r="T18" s="3">
        <f>'[1]BIP je ET'!T74</f>
        <v>84.192743528433311</v>
      </c>
      <c r="U18" s="3">
        <f>'[1]BIP je ET'!U74</f>
        <v>88.927123401600994</v>
      </c>
      <c r="V18" s="3">
        <f>'[1]BIP je ET'!V74</f>
        <v>97.863603285164785</v>
      </c>
      <c r="X18" s="18" t="str">
        <f t="shared" si="8"/>
        <v>SL</v>
      </c>
      <c r="Y18" s="3">
        <f t="shared" ref="Y18:Y19" si="12">MIN(L18:U18)</f>
        <v>84.192743528433311</v>
      </c>
      <c r="Z18" s="18" t="str">
        <f t="shared" si="9"/>
        <v>HH</v>
      </c>
      <c r="AA18" s="6">
        <f t="shared" ref="AA18:AA19" si="13">MAX(L18:U18)</f>
        <v>124.61690404407943</v>
      </c>
    </row>
    <row r="19" spans="1:27" x14ac:dyDescent="0.35">
      <c r="A19">
        <f>A18+1</f>
        <v>2025</v>
      </c>
      <c r="B19" s="3">
        <f>'[1]BIP je ET'!B75</f>
        <v>91.868885526979327</v>
      </c>
      <c r="C19" s="3">
        <f>'[1]BIP je ET'!C75</f>
        <v>85.436207766011094</v>
      </c>
      <c r="D19" s="3">
        <f>'[1]BIP je ET'!D75</f>
        <v>82.659606656580948</v>
      </c>
      <c r="E19" s="3">
        <f>'[1]BIP je ET'!E75</f>
        <v>83.811396873424101</v>
      </c>
      <c r="F19" s="3">
        <f>'[1]BIP je ET'!F75</f>
        <v>81.009581442259204</v>
      </c>
      <c r="G19" s="3">
        <f>'[1]BIP je ET'!G75</f>
        <v>100.35703479576399</v>
      </c>
      <c r="H19" s="14">
        <f>'[1]BIP je ET'!H75</f>
        <v>88.925869894099847</v>
      </c>
      <c r="I19" s="3">
        <f>'[1]BIP je ET'!I75</f>
        <v>84.69692385274837</v>
      </c>
      <c r="J19" s="3">
        <f>'[1]BIP je ET'!J75</f>
        <v>100.01916288451839</v>
      </c>
      <c r="K19" s="3">
        <f>'[1]BIP je ET'!K75</f>
        <v>100</v>
      </c>
      <c r="L19" s="3">
        <f>'[1]BIP je ET'!L75</f>
        <v>104.91275844679777</v>
      </c>
      <c r="M19" s="3">
        <f>'[1]BIP je ET'!M75</f>
        <v>105.56732223903178</v>
      </c>
      <c r="N19" s="3">
        <f>'[1]BIP je ET'!N75</f>
        <v>97.218356026222892</v>
      </c>
      <c r="O19" s="3">
        <f>'[1]BIP je ET'!O75</f>
        <v>123.9485627836611</v>
      </c>
      <c r="P19" s="3">
        <f>'[1]BIP je ET'!P75</f>
        <v>106.50226928895611</v>
      </c>
      <c r="Q19" s="3">
        <f>'[1]BIP je ET'!Q75</f>
        <v>94.994452849218362</v>
      </c>
      <c r="R19" s="3">
        <f>'[1]BIP je ET'!R75</f>
        <v>93.218356026222892</v>
      </c>
      <c r="S19" s="3">
        <f>'[1]BIP je ET'!S75</f>
        <v>90.812909732728187</v>
      </c>
      <c r="T19" s="3">
        <f>'[1]BIP je ET'!T75</f>
        <v>84.337871911245585</v>
      </c>
      <c r="U19" s="3">
        <f>'[1]BIP je ET'!U75</f>
        <v>89.517902168431675</v>
      </c>
      <c r="V19" s="3">
        <f>'[1]BIP je ET'!V75</f>
        <v>98.043368633383764</v>
      </c>
      <c r="X19" s="18" t="str">
        <f t="shared" ref="X19" si="14">HLOOKUP(Y19,$L19:$U188,ROW(L$173)-ROW(X19)+1,0)</f>
        <v>SL</v>
      </c>
      <c r="Y19" s="3">
        <f t="shared" si="12"/>
        <v>84.337871911245585</v>
      </c>
      <c r="Z19" s="18" t="str">
        <f t="shared" ref="Z19" si="15">HLOOKUP(AA19,$L19:$U188,ROW(N$173)-ROW(Z19)+1,0)</f>
        <v>HH</v>
      </c>
      <c r="AA19" s="6">
        <f t="shared" si="13"/>
        <v>123.9485627836611</v>
      </c>
    </row>
    <row r="20" spans="1:27" x14ac:dyDescent="0.35">
      <c r="A20" s="7"/>
      <c r="B20" s="3"/>
      <c r="C20" s="3"/>
      <c r="D20" s="3"/>
      <c r="E20" s="3"/>
      <c r="F20" s="3"/>
      <c r="G20" s="3"/>
      <c r="H20" s="14"/>
      <c r="I20" s="3"/>
      <c r="J20" s="3"/>
      <c r="K20" s="3"/>
      <c r="L20" s="3"/>
      <c r="M20" s="3"/>
      <c r="N20" s="3"/>
      <c r="O20" s="3"/>
      <c r="P20" s="3"/>
      <c r="Q20" s="3"/>
      <c r="R20" s="3"/>
      <c r="S20" s="3"/>
      <c r="T20" s="3"/>
      <c r="U20" s="3"/>
      <c r="V20" s="3"/>
      <c r="X20" s="18"/>
      <c r="Y20" s="3"/>
      <c r="Z20" s="18"/>
      <c r="AA20" s="6"/>
    </row>
    <row r="21" spans="1:27" x14ac:dyDescent="0.35">
      <c r="A21" s="4" t="s">
        <v>283</v>
      </c>
      <c r="X21" s="11"/>
      <c r="Y21" s="3"/>
      <c r="Z21" s="11"/>
    </row>
    <row r="22" spans="1:27" x14ac:dyDescent="0.35">
      <c r="A22">
        <f>'[1]BIP je ET-Stunde'!A51</f>
        <v>2019</v>
      </c>
      <c r="B22" s="3">
        <f>'[1]BIP je ET-Stunde'!B51</f>
        <v>80.939460742750541</v>
      </c>
      <c r="C22" s="3">
        <f>'[1]BIP je ET-Stunde'!C51</f>
        <v>75.241648295743587</v>
      </c>
      <c r="D22" s="3">
        <f>'[1]BIP je ET-Stunde'!D51</f>
        <v>77.073088010852985</v>
      </c>
      <c r="E22" s="3">
        <f>'[1]BIP je ET-Stunde'!E51</f>
        <v>76.716974732915048</v>
      </c>
      <c r="F22" s="3">
        <f>'[1]BIP je ET-Stunde'!F51</f>
        <v>74.224181787349508</v>
      </c>
      <c r="G22" s="3">
        <f>'[1]BIP je ET-Stunde'!G51</f>
        <v>93.386467695438355</v>
      </c>
      <c r="H22" s="14">
        <f>'[1]BIP je ET-Stunde'!H51</f>
        <v>81.17686959470916</v>
      </c>
      <c r="I22" s="3">
        <f>'[1]BIP je ET-Stunde'!I51</f>
        <v>77.022214685433283</v>
      </c>
      <c r="J22" s="3">
        <f>'[1]BIP je ET-Stunde'!J51</f>
        <v>99.643886722062064</v>
      </c>
      <c r="K22" s="3">
        <f>'[1]BIP je ET-Stunde'!K51</f>
        <v>100</v>
      </c>
      <c r="L22" s="3">
        <f>'[1]BIP je ET-Stunde'!L51</f>
        <v>104.69730371375276</v>
      </c>
      <c r="M22" s="3">
        <f>'[1]BIP je ET-Stunde'!M51</f>
        <v>103.88333050703748</v>
      </c>
      <c r="N22" s="3">
        <f>'[1]BIP je ET-Stunde'!N51</f>
        <v>95.760556215024579</v>
      </c>
      <c r="O22" s="3">
        <f>'[1]BIP je ET-Stunde'!O51</f>
        <v>120.06104799050364</v>
      </c>
      <c r="P22" s="3">
        <f>'[1]BIP je ET-Stunde'!P51</f>
        <v>105.96913684924539</v>
      </c>
      <c r="Q22" s="3">
        <f>'[1]BIP je ET-Stunde'!Q51</f>
        <v>94.149567576733943</v>
      </c>
      <c r="R22" s="3">
        <f>'[1]BIP je ET-Stunde'!R51</f>
        <v>95.726640664744792</v>
      </c>
      <c r="S22" s="3">
        <f>'[1]BIP je ET-Stunde'!S51</f>
        <v>92.419874512463963</v>
      </c>
      <c r="T22" s="3">
        <f>'[1]BIP je ET-Stunde'!T51</f>
        <v>87.858232999830435</v>
      </c>
      <c r="U22" s="3">
        <f>'[1]BIP je ET-Stunde'!U51</f>
        <v>86.111582160420554</v>
      </c>
      <c r="V22" s="3">
        <f>'[1]BIP je ET-Stunde'!V51</f>
        <v>96.523656096320167</v>
      </c>
      <c r="X22" s="18" t="str">
        <f t="shared" ref="X22:X27" si="16">HLOOKUP(Y22,$L22:$U187,ROW(L$173)-ROW(X22)+1,0)</f>
        <v>SH</v>
      </c>
      <c r="Y22" s="3">
        <f t="shared" ref="Y22" si="17">MIN(L22:U22)</f>
        <v>86.111582160420554</v>
      </c>
      <c r="Z22" s="18" t="str">
        <f t="shared" ref="Z22:Z27" si="18">HLOOKUP(AA22,$L22:$U187,ROW(N$173)-ROW(Z22)+1,0)</f>
        <v>HH</v>
      </c>
      <c r="AA22" s="6">
        <f t="shared" ref="AA22" si="19">MAX(L22:U22)</f>
        <v>120.06104799050364</v>
      </c>
    </row>
    <row r="23" spans="1:27" x14ac:dyDescent="0.35">
      <c r="A23">
        <f>'[1]BIP je ET-Stunde'!A52</f>
        <v>2020</v>
      </c>
      <c r="B23" s="3">
        <f>'[1]BIP je ET-Stunde'!B52</f>
        <v>81.575898030127476</v>
      </c>
      <c r="C23" s="3">
        <f>'[1]BIP je ET-Stunde'!C52</f>
        <v>75.285548750206914</v>
      </c>
      <c r="D23" s="3">
        <f>'[1]BIP je ET-Stunde'!D52</f>
        <v>77.139546432709821</v>
      </c>
      <c r="E23" s="3">
        <f>'[1]BIP je ET-Stunde'!E52</f>
        <v>77.437510345969216</v>
      </c>
      <c r="F23" s="3">
        <f>'[1]BIP je ET-Stunde'!F52</f>
        <v>75.186227445787125</v>
      </c>
      <c r="G23" s="3">
        <f>'[1]BIP je ET-Stunde'!G52</f>
        <v>96.076808475417991</v>
      </c>
      <c r="H23" s="14">
        <f>'[1]BIP je ET-Stunde'!H52</f>
        <v>82.155272305909619</v>
      </c>
      <c r="I23" s="3">
        <f>'[1]BIP je ET-Stunde'!I52</f>
        <v>77.454063896705847</v>
      </c>
      <c r="J23" s="3">
        <f>'[1]BIP je ET-Stunde'!J52</f>
        <v>99.784803840423777</v>
      </c>
      <c r="K23" s="3">
        <f>'[1]BIP je ET-Stunde'!K52</f>
        <v>100</v>
      </c>
      <c r="L23" s="3">
        <f>'[1]BIP je ET-Stunde'!L52</f>
        <v>104.99917232246317</v>
      </c>
      <c r="M23" s="3">
        <f>'[1]BIP je ET-Stunde'!M52</f>
        <v>103.97285217679193</v>
      </c>
      <c r="N23" s="3">
        <f>'[1]BIP je ET-Stunde'!N52</f>
        <v>95.696076808475425</v>
      </c>
      <c r="O23" s="3">
        <f>'[1]BIP je ET-Stunde'!O52</f>
        <v>118.02681675219335</v>
      </c>
      <c r="P23" s="3">
        <f>'[1]BIP je ET-Stunde'!P52</f>
        <v>105.909617612978</v>
      </c>
      <c r="Q23" s="3">
        <f>'[1]BIP je ET-Stunde'!Q52</f>
        <v>93.941400430392321</v>
      </c>
      <c r="R23" s="3">
        <f>'[1]BIP je ET-Stunde'!R52</f>
        <v>95.679523257738779</v>
      </c>
      <c r="S23" s="3">
        <f>'[1]BIP je ET-Stunde'!S52</f>
        <v>93.179937096507203</v>
      </c>
      <c r="T23" s="3">
        <f>'[1]BIP je ET-Stunde'!T52</f>
        <v>87.137891077636155</v>
      </c>
      <c r="U23" s="3">
        <f>'[1]BIP je ET-Stunde'!U52</f>
        <v>87.170998179109418</v>
      </c>
      <c r="V23" s="3">
        <f>'[1]BIP je ET-Stunde'!V52</f>
        <v>96.705843403410043</v>
      </c>
      <c r="X23" s="18" t="str">
        <f t="shared" si="16"/>
        <v>SL</v>
      </c>
      <c r="Y23" s="3">
        <f t="shared" ref="Y23:Y26" si="20">MIN(L23:U23)</f>
        <v>87.137891077636155</v>
      </c>
      <c r="Z23" s="18" t="str">
        <f t="shared" si="18"/>
        <v>HH</v>
      </c>
      <c r="AA23" s="6">
        <f t="shared" ref="AA23:AA26" si="21">MAX(L23:U23)</f>
        <v>118.02681675219335</v>
      </c>
    </row>
    <row r="24" spans="1:27" x14ac:dyDescent="0.35">
      <c r="A24">
        <f>'[1]BIP je ET-Stunde'!A53</f>
        <v>2021</v>
      </c>
      <c r="B24" s="3">
        <f>'[1]BIP je ET-Stunde'!B53</f>
        <v>81.388712745719729</v>
      </c>
      <c r="C24" s="3">
        <f>'[1]BIP je ET-Stunde'!C53</f>
        <v>75.412175015852895</v>
      </c>
      <c r="D24" s="3">
        <f>'[1]BIP je ET-Stunde'!D53</f>
        <v>76.410906785034882</v>
      </c>
      <c r="E24" s="3">
        <f>'[1]BIP je ET-Stunde'!E53</f>
        <v>76.949904882688642</v>
      </c>
      <c r="F24" s="3">
        <f>'[1]BIP je ET-Stunde'!F53</f>
        <v>74.524413443246672</v>
      </c>
      <c r="G24" s="3">
        <f>'[1]BIP je ET-Stunde'!G53</f>
        <v>95.32339885859227</v>
      </c>
      <c r="H24" s="14">
        <f>'[1]BIP je ET-Stunde'!H53</f>
        <v>81.674064679771732</v>
      </c>
      <c r="I24" s="3">
        <f>'[1]BIP je ET-Stunde'!I53</f>
        <v>76.997463538363988</v>
      </c>
      <c r="J24" s="3">
        <f>'[1]BIP je ET-Stunde'!J53</f>
        <v>99.746353836398228</v>
      </c>
      <c r="K24" s="3">
        <f>'[1]BIP je ET-Stunde'!K53</f>
        <v>100</v>
      </c>
      <c r="L24" s="3">
        <f>'[1]BIP je ET-Stunde'!L53</f>
        <v>105.53265694356372</v>
      </c>
      <c r="M24" s="3">
        <f>'[1]BIP je ET-Stunde'!M53</f>
        <v>103.59860494610018</v>
      </c>
      <c r="N24" s="3">
        <f>'[1]BIP je ET-Stunde'!N53</f>
        <v>98.858592263792005</v>
      </c>
      <c r="O24" s="3">
        <f>'[1]BIP je ET-Stunde'!O53</f>
        <v>122.17818642993024</v>
      </c>
      <c r="P24" s="3">
        <f>'[1]BIP je ET-Stunde'!P53</f>
        <v>105.42168674698796</v>
      </c>
      <c r="Q24" s="3">
        <f>'[1]BIP je ET-Stunde'!Q53</f>
        <v>92.184527584020287</v>
      </c>
      <c r="R24" s="3">
        <f>'[1]BIP je ET-Stunde'!R53</f>
        <v>94.689283449587819</v>
      </c>
      <c r="S24" s="3">
        <f>'[1]BIP je ET-Stunde'!S53</f>
        <v>99.540266328471787</v>
      </c>
      <c r="T24" s="3">
        <f>'[1]BIP je ET-Stunde'!T53</f>
        <v>85.621433100824348</v>
      </c>
      <c r="U24" s="3">
        <f>'[1]BIP je ET-Stunde'!U53</f>
        <v>86.651870640456565</v>
      </c>
      <c r="V24" s="3">
        <f>'[1]BIP je ET-Stunde'!V53</f>
        <v>96.639188332276476</v>
      </c>
      <c r="X24" s="18" t="str">
        <f t="shared" si="16"/>
        <v>SL</v>
      </c>
      <c r="Y24" s="3">
        <f t="shared" si="20"/>
        <v>85.621433100824348</v>
      </c>
      <c r="Z24" s="18" t="str">
        <f t="shared" si="18"/>
        <v>HH</v>
      </c>
      <c r="AA24" s="6">
        <f t="shared" si="21"/>
        <v>122.17818642993024</v>
      </c>
    </row>
    <row r="25" spans="1:27" x14ac:dyDescent="0.35">
      <c r="A25">
        <f>'[1]BIP je ET-Stunde'!A54</f>
        <v>2022</v>
      </c>
      <c r="B25" s="3">
        <f>'[1]BIP je ET-Stunde'!B54</f>
        <v>85.946591078621509</v>
      </c>
      <c r="C25" s="3">
        <f>'[1]BIP je ET-Stunde'!C54</f>
        <v>79.516634342831566</v>
      </c>
      <c r="D25" s="3">
        <f>'[1]BIP je ET-Stunde'!D54</f>
        <v>78.770699686707431</v>
      </c>
      <c r="E25" s="3">
        <f>'[1]BIP je ET-Stunde'!E54</f>
        <v>80.948828882589879</v>
      </c>
      <c r="F25" s="3">
        <f>'[1]BIP je ET-Stunde'!F54</f>
        <v>76.279277935252878</v>
      </c>
      <c r="G25" s="3">
        <f>'[1]BIP je ET-Stunde'!G54</f>
        <v>94.838132179621056</v>
      </c>
      <c r="H25" s="14">
        <f>'[1]BIP je ET-Stunde'!H54</f>
        <v>84.022079665821266</v>
      </c>
      <c r="I25" s="3">
        <f>'[1]BIP je ET-Stunde'!I54</f>
        <v>80.173056840220795</v>
      </c>
      <c r="J25" s="3">
        <f>'[1]BIP je ET-Stunde'!J54</f>
        <v>99.716544830672831</v>
      </c>
      <c r="K25" s="3">
        <f>'[1]BIP je ET-Stunde'!K54</f>
        <v>100</v>
      </c>
      <c r="L25" s="3">
        <f>'[1]BIP je ET-Stunde'!L54</f>
        <v>105.50499776219601</v>
      </c>
      <c r="M25" s="3">
        <f>'[1]BIP je ET-Stunde'!M54</f>
        <v>104.6844696404595</v>
      </c>
      <c r="N25" s="3">
        <f>'[1]BIP je ET-Stunde'!N54</f>
        <v>98.672236312099059</v>
      </c>
      <c r="O25" s="3">
        <f>'[1]BIP je ET-Stunde'!O54</f>
        <v>128.13665522900192</v>
      </c>
      <c r="P25" s="3">
        <f>'[1]BIP je ET-Stunde'!P54</f>
        <v>103.25227510070117</v>
      </c>
      <c r="Q25" s="3">
        <f>'[1]BIP je ET-Stunde'!Q54</f>
        <v>92.316873041921525</v>
      </c>
      <c r="R25" s="3">
        <f>'[1]BIP je ET-Stunde'!R54</f>
        <v>93.540205877965093</v>
      </c>
      <c r="S25" s="3">
        <f>'[1]BIP je ET-Stunde'!S54</f>
        <v>97.389228703565564</v>
      </c>
      <c r="T25" s="3">
        <f>'[1]BIP je ET-Stunde'!T54</f>
        <v>86.931224824705353</v>
      </c>
      <c r="U25" s="3">
        <f>'[1]BIP je ET-Stunde'!U54</f>
        <v>90.243174697896464</v>
      </c>
      <c r="V25" s="3">
        <f>'[1]BIP je ET-Stunde'!V54</f>
        <v>97.090854841115913</v>
      </c>
      <c r="X25" s="18" t="str">
        <f t="shared" si="16"/>
        <v>SL</v>
      </c>
      <c r="Y25" s="3">
        <f t="shared" si="20"/>
        <v>86.931224824705353</v>
      </c>
      <c r="Z25" s="18" t="str">
        <f t="shared" si="18"/>
        <v>HH</v>
      </c>
      <c r="AA25" s="6">
        <f t="shared" si="21"/>
        <v>128.13665522900192</v>
      </c>
    </row>
    <row r="26" spans="1:27" x14ac:dyDescent="0.35">
      <c r="A26">
        <f>'[1]BIP je ET-Stunde'!A55</f>
        <v>2023</v>
      </c>
      <c r="B26" s="3">
        <f>'[1]BIP je ET-Stunde'!B55</f>
        <v>88.59574468085107</v>
      </c>
      <c r="C26" s="3">
        <f>'[1]BIP je ET-Stunde'!C55</f>
        <v>80.468085106382972</v>
      </c>
      <c r="D26" s="3">
        <f>'[1]BIP je ET-Stunde'!D55</f>
        <v>79.687943262411338</v>
      </c>
      <c r="E26" s="3">
        <f>'[1]BIP je ET-Stunde'!E55</f>
        <v>81.489361702127667</v>
      </c>
      <c r="F26" s="3">
        <f>'[1]BIP je ET-Stunde'!F55</f>
        <v>77.489361702127667</v>
      </c>
      <c r="G26" s="3">
        <f>'[1]BIP je ET-Stunde'!G55</f>
        <v>95.858156028368796</v>
      </c>
      <c r="H26" s="14">
        <f>'[1]BIP je ET-Stunde'!H55</f>
        <v>85.248226950354606</v>
      </c>
      <c r="I26" s="3">
        <f>'[1]BIP je ET-Stunde'!I55</f>
        <v>81.418439716312051</v>
      </c>
      <c r="J26" s="3">
        <f>'[1]BIP je ET-Stunde'!J55</f>
        <v>99.773049645390074</v>
      </c>
      <c r="K26" s="3">
        <f>'[1]BIP je ET-Stunde'!K55</f>
        <v>100</v>
      </c>
      <c r="L26" s="3">
        <f>'[1]BIP je ET-Stunde'!L55</f>
        <v>106.45390070921985</v>
      </c>
      <c r="M26" s="3">
        <f>'[1]BIP je ET-Stunde'!M55</f>
        <v>106.11347517730496</v>
      </c>
      <c r="N26" s="3">
        <f>'[1]BIP je ET-Stunde'!N55</f>
        <v>95.39007092198581</v>
      </c>
      <c r="O26" s="3">
        <f>'[1]BIP je ET-Stunde'!O55</f>
        <v>117.53191489361703</v>
      </c>
      <c r="P26" s="3">
        <f>'[1]BIP je ET-Stunde'!P55</f>
        <v>104.41134751773049</v>
      </c>
      <c r="Q26" s="3">
        <f>'[1]BIP je ET-Stunde'!Q55</f>
        <v>93.163120567375898</v>
      </c>
      <c r="R26" s="3">
        <f>'[1]BIP je ET-Stunde'!R55</f>
        <v>93.815602836879435</v>
      </c>
      <c r="S26" s="3">
        <f>'[1]BIP je ET-Stunde'!S55</f>
        <v>92.553191489361694</v>
      </c>
      <c r="T26" s="3">
        <f>'[1]BIP je ET-Stunde'!T55</f>
        <v>88.22695035460994</v>
      </c>
      <c r="U26" s="3">
        <f>'[1]BIP je ET-Stunde'!U55</f>
        <v>88</v>
      </c>
      <c r="V26" s="3">
        <f>'[1]BIP je ET-Stunde'!V55</f>
        <v>97.319148936170208</v>
      </c>
      <c r="X26" s="18" t="str">
        <f t="shared" si="16"/>
        <v>SH</v>
      </c>
      <c r="Y26" s="3">
        <f t="shared" si="20"/>
        <v>88</v>
      </c>
      <c r="Z26" s="18" t="str">
        <f t="shared" si="18"/>
        <v>HH</v>
      </c>
      <c r="AA26" s="6">
        <f t="shared" si="21"/>
        <v>117.53191489361703</v>
      </c>
    </row>
    <row r="27" spans="1:27" x14ac:dyDescent="0.35">
      <c r="A27">
        <f>'[1]BIP je ET-Stunde'!A56</f>
        <v>2024</v>
      </c>
      <c r="B27" s="3">
        <f>'[1]BIP je ET-Stunde'!B56</f>
        <v>89.452585015205955</v>
      </c>
      <c r="C27" s="3">
        <f>'[1]BIP je ET-Stunde'!C56</f>
        <v>82.015482444014367</v>
      </c>
      <c r="D27" s="3">
        <f>'[1]BIP je ET-Stunde'!D56</f>
        <v>80.522532485485215</v>
      </c>
      <c r="E27" s="3">
        <f>'[1]BIP je ET-Stunde'!E56</f>
        <v>81.047829693115844</v>
      </c>
      <c r="F27" s="3">
        <f>'[1]BIP je ET-Stunde'!F56</f>
        <v>77.84075200442355</v>
      </c>
      <c r="G27" s="3">
        <f>'[1]BIP je ET-Stunde'!G56</f>
        <v>97.788222283660474</v>
      </c>
      <c r="H27" s="14">
        <f>'[1]BIP je ET-Stunde'!H56</f>
        <v>86.245507326513689</v>
      </c>
      <c r="I27" s="3">
        <f>'[1]BIP je ET-Stunde'!I56</f>
        <v>82.056953276195742</v>
      </c>
      <c r="J27" s="3">
        <f>'[1]BIP je ET-Stunde'!J56</f>
        <v>99.875587503455904</v>
      </c>
      <c r="K27" s="3">
        <f>'[1]BIP je ET-Stunde'!K56</f>
        <v>100</v>
      </c>
      <c r="L27" s="3">
        <f>'[1]BIP je ET-Stunde'!L56</f>
        <v>105.58473873375725</v>
      </c>
      <c r="M27" s="3">
        <f>'[1]BIP je ET-Stunde'!M56</f>
        <v>105.01797069394524</v>
      </c>
      <c r="N27" s="3">
        <f>'[1]BIP je ET-Stunde'!N56</f>
        <v>95.866740392590529</v>
      </c>
      <c r="O27" s="3">
        <f>'[1]BIP je ET-Stunde'!O56</f>
        <v>120.27923693668787</v>
      </c>
      <c r="P27" s="3">
        <f>'[1]BIP je ET-Stunde'!P56</f>
        <v>105.19767763339783</v>
      </c>
      <c r="Q27" s="3">
        <f>'[1]BIP je ET-Stunde'!Q56</f>
        <v>94.816145977329285</v>
      </c>
      <c r="R27" s="3">
        <f>'[1]BIP je ET-Stunde'!R56</f>
        <v>93.862316837157863</v>
      </c>
      <c r="S27" s="3">
        <f>'[1]BIP je ET-Stunde'!S56</f>
        <v>92.562897428808384</v>
      </c>
      <c r="T27" s="3">
        <f>'[1]BIP je ET-Stunde'!T56</f>
        <v>85.637268454520324</v>
      </c>
      <c r="U27" s="3">
        <f>'[1]BIP je ET-Stunde'!U56</f>
        <v>88.595521150124412</v>
      </c>
      <c r="V27" s="3">
        <f>'[1]BIP je ET-Stunde'!V56</f>
        <v>97.525573679845166</v>
      </c>
      <c r="X27" s="18" t="str">
        <f t="shared" si="16"/>
        <v>SL</v>
      </c>
      <c r="Y27" s="3">
        <f t="shared" ref="Y27:Y28" si="22">MIN(L27:U27)</f>
        <v>85.637268454520324</v>
      </c>
      <c r="Z27" s="18" t="str">
        <f t="shared" si="18"/>
        <v>HH</v>
      </c>
      <c r="AA27" s="6">
        <f t="shared" ref="AA27:AA28" si="23">MAX(L27:U27)</f>
        <v>120.27923693668787</v>
      </c>
    </row>
    <row r="28" spans="1:27" x14ac:dyDescent="0.35">
      <c r="A28">
        <f>A27+1</f>
        <v>2025</v>
      </c>
      <c r="B28" s="3">
        <f>'[1]BIP je ET-Stunde'!B57</f>
        <v>89.312977099236633</v>
      </c>
      <c r="C28" s="3">
        <f>'[1]BIP je ET-Stunde'!C57</f>
        <v>83.808758537565282</v>
      </c>
      <c r="D28" s="3">
        <f>'[1]BIP je ET-Stunde'!D57</f>
        <v>81.357975090397744</v>
      </c>
      <c r="E28" s="3">
        <f>'[1]BIP je ET-Stunde'!E57</f>
        <v>81.866880942815058</v>
      </c>
      <c r="F28" s="3">
        <f>'[1]BIP je ET-Stunde'!F57</f>
        <v>78.920583902504347</v>
      </c>
      <c r="G28" s="3">
        <f>'[1]BIP je ET-Stunde'!G57</f>
        <v>99.250033480648185</v>
      </c>
      <c r="H28" s="14">
        <f>'[1]BIP je ET-Stunde'!H57</f>
        <v>87.263961430293278</v>
      </c>
      <c r="I28" s="3">
        <f>'[1]BIP je ET-Stunde'!I57</f>
        <v>82.884692647649658</v>
      </c>
      <c r="J28" s="3">
        <f>'[1]BIP je ET-Stunde'!J57</f>
        <v>99.959823222177576</v>
      </c>
      <c r="K28" s="3">
        <f>'[1]BIP je ET-Stunde'!K57</f>
        <v>100</v>
      </c>
      <c r="L28" s="3">
        <f>'[1]BIP je ET-Stunde'!L57</f>
        <v>104.99531270925407</v>
      </c>
      <c r="M28" s="3">
        <f>'[1]BIP je ET-Stunde'!M57</f>
        <v>105.86580956207312</v>
      </c>
      <c r="N28" s="3">
        <f>'[1]BIP je ET-Stunde'!N57</f>
        <v>96.852819070577183</v>
      </c>
      <c r="O28" s="3">
        <f>'[1]BIP je ET-Stunde'!O57</f>
        <v>119.92768179991964</v>
      </c>
      <c r="P28" s="3">
        <f>'[1]BIP je ET-Stunde'!P57</f>
        <v>105.00870496852819</v>
      </c>
      <c r="Q28" s="3">
        <f>'[1]BIP je ET-Stunde'!Q57</f>
        <v>95.419847328244273</v>
      </c>
      <c r="R28" s="3">
        <f>'[1]BIP je ET-Stunde'!R57</f>
        <v>93.558323289138883</v>
      </c>
      <c r="S28" s="3">
        <f>'[1]BIP je ET-Stunde'!S57</f>
        <v>91.616445694388631</v>
      </c>
      <c r="T28" s="3">
        <f>'[1]BIP je ET-Stunde'!T57</f>
        <v>85.268514798446489</v>
      </c>
      <c r="U28" s="3">
        <f>'[1]BIP je ET-Stunde'!U57</f>
        <v>89.219231284317672</v>
      </c>
      <c r="V28" s="3">
        <f>'[1]BIP je ET-Stunde'!V57</f>
        <v>97.723315923396271</v>
      </c>
      <c r="X28" s="18" t="str">
        <f t="shared" ref="X28" si="24">HLOOKUP(Y28,$L28:$U197,ROW(L$173)-ROW(X28)+1,0)</f>
        <v>SL</v>
      </c>
      <c r="Y28" s="3">
        <f t="shared" si="22"/>
        <v>85.268514798446489</v>
      </c>
      <c r="Z28" s="18" t="str">
        <f t="shared" ref="Z28" si="25">HLOOKUP(AA28,$L28:$U197,ROW(N$173)-ROW(Z28)+1,0)</f>
        <v>HH</v>
      </c>
      <c r="AA28" s="6">
        <f t="shared" si="23"/>
        <v>119.92768179991964</v>
      </c>
    </row>
    <row r="29" spans="1:27" x14ac:dyDescent="0.35">
      <c r="B29" s="3"/>
      <c r="C29" s="3"/>
      <c r="D29" s="3"/>
      <c r="E29" s="3"/>
      <c r="F29" s="3"/>
      <c r="G29" s="3"/>
      <c r="H29" s="14"/>
      <c r="I29" s="3"/>
      <c r="J29" s="3"/>
      <c r="K29" s="3"/>
      <c r="L29" s="3"/>
      <c r="M29" s="3"/>
      <c r="N29" s="3"/>
      <c r="O29" s="3"/>
      <c r="P29" s="3"/>
      <c r="Q29" s="3"/>
      <c r="R29" s="3"/>
      <c r="S29" s="3"/>
      <c r="T29" s="3"/>
      <c r="U29" s="3"/>
      <c r="V29" s="3"/>
      <c r="X29" s="18"/>
      <c r="Y29" s="3"/>
      <c r="Z29" s="18"/>
      <c r="AA29" s="6"/>
    </row>
    <row r="30" spans="1:27" x14ac:dyDescent="0.35">
      <c r="A30" s="4" t="s">
        <v>284</v>
      </c>
      <c r="B30" s="3"/>
      <c r="X30" s="11"/>
      <c r="Y30" s="3"/>
      <c r="Z30" s="11"/>
    </row>
    <row r="31" spans="1:27" x14ac:dyDescent="0.35">
      <c r="A31">
        <f>'[1]BWS je ET-Stunde VG'!A68</f>
        <v>2019</v>
      </c>
      <c r="B31" s="3">
        <f>'[1]BWS je ET-Stunde VG'!B68</f>
        <v>73.031588873173021</v>
      </c>
      <c r="C31" s="3">
        <f>'[1]BWS je ET-Stunde VG'!C68</f>
        <v>62.501964482162506</v>
      </c>
      <c r="D31" s="3">
        <f>'[1]BWS je ET-Stunde VG'!D68</f>
        <v>67.342448530567339</v>
      </c>
      <c r="E31" s="3">
        <f>'[1]BWS je ET-Stunde VG'!E68</f>
        <v>74.477447744774466</v>
      </c>
      <c r="F31" s="3">
        <f>'[1]BWS je ET-Stunde VG'!F68</f>
        <v>65.079365079365076</v>
      </c>
      <c r="G31" s="3">
        <f>'[1]BWS je ET-Stunde VG'!G68</f>
        <v>97.626905547697618</v>
      </c>
      <c r="H31" s="14">
        <f>'[1]BWS je ET-Stunde VG'!H68</f>
        <v>71.507150715071504</v>
      </c>
      <c r="I31" s="3">
        <f>'[1]BWS je ET-Stunde VG'!I68</f>
        <v>68.411126826968399</v>
      </c>
      <c r="J31" s="3">
        <f>'[1]BWS je ET-Stunde VG'!J68</f>
        <v>99.952852428099945</v>
      </c>
      <c r="K31" s="3">
        <f>'[1]BWS je ET-Stunde VG'!K68</f>
        <v>100</v>
      </c>
      <c r="L31" s="3">
        <f>'[1]BWS je ET-Stunde VG'!L68</f>
        <v>106.0977526324061</v>
      </c>
      <c r="M31" s="3">
        <f>'[1]BWS je ET-Stunde VG'!M68</f>
        <v>105.64199277070563</v>
      </c>
      <c r="N31" s="3">
        <f>'[1]BWS je ET-Stunde VG'!N68</f>
        <v>100.66006600660064</v>
      </c>
      <c r="O31" s="3">
        <f>'[1]BWS je ET-Stunde VG'!O68</f>
        <v>139.55681282413954</v>
      </c>
      <c r="P31" s="3">
        <f>'[1]BWS je ET-Stunde VG'!P68</f>
        <v>101.80732358950179</v>
      </c>
      <c r="Q31" s="3">
        <f>'[1]BWS je ET-Stunde VG'!Q68</f>
        <v>103.08030803080308</v>
      </c>
      <c r="R31" s="3">
        <f>'[1]BWS je ET-Stunde VG'!R68</f>
        <v>88.008800880088003</v>
      </c>
      <c r="S31" s="3">
        <f>'[1]BWS je ET-Stunde VG'!S68</f>
        <v>91.73345906019172</v>
      </c>
      <c r="T31" s="3">
        <f>'[1]BWS je ET-Stunde VG'!T68</f>
        <v>82.64969354078265</v>
      </c>
      <c r="U31" s="3">
        <f>'[1]BWS je ET-Stunde VG'!U68</f>
        <v>86.500078579286495</v>
      </c>
      <c r="V31" s="3">
        <f>'[1]BWS je ET-Stunde VG'!V68</f>
        <v>95.961024673895963</v>
      </c>
      <c r="X31" s="18" t="str">
        <f t="shared" ref="X31:X36" si="26">HLOOKUP(Y31,$L31:$U194,ROW(L$173)-ROW(X31)+1,0)</f>
        <v>SL</v>
      </c>
      <c r="Y31" s="3">
        <f t="shared" ref="Y31:Y35" si="27">MIN(L31:U31)</f>
        <v>82.64969354078265</v>
      </c>
      <c r="Z31" s="18" t="str">
        <f t="shared" ref="Z31:Z36" si="28">HLOOKUP(AA31,$L31:$U194,ROW(N$173)-ROW(Z31)+1,0)</f>
        <v>HH</v>
      </c>
      <c r="AA31" s="6">
        <f t="shared" ref="AA31:AA35" si="29">MAX(L31:U31)</f>
        <v>139.55681282413954</v>
      </c>
    </row>
    <row r="32" spans="1:27" x14ac:dyDescent="0.35">
      <c r="A32">
        <f>'[1]BWS je ET-Stunde VG'!A69</f>
        <v>2020</v>
      </c>
      <c r="B32" s="3">
        <f>'[1]BWS je ET-Stunde VG'!B69</f>
        <v>71.700487651407897</v>
      </c>
      <c r="C32" s="3">
        <f>'[1]BWS je ET-Stunde VG'!C69</f>
        <v>62.199150542708828</v>
      </c>
      <c r="D32" s="3">
        <f>'[1]BWS je ET-Stunde VG'!D69</f>
        <v>68.853232656913647</v>
      </c>
      <c r="E32" s="3">
        <f>'[1]BWS je ET-Stunde VG'!E69</f>
        <v>74.547742645902161</v>
      </c>
      <c r="F32" s="3">
        <f>'[1]BWS je ET-Stunde VG'!F69</f>
        <v>67.516123957841756</v>
      </c>
      <c r="G32" s="3">
        <f>'[1]BWS je ET-Stunde VG'!G69</f>
        <v>95.894289759320444</v>
      </c>
      <c r="H32" s="14">
        <f>'[1]BWS je ET-Stunde VG'!H69</f>
        <v>72.203869749882017</v>
      </c>
      <c r="I32" s="3">
        <f>'[1]BWS je ET-Stunde VG'!I69</f>
        <v>69.356614755387767</v>
      </c>
      <c r="J32" s="3">
        <f>'[1]BWS je ET-Stunde VG'!J69</f>
        <v>99.921346547113416</v>
      </c>
      <c r="K32" s="3">
        <f>'[1]BWS je ET-Stunde VG'!K69</f>
        <v>100</v>
      </c>
      <c r="L32" s="3">
        <f>'[1]BWS je ET-Stunde VG'!L69</f>
        <v>108.44738084001888</v>
      </c>
      <c r="M32" s="3">
        <f>'[1]BWS je ET-Stunde VG'!M69</f>
        <v>105.99339310995752</v>
      </c>
      <c r="N32" s="3">
        <f>'[1]BWS je ET-Stunde VG'!N69</f>
        <v>99.276388233443441</v>
      </c>
      <c r="O32" s="3">
        <f>'[1]BWS je ET-Stunde VG'!O69</f>
        <v>117.28802894447065</v>
      </c>
      <c r="P32" s="3">
        <f>'[1]BWS je ET-Stunde VG'!P69</f>
        <v>103.30344502123643</v>
      </c>
      <c r="Q32" s="3">
        <f>'[1]BWS je ET-Stunde VG'!Q69</f>
        <v>100.1887682869278</v>
      </c>
      <c r="R32" s="3">
        <f>'[1]BWS je ET-Stunde VG'!R69</f>
        <v>87.57275444392009</v>
      </c>
      <c r="S32" s="3">
        <f>'[1]BWS je ET-Stunde VG'!S69</f>
        <v>91.584080541135748</v>
      </c>
      <c r="T32" s="3">
        <f>'[1]BWS je ET-Stunde VG'!T69</f>
        <v>82.837816580147859</v>
      </c>
      <c r="U32" s="3">
        <f>'[1]BWS je ET-Stunde VG'!U69</f>
        <v>91.67846468459966</v>
      </c>
      <c r="V32" s="3">
        <f>'[1]BWS je ET-Stunde VG'!V69</f>
        <v>96.03586597451627</v>
      </c>
      <c r="X32" s="18" t="str">
        <f t="shared" si="26"/>
        <v>SL</v>
      </c>
      <c r="Y32" s="3">
        <f t="shared" si="27"/>
        <v>82.837816580147859</v>
      </c>
      <c r="Z32" s="18" t="str">
        <f t="shared" si="28"/>
        <v>HH</v>
      </c>
      <c r="AA32" s="6">
        <f t="shared" si="29"/>
        <v>117.28802894447065</v>
      </c>
    </row>
    <row r="33" spans="1:27" x14ac:dyDescent="0.35">
      <c r="A33">
        <f>'[1]BWS je ET-Stunde VG'!A70</f>
        <v>2021</v>
      </c>
      <c r="B33" s="3">
        <f>'[1]BWS je ET-Stunde VG'!B70</f>
        <v>75.731780167264048</v>
      </c>
      <c r="C33" s="3">
        <f>'[1]BWS je ET-Stunde VG'!C70</f>
        <v>65.053763440860223</v>
      </c>
      <c r="D33" s="3">
        <f>'[1]BWS je ET-Stunde VG'!D70</f>
        <v>66.427718040621258</v>
      </c>
      <c r="E33" s="3">
        <f>'[1]BWS je ET-Stunde VG'!E70</f>
        <v>74.641577060931908</v>
      </c>
      <c r="F33" s="3">
        <f>'[1]BWS je ET-Stunde VG'!F70</f>
        <v>67.278972520908013</v>
      </c>
      <c r="G33" s="3">
        <f>'[1]BWS je ET-Stunde VG'!G70</f>
        <v>91.1589008363202</v>
      </c>
      <c r="H33" s="14">
        <f>'[1]BWS je ET-Stunde VG'!H70</f>
        <v>71.535244922341704</v>
      </c>
      <c r="I33" s="3">
        <f>'[1]BWS je ET-Stunde VG'!I70</f>
        <v>69.22043010752688</v>
      </c>
      <c r="J33" s="3">
        <f>'[1]BWS je ET-Stunde VG'!J70</f>
        <v>99.850657108721634</v>
      </c>
      <c r="K33" s="3">
        <f>'[1]BWS je ET-Stunde VG'!K70</f>
        <v>100</v>
      </c>
      <c r="L33" s="3">
        <f>'[1]BWS je ET-Stunde VG'!L70</f>
        <v>110.8721624850657</v>
      </c>
      <c r="M33" s="3">
        <f>'[1]BWS je ET-Stunde VG'!M70</f>
        <v>103.92771804062129</v>
      </c>
      <c r="N33" s="3">
        <f>'[1]BWS je ET-Stunde VG'!N70</f>
        <v>117.98088410991639</v>
      </c>
      <c r="O33" s="3">
        <f>'[1]BWS je ET-Stunde VG'!O70</f>
        <v>131.25746714456392</v>
      </c>
      <c r="P33" s="3">
        <f>'[1]BWS je ET-Stunde VG'!P70</f>
        <v>103.44982078853047</v>
      </c>
      <c r="Q33" s="3">
        <f>'[1]BWS je ET-Stunde VG'!Q70</f>
        <v>93.57825567502988</v>
      </c>
      <c r="R33" s="3">
        <f>'[1]BWS je ET-Stunde VG'!R70</f>
        <v>87.55973715651136</v>
      </c>
      <c r="S33" s="3">
        <f>'[1]BWS je ET-Stunde VG'!S70</f>
        <v>97.416367980884118</v>
      </c>
      <c r="T33" s="3">
        <f>'[1]BWS je ET-Stunde VG'!T70</f>
        <v>86.111111111111114</v>
      </c>
      <c r="U33" s="3">
        <f>'[1]BWS je ET-Stunde VG'!U70</f>
        <v>85.125448028673844</v>
      </c>
      <c r="V33" s="3">
        <f>'[1]BWS je ET-Stunde VG'!V70</f>
        <v>95.937873357228199</v>
      </c>
      <c r="X33" s="18" t="str">
        <f t="shared" si="26"/>
        <v>SH</v>
      </c>
      <c r="Y33" s="3">
        <f t="shared" si="27"/>
        <v>85.125448028673844</v>
      </c>
      <c r="Z33" s="18" t="str">
        <f t="shared" si="28"/>
        <v>HH</v>
      </c>
      <c r="AA33" s="6">
        <f t="shared" si="29"/>
        <v>131.25746714456392</v>
      </c>
    </row>
    <row r="34" spans="1:27" x14ac:dyDescent="0.35">
      <c r="A34">
        <f>'[1]BWS je ET-Stunde VG'!A71</f>
        <v>2022</v>
      </c>
      <c r="B34" s="3">
        <f>'[1]BWS je ET-Stunde VG'!B71</f>
        <v>84.523145566090349</v>
      </c>
      <c r="C34" s="3">
        <f>'[1]BWS je ET-Stunde VG'!C71</f>
        <v>66.968767428890132</v>
      </c>
      <c r="D34" s="3">
        <f>'[1]BWS je ET-Stunde VG'!D71</f>
        <v>68.404907975460134</v>
      </c>
      <c r="E34" s="3">
        <f>'[1]BWS je ET-Stunde VG'!E71</f>
        <v>82.348020078081433</v>
      </c>
      <c r="F34" s="3">
        <f>'[1]BWS je ET-Stunde VG'!F71</f>
        <v>68.614054656999443</v>
      </c>
      <c r="G34" s="3">
        <f>'[1]BWS je ET-Stunde VG'!G71</f>
        <v>92.428890128276635</v>
      </c>
      <c r="H34" s="14">
        <f>'[1]BWS je ET-Stunde VG'!H71</f>
        <v>75.05577244841048</v>
      </c>
      <c r="I34" s="3">
        <f>'[1]BWS je ET-Stunde VG'!I71</f>
        <v>73.00613496932516</v>
      </c>
      <c r="J34" s="3">
        <f>'[1]BWS je ET-Stunde VG'!J71</f>
        <v>99.874511991076403</v>
      </c>
      <c r="K34" s="3">
        <f>'[1]BWS je ET-Stunde VG'!K71</f>
        <v>100</v>
      </c>
      <c r="L34" s="3">
        <f>'[1]BWS je ET-Stunde VG'!L71</f>
        <v>111.90741773563859</v>
      </c>
      <c r="M34" s="3">
        <f>'[1]BWS je ET-Stunde VG'!M71</f>
        <v>104.08533184606806</v>
      </c>
      <c r="N34" s="3">
        <f>'[1]BWS je ET-Stunde VG'!N71</f>
        <v>118.50250976017847</v>
      </c>
      <c r="O34" s="3">
        <f>'[1]BWS je ET-Stunde VG'!O71</f>
        <v>142.24762967094256</v>
      </c>
      <c r="P34" s="3">
        <f>'[1]BWS je ET-Stunde VG'!P71</f>
        <v>100.82264361405467</v>
      </c>
      <c r="Q34" s="3">
        <f>'[1]BWS je ET-Stunde VG'!Q71</f>
        <v>91.466815393195759</v>
      </c>
      <c r="R34" s="3">
        <f>'[1]BWS je ET-Stunde VG'!R71</f>
        <v>87.437255995538209</v>
      </c>
      <c r="S34" s="3">
        <f>'[1]BWS je ET-Stunde VG'!S71</f>
        <v>95.761293920803141</v>
      </c>
      <c r="T34" s="3">
        <f>'[1]BWS je ET-Stunde VG'!T71</f>
        <v>93.293363078639146</v>
      </c>
      <c r="U34" s="3">
        <f>'[1]BWS je ET-Stunde VG'!U71</f>
        <v>84.202453987730067</v>
      </c>
      <c r="V34" s="3">
        <f>'[1]BWS je ET-Stunde VG'!V71</f>
        <v>96.486335750139446</v>
      </c>
      <c r="X34" s="18" t="str">
        <f t="shared" si="26"/>
        <v>SH</v>
      </c>
      <c r="Y34" s="3">
        <f t="shared" si="27"/>
        <v>84.202453987730067</v>
      </c>
      <c r="Z34" s="18" t="str">
        <f t="shared" si="28"/>
        <v>HH</v>
      </c>
      <c r="AA34" s="6">
        <f t="shared" si="29"/>
        <v>142.24762967094256</v>
      </c>
    </row>
    <row r="35" spans="1:27" x14ac:dyDescent="0.35">
      <c r="A35">
        <f>'[1]BWS je ET-Stunde VG'!A72</f>
        <v>2023</v>
      </c>
      <c r="B35" s="3">
        <f>'[1]BWS je ET-Stunde VG'!B72</f>
        <v>78.179282363382768</v>
      </c>
      <c r="C35" s="3">
        <f>'[1]BWS je ET-Stunde VG'!C72</f>
        <v>69.418029669075693</v>
      </c>
      <c r="D35" s="3">
        <f>'[1]BWS je ET-Stunde VG'!D72</f>
        <v>70.711297071129707</v>
      </c>
      <c r="E35" s="3">
        <f>'[1]BWS je ET-Stunde VG'!E72</f>
        <v>75.630784835805756</v>
      </c>
      <c r="F35" s="3">
        <f>'[1]BWS je ET-Stunde VG'!F72</f>
        <v>68.378344110561684</v>
      </c>
      <c r="G35" s="3">
        <f>'[1]BWS je ET-Stunde VG'!G72</f>
        <v>96.46253328261696</v>
      </c>
      <c r="H35" s="14">
        <f>'[1]BWS je ET-Stunde VG'!H72</f>
        <v>74.578420185114751</v>
      </c>
      <c r="I35" s="3">
        <f>'[1]BWS je ET-Stunde VG'!I72</f>
        <v>72.00456447318372</v>
      </c>
      <c r="J35" s="3">
        <f>'[1]BWS je ET-Stunde VG'!J72</f>
        <v>99.936604539114981</v>
      </c>
      <c r="K35" s="3">
        <f>'[1]BWS je ET-Stunde VG'!K72</f>
        <v>100</v>
      </c>
      <c r="L35" s="3">
        <f>'[1]BWS je ET-Stunde VG'!L72</f>
        <v>113.32572587802711</v>
      </c>
      <c r="M35" s="3">
        <f>'[1]BWS je ET-Stunde VG'!M72</f>
        <v>106.59312793204006</v>
      </c>
      <c r="N35" s="3">
        <f>'[1]BWS je ET-Stunde VG'!N72</f>
        <v>119.17078737162419</v>
      </c>
      <c r="O35" s="3">
        <f>'[1]BWS je ET-Stunde VG'!O72</f>
        <v>128.75618105743627</v>
      </c>
      <c r="P35" s="3">
        <f>'[1]BWS je ET-Stunde VG'!P72</f>
        <v>100.54520096361099</v>
      </c>
      <c r="Q35" s="3">
        <f>'[1]BWS je ET-Stunde VG'!Q72</f>
        <v>91.974134651958934</v>
      </c>
      <c r="R35" s="3">
        <f>'[1]BWS je ET-Stunde VG'!R72</f>
        <v>85.862812222644862</v>
      </c>
      <c r="S35" s="3">
        <f>'[1]BWS je ET-Stunde VG'!S72</f>
        <v>87.739317864840871</v>
      </c>
      <c r="T35" s="3">
        <f>'[1]BWS je ET-Stunde VG'!T72</f>
        <v>91.834664638011915</v>
      </c>
      <c r="U35" s="3">
        <f>'[1]BWS je ET-Stunde VG'!U72</f>
        <v>84.810447571953844</v>
      </c>
      <c r="V35" s="3">
        <f>'[1]BWS je ET-Stunde VG'!V72</f>
        <v>96.42449600608596</v>
      </c>
      <c r="X35" s="18" t="str">
        <f t="shared" si="26"/>
        <v>SH</v>
      </c>
      <c r="Y35" s="3">
        <f t="shared" si="27"/>
        <v>84.810447571953844</v>
      </c>
      <c r="Z35" s="18" t="str">
        <f t="shared" si="28"/>
        <v>HH</v>
      </c>
      <c r="AA35" s="6">
        <f t="shared" si="29"/>
        <v>128.75618105743627</v>
      </c>
    </row>
    <row r="36" spans="1:27" x14ac:dyDescent="0.35">
      <c r="A36">
        <f>'[1]BWS je ET-Stunde VG'!A73</f>
        <v>2024</v>
      </c>
      <c r="B36" s="3">
        <f>'[1]BWS je ET-Stunde VG'!B73</f>
        <v>82.852748942714356</v>
      </c>
      <c r="C36" s="3">
        <f>'[1]BWS je ET-Stunde VG'!C73</f>
        <v>72.074843009099069</v>
      </c>
      <c r="D36" s="3">
        <f>'[1]BWS je ET-Stunde VG'!D73</f>
        <v>71.369985902857863</v>
      </c>
      <c r="E36" s="3">
        <f>'[1]BWS je ET-Stunde VG'!E73</f>
        <v>74.612328591567348</v>
      </c>
      <c r="F36" s="3">
        <f>'[1]BWS je ET-Stunde VG'!F73</f>
        <v>67.384339356657691</v>
      </c>
      <c r="G36" s="3">
        <f>'[1]BWS je ET-Stunde VG'!G73</f>
        <v>103.66525695245419</v>
      </c>
      <c r="H36" s="14">
        <f>'[1]BWS je ET-Stunde VG'!H73</f>
        <v>76.098936306548765</v>
      </c>
      <c r="I36" s="3">
        <f>'[1]BWS je ET-Stunde VG'!I73</f>
        <v>72.766884531590421</v>
      </c>
      <c r="J36" s="3">
        <f>'[1]BWS je ET-Stunde VG'!J73</f>
        <v>100.06407791874921</v>
      </c>
      <c r="K36" s="3">
        <f>'[1]BWS je ET-Stunde VG'!K73</f>
        <v>100</v>
      </c>
      <c r="L36" s="3">
        <f>'[1]BWS je ET-Stunde VG'!L73</f>
        <v>113.20005126233499</v>
      </c>
      <c r="M36" s="3">
        <f>'[1]BWS je ET-Stunde VG'!M73</f>
        <v>104.56234781494298</v>
      </c>
      <c r="N36" s="3">
        <f>'[1]BWS je ET-Stunde VG'!N73</f>
        <v>122.4144559784698</v>
      </c>
      <c r="O36" s="3">
        <f>'[1]BWS je ET-Stunde VG'!O73</f>
        <v>146.78969627066513</v>
      </c>
      <c r="P36" s="3">
        <f>'[1]BWS je ET-Stunde VG'!P73</f>
        <v>99.064462386261681</v>
      </c>
      <c r="Q36" s="3">
        <f>'[1]BWS je ET-Stunde VG'!Q73</f>
        <v>98.372420863770344</v>
      </c>
      <c r="R36" s="3">
        <f>'[1]BWS je ET-Stunde VG'!R73</f>
        <v>84.582852748942713</v>
      </c>
      <c r="S36" s="3">
        <f>'[1]BWS je ET-Stunde VG'!S73</f>
        <v>87.697039600153786</v>
      </c>
      <c r="T36" s="3">
        <f>'[1]BWS je ET-Stunde VG'!T73</f>
        <v>79.008073817762394</v>
      </c>
      <c r="U36" s="3">
        <f>'[1]BWS je ET-Stunde VG'!U73</f>
        <v>86.671792900166594</v>
      </c>
      <c r="V36" s="3">
        <f>'[1]BWS je ET-Stunde VG'!V73</f>
        <v>96.655132641291814</v>
      </c>
      <c r="X36" s="18" t="str">
        <f t="shared" si="26"/>
        <v>SL</v>
      </c>
      <c r="Y36" s="3">
        <f t="shared" ref="Y36:Y37" si="30">MIN(L36:U36)</f>
        <v>79.008073817762394</v>
      </c>
      <c r="Z36" s="18" t="str">
        <f t="shared" si="28"/>
        <v>HH</v>
      </c>
      <c r="AA36" s="6">
        <f t="shared" ref="AA36:AA37" si="31">MAX(L36:U36)</f>
        <v>146.78969627066513</v>
      </c>
    </row>
    <row r="37" spans="1:27" x14ac:dyDescent="0.35">
      <c r="A37">
        <f>A36+1</f>
        <v>2025</v>
      </c>
      <c r="B37" s="3">
        <f>'[1]BWS je ET-Stunde VG'!B74</f>
        <v>80.282913512842782</v>
      </c>
      <c r="C37" s="3">
        <f>'[1]BWS je ET-Stunde VG'!C74</f>
        <v>77.900483931008807</v>
      </c>
      <c r="D37" s="3">
        <f>'[1]BWS je ET-Stunde VG'!D74</f>
        <v>71.68383174091079</v>
      </c>
      <c r="E37" s="3">
        <f>'[1]BWS je ET-Stunde VG'!E74</f>
        <v>75.108574264797127</v>
      </c>
      <c r="F37" s="3">
        <f>'[1]BWS je ET-Stunde VG'!F74</f>
        <v>68.916739049509857</v>
      </c>
      <c r="G37" s="3">
        <f>'[1]BWS je ET-Stunde VG'!G74</f>
        <v>104.51668941556025</v>
      </c>
      <c r="H37" s="14">
        <f>'[1]BWS je ET-Stunde VG'!H74</f>
        <v>76.833354014145669</v>
      </c>
      <c r="I37" s="3">
        <f>'[1]BWS je ET-Stunde VG'!I74</f>
        <v>73.408611490259332</v>
      </c>
      <c r="J37" s="3">
        <f>'[1]BWS je ET-Stunde VG'!J74</f>
        <v>100.07445092443233</v>
      </c>
      <c r="K37" s="3">
        <f>'[1]BWS je ET-Stunde VG'!K74</f>
        <v>100</v>
      </c>
      <c r="L37" s="3">
        <f>'[1]BWS je ET-Stunde VG'!L74</f>
        <v>111.68879513587294</v>
      </c>
      <c r="M37" s="3">
        <f>'[1]BWS je ET-Stunde VG'!M74</f>
        <v>105.14952227323488</v>
      </c>
      <c r="N37" s="3">
        <f>'[1]BWS je ET-Stunde VG'!N74</f>
        <v>130.09058195805932</v>
      </c>
      <c r="O37" s="3">
        <f>'[1]BWS je ET-Stunde VG'!O74</f>
        <v>149.44782231046034</v>
      </c>
      <c r="P37" s="3">
        <f>'[1]BWS je ET-Stunde VG'!P74</f>
        <v>101.17880630351162</v>
      </c>
      <c r="Q37" s="3">
        <f>'[1]BWS je ET-Stunde VG'!Q74</f>
        <v>99.677379327459974</v>
      </c>
      <c r="R37" s="3">
        <f>'[1]BWS je ET-Stunde VG'!R74</f>
        <v>83.707656036729119</v>
      </c>
      <c r="S37" s="3">
        <f>'[1]BWS je ET-Stunde VG'!S74</f>
        <v>87.206849485047769</v>
      </c>
      <c r="T37" s="3">
        <f>'[1]BWS je ET-Stunde VG'!T74</f>
        <v>76.920213425983377</v>
      </c>
      <c r="U37" s="3">
        <f>'[1]BWS je ET-Stunde VG'!U74</f>
        <v>88.199528477478594</v>
      </c>
      <c r="V37" s="3">
        <f>'[1]BWS je ET-Stunde VG'!V74</f>
        <v>96.786201762005206</v>
      </c>
      <c r="X37" s="18" t="str">
        <f t="shared" ref="X37" si="32">HLOOKUP(Y37,$L37:$U206,ROW(L$173)-ROW(X37)+1,0)</f>
        <v>SL</v>
      </c>
      <c r="Y37" s="3">
        <f t="shared" si="30"/>
        <v>76.920213425983377</v>
      </c>
      <c r="Z37" s="18" t="str">
        <f t="shared" ref="Z37" si="33">HLOOKUP(AA37,$L37:$U206,ROW(N$173)-ROW(Z37)+1,0)</f>
        <v>HH</v>
      </c>
      <c r="AA37" s="6">
        <f t="shared" si="31"/>
        <v>149.44782231046034</v>
      </c>
    </row>
    <row r="38" spans="1:27" x14ac:dyDescent="0.35">
      <c r="B38" s="3"/>
      <c r="C38" s="3"/>
      <c r="D38" s="3"/>
      <c r="E38" s="3"/>
      <c r="F38" s="3"/>
      <c r="G38" s="3"/>
      <c r="H38" s="14"/>
      <c r="I38" s="3"/>
      <c r="J38" s="3"/>
      <c r="K38" s="3"/>
      <c r="L38" s="52"/>
      <c r="M38" s="3"/>
      <c r="N38" s="3"/>
      <c r="O38" s="3"/>
      <c r="P38" s="3"/>
      <c r="Q38" s="3"/>
      <c r="R38" s="3"/>
      <c r="S38" s="3"/>
      <c r="T38" s="3"/>
      <c r="U38" s="3"/>
      <c r="V38" s="3"/>
      <c r="X38" s="11"/>
      <c r="Y38" s="3"/>
      <c r="Z38" s="11"/>
    </row>
    <row r="39" spans="1:27" x14ac:dyDescent="0.35">
      <c r="A39" s="4" t="s">
        <v>285</v>
      </c>
      <c r="X39" s="11"/>
      <c r="Y39" s="3"/>
      <c r="Z39" s="11"/>
    </row>
    <row r="40" spans="1:27" x14ac:dyDescent="0.35">
      <c r="A40">
        <f>[1]TFP!A99</f>
        <v>2019</v>
      </c>
      <c r="B40" s="3">
        <f>[1]TFP!B99</f>
        <v>78.602231999725234</v>
      </c>
      <c r="C40" s="3">
        <f>[1]TFP!C99</f>
        <v>84.075611037172663</v>
      </c>
      <c r="D40" s="3">
        <f>[1]TFP!D99</f>
        <v>101.68319383709353</v>
      </c>
      <c r="E40" s="3">
        <f>[1]TFP!E99</f>
        <v>85.849903006482933</v>
      </c>
      <c r="F40" s="3">
        <f>[1]TFP!F99</f>
        <v>95.940546382638942</v>
      </c>
      <c r="G40" s="3">
        <f>[1]TFP!G99</f>
        <v>124.33832975640617</v>
      </c>
      <c r="H40" s="14">
        <f>[1]TFP!H99</f>
        <v>98.771075638269139</v>
      </c>
      <c r="I40" s="3">
        <f>[1]TFP!I99</f>
        <v>90.762056955477476</v>
      </c>
      <c r="J40" s="3">
        <f>[1]TFP!J99</f>
        <v>101.10833407910246</v>
      </c>
      <c r="K40" s="3">
        <f>[1]TFP!K99</f>
        <v>100</v>
      </c>
      <c r="L40" s="3">
        <f>[1]TFP!L99</f>
        <v>102.97605205110594</v>
      </c>
      <c r="M40" s="3">
        <f>[1]TFP!M99</f>
        <v>97.459613233789113</v>
      </c>
      <c r="N40" s="3">
        <f>[1]TFP!N99</f>
        <v>117.19552245127693</v>
      </c>
      <c r="O40" s="3">
        <f>[1]TFP!O99</f>
        <v>105.45482954431142</v>
      </c>
      <c r="P40" s="3">
        <f>[1]TFP!P99</f>
        <v>115.95084019010005</v>
      </c>
      <c r="Q40" s="3">
        <f>[1]TFP!Q99</f>
        <v>83.889962232595721</v>
      </c>
      <c r="R40" s="3">
        <f>[1]TFP!R99</f>
        <v>109.25629498288845</v>
      </c>
      <c r="S40" s="3">
        <f>[1]TFP!S99</f>
        <v>81.394572692739501</v>
      </c>
      <c r="T40" s="3">
        <f>[1]TFP!T99</f>
        <v>103.68459747904441</v>
      </c>
      <c r="U40" s="3">
        <f>[1]TFP!U99</f>
        <v>80.61535398730102</v>
      </c>
      <c r="V40" s="3">
        <f>[1]TFP!V99</f>
        <v>99.804516858610967</v>
      </c>
      <c r="X40" s="18" t="str">
        <f>HLOOKUP(Y40,$L40:$U202,ROW(L$173)-ROW(X40)+1,0)</f>
        <v>SH</v>
      </c>
      <c r="Y40" s="3">
        <f t="shared" ref="Y40" si="34">MIN(L40:U40)</f>
        <v>80.61535398730102</v>
      </c>
      <c r="Z40" s="18" t="str">
        <f>HLOOKUP(AA40,$L40:$U202,ROW(N$173)-ROW(Z40)+1,0)</f>
        <v>HB</v>
      </c>
      <c r="AA40" s="6">
        <f t="shared" ref="AA40" si="35">MAX(L40:U40)</f>
        <v>117.19552245127693</v>
      </c>
    </row>
    <row r="41" spans="1:27" x14ac:dyDescent="0.35">
      <c r="A41">
        <f>[1]TFP!A100</f>
        <v>2020</v>
      </c>
      <c r="B41" s="3">
        <f>[1]TFP!B100</f>
        <v>78.153041243129138</v>
      </c>
      <c r="C41" s="3">
        <f>[1]TFP!C100</f>
        <v>83.041972042770553</v>
      </c>
      <c r="D41" s="3">
        <f>[1]TFP!D100</f>
        <v>103.188318312669</v>
      </c>
      <c r="E41" s="3">
        <f>[1]TFP!E100</f>
        <v>85.661903652134654</v>
      </c>
      <c r="F41" s="3">
        <f>[1]TFP!F100</f>
        <v>98.756937716622289</v>
      </c>
      <c r="G41" s="3">
        <f>[1]TFP!G100</f>
        <v>131.38994041968471</v>
      </c>
      <c r="H41" s="14">
        <f>[1]TFP!H100</f>
        <v>100.91330112399473</v>
      </c>
      <c r="I41" s="3">
        <f>[1]TFP!I100</f>
        <v>91.337499252652606</v>
      </c>
      <c r="J41" s="3">
        <f>[1]TFP!J100</f>
        <v>101.41074313699218</v>
      </c>
      <c r="K41" s="3">
        <f>[1]TFP!K100</f>
        <v>100</v>
      </c>
      <c r="L41" s="3">
        <f>[1]TFP!L100</f>
        <v>100.95868971448654</v>
      </c>
      <c r="M41" s="3">
        <f>[1]TFP!M100</f>
        <v>97.61399977005965</v>
      </c>
      <c r="N41" s="3">
        <f>[1]TFP!N100</f>
        <v>114.55632971093026</v>
      </c>
      <c r="O41" s="3">
        <f>[1]TFP!O100</f>
        <v>99.731785800487614</v>
      </c>
      <c r="P41" s="3">
        <f>[1]TFP!P100</f>
        <v>117.50486316383186</v>
      </c>
      <c r="Q41" s="3">
        <f>[1]TFP!Q100</f>
        <v>84.15441817136788</v>
      </c>
      <c r="R41" s="3">
        <f>[1]TFP!R100</f>
        <v>111.82086231976743</v>
      </c>
      <c r="S41" s="3">
        <f>[1]TFP!S100</f>
        <v>80.25249750645726</v>
      </c>
      <c r="T41" s="3">
        <f>[1]TFP!T100</f>
        <v>105.28699374810961</v>
      </c>
      <c r="U41" s="3">
        <f>[1]TFP!U100</f>
        <v>79.986487159086678</v>
      </c>
      <c r="V41" s="3">
        <f>[1]TFP!V100</f>
        <v>100.14245376885509</v>
      </c>
      <c r="X41" s="18" t="str">
        <f>HLOOKUP(Y41,$L41:$U203,ROW(L$173)-ROW(X41)+1,0)</f>
        <v>SH</v>
      </c>
      <c r="Y41" s="3">
        <f t="shared" ref="Y41:Y42" si="36">MIN(L41:U41)</f>
        <v>79.986487159086678</v>
      </c>
      <c r="Z41" s="18" t="str">
        <f>HLOOKUP(AA41,$L41:$U203,ROW(N$173)-ROW(Z41)+1,0)</f>
        <v>HE</v>
      </c>
      <c r="AA41" s="6">
        <f t="shared" ref="AA41:AA42" si="37">MAX(L41:U41)</f>
        <v>117.50486316383186</v>
      </c>
    </row>
    <row r="42" spans="1:27" x14ac:dyDescent="0.35">
      <c r="A42">
        <f>[1]TFP!A101</f>
        <v>2021</v>
      </c>
      <c r="B42" s="3">
        <f>[1]TFP!B101</f>
        <v>74.937048690275049</v>
      </c>
      <c r="C42" s="3">
        <f>[1]TFP!C101</f>
        <v>79.928239824538494</v>
      </c>
      <c r="D42" s="3">
        <f>[1]TFP!D101</f>
        <v>102.58570301459304</v>
      </c>
      <c r="E42" s="3">
        <f>[1]TFP!E101</f>
        <v>82.989750763817213</v>
      </c>
      <c r="F42" s="3">
        <f>[1]TFP!F101</f>
        <v>97.509955824795171</v>
      </c>
      <c r="G42" s="3">
        <f>[1]TFP!G101</f>
        <v>135.16725796802965</v>
      </c>
      <c r="H42" s="14">
        <f>[1]TFP!H101</f>
        <v>100.20269529616412</v>
      </c>
      <c r="I42" s="3">
        <f>[1]TFP!I101</f>
        <v>89.249304730978579</v>
      </c>
      <c r="J42" s="3">
        <f>[1]TFP!J101</f>
        <v>101.57811441260731</v>
      </c>
      <c r="K42" s="3">
        <f>[1]TFP!K101</f>
        <v>100</v>
      </c>
      <c r="L42" s="3">
        <f>[1]TFP!L101</f>
        <v>100.39210692522289</v>
      </c>
      <c r="M42" s="3">
        <f>[1]TFP!M101</f>
        <v>95.954089588489822</v>
      </c>
      <c r="N42" s="3">
        <f>[1]TFP!N101</f>
        <v>118.38272926089573</v>
      </c>
      <c r="O42" s="3">
        <f>[1]TFP!O101</f>
        <v>106.22579490305715</v>
      </c>
      <c r="P42" s="3">
        <f>[1]TFP!P101</f>
        <v>117.88894081170707</v>
      </c>
      <c r="Q42" s="3">
        <f>[1]TFP!Q101</f>
        <v>82.457786394788812</v>
      </c>
      <c r="R42" s="3">
        <f>[1]TFP!R101</f>
        <v>112.36921958090799</v>
      </c>
      <c r="S42" s="3">
        <f>[1]TFP!S101</f>
        <v>85.703419178965902</v>
      </c>
      <c r="T42" s="3">
        <f>[1]TFP!T101</f>
        <v>104.18779224839668</v>
      </c>
      <c r="U42" s="3">
        <f>[1]TFP!U101</f>
        <v>78.13747772846142</v>
      </c>
      <c r="V42" s="3">
        <f>[1]TFP!V101</f>
        <v>100.0358595879233</v>
      </c>
      <c r="X42" s="18" t="str">
        <f>HLOOKUP(Y42,$L42:$U204,ROW(L$173)-ROW(X42)+1,0)</f>
        <v>SH</v>
      </c>
      <c r="Y42" s="3">
        <f t="shared" si="36"/>
        <v>78.13747772846142</v>
      </c>
      <c r="Z42" s="18" t="str">
        <f>HLOOKUP(AA42,$L42:$U204,ROW(N$173)-ROW(Z42)+1,0)</f>
        <v>HB</v>
      </c>
      <c r="AA42" s="6">
        <f t="shared" si="37"/>
        <v>118.38272926089573</v>
      </c>
    </row>
    <row r="43" spans="1:27" x14ac:dyDescent="0.35">
      <c r="A43">
        <f>A42+1</f>
        <v>2022</v>
      </c>
      <c r="B43" s="3"/>
      <c r="C43" s="3"/>
      <c r="D43" s="3"/>
      <c r="E43" s="3"/>
      <c r="F43" s="3"/>
      <c r="G43" s="3"/>
      <c r="H43" s="14"/>
      <c r="I43" s="3"/>
      <c r="J43" s="3"/>
      <c r="K43" s="3"/>
      <c r="L43" s="3"/>
      <c r="M43" s="3"/>
      <c r="N43" s="3"/>
      <c r="O43" s="3"/>
      <c r="P43" s="3"/>
      <c r="Q43" s="3"/>
      <c r="R43" s="3"/>
      <c r="S43" s="3"/>
      <c r="T43" s="3"/>
      <c r="U43" s="3"/>
      <c r="V43" s="3"/>
      <c r="X43" s="18"/>
      <c r="Y43" s="3"/>
      <c r="Z43" s="18"/>
      <c r="AA43" s="6"/>
    </row>
    <row r="44" spans="1:27" x14ac:dyDescent="0.35">
      <c r="A44">
        <f t="shared" ref="A44:A45" si="38">A43+1</f>
        <v>2023</v>
      </c>
      <c r="B44" s="3"/>
      <c r="C44" s="3"/>
      <c r="D44" s="3"/>
      <c r="E44" s="3"/>
      <c r="F44" s="3"/>
      <c r="G44" s="3"/>
      <c r="H44" s="14"/>
      <c r="I44" s="3"/>
      <c r="J44" s="3"/>
      <c r="K44" s="3"/>
      <c r="L44" s="3"/>
      <c r="M44" s="3"/>
      <c r="N44" s="3"/>
      <c r="O44" s="3"/>
      <c r="P44" s="3"/>
      <c r="Q44" s="3"/>
      <c r="R44" s="3"/>
      <c r="S44" s="3"/>
      <c r="T44" s="3"/>
      <c r="U44" s="3"/>
      <c r="V44" s="3"/>
      <c r="X44" s="18"/>
      <c r="Y44" s="3"/>
      <c r="Z44" s="18"/>
      <c r="AA44" s="6"/>
    </row>
    <row r="45" spans="1:27" x14ac:dyDescent="0.35">
      <c r="A45">
        <f t="shared" si="38"/>
        <v>2024</v>
      </c>
      <c r="B45" s="3"/>
      <c r="C45" s="3"/>
      <c r="D45" s="3"/>
      <c r="E45" s="3"/>
      <c r="F45" s="3"/>
      <c r="G45" s="3"/>
      <c r="H45" s="14"/>
      <c r="I45" s="3"/>
      <c r="J45" s="3"/>
      <c r="K45" s="3"/>
      <c r="L45" s="3"/>
      <c r="M45" s="3"/>
      <c r="N45" s="3"/>
      <c r="O45" s="3"/>
      <c r="P45" s="3"/>
      <c r="Q45" s="3"/>
      <c r="R45" s="3"/>
      <c r="S45" s="3"/>
      <c r="T45" s="3"/>
      <c r="U45" s="3"/>
      <c r="V45" s="3"/>
      <c r="X45" s="18"/>
      <c r="Y45" s="3"/>
      <c r="Z45" s="18"/>
      <c r="AA45" s="6"/>
    </row>
    <row r="46" spans="1:27" x14ac:dyDescent="0.35">
      <c r="A46">
        <f>A45+1</f>
        <v>2025</v>
      </c>
      <c r="B46" s="3"/>
      <c r="C46" s="3"/>
      <c r="D46" s="3"/>
      <c r="E46" s="3"/>
      <c r="F46" s="3"/>
      <c r="G46" s="3"/>
      <c r="H46" s="14"/>
      <c r="I46" s="3"/>
      <c r="J46" s="3"/>
      <c r="K46" s="3"/>
      <c r="L46" s="3"/>
      <c r="M46" s="3"/>
      <c r="N46" s="3"/>
      <c r="O46" s="3"/>
      <c r="P46" s="3"/>
      <c r="Q46" s="3"/>
      <c r="R46" s="3"/>
      <c r="S46" s="3"/>
      <c r="T46" s="3"/>
      <c r="U46" s="3"/>
      <c r="V46" s="3"/>
      <c r="X46" s="18"/>
      <c r="Y46" s="3"/>
      <c r="Z46" s="18"/>
      <c r="AA46" s="6"/>
    </row>
    <row r="47" spans="1:27" x14ac:dyDescent="0.35">
      <c r="A47" t="s">
        <v>286</v>
      </c>
      <c r="X47" s="11"/>
      <c r="Y47" s="3"/>
      <c r="Z47" s="11"/>
    </row>
    <row r="48" spans="1:27" x14ac:dyDescent="0.35">
      <c r="X48" s="11"/>
      <c r="Y48" s="3"/>
      <c r="Z48" s="11"/>
    </row>
    <row r="49" spans="1:27" x14ac:dyDescent="0.35">
      <c r="A49" s="4" t="s">
        <v>287</v>
      </c>
      <c r="X49" s="11"/>
      <c r="Y49" s="3"/>
      <c r="Z49" s="11"/>
    </row>
    <row r="50" spans="1:27" x14ac:dyDescent="0.35">
      <c r="A50">
        <f>'[1]BWS je ET Bau'!A68</f>
        <v>2019</v>
      </c>
      <c r="B50" s="3">
        <f>'[1]BWS je ET Bau'!B68</f>
        <v>85.980008691873095</v>
      </c>
      <c r="C50" s="3">
        <f>'[1]BWS je ET Bau'!C68</f>
        <v>87.384615384615387</v>
      </c>
      <c r="D50" s="3">
        <f>'[1]BWS je ET Bau'!D68</f>
        <v>88.994350282485883</v>
      </c>
      <c r="E50" s="3">
        <f>'[1]BWS je ET Bau'!E68</f>
        <v>86.430247718383313</v>
      </c>
      <c r="F50" s="3">
        <f>'[1]BWS je ET Bau'!F68</f>
        <v>82.019991308126905</v>
      </c>
      <c r="G50" s="3">
        <f>'[1]BWS je ET Bau'!G68</f>
        <v>95.452411994784882</v>
      </c>
      <c r="H50" s="14">
        <f>'[1]BWS je ET Bau'!H68</f>
        <v>88.081703607127338</v>
      </c>
      <c r="I50" s="3">
        <f>'[1]BWS je ET Bau'!I68</f>
        <v>86.593654932637989</v>
      </c>
      <c r="J50" s="3">
        <f>'[1]BWS je ET Bau'!J68</f>
        <v>99.798348544111263</v>
      </c>
      <c r="K50" s="3">
        <f>'[1]BWS je ET Bau'!K68</f>
        <v>100</v>
      </c>
      <c r="L50" s="3">
        <f>'[1]BWS je ET Bau'!L68</f>
        <v>110.81616688396349</v>
      </c>
      <c r="M50" s="3">
        <f>'[1]BWS je ET Bau'!M68</f>
        <v>109.55932203389831</v>
      </c>
      <c r="N50" s="3">
        <f>'[1]BWS je ET Bau'!N68</f>
        <v>110.24076488483267</v>
      </c>
      <c r="O50" s="3">
        <f>'[1]BWS je ET Bau'!O68</f>
        <v>126.28596262494567</v>
      </c>
      <c r="P50" s="3">
        <f>'[1]BWS je ET Bau'!P68</f>
        <v>95.468057366362444</v>
      </c>
      <c r="Q50" s="3">
        <f>'[1]BWS je ET Bau'!Q68</f>
        <v>92.394611038678832</v>
      </c>
      <c r="R50" s="3">
        <f>'[1]BWS je ET Bau'!R68</f>
        <v>91.704476314645817</v>
      </c>
      <c r="S50" s="3">
        <f>'[1]BWS je ET Bau'!S68</f>
        <v>92.726640591047371</v>
      </c>
      <c r="T50" s="3">
        <f>'[1]BWS je ET Bau'!T68</f>
        <v>84.938722294654497</v>
      </c>
      <c r="U50" s="3">
        <f>'[1]BWS je ET Bau'!U68</f>
        <v>88.625814863103002</v>
      </c>
      <c r="V50" s="3">
        <f>'[1]BWS je ET Bau'!V68</f>
        <v>97.427205562798775</v>
      </c>
      <c r="X50" s="18" t="str">
        <f t="shared" ref="X50:X55" si="39">HLOOKUP(Y50,$L50:$U211,ROW(L$173)-ROW(X50)+1,0)</f>
        <v>SL</v>
      </c>
      <c r="Y50" s="3">
        <f t="shared" ref="Y50:Y92" si="40">MIN(L50:U50)</f>
        <v>84.938722294654497</v>
      </c>
      <c r="Z50" s="18" t="str">
        <f t="shared" ref="Z50:Z55" si="41">HLOOKUP(AA50,$L50:$U211,ROW(N$173)-ROW(Z50)+1,0)</f>
        <v>HH</v>
      </c>
      <c r="AA50" s="6">
        <f t="shared" ref="AA50:AA92" si="42">MAX(L50:U50)</f>
        <v>126.28596262494567</v>
      </c>
    </row>
    <row r="51" spans="1:27" x14ac:dyDescent="0.35">
      <c r="A51">
        <f>'[1]BWS je ET Bau'!A69</f>
        <v>2020</v>
      </c>
      <c r="B51" s="3">
        <f>'[1]BWS je ET Bau'!B69</f>
        <v>86.59648663250438</v>
      </c>
      <c r="C51" s="3">
        <f>'[1]BWS je ET Bau'!C69</f>
        <v>91.624236669340704</v>
      </c>
      <c r="D51" s="3">
        <f>'[1]BWS je ET Bau'!D69</f>
        <v>88.420294363222609</v>
      </c>
      <c r="E51" s="3">
        <f>'[1]BWS je ET Bau'!E69</f>
        <v>86.257592377335015</v>
      </c>
      <c r="F51" s="3">
        <f>'[1]BWS je ET Bau'!F69</f>
        <v>82.138471865228141</v>
      </c>
      <c r="G51" s="3">
        <f>'[1]BWS je ET Bau'!G69</f>
        <v>99.528494949329584</v>
      </c>
      <c r="H51" s="14">
        <f>'[1]BWS je ET Bau'!H69</f>
        <v>89.112817406394782</v>
      </c>
      <c r="I51" s="3">
        <f>'[1]BWS je ET Bau'!I69</f>
        <v>87.025425254989273</v>
      </c>
      <c r="J51" s="3">
        <f>'[1]BWS je ET Bau'!J69</f>
        <v>99.978716785907238</v>
      </c>
      <c r="K51" s="3">
        <f>'[1]BWS je ET Bau'!K69</f>
        <v>100</v>
      </c>
      <c r="L51" s="3">
        <f>'[1]BWS je ET Bau'!L69</f>
        <v>108.958595962738</v>
      </c>
      <c r="M51" s="3">
        <f>'[1]BWS je ET Bau'!M69</f>
        <v>109.31549909137048</v>
      </c>
      <c r="N51" s="3">
        <f>'[1]BWS je ET Bau'!N69</f>
        <v>105.36991863263536</v>
      </c>
      <c r="O51" s="3">
        <f>'[1]BWS je ET Bau'!O69</f>
        <v>121.702329693358</v>
      </c>
      <c r="P51" s="3">
        <f>'[1]BWS je ET Bau'!P69</f>
        <v>91.874723727509377</v>
      </c>
      <c r="Q51" s="3">
        <f>'[1]BWS je ET Bau'!Q69</f>
        <v>94.618621175160854</v>
      </c>
      <c r="R51" s="3">
        <f>'[1]BWS je ET Bau'!R69</f>
        <v>93.389106268725129</v>
      </c>
      <c r="S51" s="3">
        <f>'[1]BWS je ET Bau'!S69</f>
        <v>93.953930027340746</v>
      </c>
      <c r="T51" s="3">
        <f>'[1]BWS je ET Bau'!T69</f>
        <v>85.691131448404576</v>
      </c>
      <c r="U51" s="3">
        <f>'[1]BWS je ET Bau'!U69</f>
        <v>89.297817651970334</v>
      </c>
      <c r="V51" s="3">
        <f>'[1]BWS je ET Bau'!V69</f>
        <v>97.685041174833415</v>
      </c>
      <c r="X51" s="18" t="str">
        <f t="shared" si="39"/>
        <v>SL</v>
      </c>
      <c r="Y51" s="3">
        <f t="shared" si="40"/>
        <v>85.691131448404576</v>
      </c>
      <c r="Z51" s="18" t="str">
        <f t="shared" si="41"/>
        <v>HH</v>
      </c>
      <c r="AA51" s="6">
        <f t="shared" si="42"/>
        <v>121.702329693358</v>
      </c>
    </row>
    <row r="52" spans="1:27" x14ac:dyDescent="0.35">
      <c r="A52">
        <f>'[1]BWS je ET Bau'!A70</f>
        <v>2021</v>
      </c>
      <c r="B52" s="3">
        <f>'[1]BWS je ET Bau'!B70</f>
        <v>88.560554830389862</v>
      </c>
      <c r="C52" s="3">
        <f>'[1]BWS je ET Bau'!C70</f>
        <v>85.085001651280919</v>
      </c>
      <c r="D52" s="3">
        <f>'[1]BWS je ET Bau'!D70</f>
        <v>86.865239750263427</v>
      </c>
      <c r="E52" s="3">
        <f>'[1]BWS je ET Bau'!E70</f>
        <v>86.380864013084434</v>
      </c>
      <c r="F52" s="3">
        <f>'[1]BWS je ET Bau'!F70</f>
        <v>82.073379778885624</v>
      </c>
      <c r="G52" s="3">
        <f>'[1]BWS je ET Bau'!G70</f>
        <v>97.927249280513323</v>
      </c>
      <c r="H52" s="14">
        <f>'[1]BWS je ET Bau'!H70</f>
        <v>88.115495305644231</v>
      </c>
      <c r="I52" s="3">
        <f>'[1]BWS je ET Bau'!I70</f>
        <v>86.148112035478945</v>
      </c>
      <c r="J52" s="3">
        <f>'[1]BWS je ET Bau'!J70</f>
        <v>99.91350433264661</v>
      </c>
      <c r="K52" s="3">
        <f>'[1]BWS je ET Bau'!K70</f>
        <v>100</v>
      </c>
      <c r="L52" s="3">
        <f>'[1]BWS je ET Bau'!L70</f>
        <v>108.11486624624531</v>
      </c>
      <c r="M52" s="3">
        <f>'[1]BWS je ET Bau'!M70</f>
        <v>108.27055844748142</v>
      </c>
      <c r="N52" s="3">
        <f>'[1]BWS je ET Bau'!N70</f>
        <v>96.381335807633633</v>
      </c>
      <c r="O52" s="3">
        <f>'[1]BWS je ET Bau'!O70</f>
        <v>128.7480145312721</v>
      </c>
      <c r="P52" s="3">
        <f>'[1]BWS je ET Bau'!P70</f>
        <v>95.209712677119541</v>
      </c>
      <c r="Q52" s="3">
        <f>'[1]BWS je ET Bau'!Q70</f>
        <v>95.873370342994633</v>
      </c>
      <c r="R52" s="3">
        <f>'[1]BWS je ET Bau'!R70</f>
        <v>93.544277918442447</v>
      </c>
      <c r="S52" s="3">
        <f>'[1]BWS je ET Bau'!S70</f>
        <v>91.830091056347996</v>
      </c>
      <c r="T52" s="3">
        <f>'[1]BWS je ET Bau'!T70</f>
        <v>84.70913866041802</v>
      </c>
      <c r="U52" s="3">
        <f>'[1]BWS je ET Bau'!U70</f>
        <v>87.631119568465252</v>
      </c>
      <c r="V52" s="3">
        <f>'[1]BWS je ET Bau'!V70</f>
        <v>97.519933319703711</v>
      </c>
      <c r="X52" s="18" t="str">
        <f t="shared" si="39"/>
        <v>SL</v>
      </c>
      <c r="Y52" s="3">
        <f t="shared" si="40"/>
        <v>84.70913866041802</v>
      </c>
      <c r="Z52" s="18" t="str">
        <f t="shared" si="41"/>
        <v>HH</v>
      </c>
      <c r="AA52" s="6">
        <f t="shared" si="42"/>
        <v>128.7480145312721</v>
      </c>
    </row>
    <row r="53" spans="1:27" x14ac:dyDescent="0.35">
      <c r="A53">
        <f>'[1]BWS je ET Bau'!A71</f>
        <v>2022</v>
      </c>
      <c r="B53" s="3">
        <f>'[1]BWS je ET Bau'!B71</f>
        <v>88.57818853974122</v>
      </c>
      <c r="C53" s="3">
        <f>'[1]BWS je ET Bau'!C71</f>
        <v>87.217744916820706</v>
      </c>
      <c r="D53" s="3">
        <f>'[1]BWS je ET Bau'!D71</f>
        <v>88.180406654343813</v>
      </c>
      <c r="E53" s="3">
        <f>'[1]BWS je ET Bau'!E71</f>
        <v>86.053974121996305</v>
      </c>
      <c r="F53" s="3">
        <f>'[1]BWS je ET Bau'!F71</f>
        <v>81.320517560073938</v>
      </c>
      <c r="G53" s="3">
        <f>'[1]BWS je ET Bau'!G71</f>
        <v>97.645841035120156</v>
      </c>
      <c r="H53" s="14">
        <f>'[1]BWS je ET Bau'!H71</f>
        <v>88.570794824399258</v>
      </c>
      <c r="I53" s="3">
        <f>'[1]BWS je ET Bau'!I71</f>
        <v>86.689833641404803</v>
      </c>
      <c r="J53" s="3">
        <f>'[1]BWS je ET Bau'!J71</f>
        <v>99.899445471349352</v>
      </c>
      <c r="K53" s="3">
        <f>'[1]BWS je ET Bau'!K71</f>
        <v>100</v>
      </c>
      <c r="L53" s="3">
        <f>'[1]BWS je ET Bau'!L71</f>
        <v>108.30462107208871</v>
      </c>
      <c r="M53" s="3">
        <f>'[1]BWS je ET Bau'!M71</f>
        <v>108.60480591497227</v>
      </c>
      <c r="N53" s="3">
        <f>'[1]BWS je ET Bau'!N71</f>
        <v>89.833641404805917</v>
      </c>
      <c r="O53" s="3">
        <f>'[1]BWS je ET Bau'!O71</f>
        <v>124.10794824399261</v>
      </c>
      <c r="P53" s="3">
        <f>'[1]BWS je ET Bau'!P71</f>
        <v>94.132347504621066</v>
      </c>
      <c r="Q53" s="3">
        <f>'[1]BWS je ET Bau'!Q71</f>
        <v>95.865434380776335</v>
      </c>
      <c r="R53" s="3">
        <f>'[1]BWS je ET Bau'!R71</f>
        <v>93.679852125693159</v>
      </c>
      <c r="S53" s="3">
        <f>'[1]BWS je ET Bau'!S71</f>
        <v>91.803327171903888</v>
      </c>
      <c r="T53" s="3">
        <f>'[1]BWS je ET Bau'!T71</f>
        <v>82.756377079482434</v>
      </c>
      <c r="U53" s="3">
        <f>'[1]BWS je ET Bau'!U71</f>
        <v>91.312384473197781</v>
      </c>
      <c r="V53" s="3">
        <f>'[1]BWS je ET Bau'!V71</f>
        <v>97.651756007393715</v>
      </c>
      <c r="X53" s="18" t="str">
        <f t="shared" si="39"/>
        <v>SL</v>
      </c>
      <c r="Y53" s="3">
        <f t="shared" si="40"/>
        <v>82.756377079482434</v>
      </c>
      <c r="Z53" s="18" t="str">
        <f t="shared" si="41"/>
        <v>HH</v>
      </c>
      <c r="AA53" s="6">
        <f t="shared" si="42"/>
        <v>124.10794824399261</v>
      </c>
    </row>
    <row r="54" spans="1:27" x14ac:dyDescent="0.35">
      <c r="A54">
        <f>'[1]BWS je ET Bau'!A72</f>
        <v>2023</v>
      </c>
      <c r="B54" s="3">
        <f>'[1]BWS je ET Bau'!B72</f>
        <v>87.952622206270107</v>
      </c>
      <c r="C54" s="3">
        <f>'[1]BWS je ET Bau'!C72</f>
        <v>87.951241734424826</v>
      </c>
      <c r="D54" s="3">
        <f>'[1]BWS je ET Bau'!D72</f>
        <v>87.931915128590958</v>
      </c>
      <c r="E54" s="3">
        <f>'[1]BWS je ET Bau'!E72</f>
        <v>89.068043457253694</v>
      </c>
      <c r="F54" s="3">
        <f>'[1]BWS je ET Bau'!F72</f>
        <v>81.758445036513478</v>
      </c>
      <c r="G54" s="3">
        <f>'[1]BWS je ET Bau'!G72</f>
        <v>102.02101078148512</v>
      </c>
      <c r="H54" s="14">
        <f>'[1]BWS je ET Bau'!H72</f>
        <v>89.781747401261754</v>
      </c>
      <c r="I54" s="3">
        <f>'[1]BWS je ET Bau'!I72</f>
        <v>87.136763345711572</v>
      </c>
      <c r="J54" s="3">
        <f>'[1]BWS je ET Bau'!J72</f>
        <v>100.08696972625243</v>
      </c>
      <c r="K54" s="3">
        <f>'[1]BWS je ET Bau'!K72</f>
        <v>100</v>
      </c>
      <c r="L54" s="3">
        <f>'[1]BWS je ET Bau'!L72</f>
        <v>108.06195557641603</v>
      </c>
      <c r="M54" s="3">
        <f>'[1]BWS je ET Bau'!M72</f>
        <v>111.30054252543519</v>
      </c>
      <c r="N54" s="3">
        <f>'[1]BWS je ET Bau'!N72</f>
        <v>92.811883101644142</v>
      </c>
      <c r="O54" s="3">
        <f>'[1]BWS je ET Bau'!O72</f>
        <v>121.82525987382486</v>
      </c>
      <c r="P54" s="3">
        <f>'[1]BWS je ET Bau'!P72</f>
        <v>92.549593451041574</v>
      </c>
      <c r="Q54" s="3">
        <f>'[1]BWS je ET Bau'!Q72</f>
        <v>94.924005024917506</v>
      </c>
      <c r="R54" s="3">
        <f>'[1]BWS je ET Bau'!R72</f>
        <v>92.168583221745195</v>
      </c>
      <c r="S54" s="3">
        <f>'[1]BWS je ET Bau'!S72</f>
        <v>94.77215312193708</v>
      </c>
      <c r="T54" s="3">
        <f>'[1]BWS je ET Bau'!T72</f>
        <v>84.236391998785194</v>
      </c>
      <c r="U54" s="3">
        <f>'[1]BWS je ET Bau'!U72</f>
        <v>89.582959455541896</v>
      </c>
      <c r="V54" s="3">
        <f>'[1]BWS je ET Bau'!V72</f>
        <v>97.929292232084933</v>
      </c>
      <c r="X54" s="18" t="str">
        <f t="shared" si="39"/>
        <v>SL</v>
      </c>
      <c r="Y54" s="3">
        <f t="shared" si="40"/>
        <v>84.236391998785194</v>
      </c>
      <c r="Z54" s="18" t="str">
        <f t="shared" si="41"/>
        <v>HH</v>
      </c>
      <c r="AA54" s="6">
        <f t="shared" si="42"/>
        <v>121.82525987382486</v>
      </c>
    </row>
    <row r="55" spans="1:27" x14ac:dyDescent="0.35">
      <c r="A55">
        <f>'[1]BWS je ET Bau'!A73</f>
        <v>2024</v>
      </c>
      <c r="B55" s="3">
        <f>'[1]BWS je ET Bau'!B73</f>
        <v>85.811714539218414</v>
      </c>
      <c r="C55" s="3">
        <f>'[1]BWS je ET Bau'!C73</f>
        <v>89.405797677221145</v>
      </c>
      <c r="D55" s="3">
        <f>'[1]BWS je ET Bau'!D73</f>
        <v>89.969938950909111</v>
      </c>
      <c r="E55" s="3">
        <f>'[1]BWS je ET Bau'!E73</f>
        <v>90.528783123435701</v>
      </c>
      <c r="F55" s="3">
        <f>'[1]BWS je ET Bau'!F73</f>
        <v>80.543747434216627</v>
      </c>
      <c r="G55" s="3">
        <f>'[1]BWS je ET Bau'!G73</f>
        <v>106.8001536159337</v>
      </c>
      <c r="H55" s="14">
        <f>'[1]BWS je ET Bau'!H73</f>
        <v>91.04127766080012</v>
      </c>
      <c r="I55" s="3">
        <f>'[1]BWS je ET Bau'!I73</f>
        <v>87.563730748347965</v>
      </c>
      <c r="J55" s="3">
        <f>'[1]BWS je ET Bau'!J73</f>
        <v>100.29663766503781</v>
      </c>
      <c r="K55" s="3">
        <f>'[1]BWS je ET Bau'!K73</f>
        <v>100</v>
      </c>
      <c r="L55" s="3">
        <f>'[1]BWS je ET Bau'!L73</f>
        <v>105.49044535378013</v>
      </c>
      <c r="M55" s="3">
        <f>'[1]BWS je ET Bau'!M73</f>
        <v>112.30781454848835</v>
      </c>
      <c r="N55" s="3">
        <f>'[1]BWS je ET Bau'!N73</f>
        <v>92.683379020830841</v>
      </c>
      <c r="O55" s="3">
        <f>'[1]BWS je ET Bau'!O73</f>
        <v>128.37259809569213</v>
      </c>
      <c r="P55" s="3">
        <f>'[1]BWS je ET Bau'!P73</f>
        <v>93.93481917020911</v>
      </c>
      <c r="Q55" s="3">
        <f>'[1]BWS je ET Bau'!Q73</f>
        <v>95.963608915021254</v>
      </c>
      <c r="R55" s="3">
        <f>'[1]BWS je ET Bau'!R73</f>
        <v>91.11278852647888</v>
      </c>
      <c r="S55" s="3">
        <f>'[1]BWS je ET Bau'!S73</f>
        <v>96.755525538648982</v>
      </c>
      <c r="T55" s="3">
        <f>'[1]BWS je ET Bau'!T73</f>
        <v>83.344589673301286</v>
      </c>
      <c r="U55" s="3">
        <f>'[1]BWS je ET Bau'!U73</f>
        <v>88.550315839656747</v>
      </c>
      <c r="V55" s="3">
        <f>'[1]BWS je ET Bau'!V73</f>
        <v>98.192364228675856</v>
      </c>
      <c r="X55" s="18" t="str">
        <f t="shared" si="39"/>
        <v>SL</v>
      </c>
      <c r="Y55" s="3">
        <f t="shared" si="40"/>
        <v>83.344589673301286</v>
      </c>
      <c r="Z55" s="18" t="str">
        <f t="shared" si="41"/>
        <v>HH</v>
      </c>
      <c r="AA55" s="6">
        <f t="shared" si="42"/>
        <v>128.37259809569213</v>
      </c>
    </row>
    <row r="56" spans="1:27" x14ac:dyDescent="0.35">
      <c r="A56">
        <f>A55+1</f>
        <v>2025</v>
      </c>
      <c r="B56" s="3">
        <f>'[1]BWS je ET Bau'!B74</f>
        <v>86.648914483742729</v>
      </c>
      <c r="C56" s="3">
        <f>'[1]BWS je ET Bau'!C74</f>
        <v>91.505707878911423</v>
      </c>
      <c r="D56" s="3">
        <f>'[1]BWS je ET Bau'!D74</f>
        <v>89.365253287126691</v>
      </c>
      <c r="E56" s="3">
        <f>'[1]BWS je ET Bau'!E74</f>
        <v>91.917235755784318</v>
      </c>
      <c r="F56" s="3">
        <f>'[1]BWS je ET Bau'!F74</f>
        <v>82.120833758026706</v>
      </c>
      <c r="G56" s="3">
        <f>'[1]BWS je ET Bau'!G74</f>
        <v>114.24676383651004</v>
      </c>
      <c r="H56" s="14">
        <f>'[1]BWS je ET Bau'!H74</f>
        <v>93.012944653959835</v>
      </c>
      <c r="I56" s="3">
        <f>'[1]BWS je ET Bau'!I74</f>
        <v>88.274640709407805</v>
      </c>
      <c r="J56" s="3">
        <f>'[1]BWS je ET Bau'!J74</f>
        <v>100.62047701559473</v>
      </c>
      <c r="K56" s="3">
        <f>'[1]BWS je ET Bau'!K74</f>
        <v>100</v>
      </c>
      <c r="L56" s="3">
        <f>'[1]BWS je ET Bau'!L74</f>
        <v>102.35322597084904</v>
      </c>
      <c r="M56" s="3">
        <f>'[1]BWS je ET Bau'!M74</f>
        <v>112.86948323310571</v>
      </c>
      <c r="N56" s="3">
        <f>'[1]BWS je ET Bau'!N74</f>
        <v>84.634593823259607</v>
      </c>
      <c r="O56" s="3">
        <f>'[1]BWS je ET Bau'!O74</f>
        <v>120.52797879930691</v>
      </c>
      <c r="P56" s="3">
        <f>'[1]BWS je ET Bau'!P74</f>
        <v>90.69921516664968</v>
      </c>
      <c r="Q56" s="3">
        <f>'[1]BWS je ET Bau'!Q74</f>
        <v>99.110692080318003</v>
      </c>
      <c r="R56" s="3">
        <f>'[1]BWS je ET Bau'!R74</f>
        <v>92.5670166140047</v>
      </c>
      <c r="S56" s="3">
        <f>'[1]BWS je ET Bau'!S74</f>
        <v>99.166751605340949</v>
      </c>
      <c r="T56" s="3">
        <f>'[1]BWS je ET Bau'!T74</f>
        <v>87.085923962898789</v>
      </c>
      <c r="U56" s="3">
        <f>'[1]BWS je ET Bau'!U74</f>
        <v>87.63377841198654</v>
      </c>
      <c r="V56" s="3">
        <f>'[1]BWS je ET Bau'!V74</f>
        <v>98.603608194883293</v>
      </c>
      <c r="X56" s="18" t="str">
        <f t="shared" ref="X56" si="43">HLOOKUP(Y56,$L56:$U225,ROW(L$173)-ROW(X56)+1,0)</f>
        <v>HB</v>
      </c>
      <c r="Y56" s="3">
        <f t="shared" si="40"/>
        <v>84.634593823259607</v>
      </c>
      <c r="Z56" s="18" t="str">
        <f t="shared" ref="Z56" si="44">HLOOKUP(AA56,$L56:$U225,ROW(N$173)-ROW(Z56)+1,0)</f>
        <v>HH</v>
      </c>
      <c r="AA56" s="6">
        <f t="shared" si="42"/>
        <v>120.52797879930691</v>
      </c>
    </row>
    <row r="57" spans="1:27" x14ac:dyDescent="0.35">
      <c r="B57" s="3"/>
      <c r="C57" s="3"/>
      <c r="D57" s="3"/>
      <c r="E57" s="3"/>
      <c r="F57" s="3"/>
      <c r="G57" s="3"/>
      <c r="H57" s="14"/>
      <c r="I57" s="3"/>
      <c r="J57" s="3"/>
      <c r="K57" s="3"/>
      <c r="L57" s="3"/>
      <c r="M57" s="3"/>
      <c r="N57" s="3"/>
      <c r="O57" s="3"/>
      <c r="P57" s="3"/>
      <c r="Q57" s="3"/>
      <c r="R57" s="3"/>
      <c r="S57" s="3"/>
      <c r="T57" s="3"/>
      <c r="U57" s="3"/>
      <c r="V57" s="3"/>
      <c r="X57" s="18"/>
      <c r="Y57" s="3"/>
      <c r="Z57" s="18"/>
      <c r="AA57" s="6"/>
    </row>
    <row r="58" spans="1:27" x14ac:dyDescent="0.35">
      <c r="A58" s="4" t="s">
        <v>737</v>
      </c>
      <c r="B58" s="3"/>
      <c r="C58" s="3"/>
      <c r="D58" s="3"/>
      <c r="E58" s="3"/>
      <c r="F58" s="3"/>
      <c r="G58" s="3"/>
      <c r="H58" s="14"/>
      <c r="I58" s="3"/>
      <c r="J58" s="3"/>
      <c r="K58" s="3"/>
      <c r="L58" s="3"/>
      <c r="M58" s="3"/>
      <c r="N58" s="3"/>
      <c r="O58" s="3"/>
      <c r="P58" s="3"/>
      <c r="Q58" s="3"/>
      <c r="R58" s="3"/>
      <c r="S58" s="3"/>
      <c r="T58" s="3"/>
      <c r="U58" s="3"/>
      <c r="V58" s="3"/>
      <c r="X58" s="18"/>
      <c r="Y58" s="3"/>
      <c r="Z58" s="18"/>
      <c r="AA58" s="6"/>
    </row>
    <row r="59" spans="1:27" x14ac:dyDescent="0.35">
      <c r="A59">
        <f>'[1]BWS je ET VG'!A68</f>
        <v>2019</v>
      </c>
      <c r="B59" s="3">
        <f>'[1]BWS je ET VG'!B68</f>
        <v>75.618049005198856</v>
      </c>
      <c r="C59" s="3">
        <f>'[1]BWS je ET VG'!C68</f>
        <v>65.501129708030803</v>
      </c>
      <c r="D59" s="3">
        <f>'[1]BWS je ET VG'!D68</f>
        <v>69.427687717989784</v>
      </c>
      <c r="E59" s="3">
        <f>'[1]BWS je ET VG'!E68</f>
        <v>78.140698006010496</v>
      </c>
      <c r="F59" s="3">
        <f>'[1]BWS je ET VG'!F68</f>
        <v>66.957685305021158</v>
      </c>
      <c r="G59" s="3">
        <f>'[1]BWS je ET VG'!G68</f>
        <v>97.615548292276316</v>
      </c>
      <c r="H59" s="14">
        <f>'[1]BWS je ET VG'!H68</f>
        <v>73.779805646346546</v>
      </c>
      <c r="I59" s="3">
        <f>'[1]BWS je ET VG'!I68</f>
        <v>70.844758374097879</v>
      </c>
      <c r="J59" s="3">
        <f>'[1]BWS je ET VG'!J68</f>
        <v>99.958321451290942</v>
      </c>
      <c r="K59" s="3">
        <f>'[1]BWS je ET VG'!K68</f>
        <v>100</v>
      </c>
      <c r="L59" s="3">
        <f>'[1]BWS je ET VG'!L68</f>
        <v>105.97867813192356</v>
      </c>
      <c r="M59" s="3">
        <f>'[1]BWS je ET VG'!M68</f>
        <v>104.89722947331477</v>
      </c>
      <c r="N59" s="3">
        <f>'[1]BWS je ET VG'!N68</f>
        <v>101.15822493254656</v>
      </c>
      <c r="O59" s="3">
        <f>'[1]BWS je ET VG'!O68</f>
        <v>142.13920635268826</v>
      </c>
      <c r="P59" s="3">
        <f>'[1]BWS je ET VG'!P68</f>
        <v>101.67372277184286</v>
      </c>
      <c r="Q59" s="3">
        <f>'[1]BWS je ET VG'!Q68</f>
        <v>104.85664772851911</v>
      </c>
      <c r="R59" s="3">
        <f>'[1]BWS je ET VG'!R68</f>
        <v>88.052514971373412</v>
      </c>
      <c r="S59" s="3">
        <f>'[1]BWS je ET VG'!S68</f>
        <v>91.221181477175506</v>
      </c>
      <c r="T59" s="3">
        <f>'[1]BWS je ET VG'!T68</f>
        <v>81.156908767850496</v>
      </c>
      <c r="U59" s="3">
        <f>'[1]BWS je ET VG'!U68</f>
        <v>87.681795248645443</v>
      </c>
      <c r="V59" s="3">
        <f>'[1]BWS je ET VG'!V68</f>
        <v>96.378353477965206</v>
      </c>
      <c r="X59" s="18" t="str">
        <f t="shared" ref="X59:X64" si="45">HLOOKUP(Y59,$L59:$U219,ROW(L$173)-ROW(X59)+1,0)</f>
        <v>SL</v>
      </c>
      <c r="Y59" s="3">
        <f t="shared" si="40"/>
        <v>81.156908767850496</v>
      </c>
      <c r="Z59" s="18" t="str">
        <f t="shared" ref="Z59:Z64" si="46">HLOOKUP(AA59,$L59:$U219,ROW(N$173)-ROW(Z59)+1,0)</f>
        <v>HH</v>
      </c>
      <c r="AA59" s="6">
        <f t="shared" si="42"/>
        <v>142.13920635268826</v>
      </c>
    </row>
    <row r="60" spans="1:27" x14ac:dyDescent="0.35">
      <c r="A60">
        <f>'[1]BWS je ET VG'!A69</f>
        <v>2020</v>
      </c>
      <c r="B60" s="3">
        <f>'[1]BWS je ET VG'!B69</f>
        <v>75.256256084292502</v>
      </c>
      <c r="C60" s="3">
        <f>'[1]BWS je ET VG'!C69</f>
        <v>65.05411441333105</v>
      </c>
      <c r="D60" s="3">
        <f>'[1]BWS je ET VG'!D69</f>
        <v>70.564049705090753</v>
      </c>
      <c r="E60" s="3">
        <f>'[1]BWS je ET VG'!E69</f>
        <v>79.48233407776442</v>
      </c>
      <c r="F60" s="3">
        <f>'[1]BWS je ET VG'!F69</f>
        <v>69.719979384985393</v>
      </c>
      <c r="G60" s="3">
        <f>'[1]BWS je ET VG'!G69</f>
        <v>97.659050564049707</v>
      </c>
      <c r="H60" s="14">
        <f>'[1]BWS je ET VG'!H69</f>
        <v>74.84624634942449</v>
      </c>
      <c r="I60" s="3">
        <f>'[1]BWS je ET VG'!I69</f>
        <v>72.048330756456508</v>
      </c>
      <c r="J60" s="3">
        <f>'[1]BWS je ET VG'!J69</f>
        <v>99.959915249384409</v>
      </c>
      <c r="K60" s="3">
        <f>'[1]BWS je ET VG'!K69</f>
        <v>100</v>
      </c>
      <c r="L60" s="3">
        <f>'[1]BWS je ET VG'!L69</f>
        <v>106.32651892572869</v>
      </c>
      <c r="M60" s="3">
        <f>'[1]BWS je ET VG'!M69</f>
        <v>105.34386989635229</v>
      </c>
      <c r="N60" s="3">
        <f>'[1]BWS je ET VG'!N69</f>
        <v>100.16950123117448</v>
      </c>
      <c r="O60" s="3">
        <f>'[1]BWS je ET VG'!O69</f>
        <v>117.78732176601959</v>
      </c>
      <c r="P60" s="3">
        <f>'[1]BWS je ET VG'!P69</f>
        <v>103.4003321307908</v>
      </c>
      <c r="Q60" s="3">
        <f>'[1]BWS je ET VG'!Q69</f>
        <v>102.29513829238964</v>
      </c>
      <c r="R60" s="3">
        <f>'[1]BWS je ET VG'!R69</f>
        <v>88.698390883582434</v>
      </c>
      <c r="S60" s="3">
        <f>'[1]BWS je ET VG'!S69</f>
        <v>92.004810170073867</v>
      </c>
      <c r="T60" s="3">
        <f>'[1]BWS je ET VG'!T69</f>
        <v>80.019469736013278</v>
      </c>
      <c r="U60" s="3">
        <f>'[1]BWS je ET VG'!U69</f>
        <v>94.455706350569784</v>
      </c>
      <c r="V60" s="3">
        <f>'[1]BWS je ET VG'!V69</f>
        <v>96.521788925156045</v>
      </c>
      <c r="X60" s="18" t="str">
        <f t="shared" si="45"/>
        <v>SL</v>
      </c>
      <c r="Y60" s="3">
        <f t="shared" si="40"/>
        <v>80.019469736013278</v>
      </c>
      <c r="Z60" s="18" t="str">
        <f t="shared" si="46"/>
        <v>HH</v>
      </c>
      <c r="AA60" s="6">
        <f t="shared" si="42"/>
        <v>117.78732176601959</v>
      </c>
    </row>
    <row r="61" spans="1:27" x14ac:dyDescent="0.35">
      <c r="A61">
        <f>'[1]BWS je ET VG'!A70</f>
        <v>2021</v>
      </c>
      <c r="B61" s="3">
        <f>'[1]BWS je ET VG'!B70</f>
        <v>78.510604705015524</v>
      </c>
      <c r="C61" s="3">
        <f>'[1]BWS je ET VG'!C70</f>
        <v>67.782748276406508</v>
      </c>
      <c r="D61" s="3">
        <f>'[1]BWS je ET VG'!D70</f>
        <v>68.230093152991941</v>
      </c>
      <c r="E61" s="3">
        <f>'[1]BWS je ET VG'!E70</f>
        <v>78.664280827324873</v>
      </c>
      <c r="F61" s="3">
        <f>'[1]BWS je ET VG'!F70</f>
        <v>69.17320141045208</v>
      </c>
      <c r="G61" s="3">
        <f>'[1]BWS je ET VG'!G70</f>
        <v>92.019367401715698</v>
      </c>
      <c r="H61" s="14">
        <f>'[1]BWS je ET VG'!H70</f>
        <v>73.805589179516872</v>
      </c>
      <c r="I61" s="3">
        <f>'[1]BWS je ET VG'!I70</f>
        <v>71.602547234356081</v>
      </c>
      <c r="J61" s="3">
        <f>'[1]BWS je ET VG'!J70</f>
        <v>99.863165096573866</v>
      </c>
      <c r="K61" s="3">
        <f>'[1]BWS je ET VG'!K70</f>
        <v>100</v>
      </c>
      <c r="L61" s="3">
        <f>'[1]BWS je ET VG'!L70</f>
        <v>109.91947792221461</v>
      </c>
      <c r="M61" s="3">
        <f>'[1]BWS je ET VG'!M70</f>
        <v>103.35245513394031</v>
      </c>
      <c r="N61" s="3">
        <f>'[1]BWS je ET VG'!N70</f>
        <v>115.68233250881532</v>
      </c>
      <c r="O61" s="3">
        <f>'[1]BWS je ET VG'!O70</f>
        <v>132.26145992316194</v>
      </c>
      <c r="P61" s="3">
        <f>'[1]BWS je ET VG'!P70</f>
        <v>104.01557812746698</v>
      </c>
      <c r="Q61" s="3">
        <f>'[1]BWS je ET VG'!Q70</f>
        <v>95.196042313562444</v>
      </c>
      <c r="R61" s="3">
        <f>'[1]BWS je ET VG'!R70</f>
        <v>88.071154149781592</v>
      </c>
      <c r="S61" s="3">
        <f>'[1]BWS je ET VG'!S70</f>
        <v>96.74753960317878</v>
      </c>
      <c r="T61" s="3">
        <f>'[1]BWS je ET VG'!T70</f>
        <v>83.655597073838223</v>
      </c>
      <c r="U61" s="3">
        <f>'[1]BWS je ET VG'!U70</f>
        <v>86.817535919162154</v>
      </c>
      <c r="V61" s="3">
        <f>'[1]BWS je ET VG'!V70</f>
        <v>96.367559602126207</v>
      </c>
      <c r="X61" s="18" t="str">
        <f t="shared" si="45"/>
        <v>SL</v>
      </c>
      <c r="Y61" s="3">
        <f t="shared" si="40"/>
        <v>83.655597073838223</v>
      </c>
      <c r="Z61" s="18" t="str">
        <f t="shared" si="46"/>
        <v>HH</v>
      </c>
      <c r="AA61" s="6">
        <f t="shared" si="42"/>
        <v>132.26145992316194</v>
      </c>
    </row>
    <row r="62" spans="1:27" x14ac:dyDescent="0.35">
      <c r="A62">
        <f>'[1]BWS je ET VG'!A71</f>
        <v>2022</v>
      </c>
      <c r="B62" s="3">
        <f>'[1]BWS je ET VG'!B71</f>
        <v>85.995127362040961</v>
      </c>
      <c r="C62" s="3">
        <f>'[1]BWS je ET VG'!C71</f>
        <v>69.02705700590262</v>
      </c>
      <c r="D62" s="3">
        <f>'[1]BWS je ET VG'!D71</f>
        <v>69.135007724913834</v>
      </c>
      <c r="E62" s="3">
        <f>'[1]BWS je ET VG'!E71</f>
        <v>85.268193162460875</v>
      </c>
      <c r="F62" s="3">
        <f>'[1]BWS je ET VG'!F71</f>
        <v>69.629204135800023</v>
      </c>
      <c r="G62" s="3">
        <f>'[1]BWS je ET VG'!G71</f>
        <v>91.72839995246207</v>
      </c>
      <c r="H62" s="14">
        <f>'[1]BWS je ET VG'!H71</f>
        <v>76.229053599017547</v>
      </c>
      <c r="I62" s="3">
        <f>'[1]BWS je ET VG'!I71</f>
        <v>74.356257180208374</v>
      </c>
      <c r="J62" s="3">
        <f>'[1]BWS je ET VG'!J71</f>
        <v>99.85936695321476</v>
      </c>
      <c r="K62" s="3">
        <f>'[1]BWS je ET VG'!K71</f>
        <v>100</v>
      </c>
      <c r="L62" s="3">
        <f>'[1]BWS je ET VG'!L71</f>
        <v>111.67452363031336</v>
      </c>
      <c r="M62" s="3">
        <f>'[1]BWS je ET VG'!M71</f>
        <v>102.53337558927227</v>
      </c>
      <c r="N62" s="3">
        <f>'[1]BWS je ET VG'!N71</f>
        <v>118.77748286653727</v>
      </c>
      <c r="O62" s="3">
        <f>'[1]BWS je ET VG'!O71</f>
        <v>143.84086677494753</v>
      </c>
      <c r="P62" s="3">
        <f>'[1]BWS je ET VG'!P71</f>
        <v>101.7489997226954</v>
      </c>
      <c r="Q62" s="3">
        <f>'[1]BWS je ET VG'!Q71</f>
        <v>91.754149665253735</v>
      </c>
      <c r="R62" s="3">
        <f>'[1]BWS je ET VG'!R71</f>
        <v>88.436398209404587</v>
      </c>
      <c r="S62" s="3">
        <f>'[1]BWS je ET VG'!S71</f>
        <v>95.721586182307973</v>
      </c>
      <c r="T62" s="3">
        <f>'[1]BWS je ET VG'!T71</f>
        <v>91.806639464405976</v>
      </c>
      <c r="U62" s="3">
        <f>'[1]BWS je ET VG'!U71</f>
        <v>85.368220892920803</v>
      </c>
      <c r="V62" s="3">
        <f>'[1]BWS je ET VG'!V71</f>
        <v>96.699084894822334</v>
      </c>
      <c r="X62" s="18" t="str">
        <f t="shared" si="45"/>
        <v>SH</v>
      </c>
      <c r="Y62" s="3">
        <f t="shared" si="40"/>
        <v>85.368220892920803</v>
      </c>
      <c r="Z62" s="18" t="str">
        <f t="shared" si="46"/>
        <v>HH</v>
      </c>
      <c r="AA62" s="6">
        <f t="shared" si="42"/>
        <v>143.84086677494753</v>
      </c>
    </row>
    <row r="63" spans="1:27" x14ac:dyDescent="0.35">
      <c r="A63">
        <f>'[1]BWS je ET VG'!A72</f>
        <v>2023</v>
      </c>
      <c r="B63" s="3">
        <f>'[1]BWS je ET VG'!B72</f>
        <v>79.689481502953015</v>
      </c>
      <c r="C63" s="3">
        <f>'[1]BWS je ET VG'!C72</f>
        <v>71.596796985398029</v>
      </c>
      <c r="D63" s="3">
        <f>'[1]BWS je ET VG'!D72</f>
        <v>71.702779086198774</v>
      </c>
      <c r="E63" s="3">
        <f>'[1]BWS je ET VG'!E72</f>
        <v>78.451212000434793</v>
      </c>
      <c r="F63" s="3">
        <f>'[1]BWS je ET VG'!F72</f>
        <v>69.422805174100517</v>
      </c>
      <c r="G63" s="3">
        <f>'[1]BWS je ET VG'!G72</f>
        <v>95.777020906554583</v>
      </c>
      <c r="H63" s="14">
        <f>'[1]BWS je ET VG'!H72</f>
        <v>75.877749193811368</v>
      </c>
      <c r="I63" s="3">
        <f>'[1]BWS je ET VG'!I72</f>
        <v>73.467335773035259</v>
      </c>
      <c r="J63" s="3">
        <f>'[1]BWS je ET VG'!J72</f>
        <v>99.928439436211463</v>
      </c>
      <c r="K63" s="3">
        <f>'[1]BWS je ET VG'!K72</f>
        <v>100</v>
      </c>
      <c r="L63" s="3">
        <f>'[1]BWS je ET VG'!L72</f>
        <v>113.08199572448277</v>
      </c>
      <c r="M63" s="3">
        <f>'[1]BWS je ET VG'!M72</f>
        <v>105.24837856444074</v>
      </c>
      <c r="N63" s="3">
        <f>'[1]BWS je ET VG'!N72</f>
        <v>120.39023153012791</v>
      </c>
      <c r="O63" s="3">
        <f>'[1]BWS je ET VG'!O72</f>
        <v>130.79368817710787</v>
      </c>
      <c r="P63" s="3">
        <f>'[1]BWS je ET VG'!P72</f>
        <v>101.04442189934417</v>
      </c>
      <c r="Q63" s="3">
        <f>'[1]BWS je ET VG'!Q72</f>
        <v>92.678176745534259</v>
      </c>
      <c r="R63" s="3">
        <f>'[1]BWS je ET VG'!R72</f>
        <v>86.541179028225656</v>
      </c>
      <c r="S63" s="3">
        <f>'[1]BWS je ET VG'!S72</f>
        <v>87.974201963839278</v>
      </c>
      <c r="T63" s="3">
        <f>'[1]BWS je ET VG'!T72</f>
        <v>90.472480886988663</v>
      </c>
      <c r="U63" s="3">
        <f>'[1]BWS je ET VG'!U72</f>
        <v>85.591869270625736</v>
      </c>
      <c r="V63" s="3">
        <f>'[1]BWS je ET VG'!V72</f>
        <v>96.661110909815577</v>
      </c>
      <c r="X63" s="18" t="str">
        <f t="shared" si="45"/>
        <v>SH</v>
      </c>
      <c r="Y63" s="3">
        <f t="shared" si="40"/>
        <v>85.591869270625736</v>
      </c>
      <c r="Z63" s="18" t="str">
        <f t="shared" si="46"/>
        <v>HH</v>
      </c>
      <c r="AA63" s="6">
        <f t="shared" si="42"/>
        <v>130.79368817710787</v>
      </c>
    </row>
    <row r="64" spans="1:27" x14ac:dyDescent="0.35">
      <c r="A64">
        <f>'[1]BWS je ET VG'!A73</f>
        <v>2024</v>
      </c>
      <c r="B64" s="3">
        <f>'[1]BWS je ET VG'!B73</f>
        <v>84.665929407427882</v>
      </c>
      <c r="C64" s="3">
        <f>'[1]BWS je ET VG'!C73</f>
        <v>74.406967099806465</v>
      </c>
      <c r="D64" s="3">
        <f>'[1]BWS je ET VG'!D73</f>
        <v>72.299327250944614</v>
      </c>
      <c r="E64" s="3">
        <f>'[1]BWS je ET VG'!E73</f>
        <v>77.989125426228</v>
      </c>
      <c r="F64" s="3">
        <f>'[1]BWS je ET VG'!F73</f>
        <v>68.357755045617921</v>
      </c>
      <c r="G64" s="3">
        <f>'[1]BWS je ET VG'!G73</f>
        <v>103.14256750529904</v>
      </c>
      <c r="H64" s="14">
        <f>'[1]BWS je ET VG'!H73</f>
        <v>77.518201087457371</v>
      </c>
      <c r="I64" s="3">
        <f>'[1]BWS je ET VG'!I73</f>
        <v>74.334162749976969</v>
      </c>
      <c r="J64" s="3">
        <f>'[1]BWS je ET VG'!J73</f>
        <v>100.05437286886001</v>
      </c>
      <c r="K64" s="3">
        <f>'[1]BWS je ET VG'!K73</f>
        <v>100</v>
      </c>
      <c r="L64" s="3">
        <f>'[1]BWS je ET VG'!L73</f>
        <v>112.34448437931988</v>
      </c>
      <c r="M64" s="3">
        <f>'[1]BWS je ET VG'!M73</f>
        <v>103.23196018800111</v>
      </c>
      <c r="N64" s="3">
        <f>'[1]BWS je ET VG'!N73</f>
        <v>124.17288729149388</v>
      </c>
      <c r="O64" s="3">
        <f>'[1]BWS je ET VG'!O73</f>
        <v>149.24338770620221</v>
      </c>
      <c r="P64" s="3">
        <f>'[1]BWS je ET VG'!P73</f>
        <v>99.730900377845359</v>
      </c>
      <c r="Q64" s="3">
        <f>'[1]BWS je ET VG'!Q73</f>
        <v>99.43323196018801</v>
      </c>
      <c r="R64" s="3">
        <f>'[1]BWS je ET VG'!R73</f>
        <v>85.557091512303018</v>
      </c>
      <c r="S64" s="3">
        <f>'[1]BWS je ET VG'!S73</f>
        <v>87.68592756427978</v>
      </c>
      <c r="T64" s="3">
        <f>'[1]BWS je ET VG'!T73</f>
        <v>78.650815593032902</v>
      </c>
      <c r="U64" s="3">
        <f>'[1]BWS je ET VG'!U73</f>
        <v>87.166159800940008</v>
      </c>
      <c r="V64" s="3">
        <f>'[1]BWS je ET VG'!V73</f>
        <v>96.907197493318591</v>
      </c>
      <c r="X64" s="18" t="str">
        <f t="shared" si="45"/>
        <v>SL</v>
      </c>
      <c r="Y64" s="3">
        <f t="shared" si="40"/>
        <v>78.650815593032902</v>
      </c>
      <c r="Z64" s="18" t="str">
        <f t="shared" si="46"/>
        <v>HH</v>
      </c>
      <c r="AA64" s="6">
        <f t="shared" si="42"/>
        <v>149.24338770620221</v>
      </c>
    </row>
    <row r="65" spans="1:27" x14ac:dyDescent="0.35">
      <c r="A65">
        <f>A64+1</f>
        <v>2025</v>
      </c>
      <c r="B65" s="3">
        <f>'[1]BWS je ET VG'!B74</f>
        <v>81.552478785171957</v>
      </c>
      <c r="C65" s="3">
        <f>'[1]BWS je ET VG'!C74</f>
        <v>80.743188923626619</v>
      </c>
      <c r="D65" s="3">
        <f>'[1]BWS je ET VG'!D74</f>
        <v>72.470745868691381</v>
      </c>
      <c r="E65" s="3">
        <f>'[1]BWS je ET VG'!E74</f>
        <v>77.438142027690944</v>
      </c>
      <c r="F65" s="3">
        <f>'[1]BWS je ET VG'!F74</f>
        <v>69.972309066547567</v>
      </c>
      <c r="G65" s="3">
        <f>'[1]BWS je ET VG'!G74</f>
        <v>103.95533720410897</v>
      </c>
      <c r="H65" s="14">
        <f>'[1]BWS je ET VG'!H74</f>
        <v>78.02858418937025</v>
      </c>
      <c r="I65" s="3">
        <f>'[1]BWS je ET VG'!I74</f>
        <v>74.743188923626619</v>
      </c>
      <c r="J65" s="3">
        <f>'[1]BWS je ET VG'!J74</f>
        <v>100.06967396158998</v>
      </c>
      <c r="K65" s="3">
        <f>'[1]BWS je ET VG'!K74</f>
        <v>100</v>
      </c>
      <c r="L65" s="3">
        <f>'[1]BWS je ET VG'!L74</f>
        <v>110.98883430102724</v>
      </c>
      <c r="M65" s="3">
        <f>'[1]BWS je ET VG'!M74</f>
        <v>103.71415810629745</v>
      </c>
      <c r="N65" s="3">
        <f>'[1]BWS je ET VG'!N74</f>
        <v>131.24877177311299</v>
      </c>
      <c r="O65" s="3">
        <f>'[1]BWS je ET VG'!O74</f>
        <v>151.51049575703439</v>
      </c>
      <c r="P65" s="3">
        <f>'[1]BWS je ET VG'!P74</f>
        <v>101.32291201429209</v>
      </c>
      <c r="Q65" s="3">
        <f>'[1]BWS je ET VG'!Q74</f>
        <v>100.47878517195177</v>
      </c>
      <c r="R65" s="3">
        <f>'[1]BWS je ET VG'!R74</f>
        <v>84.862885216614558</v>
      </c>
      <c r="S65" s="3">
        <f>'[1]BWS je ET VG'!S74</f>
        <v>87.333631085305939</v>
      </c>
      <c r="T65" s="3">
        <f>'[1]BWS je ET VG'!T74</f>
        <v>76.737829388119692</v>
      </c>
      <c r="U65" s="3">
        <f>'[1]BWS je ET VG'!U74</f>
        <v>88.736936132201876</v>
      </c>
      <c r="V65" s="3">
        <f>'[1]BWS je ET VG'!V74</f>
        <v>96.987047789191607</v>
      </c>
      <c r="X65" s="18" t="str">
        <f t="shared" ref="X65" si="47">HLOOKUP(Y65,$L65:$U234,ROW(L$173)-ROW(X65)+1,0)</f>
        <v>SL</v>
      </c>
      <c r="Y65" s="3">
        <f t="shared" si="40"/>
        <v>76.737829388119692</v>
      </c>
      <c r="Z65" s="18" t="str">
        <f t="shared" ref="Z65" si="48">HLOOKUP(AA65,$L65:$U234,ROW(N$173)-ROW(Z65)+1,0)</f>
        <v>HH</v>
      </c>
      <c r="AA65" s="6">
        <f t="shared" si="42"/>
        <v>151.51049575703439</v>
      </c>
    </row>
    <row r="66" spans="1:27" x14ac:dyDescent="0.35">
      <c r="B66" s="3"/>
      <c r="C66" s="3"/>
      <c r="D66" s="3"/>
      <c r="E66" s="3"/>
      <c r="F66" s="3"/>
      <c r="G66" s="3"/>
      <c r="H66" s="14"/>
      <c r="I66" s="3"/>
      <c r="J66" s="3"/>
      <c r="K66" s="3"/>
      <c r="L66" s="3"/>
      <c r="M66" s="3"/>
      <c r="N66" s="3"/>
      <c r="O66" s="3"/>
      <c r="P66" s="3"/>
      <c r="Q66" s="3"/>
      <c r="R66" s="3"/>
      <c r="S66" s="3"/>
      <c r="T66" s="3"/>
      <c r="U66" s="3"/>
      <c r="V66" s="3"/>
      <c r="X66" s="18"/>
      <c r="Y66" s="3"/>
      <c r="Z66" s="18"/>
      <c r="AA66" s="6"/>
    </row>
    <row r="67" spans="1:27" x14ac:dyDescent="0.35">
      <c r="A67" s="4" t="s">
        <v>288</v>
      </c>
      <c r="B67" s="3"/>
      <c r="C67" s="3"/>
      <c r="D67" s="3"/>
      <c r="E67" s="3"/>
      <c r="F67" s="3"/>
      <c r="G67" s="3"/>
      <c r="H67" s="14"/>
      <c r="I67" s="3"/>
      <c r="J67" s="3"/>
      <c r="K67" s="3"/>
      <c r="L67" s="3"/>
      <c r="M67" s="3"/>
      <c r="N67" s="3"/>
      <c r="O67" s="3"/>
      <c r="P67" s="3"/>
      <c r="Q67" s="3"/>
      <c r="R67" s="3"/>
      <c r="S67" s="3"/>
      <c r="T67" s="3"/>
      <c r="U67" s="3"/>
      <c r="V67" s="3"/>
      <c r="X67" s="18"/>
      <c r="Y67" s="3"/>
      <c r="Z67" s="18"/>
      <c r="AA67" s="6"/>
    </row>
    <row r="68" spans="1:27" x14ac:dyDescent="0.35">
      <c r="A68">
        <f>'[1]BWS je ET Handel'!A68</f>
        <v>2019</v>
      </c>
      <c r="B68" s="3">
        <f>'[1]BWS je ET Handel'!B68</f>
        <v>81.402272614499083</v>
      </c>
      <c r="C68" s="3">
        <f>'[1]BWS je ET Handel'!C68</f>
        <v>73.84839312592004</v>
      </c>
      <c r="D68" s="3">
        <f>'[1]BWS je ET Handel'!D68</f>
        <v>79.053573496088262</v>
      </c>
      <c r="E68" s="3">
        <f>'[1]BWS je ET Handel'!E68</f>
        <v>70.962139631816598</v>
      </c>
      <c r="F68" s="3">
        <f>'[1]BWS je ET Handel'!F68</f>
        <v>68.180088985924343</v>
      </c>
      <c r="G68" s="3">
        <f>'[1]BWS je ET Handel'!G68</f>
        <v>100.62190906233977</v>
      </c>
      <c r="H68" s="14">
        <f>'[1]BWS je ET Handel'!H68</f>
        <v>82.603086389123206</v>
      </c>
      <c r="I68" s="3">
        <f>'[1]BWS je ET Handel'!I68</f>
        <v>75.763740716849441</v>
      </c>
      <c r="J68" s="3">
        <f>'[1]BWS je ET Handel'!J68</f>
        <v>100.0330802692734</v>
      </c>
      <c r="K68" s="3">
        <f>'[1]BWS je ET Handel'!K68</f>
        <v>100</v>
      </c>
      <c r="L68" s="3">
        <f>'[1]BWS je ET Handel'!L68</f>
        <v>103.46846623331514</v>
      </c>
      <c r="M68" s="3">
        <f>'[1]BWS je ET Handel'!M68</f>
        <v>102.69604194578143</v>
      </c>
      <c r="N68" s="3">
        <f>'[1]BWS je ET Handel'!N68</f>
        <v>103.66033179510082</v>
      </c>
      <c r="O68" s="3">
        <f>'[1]BWS je ET Handel'!O68</f>
        <v>146.57040308308109</v>
      </c>
      <c r="P68" s="3">
        <f>'[1]BWS je ET Handel'!P68</f>
        <v>111.2059412163615</v>
      </c>
      <c r="Q68" s="3">
        <f>'[1]BWS je ET Handel'!Q68</f>
        <v>82.130038538513702</v>
      </c>
      <c r="R68" s="3">
        <f>'[1]BWS je ET Handel'!R68</f>
        <v>96.180882912386906</v>
      </c>
      <c r="S68" s="3">
        <f>'[1]BWS je ET Handel'!S68</f>
        <v>88.312740865710651</v>
      </c>
      <c r="T68" s="3">
        <f>'[1]BWS je ET Handel'!T68</f>
        <v>82.067186026894262</v>
      </c>
      <c r="U68" s="3">
        <f>'[1]BWS je ET Handel'!U68</f>
        <v>87.685869762979877</v>
      </c>
      <c r="V68" s="3">
        <f>'[1]BWS je ET Handel'!V68</f>
        <v>97.039315900031426</v>
      </c>
      <c r="X68" s="18" t="str">
        <f t="shared" ref="X68:X73" si="49">HLOOKUP(Y68,$L68:$U227,ROW(L$173)-ROW(X68)+1,0)</f>
        <v>SL</v>
      </c>
      <c r="Y68" s="3">
        <f t="shared" si="40"/>
        <v>82.067186026894262</v>
      </c>
      <c r="Z68" s="18" t="str">
        <f t="shared" ref="Z68:Z73" si="50">HLOOKUP(AA68,$L68:$U227,ROW(N$173)-ROW(Z68)+1,0)</f>
        <v>HH</v>
      </c>
      <c r="AA68" s="6">
        <f t="shared" si="42"/>
        <v>146.57040308308109</v>
      </c>
    </row>
    <row r="69" spans="1:27" x14ac:dyDescent="0.35">
      <c r="A69">
        <f>'[1]BWS je ET Handel'!A69</f>
        <v>2020</v>
      </c>
      <c r="B69" s="3">
        <f>'[1]BWS je ET Handel'!B69</f>
        <v>82.223312136382091</v>
      </c>
      <c r="C69" s="3">
        <f>'[1]BWS je ET Handel'!C69</f>
        <v>70.154579894466238</v>
      </c>
      <c r="D69" s="3">
        <f>'[1]BWS je ET Handel'!D69</f>
        <v>75.69341090515492</v>
      </c>
      <c r="E69" s="3">
        <f>'[1]BWS je ET Handel'!E69</f>
        <v>70.973143011771072</v>
      </c>
      <c r="F69" s="3">
        <f>'[1]BWS je ET Handel'!F69</f>
        <v>69.23623325666351</v>
      </c>
      <c r="G69" s="3">
        <f>'[1]BWS je ET Handel'!G69</f>
        <v>101.43755919361385</v>
      </c>
      <c r="H69" s="14">
        <f>'[1]BWS je ET Handel'!H69</f>
        <v>81.866459207143834</v>
      </c>
      <c r="I69" s="3">
        <f>'[1]BWS je ET Handel'!I69</f>
        <v>74.453727506426731</v>
      </c>
      <c r="J69" s="3">
        <f>'[1]BWS je ET Handel'!J69</f>
        <v>100.07610607495603</v>
      </c>
      <c r="K69" s="3">
        <f>'[1]BWS je ET Handel'!K69</f>
        <v>100</v>
      </c>
      <c r="L69" s="3">
        <f>'[1]BWS je ET Handel'!L69</f>
        <v>101.66080368015153</v>
      </c>
      <c r="M69" s="3">
        <f>'[1]BWS je ET Handel'!M69</f>
        <v>103.16432147206061</v>
      </c>
      <c r="N69" s="3">
        <f>'[1]BWS je ET Handel'!N69</f>
        <v>104.53761331348939</v>
      </c>
      <c r="O69" s="3">
        <f>'[1]BWS je ET Handel'!O69</f>
        <v>143.81849546746042</v>
      </c>
      <c r="P69" s="3">
        <f>'[1]BWS je ET Handel'!P69</f>
        <v>107.22669462860235</v>
      </c>
      <c r="Q69" s="3">
        <f>'[1]BWS je ET Handel'!Q69</f>
        <v>82.316330672439449</v>
      </c>
      <c r="R69" s="3">
        <f>'[1]BWS je ET Handel'!R69</f>
        <v>98.582735759707745</v>
      </c>
      <c r="S69" s="3">
        <f>'[1]BWS je ET Handel'!S69</f>
        <v>88.793803274252468</v>
      </c>
      <c r="T69" s="3">
        <f>'[1]BWS je ET Handel'!T69</f>
        <v>84.658706534974968</v>
      </c>
      <c r="U69" s="3">
        <f>'[1]BWS je ET Handel'!U69</f>
        <v>87.083953456907054</v>
      </c>
      <c r="V69" s="3">
        <f>'[1]BWS je ET Handel'!V69</f>
        <v>96.91347584900555</v>
      </c>
      <c r="X69" s="18" t="str">
        <f t="shared" si="49"/>
        <v>NI</v>
      </c>
      <c r="Y69" s="3">
        <f t="shared" si="40"/>
        <v>82.316330672439449</v>
      </c>
      <c r="Z69" s="18" t="str">
        <f t="shared" si="50"/>
        <v>HH</v>
      </c>
      <c r="AA69" s="6">
        <f t="shared" si="42"/>
        <v>143.81849546746042</v>
      </c>
    </row>
    <row r="70" spans="1:27" x14ac:dyDescent="0.35">
      <c r="A70">
        <f>'[1]BWS je ET Handel'!A70</f>
        <v>2021</v>
      </c>
      <c r="B70" s="3">
        <f>'[1]BWS je ET Handel'!B70</f>
        <v>79.638050758925829</v>
      </c>
      <c r="C70" s="3">
        <f>'[1]BWS je ET Handel'!C70</f>
        <v>69.455539851287412</v>
      </c>
      <c r="D70" s="3">
        <f>'[1]BWS je ET Handel'!D70</f>
        <v>74.055183432679897</v>
      </c>
      <c r="E70" s="3">
        <f>'[1]BWS je ET Handel'!E70</f>
        <v>70.212929392244831</v>
      </c>
      <c r="F70" s="3">
        <f>'[1]BWS je ET Handel'!F70</f>
        <v>65.287592945369639</v>
      </c>
      <c r="G70" s="3">
        <f>'[1]BWS je ET Handel'!G70</f>
        <v>100.1689915811467</v>
      </c>
      <c r="H70" s="14">
        <f>'[1]BWS je ET Handel'!H70</f>
        <v>80.211085847723211</v>
      </c>
      <c r="I70" s="3">
        <f>'[1]BWS je ET Handel'!I70</f>
        <v>72.561912370183748</v>
      </c>
      <c r="J70" s="3">
        <f>'[1]BWS je ET Handel'!J70</f>
        <v>100.009217722608</v>
      </c>
      <c r="K70" s="3">
        <f>'[1]BWS je ET Handel'!K70</f>
        <v>100</v>
      </c>
      <c r="L70" s="3">
        <f>'[1]BWS je ET Handel'!L70</f>
        <v>102.34437411663491</v>
      </c>
      <c r="M70" s="3">
        <f>'[1]BWS je ET Handel'!M70</f>
        <v>100.26731395563202</v>
      </c>
      <c r="N70" s="3">
        <f>'[1]BWS je ET Handel'!N70</f>
        <v>111.88932587721993</v>
      </c>
      <c r="O70" s="3">
        <f>'[1]BWS je ET Handel'!O70</f>
        <v>158.59399004485959</v>
      </c>
      <c r="P70" s="3">
        <f>'[1]BWS je ET Handel'!P70</f>
        <v>107.5585325385608</v>
      </c>
      <c r="Q70" s="3">
        <f>'[1]BWS je ET Handel'!Q70</f>
        <v>82.028513488600751</v>
      </c>
      <c r="R70" s="3">
        <f>'[1]BWS je ET Handel'!R70</f>
        <v>97.03650218152768</v>
      </c>
      <c r="S70" s="3">
        <f>'[1]BWS je ET Handel'!S70</f>
        <v>88.421004117249439</v>
      </c>
      <c r="T70" s="3">
        <f>'[1]BWS je ET Handel'!T70</f>
        <v>79.885392982240518</v>
      </c>
      <c r="U70" s="3">
        <f>'[1]BWS je ET Handel'!U70</f>
        <v>92.329318503041847</v>
      </c>
      <c r="V70" s="3">
        <f>'[1]BWS je ET Handel'!V70</f>
        <v>96.614023228660969</v>
      </c>
      <c r="X70" s="18" t="str">
        <f t="shared" si="49"/>
        <v>SL</v>
      </c>
      <c r="Y70" s="3">
        <f t="shared" si="40"/>
        <v>79.885392982240518</v>
      </c>
      <c r="Z70" s="18" t="str">
        <f t="shared" si="50"/>
        <v>HH</v>
      </c>
      <c r="AA70" s="6">
        <f t="shared" si="42"/>
        <v>158.59399004485959</v>
      </c>
    </row>
    <row r="71" spans="1:27" x14ac:dyDescent="0.35">
      <c r="A71">
        <f>'[1]BWS je ET Handel'!A71</f>
        <v>2022</v>
      </c>
      <c r="B71" s="3">
        <f>'[1]BWS je ET Handel'!B71</f>
        <v>79.988382224803956</v>
      </c>
      <c r="C71" s="3">
        <f>'[1]BWS je ET Handel'!C71</f>
        <v>76.409001009639994</v>
      </c>
      <c r="D71" s="3">
        <f>'[1]BWS je ET Handel'!D71</f>
        <v>75.382764200655572</v>
      </c>
      <c r="E71" s="3">
        <f>'[1]BWS je ET Handel'!E71</f>
        <v>69.572493534154873</v>
      </c>
      <c r="F71" s="3">
        <f>'[1]BWS je ET Handel'!F71</f>
        <v>66.168762015407381</v>
      </c>
      <c r="G71" s="3">
        <f>'[1]BWS je ET Handel'!G71</f>
        <v>101.87544085307663</v>
      </c>
      <c r="H71" s="14">
        <f>'[1]BWS je ET Handel'!H71</f>
        <v>82.057452664481417</v>
      </c>
      <c r="I71" s="3">
        <f>'[1]BWS je ET Handel'!I71</f>
        <v>74.066083011769905</v>
      </c>
      <c r="J71" s="3">
        <f>'[1]BWS je ET Handel'!J71</f>
        <v>100.10649627263047</v>
      </c>
      <c r="K71" s="3">
        <f>'[1]BWS je ET Handel'!K71</f>
        <v>100</v>
      </c>
      <c r="L71" s="3">
        <f>'[1]BWS je ET Handel'!L71</f>
        <v>100.14245605299918</v>
      </c>
      <c r="M71" s="3">
        <f>'[1]BWS je ET Handel'!M71</f>
        <v>101.41764518761325</v>
      </c>
      <c r="N71" s="3">
        <f>'[1]BWS je ET Handel'!N71</f>
        <v>110.59983679791986</v>
      </c>
      <c r="O71" s="3">
        <f>'[1]BWS je ET Handel'!O71</f>
        <v>174.20992213324482</v>
      </c>
      <c r="P71" s="3">
        <f>'[1]BWS je ET Handel'!P71</f>
        <v>108.52938328976667</v>
      </c>
      <c r="Q71" s="3">
        <f>'[1]BWS je ET Handel'!Q71</f>
        <v>82.932935009612336</v>
      </c>
      <c r="R71" s="3">
        <f>'[1]BWS je ET Handel'!R71</f>
        <v>93.329460741601324</v>
      </c>
      <c r="S71" s="3">
        <f>'[1]BWS je ET Handel'!S71</f>
        <v>88.089014287097356</v>
      </c>
      <c r="T71" s="3">
        <f>'[1]BWS je ET Handel'!T71</f>
        <v>77.868138251524826</v>
      </c>
      <c r="U71" s="3">
        <f>'[1]BWS je ET Handel'!U71</f>
        <v>97.954441724409776</v>
      </c>
      <c r="V71" s="3">
        <f>'[1]BWS je ET Handel'!V71</f>
        <v>96.914374230668159</v>
      </c>
      <c r="X71" s="18" t="str">
        <f t="shared" si="49"/>
        <v>SL</v>
      </c>
      <c r="Y71" s="3">
        <f t="shared" si="40"/>
        <v>77.868138251524826</v>
      </c>
      <c r="Z71" s="18" t="str">
        <f t="shared" si="50"/>
        <v>HH</v>
      </c>
      <c r="AA71" s="6">
        <f t="shared" si="42"/>
        <v>174.20992213324482</v>
      </c>
    </row>
    <row r="72" spans="1:27" x14ac:dyDescent="0.35">
      <c r="A72">
        <f>'[1]BWS je ET Handel'!A72</f>
        <v>2023</v>
      </c>
      <c r="B72" s="3">
        <f>'[1]BWS je ET Handel'!B72</f>
        <v>85.216549391807135</v>
      </c>
      <c r="C72" s="3">
        <f>'[1]BWS je ET Handel'!C72</f>
        <v>77.967326678666879</v>
      </c>
      <c r="D72" s="3">
        <f>'[1]BWS je ET Handel'!D72</f>
        <v>76.876397752686415</v>
      </c>
      <c r="E72" s="3">
        <f>'[1]BWS je ET Handel'!E72</f>
        <v>74.046800850924569</v>
      </c>
      <c r="F72" s="3">
        <f>'[1]BWS je ET Handel'!F72</f>
        <v>69.916271204931007</v>
      </c>
      <c r="G72" s="3">
        <f>'[1]BWS je ET Handel'!G72</f>
        <v>103.69824905907382</v>
      </c>
      <c r="H72" s="14">
        <f>'[1]BWS je ET Handel'!H72</f>
        <v>84.890634375170464</v>
      </c>
      <c r="I72" s="3">
        <f>'[1]BWS je ET Handel'!I72</f>
        <v>77.147766323024058</v>
      </c>
      <c r="J72" s="3">
        <f>'[1]BWS je ET Handel'!J72</f>
        <v>100.21136747940871</v>
      </c>
      <c r="K72" s="3">
        <f>'[1]BWS je ET Handel'!K72</f>
        <v>100</v>
      </c>
      <c r="L72" s="3">
        <f>'[1]BWS je ET Handel'!L72</f>
        <v>102.01003654611903</v>
      </c>
      <c r="M72" s="3">
        <f>'[1]BWS je ET Handel'!M72</f>
        <v>101.84912452953689</v>
      </c>
      <c r="N72" s="3">
        <f>'[1]BWS je ET Handel'!N72</f>
        <v>100.38864342988055</v>
      </c>
      <c r="O72" s="3">
        <f>'[1]BWS je ET Handel'!O72</f>
        <v>146.61812032946054</v>
      </c>
      <c r="P72" s="3">
        <f>'[1]BWS je ET Handel'!P72</f>
        <v>114.04298259968364</v>
      </c>
      <c r="Q72" s="3">
        <f>'[1]BWS je ET Handel'!Q72</f>
        <v>82.523318605792824</v>
      </c>
      <c r="R72" s="3">
        <f>'[1]BWS je ET Handel'!R72</f>
        <v>95.569464899361805</v>
      </c>
      <c r="S72" s="3">
        <f>'[1]BWS je ET Handel'!S72</f>
        <v>90.70664921180385</v>
      </c>
      <c r="T72" s="3">
        <f>'[1]BWS je ET Handel'!T72</f>
        <v>80.505100092728952</v>
      </c>
      <c r="U72" s="3">
        <f>'[1]BWS je ET Handel'!U72</f>
        <v>89.308896525391361</v>
      </c>
      <c r="V72" s="3">
        <f>'[1]BWS je ET Handel'!V72</f>
        <v>97.413134784268806</v>
      </c>
      <c r="X72" s="18" t="str">
        <f t="shared" si="49"/>
        <v>SL</v>
      </c>
      <c r="Y72" s="3">
        <f t="shared" si="40"/>
        <v>80.505100092728952</v>
      </c>
      <c r="Z72" s="18" t="str">
        <f t="shared" si="50"/>
        <v>HH</v>
      </c>
      <c r="AA72" s="6">
        <f t="shared" si="42"/>
        <v>146.61812032946054</v>
      </c>
    </row>
    <row r="73" spans="1:27" x14ac:dyDescent="0.35">
      <c r="A73">
        <f>'[1]BWS je ET Handel'!A73</f>
        <v>2024</v>
      </c>
      <c r="B73" s="3">
        <f>'[1]BWS je ET Handel'!B73</f>
        <v>85.806762896546175</v>
      </c>
      <c r="C73" s="3">
        <f>'[1]BWS je ET Handel'!C73</f>
        <v>78.850870491737368</v>
      </c>
      <c r="D73" s="3">
        <f>'[1]BWS je ET Handel'!D73</f>
        <v>78.514467988152205</v>
      </c>
      <c r="E73" s="3">
        <f>'[1]BWS je ET Handel'!E73</f>
        <v>74.629086084194441</v>
      </c>
      <c r="F73" s="3">
        <f>'[1]BWS je ET Handel'!F73</f>
        <v>70.655247745031019</v>
      </c>
      <c r="G73" s="3">
        <f>'[1]BWS je ET Handel'!G73</f>
        <v>106.04452307238685</v>
      </c>
      <c r="H73" s="14">
        <f>'[1]BWS je ET Handel'!H73</f>
        <v>86.27987079999464</v>
      </c>
      <c r="I73" s="3">
        <f>'[1]BWS je ET Handel'!I73</f>
        <v>78.166003243402628</v>
      </c>
      <c r="J73" s="3">
        <f>'[1]BWS je ET Handel'!J73</f>
        <v>100.34042325063996</v>
      </c>
      <c r="K73" s="3">
        <f>'[1]BWS je ET Handel'!K73</f>
        <v>100</v>
      </c>
      <c r="L73" s="3">
        <f>'[1]BWS je ET Handel'!L73</f>
        <v>101.50912039456932</v>
      </c>
      <c r="M73" s="3">
        <f>'[1]BWS je ET Handel'!M73</f>
        <v>101.4635519279482</v>
      </c>
      <c r="N73" s="3">
        <f>'[1]BWS je ET Handel'!N73</f>
        <v>98.655730234677605</v>
      </c>
      <c r="O73" s="3">
        <f>'[1]BWS je ET Handel'!O73</f>
        <v>147.7651347620388</v>
      </c>
      <c r="P73" s="3">
        <f>'[1]BWS je ET Handel'!P73</f>
        <v>115.10996743194886</v>
      </c>
      <c r="Q73" s="3">
        <f>'[1]BWS je ET Handel'!Q73</f>
        <v>82.972136222910223</v>
      </c>
      <c r="R73" s="3">
        <f>'[1]BWS je ET Handel'!R73</f>
        <v>95.523568278986232</v>
      </c>
      <c r="S73" s="3">
        <f>'[1]BWS je ET Handel'!S73</f>
        <v>90.705373058314237</v>
      </c>
      <c r="T73" s="3">
        <f>'[1]BWS je ET Handel'!T73</f>
        <v>81.168161044322034</v>
      </c>
      <c r="U73" s="3">
        <f>'[1]BWS je ET Handel'!U73</f>
        <v>88.461796201734273</v>
      </c>
      <c r="V73" s="3">
        <f>'[1]BWS je ET Handel'!V73</f>
        <v>97.662605712141314</v>
      </c>
      <c r="X73" s="18" t="str">
        <f t="shared" si="49"/>
        <v>SL</v>
      </c>
      <c r="Y73" s="3">
        <f t="shared" si="40"/>
        <v>81.168161044322034</v>
      </c>
      <c r="Z73" s="18" t="str">
        <f t="shared" si="50"/>
        <v>HH</v>
      </c>
      <c r="AA73" s="6">
        <f t="shared" si="42"/>
        <v>147.7651347620388</v>
      </c>
    </row>
    <row r="74" spans="1:27" x14ac:dyDescent="0.35">
      <c r="A74">
        <f>A73+1</f>
        <v>2025</v>
      </c>
      <c r="B74" s="3">
        <f>'[1]BWS je ET Handel'!B74</f>
        <v>86.195906318168156</v>
      </c>
      <c r="C74" s="3">
        <f>'[1]BWS je ET Handel'!C74</f>
        <v>78.930731350497012</v>
      </c>
      <c r="D74" s="3">
        <f>'[1]BWS je ET Handel'!D74</f>
        <v>78.99865459722821</v>
      </c>
      <c r="E74" s="3">
        <f>'[1]BWS je ET Handel'!E74</f>
        <v>76.115835260002356</v>
      </c>
      <c r="F74" s="3">
        <f>'[1]BWS je ET Handel'!F74</f>
        <v>70.97848661781417</v>
      </c>
      <c r="G74" s="3">
        <f>'[1]BWS je ET Handel'!G74</f>
        <v>107.79419256240448</v>
      </c>
      <c r="H74" s="14">
        <f>'[1]BWS je ET Handel'!H74</f>
        <v>87.180793395770479</v>
      </c>
      <c r="I74" s="3">
        <f>'[1]BWS je ET Handel'!I74</f>
        <v>78.723042961453558</v>
      </c>
      <c r="J74" s="3">
        <f>'[1]BWS je ET Handel'!J74</f>
        <v>100.43888867118618</v>
      </c>
      <c r="K74" s="3">
        <f>'[1]BWS je ET Handel'!K74</f>
        <v>100</v>
      </c>
      <c r="L74" s="3">
        <f>'[1]BWS je ET Handel'!L74</f>
        <v>100.68968219757828</v>
      </c>
      <c r="M74" s="3">
        <f>'[1]BWS je ET Handel'!M74</f>
        <v>102.31592147027703</v>
      </c>
      <c r="N74" s="3">
        <f>'[1]BWS je ET Handel'!N74</f>
        <v>98.679415337591607</v>
      </c>
      <c r="O74" s="3">
        <f>'[1]BWS je ET Handel'!O74</f>
        <v>145.74761288974227</v>
      </c>
      <c r="P74" s="3">
        <f>'[1]BWS je ET Handel'!P74</f>
        <v>114.57606750525753</v>
      </c>
      <c r="Q74" s="3">
        <f>'[1]BWS je ET Handel'!Q74</f>
        <v>84.041955667019337</v>
      </c>
      <c r="R74" s="3">
        <f>'[1]BWS je ET Handel'!R74</f>
        <v>95.268884621915689</v>
      </c>
      <c r="S74" s="3">
        <f>'[1]BWS je ET Handel'!S74</f>
        <v>90.131535979727531</v>
      </c>
      <c r="T74" s="3">
        <f>'[1]BWS je ET Handel'!T74</f>
        <v>80.696735765508052</v>
      </c>
      <c r="U74" s="3">
        <f>'[1]BWS je ET Handel'!U74</f>
        <v>90.140679493710579</v>
      </c>
      <c r="V74" s="3">
        <f>'[1]BWS je ET Handel'!V74</f>
        <v>97.822537455751927</v>
      </c>
      <c r="X74" s="18" t="str">
        <f t="shared" ref="X74" si="51">HLOOKUP(Y74,$L74:$U243,ROW(L$173)-ROW(X74)+1,0)</f>
        <v>SL</v>
      </c>
      <c r="Y74" s="3">
        <f t="shared" si="40"/>
        <v>80.696735765508052</v>
      </c>
      <c r="Z74" s="18" t="str">
        <f t="shared" ref="Z74" si="52">HLOOKUP(AA74,$L74:$U243,ROW(N$173)-ROW(Z74)+1,0)</f>
        <v>HH</v>
      </c>
      <c r="AA74" s="6">
        <f t="shared" si="42"/>
        <v>145.74761288974227</v>
      </c>
    </row>
    <row r="75" spans="1:27" x14ac:dyDescent="0.35">
      <c r="B75" s="3"/>
      <c r="C75" s="3"/>
      <c r="D75" s="3"/>
      <c r="E75" s="3"/>
      <c r="F75" s="3"/>
      <c r="G75" s="3"/>
      <c r="H75" s="14"/>
      <c r="I75" s="3"/>
      <c r="J75" s="3"/>
      <c r="K75" s="3"/>
      <c r="L75" s="3"/>
      <c r="M75" s="3"/>
      <c r="N75" s="3"/>
      <c r="O75" s="3"/>
      <c r="P75" s="3"/>
      <c r="Q75" s="3"/>
      <c r="R75" s="3"/>
      <c r="S75" s="3"/>
      <c r="T75" s="3"/>
      <c r="U75" s="3"/>
      <c r="V75" s="3"/>
      <c r="X75" s="18"/>
      <c r="Y75" s="3"/>
      <c r="Z75" s="18"/>
      <c r="AA75" s="6"/>
    </row>
    <row r="76" spans="1:27" x14ac:dyDescent="0.35">
      <c r="A76" s="4" t="s">
        <v>289</v>
      </c>
      <c r="B76" s="3"/>
      <c r="C76" s="3"/>
      <c r="D76" s="3"/>
      <c r="E76" s="3"/>
      <c r="F76" s="3"/>
      <c r="G76" s="3"/>
      <c r="H76" s="14"/>
      <c r="I76" s="3"/>
      <c r="J76" s="3"/>
      <c r="K76" s="3"/>
      <c r="L76" s="3"/>
      <c r="M76" s="3"/>
      <c r="N76" s="3"/>
      <c r="O76" s="3"/>
      <c r="P76" s="3"/>
      <c r="Q76" s="3"/>
      <c r="R76" s="3"/>
      <c r="S76" s="3"/>
      <c r="T76" s="3"/>
      <c r="U76" s="3"/>
      <c r="V76" s="3"/>
      <c r="X76" s="18"/>
      <c r="Y76" s="3"/>
      <c r="Z76" s="18"/>
      <c r="AA76" s="6"/>
    </row>
    <row r="77" spans="1:27" x14ac:dyDescent="0.35">
      <c r="A77">
        <f>'[1]BWS je ET UnternDst'!A68</f>
        <v>2019</v>
      </c>
      <c r="B77" s="3">
        <f>'[1]BWS je ET UnternDst'!B68</f>
        <v>82.429591127715057</v>
      </c>
      <c r="C77" s="3">
        <f>'[1]BWS je ET UnternDst'!C68</f>
        <v>72.237111634496515</v>
      </c>
      <c r="D77" s="3">
        <f>'[1]BWS je ET UnternDst'!D68</f>
        <v>69.446926013156826</v>
      </c>
      <c r="E77" s="3">
        <f>'[1]BWS je ET UnternDst'!E68</f>
        <v>68.630264309627592</v>
      </c>
      <c r="F77" s="3">
        <f>'[1]BWS je ET UnternDst'!F68</f>
        <v>67.276681375601228</v>
      </c>
      <c r="G77" s="3">
        <f>'[1]BWS je ET UnternDst'!G68</f>
        <v>83.788588393477539</v>
      </c>
      <c r="H77" s="14">
        <f>'[1]BWS je ET UnternDst'!H68</f>
        <v>75.978414864145392</v>
      </c>
      <c r="I77" s="3">
        <f>'[1]BWS je ET UnternDst'!I68</f>
        <v>71.814793759080288</v>
      </c>
      <c r="J77" s="3">
        <f>'[1]BWS je ET UnternDst'!J68</f>
        <v>98.816968515660946</v>
      </c>
      <c r="K77" s="3">
        <f>'[1]BWS je ET UnternDst'!K68</f>
        <v>100</v>
      </c>
      <c r="L77" s="3">
        <f>'[1]BWS je ET UnternDst'!L68</f>
        <v>104.05804163621104</v>
      </c>
      <c r="M77" s="3">
        <f>'[1]BWS je ET UnternDst'!M68</f>
        <v>108.85784672026855</v>
      </c>
      <c r="N77" s="3">
        <f>'[1]BWS je ET UnternDst'!N68</f>
        <v>76.576698520985047</v>
      </c>
      <c r="O77" s="3">
        <f>'[1]BWS je ET UnternDst'!O68</f>
        <v>106.83198426234242</v>
      </c>
      <c r="P77" s="3">
        <f>'[1]BWS je ET UnternDst'!P68</f>
        <v>107.89229089399642</v>
      </c>
      <c r="Q77" s="3">
        <f>'[1]BWS je ET UnternDst'!Q68</f>
        <v>96.838030266114401</v>
      </c>
      <c r="R77" s="3">
        <f>'[1]BWS je ET UnternDst'!R68</f>
        <v>91.613200140772619</v>
      </c>
      <c r="S77" s="3">
        <f>'[1]BWS je ET UnternDst'!S68</f>
        <v>97.015800824783199</v>
      </c>
      <c r="T77" s="3">
        <f>'[1]BWS je ET UnternDst'!T68</f>
        <v>81.976592039127567</v>
      </c>
      <c r="U77" s="3">
        <f>'[1]BWS je ET UnternDst'!U68</f>
        <v>88.727361325428404</v>
      </c>
      <c r="V77" s="3">
        <f>'[1]BWS je ET UnternDst'!V68</f>
        <v>95.565662308129617</v>
      </c>
      <c r="X77" s="18" t="str">
        <f t="shared" ref="X77:X82" si="53">HLOOKUP(Y77,$L77:$U235,ROW(L$173)-ROW(X77)+1,0)</f>
        <v>HB</v>
      </c>
      <c r="Y77" s="3">
        <f t="shared" si="40"/>
        <v>76.576698520985047</v>
      </c>
      <c r="Z77" s="18" t="str">
        <f t="shared" ref="Z77:Z82" si="54">HLOOKUP(AA77,$L77:$U235,ROW(N$173)-ROW(Z77)+1,0)</f>
        <v>BY</v>
      </c>
      <c r="AA77" s="6">
        <f t="shared" si="42"/>
        <v>108.85784672026855</v>
      </c>
    </row>
    <row r="78" spans="1:27" x14ac:dyDescent="0.35">
      <c r="A78">
        <f>'[1]BWS je ET UnternDst'!A69</f>
        <v>2020</v>
      </c>
      <c r="B78" s="3">
        <f>'[1]BWS je ET UnternDst'!B69</f>
        <v>83.00600205987854</v>
      </c>
      <c r="C78" s="3">
        <f>'[1]BWS je ET UnternDst'!C69</f>
        <v>72.436694250097673</v>
      </c>
      <c r="D78" s="3">
        <f>'[1]BWS je ET UnternDst'!D69</f>
        <v>70.051852114927016</v>
      </c>
      <c r="E78" s="3">
        <f>'[1]BWS je ET UnternDst'!E69</f>
        <v>68.903824981354546</v>
      </c>
      <c r="F78" s="3">
        <f>'[1]BWS je ET UnternDst'!F69</f>
        <v>67.869446318854983</v>
      </c>
      <c r="G78" s="3">
        <f>'[1]BWS je ET UnternDst'!G69</f>
        <v>83.734950456369646</v>
      </c>
      <c r="H78" s="14">
        <f>'[1]BWS je ET UnternDst'!H69</f>
        <v>76.330930141705437</v>
      </c>
      <c r="I78" s="3">
        <f>'[1]BWS je ET UnternDst'!I69</f>
        <v>72.313279113541924</v>
      </c>
      <c r="J78" s="3">
        <f>'[1]BWS je ET UnternDst'!J69</f>
        <v>98.803139539013387</v>
      </c>
      <c r="K78" s="3">
        <f>'[1]BWS je ET UnternDst'!K69</f>
        <v>100</v>
      </c>
      <c r="L78" s="3">
        <f>'[1]BWS je ET UnternDst'!L69</f>
        <v>104.44116915864616</v>
      </c>
      <c r="M78" s="3">
        <f>'[1]BWS je ET UnternDst'!M69</f>
        <v>108.38512625634833</v>
      </c>
      <c r="N78" s="3">
        <f>'[1]BWS je ET UnternDst'!N69</f>
        <v>76.663884646801861</v>
      </c>
      <c r="O78" s="3">
        <f>'[1]BWS je ET UnternDst'!O69</f>
        <v>107.17228397911708</v>
      </c>
      <c r="P78" s="3">
        <f>'[1]BWS je ET UnternDst'!P69</f>
        <v>108.76247469545761</v>
      </c>
      <c r="Q78" s="3">
        <f>'[1]BWS je ET UnternDst'!Q69</f>
        <v>98.661078950172239</v>
      </c>
      <c r="R78" s="3">
        <f>'[1]BWS je ET UnternDst'!R69</f>
        <v>90.651525375572689</v>
      </c>
      <c r="S78" s="3">
        <f>'[1]BWS je ET UnternDst'!S69</f>
        <v>97.426039705934585</v>
      </c>
      <c r="T78" s="3">
        <f>'[1]BWS je ET UnternDst'!T69</f>
        <v>80.326384202862528</v>
      </c>
      <c r="U78" s="3">
        <f>'[1]BWS je ET UnternDst'!U69</f>
        <v>88.999183151614162</v>
      </c>
      <c r="V78" s="3">
        <f>'[1]BWS je ET UnternDst'!V69</f>
        <v>95.639627801257234</v>
      </c>
      <c r="X78" s="18" t="str">
        <f t="shared" si="53"/>
        <v>HB</v>
      </c>
      <c r="Y78" s="3">
        <f t="shared" si="40"/>
        <v>76.663884646801861</v>
      </c>
      <c r="Z78" s="18" t="str">
        <f t="shared" si="54"/>
        <v>HE</v>
      </c>
      <c r="AA78" s="6">
        <f t="shared" si="42"/>
        <v>108.76247469545761</v>
      </c>
    </row>
    <row r="79" spans="1:27" x14ac:dyDescent="0.35">
      <c r="A79">
        <f>'[1]BWS je ET UnternDst'!A70</f>
        <v>2021</v>
      </c>
      <c r="B79" s="3">
        <f>'[1]BWS je ET UnternDst'!B70</f>
        <v>80.58065595716198</v>
      </c>
      <c r="C79" s="3">
        <f>'[1]BWS je ET UnternDst'!C70</f>
        <v>72.78196117804552</v>
      </c>
      <c r="D79" s="3">
        <f>'[1]BWS je ET UnternDst'!D70</f>
        <v>68.263888888888886</v>
      </c>
      <c r="E79" s="3">
        <f>'[1]BWS je ET UnternDst'!E70</f>
        <v>66.810575635876845</v>
      </c>
      <c r="F79" s="3">
        <f>'[1]BWS je ET UnternDst'!F70</f>
        <v>66.730254350736274</v>
      </c>
      <c r="G79" s="3">
        <f>'[1]BWS je ET UnternDst'!G70</f>
        <v>84.974899598393577</v>
      </c>
      <c r="H79" s="14">
        <f>'[1]BWS je ET UnternDst'!H70</f>
        <v>75.720381526104418</v>
      </c>
      <c r="I79" s="3">
        <f>'[1]BWS je ET UnternDst'!I70</f>
        <v>70.739625167336001</v>
      </c>
      <c r="J79" s="3">
        <f>'[1]BWS je ET UnternDst'!J70</f>
        <v>98.904785809906286</v>
      </c>
      <c r="K79" s="3">
        <f>'[1]BWS je ET UnternDst'!K70</f>
        <v>100</v>
      </c>
      <c r="L79" s="3">
        <f>'[1]BWS je ET UnternDst'!L70</f>
        <v>101.70599062918339</v>
      </c>
      <c r="M79" s="3">
        <f>'[1]BWS je ET UnternDst'!M70</f>
        <v>109.91047523427042</v>
      </c>
      <c r="N79" s="3">
        <f>'[1]BWS je ET UnternDst'!N70</f>
        <v>73.488955823293168</v>
      </c>
      <c r="O79" s="3">
        <f>'[1]BWS je ET UnternDst'!O70</f>
        <v>106.21402275769745</v>
      </c>
      <c r="P79" s="3">
        <f>'[1]BWS je ET UnternDst'!P70</f>
        <v>106.31944444444446</v>
      </c>
      <c r="Q79" s="3">
        <f>'[1]BWS je ET UnternDst'!Q70</f>
        <v>97.941767068273094</v>
      </c>
      <c r="R79" s="3">
        <f>'[1]BWS je ET UnternDst'!R70</f>
        <v>88.968373493975903</v>
      </c>
      <c r="S79" s="3">
        <f>'[1]BWS je ET UnternDst'!S70</f>
        <v>122.85140562248995</v>
      </c>
      <c r="T79" s="3">
        <f>'[1]BWS je ET UnternDst'!T70</f>
        <v>79.131526104417674</v>
      </c>
      <c r="U79" s="3">
        <f>'[1]BWS je ET UnternDst'!U70</f>
        <v>87.024765729585013</v>
      </c>
      <c r="V79" s="3">
        <f>'[1]BWS je ET UnternDst'!V70</f>
        <v>95.546352074966535</v>
      </c>
      <c r="X79" s="18" t="str">
        <f t="shared" si="53"/>
        <v>HB</v>
      </c>
      <c r="Y79" s="3">
        <f t="shared" si="40"/>
        <v>73.488955823293168</v>
      </c>
      <c r="Z79" s="18" t="str">
        <f t="shared" si="54"/>
        <v>RP</v>
      </c>
      <c r="AA79" s="6">
        <f t="shared" si="42"/>
        <v>122.85140562248995</v>
      </c>
    </row>
    <row r="80" spans="1:27" x14ac:dyDescent="0.35">
      <c r="A80">
        <f>'[1]BWS je ET UnternDst'!A71</f>
        <v>2022</v>
      </c>
      <c r="B80" s="3">
        <f>'[1]BWS je ET UnternDst'!B71</f>
        <v>80.121554724132864</v>
      </c>
      <c r="C80" s="3">
        <f>'[1]BWS je ET UnternDst'!C71</f>
        <v>74.756155341709288</v>
      </c>
      <c r="D80" s="3">
        <f>'[1]BWS je ET UnternDst'!D71</f>
        <v>67.882758508013779</v>
      </c>
      <c r="E80" s="3">
        <f>'[1]BWS je ET UnternDst'!E71</f>
        <v>67.382815691015736</v>
      </c>
      <c r="F80" s="3">
        <f>'[1]BWS je ET UnternDst'!F71</f>
        <v>66.487493260574766</v>
      </c>
      <c r="G80" s="3">
        <f>'[1]BWS je ET UnternDst'!G71</f>
        <v>84.038590357312074</v>
      </c>
      <c r="H80" s="14">
        <f>'[1]BWS je ET UnternDst'!H71</f>
        <v>75.554266668845074</v>
      </c>
      <c r="I80" s="3">
        <f>'[1]BWS je ET UnternDst'!I71</f>
        <v>70.819514107863483</v>
      </c>
      <c r="J80" s="3">
        <f>'[1]BWS je ET UnternDst'!J71</f>
        <v>98.816311859754606</v>
      </c>
      <c r="K80" s="3">
        <f>'[1]BWS je ET UnternDst'!K71</f>
        <v>100</v>
      </c>
      <c r="L80" s="3">
        <f>'[1]BWS je ET UnternDst'!L71</f>
        <v>103.28230431159835</v>
      </c>
      <c r="M80" s="3">
        <f>'[1]BWS je ET UnternDst'!M71</f>
        <v>110.15896874540493</v>
      </c>
      <c r="N80" s="3">
        <f>'[1]BWS je ET UnternDst'!N71</f>
        <v>75.615534170928171</v>
      </c>
      <c r="O80" s="3">
        <f>'[1]BWS je ET UnternDst'!O71</f>
        <v>106.83010113222345</v>
      </c>
      <c r="P80" s="3">
        <f>'[1]BWS je ET UnternDst'!P71</f>
        <v>104.85401996503667</v>
      </c>
      <c r="Q80" s="3">
        <f>'[1]BWS je ET UnternDst'!Q71</f>
        <v>97.134314702566698</v>
      </c>
      <c r="R80" s="3">
        <f>'[1]BWS je ET UnternDst'!R71</f>
        <v>88.754554217654842</v>
      </c>
      <c r="S80" s="3">
        <f>'[1]BWS je ET UnternDst'!S71</f>
        <v>118.82627804009344</v>
      </c>
      <c r="T80" s="3">
        <f>'[1]BWS je ET UnternDst'!T71</f>
        <v>78.690345875471763</v>
      </c>
      <c r="U80" s="3">
        <f>'[1]BWS je ET UnternDst'!U71</f>
        <v>89.35170813795807</v>
      </c>
      <c r="V80" s="3">
        <f>'[1]BWS je ET UnternDst'!V71</f>
        <v>95.531556848072924</v>
      </c>
      <c r="X80" s="18" t="str">
        <f t="shared" si="53"/>
        <v>HB</v>
      </c>
      <c r="Y80" s="3">
        <f t="shared" si="40"/>
        <v>75.615534170928171</v>
      </c>
      <c r="Z80" s="18" t="str">
        <f t="shared" si="54"/>
        <v>RP</v>
      </c>
      <c r="AA80" s="6">
        <f t="shared" si="42"/>
        <v>118.82627804009344</v>
      </c>
    </row>
    <row r="81" spans="1:27" x14ac:dyDescent="0.35">
      <c r="A81">
        <f>'[1]BWS je ET UnternDst'!A72</f>
        <v>2023</v>
      </c>
      <c r="B81" s="3">
        <f>'[1]BWS je ET UnternDst'!B72</f>
        <v>86.133069578118466</v>
      </c>
      <c r="C81" s="3">
        <f>'[1]BWS je ET UnternDst'!C72</f>
        <v>75.708905542663672</v>
      </c>
      <c r="D81" s="3">
        <f>'[1]BWS je ET UnternDst'!D72</f>
        <v>69.14976984821395</v>
      </c>
      <c r="E81" s="3">
        <f>'[1]BWS je ET UnternDst'!E72</f>
        <v>68.045802107505608</v>
      </c>
      <c r="F81" s="3">
        <f>'[1]BWS je ET UnternDst'!F72</f>
        <v>67.277361433408146</v>
      </c>
      <c r="G81" s="3">
        <f>'[1]BWS je ET UnternDst'!G72</f>
        <v>84.6076007151824</v>
      </c>
      <c r="H81" s="14">
        <f>'[1]BWS je ET UnternDst'!H72</f>
        <v>77.082968767832</v>
      </c>
      <c r="I81" s="3">
        <f>'[1]BWS je ET UnternDst'!I72</f>
        <v>72.788070148742719</v>
      </c>
      <c r="J81" s="3">
        <f>'[1]BWS je ET UnternDst'!J72</f>
        <v>98.842013162399667</v>
      </c>
      <c r="K81" s="3">
        <f>'[1]BWS je ET UnternDst'!K72</f>
        <v>100</v>
      </c>
      <c r="L81" s="3">
        <f>'[1]BWS je ET UnternDst'!L72</f>
        <v>103.4123330924031</v>
      </c>
      <c r="M81" s="3">
        <f>'[1]BWS je ET UnternDst'!M72</f>
        <v>112.12386350667632</v>
      </c>
      <c r="N81" s="3">
        <f>'[1]BWS je ET UnternDst'!N72</f>
        <v>75.320120211511394</v>
      </c>
      <c r="O81" s="3">
        <f>'[1]BWS je ET UnternDst'!O72</f>
        <v>103.0509377258721</v>
      </c>
      <c r="P81" s="3">
        <f>'[1]BWS je ET UnternDst'!P72</f>
        <v>105.91242819644691</v>
      </c>
      <c r="Q81" s="3">
        <f>'[1]BWS je ET UnternDst'!Q72</f>
        <v>99.879027656255943</v>
      </c>
      <c r="R81" s="3">
        <f>'[1]BWS je ET UnternDst'!R72</f>
        <v>89.685395823030404</v>
      </c>
      <c r="S81" s="3">
        <f>'[1]BWS je ET UnternDst'!S72</f>
        <v>98.013466732605465</v>
      </c>
      <c r="T81" s="3">
        <f>'[1]BWS je ET UnternDst'!T72</f>
        <v>80.966257085251272</v>
      </c>
      <c r="U81" s="3">
        <f>'[1]BWS je ET UnternDst'!U72</f>
        <v>89.129988207098563</v>
      </c>
      <c r="V81" s="3">
        <f>'[1]BWS je ET UnternDst'!V72</f>
        <v>95.809335412941749</v>
      </c>
      <c r="X81" s="18" t="str">
        <f t="shared" si="53"/>
        <v>HB</v>
      </c>
      <c r="Y81" s="3">
        <f t="shared" si="40"/>
        <v>75.320120211511394</v>
      </c>
      <c r="Z81" s="18" t="str">
        <f t="shared" si="54"/>
        <v>BY</v>
      </c>
      <c r="AA81" s="6">
        <f t="shared" si="42"/>
        <v>112.12386350667632</v>
      </c>
    </row>
    <row r="82" spans="1:27" x14ac:dyDescent="0.35">
      <c r="A82">
        <f>'[1]BWS je ET UnternDst'!A73</f>
        <v>2024</v>
      </c>
      <c r="B82" s="3">
        <f>'[1]BWS je ET UnternDst'!B73</f>
        <v>87.496221588186287</v>
      </c>
      <c r="C82" s="3">
        <f>'[1]BWS je ET UnternDst'!C73</f>
        <v>76.530348940938822</v>
      </c>
      <c r="D82" s="3">
        <f>'[1]BWS je ET UnternDst'!D73</f>
        <v>69.355421375857972</v>
      </c>
      <c r="E82" s="3">
        <f>'[1]BWS je ET UnternDst'!E73</f>
        <v>67.83299788408938</v>
      </c>
      <c r="F82" s="3">
        <f>'[1]BWS je ET UnternDst'!F73</f>
        <v>68.862200399590094</v>
      </c>
      <c r="G82" s="3">
        <f>'[1]BWS je ET UnternDst'!G73</f>
        <v>84.457272613333927</v>
      </c>
      <c r="H82" s="14">
        <f>'[1]BWS je ET UnternDst'!H73</f>
        <v>77.469606823996045</v>
      </c>
      <c r="I82" s="3">
        <f>'[1]BWS je ET UnternDst'!I73</f>
        <v>73.430945377067076</v>
      </c>
      <c r="J82" s="3">
        <f>'[1]BWS je ET UnternDst'!J73</f>
        <v>98.82261001629324</v>
      </c>
      <c r="K82" s="3">
        <f>'[1]BWS je ET UnternDst'!K73</f>
        <v>100</v>
      </c>
      <c r="L82" s="3">
        <f>'[1]BWS je ET UnternDst'!L73</f>
        <v>103.76661579634177</v>
      </c>
      <c r="M82" s="3">
        <f>'[1]BWS je ET UnternDst'!M73</f>
        <v>111.36030197804467</v>
      </c>
      <c r="N82" s="3">
        <f>'[1]BWS je ET UnternDst'!N73</f>
        <v>76.292216840289299</v>
      </c>
      <c r="O82" s="3">
        <f>'[1]BWS je ET UnternDst'!O73</f>
        <v>101.62342689049611</v>
      </c>
      <c r="P82" s="3">
        <f>'[1]BWS je ET UnternDst'!P73</f>
        <v>106.21428940054113</v>
      </c>
      <c r="Q82" s="3">
        <f>'[1]BWS je ET UnternDst'!Q73</f>
        <v>99.471390971623208</v>
      </c>
      <c r="R82" s="3">
        <f>'[1]BWS je ET UnternDst'!R73</f>
        <v>90.151062747439894</v>
      </c>
      <c r="S82" s="3">
        <f>'[1]BWS je ET UnternDst'!S73</f>
        <v>97.350319598345607</v>
      </c>
      <c r="T82" s="3">
        <f>'[1]BWS je ET UnternDst'!T73</f>
        <v>82.024344030846592</v>
      </c>
      <c r="U82" s="3">
        <f>'[1]BWS je ET UnternDst'!U73</f>
        <v>89.673324043969657</v>
      </c>
      <c r="V82" s="3">
        <f>'[1]BWS je ET UnternDst'!V73</f>
        <v>95.878766431483569</v>
      </c>
      <c r="X82" s="18" t="str">
        <f t="shared" si="53"/>
        <v>HB</v>
      </c>
      <c r="Y82" s="3">
        <f t="shared" si="40"/>
        <v>76.292216840289299</v>
      </c>
      <c r="Z82" s="18" t="str">
        <f t="shared" si="54"/>
        <v>BY</v>
      </c>
      <c r="AA82" s="6">
        <f t="shared" si="42"/>
        <v>111.36030197804467</v>
      </c>
    </row>
    <row r="83" spans="1:27" x14ac:dyDescent="0.35">
      <c r="A83">
        <f>A82+1</f>
        <v>2025</v>
      </c>
      <c r="B83" s="3">
        <f>'[1]BWS je ET UnternDst'!B74</f>
        <v>88.007257029350811</v>
      </c>
      <c r="C83" s="3">
        <f>'[1]BWS je ET UnternDst'!C74</f>
        <v>76.703645007923924</v>
      </c>
      <c r="D83" s="3">
        <f>'[1]BWS je ET UnternDst'!D74</f>
        <v>69.837433937368687</v>
      </c>
      <c r="E83" s="3">
        <f>'[1]BWS je ET UnternDst'!E74</f>
        <v>67.917046130899024</v>
      </c>
      <c r="F83" s="3">
        <f>'[1]BWS je ET UnternDst'!F74</f>
        <v>69.422234333206646</v>
      </c>
      <c r="G83" s="3">
        <f>'[1]BWS je ET UnternDst'!G74</f>
        <v>85.283719729510722</v>
      </c>
      <c r="H83" s="14">
        <f>'[1]BWS je ET UnternDst'!H74</f>
        <v>78.069716244415602</v>
      </c>
      <c r="I83" s="3">
        <f>'[1]BWS je ET UnternDst'!I74</f>
        <v>73.856049795268589</v>
      </c>
      <c r="J83" s="3">
        <f>'[1]BWS je ET UnternDst'!J74</f>
        <v>98.890649762282095</v>
      </c>
      <c r="K83" s="3">
        <f>'[1]BWS je ET UnternDst'!K74</f>
        <v>100</v>
      </c>
      <c r="L83" s="3">
        <f>'[1]BWS je ET UnternDst'!L74</f>
        <v>103.25849223024575</v>
      </c>
      <c r="M83" s="3">
        <f>'[1]BWS je ET UnternDst'!M74</f>
        <v>111.32225656323726</v>
      </c>
      <c r="N83" s="3">
        <f>'[1]BWS je ET UnternDst'!N74</f>
        <v>75.675326817305006</v>
      </c>
      <c r="O83" s="3">
        <f>'[1]BWS je ET UnternDst'!O74</f>
        <v>102.11543839771676</v>
      </c>
      <c r="P83" s="3">
        <f>'[1]BWS je ET UnternDst'!P74</f>
        <v>105.61128998716396</v>
      </c>
      <c r="Q83" s="3">
        <f>'[1]BWS je ET UnternDst'!Q74</f>
        <v>99.439229550164583</v>
      </c>
      <c r="R83" s="3">
        <f>'[1]BWS je ET UnternDst'!R74</f>
        <v>90.710715591856641</v>
      </c>
      <c r="S83" s="3">
        <f>'[1]BWS je ET UnternDst'!S74</f>
        <v>96.625337932320306</v>
      </c>
      <c r="T83" s="3">
        <f>'[1]BWS je ET UnternDst'!T74</f>
        <v>82.848455729969672</v>
      </c>
      <c r="U83" s="3">
        <f>'[1]BWS je ET UnternDst'!U74</f>
        <v>89.926927738058524</v>
      </c>
      <c r="V83" s="3">
        <f>'[1]BWS je ET UnternDst'!V74</f>
        <v>96.028712594387983</v>
      </c>
      <c r="X83" s="18" t="str">
        <f t="shared" ref="X83" si="55">HLOOKUP(Y83,$L83:$U252,ROW(L$173)-ROW(X83)+1,0)</f>
        <v>HB</v>
      </c>
      <c r="Y83" s="3">
        <f t="shared" si="40"/>
        <v>75.675326817305006</v>
      </c>
      <c r="Z83" s="18" t="str">
        <f t="shared" ref="Z83" si="56">HLOOKUP(AA83,$L83:$U252,ROW(N$173)-ROW(Z83)+1,0)</f>
        <v>BY</v>
      </c>
      <c r="AA83" s="6">
        <f t="shared" si="42"/>
        <v>111.32225656323726</v>
      </c>
    </row>
    <row r="84" spans="1:27" x14ac:dyDescent="0.35">
      <c r="X84" s="18"/>
      <c r="Y84" s="3"/>
      <c r="Z84" s="18"/>
      <c r="AA84" s="6"/>
    </row>
    <row r="85" spans="1:27" x14ac:dyDescent="0.35">
      <c r="A85" s="4" t="s">
        <v>290</v>
      </c>
      <c r="X85" s="18"/>
      <c r="Y85" s="3"/>
      <c r="Z85" s="18"/>
      <c r="AA85" s="6"/>
    </row>
    <row r="86" spans="1:27" x14ac:dyDescent="0.35">
      <c r="A86">
        <f>'[1]BWS je ET ÖSD'!A68</f>
        <v>2019</v>
      </c>
      <c r="B86" s="3">
        <f>'[1]BWS je ET ÖSD'!B68</f>
        <v>103.46301237936639</v>
      </c>
      <c r="C86" s="3">
        <f>'[1]BWS je ET ÖSD'!C68</f>
        <v>103.48508256254891</v>
      </c>
      <c r="D86" s="3">
        <f>'[1]BWS je ET ÖSD'!D68</f>
        <v>100.55777372043097</v>
      </c>
      <c r="E86" s="3">
        <f>'[1]BWS je ET ÖSD'!E68</f>
        <v>101.85389538733172</v>
      </c>
      <c r="F86" s="3">
        <f>'[1]BWS je ET ÖSD'!F68</f>
        <v>105.03200176561465</v>
      </c>
      <c r="G86" s="3">
        <f>'[1]BWS je ET ÖSD'!G68</f>
        <v>113.35045444513554</v>
      </c>
      <c r="H86" s="14">
        <f>'[1]BWS je ET ÖSD'!H68</f>
        <v>105.58375634517768</v>
      </c>
      <c r="I86" s="3">
        <f>'[1]BWS je ET ÖSD'!I68</f>
        <v>102.4939306996248</v>
      </c>
      <c r="J86" s="3">
        <f>'[1]BWS je ET ÖSD'!J68</f>
        <v>100.85873076382899</v>
      </c>
      <c r="K86" s="3">
        <f>'[1]BWS je ET ÖSD'!K68</f>
        <v>100</v>
      </c>
      <c r="L86" s="3">
        <f>'[1]BWS je ET ÖSD'!L68</f>
        <v>97.52011396240043</v>
      </c>
      <c r="M86" s="3">
        <f>'[1]BWS je ET ÖSD'!M68</f>
        <v>100.01404466202524</v>
      </c>
      <c r="N86" s="3">
        <f>'[1]BWS je ET ÖSD'!N68</f>
        <v>101.95421440179773</v>
      </c>
      <c r="O86" s="3">
        <f>'[1]BWS je ET ÖSD'!O68</f>
        <v>112.66828514676672</v>
      </c>
      <c r="P86" s="3">
        <f>'[1]BWS je ET ÖSD'!P68</f>
        <v>104.16925824120705</v>
      </c>
      <c r="Q86" s="3">
        <f>'[1]BWS je ET ÖSD'!Q68</f>
        <v>97.156959130033499</v>
      </c>
      <c r="R86" s="3">
        <f>'[1]BWS je ET ÖSD'!R68</f>
        <v>101.31618546979395</v>
      </c>
      <c r="S86" s="3">
        <f>'[1]BWS je ET ÖSD'!S68</f>
        <v>95.790614153006558</v>
      </c>
      <c r="T86" s="3">
        <f>'[1]BWS je ET ÖSD'!T68</f>
        <v>98.639674163841022</v>
      </c>
      <c r="U86" s="3">
        <f>'[1]BWS je ET ÖSD'!U68</f>
        <v>95.738448265484237</v>
      </c>
      <c r="V86" s="3">
        <f>'[1]BWS je ET ÖSD'!V68</f>
        <v>101.08745811681146</v>
      </c>
      <c r="X86" s="18" t="str">
        <f t="shared" ref="X86:X91" si="57">HLOOKUP(Y86,$L86:$U243,ROW(L$173)-ROW(X86)+1,0)</f>
        <v>SH</v>
      </c>
      <c r="Y86" s="3">
        <f t="shared" si="40"/>
        <v>95.738448265484237</v>
      </c>
      <c r="Z86" s="18" t="str">
        <f t="shared" ref="Z86:Z91" si="58">HLOOKUP(AA86,$L86:$U243,ROW(N$173)-ROW(Z86)+1,0)</f>
        <v>HH</v>
      </c>
      <c r="AA86" s="6">
        <f t="shared" si="42"/>
        <v>112.66828514676672</v>
      </c>
    </row>
    <row r="87" spans="1:27" x14ac:dyDescent="0.35">
      <c r="A87">
        <f>'[1]BWS je ET ÖSD'!A69</f>
        <v>2020</v>
      </c>
      <c r="B87" s="3">
        <f>'[1]BWS je ET ÖSD'!B69</f>
        <v>103.8231248482887</v>
      </c>
      <c r="C87" s="3">
        <f>'[1]BWS je ET ÖSD'!C69</f>
        <v>103.47520025892064</v>
      </c>
      <c r="D87" s="3">
        <f>'[1]BWS je ET ÖSD'!D69</f>
        <v>101.30269439275021</v>
      </c>
      <c r="E87" s="3">
        <f>'[1]BWS je ET ÖSD'!E69</f>
        <v>102.63775386358121</v>
      </c>
      <c r="F87" s="3">
        <f>'[1]BWS je ET ÖSD'!F69</f>
        <v>105.05299781535722</v>
      </c>
      <c r="G87" s="3">
        <f>'[1]BWS je ET ÖSD'!G69</f>
        <v>115.83259163362732</v>
      </c>
      <c r="H87" s="14">
        <f>'[1]BWS je ET ÖSD'!H69</f>
        <v>106.62674973703375</v>
      </c>
      <c r="I87" s="3">
        <f>'[1]BWS je ET ÖSD'!I69</f>
        <v>102.94522210534834</v>
      </c>
      <c r="J87" s="3">
        <f>'[1]BWS je ET ÖSD'!J69</f>
        <v>101.02152277692369</v>
      </c>
      <c r="K87" s="3">
        <f>'[1]BWS je ET ÖSD'!K69</f>
        <v>100</v>
      </c>
      <c r="L87" s="3">
        <f>'[1]BWS je ET ÖSD'!L69</f>
        <v>97.149850311513873</v>
      </c>
      <c r="M87" s="3">
        <f>'[1]BWS je ET ÖSD'!M69</f>
        <v>99.959543652399063</v>
      </c>
      <c r="N87" s="3">
        <f>'[1]BWS je ET ÖSD'!N69</f>
        <v>102.52649890767862</v>
      </c>
      <c r="O87" s="3">
        <f>'[1]BWS je ET ÖSD'!O69</f>
        <v>112.03374059389918</v>
      </c>
      <c r="P87" s="3">
        <f>'[1]BWS je ET ÖSD'!P69</f>
        <v>103.07265960029129</v>
      </c>
      <c r="Q87" s="3">
        <f>'[1]BWS je ET ÖSD'!Q69</f>
        <v>97.390565579739459</v>
      </c>
      <c r="R87" s="3">
        <f>'[1]BWS je ET ÖSD'!R69</f>
        <v>101.23796423658872</v>
      </c>
      <c r="S87" s="3">
        <f>'[1]BWS je ET ÖSD'!S69</f>
        <v>98.962294684035925</v>
      </c>
      <c r="T87" s="3">
        <f>'[1]BWS je ET ÖSD'!T69</f>
        <v>96.70483048790355</v>
      </c>
      <c r="U87" s="3">
        <f>'[1]BWS je ET ÖSD'!U69</f>
        <v>95.972570596326563</v>
      </c>
      <c r="V87" s="3">
        <f>'[1]BWS je ET ÖSD'!V69</f>
        <v>101.28853467108989</v>
      </c>
      <c r="X87" s="18" t="str">
        <f t="shared" si="57"/>
        <v>SH</v>
      </c>
      <c r="Y87" s="3">
        <f t="shared" si="40"/>
        <v>95.972570596326563</v>
      </c>
      <c r="Z87" s="18" t="str">
        <f t="shared" si="58"/>
        <v>HH</v>
      </c>
      <c r="AA87" s="6">
        <f t="shared" si="42"/>
        <v>112.03374059389918</v>
      </c>
    </row>
    <row r="88" spans="1:27" x14ac:dyDescent="0.35">
      <c r="A88">
        <f>'[1]BWS je ET ÖSD'!A70</f>
        <v>2021</v>
      </c>
      <c r="B88" s="3">
        <f>'[1]BWS je ET ÖSD'!B70</f>
        <v>105.27134876296887</v>
      </c>
      <c r="C88" s="3">
        <f>'[1]BWS je ET ÖSD'!C70</f>
        <v>103.71109337589786</v>
      </c>
      <c r="D88" s="3">
        <f>'[1]BWS je ET ÖSD'!D70</f>
        <v>102.57781324820432</v>
      </c>
      <c r="E88" s="3">
        <f>'[1]BWS je ET ÖSD'!E70</f>
        <v>103.09058260175578</v>
      </c>
      <c r="F88" s="3">
        <f>'[1]BWS je ET ÖSD'!F70</f>
        <v>106.01356743814844</v>
      </c>
      <c r="G88" s="3">
        <f>'[1]BWS je ET ÖSD'!G70</f>
        <v>117.60175578611334</v>
      </c>
      <c r="H88" s="14">
        <f>'[1]BWS je ET ÖSD'!H70</f>
        <v>107.85514764565043</v>
      </c>
      <c r="I88" s="3">
        <f>'[1]BWS je ET ÖSD'!I70</f>
        <v>103.91660015961692</v>
      </c>
      <c r="J88" s="3">
        <f>'[1]BWS je ET ÖSD'!J70</f>
        <v>101.14325618515562</v>
      </c>
      <c r="K88" s="3">
        <f>'[1]BWS je ET ÖSD'!K70</f>
        <v>100</v>
      </c>
      <c r="L88" s="3">
        <f>'[1]BWS je ET ÖSD'!L70</f>
        <v>96.921388667198727</v>
      </c>
      <c r="M88" s="3">
        <f>'[1]BWS je ET ÖSD'!M70</f>
        <v>100.37909018355946</v>
      </c>
      <c r="N88" s="3">
        <f>'[1]BWS je ET ÖSD'!N70</f>
        <v>103.31205107741421</v>
      </c>
      <c r="O88" s="3">
        <f>'[1]BWS je ET ÖSD'!O70</f>
        <v>112.31245011971269</v>
      </c>
      <c r="P88" s="3">
        <f>'[1]BWS je ET ÖSD'!P70</f>
        <v>102.94692737430167</v>
      </c>
      <c r="Q88" s="3">
        <f>'[1]BWS je ET ÖSD'!Q70</f>
        <v>98.008778930566649</v>
      </c>
      <c r="R88" s="3">
        <f>'[1]BWS je ET ÖSD'!R70</f>
        <v>101.27494014365523</v>
      </c>
      <c r="S88" s="3">
        <f>'[1]BWS je ET ÖSD'!S70</f>
        <v>96.600159616919385</v>
      </c>
      <c r="T88" s="3">
        <f>'[1]BWS je ET ÖSD'!T70</f>
        <v>94.465283320031929</v>
      </c>
      <c r="U88" s="3">
        <f>'[1]BWS je ET ÖSD'!U70</f>
        <v>96.769752593774939</v>
      </c>
      <c r="V88" s="3">
        <f>'[1]BWS je ET ÖSD'!V70</f>
        <v>101.52633679169992</v>
      </c>
      <c r="X88" s="18" t="str">
        <f t="shared" si="57"/>
        <v>SL</v>
      </c>
      <c r="Y88" s="3">
        <f t="shared" si="40"/>
        <v>94.465283320031929</v>
      </c>
      <c r="Z88" s="18" t="str">
        <f t="shared" si="58"/>
        <v>HH</v>
      </c>
      <c r="AA88" s="6">
        <f t="shared" si="42"/>
        <v>112.31245011971269</v>
      </c>
    </row>
    <row r="89" spans="1:27" x14ac:dyDescent="0.35">
      <c r="A89">
        <f>'[1]BWS je ET ÖSD'!A71</f>
        <v>2022</v>
      </c>
      <c r="B89" s="3">
        <f>'[1]BWS je ET ÖSD'!B71</f>
        <v>106.79924348819354</v>
      </c>
      <c r="C89" s="3">
        <f>'[1]BWS je ET ÖSD'!C71</f>
        <v>104.02411849521562</v>
      </c>
      <c r="D89" s="3">
        <f>'[1]BWS je ET ÖSD'!D71</f>
        <v>103.37621481939216</v>
      </c>
      <c r="E89" s="3">
        <f>'[1]BWS je ET ÖSD'!E71</f>
        <v>102.45304570904257</v>
      </c>
      <c r="F89" s="3">
        <f>'[1]BWS je ET ÖSD'!F71</f>
        <v>107.04267550512144</v>
      </c>
      <c r="G89" s="3">
        <f>'[1]BWS je ET ÖSD'!G71</f>
        <v>116.44289646649064</v>
      </c>
      <c r="H89" s="14">
        <f>'[1]BWS je ET ÖSD'!H71</f>
        <v>108.02014868078574</v>
      </c>
      <c r="I89" s="3">
        <f>'[1]BWS je ET ÖSD'!I71</f>
        <v>104.58588468812613</v>
      </c>
      <c r="J89" s="3">
        <f>'[1]BWS je ET ÖSD'!J71</f>
        <v>101.07297342845906</v>
      </c>
      <c r="K89" s="3">
        <f>'[1]BWS je ET ÖSD'!K71</f>
        <v>100</v>
      </c>
      <c r="L89" s="3">
        <f>'[1]BWS je ET ÖSD'!L71</f>
        <v>97.820347171507223</v>
      </c>
      <c r="M89" s="3">
        <f>'[1]BWS je ET ÖSD'!M71</f>
        <v>100.85201205924761</v>
      </c>
      <c r="N89" s="3">
        <f>'[1]BWS je ET ÖSD'!N71</f>
        <v>103.26011647285733</v>
      </c>
      <c r="O89" s="3">
        <f>'[1]BWS je ET ÖSD'!O71</f>
        <v>114.75947044173549</v>
      </c>
      <c r="P89" s="3">
        <f>'[1]BWS je ET ÖSD'!P71</f>
        <v>102.26204520345298</v>
      </c>
      <c r="Q89" s="3">
        <f>'[1]BWS je ET ÖSD'!Q71</f>
        <v>97.576915154579339</v>
      </c>
      <c r="R89" s="3">
        <f>'[1]BWS je ET ÖSD'!R71</f>
        <v>100.62730558208339</v>
      </c>
      <c r="S89" s="3">
        <f>'[1]BWS je ET ÖSD'!S71</f>
        <v>95.275546317622599</v>
      </c>
      <c r="T89" s="3">
        <f>'[1]BWS je ET ÖSD'!T71</f>
        <v>94.487201093571528</v>
      </c>
      <c r="U89" s="3">
        <f>'[1]BWS je ET ÖSD'!U71</f>
        <v>98.075014512293308</v>
      </c>
      <c r="V89" s="3">
        <f>'[1]BWS je ET ÖSD'!V71</f>
        <v>101.55796490833848</v>
      </c>
      <c r="X89" s="18" t="str">
        <f t="shared" si="57"/>
        <v>SL</v>
      </c>
      <c r="Y89" s="3">
        <f t="shared" si="40"/>
        <v>94.487201093571528</v>
      </c>
      <c r="Z89" s="18" t="str">
        <f t="shared" si="58"/>
        <v>HH</v>
      </c>
      <c r="AA89" s="6">
        <f t="shared" si="42"/>
        <v>114.75947044173549</v>
      </c>
    </row>
    <row r="90" spans="1:27" x14ac:dyDescent="0.35">
      <c r="A90">
        <f>'[1]BWS je ET ÖSD'!A72</f>
        <v>2023</v>
      </c>
      <c r="B90" s="3">
        <f>'[1]BWS je ET ÖSD'!B72</f>
        <v>107.12022499910998</v>
      </c>
      <c r="C90" s="3">
        <f>'[1]BWS je ET ÖSD'!C72</f>
        <v>104.02292712449714</v>
      </c>
      <c r="D90" s="3">
        <f>'[1]BWS je ET ÖSD'!D72</f>
        <v>103.76125885577984</v>
      </c>
      <c r="E90" s="3">
        <f>'[1]BWS je ET ÖSD'!E72</f>
        <v>103.12933888710883</v>
      </c>
      <c r="F90" s="3">
        <f>'[1]BWS je ET ÖSD'!F72</f>
        <v>107.54921855530635</v>
      </c>
      <c r="G90" s="3">
        <f>'[1]BWS je ET ÖSD'!G72</f>
        <v>117.86108441026737</v>
      </c>
      <c r="H90" s="14">
        <f>'[1]BWS je ET ÖSD'!H72</f>
        <v>108.72939584890882</v>
      </c>
      <c r="I90" s="3">
        <f>'[1]BWS je ET ÖSD'!I72</f>
        <v>104.97703727437786</v>
      </c>
      <c r="J90" s="3">
        <f>'[1]BWS je ET ÖSD'!J72</f>
        <v>101.1712770123536</v>
      </c>
      <c r="K90" s="3">
        <f>'[1]BWS je ET ÖSD'!K72</f>
        <v>100</v>
      </c>
      <c r="L90" s="3">
        <f>'[1]BWS je ET ÖSD'!L72</f>
        <v>97.730428281533705</v>
      </c>
      <c r="M90" s="3">
        <f>'[1]BWS je ET ÖSD'!M72</f>
        <v>100.59453878742568</v>
      </c>
      <c r="N90" s="3">
        <f>'[1]BWS je ET ÖSD'!N72</f>
        <v>102.24109081846986</v>
      </c>
      <c r="O90" s="3">
        <f>'[1]BWS je ET ÖSD'!O72</f>
        <v>114.11762611698531</v>
      </c>
      <c r="P90" s="3">
        <f>'[1]BWS je ET ÖSD'!P72</f>
        <v>102.78044786215244</v>
      </c>
      <c r="Q90" s="3">
        <f>'[1]BWS je ET ÖSD'!Q72</f>
        <v>97.94581508775677</v>
      </c>
      <c r="R90" s="3">
        <f>'[1]BWS je ET ÖSD'!R72</f>
        <v>100.21538680622308</v>
      </c>
      <c r="S90" s="3">
        <f>'[1]BWS je ET ÖSD'!S72</f>
        <v>96.493289187938331</v>
      </c>
      <c r="T90" s="3">
        <f>'[1]BWS je ET ÖSD'!T72</f>
        <v>96.051835237993515</v>
      </c>
      <c r="U90" s="3">
        <f>'[1]BWS je ET ÖSD'!U72</f>
        <v>98.490512300188684</v>
      </c>
      <c r="V90" s="3">
        <f>'[1]BWS je ET ÖSD'!V72</f>
        <v>101.69639360603794</v>
      </c>
      <c r="X90" s="18" t="str">
        <f t="shared" si="57"/>
        <v>SL</v>
      </c>
      <c r="Y90" s="3">
        <f t="shared" si="40"/>
        <v>96.051835237993515</v>
      </c>
      <c r="Z90" s="18" t="str">
        <f t="shared" si="58"/>
        <v>HH</v>
      </c>
      <c r="AA90" s="6">
        <f t="shared" si="42"/>
        <v>114.11762611698531</v>
      </c>
    </row>
    <row r="91" spans="1:27" x14ac:dyDescent="0.35">
      <c r="A91">
        <f>'[1]BWS je ET ÖSD'!A73</f>
        <v>2024</v>
      </c>
      <c r="B91" s="3">
        <f>'[1]BWS je ET ÖSD'!B73</f>
        <v>107.0720751611576</v>
      </c>
      <c r="C91" s="3">
        <f>'[1]BWS je ET ÖSD'!C73</f>
        <v>103.93293101083528</v>
      </c>
      <c r="D91" s="3">
        <f>'[1]BWS je ET ÖSD'!D73</f>
        <v>103.47346043066794</v>
      </c>
      <c r="E91" s="3">
        <f>'[1]BWS je ET ÖSD'!E73</f>
        <v>101.82931010835277</v>
      </c>
      <c r="F91" s="3">
        <f>'[1]BWS je ET ÖSD'!F73</f>
        <v>106.37944040597998</v>
      </c>
      <c r="G91" s="3">
        <f>'[1]BWS je ET ÖSD'!G73</f>
        <v>115.86202167055274</v>
      </c>
      <c r="H91" s="14">
        <f>'[1]BWS je ET ÖSD'!H73</f>
        <v>107.76642435879853</v>
      </c>
      <c r="I91" s="3">
        <f>'[1]BWS je ET ÖSD'!I73</f>
        <v>104.44897819229186</v>
      </c>
      <c r="J91" s="3">
        <f>'[1]BWS je ET ÖSD'!J73</f>
        <v>101.0372376903031</v>
      </c>
      <c r="K91" s="3">
        <f>'[1]BWS je ET ÖSD'!K73</f>
        <v>100</v>
      </c>
      <c r="L91" s="3">
        <f>'[1]BWS je ET ÖSD'!L73</f>
        <v>97.447195172130023</v>
      </c>
      <c r="M91" s="3">
        <f>'[1]BWS je ET ÖSD'!M73</f>
        <v>100.01028665477986</v>
      </c>
      <c r="N91" s="3">
        <f>'[1]BWS je ET ÖSD'!N73</f>
        <v>102.44479495268139</v>
      </c>
      <c r="O91" s="3">
        <f>'[1]BWS je ET ÖSD'!O73</f>
        <v>114.06014264161296</v>
      </c>
      <c r="P91" s="3">
        <f>'[1]BWS je ET ÖSD'!P73</f>
        <v>103.39459607735564</v>
      </c>
      <c r="Q91" s="3">
        <f>'[1]BWS je ET ÖSD'!Q73</f>
        <v>98.050678919215471</v>
      </c>
      <c r="R91" s="3">
        <f>'[1]BWS je ET ÖSD'!R73</f>
        <v>100.60519818954876</v>
      </c>
      <c r="S91" s="3">
        <f>'[1]BWS je ET ÖSD'!S73</f>
        <v>96.137361130160471</v>
      </c>
      <c r="T91" s="3">
        <f>'[1]BWS je ET ÖSD'!T73</f>
        <v>96.409957481826908</v>
      </c>
      <c r="U91" s="3">
        <f>'[1]BWS je ET ÖSD'!U73</f>
        <v>98.34041969551501</v>
      </c>
      <c r="V91" s="3">
        <f>'[1]BWS je ET ÖSD'!V73</f>
        <v>101.505280482787</v>
      </c>
      <c r="X91" s="18" t="str">
        <f t="shared" si="57"/>
        <v>RP</v>
      </c>
      <c r="Y91" s="3">
        <f t="shared" si="40"/>
        <v>96.137361130160471</v>
      </c>
      <c r="Z91" s="18" t="str">
        <f t="shared" si="58"/>
        <v>HH</v>
      </c>
      <c r="AA91" s="6">
        <f t="shared" si="42"/>
        <v>114.06014264161296</v>
      </c>
    </row>
    <row r="92" spans="1:27" x14ac:dyDescent="0.35">
      <c r="A92">
        <f>A91+1</f>
        <v>2025</v>
      </c>
      <c r="B92" s="3">
        <f>'[1]BWS je ET ÖSD'!B74</f>
        <v>107.53487159431626</v>
      </c>
      <c r="C92" s="3">
        <f>'[1]BWS je ET ÖSD'!C74</f>
        <v>103.77232433841741</v>
      </c>
      <c r="D92" s="3">
        <f>'[1]BWS je ET ÖSD'!D74</f>
        <v>102.89727545300482</v>
      </c>
      <c r="E92" s="3">
        <f>'[1]BWS je ET ÖSD'!E74</f>
        <v>102.31716855690263</v>
      </c>
      <c r="F92" s="3">
        <f>'[1]BWS je ET ÖSD'!F74</f>
        <v>108.09868335288751</v>
      </c>
      <c r="G92" s="3">
        <f>'[1]BWS je ET ÖSD'!G74</f>
        <v>117.0658975361752</v>
      </c>
      <c r="H92" s="14">
        <f>'[1]BWS je ET ÖSD'!H74</f>
        <v>108.27792986572805</v>
      </c>
      <c r="I92" s="3">
        <f>'[1]BWS je ET ÖSD'!I74</f>
        <v>104.6962586364229</v>
      </c>
      <c r="J92" s="3">
        <f>'[1]BWS je ET ÖSD'!J74</f>
        <v>101.10318081084604</v>
      </c>
      <c r="K92" s="3">
        <f>'[1]BWS je ET ÖSD'!K74</f>
        <v>100</v>
      </c>
      <c r="L92" s="3">
        <f>'[1]BWS je ET ÖSD'!L74</f>
        <v>98.150501890235958</v>
      </c>
      <c r="M92" s="3">
        <f>'[1]BWS je ET ÖSD'!M74</f>
        <v>100.58662495111459</v>
      </c>
      <c r="N92" s="3">
        <f>'[1]BWS je ET ÖSD'!N74</f>
        <v>102.4915265284839</v>
      </c>
      <c r="O92" s="3">
        <f>'[1]BWS je ET ÖSD'!O74</f>
        <v>112.703689219137</v>
      </c>
      <c r="P92" s="3">
        <f>'[1]BWS je ET ÖSD'!P74</f>
        <v>102.66588450006518</v>
      </c>
      <c r="Q92" s="3">
        <f>'[1]BWS je ET ÖSD'!Q74</f>
        <v>97.958219267370623</v>
      </c>
      <c r="R92" s="3">
        <f>'[1]BWS je ET ÖSD'!R74</f>
        <v>100.44159822708905</v>
      </c>
      <c r="S92" s="3">
        <f>'[1]BWS je ET ÖSD'!S74</f>
        <v>95.225524703428505</v>
      </c>
      <c r="T92" s="3">
        <f>'[1]BWS je ET ÖSD'!T74</f>
        <v>97.386259940033895</v>
      </c>
      <c r="U92" s="3">
        <f>'[1]BWS je ET ÖSD'!U74</f>
        <v>98.031547386259945</v>
      </c>
      <c r="V92" s="3">
        <f>'[1]BWS je ET ÖSD'!V74</f>
        <v>101.59529396428107</v>
      </c>
      <c r="X92" s="18" t="str">
        <f t="shared" ref="X92" si="59">HLOOKUP(Y92,$L92:$U261,ROW(L$173)-ROW(X92)+1,0)</f>
        <v>RP</v>
      </c>
      <c r="Y92" s="3">
        <f t="shared" si="40"/>
        <v>95.225524703428505</v>
      </c>
      <c r="Z92" s="18" t="str">
        <f t="shared" ref="Z92" si="60">HLOOKUP(AA92,$L92:$U261,ROW(N$173)-ROW(Z92)+1,0)</f>
        <v>HH</v>
      </c>
      <c r="AA92" s="6">
        <f t="shared" si="42"/>
        <v>112.703689219137</v>
      </c>
    </row>
    <row r="93" spans="1:27" x14ac:dyDescent="0.35">
      <c r="X93" s="11"/>
      <c r="Y93" s="3"/>
      <c r="Z93" s="11"/>
    </row>
    <row r="94" spans="1:27" x14ac:dyDescent="0.35">
      <c r="A94" s="4" t="s">
        <v>983</v>
      </c>
      <c r="X94" s="11"/>
      <c r="Y94" s="3"/>
      <c r="Z94" s="11"/>
    </row>
    <row r="95" spans="1:27" x14ac:dyDescent="0.35">
      <c r="A95" s="1" t="s">
        <v>516</v>
      </c>
      <c r="B95" s="3">
        <f>'[1]BIP je ET'!B151</f>
        <v>91.868885526979327</v>
      </c>
      <c r="C95" s="3">
        <f>'[1]BIP je ET'!C151</f>
        <v>85.436207766011094</v>
      </c>
      <c r="D95" s="3">
        <f>'[1]BIP je ET'!D151</f>
        <v>82.659606656580948</v>
      </c>
      <c r="E95" s="3">
        <f>'[1]BIP je ET'!E151</f>
        <v>83.811396873424101</v>
      </c>
      <c r="F95" s="3">
        <f>'[1]BIP je ET'!F151</f>
        <v>81.009581442259204</v>
      </c>
      <c r="G95" s="3">
        <f>'[1]BIP je ET'!G151</f>
        <v>100.35703479576399</v>
      </c>
      <c r="H95" s="14">
        <f>'[1]BIP je ET'!H151</f>
        <v>88.925869894099847</v>
      </c>
      <c r="I95" s="3">
        <f>'[1]BIP je ET'!I151</f>
        <v>84.69692385274837</v>
      </c>
      <c r="J95" s="3">
        <f>'[1]BIP je ET'!J151</f>
        <v>100.01916288451839</v>
      </c>
      <c r="K95" s="3">
        <f>'[1]BIP je ET'!K151</f>
        <v>100</v>
      </c>
      <c r="L95" s="3">
        <f>'[1]BIP je ET'!L151</f>
        <v>104.91275844679777</v>
      </c>
      <c r="M95" s="3">
        <f>'[1]BIP je ET'!M151</f>
        <v>105.56732223903178</v>
      </c>
      <c r="N95" s="3">
        <f>'[1]BIP je ET'!N151</f>
        <v>97.218356026222892</v>
      </c>
      <c r="O95" s="3">
        <f>'[1]BIP je ET'!O151</f>
        <v>123.9485627836611</v>
      </c>
      <c r="P95" s="3">
        <f>'[1]BIP je ET'!P151</f>
        <v>106.50226928895611</v>
      </c>
      <c r="Q95" s="3">
        <f>'[1]BIP je ET'!Q151</f>
        <v>94.994452849218362</v>
      </c>
      <c r="R95" s="3">
        <f>'[1]BIP je ET'!R151</f>
        <v>93.218356026222892</v>
      </c>
      <c r="S95" s="3">
        <f>'[1]BIP je ET'!S151</f>
        <v>90.812909732728187</v>
      </c>
      <c r="T95" s="3">
        <f>'[1]BIP je ET'!T151</f>
        <v>84.337871911245585</v>
      </c>
      <c r="U95" s="3">
        <f>'[1]BIP je ET'!U151</f>
        <v>89.517902168431675</v>
      </c>
      <c r="V95" s="3">
        <f>'[1]BIP je ET'!V151</f>
        <v>98.043368633383764</v>
      </c>
      <c r="X95" s="18" t="str">
        <f t="shared" ref="X95:X101" si="61">HLOOKUP(Y95,$L95:$U251,ROW(L$173)-ROW(X95)+1,0)</f>
        <v>SL</v>
      </c>
      <c r="Y95" s="3">
        <f t="shared" ref="Y95:Y101" si="62">MIN(L95:U95)</f>
        <v>84.337871911245585</v>
      </c>
      <c r="Z95" s="18" t="str">
        <f t="shared" ref="Z95:Z101" si="63">HLOOKUP(AA95,$L95:$U251,ROW(N$173)-ROW(Z95)+1,0)</f>
        <v>HH</v>
      </c>
      <c r="AA95" s="6">
        <f t="shared" ref="AA95:AA101" si="64">MAX(L95:U95)</f>
        <v>123.9485627836611</v>
      </c>
    </row>
    <row r="96" spans="1:27" ht="29" x14ac:dyDescent="0.35">
      <c r="A96" s="1" t="str">
        <f>'[1]BIP je ET'!A152</f>
        <v>Land- und Forstwirtschaft, Fischerei</v>
      </c>
      <c r="B96" s="3">
        <f>'[1]BIP je ET'!B152</f>
        <v>95.018934766674818</v>
      </c>
      <c r="C96" s="3">
        <f>'[1]BIP je ET'!C152</f>
        <v>128.60065966283901</v>
      </c>
      <c r="D96" s="3">
        <f>'[1]BIP je ET'!D152</f>
        <v>138.31694356217935</v>
      </c>
      <c r="E96" s="3">
        <f>'[1]BIP je ET'!E152</f>
        <v>153.07231859271928</v>
      </c>
      <c r="F96" s="3">
        <f>'[1]BIP je ET'!F152</f>
        <v>158.55881993647691</v>
      </c>
      <c r="G96" s="3">
        <f>'[1]BIP je ET'!G152</f>
        <v>14.497312484730026</v>
      </c>
      <c r="H96" s="14">
        <f>'[1]BIP je ET'!H152</f>
        <v>131.43171268018568</v>
      </c>
      <c r="I96" s="3">
        <f>'[1]BIP je ET'!I152</f>
        <v>132.02724163205474</v>
      </c>
      <c r="J96" s="3">
        <f>'[1]BIP je ET'!J152</f>
        <v>99.902272172000977</v>
      </c>
      <c r="K96" s="3">
        <f>'[1]BIP je ET'!K152</f>
        <v>100</v>
      </c>
      <c r="L96" s="3">
        <f>'[1]BIP je ET'!L152</f>
        <v>77.951685805032994</v>
      </c>
      <c r="M96" s="3">
        <f>'[1]BIP je ET'!M152</f>
        <v>94.699792328365504</v>
      </c>
      <c r="N96" s="3">
        <f>'[1]BIP je ET'!N152</f>
        <v>82.544893720987062</v>
      </c>
      <c r="O96" s="3">
        <f>'[1]BIP je ET'!O152</f>
        <v>85.519484485707309</v>
      </c>
      <c r="P96" s="3">
        <f>'[1]BIP je ET'!P152</f>
        <v>60.524065477644761</v>
      </c>
      <c r="Q96" s="3">
        <f>'[1]BIP je ET'!Q152</f>
        <v>131.56761544099683</v>
      </c>
      <c r="R96" s="3">
        <f>'[1]BIP je ET'!R152</f>
        <v>104.32903738089421</v>
      </c>
      <c r="S96" s="3">
        <f>'[1]BIP je ET'!S152</f>
        <v>103.9106401172734</v>
      </c>
      <c r="T96" s="3">
        <f>'[1]BIP je ET'!T152</f>
        <v>53.12729049596873</v>
      </c>
      <c r="U96" s="3">
        <f>'[1]BIP je ET'!U152</f>
        <v>88.074150989494257</v>
      </c>
      <c r="V96" s="3">
        <f>'[1]BIP je ET'!V152</f>
        <v>105.83618372831664</v>
      </c>
      <c r="X96" s="18" t="str">
        <f t="shared" si="61"/>
        <v>SL</v>
      </c>
      <c r="Y96" s="3">
        <f t="shared" si="62"/>
        <v>53.12729049596873</v>
      </c>
      <c r="Z96" s="18" t="str">
        <f t="shared" si="63"/>
        <v>NI</v>
      </c>
      <c r="AA96" s="6">
        <f t="shared" si="64"/>
        <v>131.56761544099683</v>
      </c>
    </row>
    <row r="97" spans="1:27" x14ac:dyDescent="0.35">
      <c r="A97" s="1" t="str">
        <f>'[1]BIP je ET'!A153</f>
        <v>Verarbeitendes Gewerbe</v>
      </c>
      <c r="B97" s="3">
        <f>'[1]BIP je ET'!B153</f>
        <v>81.552478785171957</v>
      </c>
      <c r="C97" s="3">
        <f>'[1]BIP je ET'!C153</f>
        <v>80.743188923626619</v>
      </c>
      <c r="D97" s="3">
        <f>'[1]BIP je ET'!D153</f>
        <v>72.470745868691381</v>
      </c>
      <c r="E97" s="3">
        <f>'[1]BIP je ET'!E153</f>
        <v>77.438142027690944</v>
      </c>
      <c r="F97" s="3">
        <f>'[1]BIP je ET'!F153</f>
        <v>69.972309066547567</v>
      </c>
      <c r="G97" s="3">
        <f>'[1]BIP je ET'!G153</f>
        <v>103.95533720410897</v>
      </c>
      <c r="H97" s="14">
        <f>'[1]BIP je ET'!H153</f>
        <v>78.02858418937025</v>
      </c>
      <c r="I97" s="3">
        <f>'[1]BIP je ET'!I153</f>
        <v>74.743188923626619</v>
      </c>
      <c r="J97" s="3">
        <f>'[1]BIP je ET'!J153</f>
        <v>100.06967396158998</v>
      </c>
      <c r="K97" s="3">
        <f>'[1]BIP je ET'!K153</f>
        <v>100</v>
      </c>
      <c r="L97" s="3">
        <f>'[1]BIP je ET'!L153</f>
        <v>110.98883430102724</v>
      </c>
      <c r="M97" s="3">
        <f>'[1]BIP je ET'!M153</f>
        <v>103.71415810629745</v>
      </c>
      <c r="N97" s="3">
        <f>'[1]BIP je ET'!N153</f>
        <v>131.24877177311299</v>
      </c>
      <c r="O97" s="3">
        <f>'[1]BIP je ET'!O153</f>
        <v>151.51049575703439</v>
      </c>
      <c r="P97" s="3">
        <f>'[1]BIP je ET'!P153</f>
        <v>101.32291201429209</v>
      </c>
      <c r="Q97" s="3">
        <f>'[1]BIP je ET'!Q153</f>
        <v>100.47878517195177</v>
      </c>
      <c r="R97" s="3">
        <f>'[1]BIP je ET'!R153</f>
        <v>84.862885216614558</v>
      </c>
      <c r="S97" s="3">
        <f>'[1]BIP je ET'!S153</f>
        <v>87.333631085305939</v>
      </c>
      <c r="T97" s="3">
        <f>'[1]BIP je ET'!T153</f>
        <v>76.737829388119692</v>
      </c>
      <c r="U97" s="3">
        <f>'[1]BIP je ET'!U153</f>
        <v>88.736936132201876</v>
      </c>
      <c r="V97" s="3">
        <f>'[1]BIP je ET'!V153</f>
        <v>96.987047789191607</v>
      </c>
      <c r="X97" s="18" t="str">
        <f t="shared" si="61"/>
        <v>SL</v>
      </c>
      <c r="Y97" s="3">
        <f t="shared" si="62"/>
        <v>76.737829388119692</v>
      </c>
      <c r="Z97" s="18" t="str">
        <f t="shared" si="63"/>
        <v>HH</v>
      </c>
      <c r="AA97" s="6">
        <f t="shared" si="64"/>
        <v>151.51049575703439</v>
      </c>
    </row>
    <row r="98" spans="1:27" x14ac:dyDescent="0.35">
      <c r="A98" s="1" t="str">
        <f>'[1]BIP je ET'!A154</f>
        <v>Baugewerbe</v>
      </c>
      <c r="B98" s="3">
        <f>'[1]BIP je ET'!B154</f>
        <v>86.648914483742729</v>
      </c>
      <c r="C98" s="3">
        <f>'[1]BIP je ET'!C154</f>
        <v>91.505707878911423</v>
      </c>
      <c r="D98" s="3">
        <f>'[1]BIP je ET'!D154</f>
        <v>89.365253287126691</v>
      </c>
      <c r="E98" s="3">
        <f>'[1]BIP je ET'!E154</f>
        <v>91.917235755784318</v>
      </c>
      <c r="F98" s="3">
        <f>'[1]BIP je ET'!F154</f>
        <v>82.120833758026706</v>
      </c>
      <c r="G98" s="3">
        <f>'[1]BIP je ET'!G154</f>
        <v>114.24676383651004</v>
      </c>
      <c r="H98" s="14">
        <f>'[1]BIP je ET'!H154</f>
        <v>93.012944653959835</v>
      </c>
      <c r="I98" s="3">
        <f>'[1]BIP je ET'!I154</f>
        <v>88.274640709407805</v>
      </c>
      <c r="J98" s="3">
        <f>'[1]BIP je ET'!J154</f>
        <v>100.62047701559473</v>
      </c>
      <c r="K98" s="3">
        <f>'[1]BIP je ET'!K154</f>
        <v>100</v>
      </c>
      <c r="L98" s="3">
        <f>'[1]BIP je ET'!L154</f>
        <v>102.35322597084904</v>
      </c>
      <c r="M98" s="3">
        <f>'[1]BIP je ET'!M154</f>
        <v>112.86948323310571</v>
      </c>
      <c r="N98" s="3">
        <f>'[1]BIP je ET'!N154</f>
        <v>84.634593823259607</v>
      </c>
      <c r="O98" s="3">
        <f>'[1]BIP je ET'!O154</f>
        <v>120.52797879930691</v>
      </c>
      <c r="P98" s="3">
        <f>'[1]BIP je ET'!P154</f>
        <v>90.69921516664968</v>
      </c>
      <c r="Q98" s="3">
        <f>'[1]BIP je ET'!Q154</f>
        <v>99.110692080318003</v>
      </c>
      <c r="R98" s="3">
        <f>'[1]BIP je ET'!R154</f>
        <v>92.5670166140047</v>
      </c>
      <c r="S98" s="3">
        <f>'[1]BIP je ET'!S154</f>
        <v>99.166751605340949</v>
      </c>
      <c r="T98" s="3">
        <f>'[1]BIP je ET'!T154</f>
        <v>87.085923962898789</v>
      </c>
      <c r="U98" s="3">
        <f>'[1]BIP je ET'!U154</f>
        <v>87.63377841198654</v>
      </c>
      <c r="V98" s="3">
        <f>'[1]BIP je ET'!V154</f>
        <v>98.603608194883293</v>
      </c>
      <c r="X98" s="18" t="str">
        <f t="shared" si="61"/>
        <v>HB</v>
      </c>
      <c r="Y98" s="3">
        <f t="shared" si="62"/>
        <v>84.634593823259607</v>
      </c>
      <c r="Z98" s="18" t="str">
        <f t="shared" si="63"/>
        <v>HH</v>
      </c>
      <c r="AA98" s="6">
        <f t="shared" si="64"/>
        <v>120.52797879930691</v>
      </c>
    </row>
    <row r="99" spans="1:27" x14ac:dyDescent="0.35">
      <c r="A99" s="1" t="str">
        <f>'[1]BIP je ET'!A155</f>
        <v>Handel/Verkehr/Gastgewerbe</v>
      </c>
      <c r="B99" s="3">
        <f>'[1]BIP je ET'!B155</f>
        <v>86.195906318168156</v>
      </c>
      <c r="C99" s="3">
        <f>'[1]BIP je ET'!C155</f>
        <v>78.930731350497012</v>
      </c>
      <c r="D99" s="3">
        <f>'[1]BIP je ET'!D155</f>
        <v>78.99865459722821</v>
      </c>
      <c r="E99" s="3">
        <f>'[1]BIP je ET'!E155</f>
        <v>76.115835260002356</v>
      </c>
      <c r="F99" s="3">
        <f>'[1]BIP je ET'!F155</f>
        <v>70.97848661781417</v>
      </c>
      <c r="G99" s="3">
        <f>'[1]BIP je ET'!G155</f>
        <v>107.79419256240448</v>
      </c>
      <c r="H99" s="14">
        <f>'[1]BIP je ET'!H155</f>
        <v>87.180793395770479</v>
      </c>
      <c r="I99" s="3">
        <f>'[1]BIP je ET'!I155</f>
        <v>78.723042961453558</v>
      </c>
      <c r="J99" s="3">
        <f>'[1]BIP je ET'!J155</f>
        <v>100.43888867118618</v>
      </c>
      <c r="K99" s="3">
        <f>'[1]BIP je ET'!K155</f>
        <v>100</v>
      </c>
      <c r="L99" s="3">
        <f>'[1]BIP je ET'!L155</f>
        <v>100.68968219757828</v>
      </c>
      <c r="M99" s="3">
        <f>'[1]BIP je ET'!M155</f>
        <v>102.31592147027703</v>
      </c>
      <c r="N99" s="3">
        <f>'[1]BIP je ET'!N155</f>
        <v>98.679415337591607</v>
      </c>
      <c r="O99" s="3">
        <f>'[1]BIP je ET'!O155</f>
        <v>145.74761288974227</v>
      </c>
      <c r="P99" s="3">
        <f>'[1]BIP je ET'!P155</f>
        <v>114.57606750525753</v>
      </c>
      <c r="Q99" s="3">
        <f>'[1]BIP je ET'!Q155</f>
        <v>84.041955667019337</v>
      </c>
      <c r="R99" s="3">
        <f>'[1]BIP je ET'!R155</f>
        <v>95.268884621915689</v>
      </c>
      <c r="S99" s="3">
        <f>'[1]BIP je ET'!S155</f>
        <v>90.131535979727531</v>
      </c>
      <c r="T99" s="3">
        <f>'[1]BIP je ET'!T155</f>
        <v>80.696735765508052</v>
      </c>
      <c r="U99" s="3">
        <f>'[1]BIP je ET'!U155</f>
        <v>90.140679493710579</v>
      </c>
      <c r="V99" s="3">
        <f>'[1]BIP je ET'!V155</f>
        <v>97.822537455751927</v>
      </c>
      <c r="X99" s="18" t="str">
        <f t="shared" si="61"/>
        <v>SL</v>
      </c>
      <c r="Y99" s="3">
        <f t="shared" si="62"/>
        <v>80.696735765508052</v>
      </c>
      <c r="Z99" s="18" t="str">
        <f t="shared" si="63"/>
        <v>HH</v>
      </c>
      <c r="AA99" s="6">
        <f t="shared" si="64"/>
        <v>145.74761288974227</v>
      </c>
    </row>
    <row r="100" spans="1:27" ht="29" x14ac:dyDescent="0.35">
      <c r="A100" s="1" t="str">
        <f>'[1]BIP je ET'!A156</f>
        <v>Finanz- und Unternehmens-dienste, Grundstückswesen</v>
      </c>
      <c r="B100" s="3">
        <f>'[1]BIP je ET'!B156</f>
        <v>88.007257029350811</v>
      </c>
      <c r="C100" s="3">
        <f>'[1]BIP je ET'!C156</f>
        <v>76.703645007923924</v>
      </c>
      <c r="D100" s="3">
        <f>'[1]BIP je ET'!D156</f>
        <v>69.837433937368687</v>
      </c>
      <c r="E100" s="3">
        <f>'[1]BIP je ET'!E156</f>
        <v>67.917046130899024</v>
      </c>
      <c r="F100" s="3">
        <f>'[1]BIP je ET'!F156</f>
        <v>69.422234333206646</v>
      </c>
      <c r="G100" s="3">
        <f>'[1]BIP je ET'!G156</f>
        <v>85.283719729510722</v>
      </c>
      <c r="H100" s="14">
        <f>'[1]BIP je ET'!H156</f>
        <v>78.069716244415602</v>
      </c>
      <c r="I100" s="3">
        <f>'[1]BIP je ET'!I156</f>
        <v>73.856049795268589</v>
      </c>
      <c r="J100" s="3">
        <f>'[1]BIP je ET'!J156</f>
        <v>98.890649762282095</v>
      </c>
      <c r="K100" s="3">
        <f>'[1]BIP je ET'!K156</f>
        <v>100</v>
      </c>
      <c r="L100" s="3">
        <f>'[1]BIP je ET'!L156</f>
        <v>103.25849223024575</v>
      </c>
      <c r="M100" s="3">
        <f>'[1]BIP je ET'!M156</f>
        <v>111.32225656323726</v>
      </c>
      <c r="N100" s="3">
        <f>'[1]BIP je ET'!N156</f>
        <v>75.675326817305006</v>
      </c>
      <c r="O100" s="3">
        <f>'[1]BIP je ET'!O156</f>
        <v>102.11543839771676</v>
      </c>
      <c r="P100" s="3">
        <f>'[1]BIP je ET'!P156</f>
        <v>105.61128998716396</v>
      </c>
      <c r="Q100" s="3">
        <f>'[1]BIP je ET'!Q156</f>
        <v>99.439229550164583</v>
      </c>
      <c r="R100" s="3">
        <f>'[1]BIP je ET'!R156</f>
        <v>90.710715591856641</v>
      </c>
      <c r="S100" s="3">
        <f>'[1]BIP je ET'!S156</f>
        <v>96.625337932320306</v>
      </c>
      <c r="T100" s="3">
        <f>'[1]BIP je ET'!T156</f>
        <v>82.848455729969672</v>
      </c>
      <c r="U100" s="3">
        <f>'[1]BIP je ET'!U156</f>
        <v>89.926927738058524</v>
      </c>
      <c r="V100" s="3">
        <f>'[1]BIP je ET'!V156</f>
        <v>96.028712594387983</v>
      </c>
      <c r="X100" s="18" t="str">
        <f t="shared" si="61"/>
        <v>HB</v>
      </c>
      <c r="Y100" s="3">
        <f t="shared" si="62"/>
        <v>75.675326817305006</v>
      </c>
      <c r="Z100" s="18" t="str">
        <f t="shared" si="63"/>
        <v>BY</v>
      </c>
      <c r="AA100" s="6">
        <f t="shared" si="64"/>
        <v>111.32225656323726</v>
      </c>
    </row>
    <row r="101" spans="1:27" x14ac:dyDescent="0.35">
      <c r="A101" s="1" t="str">
        <f>'[1]BIP je ET'!A157</f>
        <v>öffentl. und sonstige Dienste</v>
      </c>
      <c r="B101" s="3">
        <f>'[1]BIP je ET'!B157</f>
        <v>107.53487159431626</v>
      </c>
      <c r="C101" s="3">
        <f>'[1]BIP je ET'!C157</f>
        <v>103.77232433841741</v>
      </c>
      <c r="D101" s="3">
        <f>'[1]BIP je ET'!D157</f>
        <v>102.89727545300482</v>
      </c>
      <c r="E101" s="3">
        <f>'[1]BIP je ET'!E157</f>
        <v>102.31716855690263</v>
      </c>
      <c r="F101" s="3">
        <f>'[1]BIP je ET'!F157</f>
        <v>108.09868335288751</v>
      </c>
      <c r="G101" s="3">
        <f>'[1]BIP je ET'!G157</f>
        <v>117.0658975361752</v>
      </c>
      <c r="H101" s="14">
        <f>'[1]BIP je ET'!H157</f>
        <v>108.27792986572805</v>
      </c>
      <c r="I101" s="3">
        <f>'[1]BIP je ET'!I157</f>
        <v>104.6962586364229</v>
      </c>
      <c r="J101" s="3">
        <f>'[1]BIP je ET'!J157</f>
        <v>101.10318081084604</v>
      </c>
      <c r="K101" s="3">
        <f>'[1]BIP je ET'!K157</f>
        <v>100</v>
      </c>
      <c r="L101" s="3">
        <f>'[1]BIP je ET'!L157</f>
        <v>98.150501890235958</v>
      </c>
      <c r="M101" s="3">
        <f>'[1]BIP je ET'!M157</f>
        <v>100.58662495111459</v>
      </c>
      <c r="N101" s="3">
        <f>'[1]BIP je ET'!N157</f>
        <v>102.4915265284839</v>
      </c>
      <c r="O101" s="3">
        <f>'[1]BIP je ET'!O157</f>
        <v>112.703689219137</v>
      </c>
      <c r="P101" s="3">
        <f>'[1]BIP je ET'!P157</f>
        <v>102.66588450006518</v>
      </c>
      <c r="Q101" s="3">
        <f>'[1]BIP je ET'!Q157</f>
        <v>97.958219267370623</v>
      </c>
      <c r="R101" s="3">
        <f>'[1]BIP je ET'!R157</f>
        <v>100.44159822708905</v>
      </c>
      <c r="S101" s="3">
        <f>'[1]BIP je ET'!S157</f>
        <v>95.225524703428505</v>
      </c>
      <c r="T101" s="3">
        <f>'[1]BIP je ET'!T157</f>
        <v>97.386259940033895</v>
      </c>
      <c r="U101" s="3">
        <f>'[1]BIP je ET'!U157</f>
        <v>98.031547386259945</v>
      </c>
      <c r="V101" s="3">
        <f>'[1]BIP je ET'!V157</f>
        <v>101.59529396428107</v>
      </c>
      <c r="X101" s="18" t="str">
        <f t="shared" si="61"/>
        <v>RP</v>
      </c>
      <c r="Y101" s="3">
        <f t="shared" si="62"/>
        <v>95.225524703428505</v>
      </c>
      <c r="Z101" s="18" t="str">
        <f t="shared" si="63"/>
        <v>HH</v>
      </c>
      <c r="AA101" s="6">
        <f t="shared" si="64"/>
        <v>112.703689219137</v>
      </c>
    </row>
    <row r="102" spans="1:27" x14ac:dyDescent="0.35">
      <c r="X102" s="11"/>
      <c r="Y102" s="3"/>
      <c r="Z102" s="11"/>
    </row>
    <row r="103" spans="1:27" x14ac:dyDescent="0.35">
      <c r="A103" s="4" t="s">
        <v>291</v>
      </c>
      <c r="X103" s="11"/>
      <c r="Y103" s="3"/>
      <c r="Z103" s="11"/>
    </row>
    <row r="104" spans="1:27" x14ac:dyDescent="0.35">
      <c r="A104" s="4" t="s">
        <v>292</v>
      </c>
      <c r="X104" s="11"/>
      <c r="Y104" s="3"/>
      <c r="Z104" s="11"/>
    </row>
    <row r="105" spans="1:27" x14ac:dyDescent="0.35">
      <c r="A105" s="32">
        <f>'[1]BIP je EW'!A31</f>
        <v>2019</v>
      </c>
      <c r="B105" s="5">
        <f>'[1]BIP je EW'!B31</f>
        <v>30958</v>
      </c>
      <c r="C105" s="5">
        <f>'[1]BIP je EW'!C31</f>
        <v>30725</v>
      </c>
      <c r="D105" s="5">
        <f>'[1]BIP je EW'!D31</f>
        <v>32733</v>
      </c>
      <c r="E105" s="5">
        <f>'[1]BIP je EW'!E31</f>
        <v>30027</v>
      </c>
      <c r="F105" s="5">
        <f>'[1]BIP je EW'!F31</f>
        <v>30440</v>
      </c>
      <c r="G105" s="5">
        <f>'[1]BIP je EW'!G31</f>
        <v>44846</v>
      </c>
      <c r="H105" s="31">
        <f>'[1]BIP je EW'!H31</f>
        <v>34286</v>
      </c>
      <c r="I105" s="5">
        <f>'[1]BIP je EW'!I31</f>
        <v>31255</v>
      </c>
      <c r="J105" s="5">
        <f>'[1]BIP je EW'!J31</f>
        <v>45128</v>
      </c>
      <c r="K105" s="5">
        <f>'[1]BIP je EW'!K31</f>
        <v>45143</v>
      </c>
      <c r="L105" s="5">
        <f>'[1]BIP je EW'!L31</f>
        <v>48724</v>
      </c>
      <c r="M105" s="5">
        <f>'[1]BIP je EW'!M31</f>
        <v>50470</v>
      </c>
      <c r="N105" s="5">
        <f>'[1]BIP je EW'!N31</f>
        <v>48592</v>
      </c>
      <c r="O105" s="5">
        <f>'[1]BIP je EW'!O31</f>
        <v>72472</v>
      </c>
      <c r="P105" s="5">
        <f>'[1]BIP je EW'!P31</f>
        <v>49188</v>
      </c>
      <c r="Q105" s="5">
        <f>'[1]BIP je EW'!Q31</f>
        <v>39969</v>
      </c>
      <c r="R105" s="5">
        <f>'[1]BIP je EW'!R31</f>
        <v>41087</v>
      </c>
      <c r="S105" s="5">
        <f>'[1]BIP je EW'!S31</f>
        <v>36949</v>
      </c>
      <c r="T105" s="5">
        <f>'[1]BIP je EW'!T31</f>
        <v>36867</v>
      </c>
      <c r="U105" s="5">
        <f>'[1]BIP je EW'!U31</f>
        <v>34735</v>
      </c>
      <c r="V105" s="5">
        <f>'[1]BIP je EW'!V31</f>
        <v>43031</v>
      </c>
      <c r="X105" s="18" t="str">
        <f t="shared" ref="X105" si="65">HLOOKUP(Y105,$L105:$U210,ROW(L$173)-ROW(X105)+1,0)</f>
        <v>SH</v>
      </c>
      <c r="Y105" s="5">
        <f>MIN(L105:U105)</f>
        <v>34735</v>
      </c>
      <c r="Z105" s="18" t="str">
        <f t="shared" ref="Z105" si="66">HLOOKUP(AA105,$L105:$U210,ROW(N$173)-ROW(Z105)+1,0)</f>
        <v>HH</v>
      </c>
      <c r="AA105" s="30">
        <f>MAX(L105:U105)</f>
        <v>72472</v>
      </c>
    </row>
    <row r="106" spans="1:27" x14ac:dyDescent="0.35">
      <c r="A106" s="32">
        <f>'[1]BIP je EW'!A32</f>
        <v>2020</v>
      </c>
      <c r="B106" s="5">
        <f>'[1]BIP je EW'!B32</f>
        <v>30461</v>
      </c>
      <c r="C106" s="5">
        <f>'[1]BIP je EW'!C32</f>
        <v>30184</v>
      </c>
      <c r="D106" s="5">
        <f>'[1]BIP je EW'!D32</f>
        <v>32080</v>
      </c>
      <c r="E106" s="5">
        <f>'[1]BIP je EW'!E32</f>
        <v>29785</v>
      </c>
      <c r="F106" s="5">
        <f>'[1]BIP je EW'!F32</f>
        <v>30162</v>
      </c>
      <c r="G106" s="5">
        <f>'[1]BIP je EW'!G32</f>
        <v>44769</v>
      </c>
      <c r="H106" s="31">
        <f>'[1]BIP je EW'!H32</f>
        <v>33910</v>
      </c>
      <c r="I106" s="5">
        <f>'[1]BIP je EW'!I32</f>
        <v>30784</v>
      </c>
      <c r="J106" s="5">
        <f>'[1]BIP je EW'!J32</f>
        <v>44011</v>
      </c>
      <c r="K106" s="5">
        <f>'[1]BIP je EW'!K32</f>
        <v>43970</v>
      </c>
      <c r="L106" s="5">
        <f>'[1]BIP je EW'!L32</f>
        <v>46955</v>
      </c>
      <c r="M106" s="5">
        <f>'[1]BIP je EW'!M32</f>
        <v>49175</v>
      </c>
      <c r="N106" s="5">
        <f>'[1]BIP je EW'!N32</f>
        <v>47230</v>
      </c>
      <c r="O106" s="5">
        <f>'[1]BIP je EW'!O32</f>
        <v>69267</v>
      </c>
      <c r="P106" s="5">
        <f>'[1]BIP je EW'!P32</f>
        <v>47761</v>
      </c>
      <c r="Q106" s="5">
        <f>'[1]BIP je EW'!Q32</f>
        <v>38995</v>
      </c>
      <c r="R106" s="5">
        <f>'[1]BIP je EW'!R32</f>
        <v>40320</v>
      </c>
      <c r="S106" s="5">
        <f>'[1]BIP je EW'!S32</f>
        <v>36285</v>
      </c>
      <c r="T106" s="5">
        <f>'[1]BIP je EW'!T32</f>
        <v>35412</v>
      </c>
      <c r="U106" s="5">
        <f>'[1]BIP je EW'!U32</f>
        <v>34538</v>
      </c>
      <c r="V106" s="5">
        <f>'[1]BIP je EW'!V32</f>
        <v>42017</v>
      </c>
      <c r="X106" s="18" t="str">
        <f>HLOOKUP(Y106,$L106:$U211,ROW(L$173)-ROW(X106)+1,0)</f>
        <v>SH</v>
      </c>
      <c r="Y106" s="5">
        <f t="shared" ref="Y106:Y111" si="67">MIN(L106:U106)</f>
        <v>34538</v>
      </c>
      <c r="Z106" s="18" t="str">
        <f>HLOOKUP(AA106,$L106:$U211,ROW(N$173)-ROW(Z106)+1,0)</f>
        <v>HH</v>
      </c>
      <c r="AA106" s="30">
        <f t="shared" ref="AA106:AA111" si="68">MAX(L106:U106)</f>
        <v>69267</v>
      </c>
    </row>
    <row r="107" spans="1:27" x14ac:dyDescent="0.35">
      <c r="A107" s="32">
        <f>'[1]BIP je EW'!A33</f>
        <v>2021</v>
      </c>
      <c r="B107" s="5">
        <f>'[1]BIP je EW'!B33</f>
        <v>32386</v>
      </c>
      <c r="C107" s="5">
        <f>'[1]BIP je EW'!C33</f>
        <v>32140</v>
      </c>
      <c r="D107" s="5">
        <f>'[1]BIP je EW'!D33</f>
        <v>33888</v>
      </c>
      <c r="E107" s="5">
        <f>'[1]BIP je EW'!E33</f>
        <v>31620</v>
      </c>
      <c r="F107" s="5">
        <f>'[1]BIP je EW'!F33</f>
        <v>31712</v>
      </c>
      <c r="G107" s="5">
        <f>'[1]BIP je EW'!G33</f>
        <v>47919</v>
      </c>
      <c r="H107" s="31">
        <f>'[1]BIP je EW'!H33</f>
        <v>36024</v>
      </c>
      <c r="I107" s="5">
        <f>'[1]BIP je EW'!I33</f>
        <v>32596</v>
      </c>
      <c r="J107" s="5">
        <f>'[1]BIP je EW'!J33</f>
        <v>47089</v>
      </c>
      <c r="K107" s="5">
        <f>'[1]BIP je EW'!K33</f>
        <v>47044</v>
      </c>
      <c r="L107" s="5">
        <f>'[1]BIP je EW'!L33</f>
        <v>50434</v>
      </c>
      <c r="M107" s="5">
        <f>'[1]BIP je EW'!M33</f>
        <v>52270</v>
      </c>
      <c r="N107" s="5">
        <f>'[1]BIP je EW'!N33</f>
        <v>51973</v>
      </c>
      <c r="O107" s="5">
        <f>'[1]BIP je EW'!O33</f>
        <v>77268</v>
      </c>
      <c r="P107" s="5">
        <f>'[1]BIP je EW'!P33</f>
        <v>51081</v>
      </c>
      <c r="Q107" s="5">
        <f>'[1]BIP je EW'!Q33</f>
        <v>40929</v>
      </c>
      <c r="R107" s="5">
        <f>'[1]BIP je EW'!R33</f>
        <v>42791</v>
      </c>
      <c r="S107" s="5">
        <f>'[1]BIP je EW'!S33</f>
        <v>41252</v>
      </c>
      <c r="T107" s="5">
        <f>'[1]BIP je EW'!T33</f>
        <v>37004</v>
      </c>
      <c r="U107" s="5">
        <f>'[1]BIP je EW'!U33</f>
        <v>36692</v>
      </c>
      <c r="V107" s="5">
        <f>'[1]BIP je EW'!V33</f>
        <v>44910</v>
      </c>
      <c r="X107" s="18" t="str">
        <f>HLOOKUP(Y107,$L107:$U212,ROW(L$173)-ROW(X107)+1,0)</f>
        <v>SH</v>
      </c>
      <c r="Y107" s="5">
        <f t="shared" si="67"/>
        <v>36692</v>
      </c>
      <c r="Z107" s="18" t="str">
        <f>HLOOKUP(AA107,$L107:$U212,ROW(N$173)-ROW(Z107)+1,0)</f>
        <v>HH</v>
      </c>
      <c r="AA107" s="30">
        <f t="shared" si="68"/>
        <v>77268</v>
      </c>
    </row>
    <row r="108" spans="1:27" x14ac:dyDescent="0.35">
      <c r="A108" s="32">
        <f>'[1]BIP je EW'!A34</f>
        <v>2022</v>
      </c>
      <c r="B108" s="5">
        <f>'[1]BIP je EW'!B34</f>
        <v>35887</v>
      </c>
      <c r="C108" s="5">
        <f>'[1]BIP je EW'!C34</f>
        <v>35925</v>
      </c>
      <c r="D108" s="5">
        <f>'[1]BIP je EW'!D34</f>
        <v>36874</v>
      </c>
      <c r="E108" s="5">
        <f>'[1]BIP je EW'!E34</f>
        <v>34707</v>
      </c>
      <c r="F108" s="5">
        <f>'[1]BIP je EW'!F34</f>
        <v>34207</v>
      </c>
      <c r="G108" s="5">
        <f>'[1]BIP je EW'!G34</f>
        <v>51735</v>
      </c>
      <c r="H108" s="31">
        <f>'[1]BIP je EW'!H34</f>
        <v>39326</v>
      </c>
      <c r="I108" s="5">
        <f>'[1]BIP je EW'!I34</f>
        <v>35722</v>
      </c>
      <c r="J108" s="5">
        <f>'[1]BIP je EW'!J34</f>
        <v>50564</v>
      </c>
      <c r="K108" s="5">
        <f>'[1]BIP je EW'!K34</f>
        <v>50500</v>
      </c>
      <c r="L108" s="5">
        <f>'[1]BIP je EW'!L34</f>
        <v>54206</v>
      </c>
      <c r="M108" s="5">
        <f>'[1]BIP je EW'!M34</f>
        <v>56147</v>
      </c>
      <c r="N108" s="5">
        <f>'[1]BIP je EW'!N34</f>
        <v>56424</v>
      </c>
      <c r="O108" s="5">
        <f>'[1]BIP je EW'!O34</f>
        <v>87359</v>
      </c>
      <c r="P108" s="5">
        <f>'[1]BIP je EW'!P34</f>
        <v>54297</v>
      </c>
      <c r="Q108" s="5">
        <f>'[1]BIP je EW'!Q34</f>
        <v>43876</v>
      </c>
      <c r="R108" s="5">
        <f>'[1]BIP je EW'!R34</f>
        <v>45563</v>
      </c>
      <c r="S108" s="5">
        <f>'[1]BIP je EW'!S34</f>
        <v>43370</v>
      </c>
      <c r="T108" s="5">
        <f>'[1]BIP je EW'!T34</f>
        <v>39924</v>
      </c>
      <c r="U108" s="5">
        <f>'[1]BIP je EW'!U34</f>
        <v>40744</v>
      </c>
      <c r="V108" s="5">
        <f>'[1]BIP je EW'!V34</f>
        <v>48339</v>
      </c>
      <c r="X108" s="18" t="str">
        <f>HLOOKUP(Y108,$L108:$U213,ROW(L$173)-ROW(X108)+1,0)</f>
        <v>SL</v>
      </c>
      <c r="Y108" s="5">
        <f t="shared" si="67"/>
        <v>39924</v>
      </c>
      <c r="Z108" s="18" t="str">
        <f>HLOOKUP(AA108,$L108:$U213,ROW(N$173)-ROW(Z108)+1,0)</f>
        <v>HH</v>
      </c>
      <c r="AA108" s="30">
        <f t="shared" si="68"/>
        <v>87359</v>
      </c>
    </row>
    <row r="109" spans="1:27" x14ac:dyDescent="0.35">
      <c r="A109" s="32">
        <f>'[1]BIP je EW'!A35</f>
        <v>2023</v>
      </c>
      <c r="B109" s="5">
        <f>'[1]BIP je EW'!B35</f>
        <v>38478</v>
      </c>
      <c r="C109" s="5">
        <f>'[1]BIP je EW'!C35</f>
        <v>37532</v>
      </c>
      <c r="D109" s="5">
        <f>'[1]BIP je EW'!D35</f>
        <v>39066</v>
      </c>
      <c r="E109" s="5">
        <f>'[1]BIP je EW'!E35</f>
        <v>36411</v>
      </c>
      <c r="F109" s="5">
        <f>'[1]BIP je EW'!F35</f>
        <v>36255</v>
      </c>
      <c r="G109" s="5">
        <f>'[1]BIP je EW'!G35</f>
        <v>54762</v>
      </c>
      <c r="H109" s="31">
        <f>'[1]BIP je EW'!H35</f>
        <v>41656</v>
      </c>
      <c r="I109" s="5">
        <f>'[1]BIP je EW'!I35</f>
        <v>37815</v>
      </c>
      <c r="J109" s="5">
        <f>'[1]BIP je EW'!J35</f>
        <v>52916</v>
      </c>
      <c r="K109" s="5">
        <f>'[1]BIP je EW'!K35</f>
        <v>52816</v>
      </c>
      <c r="L109" s="5">
        <f>'[1]BIP je EW'!L35</f>
        <v>57339</v>
      </c>
      <c r="M109" s="5">
        <f>'[1]BIP je EW'!M35</f>
        <v>59539</v>
      </c>
      <c r="N109" s="5">
        <f>'[1]BIP je EW'!N35</f>
        <v>57376</v>
      </c>
      <c r="O109" s="5">
        <f>'[1]BIP je EW'!O35</f>
        <v>83943</v>
      </c>
      <c r="P109" s="5">
        <f>'[1]BIP je EW'!P35</f>
        <v>57402</v>
      </c>
      <c r="Q109" s="5">
        <f>'[1]BIP je EW'!Q35</f>
        <v>46245</v>
      </c>
      <c r="R109" s="5">
        <f>'[1]BIP je EW'!R35</f>
        <v>47734</v>
      </c>
      <c r="S109" s="5">
        <f>'[1]BIP je EW'!S35</f>
        <v>42995</v>
      </c>
      <c r="T109" s="5">
        <f>'[1]BIP je EW'!T35</f>
        <v>42254</v>
      </c>
      <c r="U109" s="5">
        <f>'[1]BIP je EW'!U35</f>
        <v>41568</v>
      </c>
      <c r="V109" s="5">
        <f>'[1]BIP je EW'!V35</f>
        <v>50660</v>
      </c>
      <c r="X109" s="18" t="str">
        <f>HLOOKUP(Y109,$L109:$U214,ROW(L$173)-ROW(X109)+1,0)</f>
        <v>SH</v>
      </c>
      <c r="Y109" s="5">
        <f t="shared" si="67"/>
        <v>41568</v>
      </c>
      <c r="Z109" s="18" t="str">
        <f>HLOOKUP(AA109,$L109:$U214,ROW(N$173)-ROW(Z109)+1,0)</f>
        <v>HH</v>
      </c>
      <c r="AA109" s="30">
        <f t="shared" si="68"/>
        <v>83943</v>
      </c>
    </row>
    <row r="110" spans="1:27" x14ac:dyDescent="0.35">
      <c r="A110" s="32">
        <f>'[1]BIP je EW'!A36</f>
        <v>2024</v>
      </c>
      <c r="B110" s="5">
        <f>'[1]BIP je EW'!B36</f>
        <v>39665</v>
      </c>
      <c r="C110" s="5">
        <f>'[1]BIP je EW'!C36</f>
        <v>38612</v>
      </c>
      <c r="D110" s="5">
        <f>'[1]BIP je EW'!D36</f>
        <v>40259</v>
      </c>
      <c r="E110" s="5">
        <f>'[1]BIP je EW'!E36</f>
        <v>37155</v>
      </c>
      <c r="F110" s="5">
        <f>'[1]BIP je EW'!F36</f>
        <v>36890</v>
      </c>
      <c r="G110" s="5">
        <f>'[1]BIP je EW'!G36</f>
        <v>56739</v>
      </c>
      <c r="H110" s="31">
        <f>'[1]BIP je EW'!H36</f>
        <v>42910</v>
      </c>
      <c r="I110" s="5">
        <f>'[1]BIP je EW'!I36</f>
        <v>38822</v>
      </c>
      <c r="J110" s="5">
        <f>'[1]BIP je EW'!J36</f>
        <v>54108</v>
      </c>
      <c r="K110" s="5">
        <f>'[1]BIP je EW'!K36</f>
        <v>53965</v>
      </c>
      <c r="L110" s="5">
        <f>'[1]BIP je EW'!L36</f>
        <v>58018</v>
      </c>
      <c r="M110" s="5">
        <f>'[1]BIP je EW'!M36</f>
        <v>60258</v>
      </c>
      <c r="N110" s="5">
        <f>'[1]BIP je EW'!N36</f>
        <v>58638</v>
      </c>
      <c r="O110" s="5">
        <f>'[1]BIP je EW'!O36</f>
        <v>87688</v>
      </c>
      <c r="P110" s="5">
        <f>'[1]BIP je EW'!P36</f>
        <v>59190</v>
      </c>
      <c r="Q110" s="5">
        <f>'[1]BIP je EW'!Q36</f>
        <v>48113</v>
      </c>
      <c r="R110" s="5">
        <f>'[1]BIP je EW'!R36</f>
        <v>48810</v>
      </c>
      <c r="S110" s="5">
        <f>'[1]BIP je EW'!S36</f>
        <v>43808</v>
      </c>
      <c r="T110" s="5">
        <f>'[1]BIP je EW'!T36</f>
        <v>41632</v>
      </c>
      <c r="U110" s="5">
        <f>'[1]BIP je EW'!U36</f>
        <v>42733</v>
      </c>
      <c r="V110" s="5">
        <f>'[1]BIP je EW'!V36</f>
        <v>51834</v>
      </c>
      <c r="X110" s="18" t="str">
        <f>HLOOKUP(Y110,$L110:$U215,ROW(L$173)-ROW(X110)+1,0)</f>
        <v>SL</v>
      </c>
      <c r="Y110" s="5">
        <f t="shared" si="67"/>
        <v>41632</v>
      </c>
      <c r="Z110" s="18" t="str">
        <f>HLOOKUP(AA110,$L110:$U215,ROW(N$173)-ROW(Z110)+1,0)</f>
        <v>HH</v>
      </c>
      <c r="AA110" s="30">
        <f t="shared" si="68"/>
        <v>87688</v>
      </c>
    </row>
    <row r="111" spans="1:27" x14ac:dyDescent="0.35">
      <c r="A111">
        <f>A110+1</f>
        <v>2025</v>
      </c>
      <c r="B111" s="5">
        <f>'[1]BIP je EW'!B37</f>
        <v>40759</v>
      </c>
      <c r="C111" s="5">
        <f>'[1]BIP je EW'!C37</f>
        <v>40495</v>
      </c>
      <c r="D111" s="5">
        <f>'[1]BIP je EW'!D37</f>
        <v>41693</v>
      </c>
      <c r="E111" s="5">
        <f>'[1]BIP je EW'!E37</f>
        <v>38452</v>
      </c>
      <c r="F111" s="5">
        <f>'[1]BIP je EW'!F37</f>
        <v>38591</v>
      </c>
      <c r="G111" s="5">
        <f>'[1]BIP je EW'!G37</f>
        <v>59097</v>
      </c>
      <c r="H111" s="31">
        <f>'[1]BIP je EW'!H37</f>
        <v>44597</v>
      </c>
      <c r="I111" s="5">
        <f>'[1]BIP je EW'!I37</f>
        <v>40267</v>
      </c>
      <c r="J111" s="5">
        <f>'[1]BIP je EW'!J37</f>
        <v>55820</v>
      </c>
      <c r="K111" s="5">
        <f>'[1]BIP je EW'!K37</f>
        <v>55640</v>
      </c>
      <c r="L111" s="5">
        <f>'[1]BIP je EW'!L37</f>
        <v>59335</v>
      </c>
      <c r="M111" s="5">
        <f>'[1]BIP je EW'!M37</f>
        <v>62200</v>
      </c>
      <c r="N111" s="5">
        <f>'[1]BIP je EW'!N37</f>
        <v>60974</v>
      </c>
      <c r="O111" s="5">
        <f>'[1]BIP je EW'!O37</f>
        <v>90208</v>
      </c>
      <c r="P111" s="5">
        <f>'[1]BIP je EW'!P37</f>
        <v>60894</v>
      </c>
      <c r="Q111" s="5">
        <f>'[1]BIP je EW'!Q37</f>
        <v>49907</v>
      </c>
      <c r="R111" s="5">
        <f>'[1]BIP je EW'!R37</f>
        <v>50470</v>
      </c>
      <c r="S111" s="5">
        <f>'[1]BIP je EW'!S37</f>
        <v>44915</v>
      </c>
      <c r="T111" s="5">
        <f>'[1]BIP je EW'!T37</f>
        <v>42765</v>
      </c>
      <c r="U111" s="5">
        <f>'[1]BIP je EW'!U37</f>
        <v>44344</v>
      </c>
      <c r="V111" s="5">
        <f>'[1]BIP je EW'!V37</f>
        <v>53516</v>
      </c>
      <c r="X111" s="18" t="str">
        <f t="shared" ref="X111" si="69">HLOOKUP(Y111,$L111:$U280,ROW(L$173)-ROW(X111)+1,0)</f>
        <v>SL</v>
      </c>
      <c r="Y111" s="3">
        <f t="shared" si="67"/>
        <v>42765</v>
      </c>
      <c r="Z111" s="18" t="str">
        <f t="shared" ref="Z111" si="70">HLOOKUP(AA111,$L111:$U280,ROW(N$173)-ROW(Z111)+1,0)</f>
        <v>HH</v>
      </c>
      <c r="AA111" s="6">
        <f t="shared" si="68"/>
        <v>90208</v>
      </c>
    </row>
    <row r="112" spans="1:27" x14ac:dyDescent="0.35">
      <c r="B112" s="5"/>
      <c r="C112" s="5"/>
      <c r="D112" s="5"/>
      <c r="E112" s="5"/>
      <c r="F112" s="5"/>
      <c r="G112" s="5"/>
      <c r="H112" s="31"/>
      <c r="I112" s="5"/>
      <c r="J112" s="5"/>
      <c r="K112" s="5"/>
      <c r="L112" s="5"/>
      <c r="M112" s="5"/>
      <c r="N112" s="5"/>
      <c r="O112" s="5"/>
      <c r="P112" s="5"/>
      <c r="Q112" s="5"/>
      <c r="R112" s="5"/>
      <c r="S112" s="5"/>
      <c r="T112" s="5"/>
      <c r="U112" s="5"/>
      <c r="V112" s="5"/>
      <c r="Y112" s="5"/>
    </row>
    <row r="113" spans="1:27" x14ac:dyDescent="0.35">
      <c r="A113" s="4" t="s">
        <v>293</v>
      </c>
      <c r="B113" s="5"/>
      <c r="C113" s="5"/>
      <c r="D113" s="5"/>
      <c r="E113" s="5"/>
      <c r="F113" s="5"/>
      <c r="G113" s="5"/>
      <c r="H113" s="31"/>
      <c r="I113" s="5"/>
      <c r="J113" s="5"/>
      <c r="K113" s="5"/>
      <c r="L113" s="5"/>
      <c r="M113" s="5"/>
      <c r="N113" s="5"/>
      <c r="O113" s="5"/>
      <c r="P113" s="5"/>
      <c r="Q113" s="5"/>
      <c r="R113" s="5"/>
      <c r="S113" s="5"/>
      <c r="T113" s="5"/>
      <c r="U113" s="5"/>
      <c r="V113" s="5"/>
      <c r="X113" s="11"/>
      <c r="Y113" s="5"/>
      <c r="Z113" s="11"/>
    </row>
    <row r="114" spans="1:27" x14ac:dyDescent="0.35">
      <c r="A114" s="32">
        <f>'[1]BIP je ET'!A31</f>
        <v>2019</v>
      </c>
      <c r="B114" s="5">
        <f>'[1]BIP je ET'!B31</f>
        <v>68420</v>
      </c>
      <c r="C114" s="5">
        <f>'[1]BIP je ET'!C31</f>
        <v>63364</v>
      </c>
      <c r="D114" s="5">
        <f>'[1]BIP je ET'!D31</f>
        <v>64192</v>
      </c>
      <c r="E114" s="5">
        <f>'[1]BIP je ET'!E31</f>
        <v>64915</v>
      </c>
      <c r="F114" s="5">
        <f>'[1]BIP je ET'!F31</f>
        <v>62125</v>
      </c>
      <c r="G114" s="5">
        <f>'[1]BIP je ET'!G31</f>
        <v>77200</v>
      </c>
      <c r="H114" s="31">
        <f>'[1]BIP je ET'!H31</f>
        <v>67864</v>
      </c>
      <c r="I114" s="5">
        <f>'[1]BIP je ET'!I31</f>
        <v>64644</v>
      </c>
      <c r="J114" s="5">
        <f>'[1]BIP je ET'!J31</f>
        <v>80159</v>
      </c>
      <c r="K114" s="5">
        <f>'[1]BIP je ET'!K31</f>
        <v>80324</v>
      </c>
      <c r="L114" s="5">
        <f>'[1]BIP je ET'!L31</f>
        <v>84436</v>
      </c>
      <c r="M114" s="5">
        <f>'[1]BIP je ET'!M31</f>
        <v>84292</v>
      </c>
      <c r="N114" s="5">
        <f>'[1]BIP je ET'!N31</f>
        <v>76384</v>
      </c>
      <c r="O114" s="5">
        <f>'[1]BIP je ET'!O31</f>
        <v>100488</v>
      </c>
      <c r="P114" s="5">
        <f>'[1]BIP je ET'!P31</f>
        <v>85937</v>
      </c>
      <c r="Q114" s="5">
        <f>'[1]BIP je ET'!Q31</f>
        <v>75261</v>
      </c>
      <c r="R114" s="5">
        <f>'[1]BIP je ET'!R31</f>
        <v>75826</v>
      </c>
      <c r="S114" s="5">
        <f>'[1]BIP je ET'!S31</f>
        <v>73032</v>
      </c>
      <c r="T114" s="5">
        <f>'[1]BIP je ET'!T31</f>
        <v>69019</v>
      </c>
      <c r="U114" s="5">
        <f>'[1]BIP je ET'!U31</f>
        <v>69649</v>
      </c>
      <c r="V114" s="5">
        <f>'[1]BIP je ET'!V31</f>
        <v>78101</v>
      </c>
      <c r="W114" s="3"/>
      <c r="X114" s="18" t="str">
        <f t="shared" ref="X114" si="71">HLOOKUP(Y114,$L114:$U218,ROW(L$173)-ROW(X114)+1,0)</f>
        <v>SL</v>
      </c>
      <c r="Y114" s="5">
        <f>MIN(L114:U114)</f>
        <v>69019</v>
      </c>
      <c r="Z114" s="18" t="str">
        <f t="shared" ref="Z114" si="72">HLOOKUP(AA114,$L114:$U218,ROW(N$173)-ROW(Z114)+1,0)</f>
        <v>HH</v>
      </c>
      <c r="AA114" s="30">
        <f>MAX(L114:U114)</f>
        <v>100488</v>
      </c>
    </row>
    <row r="115" spans="1:27" x14ac:dyDescent="0.35">
      <c r="A115" s="32">
        <f>'[1]BIP je ET'!A32</f>
        <v>2020</v>
      </c>
      <c r="B115" s="5">
        <f>'[1]BIP je ET'!B32</f>
        <v>67902</v>
      </c>
      <c r="C115" s="5">
        <f>'[1]BIP je ET'!C32</f>
        <v>62462</v>
      </c>
      <c r="D115" s="5">
        <f>'[1]BIP je ET'!D32</f>
        <v>63113</v>
      </c>
      <c r="E115" s="5">
        <f>'[1]BIP je ET'!E32</f>
        <v>64543</v>
      </c>
      <c r="F115" s="5">
        <f>'[1]BIP je ET'!F32</f>
        <v>62119</v>
      </c>
      <c r="G115" s="5">
        <f>'[1]BIP je ET'!G32</f>
        <v>77200</v>
      </c>
      <c r="H115" s="31">
        <f>'[1]BIP je ET'!H32</f>
        <v>67401</v>
      </c>
      <c r="I115" s="5">
        <f>'[1]BIP je ET'!I32</f>
        <v>64001</v>
      </c>
      <c r="J115" s="5">
        <f>'[1]BIP je ET'!J32</f>
        <v>78685</v>
      </c>
      <c r="K115" s="5">
        <f>'[1]BIP je ET'!K32</f>
        <v>78768</v>
      </c>
      <c r="L115" s="5">
        <f>'[1]BIP je ET'!L32</f>
        <v>82171</v>
      </c>
      <c r="M115" s="5">
        <f>'[1]BIP je ET'!M32</f>
        <v>82657</v>
      </c>
      <c r="N115" s="5">
        <f>'[1]BIP je ET'!N32</f>
        <v>74960</v>
      </c>
      <c r="O115" s="5">
        <f>'[1]BIP je ET'!O32</f>
        <v>96324</v>
      </c>
      <c r="P115" s="5">
        <f>'[1]BIP je ET'!P32</f>
        <v>83979</v>
      </c>
      <c r="Q115" s="5">
        <f>'[1]BIP je ET'!Q32</f>
        <v>73787</v>
      </c>
      <c r="R115" s="5">
        <f>'[1]BIP je ET'!R32</f>
        <v>74827</v>
      </c>
      <c r="S115" s="5">
        <f>'[1]BIP je ET'!S32</f>
        <v>72497</v>
      </c>
      <c r="T115" s="5">
        <f>'[1]BIP je ET'!T32</f>
        <v>67169</v>
      </c>
      <c r="U115" s="5">
        <f>'[1]BIP je ET'!U32</f>
        <v>69580</v>
      </c>
      <c r="V115" s="5">
        <f>'[1]BIP je ET'!V32</f>
        <v>76741</v>
      </c>
      <c r="X115" s="18" t="str">
        <f>HLOOKUP(Y115,$L115:$U219,ROW(L$173)-ROW(X115)+1,0)</f>
        <v>SL</v>
      </c>
      <c r="Y115" s="5">
        <f t="shared" ref="Y115:Y120" si="73">MIN(L115:U115)</f>
        <v>67169</v>
      </c>
      <c r="Z115" s="18" t="str">
        <f>HLOOKUP(AA115,$L115:$U219,ROW(N$173)-ROW(Z115)+1,0)</f>
        <v>HH</v>
      </c>
      <c r="AA115" s="30">
        <f t="shared" ref="AA115:AA120" si="74">MAX(L115:U115)</f>
        <v>96324</v>
      </c>
    </row>
    <row r="116" spans="1:27" x14ac:dyDescent="0.35">
      <c r="A116" s="32">
        <f>'[1]BIP je ET'!A33</f>
        <v>2021</v>
      </c>
      <c r="B116" s="5">
        <f>'[1]BIP je ET'!B33</f>
        <v>71843</v>
      </c>
      <c r="C116" s="5">
        <f>'[1]BIP je ET'!C33</f>
        <v>66244</v>
      </c>
      <c r="D116" s="5">
        <f>'[1]BIP je ET'!D33</f>
        <v>66290</v>
      </c>
      <c r="E116" s="5">
        <f>'[1]BIP je ET'!E33</f>
        <v>68102</v>
      </c>
      <c r="F116" s="5">
        <f>'[1]BIP je ET'!F33</f>
        <v>65326</v>
      </c>
      <c r="G116" s="5">
        <f>'[1]BIP je ET'!G33</f>
        <v>81768</v>
      </c>
      <c r="H116" s="31">
        <f>'[1]BIP je ET'!H33</f>
        <v>71177</v>
      </c>
      <c r="I116" s="5">
        <f>'[1]BIP je ET'!I33</f>
        <v>67475</v>
      </c>
      <c r="J116" s="5">
        <f>'[1]BIP je ET'!J33</f>
        <v>83931</v>
      </c>
      <c r="K116" s="5">
        <f>'[1]BIP je ET'!K33</f>
        <v>84053</v>
      </c>
      <c r="L116" s="5">
        <f>'[1]BIP je ET'!L33</f>
        <v>88333</v>
      </c>
      <c r="M116" s="5">
        <f>'[1]BIP je ET'!M33</f>
        <v>87813</v>
      </c>
      <c r="N116" s="5">
        <f>'[1]BIP je ET'!N33</f>
        <v>82614</v>
      </c>
      <c r="O116" s="5">
        <f>'[1]BIP je ET'!O33</f>
        <v>107254</v>
      </c>
      <c r="P116" s="5">
        <f>'[1]BIP je ET'!P33</f>
        <v>89293</v>
      </c>
      <c r="Q116" s="5">
        <f>'[1]BIP je ET'!Q33</f>
        <v>77235</v>
      </c>
      <c r="R116" s="5">
        <f>'[1]BIP je ET'!R33</f>
        <v>78913</v>
      </c>
      <c r="S116" s="5">
        <f>'[1]BIP je ET'!S33</f>
        <v>82298</v>
      </c>
      <c r="T116" s="5">
        <f>'[1]BIP je ET'!T33</f>
        <v>70540</v>
      </c>
      <c r="U116" s="5">
        <f>'[1]BIP je ET'!U33</f>
        <v>73679</v>
      </c>
      <c r="V116" s="5">
        <f>'[1]BIP je ET'!V33</f>
        <v>81755</v>
      </c>
      <c r="X116" s="18" t="str">
        <f>HLOOKUP(Y116,$L116:$U220,ROW(L$173)-ROW(X116)+1,0)</f>
        <v>SL</v>
      </c>
      <c r="Y116" s="5">
        <f t="shared" si="73"/>
        <v>70540</v>
      </c>
      <c r="Z116" s="18" t="str">
        <f>HLOOKUP(AA116,$L116:$U220,ROW(N$173)-ROW(Z116)+1,0)</f>
        <v>HH</v>
      </c>
      <c r="AA116" s="30">
        <f t="shared" si="74"/>
        <v>107254</v>
      </c>
    </row>
    <row r="117" spans="1:27" x14ac:dyDescent="0.35">
      <c r="A117" s="32">
        <f>'[1]BIP je ET'!A34</f>
        <v>2022</v>
      </c>
      <c r="B117" s="5">
        <f>'[1]BIP je ET'!B34</f>
        <v>79422</v>
      </c>
      <c r="C117" s="5">
        <f>'[1]BIP je ET'!C34</f>
        <v>74027</v>
      </c>
      <c r="D117" s="5">
        <f>'[1]BIP je ET'!D34</f>
        <v>71816</v>
      </c>
      <c r="E117" s="5">
        <f>'[1]BIP je ET'!E34</f>
        <v>74703</v>
      </c>
      <c r="F117" s="5">
        <f>'[1]BIP je ET'!F34</f>
        <v>70317</v>
      </c>
      <c r="G117" s="5">
        <f>'[1]BIP je ET'!G34</f>
        <v>86349</v>
      </c>
      <c r="H117" s="31">
        <f>'[1]BIP je ET'!H34</f>
        <v>77094</v>
      </c>
      <c r="I117" s="5">
        <f>'[1]BIP je ET'!I34</f>
        <v>73769</v>
      </c>
      <c r="J117" s="5">
        <f>'[1]BIP je ET'!J34</f>
        <v>89496</v>
      </c>
      <c r="K117" s="5">
        <f>'[1]BIP je ET'!K34</f>
        <v>89676</v>
      </c>
      <c r="L117" s="5">
        <f>'[1]BIP je ET'!L34</f>
        <v>94582</v>
      </c>
      <c r="M117" s="5">
        <f>'[1]BIP je ET'!M34</f>
        <v>93825</v>
      </c>
      <c r="N117" s="5">
        <f>'[1]BIP je ET'!N34</f>
        <v>88733</v>
      </c>
      <c r="O117" s="5">
        <f>'[1]BIP je ET'!O34</f>
        <v>119818</v>
      </c>
      <c r="P117" s="5">
        <f>'[1]BIP je ET'!P34</f>
        <v>94142</v>
      </c>
      <c r="Q117" s="5">
        <f>'[1]BIP je ET'!Q34</f>
        <v>82504</v>
      </c>
      <c r="R117" s="5">
        <f>'[1]BIP je ET'!R34</f>
        <v>83288</v>
      </c>
      <c r="S117" s="5">
        <f>'[1]BIP je ET'!S34</f>
        <v>86193</v>
      </c>
      <c r="T117" s="5">
        <f>'[1]BIP je ET'!T34</f>
        <v>76321</v>
      </c>
      <c r="U117" s="5">
        <f>'[1]BIP je ET'!U34</f>
        <v>81469</v>
      </c>
      <c r="V117" s="5">
        <f>'[1]BIP je ET'!V34</f>
        <v>87431</v>
      </c>
      <c r="X117" s="18" t="str">
        <f>HLOOKUP(Y117,$L117:$U221,ROW(L$173)-ROW(X117)+1,0)</f>
        <v>SL</v>
      </c>
      <c r="Y117" s="5">
        <f t="shared" si="73"/>
        <v>76321</v>
      </c>
      <c r="Z117" s="18" t="str">
        <f>HLOOKUP(AA117,$L117:$U221,ROW(N$173)-ROW(Z117)+1,0)</f>
        <v>HH</v>
      </c>
      <c r="AA117" s="30">
        <f t="shared" si="74"/>
        <v>119818</v>
      </c>
    </row>
    <row r="118" spans="1:27" x14ac:dyDescent="0.35">
      <c r="A118" s="32">
        <f>'[1]BIP je ET'!A35</f>
        <v>2023</v>
      </c>
      <c r="B118" s="5">
        <f>'[1]BIP je ET'!B35</f>
        <v>85672</v>
      </c>
      <c r="C118" s="5">
        <f>'[1]BIP je ET'!C35</f>
        <v>77973</v>
      </c>
      <c r="D118" s="5">
        <f>'[1]BIP je ET'!D35</f>
        <v>76479</v>
      </c>
      <c r="E118" s="5">
        <f>'[1]BIP je ET'!E35</f>
        <v>78840</v>
      </c>
      <c r="F118" s="5">
        <f>'[1]BIP je ET'!F35</f>
        <v>74985</v>
      </c>
      <c r="G118" s="5">
        <f>'[1]BIP je ET'!G35</f>
        <v>91173</v>
      </c>
      <c r="H118" s="31">
        <f>'[1]BIP je ET'!H35</f>
        <v>81940</v>
      </c>
      <c r="I118" s="5">
        <f>'[1]BIP je ET'!I35</f>
        <v>78562</v>
      </c>
      <c r="J118" s="5">
        <f>'[1]BIP je ET'!J35</f>
        <v>93847</v>
      </c>
      <c r="K118" s="5">
        <f>'[1]BIP je ET'!K35</f>
        <v>94002</v>
      </c>
      <c r="L118" s="5">
        <f>'[1]BIP je ET'!L35</f>
        <v>100197</v>
      </c>
      <c r="M118" s="5">
        <f>'[1]BIP je ET'!M35</f>
        <v>99707</v>
      </c>
      <c r="N118" s="5">
        <f>'[1]BIP je ET'!N35</f>
        <v>90304</v>
      </c>
      <c r="O118" s="5">
        <f>'[1]BIP je ET'!O35</f>
        <v>114696</v>
      </c>
      <c r="P118" s="5">
        <f>'[1]BIP je ET'!P35</f>
        <v>99762</v>
      </c>
      <c r="Q118" s="5">
        <f>'[1]BIP je ET'!Q35</f>
        <v>87314</v>
      </c>
      <c r="R118" s="5">
        <f>'[1]BIP je ET'!R35</f>
        <v>87494</v>
      </c>
      <c r="S118" s="5">
        <f>'[1]BIP je ET'!S35</f>
        <v>85865</v>
      </c>
      <c r="T118" s="5">
        <f>'[1]BIP je ET'!T35</f>
        <v>81475</v>
      </c>
      <c r="U118" s="5">
        <f>'[1]BIP je ET'!U35</f>
        <v>83209</v>
      </c>
      <c r="V118" s="5">
        <f>'[1]BIP je ET'!V35</f>
        <v>91854</v>
      </c>
      <c r="X118" s="18" t="str">
        <f>HLOOKUP(Y118,$L118:$U222,ROW(L$173)-ROW(X118)+1,0)</f>
        <v>SL</v>
      </c>
      <c r="Y118" s="5">
        <f t="shared" si="73"/>
        <v>81475</v>
      </c>
      <c r="Z118" s="18" t="str">
        <f>HLOOKUP(AA118,$L118:$U222,ROW(N$173)-ROW(Z118)+1,0)</f>
        <v>HH</v>
      </c>
      <c r="AA118" s="30">
        <f t="shared" si="74"/>
        <v>114696</v>
      </c>
    </row>
    <row r="119" spans="1:27" x14ac:dyDescent="0.35">
      <c r="A119" s="32">
        <f>'[1]BIP je ET'!A36</f>
        <v>2024</v>
      </c>
      <c r="B119" s="5">
        <f>'[1]BIP je ET'!B36</f>
        <v>88404</v>
      </c>
      <c r="C119" s="5">
        <f>'[1]BIP je ET'!C36</f>
        <v>80891</v>
      </c>
      <c r="D119" s="5">
        <f>'[1]BIP je ET'!D36</f>
        <v>78949</v>
      </c>
      <c r="E119" s="5">
        <f>'[1]BIP je ET'!E36</f>
        <v>80390</v>
      </c>
      <c r="F119" s="5">
        <f>'[1]BIP je ET'!F36</f>
        <v>76570</v>
      </c>
      <c r="G119" s="5">
        <f>'[1]BIP je ET'!G36</f>
        <v>94860</v>
      </c>
      <c r="H119" s="31">
        <f>'[1]BIP je ET'!H36</f>
        <v>84616</v>
      </c>
      <c r="I119" s="5">
        <f>'[1]BIP je ET'!I36</f>
        <v>80844</v>
      </c>
      <c r="J119" s="5">
        <f>'[1]BIP je ET'!J36</f>
        <v>96117</v>
      </c>
      <c r="K119" s="5">
        <f>'[1]BIP je ET'!K36</f>
        <v>96190</v>
      </c>
      <c r="L119" s="5">
        <f>'[1]BIP je ET'!L36</f>
        <v>101640</v>
      </c>
      <c r="M119" s="5">
        <f>'[1]BIP je ET'!M36</f>
        <v>101167</v>
      </c>
      <c r="N119" s="5">
        <f>'[1]BIP je ET'!N36</f>
        <v>92694</v>
      </c>
      <c r="O119" s="5">
        <f>'[1]BIP je ET'!O36</f>
        <v>119869</v>
      </c>
      <c r="P119" s="5">
        <f>'[1]BIP je ET'!P36</f>
        <v>102767</v>
      </c>
      <c r="Q119" s="5">
        <f>'[1]BIP je ET'!Q36</f>
        <v>90910</v>
      </c>
      <c r="R119" s="5">
        <f>'[1]BIP je ET'!R36</f>
        <v>89556</v>
      </c>
      <c r="S119" s="5">
        <f>'[1]BIP je ET'!S36</f>
        <v>87775</v>
      </c>
      <c r="T119" s="5">
        <f>'[1]BIP je ET'!T36</f>
        <v>80985</v>
      </c>
      <c r="U119" s="5">
        <f>'[1]BIP je ET'!U36</f>
        <v>85539</v>
      </c>
      <c r="V119" s="5">
        <f>'[1]BIP je ET'!V36</f>
        <v>94135</v>
      </c>
      <c r="X119" s="18" t="str">
        <f>HLOOKUP(Y119,$L119:$U223,ROW(L$173)-ROW(X119)+1,0)</f>
        <v>SL</v>
      </c>
      <c r="Y119" s="5">
        <f t="shared" si="73"/>
        <v>80985</v>
      </c>
      <c r="Z119" s="18" t="str">
        <f>HLOOKUP(AA119,$L119:$U223,ROW(N$173)-ROW(Z119)+1,0)</f>
        <v>HH</v>
      </c>
      <c r="AA119" s="30">
        <f t="shared" si="74"/>
        <v>119869</v>
      </c>
    </row>
    <row r="120" spans="1:27" x14ac:dyDescent="0.35">
      <c r="A120">
        <f>A119+1</f>
        <v>2025</v>
      </c>
      <c r="B120" s="5">
        <f>'[1]BIP je ET'!B37</f>
        <v>91088</v>
      </c>
      <c r="C120" s="5">
        <f>'[1]BIP je ET'!C37</f>
        <v>84710</v>
      </c>
      <c r="D120" s="5">
        <f>'[1]BIP je ET'!D37</f>
        <v>81957</v>
      </c>
      <c r="E120" s="5">
        <f>'[1]BIP je ET'!E37</f>
        <v>83099</v>
      </c>
      <c r="F120" s="5">
        <f>'[1]BIP je ET'!F37</f>
        <v>80321</v>
      </c>
      <c r="G120" s="5">
        <f>'[1]BIP je ET'!G37</f>
        <v>99504</v>
      </c>
      <c r="H120" s="31">
        <f>'[1]BIP je ET'!H37</f>
        <v>88170</v>
      </c>
      <c r="I120" s="5">
        <f>'[1]BIP je ET'!I37</f>
        <v>83977</v>
      </c>
      <c r="J120" s="5">
        <f>'[1]BIP je ET'!J37</f>
        <v>99169</v>
      </c>
      <c r="K120" s="5">
        <f>'[1]BIP je ET'!K37</f>
        <v>99150</v>
      </c>
      <c r="L120" s="5">
        <f>'[1]BIP je ET'!L37</f>
        <v>104021</v>
      </c>
      <c r="M120" s="5">
        <f>'[1]BIP je ET'!M37</f>
        <v>104670</v>
      </c>
      <c r="N120" s="5">
        <f>'[1]BIP je ET'!N37</f>
        <v>96392</v>
      </c>
      <c r="O120" s="5">
        <f>'[1]BIP je ET'!O37</f>
        <v>122895</v>
      </c>
      <c r="P120" s="5">
        <f>'[1]BIP je ET'!P37</f>
        <v>105597</v>
      </c>
      <c r="Q120" s="5">
        <f>'[1]BIP je ET'!Q37</f>
        <v>94187</v>
      </c>
      <c r="R120" s="5">
        <f>'[1]BIP je ET'!R37</f>
        <v>92426</v>
      </c>
      <c r="S120" s="5">
        <f>'[1]BIP je ET'!S37</f>
        <v>90041</v>
      </c>
      <c r="T120" s="5">
        <f>'[1]BIP je ET'!T37</f>
        <v>83621</v>
      </c>
      <c r="U120" s="5">
        <f>'[1]BIP je ET'!U37</f>
        <v>88757</v>
      </c>
      <c r="V120" s="5">
        <f>'[1]BIP je ET'!V37</f>
        <v>97210</v>
      </c>
      <c r="X120" s="18" t="str">
        <f t="shared" ref="X120" si="75">HLOOKUP(Y120,$L120:$U289,ROW(L$173)-ROW(X120)+1,0)</f>
        <v>SL</v>
      </c>
      <c r="Y120" s="3">
        <f t="shared" si="73"/>
        <v>83621</v>
      </c>
      <c r="Z120" s="18" t="str">
        <f t="shared" ref="Z120" si="76">HLOOKUP(AA120,$L120:$U289,ROW(N$173)-ROW(Z120)+1,0)</f>
        <v>HH</v>
      </c>
      <c r="AA120" s="6">
        <f t="shared" si="74"/>
        <v>122895</v>
      </c>
    </row>
    <row r="121" spans="1:27" x14ac:dyDescent="0.35">
      <c r="Y121" s="5"/>
    </row>
    <row r="122" spans="1:27" x14ac:dyDescent="0.35">
      <c r="A122" s="4" t="s">
        <v>294</v>
      </c>
      <c r="X122" s="11"/>
      <c r="Y122" s="3"/>
      <c r="Z122" s="11"/>
    </row>
    <row r="123" spans="1:27" x14ac:dyDescent="0.35">
      <c r="A123" s="7">
        <f>'[1]BIP je ET-Stunde'!A22</f>
        <v>2019</v>
      </c>
      <c r="B123" s="3">
        <f>'[1]BIP je ET-Stunde'!B22</f>
        <v>47.73</v>
      </c>
      <c r="C123" s="3">
        <f>'[1]BIP je ET-Stunde'!C22</f>
        <v>44.37</v>
      </c>
      <c r="D123" s="3">
        <f>'[1]BIP je ET-Stunde'!D22</f>
        <v>45.45</v>
      </c>
      <c r="E123" s="3">
        <f>'[1]BIP je ET-Stunde'!E22</f>
        <v>45.24</v>
      </c>
      <c r="F123" s="3">
        <f>'[1]BIP je ET-Stunde'!F22</f>
        <v>43.77</v>
      </c>
      <c r="G123" s="3">
        <f>'[1]BIP je ET-Stunde'!G22</f>
        <v>55.07</v>
      </c>
      <c r="H123" s="14">
        <f>'[1]BIP je ET-Stunde'!H22</f>
        <v>47.87</v>
      </c>
      <c r="I123" s="3">
        <f>'[1]BIP je ET-Stunde'!I22</f>
        <v>45.42</v>
      </c>
      <c r="J123" s="3">
        <f>'[1]BIP je ET-Stunde'!J22</f>
        <v>58.76</v>
      </c>
      <c r="K123" s="3">
        <f>'[1]BIP je ET-Stunde'!K22</f>
        <v>58.97</v>
      </c>
      <c r="L123" s="3">
        <f>'[1]BIP je ET-Stunde'!L22</f>
        <v>61.74</v>
      </c>
      <c r="M123" s="3">
        <f>'[1]BIP je ET-Stunde'!M22</f>
        <v>61.26</v>
      </c>
      <c r="N123" s="3">
        <f>'[1]BIP je ET-Stunde'!N22</f>
        <v>56.47</v>
      </c>
      <c r="O123" s="3">
        <f>'[1]BIP je ET-Stunde'!O22</f>
        <v>70.8</v>
      </c>
      <c r="P123" s="3">
        <f>'[1]BIP je ET-Stunde'!P22</f>
        <v>62.49</v>
      </c>
      <c r="Q123" s="3">
        <f>'[1]BIP je ET-Stunde'!Q22</f>
        <v>55.52</v>
      </c>
      <c r="R123" s="3">
        <f>'[1]BIP je ET-Stunde'!R22</f>
        <v>56.45</v>
      </c>
      <c r="S123" s="3">
        <f>'[1]BIP je ET-Stunde'!S22</f>
        <v>54.5</v>
      </c>
      <c r="T123" s="3">
        <f>'[1]BIP je ET-Stunde'!T22</f>
        <v>51.81</v>
      </c>
      <c r="U123" s="3">
        <f>'[1]BIP je ET-Stunde'!U22</f>
        <v>50.78</v>
      </c>
      <c r="V123" s="3">
        <f>'[1]BIP je ET-Stunde'!V22</f>
        <v>56.92</v>
      </c>
      <c r="X123" s="18" t="str">
        <f t="shared" ref="X123" si="77">HLOOKUP(Y123,$L123:$U225,ROW(L$173)-ROW(X123)+1,0)</f>
        <v>SH</v>
      </c>
      <c r="Y123" s="3">
        <f t="shared" ref="Y123:Y129" si="78">MIN(L123:U123)</f>
        <v>50.78</v>
      </c>
      <c r="Z123" s="18" t="str">
        <f t="shared" ref="Z123" si="79">HLOOKUP(AA123,$L123:$U225,ROW(N$173)-ROW(Z123)+1,0)</f>
        <v>HH</v>
      </c>
      <c r="AA123" s="6">
        <f t="shared" ref="AA123:AA129" si="80">MAX(L123:U123)</f>
        <v>70.8</v>
      </c>
    </row>
    <row r="124" spans="1:27" x14ac:dyDescent="0.35">
      <c r="A124" s="7">
        <f>'[1]BIP je ET-Stunde'!A23</f>
        <v>2020</v>
      </c>
      <c r="B124" s="3">
        <f>'[1]BIP je ET-Stunde'!B23</f>
        <v>49.28</v>
      </c>
      <c r="C124" s="3">
        <f>'[1]BIP je ET-Stunde'!C23</f>
        <v>45.48</v>
      </c>
      <c r="D124" s="3">
        <f>'[1]BIP je ET-Stunde'!D23</f>
        <v>46.6</v>
      </c>
      <c r="E124" s="3">
        <f>'[1]BIP je ET-Stunde'!E23</f>
        <v>46.78</v>
      </c>
      <c r="F124" s="3">
        <f>'[1]BIP je ET-Stunde'!F23</f>
        <v>45.42</v>
      </c>
      <c r="G124" s="3">
        <f>'[1]BIP je ET-Stunde'!G23</f>
        <v>58.04</v>
      </c>
      <c r="H124" s="14">
        <f>'[1]BIP je ET-Stunde'!H23</f>
        <v>49.63</v>
      </c>
      <c r="I124" s="3">
        <f>'[1]BIP je ET-Stunde'!I23</f>
        <v>46.79</v>
      </c>
      <c r="J124" s="3">
        <f>'[1]BIP je ET-Stunde'!J23</f>
        <v>60.28</v>
      </c>
      <c r="K124" s="3">
        <f>'[1]BIP je ET-Stunde'!K23</f>
        <v>60.41</v>
      </c>
      <c r="L124" s="3">
        <f>'[1]BIP je ET-Stunde'!L23</f>
        <v>63.43</v>
      </c>
      <c r="M124" s="3">
        <f>'[1]BIP je ET-Stunde'!M23</f>
        <v>62.81</v>
      </c>
      <c r="N124" s="3">
        <f>'[1]BIP je ET-Stunde'!N23</f>
        <v>57.81</v>
      </c>
      <c r="O124" s="3">
        <f>'[1]BIP je ET-Stunde'!O23</f>
        <v>71.3</v>
      </c>
      <c r="P124" s="3">
        <f>'[1]BIP je ET-Stunde'!P23</f>
        <v>63.98</v>
      </c>
      <c r="Q124" s="3">
        <f>'[1]BIP je ET-Stunde'!Q23</f>
        <v>56.75</v>
      </c>
      <c r="R124" s="3">
        <f>'[1]BIP je ET-Stunde'!R23</f>
        <v>57.8</v>
      </c>
      <c r="S124" s="3">
        <f>'[1]BIP je ET-Stunde'!S23</f>
        <v>56.29</v>
      </c>
      <c r="T124" s="3">
        <f>'[1]BIP je ET-Stunde'!T23</f>
        <v>52.64</v>
      </c>
      <c r="U124" s="3">
        <f>'[1]BIP je ET-Stunde'!U23</f>
        <v>52.66</v>
      </c>
      <c r="V124" s="3">
        <f>'[1]BIP je ET-Stunde'!V23</f>
        <v>58.42</v>
      </c>
      <c r="X124" s="18" t="str">
        <f>HLOOKUP(Y124,$L124:$U226,ROW(L$173)-ROW(X124)+1,0)</f>
        <v>SL</v>
      </c>
      <c r="Y124" s="3">
        <f t="shared" si="78"/>
        <v>52.64</v>
      </c>
      <c r="Z124" s="18" t="str">
        <f>HLOOKUP(AA124,$L124:$U226,ROW(N$173)-ROW(Z124)+1,0)</f>
        <v>HH</v>
      </c>
      <c r="AA124" s="6">
        <f t="shared" si="80"/>
        <v>71.3</v>
      </c>
    </row>
    <row r="125" spans="1:27" x14ac:dyDescent="0.35">
      <c r="A125" s="7">
        <f>'[1]BIP je ET-Stunde'!A24</f>
        <v>2021</v>
      </c>
      <c r="B125" s="3">
        <f>'[1]BIP je ET-Stunde'!B24</f>
        <v>51.34</v>
      </c>
      <c r="C125" s="3">
        <f>'[1]BIP je ET-Stunde'!C24</f>
        <v>47.57</v>
      </c>
      <c r="D125" s="3">
        <f>'[1]BIP je ET-Stunde'!D24</f>
        <v>48.2</v>
      </c>
      <c r="E125" s="3">
        <f>'[1]BIP je ET-Stunde'!E24</f>
        <v>48.54</v>
      </c>
      <c r="F125" s="3">
        <f>'[1]BIP je ET-Stunde'!F24</f>
        <v>47.01</v>
      </c>
      <c r="G125" s="3">
        <f>'[1]BIP je ET-Stunde'!G24</f>
        <v>60.13</v>
      </c>
      <c r="H125" s="14">
        <f>'[1]BIP je ET-Stunde'!H24</f>
        <v>51.52</v>
      </c>
      <c r="I125" s="3">
        <f>'[1]BIP je ET-Stunde'!I24</f>
        <v>48.57</v>
      </c>
      <c r="J125" s="3">
        <f>'[1]BIP je ET-Stunde'!J24</f>
        <v>62.92</v>
      </c>
      <c r="K125" s="3">
        <f>'[1]BIP je ET-Stunde'!K24</f>
        <v>63.08</v>
      </c>
      <c r="L125" s="3">
        <f>'[1]BIP je ET-Stunde'!L24</f>
        <v>66.569999999999993</v>
      </c>
      <c r="M125" s="3">
        <f>'[1]BIP je ET-Stunde'!M24</f>
        <v>65.349999999999994</v>
      </c>
      <c r="N125" s="3">
        <f>'[1]BIP je ET-Stunde'!N24</f>
        <v>62.36</v>
      </c>
      <c r="O125" s="3">
        <f>'[1]BIP je ET-Stunde'!O24</f>
        <v>77.069999999999993</v>
      </c>
      <c r="P125" s="3">
        <f>'[1]BIP je ET-Stunde'!P24</f>
        <v>66.5</v>
      </c>
      <c r="Q125" s="3">
        <f>'[1]BIP je ET-Stunde'!Q24</f>
        <v>58.15</v>
      </c>
      <c r="R125" s="3">
        <f>'[1]BIP je ET-Stunde'!R24</f>
        <v>59.73</v>
      </c>
      <c r="S125" s="3">
        <f>'[1]BIP je ET-Stunde'!S24</f>
        <v>62.79</v>
      </c>
      <c r="T125" s="3">
        <f>'[1]BIP je ET-Stunde'!T24</f>
        <v>54.01</v>
      </c>
      <c r="U125" s="3">
        <f>'[1]BIP je ET-Stunde'!U24</f>
        <v>54.66</v>
      </c>
      <c r="V125" s="3">
        <f>'[1]BIP je ET-Stunde'!V24</f>
        <v>60.96</v>
      </c>
      <c r="X125" s="18" t="str">
        <f>HLOOKUP(Y125,$L125:$U227,ROW(L$173)-ROW(X125)+1,0)</f>
        <v>SL</v>
      </c>
      <c r="Y125" s="3">
        <f t="shared" si="78"/>
        <v>54.01</v>
      </c>
      <c r="Z125" s="18" t="str">
        <f>HLOOKUP(AA125,$L125:$U227,ROW(N$173)-ROW(Z125)+1,0)</f>
        <v>HH</v>
      </c>
      <c r="AA125" s="6">
        <f t="shared" si="80"/>
        <v>77.069999999999993</v>
      </c>
    </row>
    <row r="126" spans="1:27" x14ac:dyDescent="0.35">
      <c r="A126" s="7">
        <f>'[1]BIP je ET-Stunde'!A25</f>
        <v>2022</v>
      </c>
      <c r="B126" s="3">
        <f>'[1]BIP je ET-Stunde'!B25</f>
        <v>57.61</v>
      </c>
      <c r="C126" s="3">
        <f>'[1]BIP je ET-Stunde'!C25</f>
        <v>53.3</v>
      </c>
      <c r="D126" s="3">
        <f>'[1]BIP je ET-Stunde'!D25</f>
        <v>52.8</v>
      </c>
      <c r="E126" s="3">
        <f>'[1]BIP je ET-Stunde'!E25</f>
        <v>54.26</v>
      </c>
      <c r="F126" s="3">
        <f>'[1]BIP je ET-Stunde'!F25</f>
        <v>51.13</v>
      </c>
      <c r="G126" s="3">
        <f>'[1]BIP je ET-Stunde'!G25</f>
        <v>63.57</v>
      </c>
      <c r="H126" s="14">
        <f>'[1]BIP je ET-Stunde'!H25</f>
        <v>56.32</v>
      </c>
      <c r="I126" s="3">
        <f>'[1]BIP je ET-Stunde'!I25</f>
        <v>53.74</v>
      </c>
      <c r="J126" s="3">
        <f>'[1]BIP je ET-Stunde'!J25</f>
        <v>66.84</v>
      </c>
      <c r="K126" s="3">
        <f>'[1]BIP je ET-Stunde'!K25</f>
        <v>67.03</v>
      </c>
      <c r="L126" s="3">
        <f>'[1]BIP je ET-Stunde'!L25</f>
        <v>70.72</v>
      </c>
      <c r="M126" s="3">
        <f>'[1]BIP je ET-Stunde'!M25</f>
        <v>70.17</v>
      </c>
      <c r="N126" s="3">
        <f>'[1]BIP je ET-Stunde'!N25</f>
        <v>66.14</v>
      </c>
      <c r="O126" s="3">
        <f>'[1]BIP je ET-Stunde'!O25</f>
        <v>85.89</v>
      </c>
      <c r="P126" s="3">
        <f>'[1]BIP je ET-Stunde'!P25</f>
        <v>69.209999999999994</v>
      </c>
      <c r="Q126" s="3">
        <f>'[1]BIP je ET-Stunde'!Q25</f>
        <v>61.88</v>
      </c>
      <c r="R126" s="3">
        <f>'[1]BIP je ET-Stunde'!R25</f>
        <v>62.7</v>
      </c>
      <c r="S126" s="3">
        <f>'[1]BIP je ET-Stunde'!S25</f>
        <v>65.28</v>
      </c>
      <c r="T126" s="3">
        <f>'[1]BIP je ET-Stunde'!T25</f>
        <v>58.27</v>
      </c>
      <c r="U126" s="3">
        <f>'[1]BIP je ET-Stunde'!U25</f>
        <v>60.49</v>
      </c>
      <c r="V126" s="3">
        <f>'[1]BIP je ET-Stunde'!V25</f>
        <v>65.08</v>
      </c>
      <c r="X126" s="18" t="str">
        <f>HLOOKUP(Y126,$L126:$U228,ROW(L$173)-ROW(X126)+1,0)</f>
        <v>SL</v>
      </c>
      <c r="Y126" s="3">
        <f t="shared" si="78"/>
        <v>58.27</v>
      </c>
      <c r="Z126" s="18" t="str">
        <f>HLOOKUP(AA126,$L126:$U228,ROW(N$173)-ROW(Z126)+1,0)</f>
        <v>HH</v>
      </c>
      <c r="AA126" s="6">
        <f t="shared" si="80"/>
        <v>85.89</v>
      </c>
    </row>
    <row r="127" spans="1:27" x14ac:dyDescent="0.35">
      <c r="A127" s="7">
        <f>'[1]BIP je ET-Stunde'!A26</f>
        <v>2023</v>
      </c>
      <c r="B127" s="3">
        <f>'[1]BIP je ET-Stunde'!B26</f>
        <v>62.46</v>
      </c>
      <c r="C127" s="3">
        <f>'[1]BIP je ET-Stunde'!C26</f>
        <v>56.73</v>
      </c>
      <c r="D127" s="3">
        <f>'[1]BIP je ET-Stunde'!D26</f>
        <v>56.18</v>
      </c>
      <c r="E127" s="3">
        <f>'[1]BIP je ET-Stunde'!E26</f>
        <v>57.45</v>
      </c>
      <c r="F127" s="3">
        <f>'[1]BIP je ET-Stunde'!F26</f>
        <v>54.63</v>
      </c>
      <c r="G127" s="3">
        <f>'[1]BIP je ET-Stunde'!G26</f>
        <v>67.58</v>
      </c>
      <c r="H127" s="14">
        <f>'[1]BIP je ET-Stunde'!H26</f>
        <v>60.1</v>
      </c>
      <c r="I127" s="3">
        <f>'[1]BIP je ET-Stunde'!I26</f>
        <v>57.4</v>
      </c>
      <c r="J127" s="3">
        <f>'[1]BIP je ET-Stunde'!J26</f>
        <v>70.34</v>
      </c>
      <c r="K127" s="3">
        <f>'[1]BIP je ET-Stunde'!K26</f>
        <v>70.5</v>
      </c>
      <c r="L127" s="3">
        <f>'[1]BIP je ET-Stunde'!L26</f>
        <v>75.05</v>
      </c>
      <c r="M127" s="3">
        <f>'[1]BIP je ET-Stunde'!M26</f>
        <v>74.81</v>
      </c>
      <c r="N127" s="3">
        <f>'[1]BIP je ET-Stunde'!N26</f>
        <v>67.25</v>
      </c>
      <c r="O127" s="3">
        <f>'[1]BIP je ET-Stunde'!O26</f>
        <v>82.86</v>
      </c>
      <c r="P127" s="3">
        <f>'[1]BIP je ET-Stunde'!P26</f>
        <v>73.61</v>
      </c>
      <c r="Q127" s="3">
        <f>'[1]BIP je ET-Stunde'!Q26</f>
        <v>65.680000000000007</v>
      </c>
      <c r="R127" s="3">
        <f>'[1]BIP je ET-Stunde'!R26</f>
        <v>66.14</v>
      </c>
      <c r="S127" s="3">
        <f>'[1]BIP je ET-Stunde'!S26</f>
        <v>65.25</v>
      </c>
      <c r="T127" s="3">
        <f>'[1]BIP je ET-Stunde'!T26</f>
        <v>62.2</v>
      </c>
      <c r="U127" s="3">
        <f>'[1]BIP je ET-Stunde'!U26</f>
        <v>62.04</v>
      </c>
      <c r="V127" s="3">
        <f>'[1]BIP je ET-Stunde'!V26</f>
        <v>68.61</v>
      </c>
      <c r="X127" s="18" t="str">
        <f>HLOOKUP(Y127,$L127:$U229,ROW(L$173)-ROW(X127)+1,0)</f>
        <v>SH</v>
      </c>
      <c r="Y127" s="3">
        <f t="shared" si="78"/>
        <v>62.04</v>
      </c>
      <c r="Z127" s="18" t="str">
        <f>HLOOKUP(AA127,$L127:$U229,ROW(N$173)-ROW(Z127)+1,0)</f>
        <v>HH</v>
      </c>
      <c r="AA127" s="6">
        <f t="shared" si="80"/>
        <v>82.86</v>
      </c>
    </row>
    <row r="128" spans="1:27" x14ac:dyDescent="0.35">
      <c r="A128" s="7">
        <f>'[1]BIP je ET-Stunde'!A27</f>
        <v>2024</v>
      </c>
      <c r="B128" s="3">
        <f>'[1]BIP je ET-Stunde'!B27</f>
        <v>64.709999999999994</v>
      </c>
      <c r="C128" s="3">
        <f>'[1]BIP je ET-Stunde'!C27</f>
        <v>59.33</v>
      </c>
      <c r="D128" s="3">
        <f>'[1]BIP je ET-Stunde'!D27</f>
        <v>58.25</v>
      </c>
      <c r="E128" s="3">
        <f>'[1]BIP je ET-Stunde'!E27</f>
        <v>58.63</v>
      </c>
      <c r="F128" s="3">
        <f>'[1]BIP je ET-Stunde'!F27</f>
        <v>56.31</v>
      </c>
      <c r="G128" s="3">
        <f>'[1]BIP je ET-Stunde'!G27</f>
        <v>70.739999999999995</v>
      </c>
      <c r="H128" s="14">
        <f>'[1]BIP je ET-Stunde'!H27</f>
        <v>62.39</v>
      </c>
      <c r="I128" s="3">
        <f>'[1]BIP je ET-Stunde'!I27</f>
        <v>59.36</v>
      </c>
      <c r="J128" s="3">
        <f>'[1]BIP je ET-Stunde'!J27</f>
        <v>72.25</v>
      </c>
      <c r="K128" s="3">
        <f>'[1]BIP je ET-Stunde'!K27</f>
        <v>72.34</v>
      </c>
      <c r="L128" s="3">
        <f>'[1]BIP je ET-Stunde'!L27</f>
        <v>76.38</v>
      </c>
      <c r="M128" s="3">
        <f>'[1]BIP je ET-Stunde'!M27</f>
        <v>75.97</v>
      </c>
      <c r="N128" s="3">
        <f>'[1]BIP je ET-Stunde'!N27</f>
        <v>69.349999999999994</v>
      </c>
      <c r="O128" s="3">
        <f>'[1]BIP je ET-Stunde'!O27</f>
        <v>87.01</v>
      </c>
      <c r="P128" s="3">
        <f>'[1]BIP je ET-Stunde'!P27</f>
        <v>76.099999999999994</v>
      </c>
      <c r="Q128" s="3">
        <f>'[1]BIP je ET-Stunde'!Q27</f>
        <v>68.59</v>
      </c>
      <c r="R128" s="3">
        <f>'[1]BIP je ET-Stunde'!R27</f>
        <v>67.900000000000006</v>
      </c>
      <c r="S128" s="3">
        <f>'[1]BIP je ET-Stunde'!S27</f>
        <v>66.959999999999994</v>
      </c>
      <c r="T128" s="3">
        <f>'[1]BIP je ET-Stunde'!T27</f>
        <v>61.95</v>
      </c>
      <c r="U128" s="3">
        <f>'[1]BIP je ET-Stunde'!U27</f>
        <v>64.09</v>
      </c>
      <c r="V128" s="3">
        <f>'[1]BIP je ET-Stunde'!V27</f>
        <v>70.55</v>
      </c>
      <c r="X128" s="18" t="str">
        <f>HLOOKUP(Y128,$L128:$U230,ROW(L$173)-ROW(X128)+1,0)</f>
        <v>SL</v>
      </c>
      <c r="Y128" s="3">
        <f t="shared" si="78"/>
        <v>61.95</v>
      </c>
      <c r="Z128" s="18" t="str">
        <f>HLOOKUP(AA128,$L128:$U230,ROW(N$173)-ROW(Z128)+1,0)</f>
        <v>HH</v>
      </c>
      <c r="AA128" s="6">
        <f t="shared" si="80"/>
        <v>87.01</v>
      </c>
    </row>
    <row r="129" spans="1:27" x14ac:dyDescent="0.35">
      <c r="A129">
        <f>A128+1</f>
        <v>2025</v>
      </c>
      <c r="B129" s="3">
        <f>'[1]BIP je ET-Stunde'!B28</f>
        <v>66.69</v>
      </c>
      <c r="C129" s="3">
        <f>'[1]BIP je ET-Stunde'!C28</f>
        <v>62.58</v>
      </c>
      <c r="D129" s="3">
        <f>'[1]BIP je ET-Stunde'!D28</f>
        <v>60.75</v>
      </c>
      <c r="E129" s="3">
        <f>'[1]BIP je ET-Stunde'!E28</f>
        <v>61.13</v>
      </c>
      <c r="F129" s="3">
        <f>'[1]BIP je ET-Stunde'!F28</f>
        <v>58.93</v>
      </c>
      <c r="G129" s="3">
        <f>'[1]BIP je ET-Stunde'!G28</f>
        <v>74.11</v>
      </c>
      <c r="H129" s="14">
        <f>'[1]BIP je ET-Stunde'!H28</f>
        <v>65.16</v>
      </c>
      <c r="I129" s="3">
        <f>'[1]BIP je ET-Stunde'!I28</f>
        <v>61.89</v>
      </c>
      <c r="J129" s="3">
        <f>'[1]BIP je ET-Stunde'!J28</f>
        <v>74.64</v>
      </c>
      <c r="K129" s="3">
        <f>'[1]BIP je ET-Stunde'!K28</f>
        <v>74.67</v>
      </c>
      <c r="L129" s="3">
        <f>'[1]BIP je ET-Stunde'!L28</f>
        <v>78.400000000000006</v>
      </c>
      <c r="M129" s="3">
        <f>'[1]BIP je ET-Stunde'!M28</f>
        <v>79.05</v>
      </c>
      <c r="N129" s="3">
        <f>'[1]BIP je ET-Stunde'!N28</f>
        <v>72.319999999999993</v>
      </c>
      <c r="O129" s="3">
        <f>'[1]BIP je ET-Stunde'!O28</f>
        <v>89.55</v>
      </c>
      <c r="P129" s="3">
        <f>'[1]BIP je ET-Stunde'!P28</f>
        <v>78.41</v>
      </c>
      <c r="Q129" s="3">
        <f>'[1]BIP je ET-Stunde'!Q28</f>
        <v>71.25</v>
      </c>
      <c r="R129" s="3">
        <f>'[1]BIP je ET-Stunde'!R28</f>
        <v>69.86</v>
      </c>
      <c r="S129" s="3">
        <f>'[1]BIP je ET-Stunde'!S28</f>
        <v>68.41</v>
      </c>
      <c r="T129" s="3">
        <f>'[1]BIP je ET-Stunde'!T28</f>
        <v>63.67</v>
      </c>
      <c r="U129" s="3">
        <f>'[1]BIP je ET-Stunde'!U28</f>
        <v>66.62</v>
      </c>
      <c r="V129" s="3">
        <f>'[1]BIP je ET-Stunde'!V28</f>
        <v>72.97</v>
      </c>
      <c r="X129" s="18" t="str">
        <f t="shared" ref="X129" si="81">HLOOKUP(Y129,$L129:$U298,ROW(L$173)-ROW(X129)+1,0)</f>
        <v>SL</v>
      </c>
      <c r="Y129" s="3">
        <f t="shared" si="78"/>
        <v>63.67</v>
      </c>
      <c r="Z129" s="18" t="str">
        <f t="shared" ref="Z129" si="82">HLOOKUP(AA129,$L129:$U298,ROW(N$173)-ROW(Z129)+1,0)</f>
        <v>HH</v>
      </c>
      <c r="AA129" s="6">
        <f t="shared" si="80"/>
        <v>89.55</v>
      </c>
    </row>
    <row r="131" spans="1:27" x14ac:dyDescent="0.35">
      <c r="A131" s="4" t="s">
        <v>295</v>
      </c>
      <c r="B131" s="3"/>
      <c r="X131" s="11"/>
      <c r="Y131" s="3"/>
      <c r="Z131" s="11"/>
    </row>
    <row r="132" spans="1:27" x14ac:dyDescent="0.35">
      <c r="A132" s="7">
        <f>'[1]BWS je ET-Stunde VG'!A31</f>
        <v>2019</v>
      </c>
      <c r="B132" s="3">
        <f>'[1]BWS je ET-Stunde VG'!B31</f>
        <v>46.47</v>
      </c>
      <c r="C132" s="3">
        <f>'[1]BWS je ET-Stunde VG'!C31</f>
        <v>39.770000000000003</v>
      </c>
      <c r="D132" s="3">
        <f>'[1]BWS je ET-Stunde VG'!D31</f>
        <v>42.85</v>
      </c>
      <c r="E132" s="3">
        <f>'[1]BWS je ET-Stunde VG'!E31</f>
        <v>47.39</v>
      </c>
      <c r="F132" s="3">
        <f>'[1]BWS je ET-Stunde VG'!F31</f>
        <v>41.41</v>
      </c>
      <c r="G132" s="3">
        <f>'[1]BWS je ET-Stunde VG'!G31</f>
        <v>62.12</v>
      </c>
      <c r="H132" s="14">
        <f>'[1]BWS je ET-Stunde VG'!H31</f>
        <v>45.5</v>
      </c>
      <c r="I132" s="3">
        <f>'[1]BWS je ET-Stunde VG'!I31</f>
        <v>43.53</v>
      </c>
      <c r="J132" s="3">
        <f>'[1]BWS je ET-Stunde VG'!J31</f>
        <v>63.6</v>
      </c>
      <c r="K132" s="3">
        <f>'[1]BWS je ET-Stunde VG'!K31</f>
        <v>63.63</v>
      </c>
      <c r="L132" s="3">
        <f>'[1]BWS je ET-Stunde VG'!L31</f>
        <v>67.510000000000005</v>
      </c>
      <c r="M132" s="3">
        <f>'[1]BWS je ET-Stunde VG'!M31</f>
        <v>67.22</v>
      </c>
      <c r="N132" s="3">
        <f>'[1]BWS je ET-Stunde VG'!N31</f>
        <v>64.05</v>
      </c>
      <c r="O132" s="3">
        <f>'[1]BWS je ET-Stunde VG'!O31</f>
        <v>88.8</v>
      </c>
      <c r="P132" s="3">
        <f>'[1]BWS je ET-Stunde VG'!P31</f>
        <v>64.78</v>
      </c>
      <c r="Q132" s="3">
        <f>'[1]BWS je ET-Stunde VG'!Q31</f>
        <v>65.59</v>
      </c>
      <c r="R132" s="3">
        <f>'[1]BWS je ET-Stunde VG'!R31</f>
        <v>56</v>
      </c>
      <c r="S132" s="3">
        <f>'[1]BWS je ET-Stunde VG'!S31</f>
        <v>58.37</v>
      </c>
      <c r="T132" s="3">
        <f>'[1]BWS je ET-Stunde VG'!T31</f>
        <v>52.59</v>
      </c>
      <c r="U132" s="3">
        <f>'[1]BWS je ET-Stunde VG'!U31</f>
        <v>55.04</v>
      </c>
      <c r="V132" s="3">
        <f>'[1]BWS je ET-Stunde VG'!V31</f>
        <v>61.06</v>
      </c>
      <c r="X132" s="18" t="str">
        <f t="shared" ref="X132:X137" si="83">HLOOKUP(Y132,$L132:$U232,ROW(L$173)-ROW(X132)+1,0)</f>
        <v>SL</v>
      </c>
      <c r="Y132" s="3">
        <f t="shared" ref="Y132:Y138" si="84">MIN(L132:U132)</f>
        <v>52.59</v>
      </c>
      <c r="Z132" s="18" t="str">
        <f t="shared" ref="Z132:Z137" si="85">HLOOKUP(AA132,$L132:$U232,ROW(N$173)-ROW(Z132)+1,0)</f>
        <v>HH</v>
      </c>
      <c r="AA132" s="6">
        <f t="shared" ref="AA132:AA138" si="86">MAX(L132:U132)</f>
        <v>88.8</v>
      </c>
    </row>
    <row r="133" spans="1:27" x14ac:dyDescent="0.35">
      <c r="A133" s="7">
        <f>'[1]BWS je ET-Stunde VG'!A32</f>
        <v>2020</v>
      </c>
      <c r="B133" s="3">
        <f>'[1]BWS je ET-Stunde VG'!B32</f>
        <v>45.58</v>
      </c>
      <c r="C133" s="3">
        <f>'[1]BWS je ET-Stunde VG'!C32</f>
        <v>39.54</v>
      </c>
      <c r="D133" s="3">
        <f>'[1]BWS je ET-Stunde VG'!D32</f>
        <v>43.77</v>
      </c>
      <c r="E133" s="3">
        <f>'[1]BWS je ET-Stunde VG'!E32</f>
        <v>47.39</v>
      </c>
      <c r="F133" s="3">
        <f>'[1]BWS je ET-Stunde VG'!F32</f>
        <v>42.92</v>
      </c>
      <c r="G133" s="3">
        <f>'[1]BWS je ET-Stunde VG'!G32</f>
        <v>60.96</v>
      </c>
      <c r="H133" s="14">
        <f>'[1]BWS je ET-Stunde VG'!H32</f>
        <v>45.9</v>
      </c>
      <c r="I133" s="3">
        <f>'[1]BWS je ET-Stunde VG'!I32</f>
        <v>44.09</v>
      </c>
      <c r="J133" s="3">
        <f>'[1]BWS je ET-Stunde VG'!J32</f>
        <v>63.52</v>
      </c>
      <c r="K133" s="3">
        <f>'[1]BWS je ET-Stunde VG'!K32</f>
        <v>63.57</v>
      </c>
      <c r="L133" s="3">
        <f>'[1]BWS je ET-Stunde VG'!L32</f>
        <v>68.94</v>
      </c>
      <c r="M133" s="3">
        <f>'[1]BWS je ET-Stunde VG'!M32</f>
        <v>67.38</v>
      </c>
      <c r="N133" s="3">
        <f>'[1]BWS je ET-Stunde VG'!N32</f>
        <v>63.11</v>
      </c>
      <c r="O133" s="3">
        <f>'[1]BWS je ET-Stunde VG'!O32</f>
        <v>74.56</v>
      </c>
      <c r="P133" s="3">
        <f>'[1]BWS je ET-Stunde VG'!P32</f>
        <v>65.67</v>
      </c>
      <c r="Q133" s="3">
        <f>'[1]BWS je ET-Stunde VG'!Q32</f>
        <v>63.69</v>
      </c>
      <c r="R133" s="3">
        <f>'[1]BWS je ET-Stunde VG'!R32</f>
        <v>55.67</v>
      </c>
      <c r="S133" s="3">
        <f>'[1]BWS je ET-Stunde VG'!S32</f>
        <v>58.22</v>
      </c>
      <c r="T133" s="3">
        <f>'[1]BWS je ET-Stunde VG'!T32</f>
        <v>52.66</v>
      </c>
      <c r="U133" s="3">
        <f>'[1]BWS je ET-Stunde VG'!U32</f>
        <v>58.28</v>
      </c>
      <c r="V133" s="3">
        <f>'[1]BWS je ET-Stunde VG'!V32</f>
        <v>61.05</v>
      </c>
      <c r="X133" s="18" t="str">
        <f t="shared" si="83"/>
        <v>SL</v>
      </c>
      <c r="Y133" s="3">
        <f t="shared" si="84"/>
        <v>52.66</v>
      </c>
      <c r="Z133" s="18" t="str">
        <f t="shared" si="85"/>
        <v>HH</v>
      </c>
      <c r="AA133" s="6">
        <f t="shared" si="86"/>
        <v>74.56</v>
      </c>
    </row>
    <row r="134" spans="1:27" x14ac:dyDescent="0.35">
      <c r="A134" s="7">
        <f>'[1]BWS je ET-Stunde VG'!A33</f>
        <v>2021</v>
      </c>
      <c r="B134" s="3">
        <f>'[1]BWS je ET-Stunde VG'!B33</f>
        <v>50.71</v>
      </c>
      <c r="C134" s="3">
        <f>'[1]BWS je ET-Stunde VG'!C33</f>
        <v>43.56</v>
      </c>
      <c r="D134" s="3">
        <f>'[1]BWS je ET-Stunde VG'!D33</f>
        <v>44.48</v>
      </c>
      <c r="E134" s="3">
        <f>'[1]BWS je ET-Stunde VG'!E33</f>
        <v>49.98</v>
      </c>
      <c r="F134" s="3">
        <f>'[1]BWS je ET-Stunde VG'!F33</f>
        <v>45.05</v>
      </c>
      <c r="G134" s="3">
        <f>'[1]BWS je ET-Stunde VG'!G33</f>
        <v>61.04</v>
      </c>
      <c r="H134" s="14">
        <f>'[1]BWS je ET-Stunde VG'!H33</f>
        <v>47.9</v>
      </c>
      <c r="I134" s="3">
        <f>'[1]BWS je ET-Stunde VG'!I33</f>
        <v>46.35</v>
      </c>
      <c r="J134" s="3">
        <f>'[1]BWS je ET-Stunde VG'!J33</f>
        <v>66.86</v>
      </c>
      <c r="K134" s="3">
        <f>'[1]BWS je ET-Stunde VG'!K33</f>
        <v>66.959999999999994</v>
      </c>
      <c r="L134" s="3">
        <f>'[1]BWS je ET-Stunde VG'!L33</f>
        <v>74.239999999999995</v>
      </c>
      <c r="M134" s="3">
        <f>'[1]BWS je ET-Stunde VG'!M33</f>
        <v>69.59</v>
      </c>
      <c r="N134" s="3">
        <f>'[1]BWS je ET-Stunde VG'!N33</f>
        <v>79</v>
      </c>
      <c r="O134" s="3">
        <f>'[1]BWS je ET-Stunde VG'!O33</f>
        <v>87.89</v>
      </c>
      <c r="P134" s="3">
        <f>'[1]BWS je ET-Stunde VG'!P33</f>
        <v>69.27</v>
      </c>
      <c r="Q134" s="3">
        <f>'[1]BWS je ET-Stunde VG'!Q33</f>
        <v>62.66</v>
      </c>
      <c r="R134" s="3">
        <f>'[1]BWS je ET-Stunde VG'!R33</f>
        <v>58.63</v>
      </c>
      <c r="S134" s="3">
        <f>'[1]BWS je ET-Stunde VG'!S33</f>
        <v>65.23</v>
      </c>
      <c r="T134" s="3">
        <f>'[1]BWS je ET-Stunde VG'!T33</f>
        <v>57.66</v>
      </c>
      <c r="U134" s="3">
        <f>'[1]BWS je ET-Stunde VG'!U33</f>
        <v>57</v>
      </c>
      <c r="V134" s="3">
        <f>'[1]BWS je ET-Stunde VG'!V33</f>
        <v>64.239999999999995</v>
      </c>
      <c r="X134" s="18" t="str">
        <f t="shared" si="83"/>
        <v>SH</v>
      </c>
      <c r="Y134" s="3">
        <f t="shared" si="84"/>
        <v>57</v>
      </c>
      <c r="Z134" s="18" t="str">
        <f t="shared" si="85"/>
        <v>HH</v>
      </c>
      <c r="AA134" s="6">
        <f t="shared" si="86"/>
        <v>87.89</v>
      </c>
    </row>
    <row r="135" spans="1:27" x14ac:dyDescent="0.35">
      <c r="A135" s="7">
        <f>'[1]BWS je ET-Stunde VG'!A34</f>
        <v>2022</v>
      </c>
      <c r="B135" s="3">
        <f>'[1]BWS je ET-Stunde VG'!B34</f>
        <v>60.62</v>
      </c>
      <c r="C135" s="3">
        <f>'[1]BWS je ET-Stunde VG'!C34</f>
        <v>48.03</v>
      </c>
      <c r="D135" s="3">
        <f>'[1]BWS je ET-Stunde VG'!D34</f>
        <v>49.06</v>
      </c>
      <c r="E135" s="3">
        <f>'[1]BWS je ET-Stunde VG'!E34</f>
        <v>59.06</v>
      </c>
      <c r="F135" s="3">
        <f>'[1]BWS je ET-Stunde VG'!F34</f>
        <v>49.21</v>
      </c>
      <c r="G135" s="3">
        <f>'[1]BWS je ET-Stunde VG'!G34</f>
        <v>66.290000000000006</v>
      </c>
      <c r="H135" s="14">
        <f>'[1]BWS je ET-Stunde VG'!H34</f>
        <v>53.83</v>
      </c>
      <c r="I135" s="3">
        <f>'[1]BWS je ET-Stunde VG'!I34</f>
        <v>52.36</v>
      </c>
      <c r="J135" s="3">
        <f>'[1]BWS je ET-Stunde VG'!J34</f>
        <v>71.63</v>
      </c>
      <c r="K135" s="3">
        <f>'[1]BWS je ET-Stunde VG'!K34</f>
        <v>71.72</v>
      </c>
      <c r="L135" s="3">
        <f>'[1]BWS je ET-Stunde VG'!L34</f>
        <v>80.260000000000005</v>
      </c>
      <c r="M135" s="3">
        <f>'[1]BWS je ET-Stunde VG'!M34</f>
        <v>74.650000000000006</v>
      </c>
      <c r="N135" s="3">
        <f>'[1]BWS je ET-Stunde VG'!N34</f>
        <v>84.99</v>
      </c>
      <c r="O135" s="3">
        <f>'[1]BWS je ET-Stunde VG'!O34</f>
        <v>102.02</v>
      </c>
      <c r="P135" s="3">
        <f>'[1]BWS je ET-Stunde VG'!P34</f>
        <v>72.31</v>
      </c>
      <c r="Q135" s="3">
        <f>'[1]BWS je ET-Stunde VG'!Q34</f>
        <v>65.599999999999994</v>
      </c>
      <c r="R135" s="3">
        <f>'[1]BWS je ET-Stunde VG'!R34</f>
        <v>62.71</v>
      </c>
      <c r="S135" s="3">
        <f>'[1]BWS je ET-Stunde VG'!S34</f>
        <v>68.680000000000007</v>
      </c>
      <c r="T135" s="3">
        <f>'[1]BWS je ET-Stunde VG'!T34</f>
        <v>66.91</v>
      </c>
      <c r="U135" s="3">
        <f>'[1]BWS je ET-Stunde VG'!U34</f>
        <v>60.39</v>
      </c>
      <c r="V135" s="3">
        <f>'[1]BWS je ET-Stunde VG'!V34</f>
        <v>69.2</v>
      </c>
      <c r="X135" s="18" t="str">
        <f t="shared" si="83"/>
        <v>SH</v>
      </c>
      <c r="Y135" s="3">
        <f t="shared" si="84"/>
        <v>60.39</v>
      </c>
      <c r="Z135" s="18" t="str">
        <f t="shared" si="85"/>
        <v>HH</v>
      </c>
      <c r="AA135" s="6">
        <f t="shared" si="86"/>
        <v>102.02</v>
      </c>
    </row>
    <row r="136" spans="1:27" x14ac:dyDescent="0.35">
      <c r="A136" s="7">
        <f>'[1]BWS je ET-Stunde VG'!A35</f>
        <v>2023</v>
      </c>
      <c r="B136" s="3">
        <f>'[1]BWS je ET-Stunde VG'!B35</f>
        <v>61.66</v>
      </c>
      <c r="C136" s="3">
        <f>'[1]BWS je ET-Stunde VG'!C35</f>
        <v>54.75</v>
      </c>
      <c r="D136" s="3">
        <f>'[1]BWS je ET-Stunde VG'!D35</f>
        <v>55.77</v>
      </c>
      <c r="E136" s="3">
        <f>'[1]BWS je ET-Stunde VG'!E35</f>
        <v>59.65</v>
      </c>
      <c r="F136" s="3">
        <f>'[1]BWS je ET-Stunde VG'!F35</f>
        <v>53.93</v>
      </c>
      <c r="G136" s="3">
        <f>'[1]BWS je ET-Stunde VG'!G35</f>
        <v>76.08</v>
      </c>
      <c r="H136" s="14">
        <f>'[1]BWS je ET-Stunde VG'!H35</f>
        <v>58.82</v>
      </c>
      <c r="I136" s="3">
        <f>'[1]BWS je ET-Stunde VG'!I35</f>
        <v>56.79</v>
      </c>
      <c r="J136" s="3">
        <f>'[1]BWS je ET-Stunde VG'!J35</f>
        <v>78.819999999999993</v>
      </c>
      <c r="K136" s="3">
        <f>'[1]BWS je ET-Stunde VG'!K35</f>
        <v>78.87</v>
      </c>
      <c r="L136" s="3">
        <f>'[1]BWS je ET-Stunde VG'!L35</f>
        <v>89.38</v>
      </c>
      <c r="M136" s="3">
        <f>'[1]BWS je ET-Stunde VG'!M35</f>
        <v>84.07</v>
      </c>
      <c r="N136" s="3">
        <f>'[1]BWS je ET-Stunde VG'!N35</f>
        <v>93.99</v>
      </c>
      <c r="O136" s="3">
        <f>'[1]BWS je ET-Stunde VG'!O35</f>
        <v>101.55</v>
      </c>
      <c r="P136" s="3">
        <f>'[1]BWS je ET-Stunde VG'!P35</f>
        <v>79.3</v>
      </c>
      <c r="Q136" s="3">
        <f>'[1]BWS je ET-Stunde VG'!Q35</f>
        <v>72.540000000000006</v>
      </c>
      <c r="R136" s="3">
        <f>'[1]BWS je ET-Stunde VG'!R35</f>
        <v>67.72</v>
      </c>
      <c r="S136" s="3">
        <f>'[1]BWS je ET-Stunde VG'!S35</f>
        <v>69.2</v>
      </c>
      <c r="T136" s="3">
        <f>'[1]BWS je ET-Stunde VG'!T35</f>
        <v>72.430000000000007</v>
      </c>
      <c r="U136" s="3">
        <f>'[1]BWS je ET-Stunde VG'!U35</f>
        <v>66.89</v>
      </c>
      <c r="V136" s="3">
        <f>'[1]BWS je ET-Stunde VG'!V35</f>
        <v>76.05</v>
      </c>
      <c r="X136" s="18" t="str">
        <f t="shared" si="83"/>
        <v>SH</v>
      </c>
      <c r="Y136" s="3">
        <f t="shared" si="84"/>
        <v>66.89</v>
      </c>
      <c r="Z136" s="18" t="str">
        <f t="shared" si="85"/>
        <v>HH</v>
      </c>
      <c r="AA136" s="6">
        <f t="shared" si="86"/>
        <v>101.55</v>
      </c>
    </row>
    <row r="137" spans="1:27" x14ac:dyDescent="0.35">
      <c r="A137" s="7">
        <f>'[1]BWS je ET-Stunde VG'!A36</f>
        <v>2024</v>
      </c>
      <c r="B137" s="3">
        <f>'[1]BWS je ET-Stunde VG'!B36</f>
        <v>64.650000000000006</v>
      </c>
      <c r="C137" s="3">
        <f>'[1]BWS je ET-Stunde VG'!C36</f>
        <v>56.24</v>
      </c>
      <c r="D137" s="3">
        <f>'[1]BWS je ET-Stunde VG'!D36</f>
        <v>55.69</v>
      </c>
      <c r="E137" s="3">
        <f>'[1]BWS je ET-Stunde VG'!E36</f>
        <v>58.22</v>
      </c>
      <c r="F137" s="3">
        <f>'[1]BWS je ET-Stunde VG'!F36</f>
        <v>52.58</v>
      </c>
      <c r="G137" s="3">
        <f>'[1]BWS je ET-Stunde VG'!G36</f>
        <v>80.89</v>
      </c>
      <c r="H137" s="14">
        <f>'[1]BWS je ET-Stunde VG'!H36</f>
        <v>59.38</v>
      </c>
      <c r="I137" s="3">
        <f>'[1]BWS je ET-Stunde VG'!I36</f>
        <v>56.78</v>
      </c>
      <c r="J137" s="3">
        <f>'[1]BWS je ET-Stunde VG'!J36</f>
        <v>78.08</v>
      </c>
      <c r="K137" s="3">
        <f>'[1]BWS je ET-Stunde VG'!K36</f>
        <v>78.03</v>
      </c>
      <c r="L137" s="3">
        <f>'[1]BWS je ET-Stunde VG'!L36</f>
        <v>88.33</v>
      </c>
      <c r="M137" s="3">
        <f>'[1]BWS je ET-Stunde VG'!M36</f>
        <v>81.59</v>
      </c>
      <c r="N137" s="3">
        <f>'[1]BWS je ET-Stunde VG'!N36</f>
        <v>95.52</v>
      </c>
      <c r="O137" s="3">
        <f>'[1]BWS je ET-Stunde VG'!O36</f>
        <v>114.54</v>
      </c>
      <c r="P137" s="3">
        <f>'[1]BWS je ET-Stunde VG'!P36</f>
        <v>77.3</v>
      </c>
      <c r="Q137" s="3">
        <f>'[1]BWS je ET-Stunde VG'!Q36</f>
        <v>76.760000000000005</v>
      </c>
      <c r="R137" s="3">
        <f>'[1]BWS je ET-Stunde VG'!R36</f>
        <v>66</v>
      </c>
      <c r="S137" s="3">
        <f>'[1]BWS je ET-Stunde VG'!S36</f>
        <v>68.430000000000007</v>
      </c>
      <c r="T137" s="3">
        <f>'[1]BWS je ET-Stunde VG'!T36</f>
        <v>61.65</v>
      </c>
      <c r="U137" s="3">
        <f>'[1]BWS je ET-Stunde VG'!U36</f>
        <v>67.63</v>
      </c>
      <c r="V137" s="3">
        <f>'[1]BWS je ET-Stunde VG'!V36</f>
        <v>75.42</v>
      </c>
      <c r="X137" s="18" t="str">
        <f t="shared" si="83"/>
        <v>SL</v>
      </c>
      <c r="Y137" s="3">
        <f t="shared" si="84"/>
        <v>61.65</v>
      </c>
      <c r="Z137" s="18" t="str">
        <f t="shared" si="85"/>
        <v>HH</v>
      </c>
      <c r="AA137" s="6">
        <f t="shared" si="86"/>
        <v>114.54</v>
      </c>
    </row>
    <row r="138" spans="1:27" x14ac:dyDescent="0.35">
      <c r="A138">
        <f>A137+1</f>
        <v>2025</v>
      </c>
      <c r="B138" s="3">
        <f>'[1]BWS je ET-Stunde VG'!B37</f>
        <v>64.7</v>
      </c>
      <c r="C138" s="3">
        <f>'[1]BWS je ET-Stunde VG'!C37</f>
        <v>62.78</v>
      </c>
      <c r="D138" s="3">
        <f>'[1]BWS je ET-Stunde VG'!D37</f>
        <v>57.77</v>
      </c>
      <c r="E138" s="3">
        <f>'[1]BWS je ET-Stunde VG'!E37</f>
        <v>60.53</v>
      </c>
      <c r="F138" s="3">
        <f>'[1]BWS je ET-Stunde VG'!F37</f>
        <v>55.54</v>
      </c>
      <c r="G138" s="3">
        <f>'[1]BWS je ET-Stunde VG'!G37</f>
        <v>84.23</v>
      </c>
      <c r="H138" s="14">
        <f>'[1]BWS je ET-Stunde VG'!H37</f>
        <v>61.92</v>
      </c>
      <c r="I138" s="3">
        <f>'[1]BWS je ET-Stunde VG'!I37</f>
        <v>59.16</v>
      </c>
      <c r="J138" s="3">
        <f>'[1]BWS je ET-Stunde VG'!J37</f>
        <v>80.650000000000006</v>
      </c>
      <c r="K138" s="3">
        <f>'[1]BWS je ET-Stunde VG'!K37</f>
        <v>80.59</v>
      </c>
      <c r="L138" s="3">
        <f>'[1]BWS je ET-Stunde VG'!L37</f>
        <v>90.01</v>
      </c>
      <c r="M138" s="3">
        <f>'[1]BWS je ET-Stunde VG'!M37</f>
        <v>84.74</v>
      </c>
      <c r="N138" s="3">
        <f>'[1]BWS je ET-Stunde VG'!N37</f>
        <v>104.84</v>
      </c>
      <c r="O138" s="3">
        <f>'[1]BWS je ET-Stunde VG'!O37</f>
        <v>120.44</v>
      </c>
      <c r="P138" s="3">
        <f>'[1]BWS je ET-Stunde VG'!P37</f>
        <v>81.540000000000006</v>
      </c>
      <c r="Q138" s="3">
        <f>'[1]BWS je ET-Stunde VG'!Q37</f>
        <v>80.33</v>
      </c>
      <c r="R138" s="3">
        <f>'[1]BWS je ET-Stunde VG'!R37</f>
        <v>67.459999999999994</v>
      </c>
      <c r="S138" s="3">
        <f>'[1]BWS je ET-Stunde VG'!S37</f>
        <v>70.28</v>
      </c>
      <c r="T138" s="3">
        <f>'[1]BWS je ET-Stunde VG'!T37</f>
        <v>61.99</v>
      </c>
      <c r="U138" s="3">
        <f>'[1]BWS je ET-Stunde VG'!U37</f>
        <v>71.08</v>
      </c>
      <c r="V138" s="3">
        <f>'[1]BWS je ET-Stunde VG'!V37</f>
        <v>78</v>
      </c>
      <c r="X138" s="18" t="str">
        <f t="shared" ref="X138" si="87">HLOOKUP(Y138,$L138:$U307,ROW(L$173)-ROW(X138)+1,0)</f>
        <v>SL</v>
      </c>
      <c r="Y138" s="3">
        <f t="shared" si="84"/>
        <v>61.99</v>
      </c>
      <c r="Z138" s="18" t="str">
        <f t="shared" ref="Z138" si="88">HLOOKUP(AA138,$L138:$U307,ROW(N$173)-ROW(Z138)+1,0)</f>
        <v>HH</v>
      </c>
      <c r="AA138" s="6">
        <f t="shared" si="86"/>
        <v>120.44</v>
      </c>
    </row>
    <row r="140" spans="1:27" x14ac:dyDescent="0.35">
      <c r="A140" s="4" t="s">
        <v>296</v>
      </c>
    </row>
    <row r="141" spans="1:27" x14ac:dyDescent="0.35">
      <c r="A141">
        <f>'[1]BIP (nominal)'!A31</f>
        <v>2019</v>
      </c>
      <c r="B141" s="5">
        <f>'[1]BIP (nominal)'!B31</f>
        <v>77299.285000000003</v>
      </c>
      <c r="C141" s="5">
        <f>'[1]BIP (nominal)'!C31</f>
        <v>48254.317000000003</v>
      </c>
      <c r="D141" s="5">
        <f>'[1]BIP (nominal)'!D31</f>
        <v>132532.658</v>
      </c>
      <c r="E141" s="5">
        <f>'[1]BIP (nominal)'!E31</f>
        <v>65371.194000000003</v>
      </c>
      <c r="F141" s="5">
        <f>'[1]BIP (nominal)'!F31</f>
        <v>64880.243999999999</v>
      </c>
      <c r="G141" s="5">
        <f>'[1]BIP (nominal)'!G31</f>
        <v>159937.59400000001</v>
      </c>
      <c r="H141" s="31">
        <f>'[1]BIP (nominal)'!H31</f>
        <v>548275.29200000002</v>
      </c>
      <c r="I141" s="5">
        <f>'[1]BIP (nominal)'!I31</f>
        <v>388337.69799999997</v>
      </c>
      <c r="J141" s="5">
        <f>'[1]BIP (nominal)'!J31</f>
        <v>3148942.2919999999</v>
      </c>
      <c r="K141" s="5">
        <f>'[1]BIP (nominal)'!K31</f>
        <v>2989004.6979999999</v>
      </c>
      <c r="L141" s="5">
        <f>'[1]BIP (nominal)'!L31</f>
        <v>535569.82999999996</v>
      </c>
      <c r="M141" s="5">
        <f>'[1]BIP (nominal)'!M31</f>
        <v>651765.79799999995</v>
      </c>
      <c r="N141" s="5">
        <f>'[1]BIP (nominal)'!N31</f>
        <v>33524.33</v>
      </c>
      <c r="O141" s="5">
        <f>'[1]BIP (nominal)'!O31</f>
        <v>130413.893</v>
      </c>
      <c r="P141" s="5">
        <f>'[1]BIP (nominal)'!P31</f>
        <v>303349.788</v>
      </c>
      <c r="Q141" s="5">
        <f>'[1]BIP (nominal)'!Q31</f>
        <v>314819.11599999998</v>
      </c>
      <c r="R141" s="5">
        <f>'[1]BIP (nominal)'!R31</f>
        <v>732420.90500000003</v>
      </c>
      <c r="S141" s="5">
        <f>'[1]BIP (nominal)'!S31</f>
        <v>149744.163</v>
      </c>
      <c r="T141" s="5">
        <f>'[1]BIP (nominal)'!T31</f>
        <v>36995.387999999999</v>
      </c>
      <c r="U141" s="5">
        <f>'[1]BIP (nominal)'!U31</f>
        <v>100401.48699999999</v>
      </c>
      <c r="V141" s="5">
        <f>'[1]BIP (nominal)'!V31</f>
        <v>3537280</v>
      </c>
      <c r="X141" s="18" t="str">
        <f t="shared" ref="X141:X146" si="89">HLOOKUP(Y141,$L141:$U240,ROW(L$173)-ROW(X141)+1,0)</f>
        <v>HB</v>
      </c>
      <c r="Y141" s="5">
        <f t="shared" ref="Y141:Y147" si="90">MIN(L141:U141)</f>
        <v>33524.33</v>
      </c>
      <c r="Z141" s="18" t="str">
        <f t="shared" ref="Z141:Z146" si="91">HLOOKUP(AA141,$L141:$U240,ROW(N$173)-ROW(Z141)+1,0)</f>
        <v>NW</v>
      </c>
      <c r="AA141" s="30">
        <f t="shared" ref="AA141:AA147" si="92">MAX(L141:U141)</f>
        <v>732420.90500000003</v>
      </c>
    </row>
    <row r="142" spans="1:27" x14ac:dyDescent="0.35">
      <c r="A142">
        <f>'[1]BIP (nominal)'!A32</f>
        <v>2020</v>
      </c>
      <c r="B142" s="5">
        <f>'[1]BIP (nominal)'!B32</f>
        <v>76241.395000000004</v>
      </c>
      <c r="C142" s="5">
        <f>'[1]BIP (nominal)'!C32</f>
        <v>47252.656999999999</v>
      </c>
      <c r="D142" s="5">
        <f>'[1]BIP (nominal)'!D32</f>
        <v>129410.89</v>
      </c>
      <c r="E142" s="5">
        <f>'[1]BIP (nominal)'!E32</f>
        <v>64307.457000000002</v>
      </c>
      <c r="F142" s="5">
        <f>'[1]BIP (nominal)'!F32</f>
        <v>63907.436999999998</v>
      </c>
      <c r="G142" s="5">
        <f>'[1]BIP (nominal)'!G32</f>
        <v>159512.04699999999</v>
      </c>
      <c r="H142" s="31">
        <f>'[1]BIP (nominal)'!H32</f>
        <v>540631.88300000003</v>
      </c>
      <c r="I142" s="5">
        <f>'[1]BIP (nominal)'!I32</f>
        <v>381119.83600000001</v>
      </c>
      <c r="J142" s="5">
        <f>'[1]BIP (nominal)'!J32</f>
        <v>3069600.1579999998</v>
      </c>
      <c r="K142" s="5">
        <f>'[1]BIP (nominal)'!K32</f>
        <v>2910088.111</v>
      </c>
      <c r="L142" s="5">
        <f>'[1]BIP (nominal)'!L32</f>
        <v>516322.44099999999</v>
      </c>
      <c r="M142" s="5">
        <f>'[1]BIP (nominal)'!M32</f>
        <v>635044.87199999997</v>
      </c>
      <c r="N142" s="5">
        <f>'[1]BIP (nominal)'!N32</f>
        <v>32581.396000000001</v>
      </c>
      <c r="O142" s="5">
        <f>'[1]BIP (nominal)'!O32</f>
        <v>124608.516</v>
      </c>
      <c r="P142" s="5">
        <f>'[1]BIP (nominal)'!P32</f>
        <v>294382.277</v>
      </c>
      <c r="Q142" s="5">
        <f>'[1]BIP (nominal)'!Q32</f>
        <v>306836.92499999999</v>
      </c>
      <c r="R142" s="5">
        <f>'[1]BIP (nominal)'!R32</f>
        <v>717750.99399999995</v>
      </c>
      <c r="S142" s="5">
        <f>'[1]BIP (nominal)'!S32</f>
        <v>147076.049</v>
      </c>
      <c r="T142" s="5">
        <f>'[1]BIP (nominal)'!T32</f>
        <v>35480.53</v>
      </c>
      <c r="U142" s="5">
        <f>'[1]BIP (nominal)'!U32</f>
        <v>100004.111</v>
      </c>
      <c r="V142" s="5">
        <f>'[1]BIP (nominal)'!V32</f>
        <v>3450720</v>
      </c>
      <c r="X142" s="18" t="str">
        <f t="shared" si="89"/>
        <v>HB</v>
      </c>
      <c r="Y142" s="5">
        <f t="shared" si="90"/>
        <v>32581.396000000001</v>
      </c>
      <c r="Z142" s="18" t="str">
        <f t="shared" si="91"/>
        <v>NW</v>
      </c>
      <c r="AA142" s="30">
        <f t="shared" si="92"/>
        <v>717750.99399999995</v>
      </c>
    </row>
    <row r="143" spans="1:27" x14ac:dyDescent="0.35">
      <c r="A143">
        <f>'[1]BIP (nominal)'!A33</f>
        <v>2021</v>
      </c>
      <c r="B143" s="5">
        <f>'[1]BIP (nominal)'!B33</f>
        <v>81185.91</v>
      </c>
      <c r="C143" s="5">
        <f>'[1]BIP (nominal)'!C33</f>
        <v>50161.57</v>
      </c>
      <c r="D143" s="5">
        <f>'[1]BIP (nominal)'!D33</f>
        <v>136029.35999999999</v>
      </c>
      <c r="E143" s="5">
        <f>'[1]BIP (nominal)'!E33</f>
        <v>67707.002999999997</v>
      </c>
      <c r="F143" s="5">
        <f>'[1]BIP (nominal)'!F33</f>
        <v>66762.418000000005</v>
      </c>
      <c r="G143" s="5">
        <f>'[1]BIP (nominal)'!G33</f>
        <v>170252.057</v>
      </c>
      <c r="H143" s="31">
        <f>'[1]BIP (nominal)'!H33</f>
        <v>572098.31799999997</v>
      </c>
      <c r="I143" s="5">
        <f>'[1]BIP (nominal)'!I33</f>
        <v>401846.261</v>
      </c>
      <c r="J143" s="5">
        <f>'[1]BIP (nominal)'!J33</f>
        <v>3280493.7250000001</v>
      </c>
      <c r="K143" s="5">
        <f>'[1]BIP (nominal)'!K33</f>
        <v>3110241.6680000001</v>
      </c>
      <c r="L143" s="5">
        <f>'[1]BIP (nominal)'!L33</f>
        <v>554563.80099999998</v>
      </c>
      <c r="M143" s="5">
        <f>'[1]BIP (nominal)'!M33</f>
        <v>674485.5</v>
      </c>
      <c r="N143" s="5">
        <f>'[1]BIP (nominal)'!N33</f>
        <v>35814.720999999998</v>
      </c>
      <c r="O143" s="5">
        <f>'[1]BIP (nominal)'!O33</f>
        <v>138737.20699999999</v>
      </c>
      <c r="P143" s="5">
        <f>'[1]BIP (nominal)'!P33</f>
        <v>314014.29399999999</v>
      </c>
      <c r="Q143" s="5">
        <f>'[1]BIP (nominal)'!Q33</f>
        <v>321848.32699999999</v>
      </c>
      <c r="R143" s="5">
        <f>'[1]BIP (nominal)'!R33</f>
        <v>760077.84299999999</v>
      </c>
      <c r="S143" s="5">
        <f>'[1]BIP (nominal)'!S33</f>
        <v>167173.658</v>
      </c>
      <c r="T143" s="5">
        <f>'[1]BIP (nominal)'!T33</f>
        <v>37052.322999999997</v>
      </c>
      <c r="U143" s="5">
        <f>'[1]BIP (nominal)'!U33</f>
        <v>106473.99400000001</v>
      </c>
      <c r="V143" s="5">
        <f>'[1]BIP (nominal)'!V33</f>
        <v>3682340</v>
      </c>
      <c r="X143" s="18" t="str">
        <f t="shared" si="89"/>
        <v>HB</v>
      </c>
      <c r="Y143" s="5">
        <f t="shared" si="90"/>
        <v>35814.720999999998</v>
      </c>
      <c r="Z143" s="18" t="str">
        <f t="shared" si="91"/>
        <v>NW</v>
      </c>
      <c r="AA143" s="30">
        <f t="shared" si="92"/>
        <v>760077.84299999999</v>
      </c>
    </row>
    <row r="144" spans="1:27" x14ac:dyDescent="0.35">
      <c r="A144">
        <f>'[1]BIP (nominal)'!A34</f>
        <v>2022</v>
      </c>
      <c r="B144" s="5">
        <f>'[1]BIP (nominal)'!B34</f>
        <v>90671.827000000005</v>
      </c>
      <c r="C144" s="5">
        <f>'[1]BIP (nominal)'!C34</f>
        <v>56284.123</v>
      </c>
      <c r="D144" s="5">
        <f>'[1]BIP (nominal)'!D34</f>
        <v>148490.22899999999</v>
      </c>
      <c r="E144" s="5">
        <f>'[1]BIP (nominal)'!E34</f>
        <v>74322.156000000003</v>
      </c>
      <c r="F144" s="5">
        <f>'[1]BIP (nominal)'!F34</f>
        <v>72135.862999999998</v>
      </c>
      <c r="G144" s="5">
        <f>'[1]BIP (nominal)'!G34</f>
        <v>185846.834</v>
      </c>
      <c r="H144" s="31">
        <f>'[1]BIP (nominal)'!H34</f>
        <v>627751.03200000001</v>
      </c>
      <c r="I144" s="5">
        <f>'[1]BIP (nominal)'!I34</f>
        <v>441904.19799999997</v>
      </c>
      <c r="J144" s="5">
        <f>'[1]BIP (nominal)'!J34</f>
        <v>3547485.81</v>
      </c>
      <c r="K144" s="5">
        <f>'[1]BIP (nominal)'!K34</f>
        <v>3361638.9759999998</v>
      </c>
      <c r="L144" s="5">
        <f>'[1]BIP (nominal)'!L34</f>
        <v>600810.33799999999</v>
      </c>
      <c r="M144" s="5">
        <f>'[1]BIP (nominal)'!M34</f>
        <v>730123.95</v>
      </c>
      <c r="N144" s="5">
        <f>'[1]BIP (nominal)'!N34</f>
        <v>39045.042999999998</v>
      </c>
      <c r="O144" s="5">
        <f>'[1]BIP (nominal)'!O34</f>
        <v>158343.85500000001</v>
      </c>
      <c r="P144" s="5">
        <f>'[1]BIP (nominal)'!P34</f>
        <v>335932.08799999999</v>
      </c>
      <c r="Q144" s="5">
        <f>'[1]BIP (nominal)'!Q34</f>
        <v>347617.83299999998</v>
      </c>
      <c r="R144" s="5">
        <f>'[1]BIP (nominal)'!R34</f>
        <v>813531.99300000002</v>
      </c>
      <c r="S144" s="5">
        <f>'[1]BIP (nominal)'!S34</f>
        <v>176970.59099999999</v>
      </c>
      <c r="T144" s="5">
        <f>'[1]BIP (nominal)'!T34</f>
        <v>40186.796999999999</v>
      </c>
      <c r="U144" s="5">
        <f>'[1]BIP (nominal)'!U34</f>
        <v>119076.488</v>
      </c>
      <c r="V144" s="5">
        <f>'[1]BIP (nominal)'!V34</f>
        <v>3989390</v>
      </c>
      <c r="X144" s="18" t="str">
        <f t="shared" si="89"/>
        <v>HB</v>
      </c>
      <c r="Y144" s="5">
        <f t="shared" si="90"/>
        <v>39045.042999999998</v>
      </c>
      <c r="Z144" s="18" t="str">
        <f t="shared" si="91"/>
        <v>NW</v>
      </c>
      <c r="AA144" s="30">
        <f t="shared" si="92"/>
        <v>813531.99300000002</v>
      </c>
    </row>
    <row r="145" spans="1:27" x14ac:dyDescent="0.35">
      <c r="A145">
        <f>'[1]BIP (nominal)'!A35</f>
        <v>2023</v>
      </c>
      <c r="B145" s="5">
        <f>'[1]BIP (nominal)'!B35</f>
        <v>98111.673999999999</v>
      </c>
      <c r="C145" s="5">
        <f>'[1]BIP (nominal)'!C35</f>
        <v>59190.321000000004</v>
      </c>
      <c r="D145" s="5">
        <f>'[1]BIP (nominal)'!D35</f>
        <v>158306.44399999999</v>
      </c>
      <c r="E145" s="5">
        <f>'[1]BIP (nominal)'!E35</f>
        <v>78188.303</v>
      </c>
      <c r="F145" s="5">
        <f>'[1]BIP (nominal)'!F35</f>
        <v>76746.593999999997</v>
      </c>
      <c r="G145" s="5">
        <f>'[1]BIP (nominal)'!G35</f>
        <v>199751.954</v>
      </c>
      <c r="H145" s="31">
        <f>'[1]BIP (nominal)'!H35</f>
        <v>670295.29</v>
      </c>
      <c r="I145" s="5">
        <f>'[1]BIP (nominal)'!I35</f>
        <v>470543.33600000001</v>
      </c>
      <c r="J145" s="5">
        <f>'[1]BIP (nominal)'!J35</f>
        <v>3748766.662</v>
      </c>
      <c r="K145" s="5">
        <f>'[1]BIP (nominal)'!K35</f>
        <v>3549014.7080000001</v>
      </c>
      <c r="L145" s="5">
        <f>'[1]BIP (nominal)'!L35</f>
        <v>642158.17299999995</v>
      </c>
      <c r="M145" s="5">
        <f>'[1]BIP (nominal)'!M35</f>
        <v>782395.86600000004</v>
      </c>
      <c r="N145" s="5">
        <f>'[1]BIP (nominal)'!N35</f>
        <v>40118.000999999997</v>
      </c>
      <c r="O145" s="5">
        <f>'[1]BIP (nominal)'!O35</f>
        <v>154634.20600000001</v>
      </c>
      <c r="P145" s="5">
        <f>'[1]BIP (nominal)'!P35</f>
        <v>358888.28499999997</v>
      </c>
      <c r="Q145" s="5">
        <f>'[1]BIP (nominal)'!Q35</f>
        <v>369757.47600000002</v>
      </c>
      <c r="R145" s="5">
        <f>'[1]BIP (nominal)'!R35</f>
        <v>858784.54299999995</v>
      </c>
      <c r="S145" s="5">
        <f>'[1]BIP (nominal)'!S35</f>
        <v>177005.75700000001</v>
      </c>
      <c r="T145" s="5">
        <f>'[1]BIP (nominal)'!T35</f>
        <v>42802.135000000002</v>
      </c>
      <c r="U145" s="5">
        <f>'[1]BIP (nominal)'!U35</f>
        <v>122470.266</v>
      </c>
      <c r="V145" s="5">
        <f>'[1]BIP (nominal)'!V35</f>
        <v>4219310</v>
      </c>
      <c r="X145" s="18" t="str">
        <f t="shared" si="89"/>
        <v>HB</v>
      </c>
      <c r="Y145" s="5">
        <f t="shared" si="90"/>
        <v>40118.000999999997</v>
      </c>
      <c r="Z145" s="18" t="str">
        <f t="shared" si="91"/>
        <v>NW</v>
      </c>
      <c r="AA145" s="30">
        <f t="shared" si="92"/>
        <v>858784.54299999995</v>
      </c>
    </row>
    <row r="146" spans="1:27" x14ac:dyDescent="0.35">
      <c r="A146">
        <f>'[1]BIP (nominal)'!A36</f>
        <v>2024</v>
      </c>
      <c r="B146" s="5">
        <f>'[1]BIP (nominal)'!B36</f>
        <v>101368.77</v>
      </c>
      <c r="C146" s="5">
        <f>'[1]BIP (nominal)'!C36</f>
        <v>60845.087</v>
      </c>
      <c r="D146" s="5">
        <f>'[1]BIP (nominal)'!D36</f>
        <v>162990.568</v>
      </c>
      <c r="E146" s="5">
        <f>'[1]BIP (nominal)'!E36</f>
        <v>79513.981</v>
      </c>
      <c r="F146" s="5">
        <f>'[1]BIP (nominal)'!F36</f>
        <v>77747.554999999993</v>
      </c>
      <c r="G146" s="5">
        <f>'[1]BIP (nominal)'!G36</f>
        <v>208449.01</v>
      </c>
      <c r="H146" s="31">
        <f>'[1]BIP (nominal)'!H36</f>
        <v>690914.97100000002</v>
      </c>
      <c r="I146" s="5">
        <f>'[1]BIP (nominal)'!I36</f>
        <v>482465.96100000001</v>
      </c>
      <c r="J146" s="5">
        <f>'[1]BIP (nominal)'!J36</f>
        <v>3846504.0430000001</v>
      </c>
      <c r="K146" s="5">
        <f>'[1]BIP (nominal)'!K36</f>
        <v>3638055.0329999998</v>
      </c>
      <c r="L146" s="5">
        <f>'[1]BIP (nominal)'!L36</f>
        <v>652024.29500000004</v>
      </c>
      <c r="M146" s="5">
        <f>'[1]BIP (nominal)'!M36</f>
        <v>796174.304</v>
      </c>
      <c r="N146" s="5">
        <f>'[1]BIP (nominal)'!N36</f>
        <v>41267.423000000003</v>
      </c>
      <c r="O146" s="5">
        <f>'[1]BIP (nominal)'!O36</f>
        <v>162843.535</v>
      </c>
      <c r="P146" s="5">
        <f>'[1]BIP (nominal)'!P36</f>
        <v>371367.80599999998</v>
      </c>
      <c r="Q146" s="5">
        <f>'[1]BIP (nominal)'!Q36</f>
        <v>385211.54200000002</v>
      </c>
      <c r="R146" s="5">
        <f>'[1]BIP (nominal)'!R36</f>
        <v>879843.09400000004</v>
      </c>
      <c r="S146" s="5">
        <f>'[1]BIP (nominal)'!S36</f>
        <v>180812.329</v>
      </c>
      <c r="T146" s="5">
        <f>'[1]BIP (nominal)'!T36</f>
        <v>42176.923999999999</v>
      </c>
      <c r="U146" s="5">
        <f>'[1]BIP (nominal)'!U36</f>
        <v>126333.781</v>
      </c>
      <c r="V146" s="5">
        <f>'[1]BIP (nominal)'!V36</f>
        <v>4328970</v>
      </c>
      <c r="X146" s="18" t="str">
        <f t="shared" si="89"/>
        <v>HB</v>
      </c>
      <c r="Y146" s="5">
        <f t="shared" si="90"/>
        <v>41267.423000000003</v>
      </c>
      <c r="Z146" s="18" t="str">
        <f t="shared" si="91"/>
        <v>NW</v>
      </c>
      <c r="AA146" s="30">
        <f t="shared" si="92"/>
        <v>879843.09400000004</v>
      </c>
    </row>
    <row r="147" spans="1:27" x14ac:dyDescent="0.35">
      <c r="A147">
        <f>A146+1</f>
        <v>2025</v>
      </c>
      <c r="B147" s="5">
        <f>'[1]BIP (nominal)'!B37</f>
        <v>104100.334</v>
      </c>
      <c r="C147" s="5">
        <f>'[1]BIP (nominal)'!C37</f>
        <v>63585.211000000003</v>
      </c>
      <c r="D147" s="5">
        <f>'[1]BIP (nominal)'!D37</f>
        <v>167972.76800000001</v>
      </c>
      <c r="E147" s="5">
        <f>'[1]BIP (nominal)'!E37</f>
        <v>81755.341</v>
      </c>
      <c r="F147" s="5">
        <f>'[1]BIP (nominal)'!F37</f>
        <v>80638.538</v>
      </c>
      <c r="G147" s="5">
        <f>'[1]BIP (nominal)'!G37</f>
        <v>218287.93299999999</v>
      </c>
      <c r="H147" s="31">
        <f>'[1]BIP (nominal)'!H37</f>
        <v>716340.125</v>
      </c>
      <c r="I147" s="5">
        <f>'[1]BIP (nominal)'!I37</f>
        <v>498052.19199999998</v>
      </c>
      <c r="J147" s="5">
        <f>'[1]BIP (nominal)'!J37</f>
        <v>3971857.818</v>
      </c>
      <c r="K147" s="5">
        <f>'[1]BIP (nominal)'!K37</f>
        <v>3753569.8849999998</v>
      </c>
      <c r="L147" s="5">
        <f>'[1]BIP (nominal)'!L37</f>
        <v>667104.74600000004</v>
      </c>
      <c r="M147" s="5">
        <f>'[1]BIP (nominal)'!M37</f>
        <v>824243.22900000005</v>
      </c>
      <c r="N147" s="5">
        <f>'[1]BIP (nominal)'!N37</f>
        <v>43011.358999999997</v>
      </c>
      <c r="O147" s="5">
        <f>'[1]BIP (nominal)'!O37</f>
        <v>168300.30499999999</v>
      </c>
      <c r="P147" s="5">
        <f>'[1]BIP (nominal)'!P37</f>
        <v>382411.11900000001</v>
      </c>
      <c r="Q147" s="5">
        <f>'[1]BIP (nominal)'!Q37</f>
        <v>399397.01199999999</v>
      </c>
      <c r="R147" s="5">
        <f>'[1]BIP (nominal)'!R37</f>
        <v>909410.81200000003</v>
      </c>
      <c r="S147" s="5">
        <f>'[1]BIP (nominal)'!S37</f>
        <v>185270.24</v>
      </c>
      <c r="T147" s="5">
        <f>'[1]BIP (nominal)'!T37</f>
        <v>43173.68</v>
      </c>
      <c r="U147" s="5">
        <f>'[1]BIP (nominal)'!U37</f>
        <v>131247.383</v>
      </c>
      <c r="V147" s="5">
        <f>'[1]BIP (nominal)'!V37</f>
        <v>4469910</v>
      </c>
      <c r="X147" s="18" t="str">
        <f t="shared" ref="X147" si="93">HLOOKUP(Y147,$L147:$U316,ROW(L$173)-ROW(X147)+1,0)</f>
        <v>HB</v>
      </c>
      <c r="Y147" s="3">
        <f t="shared" si="90"/>
        <v>43011.358999999997</v>
      </c>
      <c r="Z147" s="18" t="str">
        <f t="shared" ref="Z147" si="94">HLOOKUP(AA147,$L147:$U316,ROW(N$173)-ROW(Z147)+1,0)</f>
        <v>NW</v>
      </c>
      <c r="AA147" s="6">
        <f t="shared" si="92"/>
        <v>909410.81200000003</v>
      </c>
    </row>
    <row r="149" spans="1:27" x14ac:dyDescent="0.35">
      <c r="A149" s="4" t="s">
        <v>868</v>
      </c>
      <c r="V149" s="30"/>
    </row>
    <row r="150" spans="1:27" x14ac:dyDescent="0.35">
      <c r="A150">
        <f>A141</f>
        <v>2019</v>
      </c>
      <c r="B150" s="3">
        <f>B141/$V141*100</f>
        <v>2.1852747025963453</v>
      </c>
      <c r="C150" s="3">
        <f t="shared" ref="C150:V150" si="95">C141/$V141*100</f>
        <v>1.3641644710059706</v>
      </c>
      <c r="D150" s="3">
        <f t="shared" si="95"/>
        <v>3.7467392459743079</v>
      </c>
      <c r="E150" s="3">
        <f t="shared" si="95"/>
        <v>1.8480638795910984</v>
      </c>
      <c r="F150" s="3">
        <f t="shared" si="95"/>
        <v>1.8341845711959472</v>
      </c>
      <c r="G150" s="3">
        <f t="shared" si="95"/>
        <v>4.5214852655147464</v>
      </c>
      <c r="H150" s="14">
        <f t="shared" si="95"/>
        <v>15.499912135878416</v>
      </c>
      <c r="I150" s="3">
        <f t="shared" si="95"/>
        <v>10.978426870363668</v>
      </c>
      <c r="J150" s="3">
        <f t="shared" si="95"/>
        <v>89.021572846933239</v>
      </c>
      <c r="K150" s="3">
        <f t="shared" si="95"/>
        <v>84.500087581418484</v>
      </c>
      <c r="L150" s="3">
        <f t="shared" si="95"/>
        <v>15.140724794192145</v>
      </c>
      <c r="M150" s="3">
        <f t="shared" si="95"/>
        <v>18.42562075945359</v>
      </c>
      <c r="N150" s="3">
        <f t="shared" si="95"/>
        <v>0.94774318120137513</v>
      </c>
      <c r="O150" s="3">
        <f t="shared" si="95"/>
        <v>3.6868411038990412</v>
      </c>
      <c r="P150" s="3">
        <f t="shared" si="95"/>
        <v>8.5757923602315902</v>
      </c>
      <c r="Q150" s="3">
        <f t="shared" si="95"/>
        <v>8.9000338112900295</v>
      </c>
      <c r="R150" s="3">
        <f t="shared" si="95"/>
        <v>20.7057655882486</v>
      </c>
      <c r="S150" s="3">
        <f t="shared" si="95"/>
        <v>4.233313817396418</v>
      </c>
      <c r="T150" s="3">
        <f t="shared" si="95"/>
        <v>1.0458710647729328</v>
      </c>
      <c r="U150" s="3">
        <f t="shared" si="95"/>
        <v>2.8383811007327662</v>
      </c>
      <c r="V150" s="3">
        <f t="shared" si="95"/>
        <v>100</v>
      </c>
      <c r="X150" s="18" t="str">
        <f t="shared" ref="X150:X155" si="96">HLOOKUP(Y150,$L150:$U248,ROW(L$173)-ROW(X150)+1,0)</f>
        <v>HB</v>
      </c>
      <c r="Y150" s="97">
        <f t="shared" ref="Y150:Y156" si="97">MIN(L150:U150)</f>
        <v>0.94774318120137513</v>
      </c>
      <c r="Z150" s="18" t="str">
        <f t="shared" ref="Z150:Z155" si="98">HLOOKUP(AA150,$L150:$U248,ROW(N$173)-ROW(Z150)+1,0)</f>
        <v>NW</v>
      </c>
      <c r="AA150" s="6">
        <f t="shared" ref="AA150:AA156" si="99">MAX(L150:U150)</f>
        <v>20.7057655882486</v>
      </c>
    </row>
    <row r="151" spans="1:27" x14ac:dyDescent="0.35">
      <c r="A151">
        <f t="shared" ref="A151:A155" si="100">A142</f>
        <v>2020</v>
      </c>
      <c r="B151" s="3">
        <f t="shared" ref="B151:V151" si="101">B142/$V142*100</f>
        <v>2.2094344078916865</v>
      </c>
      <c r="C151" s="3">
        <f t="shared" si="101"/>
        <v>1.3693564531460101</v>
      </c>
      <c r="D151" s="3">
        <f t="shared" si="101"/>
        <v>3.7502576273937036</v>
      </c>
      <c r="E151" s="3">
        <f t="shared" si="101"/>
        <v>1.8635953366253999</v>
      </c>
      <c r="F151" s="3">
        <f t="shared" si="101"/>
        <v>1.8520029732925301</v>
      </c>
      <c r="G151" s="3">
        <f t="shared" si="101"/>
        <v>4.6225728833402879</v>
      </c>
      <c r="H151" s="14">
        <f t="shared" si="101"/>
        <v>15.66721968168962</v>
      </c>
      <c r="I151" s="3">
        <f t="shared" si="101"/>
        <v>11.04464679834933</v>
      </c>
      <c r="J151" s="3">
        <f t="shared" si="101"/>
        <v>88.95535302777391</v>
      </c>
      <c r="K151" s="3">
        <f t="shared" si="101"/>
        <v>84.332780144433627</v>
      </c>
      <c r="L151" s="3">
        <f t="shared" si="101"/>
        <v>14.962745195205637</v>
      </c>
      <c r="M151" s="3">
        <f t="shared" si="101"/>
        <v>18.403257059396299</v>
      </c>
      <c r="N151" s="3">
        <f t="shared" si="101"/>
        <v>0.94419124124820331</v>
      </c>
      <c r="O151" s="3">
        <f t="shared" si="101"/>
        <v>3.611087425232995</v>
      </c>
      <c r="P151" s="3">
        <f t="shared" si="101"/>
        <v>8.5310392323920805</v>
      </c>
      <c r="Q151" s="3">
        <f t="shared" si="101"/>
        <v>8.8919681979412992</v>
      </c>
      <c r="R151" s="3">
        <f t="shared" si="101"/>
        <v>20.80003576065285</v>
      </c>
      <c r="S151" s="3">
        <f t="shared" si="101"/>
        <v>4.2621843847081191</v>
      </c>
      <c r="T151" s="3">
        <f t="shared" si="101"/>
        <v>1.0282065771780962</v>
      </c>
      <c r="U151" s="3">
        <f t="shared" si="101"/>
        <v>2.8980650704780455</v>
      </c>
      <c r="V151" s="3">
        <f t="shared" si="101"/>
        <v>100</v>
      </c>
      <c r="X151" s="18" t="str">
        <f t="shared" si="96"/>
        <v>HB</v>
      </c>
      <c r="Y151" s="97">
        <f t="shared" si="97"/>
        <v>0.94419124124820331</v>
      </c>
      <c r="Z151" s="18" t="str">
        <f t="shared" si="98"/>
        <v>NW</v>
      </c>
      <c r="AA151" s="6">
        <f t="shared" si="99"/>
        <v>20.80003576065285</v>
      </c>
    </row>
    <row r="152" spans="1:27" x14ac:dyDescent="0.35">
      <c r="A152">
        <f t="shared" si="100"/>
        <v>2021</v>
      </c>
      <c r="B152" s="3">
        <f t="shared" ref="B152:V152" si="102">B143/$V143*100</f>
        <v>2.204736933580278</v>
      </c>
      <c r="C152" s="3">
        <f t="shared" si="102"/>
        <v>1.3622199470988556</v>
      </c>
      <c r="D152" s="3">
        <f t="shared" si="102"/>
        <v>3.6941010335819069</v>
      </c>
      <c r="E152" s="3">
        <f t="shared" si="102"/>
        <v>1.8386950417397634</v>
      </c>
      <c r="F152" s="3">
        <f t="shared" si="102"/>
        <v>1.8130432822607365</v>
      </c>
      <c r="G152" s="3">
        <f t="shared" si="102"/>
        <v>4.6234746655659169</v>
      </c>
      <c r="H152" s="14">
        <f t="shared" si="102"/>
        <v>15.536270903827457</v>
      </c>
      <c r="I152" s="3">
        <f t="shared" si="102"/>
        <v>10.91279623826154</v>
      </c>
      <c r="J152" s="3">
        <f t="shared" si="102"/>
        <v>89.087203381545436</v>
      </c>
      <c r="K152" s="3">
        <f t="shared" si="102"/>
        <v>84.463728715979514</v>
      </c>
      <c r="L152" s="3">
        <f t="shared" si="102"/>
        <v>15.060092251122928</v>
      </c>
      <c r="M152" s="3">
        <f t="shared" si="102"/>
        <v>18.316763253800573</v>
      </c>
      <c r="N152" s="3">
        <f t="shared" si="102"/>
        <v>0.97260766251894182</v>
      </c>
      <c r="O152" s="3">
        <f t="shared" si="102"/>
        <v>3.7676370731654329</v>
      </c>
      <c r="P152" s="3">
        <f t="shared" si="102"/>
        <v>8.5275746943519604</v>
      </c>
      <c r="Q152" s="3">
        <f t="shared" si="102"/>
        <v>8.740320747133616</v>
      </c>
      <c r="R152" s="3">
        <f t="shared" si="102"/>
        <v>20.641164123899479</v>
      </c>
      <c r="S152" s="3">
        <f t="shared" si="102"/>
        <v>4.539875676879376</v>
      </c>
      <c r="T152" s="3">
        <f t="shared" si="102"/>
        <v>1.0062167806340532</v>
      </c>
      <c r="U152" s="3">
        <f t="shared" si="102"/>
        <v>2.8914764524731558</v>
      </c>
      <c r="V152" s="3">
        <f t="shared" si="102"/>
        <v>100</v>
      </c>
      <c r="X152" s="18" t="str">
        <f t="shared" si="96"/>
        <v>HB</v>
      </c>
      <c r="Y152" s="97">
        <f t="shared" si="97"/>
        <v>0.97260766251894182</v>
      </c>
      <c r="Z152" s="18" t="str">
        <f t="shared" si="98"/>
        <v>NW</v>
      </c>
      <c r="AA152" s="6">
        <f t="shared" si="99"/>
        <v>20.641164123899479</v>
      </c>
    </row>
    <row r="153" spans="1:27" x14ac:dyDescent="0.35">
      <c r="A153">
        <f t="shared" si="100"/>
        <v>2022</v>
      </c>
      <c r="B153" s="3">
        <f t="shared" ref="B153:V153" si="103">B144/$V144*100</f>
        <v>2.2728243415660039</v>
      </c>
      <c r="C153" s="3">
        <f t="shared" si="103"/>
        <v>1.4108453422703722</v>
      </c>
      <c r="D153" s="3">
        <f t="shared" si="103"/>
        <v>3.722128671300625</v>
      </c>
      <c r="E153" s="3">
        <f t="shared" si="103"/>
        <v>1.8629954955519514</v>
      </c>
      <c r="F153" s="3">
        <f t="shared" si="103"/>
        <v>1.8081928064190265</v>
      </c>
      <c r="G153" s="3">
        <f t="shared" si="103"/>
        <v>4.6585275944442639</v>
      </c>
      <c r="H153" s="14">
        <f t="shared" si="103"/>
        <v>15.735514251552244</v>
      </c>
      <c r="I153" s="3">
        <f t="shared" si="103"/>
        <v>11.076986657107978</v>
      </c>
      <c r="J153" s="3">
        <f t="shared" si="103"/>
        <v>88.923013543423934</v>
      </c>
      <c r="K153" s="3">
        <f t="shared" si="103"/>
        <v>84.264485948979654</v>
      </c>
      <c r="L153" s="3">
        <f t="shared" si="103"/>
        <v>15.060205645474623</v>
      </c>
      <c r="M153" s="3">
        <f t="shared" si="103"/>
        <v>18.301643860339549</v>
      </c>
      <c r="N153" s="3">
        <f t="shared" si="103"/>
        <v>0.97872213546431908</v>
      </c>
      <c r="O153" s="3">
        <f t="shared" si="103"/>
        <v>3.9691244776770382</v>
      </c>
      <c r="P153" s="3">
        <f t="shared" si="103"/>
        <v>8.4206379421415303</v>
      </c>
      <c r="Q153" s="3">
        <f t="shared" si="103"/>
        <v>8.7135585390247634</v>
      </c>
      <c r="R153" s="3">
        <f t="shared" si="103"/>
        <v>20.392390641175719</v>
      </c>
      <c r="S153" s="3">
        <f t="shared" si="103"/>
        <v>4.4360313481509701</v>
      </c>
      <c r="T153" s="3">
        <f t="shared" si="103"/>
        <v>1.0073418993881269</v>
      </c>
      <c r="U153" s="3">
        <f t="shared" si="103"/>
        <v>2.984829460143029</v>
      </c>
      <c r="V153" s="3">
        <f t="shared" si="103"/>
        <v>100</v>
      </c>
      <c r="X153" s="18" t="str">
        <f t="shared" si="96"/>
        <v>HB</v>
      </c>
      <c r="Y153" s="97">
        <f t="shared" si="97"/>
        <v>0.97872213546431908</v>
      </c>
      <c r="Z153" s="18" t="str">
        <f t="shared" si="98"/>
        <v>NW</v>
      </c>
      <c r="AA153" s="6">
        <f t="shared" si="99"/>
        <v>20.392390641175719</v>
      </c>
    </row>
    <row r="154" spans="1:27" x14ac:dyDescent="0.35">
      <c r="A154">
        <f t="shared" si="100"/>
        <v>2023</v>
      </c>
      <c r="B154" s="3">
        <f t="shared" ref="B154:V154" si="104">B145/$V145*100</f>
        <v>2.3253013881416629</v>
      </c>
      <c r="C154" s="3">
        <f t="shared" si="104"/>
        <v>1.4028436166102989</v>
      </c>
      <c r="D154" s="3">
        <f t="shared" si="104"/>
        <v>3.7519510062071757</v>
      </c>
      <c r="E154" s="3">
        <f t="shared" si="104"/>
        <v>1.8531063846932321</v>
      </c>
      <c r="F154" s="3">
        <f t="shared" si="104"/>
        <v>1.8189370773894309</v>
      </c>
      <c r="G154" s="3">
        <f t="shared" si="104"/>
        <v>4.7342327062955789</v>
      </c>
      <c r="H154" s="14">
        <f t="shared" si="104"/>
        <v>15.88637217933738</v>
      </c>
      <c r="I154" s="3">
        <f t="shared" si="104"/>
        <v>11.152139473041801</v>
      </c>
      <c r="J154" s="3">
        <f t="shared" si="104"/>
        <v>88.847860479557085</v>
      </c>
      <c r="K154" s="3">
        <f t="shared" si="104"/>
        <v>84.113627773261513</v>
      </c>
      <c r="L154" s="3">
        <f t="shared" si="104"/>
        <v>15.219506815095357</v>
      </c>
      <c r="M154" s="3">
        <f t="shared" si="104"/>
        <v>18.543218346127684</v>
      </c>
      <c r="N154" s="3">
        <f t="shared" si="104"/>
        <v>0.950818996470987</v>
      </c>
      <c r="O154" s="3">
        <f t="shared" si="104"/>
        <v>3.6649169176950736</v>
      </c>
      <c r="P154" s="3">
        <f t="shared" si="104"/>
        <v>8.5058524972092577</v>
      </c>
      <c r="Q154" s="3">
        <f t="shared" si="104"/>
        <v>8.7634583853758077</v>
      </c>
      <c r="R154" s="3">
        <f t="shared" si="104"/>
        <v>20.353672591016064</v>
      </c>
      <c r="S154" s="3">
        <f t="shared" si="104"/>
        <v>4.1951351524301375</v>
      </c>
      <c r="T154" s="3">
        <f t="shared" si="104"/>
        <v>1.0144344691430589</v>
      </c>
      <c r="U154" s="3">
        <f t="shared" si="104"/>
        <v>2.9026136026980716</v>
      </c>
      <c r="V154" s="3">
        <f t="shared" si="104"/>
        <v>100</v>
      </c>
      <c r="X154" s="18" t="str">
        <f t="shared" si="96"/>
        <v>HB</v>
      </c>
      <c r="Y154" s="97">
        <f t="shared" si="97"/>
        <v>0.950818996470987</v>
      </c>
      <c r="Z154" s="18" t="str">
        <f t="shared" si="98"/>
        <v>NW</v>
      </c>
      <c r="AA154" s="6">
        <f t="shared" si="99"/>
        <v>20.353672591016064</v>
      </c>
    </row>
    <row r="155" spans="1:27" x14ac:dyDescent="0.35">
      <c r="A155">
        <f t="shared" si="100"/>
        <v>2024</v>
      </c>
      <c r="B155" s="3">
        <f t="shared" ref="B155:V156" si="105">B146/$V146*100</f>
        <v>2.3416371561826486</v>
      </c>
      <c r="C155" s="3">
        <f t="shared" si="105"/>
        <v>1.4055326555739587</v>
      </c>
      <c r="D155" s="3">
        <f t="shared" si="105"/>
        <v>3.7651119781379867</v>
      </c>
      <c r="E155" s="3">
        <f t="shared" si="105"/>
        <v>1.8367875268250879</v>
      </c>
      <c r="F155" s="3">
        <f t="shared" si="105"/>
        <v>1.7959827626433076</v>
      </c>
      <c r="G155" s="3">
        <f t="shared" si="105"/>
        <v>4.8152103156178034</v>
      </c>
      <c r="H155" s="14">
        <f t="shared" si="105"/>
        <v>15.960262394980793</v>
      </c>
      <c r="I155" s="3">
        <f t="shared" si="105"/>
        <v>11.145052079362989</v>
      </c>
      <c r="J155" s="3">
        <f t="shared" si="105"/>
        <v>88.854948013037756</v>
      </c>
      <c r="K155" s="3">
        <f t="shared" si="105"/>
        <v>84.039737697419937</v>
      </c>
      <c r="L155" s="3">
        <f t="shared" si="105"/>
        <v>15.061880655213598</v>
      </c>
      <c r="M155" s="3">
        <f t="shared" si="105"/>
        <v>18.391772269154096</v>
      </c>
      <c r="N155" s="3">
        <f t="shared" si="105"/>
        <v>0.95328503085029481</v>
      </c>
      <c r="O155" s="3">
        <f t="shared" si="105"/>
        <v>3.7617154889038273</v>
      </c>
      <c r="P155" s="3">
        <f t="shared" si="105"/>
        <v>8.5786643474082744</v>
      </c>
      <c r="Q155" s="3">
        <f t="shared" si="105"/>
        <v>8.8984571849654781</v>
      </c>
      <c r="R155" s="3">
        <f t="shared" si="105"/>
        <v>20.324536644975595</v>
      </c>
      <c r="S155" s="3">
        <f t="shared" si="105"/>
        <v>4.1767979219075206</v>
      </c>
      <c r="T155" s="3">
        <f t="shared" si="105"/>
        <v>0.97429467055673746</v>
      </c>
      <c r="U155" s="3">
        <f t="shared" si="105"/>
        <v>2.918333483484524</v>
      </c>
      <c r="V155" s="3">
        <f t="shared" si="105"/>
        <v>100</v>
      </c>
      <c r="X155" s="18" t="str">
        <f t="shared" si="96"/>
        <v>HB</v>
      </c>
      <c r="Y155" s="97">
        <f t="shared" si="97"/>
        <v>0.95328503085029481</v>
      </c>
      <c r="Z155" s="18" t="str">
        <f t="shared" si="98"/>
        <v>NW</v>
      </c>
      <c r="AA155" s="6">
        <f t="shared" si="99"/>
        <v>20.324536644975595</v>
      </c>
    </row>
    <row r="156" spans="1:27" x14ac:dyDescent="0.35">
      <c r="A156">
        <f>A155+1</f>
        <v>2025</v>
      </c>
      <c r="B156" s="3">
        <f t="shared" si="105"/>
        <v>2.3289134233127737</v>
      </c>
      <c r="C156" s="3">
        <f t="shared" si="105"/>
        <v>1.4225165831079374</v>
      </c>
      <c r="D156" s="3">
        <f t="shared" si="105"/>
        <v>3.7578557062670166</v>
      </c>
      <c r="E156" s="3">
        <f t="shared" si="105"/>
        <v>1.82901537167415</v>
      </c>
      <c r="F156" s="3">
        <f t="shared" si="105"/>
        <v>1.8040304614634299</v>
      </c>
      <c r="G156" s="3">
        <f t="shared" si="105"/>
        <v>4.8834972739943305</v>
      </c>
      <c r="H156" s="14">
        <f t="shared" si="105"/>
        <v>16.025828819819637</v>
      </c>
      <c r="I156" s="3">
        <f t="shared" si="105"/>
        <v>11.142331545825307</v>
      </c>
      <c r="J156" s="3">
        <f t="shared" si="105"/>
        <v>88.857668677892846</v>
      </c>
      <c r="K156" s="3">
        <f t="shared" si="105"/>
        <v>83.974171403898509</v>
      </c>
      <c r="L156" s="3">
        <f t="shared" si="105"/>
        <v>14.924344024823766</v>
      </c>
      <c r="M156" s="3">
        <f t="shared" si="105"/>
        <v>18.439817110411621</v>
      </c>
      <c r="N156" s="3">
        <f t="shared" si="105"/>
        <v>0.96224217042401283</v>
      </c>
      <c r="O156" s="3">
        <f t="shared" si="105"/>
        <v>3.7651833034669604</v>
      </c>
      <c r="P156" s="3">
        <f t="shared" si="105"/>
        <v>8.5552308435740319</v>
      </c>
      <c r="Q156" s="3">
        <f t="shared" si="105"/>
        <v>8.9352361009505774</v>
      </c>
      <c r="R156" s="3">
        <f t="shared" si="105"/>
        <v>20.345170529160544</v>
      </c>
      <c r="S156" s="3">
        <f t="shared" si="105"/>
        <v>4.1448315514182612</v>
      </c>
      <c r="T156" s="3">
        <f t="shared" si="105"/>
        <v>0.96587358582163851</v>
      </c>
      <c r="U156" s="3">
        <f t="shared" si="105"/>
        <v>2.936242183847102</v>
      </c>
      <c r="V156" s="3">
        <f t="shared" si="105"/>
        <v>100</v>
      </c>
      <c r="X156" s="18" t="str">
        <f t="shared" ref="X156" si="106">HLOOKUP(Y156,$L156:$U325,ROW(L$173)-ROW(X156)+1,0)</f>
        <v>HB</v>
      </c>
      <c r="Y156" s="3">
        <f t="shared" si="97"/>
        <v>0.96224217042401283</v>
      </c>
      <c r="Z156" s="18" t="str">
        <f t="shared" ref="Z156" si="107">HLOOKUP(AA156,$L156:$U325,ROW(N$173)-ROW(Z156)+1,0)</f>
        <v>NW</v>
      </c>
      <c r="AA156" s="6">
        <f t="shared" si="99"/>
        <v>20.345170529160544</v>
      </c>
    </row>
    <row r="157" spans="1:27" x14ac:dyDescent="0.35">
      <c r="B157" s="3"/>
      <c r="C157" s="3"/>
      <c r="D157" s="3"/>
      <c r="E157" s="3"/>
      <c r="F157" s="3"/>
      <c r="G157" s="3"/>
      <c r="H157" s="14"/>
      <c r="I157" s="3"/>
      <c r="J157" s="3"/>
      <c r="K157" s="3"/>
      <c r="L157" s="3"/>
      <c r="M157" s="3"/>
      <c r="N157" s="3"/>
      <c r="O157" s="3"/>
      <c r="P157" s="3"/>
      <c r="Q157" s="3"/>
      <c r="R157" s="3"/>
      <c r="S157" s="3"/>
      <c r="T157" s="3"/>
      <c r="U157" s="3"/>
      <c r="V157" s="3"/>
    </row>
    <row r="158" spans="1:27" x14ac:dyDescent="0.35">
      <c r="B158" s="3"/>
      <c r="C158" s="3"/>
      <c r="D158" s="3"/>
      <c r="E158" s="3"/>
      <c r="F158" s="3"/>
      <c r="G158" s="3"/>
      <c r="H158" s="14"/>
      <c r="I158" s="3"/>
      <c r="J158" s="3"/>
      <c r="K158" s="3"/>
      <c r="L158" s="3"/>
      <c r="M158" s="3"/>
      <c r="N158" s="3"/>
      <c r="O158" s="3"/>
      <c r="P158" s="3"/>
      <c r="Q158" s="3"/>
      <c r="R158" s="3"/>
      <c r="S158" s="3"/>
      <c r="T158" s="3"/>
      <c r="U158" s="3"/>
      <c r="V158" s="3"/>
    </row>
    <row r="161" spans="2:22" x14ac:dyDescent="0.35">
      <c r="B161" s="3"/>
      <c r="C161" s="3"/>
      <c r="D161" s="3"/>
      <c r="E161" s="3"/>
      <c r="F161" s="3"/>
      <c r="G161" s="3"/>
      <c r="H161" s="14"/>
      <c r="I161" s="3"/>
      <c r="J161" s="3"/>
      <c r="K161" s="3"/>
      <c r="L161" s="3"/>
      <c r="M161" s="3"/>
      <c r="N161" s="3"/>
      <c r="O161" s="3"/>
      <c r="P161" s="3"/>
      <c r="Q161" s="3"/>
      <c r="R161" s="3"/>
      <c r="S161" s="3"/>
      <c r="T161" s="3"/>
      <c r="U161" s="3"/>
      <c r="V161" s="3"/>
    </row>
    <row r="162" spans="2:22" x14ac:dyDescent="0.35">
      <c r="B162" s="3"/>
      <c r="C162" s="3"/>
      <c r="D162" s="3"/>
      <c r="E162" s="3"/>
      <c r="F162" s="3"/>
      <c r="G162" s="3"/>
      <c r="H162" s="14"/>
      <c r="I162" s="3"/>
      <c r="J162" s="3"/>
      <c r="K162" s="3"/>
      <c r="L162" s="3"/>
      <c r="M162" s="3"/>
      <c r="N162" s="3"/>
      <c r="O162" s="3"/>
      <c r="P162" s="3"/>
      <c r="Q162" s="3"/>
      <c r="R162" s="3"/>
      <c r="S162" s="3"/>
      <c r="T162" s="3"/>
      <c r="U162" s="3"/>
      <c r="V162" s="3"/>
    </row>
    <row r="173" spans="2:22" x14ac:dyDescent="0.35">
      <c r="L173" t="s">
        <v>297</v>
      </c>
      <c r="M173" t="s">
        <v>298</v>
      </c>
      <c r="N173" t="s">
        <v>299</v>
      </c>
      <c r="O173" t="s">
        <v>300</v>
      </c>
      <c r="P173" t="s">
        <v>301</v>
      </c>
      <c r="Q173" t="s">
        <v>302</v>
      </c>
      <c r="R173" t="s">
        <v>303</v>
      </c>
      <c r="S173" t="s">
        <v>304</v>
      </c>
      <c r="T173" t="s">
        <v>305</v>
      </c>
      <c r="U173" t="s">
        <v>306</v>
      </c>
    </row>
  </sheetData>
  <pageMargins left="0.7" right="0.7" top="0.78740157499999996" bottom="0.78740157499999996"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C8AC-E162-459A-BF8D-718553567B50}">
  <sheetPr codeName="Tabelle46"/>
  <dimension ref="A1:AB50"/>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28" width="10.81640625" style="57"/>
  </cols>
  <sheetData>
    <row r="1" spans="1:25" ht="29" x14ac:dyDescent="0.35">
      <c r="A1" s="4" t="s">
        <v>464</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Außenhandel!A3&amp;", "&amp;I4</f>
        <v>Leistungsbilanzsaldo in % des BIP (negativ: Leistungsbilanzdefizit), 2022</v>
      </c>
    </row>
    <row r="4" spans="1:25" x14ac:dyDescent="0.35">
      <c r="I4" s="57">
        <f>Außenhandel!A7</f>
        <v>2022</v>
      </c>
      <c r="J4" s="57">
        <f>Außenhandel!B7</f>
        <v>-19.40481799269358</v>
      </c>
      <c r="K4" s="57">
        <f>Außenhandel!D7</f>
        <v>-21.103350939660203</v>
      </c>
      <c r="L4" s="57">
        <f>Außenhandel!F7</f>
        <v>-13.266028433426442</v>
      </c>
      <c r="M4" s="57">
        <f>Außenhandel!H7</f>
        <v>-18.938110460627655</v>
      </c>
      <c r="N4" s="57">
        <f>Außenhandel!J7</f>
        <v>-18.712607624864773</v>
      </c>
    </row>
    <row r="5" spans="1:25" x14ac:dyDescent="0.35">
      <c r="O5" s="57">
        <f>Außenhandel!L7</f>
        <v>11.035831258766549</v>
      </c>
    </row>
    <row r="6" spans="1:25" x14ac:dyDescent="0.35">
      <c r="P6" s="57">
        <f>Außenhandel!V7</f>
        <v>10.333541730768275</v>
      </c>
      <c r="Q6" s="57">
        <f>Außenhandel!X7</f>
        <v>8.0217682216834589</v>
      </c>
      <c r="R6" s="57">
        <f>Außenhandel!Z7</f>
        <v>23.348497784981319</v>
      </c>
      <c r="S6" s="57">
        <f>Außenhandel!AB7</f>
        <v>41.060459845442075</v>
      </c>
      <c r="T6" s="57">
        <f>Außenhandel!AD7</f>
        <v>11.869568113421792</v>
      </c>
      <c r="U6" s="57">
        <f>Außenhandel!AF7</f>
        <v>-8.5305614916482142</v>
      </c>
      <c r="V6" s="57">
        <f>Außenhandel!AH7</f>
        <v>6.6189411680580292</v>
      </c>
      <c r="W6" s="57">
        <f>Außenhandel!AJ7</f>
        <v>-2.9661809741032101</v>
      </c>
      <c r="X6" s="57">
        <f>Außenhandel!AL7</f>
        <v>-1.3762106992503078</v>
      </c>
      <c r="Y6" s="57">
        <f>Außenhandel!AN7</f>
        <v>-11.8281368862676</v>
      </c>
    </row>
    <row r="7" spans="1:25" x14ac:dyDescent="0.35">
      <c r="J7" s="57">
        <f>Außenhandel!N7</f>
        <v>-8.9582114776993365</v>
      </c>
      <c r="K7" s="57">
        <f>J7</f>
        <v>-8.9582114776993365</v>
      </c>
      <c r="L7" s="57">
        <f t="shared" ref="L7:O7" si="0">K7</f>
        <v>-8.9582114776993365</v>
      </c>
      <c r="M7" s="57">
        <f t="shared" si="0"/>
        <v>-8.9582114776993365</v>
      </c>
      <c r="N7" s="57">
        <f t="shared" si="0"/>
        <v>-8.9582114776993365</v>
      </c>
      <c r="O7" s="57">
        <f t="shared" si="0"/>
        <v>-8.9582114776993365</v>
      </c>
    </row>
    <row r="8" spans="1:25" x14ac:dyDescent="0.35">
      <c r="P8" s="57">
        <f>Außenhandel!T7</f>
        <v>7.1086535974290115</v>
      </c>
      <c r="Q8" s="57">
        <f t="shared" ref="Q8:Y8" si="1">P8</f>
        <v>7.1086535974290115</v>
      </c>
      <c r="R8" s="57">
        <f t="shared" si="1"/>
        <v>7.1086535974290115</v>
      </c>
      <c r="S8" s="57">
        <f t="shared" si="1"/>
        <v>7.1086535974290115</v>
      </c>
      <c r="T8" s="57">
        <f t="shared" si="1"/>
        <v>7.1086535974290115</v>
      </c>
      <c r="U8" s="57">
        <f t="shared" si="1"/>
        <v>7.1086535974290115</v>
      </c>
      <c r="V8" s="57">
        <f t="shared" si="1"/>
        <v>7.1086535974290115</v>
      </c>
      <c r="W8" s="57">
        <f t="shared" si="1"/>
        <v>7.1086535974290115</v>
      </c>
      <c r="X8" s="57">
        <f t="shared" si="1"/>
        <v>7.1086535974290115</v>
      </c>
      <c r="Y8" s="57">
        <f t="shared" si="1"/>
        <v>7.1086535974290115</v>
      </c>
    </row>
    <row r="11" spans="1:25" x14ac:dyDescent="0.35">
      <c r="I11" s="57" t="str">
        <f>Außenhandel!A14&amp;", "&amp;I12</f>
        <v>Warenausfuhr in % des BIP, 2025</v>
      </c>
    </row>
    <row r="12" spans="1:25" x14ac:dyDescent="0.35">
      <c r="I12" s="57">
        <f>Außenhandel!A17</f>
        <v>2025</v>
      </c>
      <c r="J12" s="57">
        <f>Außenhandel!B17</f>
        <v>23.488425118789724</v>
      </c>
      <c r="K12" s="57">
        <f>Außenhandel!D17</f>
        <v>17.468874955844687</v>
      </c>
      <c r="L12" s="57">
        <f>Außenhandel!F17</f>
        <v>30.095033023448174</v>
      </c>
      <c r="M12" s="57">
        <f>Außenhandel!H17</f>
        <v>26.037606521633862</v>
      </c>
      <c r="N12" s="57">
        <f>Außenhandel!J17</f>
        <v>22.559198679916541</v>
      </c>
    </row>
    <row r="13" spans="1:25" x14ac:dyDescent="0.35">
      <c r="O13" s="57">
        <f>Außenhandel!L17</f>
        <v>8.3123724479996799</v>
      </c>
    </row>
    <row r="14" spans="1:25" x14ac:dyDescent="0.35">
      <c r="P14" s="57">
        <f>Außenhandel!V17</f>
        <v>36.202138187156592</v>
      </c>
      <c r="Q14" s="57">
        <f>Außenhandel!X17</f>
        <v>27.538258734061127</v>
      </c>
      <c r="R14" s="57">
        <f>Außenhandel!Z17</f>
        <v>52.195342165310329</v>
      </c>
      <c r="S14" s="57">
        <f>Außenhandel!AB17</f>
        <v>33.99580707830566</v>
      </c>
      <c r="T14" s="57">
        <f>Außenhandel!AD17</f>
        <v>22.645048927042311</v>
      </c>
      <c r="U14" s="57">
        <f>Außenhandel!AF17</f>
        <v>25.772811239759601</v>
      </c>
      <c r="V14" s="57">
        <f>Außenhandel!AH17</f>
        <v>23.997462985957991</v>
      </c>
      <c r="W14" s="57">
        <f>Außenhandel!AJ17</f>
        <v>30.823236910579922</v>
      </c>
      <c r="X14" s="57">
        <f>Außenhandel!AL17</f>
        <v>39.267275803220848</v>
      </c>
      <c r="Y14" s="57">
        <f>Außenhandel!AN17</f>
        <v>19.3844527932416</v>
      </c>
    </row>
    <row r="15" spans="1:25" x14ac:dyDescent="0.35">
      <c r="J15" s="57">
        <f>Außenhandel!N17</f>
        <v>20.065057503235632</v>
      </c>
      <c r="K15" s="57">
        <f>J15</f>
        <v>20.065057503235632</v>
      </c>
      <c r="L15" s="57">
        <f t="shared" ref="L15" si="2">K15</f>
        <v>20.065057503235632</v>
      </c>
      <c r="M15" s="57">
        <f t="shared" ref="M15" si="3">L15</f>
        <v>20.065057503235632</v>
      </c>
      <c r="N15" s="57">
        <f t="shared" ref="N15" si="4">M15</f>
        <v>20.065057503235632</v>
      </c>
      <c r="O15" s="57">
        <f t="shared" ref="O15" si="5">N15</f>
        <v>20.065057503235632</v>
      </c>
    </row>
    <row r="16" spans="1:25" x14ac:dyDescent="0.35">
      <c r="P16" s="57">
        <f>Außenhandel!T17</f>
        <v>28.117844247889899</v>
      </c>
      <c r="Q16" s="57">
        <f t="shared" ref="Q16" si="6">P16</f>
        <v>28.117844247889899</v>
      </c>
      <c r="R16" s="57">
        <f t="shared" ref="R16" si="7">Q16</f>
        <v>28.117844247889899</v>
      </c>
      <c r="S16" s="57">
        <f t="shared" ref="S16" si="8">R16</f>
        <v>28.117844247889899</v>
      </c>
      <c r="T16" s="57">
        <f t="shared" ref="T16" si="9">S16</f>
        <v>28.117844247889899</v>
      </c>
      <c r="U16" s="57">
        <f t="shared" ref="U16" si="10">T16</f>
        <v>28.117844247889899</v>
      </c>
      <c r="V16" s="57">
        <f t="shared" ref="V16" si="11">U16</f>
        <v>28.117844247889899</v>
      </c>
      <c r="W16" s="57">
        <f t="shared" ref="W16" si="12">V16</f>
        <v>28.117844247889899</v>
      </c>
      <c r="X16" s="57">
        <f t="shared" ref="X16" si="13">W16</f>
        <v>28.117844247889899</v>
      </c>
      <c r="Y16" s="57">
        <f t="shared" ref="Y16" si="14">X16</f>
        <v>28.117844247889899</v>
      </c>
    </row>
    <row r="20" spans="9:9" x14ac:dyDescent="0.35">
      <c r="I20" s="59"/>
    </row>
    <row r="28" spans="9:9" x14ac:dyDescent="0.35">
      <c r="I28" s="59"/>
    </row>
    <row r="36" spans="9:25" x14ac:dyDescent="0.35">
      <c r="I36" s="59"/>
      <c r="J36" s="59"/>
      <c r="K36" s="59"/>
      <c r="L36" s="59"/>
      <c r="M36" s="59"/>
      <c r="N36" s="59"/>
    </row>
    <row r="37" spans="9:25" x14ac:dyDescent="0.35">
      <c r="I37" s="59"/>
      <c r="O37" s="59"/>
    </row>
    <row r="39" spans="9:25" x14ac:dyDescent="0.35">
      <c r="J39" s="59"/>
      <c r="K39" s="59"/>
    </row>
    <row r="46" spans="9:25" x14ac:dyDescent="0.35">
      <c r="I46" s="59"/>
      <c r="J46" s="59"/>
      <c r="K46" s="59"/>
      <c r="L46" s="59"/>
      <c r="M46" s="59"/>
      <c r="N46" s="59"/>
    </row>
    <row r="47" spans="9:25" x14ac:dyDescent="0.35">
      <c r="O47" s="59"/>
      <c r="S47" s="60"/>
    </row>
    <row r="48" spans="9:25" x14ac:dyDescent="0.35">
      <c r="P48" s="59"/>
      <c r="Q48" s="59"/>
      <c r="R48" s="59"/>
      <c r="S48" s="59"/>
      <c r="T48" s="59"/>
      <c r="U48" s="59"/>
      <c r="V48" s="59"/>
      <c r="W48" s="59"/>
      <c r="X48" s="59"/>
      <c r="Y48" s="59"/>
    </row>
    <row r="49" spans="10:17" x14ac:dyDescent="0.35">
      <c r="J49" s="60"/>
      <c r="K49" s="60"/>
    </row>
    <row r="50" spans="10:17" x14ac:dyDescent="0.35">
      <c r="P50" s="60"/>
      <c r="Q50" s="60"/>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9B79D-2058-4552-9E13-2335AF72716D}">
  <sheetPr codeName="Tabelle20"/>
  <dimension ref="A1:AA2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4.1796875" bestFit="1" customWidth="1"/>
    <col min="8" max="8" width="10.81640625" style="4"/>
  </cols>
  <sheetData>
    <row r="1" spans="1:27" x14ac:dyDescent="0.35">
      <c r="A1" s="4" t="s">
        <v>988</v>
      </c>
    </row>
    <row r="2" spans="1:27" s="41" customFormat="1" ht="36.65" customHeight="1" x14ac:dyDescent="0.35">
      <c r="A2" s="43" t="str">
        <f>Industrie!A2</f>
        <v>Jahr</v>
      </c>
      <c r="B2" s="43" t="str">
        <f>Industrie!B2</f>
        <v>Branden-
burg</v>
      </c>
      <c r="C2" s="43" t="str">
        <f>Industrie!C2</f>
        <v>Mecklenburg-
Vorpommern</v>
      </c>
      <c r="D2" s="43" t="str">
        <f>Industrie!D2</f>
        <v>Sachsen</v>
      </c>
      <c r="E2" s="43" t="str">
        <f>Industrie!E2</f>
        <v>Sachsen-Anhalt</v>
      </c>
      <c r="F2" s="43" t="str">
        <f>Industrie!F2</f>
        <v>Thüringen</v>
      </c>
      <c r="G2" s="43" t="str">
        <f>Industrie!G2</f>
        <v>Berlin</v>
      </c>
      <c r="H2" s="44" t="str">
        <f>Industrie!H2</f>
        <v>Ostdeutsch-land mit Berlin</v>
      </c>
      <c r="I2" s="43" t="str">
        <f>Industrie!I2</f>
        <v>Ostdeutsch-land ohne Berlin</v>
      </c>
      <c r="J2" s="43" t="str">
        <f>Industrie!J2</f>
        <v>Westdeutsch-land mit Berlin</v>
      </c>
      <c r="K2" s="43" t="str">
        <f>Industrie!K2</f>
        <v>Westdeutsch-land ohne Berlin</v>
      </c>
      <c r="L2" s="43" t="str">
        <f>Industrie!L2</f>
        <v>Baden-
Württemberg</v>
      </c>
      <c r="M2" s="43" t="str">
        <f>Industrie!M2</f>
        <v>Bayern</v>
      </c>
      <c r="N2" s="43" t="str">
        <f>Industrie!N2</f>
        <v>Bremen</v>
      </c>
      <c r="O2" s="43" t="str">
        <f>Industrie!O2</f>
        <v>Hamburg</v>
      </c>
      <c r="P2" s="43" t="str">
        <f>Industrie!P2</f>
        <v>Hessen</v>
      </c>
      <c r="Q2" s="43" t="str">
        <f>Industrie!Q2</f>
        <v>Nieder-
sachsen</v>
      </c>
      <c r="R2" s="43" t="str">
        <f>Industrie!R2</f>
        <v>Nordrhein-
Westfalen</v>
      </c>
      <c r="S2" s="43" t="str">
        <f>Industrie!S2</f>
        <v>Rheinland-Pfalz</v>
      </c>
      <c r="T2" s="43" t="str">
        <f>Industrie!T2</f>
        <v>Saarland</v>
      </c>
      <c r="U2" s="43" t="str">
        <f>Industrie!U2</f>
        <v>Schleswig-
Holstein</v>
      </c>
      <c r="V2" s="43" t="str">
        <f>Industrie!V2</f>
        <v>Deutschland</v>
      </c>
      <c r="X2" s="43" t="str">
        <f>Industrie!X2</f>
        <v>Min Westdeutschland ohne Berlin</v>
      </c>
      <c r="Y2" s="43"/>
      <c r="Z2" s="43" t="str">
        <f>Industrie!Z2</f>
        <v>Max Westdeutschland ohne Berlin</v>
      </c>
      <c r="AA2" s="43"/>
    </row>
    <row r="3" spans="1:27" x14ac:dyDescent="0.35">
      <c r="A3" s="4" t="s">
        <v>465</v>
      </c>
    </row>
    <row r="4" spans="1:27" x14ac:dyDescent="0.35">
      <c r="A4">
        <f>[1]EW!A31</f>
        <v>2019</v>
      </c>
      <c r="B4" s="3">
        <f>[1]EW!Y31</f>
        <v>97.544100900281464</v>
      </c>
      <c r="C4" s="3">
        <f>[1]EW!Z31</f>
        <v>82.347266004324723</v>
      </c>
      <c r="D4" s="3">
        <f>[1]EW!AA31</f>
        <v>85.792572267042402</v>
      </c>
      <c r="E4" s="3">
        <f>[1]EW!AB31</f>
        <v>76.451202044042006</v>
      </c>
      <c r="F4" s="3">
        <f>[1]EW!AC31</f>
        <v>82.274639047279379</v>
      </c>
      <c r="G4" s="3">
        <f>[1]EW!AD31</f>
        <v>103.78878558579953</v>
      </c>
      <c r="H4" s="14">
        <f>[1]EW!AE31</f>
        <v>88.540673268624872</v>
      </c>
      <c r="I4" s="3">
        <f>[1]EW!AF31</f>
        <v>84.958040612969654</v>
      </c>
      <c r="J4" s="3">
        <f>[1]EW!AG31</f>
        <v>106.77829066245918</v>
      </c>
      <c r="K4" s="3">
        <f>[1]EW!AH31</f>
        <v>106.94420930078326</v>
      </c>
      <c r="L4" s="3">
        <f>[1]EW!AI31</f>
        <v>110.98477149569877</v>
      </c>
      <c r="M4" s="3">
        <f>[1]EW!AJ31</f>
        <v>112.12174647027911</v>
      </c>
      <c r="N4" s="3">
        <f>[1]EW!AK31</f>
        <v>101.09474665209153</v>
      </c>
      <c r="O4" s="3">
        <f>[1]EW!AL31</f>
        <v>108.48561686283871</v>
      </c>
      <c r="P4" s="3">
        <f>[1]EW!AM31</f>
        <v>106.36849647076193</v>
      </c>
      <c r="Q4" s="3">
        <f>[1]EW!AN31</f>
        <v>106.04395582203607</v>
      </c>
      <c r="R4" s="3">
        <f>[1]EW!AO31</f>
        <v>102.32360426436678</v>
      </c>
      <c r="S4" s="3">
        <f>[1]EW!AP31</f>
        <v>106.87258363481449</v>
      </c>
      <c r="T4" s="3">
        <f>[1]EW!AQ31</f>
        <v>93.393140175660491</v>
      </c>
      <c r="U4" s="3">
        <f>[1]EW!AR31</f>
        <v>109.65151704252105</v>
      </c>
      <c r="V4" s="3">
        <f>[1]EW!AS31</f>
        <v>102.78802166870213</v>
      </c>
      <c r="X4" s="18" t="str">
        <f t="shared" ref="X4:X9" si="0">HLOOKUP(Y4,$L4:$U207,ROW(L$206)-ROW(X4)+1,0)</f>
        <v>SL</v>
      </c>
      <c r="Y4" s="9">
        <f>MIN(L4:U4)</f>
        <v>93.393140175660491</v>
      </c>
      <c r="Z4" s="18" t="str">
        <f t="shared" ref="Z4:Z9" si="1">HLOOKUP(AA4,$L4:$U207,ROW(N$206)-ROW(Z4)+1,0)</f>
        <v>BY</v>
      </c>
      <c r="AA4" s="9">
        <f>MAX(L4:U4)</f>
        <v>112.12174647027911</v>
      </c>
    </row>
    <row r="5" spans="1:27" x14ac:dyDescent="0.35">
      <c r="A5">
        <f>[1]EW!A32</f>
        <v>2020</v>
      </c>
      <c r="B5" s="3">
        <f>[1]EW!Y32</f>
        <v>97.77857646532577</v>
      </c>
      <c r="C5" s="3">
        <f>[1]EW!Z32</f>
        <v>82.083524716176612</v>
      </c>
      <c r="D5" s="3">
        <f>[1]EW!AA32</f>
        <v>85.475397157522806</v>
      </c>
      <c r="E5" s="3">
        <f>[1]EW!AB32</f>
        <v>75.818197971619824</v>
      </c>
      <c r="F5" s="3">
        <f>[1]EW!AC32</f>
        <v>81.78808049272692</v>
      </c>
      <c r="G5" s="3">
        <f>[1]EW!AD32</f>
        <v>103.69129323458377</v>
      </c>
      <c r="H5" s="14">
        <f>[1]EW!AE32</f>
        <v>88.275027650886145</v>
      </c>
      <c r="I5" s="3">
        <f>[1]EW!AF32</f>
        <v>84.652886407461551</v>
      </c>
      <c r="J5" s="3">
        <f>[1]EW!AG32</f>
        <v>106.72907925766143</v>
      </c>
      <c r="K5" s="3">
        <f>[1]EW!AH32</f>
        <v>106.89767750638298</v>
      </c>
      <c r="L5" s="3">
        <f>[1]EW!AI32</f>
        <v>111.02673436865311</v>
      </c>
      <c r="M5" s="3">
        <f>[1]EW!AJ32</f>
        <v>112.12050491772023</v>
      </c>
      <c r="N5" s="3">
        <f>[1]EW!AK32</f>
        <v>101.08419628949609</v>
      </c>
      <c r="O5" s="3">
        <f>[1]EW!AL32</f>
        <v>108.45318276193852</v>
      </c>
      <c r="P5" s="3">
        <f>[1]EW!AM32</f>
        <v>106.30895717931401</v>
      </c>
      <c r="Q5" s="3">
        <f>[1]EW!AN32</f>
        <v>105.9365737776979</v>
      </c>
      <c r="R5" s="3">
        <f>[1]EW!AO32</f>
        <v>102.18115792412013</v>
      </c>
      <c r="S5" s="3">
        <f>[1]EW!AP32</f>
        <v>106.88917070201795</v>
      </c>
      <c r="T5" s="3">
        <f>[1]EW!AQ32</f>
        <v>93.250463721742747</v>
      </c>
      <c r="U5" s="3">
        <f>[1]EW!AR32</f>
        <v>109.83876456090343</v>
      </c>
      <c r="V5" s="3">
        <f>[1]EW!AS32</f>
        <v>102.69200600549607</v>
      </c>
      <c r="X5" s="18" t="str">
        <f t="shared" si="0"/>
        <v>SL</v>
      </c>
      <c r="Y5" s="9">
        <f t="shared" ref="Y5:Y7" si="2">MIN(L5:U5)</f>
        <v>93.250463721742747</v>
      </c>
      <c r="Z5" s="18" t="str">
        <f t="shared" si="1"/>
        <v>BY</v>
      </c>
      <c r="AA5" s="9">
        <f t="shared" ref="AA5:AA7" si="3">MAX(L5:U5)</f>
        <v>112.12050491772023</v>
      </c>
    </row>
    <row r="6" spans="1:27" x14ac:dyDescent="0.35">
      <c r="A6">
        <f>[1]EW!A33</f>
        <v>2021</v>
      </c>
      <c r="B6" s="3">
        <f>[1]EW!Y33</f>
        <v>97.933200638342328</v>
      </c>
      <c r="C6" s="3">
        <f>[1]EW!Z33</f>
        <v>81.833311311197946</v>
      </c>
      <c r="D6" s="3">
        <f>[1]EW!AA33</f>
        <v>85.054015541982949</v>
      </c>
      <c r="E6" s="3">
        <f>[1]EW!AB33</f>
        <v>75.192252249278454</v>
      </c>
      <c r="F6" s="3">
        <f>[1]EW!AC33</f>
        <v>81.263654905884408</v>
      </c>
      <c r="G6" s="3">
        <f>[1]EW!AD33</f>
        <v>103.39820503485424</v>
      </c>
      <c r="H6" s="14">
        <f>[1]EW!AE33</f>
        <v>87.93073148497993</v>
      </c>
      <c r="I6" s="3">
        <f>[1]EW!AF33</f>
        <v>84.296558632131308</v>
      </c>
      <c r="J6" s="3">
        <f>[1]EW!AG33</f>
        <v>106.60730937872296</v>
      </c>
      <c r="K6" s="3">
        <f>[1]EW!AH33</f>
        <v>106.7854158576621</v>
      </c>
      <c r="L6" s="3">
        <f>[1]EW!AI33</f>
        <v>111.02367499653927</v>
      </c>
      <c r="M6" s="3">
        <f>[1]EW!AJ33</f>
        <v>112.03432554220034</v>
      </c>
      <c r="N6" s="3">
        <f>[1]EW!AK33</f>
        <v>100.97546894163743</v>
      </c>
      <c r="O6" s="3">
        <f>[1]EW!AL33</f>
        <v>108.24585771919544</v>
      </c>
      <c r="P6" s="3">
        <f>[1]EW!AM33</f>
        <v>106.02893968317922</v>
      </c>
      <c r="Q6" s="3">
        <f>[1]EW!AN33</f>
        <v>105.86734628622511</v>
      </c>
      <c r="R6" s="3">
        <f>[1]EW!AO33</f>
        <v>101.95959577521698</v>
      </c>
      <c r="S6" s="3">
        <f>[1]EW!AP33</f>
        <v>106.86527899631631</v>
      </c>
      <c r="T6" s="3">
        <f>[1]EW!AQ33</f>
        <v>93.191829562598471</v>
      </c>
      <c r="U6" s="3">
        <f>[1]EW!AR33</f>
        <v>110.08223185688766</v>
      </c>
      <c r="V6" s="3">
        <f>[1]EW!AS33</f>
        <v>102.52734252547188</v>
      </c>
      <c r="X6" s="18" t="str">
        <f t="shared" si="0"/>
        <v>SL</v>
      </c>
      <c r="Y6" s="9">
        <f t="shared" si="2"/>
        <v>93.191829562598471</v>
      </c>
      <c r="Z6" s="18" t="str">
        <f t="shared" si="1"/>
        <v>BY</v>
      </c>
      <c r="AA6" s="9">
        <f t="shared" si="3"/>
        <v>112.03432554220034</v>
      </c>
    </row>
    <row r="7" spans="1:27" x14ac:dyDescent="0.35">
      <c r="A7">
        <f>[1]EW!A34</f>
        <v>2022</v>
      </c>
      <c r="B7" s="3">
        <f>[1]EW!Y34</f>
        <v>98.703118071846717</v>
      </c>
      <c r="C7" s="3">
        <f>[1]EW!Z34</f>
        <v>82.149171653107331</v>
      </c>
      <c r="D7" s="3">
        <f>[1]EW!AA34</f>
        <v>85.327160330333356</v>
      </c>
      <c r="E7" s="3">
        <f>[1]EW!AB34</f>
        <v>75.198502927459472</v>
      </c>
      <c r="F7" s="3">
        <f>[1]EW!AC34</f>
        <v>81.400956673321403</v>
      </c>
      <c r="G7" s="3">
        <f>[1]EW!AD34</f>
        <v>104.54276523812726</v>
      </c>
      <c r="H7" s="14">
        <f>[1]EW!AE34</f>
        <v>88.383017815719541</v>
      </c>
      <c r="I7" s="3">
        <f>[1]EW!AF34</f>
        <v>84.586191190993731</v>
      </c>
      <c r="J7" s="3">
        <f>[1]EW!AG34</f>
        <v>107.3606988163325</v>
      </c>
      <c r="K7" s="3">
        <f>[1]EW!AH34</f>
        <v>107.51709517298494</v>
      </c>
      <c r="L7" s="3">
        <f>[1]EW!AI34</f>
        <v>111.91358879191453</v>
      </c>
      <c r="M7" s="3">
        <f>[1]EW!AJ34</f>
        <v>112.90066008053424</v>
      </c>
      <c r="N7" s="3">
        <f>[1]EW!AK34</f>
        <v>101.39982797047658</v>
      </c>
      <c r="O7" s="3">
        <f>[1]EW!AL34</f>
        <v>109.27356054084166</v>
      </c>
      <c r="P7" s="3">
        <f>[1]EW!AM34</f>
        <v>106.71107161755768</v>
      </c>
      <c r="Q7" s="3">
        <f>[1]EW!AN34</f>
        <v>106.66556268877854</v>
      </c>
      <c r="R7" s="3">
        <f>[1]EW!AO34</f>
        <v>102.48960797809717</v>
      </c>
      <c r="S7" s="3">
        <f>[1]EW!AP34</f>
        <v>107.60362763642732</v>
      </c>
      <c r="T7" s="3">
        <f>[1]EW!AQ34</f>
        <v>93.683518868565471</v>
      </c>
      <c r="U7" s="3">
        <f>[1]EW!AR34</f>
        <v>110.86684296359408</v>
      </c>
      <c r="V7" s="3">
        <f>[1]EW!AS34</f>
        <v>103.19592474548729</v>
      </c>
      <c r="X7" s="18" t="str">
        <f t="shared" si="0"/>
        <v>SL</v>
      </c>
      <c r="Y7" s="9">
        <f t="shared" si="2"/>
        <v>93.683518868565471</v>
      </c>
      <c r="Z7" s="18" t="str">
        <f t="shared" si="1"/>
        <v>BY</v>
      </c>
      <c r="AA7" s="9">
        <f t="shared" si="3"/>
        <v>112.90066008053424</v>
      </c>
    </row>
    <row r="8" spans="1:27" x14ac:dyDescent="0.35">
      <c r="A8">
        <f>[1]EW!A35</f>
        <v>2023</v>
      </c>
      <c r="B8" s="3">
        <f>[1]EW!Y35</f>
        <v>99.611564387998058</v>
      </c>
      <c r="C8" s="3">
        <f>[1]EW!Z35</f>
        <v>82.690234546228652</v>
      </c>
      <c r="D8" s="3">
        <f>[1]EW!AA35</f>
        <v>85.863957325761859</v>
      </c>
      <c r="E8" s="3">
        <f>[1]EW!AB35</f>
        <v>75.408638086084494</v>
      </c>
      <c r="F8" s="3">
        <f>[1]EW!AC35</f>
        <v>81.711342816689609</v>
      </c>
      <c r="G8" s="3">
        <f>[1]EW!AD35</f>
        <v>106.15365900434992</v>
      </c>
      <c r="H8" s="14">
        <f>[1]EW!AE35</f>
        <v>89.093308950648336</v>
      </c>
      <c r="I8" s="3">
        <f>[1]EW!AF35</f>
        <v>85.084880500757038</v>
      </c>
      <c r="J8" s="3">
        <f>[1]EW!AG35</f>
        <v>108.40899095227228</v>
      </c>
      <c r="K8" s="3">
        <f>[1]EW!AH35</f>
        <v>108.53416271019623</v>
      </c>
      <c r="L8" s="3">
        <f>[1]EW!AI35</f>
        <v>113.07793735314635</v>
      </c>
      <c r="M8" s="3">
        <f>[1]EW!AJ35</f>
        <v>114.09107456547616</v>
      </c>
      <c r="N8" s="3">
        <f>[1]EW!AK35</f>
        <v>102.45676915660107</v>
      </c>
      <c r="O8" s="3">
        <f>[1]EW!AL35</f>
        <v>111.05580835666417</v>
      </c>
      <c r="P8" s="3">
        <f>[1]EW!AM35</f>
        <v>107.83717832052284</v>
      </c>
      <c r="Q8" s="3">
        <f>[1]EW!AN35</f>
        <v>107.64512765417489</v>
      </c>
      <c r="R8" s="3">
        <f>[1]EW!AO35</f>
        <v>103.26998041535028</v>
      </c>
      <c r="S8" s="3">
        <f>[1]EW!AP35</f>
        <v>108.56377885562951</v>
      </c>
      <c r="T8" s="3">
        <f>[1]EW!AQ35</f>
        <v>94.277119927330872</v>
      </c>
      <c r="U8" s="3">
        <f>[1]EW!AR35</f>
        <v>111.76594211942492</v>
      </c>
      <c r="V8" s="3">
        <f>[1]EW!AS35</f>
        <v>104.14371101594892</v>
      </c>
      <c r="X8" s="18" t="str">
        <f t="shared" si="0"/>
        <v>SL</v>
      </c>
      <c r="Y8" s="9">
        <f t="shared" ref="Y8" si="4">MIN(L8:U8)</f>
        <v>94.277119927330872</v>
      </c>
      <c r="Z8" s="18" t="str">
        <f t="shared" si="1"/>
        <v>BY</v>
      </c>
      <c r="AA8" s="9">
        <f t="shared" ref="AA8" si="5">MAX(L8:U8)</f>
        <v>114.09107456547616</v>
      </c>
    </row>
    <row r="9" spans="1:27" x14ac:dyDescent="0.35">
      <c r="A9">
        <f>[1]EW!A36</f>
        <v>2024</v>
      </c>
      <c r="B9" s="3">
        <f>[1]EW!Y36</f>
        <v>99.837914175380078</v>
      </c>
      <c r="C9" s="3">
        <f>[1]EW!Z36</f>
        <v>82.62595088434604</v>
      </c>
      <c r="D9" s="3">
        <f>[1]EW!AA36</f>
        <v>85.784033181656852</v>
      </c>
      <c r="E9" s="3">
        <f>[1]EW!AB36</f>
        <v>75.151552608762671</v>
      </c>
      <c r="F9" s="3">
        <f>[1]EW!AC36</f>
        <v>81.353285129103043</v>
      </c>
      <c r="G9" s="3">
        <f>[1]EW!AD36</f>
        <v>106.91631111060667</v>
      </c>
      <c r="H9" s="14">
        <f>[1]EW!AE36</f>
        <v>89.15091957744751</v>
      </c>
      <c r="I9" s="3">
        <f>[1]EW!AF36</f>
        <v>84.976837532189464</v>
      </c>
      <c r="J9" s="3">
        <f>[1]EW!AG36</f>
        <v>108.78408655673849</v>
      </c>
      <c r="K9" s="3">
        <f>[1]EW!AH36</f>
        <v>108.8877487853585</v>
      </c>
      <c r="L9" s="3">
        <f>[1]EW!AI36</f>
        <v>113.4726064527711</v>
      </c>
      <c r="M9" s="3">
        <f>[1]EW!AJ36</f>
        <v>114.71491565647266</v>
      </c>
      <c r="N9" s="3">
        <f>[1]EW!AK36</f>
        <v>103.12510532045994</v>
      </c>
      <c r="O9" s="3">
        <f>[1]EW!AL36</f>
        <v>111.95678909635458</v>
      </c>
      <c r="P9" s="3">
        <f>[1]EW!AM36</f>
        <v>108.21542184933317</v>
      </c>
      <c r="Q9" s="3">
        <f>[1]EW!AN36</f>
        <v>107.79013918872434</v>
      </c>
      <c r="R9" s="3">
        <f>[1]EW!AO36</f>
        <v>103.47098152336191</v>
      </c>
      <c r="S9" s="3">
        <f>[1]EW!AP36</f>
        <v>108.84085407837483</v>
      </c>
      <c r="T9" s="3">
        <f>[1]EW!AQ36</f>
        <v>94.288753689065842</v>
      </c>
      <c r="U9" s="3">
        <f>[1]EW!AR36</f>
        <v>112.14973124897813</v>
      </c>
      <c r="V9" s="3">
        <f>[1]EW!AS36</f>
        <v>104.43045507250473</v>
      </c>
      <c r="X9" s="18" t="str">
        <f t="shared" si="0"/>
        <v>SL</v>
      </c>
      <c r="Y9" s="9">
        <f t="shared" ref="Y9" si="6">MIN(L9:U9)</f>
        <v>94.288753689065842</v>
      </c>
      <c r="Z9" s="18" t="str">
        <f t="shared" si="1"/>
        <v>BY</v>
      </c>
      <c r="AA9" s="9">
        <f t="shared" ref="AA9" si="7">MAX(L9:U9)</f>
        <v>114.71491565647266</v>
      </c>
    </row>
    <row r="10" spans="1:27" x14ac:dyDescent="0.35">
      <c r="A10">
        <f>A9+1</f>
        <v>2025</v>
      </c>
      <c r="B10" s="3">
        <f>[1]EW!Y37</f>
        <v>99.778025631359242</v>
      </c>
      <c r="C10" s="3">
        <f>[1]EW!Z37</f>
        <v>82.330539668157883</v>
      </c>
      <c r="D10" s="3">
        <f>[1]EW!AA37</f>
        <v>85.364918767447634</v>
      </c>
      <c r="E10" s="3">
        <f>[1]EW!AB37</f>
        <v>74.663753897455877</v>
      </c>
      <c r="F10" s="3">
        <f>[1]EW!AC37</f>
        <v>80.657319183955806</v>
      </c>
      <c r="G10" s="3">
        <f>[1]EW!AD37</f>
        <v>107.49515375707874</v>
      </c>
      <c r="H10" s="14">
        <f>[1]EW!AE37</f>
        <v>88.935105352423122</v>
      </c>
      <c r="I10" s="3">
        <f>[1]EW!AF37</f>
        <v>84.574314054331381</v>
      </c>
      <c r="J10" s="3">
        <f>[1]EW!AG37</f>
        <v>108.8854994806092</v>
      </c>
      <c r="K10" s="3">
        <f>[1]EW!AH37</f>
        <v>108.96266418290355</v>
      </c>
      <c r="L10" s="3">
        <f>[1]EW!AI37</f>
        <v>113.5203245801971</v>
      </c>
      <c r="M10" s="3">
        <f>[1]EW!AJ37</f>
        <v>115.05127221369777</v>
      </c>
      <c r="N10" s="3">
        <f>[1]EW!AK37</f>
        <v>103.36424687262343</v>
      </c>
      <c r="O10" s="3">
        <f>[1]EW!AL37</f>
        <v>112.47549356502616</v>
      </c>
      <c r="P10" s="3">
        <f>[1]EW!AM37</f>
        <v>108.31495871229552</v>
      </c>
      <c r="Q10" s="3">
        <f>[1]EW!AN37</f>
        <v>107.74385289629271</v>
      </c>
      <c r="R10" s="3">
        <f>[1]EW!AO37</f>
        <v>103.43024976842999</v>
      </c>
      <c r="S10" s="3">
        <f>[1]EW!AP37</f>
        <v>108.77703738102602</v>
      </c>
      <c r="T10" s="3">
        <f>[1]EW!AQ37</f>
        <v>93.959843977294611</v>
      </c>
      <c r="U10" s="3">
        <f>[1]EW!AR37</f>
        <v>112.27855875554754</v>
      </c>
      <c r="V10" s="3">
        <f>[1]EW!AS37</f>
        <v>104.43971314965812</v>
      </c>
      <c r="X10" s="18"/>
      <c r="Y10" s="9"/>
      <c r="Z10" s="18"/>
      <c r="AA10" s="9"/>
    </row>
    <row r="11" spans="1:27" x14ac:dyDescent="0.35">
      <c r="B11" s="3"/>
      <c r="C11" s="3"/>
      <c r="D11" s="3"/>
      <c r="E11" s="3"/>
      <c r="F11" s="3"/>
      <c r="G11" s="3"/>
      <c r="H11" s="14"/>
      <c r="I11" s="3"/>
      <c r="J11" s="3"/>
      <c r="K11" s="3"/>
      <c r="L11" s="3"/>
      <c r="M11" s="3"/>
      <c r="N11" s="3"/>
      <c r="O11" s="3"/>
      <c r="P11" s="3"/>
      <c r="Q11" s="3"/>
      <c r="R11" s="3"/>
      <c r="S11" s="3"/>
      <c r="T11" s="3"/>
      <c r="U11" s="3"/>
      <c r="V11" s="3"/>
      <c r="X11" s="11"/>
      <c r="Y11" s="9"/>
      <c r="Z11" s="11"/>
      <c r="AA11" s="9"/>
    </row>
    <row r="12" spans="1:27" x14ac:dyDescent="0.35">
      <c r="B12" s="3"/>
      <c r="C12" s="3"/>
      <c r="D12" s="3"/>
      <c r="E12" s="3"/>
      <c r="F12" s="3"/>
      <c r="G12" s="3"/>
      <c r="H12" s="14"/>
      <c r="I12" s="3"/>
      <c r="J12" s="3"/>
      <c r="K12" s="3"/>
      <c r="L12" s="3"/>
      <c r="M12" s="3"/>
      <c r="N12" s="3"/>
      <c r="O12" s="3"/>
      <c r="P12" s="3"/>
      <c r="Q12" s="3"/>
      <c r="R12" s="3"/>
      <c r="S12" s="3"/>
      <c r="T12" s="3"/>
      <c r="U12" s="3"/>
      <c r="V12" s="3"/>
      <c r="X12" s="11"/>
      <c r="Y12" s="9"/>
      <c r="Z12" s="11"/>
      <c r="AA12" s="9"/>
    </row>
    <row r="13" spans="1:27" x14ac:dyDescent="0.35">
      <c r="A13" s="4" t="s">
        <v>466</v>
      </c>
      <c r="X13" s="11"/>
      <c r="Y13" s="9"/>
      <c r="Z13" s="11"/>
      <c r="AA13" s="9"/>
    </row>
    <row r="14" spans="1:27" x14ac:dyDescent="0.35">
      <c r="A14">
        <f>[1]EW!A69</f>
        <v>2019</v>
      </c>
      <c r="B14" s="3">
        <f>[1]EW!Y69</f>
        <v>90.990531001120559</v>
      </c>
      <c r="C14" s="3">
        <f>[1]EW!Z69</f>
        <v>77.391671265324362</v>
      </c>
      <c r="D14" s="3">
        <f>[1]EW!AA69</f>
        <v>79.614592440827948</v>
      </c>
      <c r="E14" s="3">
        <f>[1]EW!AB69</f>
        <v>70.480487996064127</v>
      </c>
      <c r="F14" s="3">
        <f>[1]EW!AC69</f>
        <v>76.56947143422029</v>
      </c>
      <c r="G14" s="3">
        <f>[1]EW!AD69</f>
        <v>98.924860029937051</v>
      </c>
      <c r="H14" s="14">
        <f>[1]EW!AE69</f>
        <v>83.004256039550413</v>
      </c>
      <c r="I14" s="3">
        <f>[1]EW!AF69</f>
        <v>79.00983055919977</v>
      </c>
      <c r="J14" s="3">
        <f>[1]EW!AG69</f>
        <v>100.54813972360471</v>
      </c>
      <c r="K14" s="3">
        <f>[1]EW!AH69</f>
        <v>100.64025943581511</v>
      </c>
      <c r="L14" s="3">
        <f>[1]EW!AI69</f>
        <v>102.24818218028882</v>
      </c>
      <c r="M14" s="3">
        <f>[1]EW!AJ69</f>
        <v>107.55901375688983</v>
      </c>
      <c r="N14" s="3">
        <f>[1]EW!AK69</f>
        <v>95.494207192490379</v>
      </c>
      <c r="O14" s="3">
        <f>[1]EW!AL69</f>
        <v>105.01556680288427</v>
      </c>
      <c r="P14" s="3">
        <f>[1]EW!AM69</f>
        <v>99.942063711654839</v>
      </c>
      <c r="Q14" s="3">
        <f>[1]EW!AN69</f>
        <v>99.569066263124199</v>
      </c>
      <c r="R14" s="3">
        <f>[1]EW!AO69</f>
        <v>96.318308670828529</v>
      </c>
      <c r="S14" s="3">
        <f>[1]EW!AP69</f>
        <v>101.5610333316011</v>
      </c>
      <c r="T14" s="3">
        <f>[1]EW!AQ69</f>
        <v>86.344167409806275</v>
      </c>
      <c r="U14" s="3">
        <f>[1]EW!AR69</f>
        <v>100.5742773618105</v>
      </c>
      <c r="V14" s="3">
        <f>[1]EW!AS69</f>
        <v>96.750868931012405</v>
      </c>
      <c r="X14" s="18" t="str">
        <f>HLOOKUP(Y14,$L14:$U214,ROW(L$206)-ROW(X14)+1,0)</f>
        <v>SL</v>
      </c>
      <c r="Y14" s="9">
        <f t="shared" ref="Y14:Y18" si="8">MIN(L14:U14)</f>
        <v>86.344167409806275</v>
      </c>
      <c r="Z14" s="18" t="str">
        <f>HLOOKUP(AA14,$L14:$U214,ROW(N$206)-ROW(Z14)+1,0)</f>
        <v>BY</v>
      </c>
      <c r="AA14" s="9">
        <f t="shared" ref="AA14:AA18" si="9">MAX(L14:U14)</f>
        <v>107.55901375688983</v>
      </c>
    </row>
    <row r="15" spans="1:27" x14ac:dyDescent="0.35">
      <c r="A15">
        <f>[1]EW!A70</f>
        <v>2020</v>
      </c>
      <c r="B15" s="3">
        <f>[1]EW!Y70</f>
        <v>90.407825406015505</v>
      </c>
      <c r="C15" s="3">
        <f>[1]EW!Z70</f>
        <v>76.248214624157839</v>
      </c>
      <c r="D15" s="3">
        <f>[1]EW!AA70</f>
        <v>78.784832411724139</v>
      </c>
      <c r="E15" s="3">
        <f>[1]EW!AB70</f>
        <v>69.211207198970726</v>
      </c>
      <c r="F15" s="3">
        <f>[1]EW!AC70</f>
        <v>75.339487835476163</v>
      </c>
      <c r="G15" s="3">
        <f>[1]EW!AD70</f>
        <v>98.601801203539353</v>
      </c>
      <c r="H15" s="14">
        <f>[1]EW!AE70</f>
        <v>82.152739265043934</v>
      </c>
      <c r="I15" s="3">
        <f>[1]EW!AF70</f>
        <v>78.02572547997228</v>
      </c>
      <c r="J15" s="3">
        <f>[1]EW!AG70</f>
        <v>100.20524451618749</v>
      </c>
      <c r="K15" s="3">
        <f>[1]EW!AH70</f>
        <v>100.29623853101009</v>
      </c>
      <c r="L15" s="3">
        <f>[1]EW!AI70</f>
        <v>101.96299328575577</v>
      </c>
      <c r="M15" s="3">
        <f>[1]EW!AJ70</f>
        <v>107.20497484421784</v>
      </c>
      <c r="N15" s="3">
        <f>[1]EW!AK70</f>
        <v>95.250359887145109</v>
      </c>
      <c r="O15" s="3">
        <f>[1]EW!AL70</f>
        <v>104.91075106132566</v>
      </c>
      <c r="P15" s="3">
        <f>[1]EW!AM70</f>
        <v>99.636243066711302</v>
      </c>
      <c r="Q15" s="3">
        <f>[1]EW!AN70</f>
        <v>99.187642959240762</v>
      </c>
      <c r="R15" s="3">
        <f>[1]EW!AO70</f>
        <v>95.907861740333956</v>
      </c>
      <c r="S15" s="3">
        <f>[1]EW!AP70</f>
        <v>101.10847779302981</v>
      </c>
      <c r="T15" s="3">
        <f>[1]EW!AQ70</f>
        <v>85.722577836489549</v>
      </c>
      <c r="U15" s="3">
        <f>[1]EW!AR70</f>
        <v>100.59445035352763</v>
      </c>
      <c r="V15" s="3">
        <f>[1]EW!AS70</f>
        <v>96.294926431927053</v>
      </c>
      <c r="X15" s="18" t="str">
        <f>HLOOKUP(Y15,$L15:$U215,ROW(L$206)-ROW(X15)+1,0)</f>
        <v>SL</v>
      </c>
      <c r="Y15" s="9">
        <f t="shared" si="8"/>
        <v>85.722577836489549</v>
      </c>
      <c r="Z15" s="18" t="str">
        <f>HLOOKUP(AA15,$L15:$U215,ROW(N$206)-ROW(Z15)+1,0)</f>
        <v>BY</v>
      </c>
      <c r="AA15" s="9">
        <f t="shared" si="9"/>
        <v>107.20497484421784</v>
      </c>
    </row>
    <row r="16" spans="1:27" x14ac:dyDescent="0.35">
      <c r="A16">
        <f>[1]EW!A71</f>
        <v>2021</v>
      </c>
      <c r="B16" s="3">
        <f>[1]EW!Y71</f>
        <v>89.83900422455126</v>
      </c>
      <c r="C16" s="3">
        <f>[1]EW!Z71</f>
        <v>75.276150955514623</v>
      </c>
      <c r="D16" s="3">
        <f>[1]EW!AA71</f>
        <v>78.028700699374227</v>
      </c>
      <c r="E16" s="3">
        <f>[1]EW!AB71</f>
        <v>68.107087131253635</v>
      </c>
      <c r="F16" s="3">
        <f>[1]EW!AC71</f>
        <v>74.252637369369197</v>
      </c>
      <c r="G16" s="3">
        <f>[1]EW!AD71</f>
        <v>98.170649263844268</v>
      </c>
      <c r="H16" s="14">
        <f>[1]EW!AE71</f>
        <v>81.364354845339832</v>
      </c>
      <c r="I16" s="3">
        <f>[1]EW!AF71</f>
        <v>77.147712644071248</v>
      </c>
      <c r="J16" s="3">
        <f>[1]EW!AG71</f>
        <v>99.723276639376039</v>
      </c>
      <c r="K16" s="3">
        <f>[1]EW!AH71</f>
        <v>99.811386893919305</v>
      </c>
      <c r="L16" s="3">
        <f>[1]EW!AI71</f>
        <v>101.49966015617447</v>
      </c>
      <c r="M16" s="3">
        <f>[1]EW!AJ71</f>
        <v>106.67723548341908</v>
      </c>
      <c r="N16" s="3">
        <f>[1]EW!AK71</f>
        <v>94.779537366772999</v>
      </c>
      <c r="O16" s="3">
        <f>[1]EW!AL71</f>
        <v>104.66989688379007</v>
      </c>
      <c r="P16" s="3">
        <f>[1]EW!AM71</f>
        <v>99.013152228535574</v>
      </c>
      <c r="Q16" s="3">
        <f>[1]EW!AN71</f>
        <v>98.785208597247191</v>
      </c>
      <c r="R16" s="3">
        <f>[1]EW!AO71</f>
        <v>95.373952538139605</v>
      </c>
      <c r="S16" s="3">
        <f>[1]EW!AP71</f>
        <v>100.54615034956196</v>
      </c>
      <c r="T16" s="3">
        <f>[1]EW!AQ71</f>
        <v>85.124047463666869</v>
      </c>
      <c r="U16" s="3">
        <f>[1]EW!AR71</f>
        <v>100.61242481595598</v>
      </c>
      <c r="V16" s="3">
        <f>[1]EW!AS71</f>
        <v>95.743134598916214</v>
      </c>
      <c r="X16" s="18" t="str">
        <f>HLOOKUP(Y16,$L16:$U216,ROW(L$206)-ROW(X16)+1,0)</f>
        <v>SL</v>
      </c>
      <c r="Y16" s="9">
        <f t="shared" si="8"/>
        <v>85.124047463666869</v>
      </c>
      <c r="Z16" s="18" t="str">
        <f>HLOOKUP(AA16,$L16:$U216,ROW(N$206)-ROW(Z16)+1,0)</f>
        <v>BY</v>
      </c>
      <c r="AA16" s="9">
        <f t="shared" si="9"/>
        <v>106.67723548341908</v>
      </c>
    </row>
    <row r="17" spans="1:27" x14ac:dyDescent="0.35">
      <c r="A17">
        <f>[1]EW!A72</f>
        <v>2022</v>
      </c>
      <c r="B17" s="3">
        <f>[1]EW!Y72</f>
        <v>89.923818516022052</v>
      </c>
      <c r="C17" s="3">
        <f>[1]EW!Z72</f>
        <v>74.913834381275308</v>
      </c>
      <c r="D17" s="3">
        <f>[1]EW!AA72</f>
        <v>78.00757667589167</v>
      </c>
      <c r="E17" s="3">
        <f>[1]EW!AB72</f>
        <v>67.709622084496615</v>
      </c>
      <c r="F17" s="3">
        <f>[1]EW!AC72</f>
        <v>73.931278981804297</v>
      </c>
      <c r="G17" s="3">
        <f>[1]EW!AD72</f>
        <v>99.366552767993099</v>
      </c>
      <c r="H17" s="14">
        <f>[1]EW!AE72</f>
        <v>81.465142284859397</v>
      </c>
      <c r="I17" s="3">
        <f>[1]EW!AF72</f>
        <v>76.973739181608821</v>
      </c>
      <c r="J17" s="3">
        <f>[1]EW!AG72</f>
        <v>100.04091851616947</v>
      </c>
      <c r="K17" s="3">
        <f>[1]EW!AH72</f>
        <v>100.07918818644805</v>
      </c>
      <c r="L17" s="3">
        <f>[1]EW!AI72</f>
        <v>101.82057921633938</v>
      </c>
      <c r="M17" s="3">
        <f>[1]EW!AJ72</f>
        <v>107.04168509809968</v>
      </c>
      <c r="N17" s="3">
        <f>[1]EW!AK72</f>
        <v>94.779765367993519</v>
      </c>
      <c r="O17" s="3">
        <f>[1]EW!AL72</f>
        <v>105.63012194072523</v>
      </c>
      <c r="P17" s="3">
        <f>[1]EW!AM72</f>
        <v>99.223203287326399</v>
      </c>
      <c r="Q17" s="3">
        <f>[1]EW!AN72</f>
        <v>99.157887969935416</v>
      </c>
      <c r="R17" s="3">
        <f>[1]EW!AO72</f>
        <v>95.496872305758487</v>
      </c>
      <c r="S17" s="3">
        <f>[1]EW!AP72</f>
        <v>100.65991662173515</v>
      </c>
      <c r="T17" s="3">
        <f>[1]EW!AQ72</f>
        <v>84.977837720534524</v>
      </c>
      <c r="U17" s="3">
        <f>[1]EW!AR72</f>
        <v>101.06472765233518</v>
      </c>
      <c r="V17" s="3">
        <f>[1]EW!AS72</f>
        <v>95.97410316469454</v>
      </c>
      <c r="X17" s="18" t="str">
        <f>HLOOKUP(Y17,$L17:$U217,ROW(L$206)-ROW(X17)+1,0)</f>
        <v>SL</v>
      </c>
      <c r="Y17" s="9">
        <f t="shared" si="8"/>
        <v>84.977837720534524</v>
      </c>
      <c r="Z17" s="18" t="str">
        <f>HLOOKUP(AA17,$L17:$U217,ROW(N$206)-ROW(Z17)+1,0)</f>
        <v>BY</v>
      </c>
      <c r="AA17" s="9">
        <f t="shared" si="9"/>
        <v>107.04168509809968</v>
      </c>
    </row>
    <row r="18" spans="1:27" x14ac:dyDescent="0.35">
      <c r="A18">
        <f>[1]EW!A73</f>
        <v>2023</v>
      </c>
      <c r="B18" s="3">
        <f>[1]EW!Y73</f>
        <v>90.223244377614591</v>
      </c>
      <c r="C18" s="3">
        <f>[1]EW!Z73</f>
        <v>74.796012350263126</v>
      </c>
      <c r="D18" s="3">
        <f>[1]EW!AA73</f>
        <v>78.304990346462432</v>
      </c>
      <c r="E18" s="3">
        <f>[1]EW!AB73</f>
        <v>67.516598470250443</v>
      </c>
      <c r="F18" s="3">
        <f>[1]EW!AC73</f>
        <v>73.794806126629581</v>
      </c>
      <c r="G18" s="3">
        <f>[1]EW!AD73</f>
        <v>101.09677488884779</v>
      </c>
      <c r="H18" s="14">
        <f>[1]EW!AE73</f>
        <v>81.868461179251923</v>
      </c>
      <c r="I18" s="3">
        <f>[1]EW!AF73</f>
        <v>77.044142562184149</v>
      </c>
      <c r="J18" s="3">
        <f>[1]EW!AG73</f>
        <v>100.66413987475022</v>
      </c>
      <c r="K18" s="3">
        <f>[1]EW!AH73</f>
        <v>100.63958821360011</v>
      </c>
      <c r="L18" s="3">
        <f>[1]EW!AI73</f>
        <v>102.46810499568811</v>
      </c>
      <c r="M18" s="3">
        <f>[1]EW!AJ73</f>
        <v>107.72465716761677</v>
      </c>
      <c r="N18" s="3">
        <f>[1]EW!AK73</f>
        <v>95.562835559866642</v>
      </c>
      <c r="O18" s="3">
        <f>[1]EW!AL73</f>
        <v>107.43123197815198</v>
      </c>
      <c r="P18" s="3">
        <f>[1]EW!AM73</f>
        <v>99.877298860237033</v>
      </c>
      <c r="Q18" s="3">
        <f>[1]EW!AN73</f>
        <v>99.706470896192016</v>
      </c>
      <c r="R18" s="3">
        <f>[1]EW!AO73</f>
        <v>95.854920515646029</v>
      </c>
      <c r="S18" s="3">
        <f>[1]EW!AP73</f>
        <v>101.00836765610093</v>
      </c>
      <c r="T18" s="3">
        <f>[1]EW!AQ73</f>
        <v>84.876953718373201</v>
      </c>
      <c r="U18" s="3">
        <f>[1]EW!AR73</f>
        <v>101.63857350655641</v>
      </c>
      <c r="V18" s="3">
        <f>[1]EW!AS73</f>
        <v>96.49986099698468</v>
      </c>
      <c r="X18" s="18" t="str">
        <f>HLOOKUP(Y18,$L18:$U218,ROW(L$206)-ROW(X18)+1,0)</f>
        <v>SL</v>
      </c>
      <c r="Y18" s="9">
        <f t="shared" si="8"/>
        <v>84.876953718373201</v>
      </c>
      <c r="Z18" s="18" t="str">
        <f>HLOOKUP(AA18,$L18:$U218,ROW(N$206)-ROW(Z18)+1,0)</f>
        <v>BY</v>
      </c>
      <c r="AA18" s="9">
        <f t="shared" si="9"/>
        <v>107.72465716761677</v>
      </c>
    </row>
    <row r="19" spans="1:27" x14ac:dyDescent="0.35">
      <c r="A19">
        <f>A18+1</f>
        <v>2024</v>
      </c>
      <c r="B19" s="3">
        <f>[1]EW!Y74</f>
        <v>89.788052824267666</v>
      </c>
      <c r="C19" s="3">
        <f>[1]EW!Z74</f>
        <v>74.056188712412421</v>
      </c>
      <c r="D19" s="3">
        <f>[1]EW!AA74</f>
        <v>78.011036193385081</v>
      </c>
      <c r="E19" s="3">
        <f>[1]EW!AB74</f>
        <v>66.87472962705607</v>
      </c>
      <c r="F19" s="3">
        <f>[1]EW!AC74</f>
        <v>72.98052437403453</v>
      </c>
      <c r="G19" s="3">
        <f>[1]EW!AD74</f>
        <v>101.83030349899865</v>
      </c>
      <c r="H19" s="14">
        <f>[1]EW!AE74</f>
        <v>81.585700869333266</v>
      </c>
      <c r="I19" s="3">
        <f>[1]EW!AF74</f>
        <v>76.506398813183978</v>
      </c>
      <c r="J19" s="3">
        <f>[1]EW!AG74</f>
        <v>100.59022821074417</v>
      </c>
      <c r="K19" s="3">
        <f>[1]EW!AH74</f>
        <v>100.51985501558944</v>
      </c>
      <c r="L19" s="3">
        <f>[1]EW!AI74</f>
        <v>102.34043585606307</v>
      </c>
      <c r="M19" s="3">
        <f>[1]EW!AJ74</f>
        <v>107.80417692031172</v>
      </c>
      <c r="N19" s="3">
        <f>[1]EW!AK74</f>
        <v>96.042550127839007</v>
      </c>
      <c r="O19" s="3">
        <f>[1]EW!AL74</f>
        <v>108.34025181624101</v>
      </c>
      <c r="P19" s="3">
        <f>[1]EW!AM74</f>
        <v>99.817456244532124</v>
      </c>
      <c r="Q19" s="3">
        <f>[1]EW!AN74</f>
        <v>99.388358351756267</v>
      </c>
      <c r="R19" s="3">
        <f>[1]EW!AO74</f>
        <v>95.615070942822129</v>
      </c>
      <c r="S19" s="3">
        <f>[1]EW!AP74</f>
        <v>100.63919192031537</v>
      </c>
      <c r="T19" s="3">
        <f>[1]EW!AQ74</f>
        <v>84.142013762628125</v>
      </c>
      <c r="U19" s="3">
        <f>[1]EW!AR74</f>
        <v>101.68783244656669</v>
      </c>
      <c r="V19" s="3">
        <f>[1]EW!AS74</f>
        <v>96.344174295970333</v>
      </c>
      <c r="X19" s="18"/>
      <c r="Y19" s="9"/>
      <c r="Z19" s="18"/>
      <c r="AA19" s="9"/>
    </row>
    <row r="20" spans="1:27" x14ac:dyDescent="0.35">
      <c r="A20">
        <f>A19+1</f>
        <v>2025</v>
      </c>
      <c r="B20" s="3">
        <f>[1]EW!Y75</f>
        <v>89.299522505395785</v>
      </c>
      <c r="C20" s="3">
        <f>[1]EW!Z75</f>
        <v>74.286599076417801</v>
      </c>
      <c r="D20" s="3">
        <f>[1]EW!AA75</f>
        <v>77.353989954293723</v>
      </c>
      <c r="E20" s="3">
        <f>[1]EW!AB75</f>
        <v>65.969313680184499</v>
      </c>
      <c r="F20" s="3">
        <f>[1]EW!AC75</f>
        <v>71.843847492571427</v>
      </c>
      <c r="G20" s="3">
        <f>[1]EW!AD75</f>
        <v>103.88624738478431</v>
      </c>
      <c r="H20" s="14">
        <f>[1]EW!AE75</f>
        <v>81.482643442437151</v>
      </c>
      <c r="I20" s="3">
        <f>[1]EW!AF75</f>
        <v>75.861655288154026</v>
      </c>
      <c r="J20" s="3">
        <f>[1]EW!AG75</f>
        <v>100.68199989391209</v>
      </c>
      <c r="K20" s="3">
        <f>[1]EW!AH75</f>
        <v>100.5001616328524</v>
      </c>
      <c r="L20" s="3">
        <f>[1]EW!AI75</f>
        <v>102.36142109190358</v>
      </c>
      <c r="M20" s="3">
        <f>[1]EW!AJ75</f>
        <v>108.52231069241888</v>
      </c>
      <c r="N20" s="3">
        <f>[1]EW!AK75</f>
        <v>94.756281242280068</v>
      </c>
      <c r="O20" s="3">
        <f>[1]EW!AL75</f>
        <v>109.1590265035</v>
      </c>
      <c r="P20" s="3">
        <f>[1]EW!AM75</f>
        <v>100.31785233218007</v>
      </c>
      <c r="Q20" s="3">
        <f>[1]EW!AN75</f>
        <v>99.828490907950524</v>
      </c>
      <c r="R20" s="3">
        <f>[1]EW!AO75</f>
        <v>94.918867833848211</v>
      </c>
      <c r="S20" s="3">
        <f>[1]EW!AP75</f>
        <v>100.38403341171515</v>
      </c>
      <c r="T20" s="3">
        <f>[1]EW!AQ75</f>
        <v>81.772464731863749</v>
      </c>
      <c r="U20" s="3">
        <f>[1]EW!AR75</f>
        <v>101.44049790158137</v>
      </c>
      <c r="V20" s="3">
        <f>[1]EW!AS75</f>
        <v>96.306096060695637</v>
      </c>
      <c r="X20" s="18"/>
      <c r="Y20" s="9"/>
      <c r="Z20" s="18"/>
      <c r="AA20" s="9"/>
    </row>
    <row r="21" spans="1:27" x14ac:dyDescent="0.35">
      <c r="X21" s="11"/>
      <c r="Y21" s="9"/>
      <c r="Z21" s="11"/>
      <c r="AA21" s="9"/>
    </row>
    <row r="22" spans="1:27" x14ac:dyDescent="0.35">
      <c r="X22" s="11"/>
      <c r="Y22" s="9"/>
      <c r="Z22" s="11"/>
      <c r="AA22" s="9"/>
    </row>
    <row r="23" spans="1:27" x14ac:dyDescent="0.35">
      <c r="A23" s="4" t="s">
        <v>467</v>
      </c>
      <c r="X23" s="11"/>
      <c r="Y23" s="9"/>
      <c r="Z23" s="11"/>
      <c r="AA23" s="9"/>
    </row>
    <row r="24" spans="1:27" x14ac:dyDescent="0.35">
      <c r="A24" s="7">
        <f>[1]Ausländer!A28</f>
        <v>2019</v>
      </c>
      <c r="B24" s="3">
        <f>[1]Ausländer!B28</f>
        <v>4.8253708423639354</v>
      </c>
      <c r="C24" s="3">
        <f>[1]Ausländer!C28</f>
        <v>4.5836707777391732</v>
      </c>
      <c r="D24" s="3">
        <f>[1]Ausländer!D28</f>
        <v>4.9889152122944207</v>
      </c>
      <c r="E24" s="3">
        <f>[1]Ausländer!E28</f>
        <v>4.9918421186508422</v>
      </c>
      <c r="F24" s="3">
        <f>[1]Ausländer!F28</f>
        <v>5.0688830461374703</v>
      </c>
      <c r="G24" s="3">
        <f>[1]Ausländer!G28</f>
        <v>18.884549454918425</v>
      </c>
      <c r="H24" s="14">
        <f>[1]Ausländer!H28</f>
        <v>8.0715894977687945</v>
      </c>
      <c r="I24" s="3">
        <f>[1]Ausländer!I28</f>
        <v>4.9182493951635413</v>
      </c>
      <c r="J24" s="3">
        <f>[1]Ausländer!J28</f>
        <v>13.645012657686728</v>
      </c>
      <c r="K24" s="3">
        <f>[1]Ausländer!K28</f>
        <v>13.358567420662165</v>
      </c>
      <c r="L24" s="3">
        <f>[1]Ausländer!L28</f>
        <v>15.708918856209186</v>
      </c>
      <c r="M24" s="3">
        <f>[1]Ausländer!M28</f>
        <v>13.383026242280105</v>
      </c>
      <c r="N24" s="3">
        <f>[1]Ausländer!N28</f>
        <v>18.332810433752535</v>
      </c>
      <c r="O24" s="3">
        <f>[1]Ausländer!O28</f>
        <v>16.480878595565812</v>
      </c>
      <c r="P24" s="3">
        <f>[1]Ausländer!P28</f>
        <v>16.380102103810053</v>
      </c>
      <c r="Q24" s="3">
        <f>[1]Ausländer!Q28</f>
        <v>9.532452815638603</v>
      </c>
      <c r="R24" s="3">
        <f>[1]Ausländer!R28</f>
        <v>13.442935359412653</v>
      </c>
      <c r="S24" s="3">
        <f>[1]Ausländer!S28</f>
        <v>11.284734533940892</v>
      </c>
      <c r="T24" s="3">
        <f>[1]Ausländer!T28</f>
        <v>11.260870356772241</v>
      </c>
      <c r="U24" s="3">
        <f>[1]Ausländer!U28</f>
        <v>8.2255866146388428</v>
      </c>
      <c r="V24" s="3">
        <f>[1]Ausländer!V28</f>
        <v>0</v>
      </c>
      <c r="X24" s="18" t="str">
        <f>HLOOKUP(Y24,$L24:$U221,ROW(L$206)-ROW(X24)+1,0)</f>
        <v>SH</v>
      </c>
      <c r="Y24" s="9">
        <f t="shared" ref="Y24:Y27" si="10">MIN(L24:U24)</f>
        <v>8.2255866146388428</v>
      </c>
      <c r="Z24" s="18" t="str">
        <f>HLOOKUP(AA24,$L24:$U221,ROW(N$206)-ROW(Z24)+1,0)</f>
        <v>HB</v>
      </c>
      <c r="AA24" s="9">
        <f t="shared" ref="AA24:AA27" si="11">MAX(L24:U24)</f>
        <v>18.332810433752535</v>
      </c>
    </row>
    <row r="25" spans="1:27" x14ac:dyDescent="0.35">
      <c r="A25" s="7">
        <f>[1]Ausländer!A29</f>
        <v>2020</v>
      </c>
      <c r="B25" s="3">
        <f>[1]Ausländer!B29</f>
        <v>5.0662146019643126</v>
      </c>
      <c r="C25" s="3">
        <f>[1]Ausländer!C29</f>
        <v>4.7146986310902559</v>
      </c>
      <c r="D25" s="3">
        <f>[1]Ausländer!D29</f>
        <v>5.2133668072676889</v>
      </c>
      <c r="E25" s="3">
        <f>[1]Ausländer!E29</f>
        <v>5.1715634403284128</v>
      </c>
      <c r="F25" s="3">
        <f>[1]Ausländer!F29</f>
        <v>5.2939428476853578</v>
      </c>
      <c r="G25" s="3">
        <f>[1]Ausländer!G29</f>
        <v>19.413383368013985</v>
      </c>
      <c r="H25" s="14">
        <f>[1]Ausländer!H29</f>
        <v>8.3634655761360417</v>
      </c>
      <c r="I25" s="3">
        <f>[1]Ausländer!I29</f>
        <v>5.1259155560935792</v>
      </c>
      <c r="J25" s="3">
        <f>[1]Ausländer!J29</f>
        <v>13.942822672369036</v>
      </c>
      <c r="K25" s="3">
        <f>[1]Ausländer!K29</f>
        <v>13.643335480419436</v>
      </c>
      <c r="L25" s="3">
        <f>[1]Ausländer!L29</f>
        <v>15.961798348526028</v>
      </c>
      <c r="M25" s="3">
        <f>[1]Ausländer!M29</f>
        <v>13.647336447245983</v>
      </c>
      <c r="N25" s="3">
        <f>[1]Ausländer!N29</f>
        <v>18.780282840629621</v>
      </c>
      <c r="O25" s="3">
        <f>[1]Ausländer!O29</f>
        <v>16.689587245778885</v>
      </c>
      <c r="P25" s="3">
        <f>[1]Ausländer!P29</f>
        <v>16.722763442759273</v>
      </c>
      <c r="Q25" s="3">
        <f>[1]Ausländer!Q29</f>
        <v>9.7889420723721834</v>
      </c>
      <c r="R25" s="3">
        <f>[1]Ausländer!R29</f>
        <v>13.732613842825502</v>
      </c>
      <c r="S25" s="3">
        <f>[1]Ausländer!S29</f>
        <v>11.649069235064074</v>
      </c>
      <c r="T25" s="3">
        <f>[1]Ausländer!T29</f>
        <v>11.633495325433639</v>
      </c>
      <c r="U25" s="3">
        <f>[1]Ausländer!U29</f>
        <v>8.5124327388347485</v>
      </c>
      <c r="V25" s="3">
        <f>[1]Ausländer!V29</f>
        <v>0</v>
      </c>
      <c r="X25" s="18" t="str">
        <f>HLOOKUP(Y25,$L25:$U222,ROW(L$206)-ROW(X25)+1,0)</f>
        <v>SH</v>
      </c>
      <c r="Y25" s="9">
        <f t="shared" si="10"/>
        <v>8.5124327388347485</v>
      </c>
      <c r="Z25" s="18" t="str">
        <f>HLOOKUP(AA25,$L25:$U222,ROW(N$206)-ROW(Z25)+1,0)</f>
        <v>HB</v>
      </c>
      <c r="AA25" s="9">
        <f t="shared" si="11"/>
        <v>18.780282840629621</v>
      </c>
    </row>
    <row r="26" spans="1:27" x14ac:dyDescent="0.35">
      <c r="A26" s="7">
        <f>[1]Ausländer!A30</f>
        <v>2021</v>
      </c>
      <c r="B26" s="3">
        <f>[1]Ausländer!B30</f>
        <v>5.325531570703145</v>
      </c>
      <c r="C26" s="3">
        <f>[1]Ausländer!C30</f>
        <v>4.8984864370281951</v>
      </c>
      <c r="D26" s="3">
        <f>[1]Ausländer!D30</f>
        <v>5.4962849125870505</v>
      </c>
      <c r="E26" s="3">
        <f>[1]Ausländer!E30</f>
        <v>5.4543765911146318</v>
      </c>
      <c r="F26" s="3">
        <f>[1]Ausländer!F30</f>
        <v>5.6084273249627579</v>
      </c>
      <c r="G26" s="3">
        <f>[1]Ausländer!G30</f>
        <v>19.882177629822547</v>
      </c>
      <c r="H26" s="14">
        <f>[1]Ausländer!H30</f>
        <v>8.6875796467725213</v>
      </c>
      <c r="I26" s="3">
        <f>[1]Ausländer!I30</f>
        <v>5.3961784961835582</v>
      </c>
      <c r="J26" s="3">
        <f>[1]Ausländer!J30</f>
        <v>14.23445585402269</v>
      </c>
      <c r="K26" s="3">
        <f>[1]Ausländer!K30</f>
        <v>13.925216168990943</v>
      </c>
      <c r="L26" s="3">
        <f>[1]Ausländer!L30</f>
        <v>16.215066201672997</v>
      </c>
      <c r="M26" s="3">
        <f>[1]Ausländer!M30</f>
        <v>13.913759426734757</v>
      </c>
      <c r="N26" s="3">
        <f>[1]Ausländer!N30</f>
        <v>19.178766823382677</v>
      </c>
      <c r="O26" s="3">
        <f>[1]Ausländer!O30</f>
        <v>17.04547845977271</v>
      </c>
      <c r="P26" s="3">
        <f>[1]Ausländer!P30</f>
        <v>16.998941546079923</v>
      </c>
      <c r="Q26" s="3">
        <f>[1]Ausländer!Q30</f>
        <v>10.082211031853625</v>
      </c>
      <c r="R26" s="3">
        <f>[1]Ausländer!R30</f>
        <v>14.009370445801611</v>
      </c>
      <c r="S26" s="3">
        <f>[1]Ausländer!S30</f>
        <v>12.007932843835787</v>
      </c>
      <c r="T26" s="3">
        <f>[1]Ausländer!T30</f>
        <v>12.08600750633156</v>
      </c>
      <c r="U26" s="3">
        <f>[1]Ausländer!U30</f>
        <v>8.7741904513722204</v>
      </c>
      <c r="V26" s="3">
        <f>[1]Ausländer!V30</f>
        <v>0</v>
      </c>
      <c r="X26" s="18" t="str">
        <f>HLOOKUP(Y26,$L26:$U223,ROW(L$206)-ROW(X26)+1,0)</f>
        <v>SH</v>
      </c>
      <c r="Y26" s="9">
        <f t="shared" si="10"/>
        <v>8.7741904513722204</v>
      </c>
      <c r="Z26" s="18" t="str">
        <f>HLOOKUP(AA26,$L26:$U223,ROW(N$206)-ROW(Z26)+1,0)</f>
        <v>HB</v>
      </c>
      <c r="AA26" s="9">
        <f t="shared" si="11"/>
        <v>19.178766823382677</v>
      </c>
    </row>
    <row r="27" spans="1:27" x14ac:dyDescent="0.35">
      <c r="A27" s="7">
        <f>[1]Ausländer!A31</f>
        <v>2022</v>
      </c>
      <c r="B27" s="3">
        <f>[1]Ausländer!B31</f>
        <v>5.5137463695668183</v>
      </c>
      <c r="C27" s="3">
        <f>[1]Ausländer!C31</f>
        <v>4.6214207206620683</v>
      </c>
      <c r="D27" s="3">
        <f>[1]Ausländer!D31</f>
        <v>6.0514368782272827</v>
      </c>
      <c r="E27" s="3">
        <f>[1]Ausländer!E31</f>
        <v>5.6090325069194709</v>
      </c>
      <c r="F27" s="3">
        <f>[1]Ausländer!F31</f>
        <v>6.3073991053717995</v>
      </c>
      <c r="G27" s="3">
        <f>[1]Ausländer!G31</f>
        <v>19.517802700469673</v>
      </c>
      <c r="H27" s="14">
        <f>[1]Ausländer!H31</f>
        <v>8.8309160839984422</v>
      </c>
      <c r="I27" s="3">
        <f>[1]Ausländer!I31</f>
        <v>5.7275578335182358</v>
      </c>
      <c r="J27" s="3">
        <f>[1]Ausländer!J31</f>
        <v>14.31519373936769</v>
      </c>
      <c r="K27" s="3">
        <f>[1]Ausländer!K31</f>
        <v>14.034434843890311</v>
      </c>
      <c r="L27" s="3">
        <f>[1]Ausländer!L31</f>
        <v>16.475236094397701</v>
      </c>
      <c r="M27" s="3">
        <f>[1]Ausländer!M31</f>
        <v>14.032729418687614</v>
      </c>
      <c r="N27" s="3">
        <f>[1]Ausländer!N31</f>
        <v>20.577057026506012</v>
      </c>
      <c r="O27" s="3">
        <f>[1]Ausländer!O31</f>
        <v>16.932173214540878</v>
      </c>
      <c r="P27" s="3">
        <f>[1]Ausländer!P31</f>
        <v>16.509491752802269</v>
      </c>
      <c r="Q27" s="3">
        <f>[1]Ausländer!Q31</f>
        <v>10.06453288756399</v>
      </c>
      <c r="R27" s="3">
        <f>[1]Ausländer!R31</f>
        <v>14.219273583522929</v>
      </c>
      <c r="S27" s="3">
        <f>[1]Ausländer!S31</f>
        <v>12.214415619457565</v>
      </c>
      <c r="T27" s="3">
        <f>[1]Ausländer!T31</f>
        <v>13.11456192236966</v>
      </c>
      <c r="U27" s="3">
        <f>[1]Ausländer!U31</f>
        <v>8.6899349949461797</v>
      </c>
      <c r="V27" s="3">
        <f>[1]Ausländer!V31</f>
        <v>0</v>
      </c>
      <c r="X27" s="18" t="str">
        <f>HLOOKUP(Y27,$L27:$U224,ROW(L$206)-ROW(X27)+1,0)</f>
        <v>SH</v>
      </c>
      <c r="Y27" s="9">
        <f t="shared" si="10"/>
        <v>8.6899349949461797</v>
      </c>
      <c r="Z27" s="18" t="str">
        <f>HLOOKUP(AA27,$L27:$U224,ROW(N$206)-ROW(Z27)+1,0)</f>
        <v>HB</v>
      </c>
      <c r="AA27" s="9">
        <f t="shared" si="11"/>
        <v>20.577057026506012</v>
      </c>
    </row>
    <row r="28" spans="1:27" x14ac:dyDescent="0.35">
      <c r="A28">
        <f t="shared" ref="A28:A29" si="12">A27+1</f>
        <v>2023</v>
      </c>
      <c r="B28" s="3">
        <f>[1]Ausländer!B32</f>
        <v>6.5871523076995482</v>
      </c>
      <c r="C28" s="3">
        <f>[1]Ausländer!C32</f>
        <v>5.7019298751779433</v>
      </c>
      <c r="D28" s="3">
        <f>[1]Ausländer!D32</f>
        <v>7.3336857233669148</v>
      </c>
      <c r="E28" s="3">
        <f>[1]Ausländer!E32</f>
        <v>6.8145505854740955</v>
      </c>
      <c r="F28" s="3">
        <f>[1]Ausländer!F32</f>
        <v>7.5904291754257507</v>
      </c>
      <c r="G28" s="3">
        <f>[1]Ausländer!G32</f>
        <v>21.265280866933121</v>
      </c>
      <c r="H28" s="14">
        <f>[1]Ausländer!H32</f>
        <v>10.178057289834969</v>
      </c>
      <c r="I28" s="3">
        <f>[1]Ausländer!I32</f>
        <v>6.9279957953749127</v>
      </c>
      <c r="J28" s="3">
        <f>[1]Ausländer!J32</f>
        <v>15.442394798576482</v>
      </c>
      <c r="K28" s="3">
        <f>[1]Ausländer!K32</f>
        <v>15.12631067640412</v>
      </c>
      <c r="L28" s="3">
        <f>[1]Ausländer!L32</f>
        <v>17.608289354867313</v>
      </c>
      <c r="M28" s="3">
        <f>[1]Ausländer!M32</f>
        <v>15.08514991145152</v>
      </c>
      <c r="N28" s="3">
        <f>[1]Ausländer!N32</f>
        <v>21.847464341747148</v>
      </c>
      <c r="O28" s="3">
        <f>[1]Ausländer!O32</f>
        <v>18.418346962439255</v>
      </c>
      <c r="P28" s="3">
        <f>[1]Ausländer!P32</f>
        <v>17.725455196857446</v>
      </c>
      <c r="Q28" s="3">
        <f>[1]Ausländer!Q32</f>
        <v>11.15826934037359</v>
      </c>
      <c r="R28" s="3">
        <f>[1]Ausländer!R32</f>
        <v>15.241057041393544</v>
      </c>
      <c r="S28" s="3">
        <f>[1]Ausländer!S32</f>
        <v>13.256732863573903</v>
      </c>
      <c r="T28" s="3">
        <f>[1]Ausländer!T32</f>
        <v>14.330843293328819</v>
      </c>
      <c r="U28" s="3">
        <f>[1]Ausländer!U32</f>
        <v>9.660065378178242</v>
      </c>
      <c r="V28" s="3">
        <f>[1]Ausländer!V32</f>
        <v>0</v>
      </c>
      <c r="X28" s="18" t="str">
        <f t="shared" ref="X28:X29" si="13">HLOOKUP(Y28,$L28:$U225,ROW(L$206)-ROW(X28)+1,0)</f>
        <v>SH</v>
      </c>
      <c r="Y28" s="9">
        <f t="shared" ref="Y28:Y29" si="14">MIN(L28:U28)</f>
        <v>9.660065378178242</v>
      </c>
      <c r="Z28" s="18" t="str">
        <f t="shared" ref="Z28:Z29" si="15">HLOOKUP(AA28,$L28:$U225,ROW(N$206)-ROW(Z28)+1,0)</f>
        <v>HB</v>
      </c>
      <c r="AA28" s="9">
        <f t="shared" ref="AA28:AA29" si="16">MAX(L28:U28)</f>
        <v>21.847464341747148</v>
      </c>
    </row>
    <row r="29" spans="1:27" x14ac:dyDescent="0.35">
      <c r="A29">
        <f t="shared" si="12"/>
        <v>2024</v>
      </c>
      <c r="B29" s="3">
        <f>[1]Ausländer!B33</f>
        <v>7.0341828904768571</v>
      </c>
      <c r="C29" s="3">
        <f>[1]Ausländer!C33</f>
        <v>6.1621290262396888</v>
      </c>
      <c r="D29" s="3">
        <f>[1]Ausländer!D33</f>
        <v>7.9260111506423518</v>
      </c>
      <c r="E29" s="3">
        <f>[1]Ausländer!E33</f>
        <v>7.3895697552058701</v>
      </c>
      <c r="F29" s="3">
        <f>[1]Ausländer!F33</f>
        <v>8.1432016147475714</v>
      </c>
      <c r="G29" s="3">
        <f>[1]Ausländer!G33</f>
        <v>22.178205101334495</v>
      </c>
      <c r="H29" s="14">
        <f>[1]Ausländer!H33</f>
        <v>10.820843473716858</v>
      </c>
      <c r="I29" s="3">
        <f>[1]Ausländer!I33</f>
        <v>7.463412801096009</v>
      </c>
      <c r="J29" s="3">
        <f>[1]Ausländer!J33</f>
        <v>15.928082894787723</v>
      </c>
      <c r="K29" s="3">
        <f>[1]Ausländer!K33</f>
        <v>15.587479214978641</v>
      </c>
      <c r="L29" s="3">
        <f>[1]Ausländer!L33</f>
        <v>18.085213633818366</v>
      </c>
      <c r="M29" s="3">
        <f>[1]Ausländer!M33</f>
        <v>15.511232129567688</v>
      </c>
      <c r="N29" s="3">
        <f>[1]Ausländer!N33</f>
        <v>22.533846381193804</v>
      </c>
      <c r="O29" s="3">
        <f>[1]Ausländer!O33</f>
        <v>19.073966079024014</v>
      </c>
      <c r="P29" s="3">
        <f>[1]Ausländer!P33</f>
        <v>18.269476281324863</v>
      </c>
      <c r="Q29" s="3">
        <f>[1]Ausländer!Q33</f>
        <v>11.541731074182469</v>
      </c>
      <c r="R29" s="3">
        <f>[1]Ausländer!R33</f>
        <v>15.67489203226431</v>
      </c>
      <c r="S29" s="3">
        <f>[1]Ausländer!S33</f>
        <v>13.728925421200833</v>
      </c>
      <c r="T29" s="3">
        <f>[1]Ausländer!T33</f>
        <v>14.911745603073356</v>
      </c>
      <c r="U29" s="3">
        <f>[1]Ausländer!U33</f>
        <v>10.147613957704744</v>
      </c>
      <c r="V29" s="3">
        <f>[1]Ausländer!V33</f>
        <v>0</v>
      </c>
      <c r="X29" s="18" t="str">
        <f t="shared" si="13"/>
        <v>SH</v>
      </c>
      <c r="Y29" s="9">
        <f t="shared" si="14"/>
        <v>10.147613957704744</v>
      </c>
      <c r="Z29" s="18" t="str">
        <f t="shared" si="15"/>
        <v>HB</v>
      </c>
      <c r="AA29" s="9">
        <f t="shared" si="16"/>
        <v>22.533846381193804</v>
      </c>
    </row>
    <row r="30" spans="1:27" x14ac:dyDescent="0.35">
      <c r="A30">
        <f>A29+1</f>
        <v>2025</v>
      </c>
      <c r="X30" s="11"/>
      <c r="Y30" s="9"/>
      <c r="Z30" s="11"/>
      <c r="AA30" s="9"/>
    </row>
    <row r="31" spans="1:27" x14ac:dyDescent="0.35">
      <c r="X31" s="11"/>
      <c r="Y31" s="9"/>
      <c r="Z31" s="11"/>
      <c r="AA31" s="9"/>
    </row>
    <row r="32" spans="1:27" x14ac:dyDescent="0.35">
      <c r="A32" s="4" t="s">
        <v>468</v>
      </c>
      <c r="X32" s="11"/>
      <c r="Y32" s="9"/>
      <c r="Z32" s="11"/>
      <c r="AA32" s="9"/>
    </row>
    <row r="33" spans="1:27" x14ac:dyDescent="0.35">
      <c r="A33">
        <f>[1]Ausländer!A47</f>
        <v>2019</v>
      </c>
      <c r="B33" s="3">
        <f>[1]Ausländer!B47</f>
        <v>1.61</v>
      </c>
      <c r="C33" s="3">
        <f>[1]Ausländer!C47</f>
        <v>1.5</v>
      </c>
      <c r="D33" s="3">
        <f>[1]Ausländer!D47</f>
        <v>1.49</v>
      </c>
      <c r="E33" s="3">
        <f>[1]Ausländer!E47</f>
        <v>1.75</v>
      </c>
      <c r="F33" s="3">
        <f>[1]Ausländer!F47</f>
        <v>1.54</v>
      </c>
      <c r="G33" s="3">
        <f>[1]Ausländer!G47</f>
        <v>2.78</v>
      </c>
      <c r="H33" s="14">
        <f>[1]Ausländer!H47</f>
        <v>1.84</v>
      </c>
      <c r="I33" s="3">
        <f>[1]Ausländer!I47</f>
        <v>1.5695136560565126</v>
      </c>
      <c r="J33" s="3">
        <f>[1]Ausländer!J47</f>
        <v>2.3254679097751398</v>
      </c>
      <c r="K33" s="3">
        <f>[1]Ausländer!K47</f>
        <v>2.2999999999999998</v>
      </c>
      <c r="L33" s="3">
        <f>[1]Ausländer!L47</f>
        <v>1.89</v>
      </c>
      <c r="M33" s="3">
        <f>[1]Ausländer!M47</f>
        <v>1.62</v>
      </c>
      <c r="N33" s="3">
        <f>[1]Ausländer!N47</f>
        <v>4.24</v>
      </c>
      <c r="O33" s="3">
        <f>[1]Ausländer!O47</f>
        <v>2.99</v>
      </c>
      <c r="P33" s="3">
        <f>[1]Ausländer!P47</f>
        <v>2.5</v>
      </c>
      <c r="Q33" s="3">
        <f>[1]Ausländer!Q47</f>
        <v>2.48</v>
      </c>
      <c r="R33" s="3">
        <f>[1]Ausländer!R47</f>
        <v>2.76</v>
      </c>
      <c r="S33" s="3">
        <f>[1]Ausländer!S47</f>
        <v>2.02</v>
      </c>
      <c r="T33" s="3">
        <f>[1]Ausländer!T47</f>
        <v>2.95</v>
      </c>
      <c r="U33" s="3">
        <f>[1]Ausländer!U47</f>
        <v>2.44</v>
      </c>
      <c r="V33" s="3">
        <f>[1]Ausländer!V47</f>
        <v>2.21</v>
      </c>
      <c r="X33" s="18" t="str">
        <f>HLOOKUP(Y33,$L33:$U227,ROW(L$206)-ROW(X33)+1,0)</f>
        <v>BY</v>
      </c>
      <c r="Y33" s="9">
        <f t="shared" ref="Y33:Y36" si="17">MIN(L33:U33)</f>
        <v>1.62</v>
      </c>
      <c r="Z33" s="18" t="str">
        <f>HLOOKUP(AA33,$L33:$U227,ROW(N$206)-ROW(Z33)+1,0)</f>
        <v>HB</v>
      </c>
      <c r="AA33" s="9">
        <f t="shared" ref="AA33:AA36" si="18">MAX(L33:U33)</f>
        <v>4.24</v>
      </c>
    </row>
    <row r="34" spans="1:27" x14ac:dyDescent="0.35">
      <c r="A34">
        <f>[1]Ausländer!A48</f>
        <v>2020</v>
      </c>
      <c r="B34" s="3">
        <f>[1]Ausländer!B48</f>
        <v>1.64</v>
      </c>
      <c r="C34" s="3">
        <f>[1]Ausländer!C48</f>
        <v>1.46</v>
      </c>
      <c r="D34" s="3">
        <f>[1]Ausländer!D48</f>
        <v>1.52</v>
      </c>
      <c r="E34" s="3">
        <f>[1]Ausländer!E48</f>
        <v>1.82</v>
      </c>
      <c r="F34" s="3">
        <f>[1]Ausländer!F48</f>
        <v>1.61</v>
      </c>
      <c r="G34" s="3">
        <f>[1]Ausländer!G48</f>
        <v>2.89</v>
      </c>
      <c r="H34" s="14">
        <f>[1]Ausländer!H48</f>
        <v>1.89</v>
      </c>
      <c r="I34" s="3">
        <f>[1]Ausländer!I48</f>
        <v>1.6043951783896011</v>
      </c>
      <c r="J34" s="3">
        <f>[1]Ausländer!J48</f>
        <v>2.3009785173887374</v>
      </c>
      <c r="K34" s="3">
        <f>[1]Ausländer!K48</f>
        <v>2.27</v>
      </c>
      <c r="L34" s="3">
        <f>[1]Ausländer!L48</f>
        <v>1.89</v>
      </c>
      <c r="M34" s="3">
        <f>[1]Ausländer!M48</f>
        <v>1.62</v>
      </c>
      <c r="N34" s="3">
        <f>[1]Ausländer!N48</f>
        <v>4.45</v>
      </c>
      <c r="O34" s="3">
        <f>[1]Ausländer!O48</f>
        <v>2.8</v>
      </c>
      <c r="P34" s="3">
        <f>[1]Ausländer!P48</f>
        <v>2.52</v>
      </c>
      <c r="Q34" s="3">
        <f>[1]Ausländer!Q48</f>
        <v>2.5299999999999998</v>
      </c>
      <c r="R34" s="3">
        <f>[1]Ausländer!R48</f>
        <v>2.78</v>
      </c>
      <c r="S34" s="3">
        <f>[1]Ausländer!S48</f>
        <v>2.04</v>
      </c>
      <c r="T34" s="9" t="s">
        <v>366</v>
      </c>
      <c r="U34" s="3">
        <f>[1]Ausländer!U48</f>
        <v>2.48</v>
      </c>
      <c r="V34" s="3">
        <f>[1]Ausländer!V48</f>
        <v>2.2000000000000002</v>
      </c>
      <c r="X34" s="18" t="str">
        <f>HLOOKUP(Y34,$L34:$U228,ROW(L$206)-ROW(X34)+1,0)</f>
        <v>BY</v>
      </c>
      <c r="Y34" s="9">
        <f t="shared" si="17"/>
        <v>1.62</v>
      </c>
      <c r="Z34" s="18" t="str">
        <f>HLOOKUP(AA34,$L34:$U228,ROW(N$206)-ROW(Z34)+1,0)</f>
        <v>HB</v>
      </c>
      <c r="AA34" s="9">
        <f t="shared" si="18"/>
        <v>4.45</v>
      </c>
    </row>
    <row r="35" spans="1:27" x14ac:dyDescent="0.35">
      <c r="A35">
        <f>[1]Ausländer!A49</f>
        <v>2021</v>
      </c>
      <c r="B35" s="3">
        <f>[1]Ausländer!B49</f>
        <v>1.69</v>
      </c>
      <c r="C35" s="3">
        <f>[1]Ausländer!C49</f>
        <v>1.54</v>
      </c>
      <c r="D35" s="3">
        <f>[1]Ausländer!D49</f>
        <v>1.61</v>
      </c>
      <c r="E35" s="3">
        <f>[1]Ausländer!E49</f>
        <v>1.84</v>
      </c>
      <c r="F35" s="3">
        <f>[1]Ausländer!F49</f>
        <v>1.67</v>
      </c>
      <c r="G35" s="3">
        <f>[1]Ausländer!G49</f>
        <v>3.11</v>
      </c>
      <c r="H35" s="14">
        <f>[1]Ausländer!H49</f>
        <v>2</v>
      </c>
      <c r="I35" s="3">
        <f>[1]Ausländer!I49</f>
        <v>1.6675998726491812</v>
      </c>
      <c r="J35" s="3">
        <f>[1]Ausländer!J49</f>
        <v>2.3983361724325825</v>
      </c>
      <c r="K35" s="3">
        <f>[1]Ausländer!K49</f>
        <v>2.36</v>
      </c>
      <c r="L35" s="3">
        <f>[1]Ausländer!L49</f>
        <v>1.95</v>
      </c>
      <c r="M35" s="3">
        <f>[1]Ausländer!M49</f>
        <v>1.66</v>
      </c>
      <c r="N35" s="3">
        <f>[1]Ausländer!N49</f>
        <v>4.6500000000000004</v>
      </c>
      <c r="O35" s="3">
        <f>[1]Ausländer!O49</f>
        <v>3.02</v>
      </c>
      <c r="P35" s="3">
        <f>[1]Ausländer!P49</f>
        <v>2.66</v>
      </c>
      <c r="Q35" s="3">
        <f>[1]Ausländer!Q49</f>
        <v>2.64</v>
      </c>
      <c r="R35" s="3">
        <f>[1]Ausländer!R49</f>
        <v>2.9</v>
      </c>
      <c r="S35" s="3">
        <f>[1]Ausländer!S49</f>
        <v>2.11</v>
      </c>
      <c r="T35" s="9" t="s">
        <v>366</v>
      </c>
      <c r="U35" s="3">
        <f>[1]Ausländer!U49</f>
        <v>2.54</v>
      </c>
      <c r="V35" s="3">
        <f>[1]Ausländer!V49</f>
        <v>2.29</v>
      </c>
      <c r="X35" s="18" t="str">
        <f>HLOOKUP(Y35,$L35:$U229,ROW(L$206)-ROW(X35)+1,0)</f>
        <v>BY</v>
      </c>
      <c r="Y35" s="9">
        <f t="shared" si="17"/>
        <v>1.66</v>
      </c>
      <c r="Z35" s="18" t="str">
        <f>HLOOKUP(AA35,$L35:$U229,ROW(N$206)-ROW(Z35)+1,0)</f>
        <v>HB</v>
      </c>
      <c r="AA35" s="9">
        <f t="shared" si="18"/>
        <v>4.6500000000000004</v>
      </c>
    </row>
    <row r="36" spans="1:27" x14ac:dyDescent="0.35">
      <c r="A36">
        <f>[1]Ausländer!A50</f>
        <v>2022</v>
      </c>
      <c r="B36" s="3">
        <f>[1]Ausländer!B50</f>
        <v>2.88</v>
      </c>
      <c r="C36" s="3">
        <f>[1]Ausländer!C50</f>
        <v>2.99</v>
      </c>
      <c r="D36" s="3">
        <f>[1]Ausländer!D50</f>
        <v>3</v>
      </c>
      <c r="E36" s="3">
        <f>[1]Ausländer!E50</f>
        <v>3.34</v>
      </c>
      <c r="F36" s="3">
        <f>[1]Ausländer!F50</f>
        <v>3.12</v>
      </c>
      <c r="G36" s="3">
        <f>[1]Ausländer!G50</f>
        <v>4.93</v>
      </c>
      <c r="H36" s="14">
        <f>[1]Ausländer!H50</f>
        <v>3.48</v>
      </c>
      <c r="I36" s="3">
        <f>[1]Ausländer!I50</f>
        <v>3.0535374941756634</v>
      </c>
      <c r="J36" s="3">
        <f>[1]Ausländer!J50</f>
        <v>3.8177815266545636</v>
      </c>
      <c r="K36" s="3">
        <f>[1]Ausländer!K50</f>
        <v>3.76</v>
      </c>
      <c r="L36" s="3">
        <f>[1]Ausländer!L50</f>
        <v>3.24</v>
      </c>
      <c r="M36" s="3">
        <f>[1]Ausländer!M50</f>
        <v>2.9</v>
      </c>
      <c r="N36" s="3">
        <f>[1]Ausländer!N50</f>
        <v>6.21</v>
      </c>
      <c r="O36" s="3">
        <f>[1]Ausländer!O50</f>
        <v>4.97</v>
      </c>
      <c r="P36" s="3">
        <f>[1]Ausländer!P50</f>
        <v>4.0999999999999996</v>
      </c>
      <c r="Q36" s="3">
        <f>[1]Ausländer!Q50</f>
        <v>4.1500000000000004</v>
      </c>
      <c r="R36" s="3">
        <f>[1]Ausländer!R50</f>
        <v>4.26</v>
      </c>
      <c r="S36" s="3">
        <f>[1]Ausländer!S50</f>
        <v>3.28</v>
      </c>
      <c r="T36" s="3">
        <f>[1]Ausländer!T50</f>
        <v>4.5599999999999996</v>
      </c>
      <c r="U36" s="3">
        <f>[1]Ausländer!U50</f>
        <v>3.74</v>
      </c>
      <c r="V36" s="3">
        <f>[1]Ausländer!V50</f>
        <v>3.7</v>
      </c>
      <c r="X36" s="18" t="str">
        <f>HLOOKUP(Y36,$L36:$U230,ROW(L$206)-ROW(X36)+1,0)</f>
        <v>BY</v>
      </c>
      <c r="Y36" s="9">
        <f t="shared" si="17"/>
        <v>2.9</v>
      </c>
      <c r="Z36" s="18" t="str">
        <f>HLOOKUP(AA36,$L36:$U230,ROW(N$206)-ROW(Z36)+1,0)</f>
        <v>HB</v>
      </c>
      <c r="AA36" s="9">
        <f t="shared" si="18"/>
        <v>6.21</v>
      </c>
    </row>
    <row r="37" spans="1:27" x14ac:dyDescent="0.35">
      <c r="A37">
        <f>A36+1</f>
        <v>2023</v>
      </c>
      <c r="B37" s="3">
        <f>[1]Ausländer!B51</f>
        <v>2.97</v>
      </c>
      <c r="C37" s="3">
        <f>[1]Ausländer!C51</f>
        <v>3.17</v>
      </c>
      <c r="D37" s="3">
        <f>[1]Ausländer!D51</f>
        <v>3.23</v>
      </c>
      <c r="E37" s="3">
        <f>[1]Ausländer!E51</f>
        <v>3.48</v>
      </c>
      <c r="F37" s="3">
        <f>[1]Ausländer!F51</f>
        <v>3.21</v>
      </c>
      <c r="G37" s="3">
        <f>[1]Ausländer!G51</f>
        <v>5.23</v>
      </c>
      <c r="H37" s="14">
        <f>[1]Ausländer!H51</f>
        <v>3.67</v>
      </c>
      <c r="I37" s="3">
        <f>[1]Ausländer!I51</f>
        <v>3.2088595782195273</v>
      </c>
      <c r="J37" s="3">
        <f>[1]Ausländer!J51</f>
        <v>3.9067769299395807</v>
      </c>
      <c r="K37" s="3">
        <f>[1]Ausländer!K51</f>
        <v>3.83</v>
      </c>
      <c r="L37" s="3">
        <f>[1]Ausländer!L51</f>
        <v>3.29</v>
      </c>
      <c r="M37" s="3">
        <f>[1]Ausländer!M51</f>
        <v>2.92</v>
      </c>
      <c r="N37" s="3">
        <f>[1]Ausländer!N51</f>
        <v>6.32</v>
      </c>
      <c r="O37" s="3">
        <f>[1]Ausländer!O51</f>
        <v>5.12</v>
      </c>
      <c r="P37" s="3">
        <f>[1]Ausländer!P51</f>
        <v>4.32</v>
      </c>
      <c r="Q37" s="3">
        <f>[1]Ausländer!Q51</f>
        <v>4.21</v>
      </c>
      <c r="R37" s="3">
        <f>[1]Ausländer!R51</f>
        <v>4.33</v>
      </c>
      <c r="S37" s="3">
        <f>[1]Ausländer!S51</f>
        <v>3.35</v>
      </c>
      <c r="T37" s="3">
        <f>[1]Ausländer!T51</f>
        <v>5.09</v>
      </c>
      <c r="U37" s="3">
        <f>[1]Ausländer!U51</f>
        <v>3.77</v>
      </c>
      <c r="V37" s="3">
        <f>[1]Ausländer!V51</f>
        <v>3.8</v>
      </c>
      <c r="X37" s="18"/>
      <c r="Y37" s="9"/>
      <c r="Z37" s="18"/>
      <c r="AA37" s="9"/>
    </row>
    <row r="38" spans="1:27" x14ac:dyDescent="0.35">
      <c r="A38">
        <f>A37+1</f>
        <v>2024</v>
      </c>
      <c r="B38" s="3"/>
      <c r="C38" s="3"/>
      <c r="D38" s="3"/>
      <c r="E38" s="3"/>
      <c r="F38" s="3"/>
      <c r="G38" s="3"/>
      <c r="H38" s="14"/>
      <c r="I38" s="3"/>
      <c r="J38" s="3"/>
      <c r="K38" s="3"/>
      <c r="L38" s="3"/>
      <c r="M38" s="3"/>
      <c r="N38" s="3"/>
      <c r="O38" s="3"/>
      <c r="P38" s="3"/>
      <c r="Q38" s="3"/>
      <c r="R38" s="3"/>
      <c r="S38" s="3"/>
      <c r="T38" s="3"/>
      <c r="U38" s="3"/>
      <c r="V38" s="3"/>
      <c r="X38" s="18"/>
      <c r="Y38" s="9"/>
      <c r="Z38" s="18"/>
      <c r="AA38" s="9"/>
    </row>
    <row r="39" spans="1:27" x14ac:dyDescent="0.35">
      <c r="A39">
        <f>A38+1</f>
        <v>2025</v>
      </c>
      <c r="B39" s="3"/>
      <c r="C39" s="3"/>
      <c r="D39" s="3"/>
      <c r="E39" s="3"/>
      <c r="F39" s="3"/>
      <c r="G39" s="3"/>
      <c r="H39" s="14"/>
      <c r="I39" s="3"/>
      <c r="J39" s="3"/>
      <c r="K39" s="3"/>
      <c r="L39" s="3"/>
      <c r="M39" s="3"/>
      <c r="N39" s="3"/>
      <c r="O39" s="3"/>
      <c r="P39" s="3"/>
      <c r="Q39" s="3"/>
      <c r="R39" s="3"/>
      <c r="S39" s="3"/>
      <c r="T39" s="3"/>
      <c r="U39" s="3"/>
      <c r="V39" s="3"/>
      <c r="X39" s="18"/>
      <c r="Y39" s="9"/>
      <c r="Z39" s="18"/>
      <c r="AA39" s="9"/>
    </row>
    <row r="40" spans="1:27" x14ac:dyDescent="0.35">
      <c r="A40" t="s">
        <v>469</v>
      </c>
      <c r="X40" s="11"/>
      <c r="Y40" s="9"/>
      <c r="Z40" s="11"/>
      <c r="AA40" s="9"/>
    </row>
    <row r="41" spans="1:27" x14ac:dyDescent="0.35">
      <c r="X41" s="11"/>
      <c r="Y41" s="9"/>
      <c r="Z41" s="11"/>
      <c r="AA41" s="9"/>
    </row>
    <row r="42" spans="1:27" x14ac:dyDescent="0.35">
      <c r="A42" s="4" t="s">
        <v>470</v>
      </c>
      <c r="X42" s="11"/>
      <c r="Y42" s="9"/>
      <c r="Z42" s="11"/>
      <c r="AA42" s="9"/>
    </row>
    <row r="43" spans="1:27" x14ac:dyDescent="0.35">
      <c r="A43">
        <f>[1]Wanderungen!A100</f>
        <v>2019</v>
      </c>
      <c r="B43" s="3">
        <f>[1]Wanderungen!B100</f>
        <v>9.1770162081629554</v>
      </c>
      <c r="C43" s="3">
        <f>[1]Wanderungen!C100</f>
        <v>5.121285905671046</v>
      </c>
      <c r="D43" s="3">
        <f>[1]Wanderungen!D100</f>
        <v>3.8558058997386739</v>
      </c>
      <c r="E43" s="3">
        <f>[1]Wanderungen!E100</f>
        <v>1.1152481243345487</v>
      </c>
      <c r="F43" s="3">
        <f>[1]Wanderungen!F100</f>
        <v>1.5820268240811506</v>
      </c>
      <c r="G43" s="3">
        <f>[1]Wanderungen!G100</f>
        <v>6.5139318677103457</v>
      </c>
      <c r="H43" s="14">
        <f>[1]Wanderungen!H100</f>
        <v>4.7275865808080244</v>
      </c>
      <c r="I43" s="3">
        <f>[1]Wanderungen!I100</f>
        <v>4.2148461676521887</v>
      </c>
      <c r="J43" s="3">
        <f>[1]Wanderungen!J100</f>
        <v>3.9366308638876251</v>
      </c>
      <c r="K43" s="3">
        <f>[1]Wanderungen!K100</f>
        <v>3.7978101801732138</v>
      </c>
      <c r="L43" s="3">
        <f>[1]Wanderungen!L100</f>
        <v>3.4372508397983825</v>
      </c>
      <c r="M43" s="3">
        <f>[1]Wanderungen!M100</f>
        <v>4.5336843735480876</v>
      </c>
      <c r="N43" s="3">
        <f>[1]Wanderungen!N100</f>
        <v>-1.1218822110645994</v>
      </c>
      <c r="O43" s="3">
        <f>[1]Wanderungen!O100</f>
        <v>2.7802120918942621</v>
      </c>
      <c r="P43" s="3">
        <f>[1]Wanderungen!P100</f>
        <v>4.6240624424363652</v>
      </c>
      <c r="Q43" s="3">
        <f>[1]Wanderungen!Q100</f>
        <v>4.4472172105490548</v>
      </c>
      <c r="R43" s="3">
        <f>[1]Wanderungen!R100</f>
        <v>2.6509445504594136</v>
      </c>
      <c r="S43" s="3">
        <f>[1]Wanderungen!S100</f>
        <v>5.0375956732343434</v>
      </c>
      <c r="T43" s="3">
        <f>[1]Wanderungen!T100</f>
        <v>2.1545216553343347</v>
      </c>
      <c r="U43" s="3">
        <f>[1]Wanderungen!U100</f>
        <v>6.0615705560101087</v>
      </c>
      <c r="V43" s="3">
        <f>[1]Wanderungen!V100</f>
        <v>3.9786827467766845</v>
      </c>
      <c r="X43" s="18" t="str">
        <f>HLOOKUP(Y43,$L43:$U233,ROW(L$206)-ROW(X43)+1,0)</f>
        <v>HB</v>
      </c>
      <c r="Y43" s="9">
        <f t="shared" ref="Y43:Y47" si="19">MIN(L43:U43)</f>
        <v>-1.1218822110645994</v>
      </c>
      <c r="Z43" s="18" t="str">
        <f>HLOOKUP(AA43,$L43:$U233,ROW(N$206)-ROW(Z43)+1,0)</f>
        <v>SH</v>
      </c>
      <c r="AA43" s="9">
        <f t="shared" ref="AA43:AA47" si="20">MAX(L43:U43)</f>
        <v>6.0615705560101087</v>
      </c>
    </row>
    <row r="44" spans="1:27" x14ac:dyDescent="0.35">
      <c r="A44">
        <f>[1]Wanderungen!A101</f>
        <v>2020</v>
      </c>
      <c r="B44" s="3">
        <f>[1]Wanderungen!B101</f>
        <v>9.9133322572448197</v>
      </c>
      <c r="C44" s="3">
        <f>[1]Wanderungen!C101</f>
        <v>8.0365435644411853</v>
      </c>
      <c r="D44" s="3">
        <f>[1]Wanderungen!D101</f>
        <v>3.5694188632098744</v>
      </c>
      <c r="E44" s="3">
        <f>[1]Wanderungen!E101</f>
        <v>1.7780820242808468</v>
      </c>
      <c r="F44" s="3">
        <f>[1]Wanderungen!F101</f>
        <v>0.66876278412979184</v>
      </c>
      <c r="G44" s="3">
        <f>[1]Wanderungen!G101</f>
        <v>-0.5495359816963542</v>
      </c>
      <c r="H44" s="14">
        <f>[1]Wanderungen!H101</f>
        <v>3.4553769026525805</v>
      </c>
      <c r="I44" s="3">
        <f>[1]Wanderungen!I101</f>
        <v>4.6079800249784695</v>
      </c>
      <c r="J44" s="3">
        <f>[1]Wanderungen!J101</f>
        <v>2.3399609070261587</v>
      </c>
      <c r="K44" s="3">
        <f>[1]Wanderungen!K101</f>
        <v>2.4955188286858605</v>
      </c>
      <c r="L44" s="3">
        <f>[1]Wanderungen!L101</f>
        <v>1.2317116645204473</v>
      </c>
      <c r="M44" s="3">
        <f>[1]Wanderungen!M101</f>
        <v>2.5738243810505259</v>
      </c>
      <c r="N44" s="3">
        <f>[1]Wanderungen!N101</f>
        <v>0.70886002551316241</v>
      </c>
      <c r="O44" s="3">
        <f>[1]Wanderungen!O101</f>
        <v>2.2551856206207459</v>
      </c>
      <c r="P44" s="3">
        <f>[1]Wanderungen!P101</f>
        <v>2.605604873487013</v>
      </c>
      <c r="Q44" s="3">
        <f>[1]Wanderungen!Q101</f>
        <v>4.3581891903741878</v>
      </c>
      <c r="R44" s="3">
        <f>[1]Wanderungen!R101</f>
        <v>1.360070507277481</v>
      </c>
      <c r="S44" s="3">
        <f>[1]Wanderungen!S101</f>
        <v>4.2749760938836854</v>
      </c>
      <c r="T44" s="3">
        <f>[1]Wanderungen!T101</f>
        <v>2.8704370929139329</v>
      </c>
      <c r="U44" s="3">
        <f>[1]Wanderungen!U101</f>
        <v>6.5844892021629873</v>
      </c>
      <c r="V44" s="3">
        <f>[1]Wanderungen!V101</f>
        <v>2.6818571235019371</v>
      </c>
      <c r="X44" s="18" t="str">
        <f>HLOOKUP(Y44,$L44:$U234,ROW(L$206)-ROW(X44)+1,0)</f>
        <v>HB</v>
      </c>
      <c r="Y44" s="9">
        <f t="shared" si="19"/>
        <v>0.70886002551316241</v>
      </c>
      <c r="Z44" s="18" t="str">
        <f>HLOOKUP(AA44,$L44:$U234,ROW(N$206)-ROW(Z44)+1,0)</f>
        <v>SH</v>
      </c>
      <c r="AA44" s="9">
        <f t="shared" si="20"/>
        <v>6.5844892021629873</v>
      </c>
    </row>
    <row r="45" spans="1:27" x14ac:dyDescent="0.35">
      <c r="A45">
        <f>[1]Wanderungen!A102</f>
        <v>2021</v>
      </c>
      <c r="B45" s="3">
        <f>[1]Wanderungen!B102</f>
        <v>10.11189341205098</v>
      </c>
      <c r="C45" s="3">
        <f>[1]Wanderungen!C102</f>
        <v>8.3648255720823066</v>
      </c>
      <c r="D45" s="3">
        <f>[1]Wanderungen!D102</f>
        <v>4.6902134798235124</v>
      </c>
      <c r="E45" s="3">
        <f>[1]Wanderungen!E102</f>
        <v>4.6650473580065412</v>
      </c>
      <c r="F45" s="3">
        <f>[1]Wanderungen!F102</f>
        <v>4.0280213485131471</v>
      </c>
      <c r="G45" s="3">
        <f>[1]Wanderungen!G102</f>
        <v>4.5711503306421308</v>
      </c>
      <c r="H45" s="14">
        <f>[1]Wanderungen!H102</f>
        <v>5.7893399600845914</v>
      </c>
      <c r="I45" s="3">
        <f>[1]Wanderungen!I102</f>
        <v>6.1404184731691291</v>
      </c>
      <c r="J45" s="3">
        <f>[1]Wanderungen!J102</f>
        <v>3.6382355687877475</v>
      </c>
      <c r="K45" s="3">
        <f>[1]Wanderungen!K102</f>
        <v>3.5881008133176739</v>
      </c>
      <c r="L45" s="3">
        <f>[1]Wanderungen!L102</f>
        <v>2.7140419453759383</v>
      </c>
      <c r="M45" s="3">
        <f>[1]Wanderungen!M102</f>
        <v>4.0896064927811535</v>
      </c>
      <c r="N45" s="3">
        <f>[1]Wanderungen!N102</f>
        <v>-2.9879639760962884</v>
      </c>
      <c r="O45" s="3">
        <f>[1]Wanderungen!O102</f>
        <v>-3.8985790236398692E-2</v>
      </c>
      <c r="P45" s="3">
        <f>[1]Wanderungen!P102</f>
        <v>2.2067862499941033</v>
      </c>
      <c r="Q45" s="3">
        <f>[1]Wanderungen!Q102</f>
        <v>6.2470965511128451</v>
      </c>
      <c r="R45" s="3">
        <f>[1]Wanderungen!R102</f>
        <v>2.5820422183944722</v>
      </c>
      <c r="S45" s="3">
        <f>[1]Wanderungen!S102</f>
        <v>5.1139434169453049</v>
      </c>
      <c r="T45" s="3">
        <f>[1]Wanderungen!T102</f>
        <v>4.4381948411477792</v>
      </c>
      <c r="U45" s="3">
        <f>[1]Wanderungen!U102</f>
        <v>7.9307781666855632</v>
      </c>
      <c r="V45" s="3">
        <f>[1]Wanderungen!V102</f>
        <v>4.0144467053518103</v>
      </c>
      <c r="X45" s="18" t="str">
        <f>HLOOKUP(Y45,$L45:$U235,ROW(L$206)-ROW(X45)+1,0)</f>
        <v>HB</v>
      </c>
      <c r="Y45" s="9">
        <f t="shared" si="19"/>
        <v>-2.9879639760962884</v>
      </c>
      <c r="Z45" s="18" t="str">
        <f>HLOOKUP(AA45,$L45:$U235,ROW(N$206)-ROW(Z45)+1,0)</f>
        <v>SH</v>
      </c>
      <c r="AA45" s="9">
        <f t="shared" si="20"/>
        <v>7.9307781666855632</v>
      </c>
    </row>
    <row r="46" spans="1:27" x14ac:dyDescent="0.35">
      <c r="A46">
        <f>[1]Wanderungen!A103</f>
        <v>2022</v>
      </c>
      <c r="B46" s="3">
        <f>[1]Wanderungen!B103</f>
        <v>21.974955651126947</v>
      </c>
      <c r="C46" s="3">
        <f>[1]Wanderungen!C103</f>
        <v>20.610496028022766</v>
      </c>
      <c r="D46" s="3">
        <f>[1]Wanderungen!D103</f>
        <v>18.511574638551732</v>
      </c>
      <c r="E46" s="3">
        <f>[1]Wanderungen!E103</f>
        <v>18.84589718696137</v>
      </c>
      <c r="F46" s="3">
        <f>[1]Wanderungen!F103</f>
        <v>17.57864273151338</v>
      </c>
      <c r="G46" s="3">
        <f>[1]Wanderungen!G103</f>
        <v>23.546153623453066</v>
      </c>
      <c r="H46" s="14">
        <f>[1]Wanderungen!H103</f>
        <v>20.320342857744254</v>
      </c>
      <c r="I46" s="3">
        <f>[1]Wanderungen!I103</f>
        <v>19.383601708191772</v>
      </c>
      <c r="J46" s="3">
        <f>[1]Wanderungen!J103</f>
        <v>17.421964733942396</v>
      </c>
      <c r="K46" s="3">
        <f>[1]Wanderungen!K103</f>
        <v>17.091472759402443</v>
      </c>
      <c r="L46" s="3">
        <f>[1]Wanderungen!L103</f>
        <v>16.080240247262836</v>
      </c>
      <c r="M46" s="3">
        <f>[1]Wanderungen!M103</f>
        <v>17.115725553484182</v>
      </c>
      <c r="N46" s="3">
        <f>[1]Wanderungen!N103</f>
        <v>15.185102761006597</v>
      </c>
      <c r="O46" s="3">
        <f>[1]Wanderungen!O103</f>
        <v>21.752503209525905</v>
      </c>
      <c r="P46" s="3">
        <f>[1]Wanderungen!P103</f>
        <v>18.454812144917934</v>
      </c>
      <c r="Q46" s="3">
        <f>[1]Wanderungen!Q103</f>
        <v>19.216103636323705</v>
      </c>
      <c r="R46" s="3">
        <f>[1]Wanderungen!R103</f>
        <v>15.870383559939084</v>
      </c>
      <c r="S46" s="3">
        <f>[1]Wanderungen!S103</f>
        <v>17.277265320556634</v>
      </c>
      <c r="T46" s="3">
        <f>[1]Wanderungen!T103</f>
        <v>17.752990042629033</v>
      </c>
      <c r="U46" s="3">
        <f>[1]Wanderungen!U103</f>
        <v>16.706346735136741</v>
      </c>
      <c r="V46" s="3">
        <f>[1]Wanderungen!V103</f>
        <v>17.715999045187587</v>
      </c>
      <c r="X46" s="18" t="str">
        <f>HLOOKUP(Y46,$L46:$U236,ROW(L$206)-ROW(X46)+1,0)</f>
        <v>HB</v>
      </c>
      <c r="Y46" s="9">
        <f t="shared" si="19"/>
        <v>15.185102761006597</v>
      </c>
      <c r="Z46" s="18" t="str">
        <f>HLOOKUP(AA46,$L46:$U236,ROW(N$206)-ROW(Z46)+1,0)</f>
        <v>HH</v>
      </c>
      <c r="AA46" s="9">
        <f t="shared" si="20"/>
        <v>21.752503209525905</v>
      </c>
    </row>
    <row r="47" spans="1:27" x14ac:dyDescent="0.35">
      <c r="A47">
        <f>[1]Wanderungen!A104</f>
        <v>2023</v>
      </c>
      <c r="B47" s="3">
        <f>[1]Wanderungen!B104</f>
        <v>11.68164554876987</v>
      </c>
      <c r="C47" s="3">
        <f>[1]Wanderungen!C104</f>
        <v>10.202625796981062</v>
      </c>
      <c r="D47" s="3">
        <f>[1]Wanderungen!D104</f>
        <v>8.9407866293152978</v>
      </c>
      <c r="E47" s="3">
        <f>[1]Wanderungen!E104</f>
        <v>7.4955585928131852</v>
      </c>
      <c r="F47" s="3">
        <f>[1]Wanderungen!F104</f>
        <v>6.6173795970427758</v>
      </c>
      <c r="G47" s="3">
        <f>[1]Wanderungen!G104</f>
        <v>8.982576844005278</v>
      </c>
      <c r="H47" s="14">
        <f>[1]Wanderungen!H104</f>
        <v>9.0097250913970406</v>
      </c>
      <c r="I47" s="3">
        <f>[1]Wanderungen!I104</f>
        <v>9.0176832130021918</v>
      </c>
      <c r="J47" s="3">
        <f>[1]Wanderungen!J104</f>
        <v>7.7741836597585756</v>
      </c>
      <c r="K47" s="3">
        <f>[1]Wanderungen!K104</f>
        <v>7.708588370000574</v>
      </c>
      <c r="L47" s="3">
        <f>[1]Wanderungen!L104</f>
        <v>3.3645167244072383</v>
      </c>
      <c r="M47" s="3">
        <f>[1]Wanderungen!M104</f>
        <v>7.5432103801101054</v>
      </c>
      <c r="N47" s="3">
        <f>[1]Wanderungen!N104</f>
        <v>12.708682836413251</v>
      </c>
      <c r="O47" s="3">
        <f>[1]Wanderungen!O104</f>
        <v>10.795619867371355</v>
      </c>
      <c r="P47" s="3">
        <f>[1]Wanderungen!P104</f>
        <v>7.852385704963341</v>
      </c>
      <c r="Q47" s="3">
        <f>[1]Wanderungen!Q104</f>
        <v>7.7733326612920877</v>
      </c>
      <c r="R47" s="3">
        <f>[1]Wanderungen!R104</f>
        <v>6.8020790429865645</v>
      </c>
      <c r="S47" s="3">
        <f>[1]Wanderungen!S104</f>
        <v>7.9878859101076811</v>
      </c>
      <c r="T47" s="3">
        <f>[1]Wanderungen!T104</f>
        <v>8.7051035125457936</v>
      </c>
      <c r="U47" s="3">
        <f>[1]Wanderungen!U104</f>
        <v>10.570750613578038</v>
      </c>
      <c r="V47" s="3">
        <f>[1]Wanderungen!V104</f>
        <v>7.9599672828780319</v>
      </c>
      <c r="X47" s="18" t="str">
        <f>HLOOKUP(Y47,$L47:$U237,ROW(L$206)-ROW(X47)+1,0)</f>
        <v>BW</v>
      </c>
      <c r="Y47" s="9">
        <f t="shared" si="19"/>
        <v>3.3645167244072383</v>
      </c>
      <c r="Z47" s="18" t="str">
        <f>HLOOKUP(AA47,$L47:$U237,ROW(N$206)-ROW(Z47)+1,0)</f>
        <v>HB</v>
      </c>
      <c r="AA47" s="9">
        <f t="shared" si="20"/>
        <v>12.708682836413251</v>
      </c>
    </row>
    <row r="48" spans="1:27" x14ac:dyDescent="0.35">
      <c r="A48">
        <f>A47+1</f>
        <v>2024</v>
      </c>
      <c r="B48" s="3">
        <f>[1]Wanderungen!B105</f>
        <v>8.8546513038394803</v>
      </c>
      <c r="C48" s="3">
        <f>[1]Wanderungen!C105</f>
        <v>6.7932928845254441</v>
      </c>
      <c r="D48" s="3">
        <f>[1]Wanderungen!D105</f>
        <v>5.0971259876360859</v>
      </c>
      <c r="E48" s="3">
        <f>[1]Wanderungen!E105</f>
        <v>6.0193898931070002</v>
      </c>
      <c r="F48" s="3">
        <f>[1]Wanderungen!F105</f>
        <v>2.1422735334560019</v>
      </c>
      <c r="G48" s="3">
        <f>[1]Wanderungen!G105</f>
        <v>7.3784175231087623</v>
      </c>
      <c r="H48" s="14">
        <f>[1]Wanderungen!H105</f>
        <v>6.1158421514766799</v>
      </c>
      <c r="I48" s="3">
        <f>[1]Wanderungen!I105</f>
        <v>5.74260324105005</v>
      </c>
      <c r="J48" s="3">
        <f>[1]Wanderungen!J105</f>
        <v>5.0474224850422269</v>
      </c>
      <c r="K48" s="3">
        <f>[1]Wanderungen!K105</f>
        <v>4.9203936908291244</v>
      </c>
      <c r="L48" s="3">
        <f>[1]Wanderungen!L105</f>
        <v>3.3528145979839157</v>
      </c>
      <c r="M48" s="3">
        <f>[1]Wanderungen!M105</f>
        <v>5.8567994964230188</v>
      </c>
      <c r="N48" s="3">
        <f>[1]Wanderungen!N105</f>
        <v>6.1838560434688699</v>
      </c>
      <c r="O48" s="3">
        <f>[1]Wanderungen!O105</f>
        <v>6.7121466430381878</v>
      </c>
      <c r="P48" s="3">
        <f>[1]Wanderungen!P105</f>
        <v>4.8911648871484195</v>
      </c>
      <c r="Q48" s="3">
        <f>[1]Wanderungen!Q105</f>
        <v>4.3023554415566121</v>
      </c>
      <c r="R48" s="3">
        <f>[1]Wanderungen!R105</f>
        <v>4.6528381497223981</v>
      </c>
      <c r="S48" s="3">
        <f>[1]Wanderungen!S105</f>
        <v>5.3641959545143321</v>
      </c>
      <c r="T48" s="3">
        <f>[1]Wanderungen!T105</f>
        <v>5.0380320088757804</v>
      </c>
      <c r="U48" s="3">
        <f>[1]Wanderungen!U105</f>
        <v>7.9753480631587488</v>
      </c>
      <c r="V48" s="3">
        <f>[1]Wanderungen!V105</f>
        <v>5.1508684573303247</v>
      </c>
      <c r="X48" s="18"/>
      <c r="Y48" s="9"/>
      <c r="Z48" s="18"/>
      <c r="AA48" s="9"/>
    </row>
    <row r="49" spans="1:27" x14ac:dyDescent="0.35">
      <c r="A49">
        <f>A48+1</f>
        <v>2025</v>
      </c>
      <c r="B49" s="3"/>
      <c r="X49" s="11"/>
      <c r="Y49" s="9"/>
      <c r="Z49" s="11"/>
      <c r="AA49" s="9"/>
    </row>
    <row r="50" spans="1:27" x14ac:dyDescent="0.35">
      <c r="X50" s="11"/>
      <c r="Y50" s="9"/>
      <c r="Z50" s="11"/>
      <c r="AA50" s="9"/>
    </row>
    <row r="51" spans="1:27" x14ac:dyDescent="0.35">
      <c r="A51" s="4" t="s">
        <v>471</v>
      </c>
      <c r="X51" s="11"/>
      <c r="Y51" s="9"/>
      <c r="Z51" s="11"/>
      <c r="AA51" s="9"/>
    </row>
    <row r="52" spans="1:27" x14ac:dyDescent="0.35">
      <c r="A52">
        <f>[1]Wanderungen!A126</f>
        <v>2019</v>
      </c>
      <c r="B52" s="3">
        <f>[1]Wanderungen!B126</f>
        <v>6.5349294522385852</v>
      </c>
      <c r="C52" s="3">
        <f>[1]Wanderungen!C126</f>
        <v>2.428519761808948</v>
      </c>
      <c r="D52" s="3">
        <f>[1]Wanderungen!D126</f>
        <v>1.0666939329343665</v>
      </c>
      <c r="E52" s="3">
        <f>[1]Wanderungen!E126</f>
        <v>-1.2801468379408514</v>
      </c>
      <c r="F52" s="3">
        <f>[1]Wanderungen!F126</f>
        <v>-1.7701622797325567</v>
      </c>
      <c r="G52" s="3">
        <f>[1]Wanderungen!G126</f>
        <v>-1.9271772083325387</v>
      </c>
      <c r="H52" s="14">
        <f>[1]Wanderungen!H126</f>
        <v>0.68893943598891549</v>
      </c>
      <c r="I52" s="3">
        <f>[1]Wanderungen!I126</f>
        <v>1.4398517813839802</v>
      </c>
      <c r="J52" s="3">
        <f>[1]Wanderungen!J126</f>
        <v>-0.25638381364860741</v>
      </c>
      <c r="K52" s="3">
        <f>[1]Wanderungen!K126</f>
        <v>-0.16639018036653264</v>
      </c>
      <c r="L52" s="3">
        <f>[1]Wanderungen!L126</f>
        <v>-0.80795682357337983</v>
      </c>
      <c r="M52" s="3">
        <f>[1]Wanderungen!M126</f>
        <v>0.25576893294099429</v>
      </c>
      <c r="N52" s="3">
        <f>[1]Wanderungen!N126</f>
        <v>-2.8220990503136631</v>
      </c>
      <c r="O52" s="3">
        <f>[1]Wanderungen!O126</f>
        <v>7.7243550024645696E-2</v>
      </c>
      <c r="P52" s="3">
        <f>[1]Wanderungen!P126</f>
        <v>-0.53655793463624979</v>
      </c>
      <c r="Q52" s="3">
        <f>[1]Wanderungen!Q126</f>
        <v>-0.40461563989893623</v>
      </c>
      <c r="R52" s="3">
        <f>[1]Wanderungen!R126</f>
        <v>-0.31739978556160831</v>
      </c>
      <c r="S52" s="3">
        <f>[1]Wanderungen!S126</f>
        <v>0.61464786549895911</v>
      </c>
      <c r="T52" s="3">
        <f>[1]Wanderungen!T126</f>
        <v>-1.1908665023702727</v>
      </c>
      <c r="U52" s="3">
        <f>[1]Wanderungen!U126</f>
        <v>2.5002551457271305</v>
      </c>
      <c r="V52" s="3"/>
      <c r="X52" s="18" t="str">
        <f>HLOOKUP(Y52,$L52:$U240,ROW(L$206)-ROW(X52)+1,0)</f>
        <v>HB</v>
      </c>
      <c r="Y52" s="9">
        <f t="shared" ref="Y52:Y56" si="21">MIN(L52:U52)</f>
        <v>-2.8220990503136631</v>
      </c>
      <c r="Z52" s="18" t="str">
        <f>HLOOKUP(AA52,$L52:$U240,ROW(N$206)-ROW(Z52)+1,0)</f>
        <v>SH</v>
      </c>
      <c r="AA52" s="9">
        <f t="shared" ref="AA52:AA56" si="22">MAX(L52:U52)</f>
        <v>2.5002551457271305</v>
      </c>
    </row>
    <row r="53" spans="1:27" x14ac:dyDescent="0.35">
      <c r="A53">
        <f>[1]Wanderungen!A127</f>
        <v>2020</v>
      </c>
      <c r="B53" s="3">
        <f>[1]Wanderungen!B127</f>
        <v>7.7662160412834442</v>
      </c>
      <c r="C53" s="3">
        <f>[1]Wanderungen!C127</f>
        <v>5.5018480025857981</v>
      </c>
      <c r="D53" s="3">
        <f>[1]Wanderungen!D127</f>
        <v>1.3525070711627942</v>
      </c>
      <c r="E53" s="3">
        <f>[1]Wanderungen!E127</f>
        <v>-0.28669777885643249</v>
      </c>
      <c r="F53" s="3">
        <f>[1]Wanderungen!F127</f>
        <v>-1.6509048827706505</v>
      </c>
      <c r="G53" s="3">
        <f>[1]Wanderungen!G127</f>
        <v>-5.3968474933805899</v>
      </c>
      <c r="H53" s="14">
        <f>[1]Wanderungen!H127</f>
        <v>0.63732228549378955</v>
      </c>
      <c r="I53" s="3">
        <f>[1]Wanderungen!I127</f>
        <v>2.3739400668580357</v>
      </c>
      <c r="J53" s="3">
        <f>[1]Wanderungen!J127</f>
        <v>-0.4213859491400207</v>
      </c>
      <c r="K53" s="3">
        <f>[1]Wanderungen!K127</f>
        <v>-0.15352877990734512</v>
      </c>
      <c r="L53" s="3">
        <f>[1]Wanderungen!L127</f>
        <v>-1.2821841965500433</v>
      </c>
      <c r="M53" s="3">
        <f>[1]Wanderungen!M127</f>
        <v>0.17384426666641886</v>
      </c>
      <c r="N53" s="3">
        <f>[1]Wanderungen!N127</f>
        <v>-3.9269975646526727</v>
      </c>
      <c r="O53" s="3">
        <f>[1]Wanderungen!O127</f>
        <v>-1.9917007835060716</v>
      </c>
      <c r="P53" s="3">
        <f>[1]Wanderungen!P127</f>
        <v>-1.1640856144003311</v>
      </c>
      <c r="Q53" s="3">
        <f>[1]Wanderungen!Q127</f>
        <v>0.90790842376091907</v>
      </c>
      <c r="R53" s="3">
        <f>[1]Wanderungen!R127</f>
        <v>-0.29407992671090055</v>
      </c>
      <c r="S53" s="3">
        <f>[1]Wanderungen!S127</f>
        <v>0.53190492026853797</v>
      </c>
      <c r="T53" s="3">
        <f>[1]Wanderungen!T127</f>
        <v>-0.38824757619732958</v>
      </c>
      <c r="U53" s="3">
        <f>[1]Wanderungen!U127</f>
        <v>3.9662351952604116</v>
      </c>
      <c r="V53" s="3"/>
      <c r="X53" s="18" t="str">
        <f>HLOOKUP(Y53,$L53:$U241,ROW(L$206)-ROW(X53)+1,0)</f>
        <v>HB</v>
      </c>
      <c r="Y53" s="9">
        <f t="shared" si="21"/>
        <v>-3.9269975646526727</v>
      </c>
      <c r="Z53" s="18" t="str">
        <f>HLOOKUP(AA53,$L53:$U241,ROW(N$206)-ROW(Z53)+1,0)</f>
        <v>SH</v>
      </c>
      <c r="AA53" s="9">
        <f t="shared" si="22"/>
        <v>3.9662351952604116</v>
      </c>
    </row>
    <row r="54" spans="1:27" x14ac:dyDescent="0.35">
      <c r="A54">
        <f>[1]Wanderungen!A128</f>
        <v>2021</v>
      </c>
      <c r="B54" s="3">
        <f>[1]Wanderungen!B128</f>
        <v>6.6964517222809503</v>
      </c>
      <c r="C54" s="3">
        <f>[1]Wanderungen!C128</f>
        <v>4.5748643879484998</v>
      </c>
      <c r="D54" s="3">
        <f>[1]Wanderungen!D128</f>
        <v>0.79968052638410125</v>
      </c>
      <c r="E54" s="3">
        <f>[1]Wanderungen!E128</f>
        <v>0.3708126541452792</v>
      </c>
      <c r="F54" s="3">
        <f>[1]Wanderungen!F128</f>
        <v>-1.068280661887508</v>
      </c>
      <c r="G54" s="3">
        <f>[1]Wanderungen!G128</f>
        <v>-2.6009482301252347</v>
      </c>
      <c r="H54" s="14">
        <f>[1]Wanderungen!H128</f>
        <v>1.0352567220690527</v>
      </c>
      <c r="I54" s="3">
        <f>[1]Wanderungen!I128</f>
        <v>2.0831998312804436</v>
      </c>
      <c r="J54" s="3">
        <f>[1]Wanderungen!J128</f>
        <v>-0.36864223132215329</v>
      </c>
      <c r="K54" s="3">
        <f>[1]Wanderungen!K128</f>
        <v>-0.24867830754211614</v>
      </c>
      <c r="L54" s="3">
        <f>[1]Wanderungen!L128</f>
        <v>-1.1085164786444832</v>
      </c>
      <c r="M54" s="3">
        <f>[1]Wanderungen!M128</f>
        <v>3.1773263511715923E-2</v>
      </c>
      <c r="N54" s="3">
        <f>[1]Wanderungen!N128</f>
        <v>-3.874630313830544</v>
      </c>
      <c r="O54" s="3">
        <f>[1]Wanderungen!O128</f>
        <v>-5.193464199348826</v>
      </c>
      <c r="P54" s="3">
        <f>[1]Wanderungen!P128</f>
        <v>-1.3462599885707798</v>
      </c>
      <c r="Q54" s="3">
        <f>[1]Wanderungen!Q128</f>
        <v>0.91994740759608984</v>
      </c>
      <c r="R54" s="3">
        <f>[1]Wanderungen!R128</f>
        <v>-0.43889763506461071</v>
      </c>
      <c r="S54" s="3">
        <f>[1]Wanderungen!S128</f>
        <v>0.70031709212945259</v>
      </c>
      <c r="T54" s="3">
        <f>[1]Wanderungen!T128</f>
        <v>-2.896211755024428E-2</v>
      </c>
      <c r="U54" s="3">
        <f>[1]Wanderungen!U128</f>
        <v>4.6046344774160293</v>
      </c>
      <c r="V54" s="3"/>
      <c r="X54" s="18" t="str">
        <f>HLOOKUP(Y54,$L54:$U242,ROW(L$206)-ROW(X54)+1,0)</f>
        <v>HH</v>
      </c>
      <c r="Y54" s="9">
        <f t="shared" si="21"/>
        <v>-5.193464199348826</v>
      </c>
      <c r="Z54" s="18" t="str">
        <f>HLOOKUP(AA54,$L54:$U242,ROW(N$206)-ROW(Z54)+1,0)</f>
        <v>SH</v>
      </c>
      <c r="AA54" s="9">
        <f t="shared" si="22"/>
        <v>4.6046344774160293</v>
      </c>
    </row>
    <row r="55" spans="1:27" x14ac:dyDescent="0.35">
      <c r="A55">
        <f>[1]Wanderungen!A129</f>
        <v>2022</v>
      </c>
      <c r="B55" s="3">
        <f>[1]Wanderungen!B129</f>
        <v>5.6571034585392459</v>
      </c>
      <c r="C55" s="3">
        <f>[1]Wanderungen!C129</f>
        <v>3.4479545242754632</v>
      </c>
      <c r="D55" s="3">
        <f>[1]Wanderungen!D129</f>
        <v>0.24062613453111675</v>
      </c>
      <c r="E55" s="3">
        <f>[1]Wanderungen!E129</f>
        <v>0.31614521385565941</v>
      </c>
      <c r="F55" s="3">
        <f>[1]Wanderungen!F129</f>
        <v>-1.1404541615670265</v>
      </c>
      <c r="G55" s="3">
        <f>[1]Wanderungen!G129</f>
        <v>-3.1648564804813901</v>
      </c>
      <c r="H55" s="14">
        <f>[1]Wanderungen!H129</f>
        <v>0.47404047367211655</v>
      </c>
      <c r="I55" s="3">
        <f>[1]Wanderungen!I129</f>
        <v>1.5307374604179553</v>
      </c>
      <c r="J55" s="3">
        <f>[1]Wanderungen!J129</f>
        <v>-0.26990202453884893</v>
      </c>
      <c r="K55" s="3">
        <f>[1]Wanderungen!K129</f>
        <v>-0.11367575007066613</v>
      </c>
      <c r="L55" s="3">
        <f>[1]Wanderungen!L129</f>
        <v>-0.90933581765430505</v>
      </c>
      <c r="M55" s="3">
        <f>[1]Wanderungen!M129</f>
        <v>0.40857558079176459</v>
      </c>
      <c r="N55" s="3">
        <f>[1]Wanderungen!N129</f>
        <v>-5.8165244207319713</v>
      </c>
      <c r="O55" s="3">
        <f>[1]Wanderungen!O129</f>
        <v>-2.5725860420518236</v>
      </c>
      <c r="P55" s="3">
        <f>[1]Wanderungen!P129</f>
        <v>-0.92145564454214113</v>
      </c>
      <c r="Q55" s="3">
        <f>[1]Wanderungen!Q129</f>
        <v>0.43381226442933807</v>
      </c>
      <c r="R55" s="3">
        <f>[1]Wanderungen!R129</f>
        <v>-0.23870039006959332</v>
      </c>
      <c r="S55" s="3">
        <f>[1]Wanderungen!S129</f>
        <v>0.80652888934526568</v>
      </c>
      <c r="T55" s="3">
        <f>[1]Wanderungen!T129</f>
        <v>-8.6430337644584548E-2</v>
      </c>
      <c r="U55" s="3">
        <f>[1]Wanderungen!U129</f>
        <v>3.1510240058141168</v>
      </c>
      <c r="V55" s="3"/>
      <c r="X55" s="18" t="str">
        <f>HLOOKUP(Y55,$L55:$U243,ROW(L$206)-ROW(X55)+1,0)</f>
        <v>HB</v>
      </c>
      <c r="Y55" s="9">
        <f t="shared" si="21"/>
        <v>-5.8165244207319713</v>
      </c>
      <c r="Z55" s="18" t="str">
        <f>HLOOKUP(AA55,$L55:$U243,ROW(N$206)-ROW(Z55)+1,0)</f>
        <v>SH</v>
      </c>
      <c r="AA55" s="9">
        <f t="shared" si="22"/>
        <v>3.1510240058141168</v>
      </c>
    </row>
    <row r="56" spans="1:27" x14ac:dyDescent="0.35">
      <c r="A56">
        <f>[1]Wanderungen!A130</f>
        <v>2023</v>
      </c>
      <c r="B56" s="3">
        <f>[1]Wanderungen!B130</f>
        <v>5.3168625765350548</v>
      </c>
      <c r="C56" s="3">
        <f>[1]Wanderungen!C130</f>
        <v>2.8261717325757982</v>
      </c>
      <c r="D56" s="3">
        <f>[1]Wanderungen!D130</f>
        <v>0.36152058767207396</v>
      </c>
      <c r="E56" s="3">
        <f>[1]Wanderungen!E130</f>
        <v>-4.8430547567878436E-2</v>
      </c>
      <c r="F56" s="3">
        <f>[1]Wanderungen!F130</f>
        <v>-1.8338569100314146</v>
      </c>
      <c r="G56" s="3">
        <f>[1]Wanderungen!G130</f>
        <v>-4.6016344369488351</v>
      </c>
      <c r="H56" s="14">
        <f>[1]Wanderungen!H130</f>
        <v>-8.0293047249786018E-2</v>
      </c>
      <c r="I56" s="3">
        <f>[1]Wanderungen!I130</f>
        <v>1.24507370952084</v>
      </c>
      <c r="J56" s="3">
        <f>[1]Wanderungen!J130</f>
        <v>-0.21869227664786142</v>
      </c>
      <c r="K56" s="3">
        <f>[1]Wanderungen!K130</f>
        <v>1.9227272010241051E-2</v>
      </c>
      <c r="L56" s="3">
        <f>[1]Wanderungen!L130</f>
        <v>-0.40074180093258188</v>
      </c>
      <c r="M56" s="3">
        <f>[1]Wanderungen!M130</f>
        <v>0.48581428379224922</v>
      </c>
      <c r="N56" s="3">
        <f>[1]Wanderungen!N130</f>
        <v>-1.0883758314776597</v>
      </c>
      <c r="O56" s="3">
        <f>[1]Wanderungen!O130</f>
        <v>-1.202951356468795</v>
      </c>
      <c r="P56" s="3">
        <f>[1]Wanderungen!P130</f>
        <v>-0.6637621076606145</v>
      </c>
      <c r="Q56" s="3">
        <f>[1]Wanderungen!Q130</f>
        <v>-3.3518682475644865E-2</v>
      </c>
      <c r="R56" s="3">
        <f>[1]Wanderungen!R130</f>
        <v>-0.24656813946107406</v>
      </c>
      <c r="S56" s="3">
        <f>[1]Wanderungen!S130</f>
        <v>0.50864020361153972</v>
      </c>
      <c r="T56" s="3">
        <f>[1]Wanderungen!T130</f>
        <v>-0.34848055567347075</v>
      </c>
      <c r="U56" s="3">
        <f>[1]Wanderungen!U130</f>
        <v>3.219693691253573</v>
      </c>
      <c r="V56" s="3"/>
      <c r="X56" s="18" t="str">
        <f>HLOOKUP(Y56,$L56:$U244,ROW(L$206)-ROW(X56)+1,0)</f>
        <v>HH</v>
      </c>
      <c r="Y56" s="9">
        <f t="shared" si="21"/>
        <v>-1.202951356468795</v>
      </c>
      <c r="Z56" s="18" t="str">
        <f>HLOOKUP(AA56,$L56:$U244,ROW(N$206)-ROW(Z56)+1,0)</f>
        <v>SH</v>
      </c>
      <c r="AA56" s="9">
        <f t="shared" si="22"/>
        <v>3.219693691253573</v>
      </c>
    </row>
    <row r="57" spans="1:27" x14ac:dyDescent="0.35">
      <c r="A57">
        <f>A56+1</f>
        <v>2024</v>
      </c>
      <c r="B57" s="3">
        <f>[1]Wanderungen!B131</f>
        <v>4.8696864853189412</v>
      </c>
      <c r="C57" s="3">
        <f>[1]Wanderungen!C131</f>
        <v>2.1867993722629313</v>
      </c>
      <c r="D57" s="3">
        <f>[1]Wanderungen!D131</f>
        <v>0.64689731351128643</v>
      </c>
      <c r="E57" s="3">
        <f>[1]Wanderungen!E131</f>
        <v>-3.7381710250625681E-3</v>
      </c>
      <c r="F57" s="3">
        <f>[1]Wanderungen!F131</f>
        <v>-2.6433235558988675</v>
      </c>
      <c r="G57" s="3">
        <f>[1]Wanderungen!G131</f>
        <v>-4.0162522799819156</v>
      </c>
      <c r="H57" s="14">
        <f>[1]Wanderungen!H131</f>
        <v>-0.11328163864871402</v>
      </c>
      <c r="I57" s="3">
        <f>[1]Wanderungen!I131</f>
        <v>1.0405033490271161</v>
      </c>
      <c r="J57" s="3">
        <f>[1]Wanderungen!J131</f>
        <v>-0.18189885666771002</v>
      </c>
      <c r="K57" s="3">
        <f>[1]Wanderungen!K131</f>
        <v>2.7056239330474369E-2</v>
      </c>
      <c r="L57" s="3">
        <f>[1]Wanderungen!L131</f>
        <v>-0.25226192636105099</v>
      </c>
      <c r="M57" s="3">
        <f>[1]Wanderungen!M131</f>
        <v>0.72203384673673621</v>
      </c>
      <c r="N57" s="3">
        <f>[1]Wanderungen!N131</f>
        <v>-4.2229825738027307</v>
      </c>
      <c r="O57" s="3">
        <f>[1]Wanderungen!O131</f>
        <v>-1.3025818475338449</v>
      </c>
      <c r="P57" s="3">
        <f>[1]Wanderungen!P131</f>
        <v>-0.79914952894167679</v>
      </c>
      <c r="Q57" s="3">
        <f>[1]Wanderungen!Q131</f>
        <v>9.8921950580991597E-2</v>
      </c>
      <c r="R57" s="3">
        <f>[1]Wanderungen!R131</f>
        <v>-0.27593495989983791</v>
      </c>
      <c r="S57" s="3">
        <f>[1]Wanderungen!S131</f>
        <v>0.26942122409304142</v>
      </c>
      <c r="T57" s="3">
        <f>[1]Wanderungen!T131</f>
        <v>-0.35929538621292789</v>
      </c>
      <c r="U57" s="3">
        <f>[1]Wanderungen!U131</f>
        <v>3.0300775277706369</v>
      </c>
      <c r="X57" s="11"/>
      <c r="Y57" s="9"/>
      <c r="Z57" s="11"/>
      <c r="AA57" s="9"/>
    </row>
    <row r="58" spans="1:27" x14ac:dyDescent="0.35">
      <c r="A58">
        <f>A57+1</f>
        <v>2025</v>
      </c>
      <c r="B58" s="3"/>
      <c r="C58" s="3"/>
      <c r="D58" s="3"/>
      <c r="E58" s="3"/>
      <c r="F58" s="3"/>
      <c r="G58" s="3"/>
      <c r="H58" s="14"/>
      <c r="I58" s="3"/>
      <c r="J58" s="3"/>
      <c r="K58" s="3"/>
      <c r="L58" s="3"/>
      <c r="M58" s="3"/>
      <c r="N58" s="3"/>
      <c r="O58" s="3"/>
      <c r="P58" s="3"/>
      <c r="Q58" s="3"/>
      <c r="R58" s="3"/>
      <c r="S58" s="3"/>
      <c r="T58" s="3"/>
      <c r="U58" s="3"/>
      <c r="X58" s="11"/>
      <c r="Y58" s="9"/>
      <c r="Z58" s="11"/>
      <c r="AA58" s="9"/>
    </row>
    <row r="59" spans="1:27" x14ac:dyDescent="0.35">
      <c r="X59" s="11"/>
      <c r="Y59" s="9"/>
      <c r="Z59" s="11"/>
      <c r="AA59" s="9"/>
    </row>
    <row r="60" spans="1:27" x14ac:dyDescent="0.35">
      <c r="A60" s="4" t="s">
        <v>472</v>
      </c>
      <c r="X60" s="11"/>
      <c r="Y60" s="9"/>
      <c r="Z60" s="11"/>
      <c r="AA60" s="9"/>
    </row>
    <row r="61" spans="1:27" x14ac:dyDescent="0.35">
      <c r="A61">
        <f>[1]Wanderungen!A152</f>
        <v>2019</v>
      </c>
      <c r="B61" s="3">
        <f>[1]Wanderungen!B152</f>
        <v>2.6420867559243701</v>
      </c>
      <c r="C61" s="3">
        <f>[1]Wanderungen!C152</f>
        <v>2.692766143862098</v>
      </c>
      <c r="D61" s="3">
        <f>[1]Wanderungen!D152</f>
        <v>2.789111966804307</v>
      </c>
      <c r="E61" s="3">
        <f>[1]Wanderungen!E152</f>
        <v>2.3953949622754003</v>
      </c>
      <c r="F61" s="3">
        <f>[1]Wanderungen!F152</f>
        <v>3.352189103813707</v>
      </c>
      <c r="G61" s="3">
        <f>[1]Wanderungen!G152</f>
        <v>8.4411090760428849</v>
      </c>
      <c r="H61" s="14">
        <f>[1]Wanderungen!H152</f>
        <v>4.0386471448191097</v>
      </c>
      <c r="I61" s="3">
        <f>[1]Wanderungen!I152</f>
        <v>2.7749943862682085</v>
      </c>
      <c r="J61" s="3">
        <f>[1]Wanderungen!J152</f>
        <v>4.1930146775362322</v>
      </c>
      <c r="K61" s="3">
        <f>[1]Wanderungen!K152</f>
        <v>3.9642003605397464</v>
      </c>
      <c r="L61" s="3">
        <f>[1]Wanderungen!L152</f>
        <v>4.2452076633717626</v>
      </c>
      <c r="M61" s="3">
        <f>[1]Wanderungen!M152</f>
        <v>4.2779154406070932</v>
      </c>
      <c r="N61" s="3">
        <f>[1]Wanderungen!N152</f>
        <v>1.7002168392490635</v>
      </c>
      <c r="O61" s="3">
        <f>[1]Wanderungen!O152</f>
        <v>2.7029685418696165</v>
      </c>
      <c r="P61" s="3">
        <f>[1]Wanderungen!P152</f>
        <v>5.1606203770726156</v>
      </c>
      <c r="Q61" s="3">
        <f>[1]Wanderungen!Q152</f>
        <v>4.8518328504479911</v>
      </c>
      <c r="R61" s="3">
        <f>[1]Wanderungen!R152</f>
        <v>2.9683443360210222</v>
      </c>
      <c r="S61" s="3">
        <f>[1]Wanderungen!S152</f>
        <v>4.4229478077353841</v>
      </c>
      <c r="T61" s="3">
        <f>[1]Wanderungen!T152</f>
        <v>3.3453881577046074</v>
      </c>
      <c r="U61" s="3">
        <f>[1]Wanderungen!U152</f>
        <v>3.5613154102829783</v>
      </c>
      <c r="V61" s="3">
        <f>[1]Wanderungen!V152</f>
        <v>3.9786827467766845</v>
      </c>
      <c r="X61" s="18" t="str">
        <f>HLOOKUP(Y61,$L61:$U247,ROW(L$206)-ROW(X61)+1,0)</f>
        <v>HB</v>
      </c>
      <c r="Y61" s="9">
        <f t="shared" ref="Y61:Y65" si="23">MIN(L61:U61)</f>
        <v>1.7002168392490635</v>
      </c>
      <c r="Z61" s="18" t="str">
        <f>HLOOKUP(AA61,$L61:$U247,ROW(N$206)-ROW(Z61)+1,0)</f>
        <v>HE</v>
      </c>
      <c r="AA61" s="9">
        <f t="shared" ref="AA61:AA65" si="24">MAX(L61:U61)</f>
        <v>5.1606203770726156</v>
      </c>
    </row>
    <row r="62" spans="1:27" x14ac:dyDescent="0.35">
      <c r="A62">
        <f>[1]Wanderungen!A153</f>
        <v>2020</v>
      </c>
      <c r="B62" s="3">
        <f>[1]Wanderungen!B153</f>
        <v>2.1471162159613759</v>
      </c>
      <c r="C62" s="3">
        <f>[1]Wanderungen!C153</f>
        <v>2.5346955618553872</v>
      </c>
      <c r="D62" s="3">
        <f>[1]Wanderungen!D153</f>
        <v>2.21691179204708</v>
      </c>
      <c r="E62" s="3">
        <f>[1]Wanderungen!E153</f>
        <v>2.0647798031372795</v>
      </c>
      <c r="F62" s="3">
        <f>[1]Wanderungen!F153</f>
        <v>2.3196676669004423</v>
      </c>
      <c r="G62" s="3">
        <f>[1]Wanderungen!G153</f>
        <v>4.8473115116842358</v>
      </c>
      <c r="H62" s="14">
        <f>[1]Wanderungen!H153</f>
        <v>2.8180546171587908</v>
      </c>
      <c r="I62" s="3">
        <f>[1]Wanderungen!I153</f>
        <v>2.2340399581204338</v>
      </c>
      <c r="J62" s="3">
        <f>[1]Wanderungen!J153</f>
        <v>2.7613468561661794</v>
      </c>
      <c r="K62" s="3">
        <f>[1]Wanderungen!K153</f>
        <v>2.6490476085932055</v>
      </c>
      <c r="L62" s="3">
        <f>[1]Wanderungen!L153</f>
        <v>2.5138958610704907</v>
      </c>
      <c r="M62" s="3">
        <f>[1]Wanderungen!M153</f>
        <v>2.3999801143841069</v>
      </c>
      <c r="N62" s="3">
        <f>[1]Wanderungen!N153</f>
        <v>4.635857590165835</v>
      </c>
      <c r="O62" s="3">
        <f>[1]Wanderungen!O153</f>
        <v>4.2468864041268173</v>
      </c>
      <c r="P62" s="3">
        <f>[1]Wanderungen!P153</f>
        <v>3.7696904878873441</v>
      </c>
      <c r="Q62" s="3">
        <f>[1]Wanderungen!Q153</f>
        <v>3.4502807666132691</v>
      </c>
      <c r="R62" s="3">
        <f>[1]Wanderungen!R153</f>
        <v>1.6541504339883817</v>
      </c>
      <c r="S62" s="3">
        <f>[1]Wanderungen!S153</f>
        <v>3.7430711736151472</v>
      </c>
      <c r="T62" s="3">
        <f>[1]Wanderungen!T153</f>
        <v>3.2586846691112625</v>
      </c>
      <c r="U62" s="3">
        <f>[1]Wanderungen!U153</f>
        <v>2.6182540069025757</v>
      </c>
      <c r="V62" s="3">
        <f>[1]Wanderungen!V153</f>
        <v>2.6818571235019371</v>
      </c>
      <c r="X62" s="18" t="str">
        <f>HLOOKUP(Y62,$L62:$U248,ROW(L$206)-ROW(X62)+1,0)</f>
        <v>NW</v>
      </c>
      <c r="Y62" s="9">
        <f t="shared" si="23"/>
        <v>1.6541504339883817</v>
      </c>
      <c r="Z62" s="18" t="str">
        <f>HLOOKUP(AA62,$L62:$U248,ROW(N$206)-ROW(Z62)+1,0)</f>
        <v>HB</v>
      </c>
      <c r="AA62" s="9">
        <f t="shared" si="24"/>
        <v>4.635857590165835</v>
      </c>
    </row>
    <row r="63" spans="1:27" x14ac:dyDescent="0.35">
      <c r="A63">
        <f>[1]Wanderungen!A154</f>
        <v>2021</v>
      </c>
      <c r="B63" s="3">
        <f>[1]Wanderungen!B154</f>
        <v>3.4154416897700304</v>
      </c>
      <c r="C63" s="3">
        <f>[1]Wanderungen!C154</f>
        <v>3.7899611841338063</v>
      </c>
      <c r="D63" s="3">
        <f>[1]Wanderungen!D154</f>
        <v>3.8905329534394109</v>
      </c>
      <c r="E63" s="3">
        <f>[1]Wanderungen!E154</f>
        <v>4.294234703861262</v>
      </c>
      <c r="F63" s="3">
        <f>[1]Wanderungen!F154</f>
        <v>5.0963020104006551</v>
      </c>
      <c r="G63" s="3">
        <f>[1]Wanderungen!G154</f>
        <v>7.172098560767366</v>
      </c>
      <c r="H63" s="14">
        <f>[1]Wanderungen!H154</f>
        <v>4.7540832380155384</v>
      </c>
      <c r="I63" s="3">
        <f>[1]Wanderungen!I154</f>
        <v>4.057218641888686</v>
      </c>
      <c r="J63" s="3">
        <f>[1]Wanderungen!J154</f>
        <v>4.0068778001099012</v>
      </c>
      <c r="K63" s="3">
        <f>[1]Wanderungen!K154</f>
        <v>3.8367791208597901</v>
      </c>
      <c r="L63" s="3">
        <f>[1]Wanderungen!L154</f>
        <v>3.8225584240204218</v>
      </c>
      <c r="M63" s="3">
        <f>[1]Wanderungen!M154</f>
        <v>4.0578332292694368</v>
      </c>
      <c r="N63" s="3">
        <f>[1]Wanderungen!N154</f>
        <v>0.88666633773425552</v>
      </c>
      <c r="O63" s="3">
        <f>[1]Wanderungen!O154</f>
        <v>5.1544784091124267</v>
      </c>
      <c r="P63" s="3">
        <f>[1]Wanderungen!P154</f>
        <v>3.5530462385648831</v>
      </c>
      <c r="Q63" s="3">
        <f>[1]Wanderungen!Q154</f>
        <v>5.3271491435167553</v>
      </c>
      <c r="R63" s="3">
        <f>[1]Wanderungen!R154</f>
        <v>3.0209398534590828</v>
      </c>
      <c r="S63" s="3">
        <f>[1]Wanderungen!S154</f>
        <v>4.4136263248158523</v>
      </c>
      <c r="T63" s="3">
        <f>[1]Wanderungen!T154</f>
        <v>4.4671569586980233</v>
      </c>
      <c r="U63" s="3">
        <f>[1]Wanderungen!U154</f>
        <v>3.326143689269534</v>
      </c>
      <c r="V63" s="3">
        <f>[1]Wanderungen!V154</f>
        <v>4.0144467053518103</v>
      </c>
      <c r="X63" s="18" t="str">
        <f>HLOOKUP(Y63,$L63:$U249,ROW(L$206)-ROW(X63)+1,0)</f>
        <v>HB</v>
      </c>
      <c r="Y63" s="9">
        <f t="shared" si="23"/>
        <v>0.88666633773425552</v>
      </c>
      <c r="Z63" s="18" t="str">
        <f>HLOOKUP(AA63,$L63:$U249,ROW(N$206)-ROW(Z63)+1,0)</f>
        <v>NI</v>
      </c>
      <c r="AA63" s="9">
        <f t="shared" si="24"/>
        <v>5.3271491435167553</v>
      </c>
    </row>
    <row r="64" spans="1:27" x14ac:dyDescent="0.35">
      <c r="A64">
        <f>[1]Wanderungen!A155</f>
        <v>2022</v>
      </c>
      <c r="B64" s="3">
        <f>[1]Wanderungen!B155</f>
        <v>16.317852192587701</v>
      </c>
      <c r="C64" s="3">
        <f>[1]Wanderungen!C155</f>
        <v>17.162541503747303</v>
      </c>
      <c r="D64" s="3">
        <f>[1]Wanderungen!D155</f>
        <v>18.270948504020616</v>
      </c>
      <c r="E64" s="3">
        <f>[1]Wanderungen!E155</f>
        <v>18.529751973105711</v>
      </c>
      <c r="F64" s="3">
        <f>[1]Wanderungen!F155</f>
        <v>18.719096893080405</v>
      </c>
      <c r="G64" s="3">
        <f>[1]Wanderungen!G155</f>
        <v>26.711010103934452</v>
      </c>
      <c r="H64" s="14">
        <f>[1]Wanderungen!H155</f>
        <v>19.846302384072139</v>
      </c>
      <c r="I64" s="3">
        <f>[1]Wanderungen!I155</f>
        <v>17.85286424777382</v>
      </c>
      <c r="J64" s="3">
        <f>[1]Wanderungen!J155</f>
        <v>17.691866758481247</v>
      </c>
      <c r="K64" s="3">
        <f>[1]Wanderungen!K155</f>
        <v>17.205148509473108</v>
      </c>
      <c r="L64" s="3">
        <f>[1]Wanderungen!L155</f>
        <v>16.989576064917138</v>
      </c>
      <c r="M64" s="3">
        <f>[1]Wanderungen!M155</f>
        <v>16.707149972692417</v>
      </c>
      <c r="N64" s="3">
        <f>[1]Wanderungen!N155</f>
        <v>21.00162718173857</v>
      </c>
      <c r="O64" s="3">
        <f>[1]Wanderungen!O155</f>
        <v>24.325089251577729</v>
      </c>
      <c r="P64" s="3">
        <f>[1]Wanderungen!P155</f>
        <v>19.376267789460073</v>
      </c>
      <c r="Q64" s="3">
        <f>[1]Wanderungen!Q155</f>
        <v>18.782291371894367</v>
      </c>
      <c r="R64" s="3">
        <f>[1]Wanderungen!R155</f>
        <v>16.109083950008678</v>
      </c>
      <c r="S64" s="3">
        <f>[1]Wanderungen!S155</f>
        <v>16.470736431211368</v>
      </c>
      <c r="T64" s="3">
        <f>[1]Wanderungen!T155</f>
        <v>17.839420380273616</v>
      </c>
      <c r="U64" s="3">
        <f>[1]Wanderungen!U155</f>
        <v>13.555322729322624</v>
      </c>
      <c r="V64" s="3">
        <f>[1]Wanderungen!V155</f>
        <v>17.715999045187587</v>
      </c>
      <c r="X64" s="18" t="str">
        <f>HLOOKUP(Y64,$L64:$U250,ROW(L$206)-ROW(X64)+1,0)</f>
        <v>SH</v>
      </c>
      <c r="Y64" s="9">
        <f t="shared" si="23"/>
        <v>13.555322729322624</v>
      </c>
      <c r="Z64" s="18" t="str">
        <f>HLOOKUP(AA64,$L64:$U250,ROW(N$206)-ROW(Z64)+1,0)</f>
        <v>HH</v>
      </c>
      <c r="AA64" s="9">
        <f t="shared" si="24"/>
        <v>24.325089251577729</v>
      </c>
    </row>
    <row r="65" spans="1:27" x14ac:dyDescent="0.35">
      <c r="A65">
        <f>[1]Wanderungen!A156</f>
        <v>2023</v>
      </c>
      <c r="B65" s="3">
        <f>[1]Wanderungen!B156</f>
        <v>6.3647829722348161</v>
      </c>
      <c r="C65" s="3">
        <f>[1]Wanderungen!C156</f>
        <v>7.3764540644052641</v>
      </c>
      <c r="D65" s="3">
        <f>[1]Wanderungen!D156</f>
        <v>8.5792660416432227</v>
      </c>
      <c r="E65" s="3">
        <f>[1]Wanderungen!E156</f>
        <v>7.5439891403810639</v>
      </c>
      <c r="F65" s="3">
        <f>[1]Wanderungen!F156</f>
        <v>8.4512365070741904</v>
      </c>
      <c r="G65" s="3">
        <f>[1]Wanderungen!G156</f>
        <v>13.584211280954113</v>
      </c>
      <c r="H65" s="14">
        <f>[1]Wanderungen!H156</f>
        <v>9.0900181386468262</v>
      </c>
      <c r="I65" s="3">
        <f>[1]Wanderungen!I156</f>
        <v>7.7726095034813518</v>
      </c>
      <c r="J65" s="3">
        <f>[1]Wanderungen!J156</f>
        <v>7.9928759364064375</v>
      </c>
      <c r="K65" s="3">
        <f>[1]Wanderungen!K156</f>
        <v>7.6893610979903331</v>
      </c>
      <c r="L65" s="3">
        <f>[1]Wanderungen!L156</f>
        <v>3.7652585253398203</v>
      </c>
      <c r="M65" s="3">
        <f>[1]Wanderungen!M156</f>
        <v>7.0573960963178566</v>
      </c>
      <c r="N65" s="3">
        <f>[1]Wanderungen!N156</f>
        <v>13.79705866789091</v>
      </c>
      <c r="O65" s="3">
        <f>[1]Wanderungen!O156</f>
        <v>11.998571223840152</v>
      </c>
      <c r="P65" s="3">
        <f>[1]Wanderungen!P156</f>
        <v>8.5161478126239558</v>
      </c>
      <c r="Q65" s="3">
        <f>[1]Wanderungen!Q156</f>
        <v>7.8068513437677325</v>
      </c>
      <c r="R65" s="3">
        <f>[1]Wanderungen!R156</f>
        <v>7.0486471824476382</v>
      </c>
      <c r="S65" s="3">
        <f>[1]Wanderungen!S156</f>
        <v>7.4792457064961413</v>
      </c>
      <c r="T65" s="3">
        <f>[1]Wanderungen!T156</f>
        <v>9.0535840682192639</v>
      </c>
      <c r="U65" s="3">
        <f>[1]Wanderungen!U156</f>
        <v>7.3510569223244655</v>
      </c>
      <c r="V65" s="3">
        <f>[1]Wanderungen!V156</f>
        <v>7.9599672828780319</v>
      </c>
      <c r="X65" s="18" t="str">
        <f>HLOOKUP(Y65,$L65:$U251,ROW(L$206)-ROW(X65)+1,0)</f>
        <v>BW</v>
      </c>
      <c r="Y65" s="9">
        <f t="shared" si="23"/>
        <v>3.7652585253398203</v>
      </c>
      <c r="Z65" s="18" t="str">
        <f>HLOOKUP(AA65,$L65:$U251,ROW(N$206)-ROW(Z65)+1,0)</f>
        <v>HB</v>
      </c>
      <c r="AA65" s="9">
        <f t="shared" si="24"/>
        <v>13.79705866789091</v>
      </c>
    </row>
    <row r="66" spans="1:27" x14ac:dyDescent="0.35">
      <c r="A66">
        <f>A65+1</f>
        <v>2024</v>
      </c>
      <c r="B66" s="3">
        <f>[1]Wanderungen!B157</f>
        <v>3.9849648185205386</v>
      </c>
      <c r="C66" s="3">
        <f>[1]Wanderungen!C157</f>
        <v>4.6064935122625128</v>
      </c>
      <c r="D66" s="3">
        <f>[1]Wanderungen!D157</f>
        <v>4.4502286741247987</v>
      </c>
      <c r="E66" s="3">
        <f>[1]Wanderungen!E157</f>
        <v>6.0231280641320621</v>
      </c>
      <c r="F66" s="3">
        <f>[1]Wanderungen!F157</f>
        <v>4.7855970893548694</v>
      </c>
      <c r="G66" s="3">
        <f>[1]Wanderungen!G157</f>
        <v>11.394669803090677</v>
      </c>
      <c r="H66" s="14">
        <f>[1]Wanderungen!H157</f>
        <v>6.229123790125394</v>
      </c>
      <c r="I66" s="3">
        <f>[1]Wanderungen!I157</f>
        <v>4.7020998920229342</v>
      </c>
      <c r="J66" s="3">
        <f>[1]Wanderungen!J157</f>
        <v>5.2293213417099373</v>
      </c>
      <c r="K66" s="3">
        <f>[1]Wanderungen!K157</f>
        <v>4.8933374514986498</v>
      </c>
      <c r="L66" s="3">
        <f>[1]Wanderungen!L157</f>
        <v>3.6050765243449665</v>
      </c>
      <c r="M66" s="3">
        <f>[1]Wanderungen!M157</f>
        <v>5.1347656496862824</v>
      </c>
      <c r="N66" s="3">
        <f>[1]Wanderungen!N157</f>
        <v>10.4068386172716</v>
      </c>
      <c r="O66" s="3">
        <f>[1]Wanderungen!O157</f>
        <v>8.0147284905720326</v>
      </c>
      <c r="P66" s="3">
        <f>[1]Wanderungen!P157</f>
        <v>5.6903144160900965</v>
      </c>
      <c r="Q66" s="3">
        <f>[1]Wanderungen!Q157</f>
        <v>4.2034334909756206</v>
      </c>
      <c r="R66" s="3">
        <f>[1]Wanderungen!R157</f>
        <v>4.9287731096222354</v>
      </c>
      <c r="S66" s="3">
        <f>[1]Wanderungen!S157</f>
        <v>5.0947747304212907</v>
      </c>
      <c r="T66" s="3">
        <f>[1]Wanderungen!T157</f>
        <v>5.3973273950887082</v>
      </c>
      <c r="U66" s="3">
        <f>[1]Wanderungen!U157</f>
        <v>4.9452705353881123</v>
      </c>
      <c r="V66" s="3">
        <f>[1]Wanderungen!V157</f>
        <v>5.1508684573303247</v>
      </c>
      <c r="X66" s="18"/>
      <c r="Y66" s="9"/>
      <c r="Z66" s="18"/>
      <c r="AA66" s="9"/>
    </row>
    <row r="67" spans="1:27" x14ac:dyDescent="0.35">
      <c r="A67">
        <f>A66+1</f>
        <v>2025</v>
      </c>
      <c r="B67" s="3"/>
      <c r="C67" s="3"/>
      <c r="D67" s="3"/>
      <c r="E67" s="3"/>
      <c r="F67" s="3"/>
      <c r="G67" s="3"/>
      <c r="H67" s="14"/>
      <c r="I67" s="3"/>
      <c r="J67" s="3"/>
      <c r="K67" s="3"/>
      <c r="L67" s="3"/>
      <c r="M67" s="3"/>
      <c r="N67" s="3"/>
      <c r="O67" s="3"/>
      <c r="P67" s="3"/>
      <c r="Q67" s="3"/>
      <c r="R67" s="3"/>
      <c r="S67" s="3"/>
      <c r="T67" s="3"/>
      <c r="U67" s="3"/>
      <c r="V67" s="3"/>
      <c r="X67" s="18"/>
      <c r="Y67" s="9"/>
      <c r="Z67" s="18"/>
      <c r="AA67" s="9"/>
    </row>
    <row r="68" spans="1:27" x14ac:dyDescent="0.35">
      <c r="X68" s="11"/>
      <c r="Y68" s="9"/>
      <c r="Z68" s="11"/>
      <c r="AA68" s="9"/>
    </row>
    <row r="69" spans="1:27" x14ac:dyDescent="0.35">
      <c r="A69" s="4" t="s">
        <v>776</v>
      </c>
      <c r="X69" s="11"/>
      <c r="Y69" s="9"/>
      <c r="Z69" s="11"/>
      <c r="AA69" s="9"/>
    </row>
    <row r="70" spans="1:27" x14ac:dyDescent="0.35">
      <c r="A70">
        <v>2019</v>
      </c>
      <c r="B70" s="3">
        <f>[1]Wanderungen!B185</f>
        <v>-25.18</v>
      </c>
      <c r="C70" s="3">
        <f>[1]Wanderungen!C185</f>
        <v>-8.49</v>
      </c>
      <c r="D70" s="3">
        <f>[1]Wanderungen!D185</f>
        <v>9.59</v>
      </c>
      <c r="E70" s="3">
        <f>[1]Wanderungen!E185</f>
        <v>-13.57</v>
      </c>
      <c r="F70" s="3">
        <f>[1]Wanderungen!F185</f>
        <v>-10.6</v>
      </c>
      <c r="G70" s="3">
        <f>[1]Wanderungen!G185</f>
        <v>26.68</v>
      </c>
      <c r="H70" s="14">
        <f>[1]Wanderungen!H185</f>
        <v>2.38</v>
      </c>
      <c r="I70" s="3">
        <f>[1]Wanderungen!I185</f>
        <v>-6.6457432331269706</v>
      </c>
      <c r="J70" s="3">
        <f>[1]Wanderungen!J185</f>
        <v>0.80740248721202834</v>
      </c>
      <c r="K70" s="3">
        <f>[1]Wanderungen!K185</f>
        <v>-0.44</v>
      </c>
      <c r="L70" s="3">
        <f>[1]Wanderungen!L185</f>
        <v>-0.15</v>
      </c>
      <c r="M70" s="3">
        <f>[1]Wanderungen!M185</f>
        <v>0.98</v>
      </c>
      <c r="N70" s="3">
        <f>[1]Wanderungen!N185</f>
        <v>24.7</v>
      </c>
      <c r="O70" s="3">
        <f>[1]Wanderungen!O185</f>
        <v>44.75</v>
      </c>
      <c r="P70" s="3">
        <f>[1]Wanderungen!P185</f>
        <v>3.83</v>
      </c>
      <c r="Q70" s="3">
        <f>[1]Wanderungen!Q185</f>
        <v>-10.95</v>
      </c>
      <c r="R70" s="3">
        <f>[1]Wanderungen!R185</f>
        <v>0.11</v>
      </c>
      <c r="S70" s="3">
        <f>[1]Wanderungen!S185</f>
        <v>-8.5299999999999994</v>
      </c>
      <c r="T70" s="3">
        <f>[1]Wanderungen!T185</f>
        <v>-9.23</v>
      </c>
      <c r="U70" s="3">
        <f>[1]Wanderungen!U185</f>
        <v>-13.76</v>
      </c>
      <c r="V70" s="3">
        <f>[1]Wanderungen!V185</f>
        <v>0</v>
      </c>
      <c r="X70" s="11"/>
      <c r="Y70" s="9"/>
      <c r="Z70" s="11"/>
      <c r="AA70" s="9"/>
    </row>
    <row r="71" spans="1:27" x14ac:dyDescent="0.35">
      <c r="A71">
        <f>A70+1</f>
        <v>2020</v>
      </c>
      <c r="B71" s="3">
        <f>[1]Wanderungen!B186</f>
        <v>-19.79</v>
      </c>
      <c r="C71" s="3">
        <f>[1]Wanderungen!C186</f>
        <v>-4.74</v>
      </c>
      <c r="D71" s="3">
        <f>[1]Wanderungen!D186</f>
        <v>10.1</v>
      </c>
      <c r="E71" s="3">
        <f>[1]Wanderungen!E186</f>
        <v>-8.0399999999999991</v>
      </c>
      <c r="F71" s="3">
        <f>[1]Wanderungen!F186</f>
        <v>-10.3</v>
      </c>
      <c r="G71" s="3">
        <f>[1]Wanderungen!G186</f>
        <v>20.239999999999998</v>
      </c>
      <c r="H71" s="14">
        <f>[1]Wanderungen!H186</f>
        <v>2.36</v>
      </c>
      <c r="I71" s="3">
        <f>[1]Wanderungen!I186</f>
        <v>-3.9924681442659682</v>
      </c>
      <c r="J71" s="3">
        <f>[1]Wanderungen!J186</f>
        <v>0.49629452338673691</v>
      </c>
      <c r="K71" s="3">
        <f>[1]Wanderungen!K186</f>
        <v>-0.45</v>
      </c>
      <c r="L71" s="3">
        <f>[1]Wanderungen!L186</f>
        <v>-1.39</v>
      </c>
      <c r="M71" s="3">
        <f>[1]Wanderungen!M186</f>
        <v>1.46</v>
      </c>
      <c r="N71" s="3">
        <f>[1]Wanderungen!N186</f>
        <v>18.64</v>
      </c>
      <c r="O71" s="3">
        <f>[1]Wanderungen!O186</f>
        <v>43.83</v>
      </c>
      <c r="P71" s="3">
        <f>[1]Wanderungen!P186</f>
        <v>1.02</v>
      </c>
      <c r="Q71" s="3">
        <f>[1]Wanderungen!Q186</f>
        <v>-7.79</v>
      </c>
      <c r="R71" s="3">
        <f>[1]Wanderungen!R186</f>
        <v>0.3</v>
      </c>
      <c r="S71" s="3">
        <f>[1]Wanderungen!S186</f>
        <v>-11.34</v>
      </c>
      <c r="T71" s="3">
        <f>[1]Wanderungen!T186</f>
        <v>-3.3</v>
      </c>
      <c r="U71" s="3">
        <f>[1]Wanderungen!U186</f>
        <v>-11</v>
      </c>
      <c r="V71" s="3">
        <f>[1]Wanderungen!V186</f>
        <v>0</v>
      </c>
      <c r="X71" s="11"/>
      <c r="Y71" s="9"/>
      <c r="Z71" s="11"/>
      <c r="AA71" s="9"/>
    </row>
    <row r="72" spans="1:27" x14ac:dyDescent="0.35">
      <c r="A72">
        <f t="shared" ref="A72:A76" si="25">A71+1</f>
        <v>2021</v>
      </c>
      <c r="B72" s="3">
        <f>[1]Wanderungen!B187</f>
        <v>-21.02</v>
      </c>
      <c r="C72" s="3">
        <f>[1]Wanderungen!C187</f>
        <v>-6.63</v>
      </c>
      <c r="D72" s="3">
        <f>[1]Wanderungen!D187</f>
        <v>7.3</v>
      </c>
      <c r="E72" s="3">
        <f>[1]Wanderungen!E187</f>
        <v>-10.66</v>
      </c>
      <c r="F72" s="3">
        <f>[1]Wanderungen!F187</f>
        <v>-13.64</v>
      </c>
      <c r="G72" s="3">
        <f>[1]Wanderungen!G187</f>
        <v>29.49</v>
      </c>
      <c r="H72" s="14">
        <f>[1]Wanderungen!H187</f>
        <v>2.89</v>
      </c>
      <c r="I72" s="3">
        <f>[1]Wanderungen!I187</f>
        <v>-6.4426408855967967</v>
      </c>
      <c r="J72" s="3">
        <f>[1]Wanderungen!J187</f>
        <v>0.84267044392998591</v>
      </c>
      <c r="K72" s="3">
        <f>[1]Wanderungen!K187</f>
        <v>-0.56000000000000005</v>
      </c>
      <c r="L72" s="3">
        <f>[1]Wanderungen!L187</f>
        <v>-0.95</v>
      </c>
      <c r="M72" s="3">
        <f>[1]Wanderungen!M187</f>
        <v>1.61</v>
      </c>
      <c r="N72" s="3">
        <f>[1]Wanderungen!N187</f>
        <v>19.600000000000001</v>
      </c>
      <c r="O72" s="3">
        <f>[1]Wanderungen!O187</f>
        <v>40.159999999999997</v>
      </c>
      <c r="P72" s="3">
        <f>[1]Wanderungen!P187</f>
        <v>2.9</v>
      </c>
      <c r="Q72" s="3">
        <f>[1]Wanderungen!Q187</f>
        <v>-7.68</v>
      </c>
      <c r="R72" s="3">
        <f>[1]Wanderungen!R187</f>
        <v>-0.74</v>
      </c>
      <c r="S72" s="3">
        <f>[1]Wanderungen!S187</f>
        <v>-9.59</v>
      </c>
      <c r="T72" s="3">
        <f>[1]Wanderungen!T187</f>
        <v>-7.37</v>
      </c>
      <c r="U72" s="3">
        <f>[1]Wanderungen!U187</f>
        <v>-13.38</v>
      </c>
      <c r="V72" s="3">
        <f>[1]Wanderungen!V187</f>
        <v>0</v>
      </c>
      <c r="X72" s="11"/>
      <c r="Y72" s="9"/>
      <c r="Z72" s="11"/>
      <c r="AA72" s="9"/>
    </row>
    <row r="73" spans="1:27" x14ac:dyDescent="0.35">
      <c r="A73">
        <f t="shared" si="25"/>
        <v>2022</v>
      </c>
      <c r="B73" s="3">
        <f>[1]Wanderungen!B188</f>
        <v>-20.36</v>
      </c>
      <c r="C73" s="3">
        <f>[1]Wanderungen!C188</f>
        <v>-8.85</v>
      </c>
      <c r="D73" s="3">
        <f>[1]Wanderungen!D188</f>
        <v>3.1</v>
      </c>
      <c r="E73" s="3">
        <f>[1]Wanderungen!E188</f>
        <v>-12.25</v>
      </c>
      <c r="F73" s="3">
        <f>[1]Wanderungen!F188</f>
        <v>-13.14</v>
      </c>
      <c r="G73" s="3">
        <f>[1]Wanderungen!G188</f>
        <v>27.61</v>
      </c>
      <c r="H73" s="14">
        <f>[1]Wanderungen!H188</f>
        <v>0.93</v>
      </c>
      <c r="I73" s="3">
        <f>[1]Wanderungen!I188</f>
        <v>-8.2355086234354768</v>
      </c>
      <c r="J73" s="3">
        <f>[1]Wanderungen!J188</f>
        <v>1.1739579612707591</v>
      </c>
      <c r="K73" s="3">
        <f>[1]Wanderungen!K188</f>
        <v>-0.19</v>
      </c>
      <c r="L73" s="3">
        <f>[1]Wanderungen!L188</f>
        <v>-0.63</v>
      </c>
      <c r="M73" s="3">
        <f>[1]Wanderungen!M188</f>
        <v>2.0499999999999998</v>
      </c>
      <c r="N73" s="3">
        <f>[1]Wanderungen!N188</f>
        <v>6.19</v>
      </c>
      <c r="O73" s="3">
        <f>[1]Wanderungen!O188</f>
        <v>43.33</v>
      </c>
      <c r="P73" s="3">
        <f>[1]Wanderungen!P188</f>
        <v>5.07</v>
      </c>
      <c r="Q73" s="3">
        <f>[1]Wanderungen!Q188</f>
        <v>-8.76</v>
      </c>
      <c r="R73" s="3">
        <f>[1]Wanderungen!R188</f>
        <v>0.06</v>
      </c>
      <c r="S73" s="3">
        <f>[1]Wanderungen!S188</f>
        <v>-9.48</v>
      </c>
      <c r="T73" s="3">
        <f>[1]Wanderungen!T188</f>
        <v>-8.83</v>
      </c>
      <c r="U73" s="3">
        <f>[1]Wanderungen!U188</f>
        <v>-13.37</v>
      </c>
      <c r="V73" s="3">
        <f>[1]Wanderungen!V188</f>
        <v>0</v>
      </c>
      <c r="X73" s="11"/>
      <c r="Y73" s="9"/>
      <c r="Z73" s="11"/>
      <c r="AA73" s="9"/>
    </row>
    <row r="74" spans="1:27" x14ac:dyDescent="0.35">
      <c r="A74">
        <f t="shared" si="25"/>
        <v>2023</v>
      </c>
      <c r="B74" s="3">
        <f>[1]Wanderungen!B189</f>
        <v>-20.56</v>
      </c>
      <c r="C74" s="3">
        <f>[1]Wanderungen!C189</f>
        <v>-8.8800000000000008</v>
      </c>
      <c r="D74" s="3">
        <f>[1]Wanderungen!D189</f>
        <v>4.91</v>
      </c>
      <c r="E74" s="3">
        <f>[1]Wanderungen!E189</f>
        <v>-11.19</v>
      </c>
      <c r="F74" s="3">
        <f>[1]Wanderungen!F189</f>
        <v>-12.54</v>
      </c>
      <c r="G74" s="3">
        <f>[1]Wanderungen!G189</f>
        <v>22.87</v>
      </c>
      <c r="H74" s="14">
        <f>[1]Wanderungen!H189</f>
        <v>0.36</v>
      </c>
      <c r="I74" s="3">
        <f>[1]Wanderungen!I189</f>
        <v>-7.3614357387251728</v>
      </c>
      <c r="J74" s="3">
        <f>[1]Wanderungen!J189</f>
        <v>1.0800766402778117</v>
      </c>
      <c r="K74" s="3">
        <f>[1]Wanderungen!K189</f>
        <v>-7.0000000000000007E-2</v>
      </c>
      <c r="L74" s="3">
        <f>[1]Wanderungen!L189</f>
        <v>-0.26</v>
      </c>
      <c r="M74" s="3">
        <f>[1]Wanderungen!M189</f>
        <v>2.96</v>
      </c>
      <c r="N74" s="3">
        <f>[1]Wanderungen!N189</f>
        <v>21.77</v>
      </c>
      <c r="O74" s="3">
        <f>[1]Wanderungen!O189</f>
        <v>40.68</v>
      </c>
      <c r="P74" s="3">
        <f>[1]Wanderungen!P189</f>
        <v>4.1399999999999997</v>
      </c>
      <c r="Q74" s="3">
        <f>[1]Wanderungen!Q189</f>
        <v>-11.19</v>
      </c>
      <c r="R74" s="3">
        <f>[1]Wanderungen!R189</f>
        <v>-0.23</v>
      </c>
      <c r="S74" s="3">
        <f>[1]Wanderungen!S189</f>
        <v>-9.57</v>
      </c>
      <c r="T74" s="3">
        <f>[1]Wanderungen!T189</f>
        <v>-7.65</v>
      </c>
      <c r="U74" s="3">
        <f>[1]Wanderungen!U189</f>
        <v>-9.2899999999999991</v>
      </c>
      <c r="V74" s="3">
        <f>[1]Wanderungen!V189</f>
        <v>0</v>
      </c>
      <c r="X74" s="11"/>
      <c r="Y74" s="9"/>
      <c r="Z74" s="11"/>
      <c r="AA74" s="9"/>
    </row>
    <row r="75" spans="1:27" x14ac:dyDescent="0.35">
      <c r="A75">
        <f t="shared" si="25"/>
        <v>2024</v>
      </c>
      <c r="X75" s="11"/>
      <c r="Y75" s="9"/>
      <c r="Z75" s="11"/>
      <c r="AA75" s="9"/>
    </row>
    <row r="76" spans="1:27" x14ac:dyDescent="0.35">
      <c r="A76">
        <f t="shared" si="25"/>
        <v>2025</v>
      </c>
      <c r="X76" s="11"/>
      <c r="Y76" s="9"/>
      <c r="Z76" s="11"/>
      <c r="AA76" s="9"/>
    </row>
    <row r="77" spans="1:27" x14ac:dyDescent="0.35">
      <c r="A77" t="s">
        <v>779</v>
      </c>
      <c r="X77" s="11"/>
      <c r="Y77" s="9"/>
      <c r="Z77" s="11"/>
      <c r="AA77" s="9"/>
    </row>
    <row r="78" spans="1:27" x14ac:dyDescent="0.35">
      <c r="X78" s="11"/>
      <c r="Y78" s="9"/>
      <c r="Z78" s="11"/>
      <c r="AA78" s="9"/>
    </row>
    <row r="79" spans="1:27" x14ac:dyDescent="0.35">
      <c r="A79" s="4" t="s">
        <v>775</v>
      </c>
      <c r="X79" s="11"/>
      <c r="Y79" s="9"/>
      <c r="Z79" s="11"/>
      <c r="AA79" s="9"/>
    </row>
    <row r="80" spans="1:27" x14ac:dyDescent="0.35">
      <c r="A80">
        <f t="shared" ref="A80:A86" si="26">A70</f>
        <v>2019</v>
      </c>
      <c r="B80" s="3">
        <f>[1]Wanderungen!B216</f>
        <v>9.98</v>
      </c>
      <c r="C80" s="3">
        <f>[1]Wanderungen!C216</f>
        <v>-11.14</v>
      </c>
      <c r="D80" s="3">
        <f>[1]Wanderungen!D216</f>
        <v>-3.74</v>
      </c>
      <c r="E80" s="3">
        <f>[1]Wanderungen!E216</f>
        <v>-17.36</v>
      </c>
      <c r="F80" s="3">
        <f>[1]Wanderungen!F216</f>
        <v>-17.45</v>
      </c>
      <c r="G80" s="3">
        <f>[1]Wanderungen!G216</f>
        <v>21.01</v>
      </c>
      <c r="H80" s="14">
        <f>[1]Wanderungen!H216</f>
        <v>2.77</v>
      </c>
      <c r="I80" s="3">
        <f>[1]Wanderungen!I216</f>
        <v>-6.9497336234431772</v>
      </c>
      <c r="J80" s="3">
        <f>[1]Wanderungen!J216</f>
        <v>0.7069697758790221</v>
      </c>
      <c r="K80" s="3">
        <f>[1]Wanderungen!K216</f>
        <v>-0.52</v>
      </c>
      <c r="L80" s="3">
        <f>[1]Wanderungen!L216</f>
        <v>-2.2599999999999998</v>
      </c>
      <c r="M80" s="3">
        <f>[1]Wanderungen!M216</f>
        <v>1.66</v>
      </c>
      <c r="N80" s="3">
        <f>[1]Wanderungen!N216</f>
        <v>-3.87</v>
      </c>
      <c r="O80" s="3">
        <f>[1]Wanderungen!O216</f>
        <v>29.36</v>
      </c>
      <c r="P80" s="3">
        <f>[1]Wanderungen!P216</f>
        <v>0.56000000000000005</v>
      </c>
      <c r="Q80" s="3">
        <f>[1]Wanderungen!Q216</f>
        <v>-5.0599999999999996</v>
      </c>
      <c r="R80" s="3">
        <f>[1]Wanderungen!R216</f>
        <v>-1.1100000000000001</v>
      </c>
      <c r="S80" s="3">
        <f>[1]Wanderungen!S216</f>
        <v>-5.61</v>
      </c>
      <c r="T80" s="3">
        <f>[1]Wanderungen!T216</f>
        <v>-6.96</v>
      </c>
      <c r="U80" s="3">
        <f>[1]Wanderungen!U216</f>
        <v>-5.29</v>
      </c>
      <c r="V80" s="3">
        <f>[1]Wanderungen!V216</f>
        <v>0</v>
      </c>
      <c r="X80" s="11"/>
      <c r="Y80" s="9"/>
      <c r="Z80" s="11"/>
      <c r="AA80" s="9"/>
    </row>
    <row r="81" spans="1:27" x14ac:dyDescent="0.35">
      <c r="A81">
        <f t="shared" si="26"/>
        <v>2020</v>
      </c>
      <c r="B81" s="3">
        <f>[1]Wanderungen!B217</f>
        <v>14.97</v>
      </c>
      <c r="C81" s="3">
        <f>[1]Wanderungen!C217</f>
        <v>-2.13</v>
      </c>
      <c r="D81" s="3">
        <f>[1]Wanderungen!D217</f>
        <v>0.65</v>
      </c>
      <c r="E81" s="3">
        <f>[1]Wanderungen!E217</f>
        <v>-16.260000000000002</v>
      </c>
      <c r="F81" s="3">
        <f>[1]Wanderungen!F217</f>
        <v>-16.28</v>
      </c>
      <c r="G81" s="3">
        <f>[1]Wanderungen!G217</f>
        <v>15.73</v>
      </c>
      <c r="H81" s="14">
        <f>[1]Wanderungen!H217</f>
        <v>3.84</v>
      </c>
      <c r="I81" s="3">
        <f>[1]Wanderungen!I217</f>
        <v>-2.9602414140631059</v>
      </c>
      <c r="J81" s="3">
        <f>[1]Wanderungen!J217</f>
        <v>0.22758332093724221</v>
      </c>
      <c r="K81" s="3">
        <f>[1]Wanderungen!K217</f>
        <v>-0.68</v>
      </c>
      <c r="L81" s="3">
        <f>[1]Wanderungen!L217</f>
        <v>-3.99</v>
      </c>
      <c r="M81" s="3">
        <f>[1]Wanderungen!M217</f>
        <v>1.33</v>
      </c>
      <c r="N81" s="3">
        <f>[1]Wanderungen!N217</f>
        <v>-8.02</v>
      </c>
      <c r="O81" s="3">
        <f>[1]Wanderungen!O217</f>
        <v>26.56</v>
      </c>
      <c r="P81" s="3">
        <f>[1]Wanderungen!P217</f>
        <v>-1.66</v>
      </c>
      <c r="Q81" s="3">
        <f>[1]Wanderungen!Q217</f>
        <v>-3.96</v>
      </c>
      <c r="R81" s="3">
        <f>[1]Wanderungen!R217</f>
        <v>-0.21</v>
      </c>
      <c r="S81" s="3">
        <f>[1]Wanderungen!S217</f>
        <v>-6.12</v>
      </c>
      <c r="T81" s="3">
        <f>[1]Wanderungen!T217</f>
        <v>-3.56</v>
      </c>
      <c r="U81" s="3">
        <f>[1]Wanderungen!U217</f>
        <v>-0.52</v>
      </c>
      <c r="V81" s="3">
        <f>[1]Wanderungen!V217</f>
        <v>0</v>
      </c>
      <c r="X81" s="11"/>
      <c r="Y81" s="9"/>
      <c r="Z81" s="11"/>
      <c r="AA81" s="9"/>
    </row>
    <row r="82" spans="1:27" x14ac:dyDescent="0.35">
      <c r="A82">
        <f t="shared" si="26"/>
        <v>2021</v>
      </c>
      <c r="B82" s="3">
        <f>[1]Wanderungen!B218</f>
        <v>8.6300000000000008</v>
      </c>
      <c r="C82" s="3">
        <f>[1]Wanderungen!C218</f>
        <v>-8.99</v>
      </c>
      <c r="D82" s="3">
        <f>[1]Wanderungen!D218</f>
        <v>-3.95</v>
      </c>
      <c r="E82" s="3">
        <f>[1]Wanderungen!E218</f>
        <v>-13.85</v>
      </c>
      <c r="F82" s="3">
        <f>[1]Wanderungen!F218</f>
        <v>-14.52</v>
      </c>
      <c r="G82" s="3">
        <f>[1]Wanderungen!G218</f>
        <v>25.8</v>
      </c>
      <c r="H82" s="14">
        <f>[1]Wanderungen!H218</f>
        <v>5.73</v>
      </c>
      <c r="I82" s="3">
        <f>[1]Wanderungen!I218</f>
        <v>-5.8109972949774429</v>
      </c>
      <c r="J82" s="3">
        <f>[1]Wanderungen!J218</f>
        <v>0.5120135704024914</v>
      </c>
      <c r="K82" s="3">
        <f>[1]Wanderungen!K218</f>
        <v>-1.01</v>
      </c>
      <c r="L82" s="3">
        <f>[1]Wanderungen!L218</f>
        <v>-4.0599999999999996</v>
      </c>
      <c r="M82" s="3">
        <f>[1]Wanderungen!M218</f>
        <v>1.74</v>
      </c>
      <c r="N82" s="3">
        <f>[1]Wanderungen!N218</f>
        <v>-5.65</v>
      </c>
      <c r="O82" s="3">
        <f>[1]Wanderungen!O218</f>
        <v>19.34</v>
      </c>
      <c r="P82" s="3">
        <f>[1]Wanderungen!P218</f>
        <v>-3.65</v>
      </c>
      <c r="Q82" s="3">
        <f>[1]Wanderungen!Q218</f>
        <v>-4.24</v>
      </c>
      <c r="R82" s="3">
        <f>[1]Wanderungen!R218</f>
        <v>-1.04</v>
      </c>
      <c r="S82" s="3">
        <f>[1]Wanderungen!S218</f>
        <v>-3.91</v>
      </c>
      <c r="T82" s="3">
        <f>[1]Wanderungen!T218</f>
        <v>-2.89</v>
      </c>
      <c r="U82" s="3">
        <f>[1]Wanderungen!U218</f>
        <v>2.44</v>
      </c>
      <c r="V82" s="3">
        <f>[1]Wanderungen!V218</f>
        <v>0</v>
      </c>
      <c r="X82" s="11"/>
      <c r="Y82" s="9"/>
      <c r="Z82" s="11"/>
      <c r="AA82" s="9"/>
    </row>
    <row r="83" spans="1:27" x14ac:dyDescent="0.35">
      <c r="A83">
        <f t="shared" si="26"/>
        <v>2022</v>
      </c>
      <c r="B83" s="3">
        <f>[1]Wanderungen!B219</f>
        <v>7.55</v>
      </c>
      <c r="C83" s="3">
        <f>[1]Wanderungen!C219</f>
        <v>-14.18</v>
      </c>
      <c r="D83" s="3">
        <f>[1]Wanderungen!D219</f>
        <v>-7.02</v>
      </c>
      <c r="E83" s="3">
        <f>[1]Wanderungen!E219</f>
        <v>-17.3</v>
      </c>
      <c r="F83" s="3">
        <f>[1]Wanderungen!F219</f>
        <v>-16.68</v>
      </c>
      <c r="G83" s="3">
        <f>[1]Wanderungen!G219</f>
        <v>21.71</v>
      </c>
      <c r="H83" s="14">
        <f>[1]Wanderungen!H219</f>
        <v>2.15</v>
      </c>
      <c r="I83" s="3">
        <f>[1]Wanderungen!I219</f>
        <v>-8.6442142745640709</v>
      </c>
      <c r="J83" s="3">
        <f>[1]Wanderungen!J219</f>
        <v>0.94308031269695491</v>
      </c>
      <c r="K83" s="3">
        <f>[1]Wanderungen!K219</f>
        <v>-0.39</v>
      </c>
      <c r="L83" s="3">
        <f>[1]Wanderungen!L219</f>
        <v>-3.34</v>
      </c>
      <c r="M83" s="3">
        <f>[1]Wanderungen!M219</f>
        <v>3.42</v>
      </c>
      <c r="N83" s="3">
        <f>[1]Wanderungen!N219</f>
        <v>-12.45</v>
      </c>
      <c r="O83" s="3">
        <f>[1]Wanderungen!O219</f>
        <v>27.54</v>
      </c>
      <c r="P83" s="3">
        <f>[1]Wanderungen!P219</f>
        <v>-1.96</v>
      </c>
      <c r="Q83" s="3">
        <f>[1]Wanderungen!Q219</f>
        <v>-3.04</v>
      </c>
      <c r="R83" s="3">
        <f>[1]Wanderungen!R219</f>
        <v>-0.9</v>
      </c>
      <c r="S83" s="3">
        <f>[1]Wanderungen!S219</f>
        <v>-6.01</v>
      </c>
      <c r="T83" s="3">
        <f>[1]Wanderungen!T219</f>
        <v>-4.33</v>
      </c>
      <c r="U83" s="3">
        <f>[1]Wanderungen!U219</f>
        <v>-2.66</v>
      </c>
      <c r="V83" s="3">
        <f>[1]Wanderungen!V219</f>
        <v>0</v>
      </c>
      <c r="X83" s="11"/>
      <c r="Y83" s="9"/>
      <c r="Z83" s="11"/>
      <c r="AA83" s="9"/>
    </row>
    <row r="84" spans="1:27" x14ac:dyDescent="0.35">
      <c r="A84">
        <f t="shared" si="26"/>
        <v>2023</v>
      </c>
      <c r="B84" s="3">
        <f>[1]Wanderungen!B220</f>
        <v>4.0599999999999996</v>
      </c>
      <c r="C84" s="3">
        <f>[1]Wanderungen!C220</f>
        <v>-12.55</v>
      </c>
      <c r="D84" s="3">
        <f>[1]Wanderungen!D220</f>
        <v>-4.93</v>
      </c>
      <c r="E84" s="3">
        <f>[1]Wanderungen!E220</f>
        <v>-15.3</v>
      </c>
      <c r="F84" s="3">
        <f>[1]Wanderungen!F220</f>
        <v>-15.05</v>
      </c>
      <c r="G84" s="3">
        <f>[1]Wanderungen!G220</f>
        <v>16.38</v>
      </c>
      <c r="H84" s="14">
        <f>[1]Wanderungen!H220</f>
        <v>0.7</v>
      </c>
      <c r="I84" s="3">
        <f>[1]Wanderungen!I220</f>
        <v>-7.6879346039176344</v>
      </c>
      <c r="J84" s="3">
        <f>[1]Wanderungen!J220</f>
        <v>0.87634666713903753</v>
      </c>
      <c r="K84" s="3">
        <f>[1]Wanderungen!K220</f>
        <v>-0.13</v>
      </c>
      <c r="L84" s="3">
        <f>[1]Wanderungen!L220</f>
        <v>-1.91</v>
      </c>
      <c r="M84" s="3">
        <f>[1]Wanderungen!M220</f>
        <v>3.14</v>
      </c>
      <c r="N84" s="3">
        <f>[1]Wanderungen!N220</f>
        <v>1.98</v>
      </c>
      <c r="O84" s="3">
        <f>[1]Wanderungen!O220</f>
        <v>25.26</v>
      </c>
      <c r="P84" s="3">
        <f>[1]Wanderungen!P220</f>
        <v>-1.41</v>
      </c>
      <c r="Q84" s="3">
        <f>[1]Wanderungen!Q220</f>
        <v>-4.55</v>
      </c>
      <c r="R84" s="3">
        <f>[1]Wanderungen!R220</f>
        <v>-0.82</v>
      </c>
      <c r="S84" s="3">
        <f>[1]Wanderungen!S220</f>
        <v>-5.94</v>
      </c>
      <c r="T84" s="3">
        <f>[1]Wanderungen!T220</f>
        <v>-6.55</v>
      </c>
      <c r="U84" s="3">
        <f>[1]Wanderungen!U220</f>
        <v>-0.95</v>
      </c>
      <c r="V84" s="3">
        <f>[1]Wanderungen!V220</f>
        <v>0</v>
      </c>
      <c r="X84" s="11"/>
      <c r="Y84" s="9"/>
      <c r="Z84" s="11"/>
      <c r="AA84" s="9"/>
    </row>
    <row r="85" spans="1:27" x14ac:dyDescent="0.35">
      <c r="A85">
        <f t="shared" si="26"/>
        <v>2024</v>
      </c>
      <c r="X85" s="11"/>
      <c r="Y85" s="9"/>
      <c r="Z85" s="11"/>
      <c r="AA85" s="9"/>
    </row>
    <row r="86" spans="1:27" x14ac:dyDescent="0.35">
      <c r="A86">
        <f t="shared" si="26"/>
        <v>2025</v>
      </c>
      <c r="X86" s="11"/>
      <c r="Y86" s="9"/>
      <c r="Z86" s="11"/>
      <c r="AA86" s="9"/>
    </row>
    <row r="87" spans="1:27" x14ac:dyDescent="0.35">
      <c r="A87" t="s">
        <v>779</v>
      </c>
      <c r="X87" s="11"/>
      <c r="Y87" s="9"/>
      <c r="Z87" s="11"/>
      <c r="AA87" s="9"/>
    </row>
    <row r="88" spans="1:27" x14ac:dyDescent="0.35">
      <c r="X88" s="11"/>
      <c r="Y88" s="9"/>
      <c r="Z88" s="11"/>
      <c r="AA88" s="9"/>
    </row>
    <row r="89" spans="1:27" x14ac:dyDescent="0.35">
      <c r="A89" s="4" t="s">
        <v>777</v>
      </c>
      <c r="X89" s="11"/>
      <c r="Y89" s="9"/>
      <c r="Z89" s="11"/>
      <c r="AA89" s="9"/>
    </row>
    <row r="90" spans="1:27" x14ac:dyDescent="0.35">
      <c r="A90">
        <f t="shared" ref="A90:A96" si="27">A80</f>
        <v>2019</v>
      </c>
      <c r="B90" s="3">
        <f>[1]Wanderungen!B247</f>
        <v>2.09</v>
      </c>
      <c r="C90" s="3">
        <f>[1]Wanderungen!C247</f>
        <v>1.95</v>
      </c>
      <c r="D90" s="3">
        <f>[1]Wanderungen!D247</f>
        <v>0.61</v>
      </c>
      <c r="E90" s="3">
        <f>[1]Wanderungen!E247</f>
        <v>-0.61</v>
      </c>
      <c r="F90" s="3">
        <f>[1]Wanderungen!F247</f>
        <v>-0.28000000000000003</v>
      </c>
      <c r="G90" s="3">
        <f>[1]Wanderungen!G247</f>
        <v>-2.5099999999999998</v>
      </c>
      <c r="H90" s="14">
        <f>[1]Wanderungen!H247</f>
        <v>0.12</v>
      </c>
      <c r="I90" s="3">
        <f>[1]Wanderungen!I247</f>
        <v>0.68661481984290773</v>
      </c>
      <c r="J90" s="3">
        <f>[1]Wanderungen!J247</f>
        <v>-0.10491731962722853</v>
      </c>
      <c r="K90" s="3">
        <f>[1]Wanderungen!K247</f>
        <v>-0.03</v>
      </c>
      <c r="L90" s="3">
        <f>[1]Wanderungen!L247</f>
        <v>-0.34</v>
      </c>
      <c r="M90" s="3">
        <f>[1]Wanderungen!M247</f>
        <v>0.35</v>
      </c>
      <c r="N90" s="3">
        <f>[1]Wanderungen!N247</f>
        <v>-3.29</v>
      </c>
      <c r="O90" s="3">
        <f>[1]Wanderungen!O247</f>
        <v>-2.65</v>
      </c>
      <c r="P90" s="3">
        <f>[1]Wanderungen!P247</f>
        <v>-0.35</v>
      </c>
      <c r="Q90" s="3">
        <f>[1]Wanderungen!Q247</f>
        <v>1.3</v>
      </c>
      <c r="R90" s="3">
        <f>[1]Wanderungen!R247</f>
        <v>-0.83</v>
      </c>
      <c r="S90" s="3">
        <f>[1]Wanderungen!S247</f>
        <v>0.44</v>
      </c>
      <c r="T90" s="3">
        <f>[1]Wanderungen!T247</f>
        <v>-0.31</v>
      </c>
      <c r="U90" s="3">
        <f>[1]Wanderungen!U247</f>
        <v>2.5299999999999998</v>
      </c>
      <c r="V90" s="3">
        <f>[1]Wanderungen!V247</f>
        <v>0</v>
      </c>
      <c r="X90" s="11"/>
      <c r="Y90" s="9"/>
      <c r="Z90" s="11"/>
      <c r="AA90" s="9"/>
    </row>
    <row r="91" spans="1:27" x14ac:dyDescent="0.35">
      <c r="A91">
        <f t="shared" si="27"/>
        <v>2020</v>
      </c>
      <c r="B91" s="3">
        <f>[1]Wanderungen!B248</f>
        <v>2.3199999999999998</v>
      </c>
      <c r="C91" s="3">
        <f>[1]Wanderungen!C248</f>
        <v>3.24</v>
      </c>
      <c r="D91" s="3">
        <f>[1]Wanderungen!D248</f>
        <v>0.48</v>
      </c>
      <c r="E91" s="3">
        <f>[1]Wanderungen!E248</f>
        <v>-0.59</v>
      </c>
      <c r="F91" s="3">
        <f>[1]Wanderungen!F248</f>
        <v>-0.43</v>
      </c>
      <c r="G91" s="3">
        <f>[1]Wanderungen!G248</f>
        <v>-4.25</v>
      </c>
      <c r="H91" s="14">
        <f>[1]Wanderungen!H248</f>
        <v>-0.06</v>
      </c>
      <c r="I91" s="3">
        <f>[1]Wanderungen!I248</f>
        <v>0.83189785625939305</v>
      </c>
      <c r="J91" s="3">
        <f>[1]Wanderungen!J248</f>
        <v>-0.12643634445043561</v>
      </c>
      <c r="K91" s="3">
        <f>[1]Wanderungen!K248</f>
        <v>0.02</v>
      </c>
      <c r="L91" s="3">
        <f>[1]Wanderungen!L248</f>
        <v>-0.37</v>
      </c>
      <c r="M91" s="3">
        <f>[1]Wanderungen!M248</f>
        <v>0.48</v>
      </c>
      <c r="N91" s="3">
        <f>[1]Wanderungen!N248</f>
        <v>-2.5299999999999998</v>
      </c>
      <c r="O91" s="3">
        <f>[1]Wanderungen!O248</f>
        <v>-2.84</v>
      </c>
      <c r="P91" s="3">
        <f>[1]Wanderungen!P248</f>
        <v>-0.47</v>
      </c>
      <c r="Q91" s="3">
        <f>[1]Wanderungen!Q248</f>
        <v>1.33</v>
      </c>
      <c r="R91" s="3">
        <f>[1]Wanderungen!R248</f>
        <v>-0.84</v>
      </c>
      <c r="S91" s="3">
        <f>[1]Wanderungen!S248</f>
        <v>0.32</v>
      </c>
      <c r="T91" s="3">
        <f>[1]Wanderungen!T248</f>
        <v>0.3</v>
      </c>
      <c r="U91" s="3">
        <f>[1]Wanderungen!U248</f>
        <v>3.26</v>
      </c>
      <c r="V91" s="3">
        <f>[1]Wanderungen!V248</f>
        <v>0</v>
      </c>
      <c r="X91" s="11"/>
      <c r="Y91" s="9"/>
      <c r="Z91" s="11"/>
      <c r="AA91" s="9"/>
    </row>
    <row r="92" spans="1:27" x14ac:dyDescent="0.35">
      <c r="A92">
        <f t="shared" si="27"/>
        <v>2021</v>
      </c>
      <c r="B92" s="3">
        <f>[1]Wanderungen!B249</f>
        <v>2.02</v>
      </c>
      <c r="C92" s="3">
        <f>[1]Wanderungen!C249</f>
        <v>2.62</v>
      </c>
      <c r="D92" s="3">
        <f>[1]Wanderungen!D249</f>
        <v>0.37</v>
      </c>
      <c r="E92" s="3">
        <f>[1]Wanderungen!E249</f>
        <v>-0.74</v>
      </c>
      <c r="F92" s="3">
        <f>[1]Wanderungen!F249</f>
        <v>-0.56999999999999995</v>
      </c>
      <c r="G92" s="3">
        <f>[1]Wanderungen!G249</f>
        <v>-3.28</v>
      </c>
      <c r="H92" s="14">
        <f>[1]Wanderungen!H249</f>
        <v>-7.0000000000000007E-2</v>
      </c>
      <c r="I92" s="3">
        <f>[1]Wanderungen!I249</f>
        <v>0.61449151434094851</v>
      </c>
      <c r="J92" s="3">
        <f>[1]Wanderungen!J249</f>
        <v>-9.2403408297938902E-2</v>
      </c>
      <c r="K92" s="3">
        <f>[1]Wanderungen!K249</f>
        <v>0.02</v>
      </c>
      <c r="L92" s="3">
        <f>[1]Wanderungen!L249</f>
        <v>-0.32</v>
      </c>
      <c r="M92" s="3">
        <f>[1]Wanderungen!M249</f>
        <v>0.49</v>
      </c>
      <c r="N92" s="3">
        <f>[1]Wanderungen!N249</f>
        <v>-3.62</v>
      </c>
      <c r="O92" s="3">
        <f>[1]Wanderungen!O249</f>
        <v>-2.27</v>
      </c>
      <c r="P92" s="3">
        <f>[1]Wanderungen!P249</f>
        <v>-0.38</v>
      </c>
      <c r="Q92" s="3">
        <f>[1]Wanderungen!Q249</f>
        <v>1.47</v>
      </c>
      <c r="R92" s="3">
        <f>[1]Wanderungen!R249</f>
        <v>-0.78</v>
      </c>
      <c r="S92" s="3">
        <f>[1]Wanderungen!S249</f>
        <v>0.22</v>
      </c>
      <c r="T92" s="3">
        <f>[1]Wanderungen!T249</f>
        <v>-0.53</v>
      </c>
      <c r="U92" s="3">
        <f>[1]Wanderungen!U249</f>
        <v>2.56</v>
      </c>
      <c r="V92" s="3">
        <f>[1]Wanderungen!V249</f>
        <v>0</v>
      </c>
      <c r="X92" s="11"/>
      <c r="Y92" s="9"/>
      <c r="Z92" s="11"/>
      <c r="AA92" s="9"/>
    </row>
    <row r="93" spans="1:27" x14ac:dyDescent="0.35">
      <c r="A93">
        <f t="shared" si="27"/>
        <v>2022</v>
      </c>
      <c r="B93" s="3">
        <f>[1]Wanderungen!B250</f>
        <v>1.77</v>
      </c>
      <c r="C93" s="3">
        <f>[1]Wanderungen!C250</f>
        <v>2.31</v>
      </c>
      <c r="D93" s="3">
        <f>[1]Wanderungen!D250</f>
        <v>0.43</v>
      </c>
      <c r="E93" s="3">
        <f>[1]Wanderungen!E250</f>
        <v>-0.27</v>
      </c>
      <c r="F93" s="3">
        <f>[1]Wanderungen!F250</f>
        <v>-0.31</v>
      </c>
      <c r="G93" s="3">
        <f>[1]Wanderungen!G250</f>
        <v>-3.64</v>
      </c>
      <c r="H93" s="14">
        <f>[1]Wanderungen!H250</f>
        <v>-7.0000000000000007E-2</v>
      </c>
      <c r="I93" s="3">
        <f>[1]Wanderungen!I250</f>
        <v>0.67914496574106153</v>
      </c>
      <c r="J93" s="3">
        <f>[1]Wanderungen!J250</f>
        <v>-0.10341893042205499</v>
      </c>
      <c r="K93" s="3">
        <f>[1]Wanderungen!K250</f>
        <v>0.02</v>
      </c>
      <c r="L93" s="3">
        <f>[1]Wanderungen!L250</f>
        <v>-0.28999999999999998</v>
      </c>
      <c r="M93" s="3">
        <f>[1]Wanderungen!M250</f>
        <v>0.41</v>
      </c>
      <c r="N93" s="3">
        <f>[1]Wanderungen!N250</f>
        <v>-4.4000000000000004</v>
      </c>
      <c r="O93" s="3">
        <f>[1]Wanderungen!O250</f>
        <v>-3.02</v>
      </c>
      <c r="P93" s="3">
        <f>[1]Wanderungen!P250</f>
        <v>-0.41</v>
      </c>
      <c r="Q93" s="3">
        <f>[1]Wanderungen!Q250</f>
        <v>1.25</v>
      </c>
      <c r="R93" s="3">
        <f>[1]Wanderungen!R250</f>
        <v>-0.66</v>
      </c>
      <c r="S93" s="3">
        <f>[1]Wanderungen!S250</f>
        <v>0.46</v>
      </c>
      <c r="T93" s="3">
        <f>[1]Wanderungen!T250</f>
        <v>0.21</v>
      </c>
      <c r="U93" s="3">
        <f>[1]Wanderungen!U250</f>
        <v>2.66</v>
      </c>
      <c r="V93" s="3">
        <f>[1]Wanderungen!V250</f>
        <v>0</v>
      </c>
      <c r="X93" s="11"/>
      <c r="Y93" s="9"/>
      <c r="Z93" s="11"/>
      <c r="AA93" s="9"/>
    </row>
    <row r="94" spans="1:27" x14ac:dyDescent="0.35">
      <c r="A94">
        <f t="shared" si="27"/>
        <v>2023</v>
      </c>
      <c r="B94" s="3">
        <f>[1]Wanderungen!B251</f>
        <v>2.14</v>
      </c>
      <c r="C94" s="3">
        <f>[1]Wanderungen!C251</f>
        <v>2.04</v>
      </c>
      <c r="D94" s="3">
        <f>[1]Wanderungen!D251</f>
        <v>0.59</v>
      </c>
      <c r="E94" s="3">
        <f>[1]Wanderungen!E251</f>
        <v>-0.2</v>
      </c>
      <c r="F94" s="3">
        <f>[1]Wanderungen!F251</f>
        <v>-0.45</v>
      </c>
      <c r="G94" s="3">
        <f>[1]Wanderungen!G251</f>
        <v>-4.4800000000000004</v>
      </c>
      <c r="H94" s="14">
        <f>[1]Wanderungen!H251</f>
        <v>-0.14000000000000001</v>
      </c>
      <c r="I94" s="3">
        <f>[1]Wanderungen!I251</f>
        <v>0.76118657733113992</v>
      </c>
      <c r="J94" s="3">
        <f>[1]Wanderungen!J251</f>
        <v>-0.11557133985929202</v>
      </c>
      <c r="K94" s="3">
        <f>[1]Wanderungen!K251</f>
        <v>0.04</v>
      </c>
      <c r="L94" s="3">
        <f>[1]Wanderungen!L251</f>
        <v>-0.12</v>
      </c>
      <c r="M94" s="3">
        <f>[1]Wanderungen!M251</f>
        <v>0.37</v>
      </c>
      <c r="N94" s="3">
        <f>[1]Wanderungen!N251</f>
        <v>-3.2</v>
      </c>
      <c r="O94" s="3">
        <f>[1]Wanderungen!O251</f>
        <v>-2.75</v>
      </c>
      <c r="P94" s="3">
        <f>[1]Wanderungen!P251</f>
        <v>-0.54</v>
      </c>
      <c r="Q94" s="3">
        <f>[1]Wanderungen!Q251</f>
        <v>1.17</v>
      </c>
      <c r="R94" s="3">
        <f>[1]Wanderungen!R251</f>
        <v>-0.63</v>
      </c>
      <c r="S94" s="3">
        <f>[1]Wanderungen!S251</f>
        <v>0.35</v>
      </c>
      <c r="T94" s="3">
        <f>[1]Wanderungen!T251</f>
        <v>0.17</v>
      </c>
      <c r="U94" s="3">
        <f>[1]Wanderungen!U251</f>
        <v>2.73</v>
      </c>
      <c r="V94" s="3">
        <f>[1]Wanderungen!V251</f>
        <v>0</v>
      </c>
      <c r="X94" s="11"/>
      <c r="Y94" s="9"/>
      <c r="Z94" s="11"/>
      <c r="AA94" s="9"/>
    </row>
    <row r="95" spans="1:27" x14ac:dyDescent="0.35">
      <c r="A95">
        <f t="shared" si="27"/>
        <v>2024</v>
      </c>
      <c r="X95" s="11"/>
      <c r="Y95" s="9"/>
      <c r="Z95" s="11"/>
      <c r="AA95" s="9"/>
    </row>
    <row r="96" spans="1:27" x14ac:dyDescent="0.35">
      <c r="A96">
        <f t="shared" si="27"/>
        <v>2025</v>
      </c>
      <c r="X96" s="11"/>
      <c r="Y96" s="9"/>
      <c r="Z96" s="11"/>
      <c r="AA96" s="9"/>
    </row>
    <row r="97" spans="1:27" x14ac:dyDescent="0.35">
      <c r="A97" t="s">
        <v>779</v>
      </c>
      <c r="X97" s="11"/>
      <c r="Y97" s="9"/>
      <c r="Z97" s="11"/>
      <c r="AA97" s="9"/>
    </row>
    <row r="98" spans="1:27" x14ac:dyDescent="0.35">
      <c r="X98" s="11"/>
      <c r="Y98" s="9"/>
      <c r="Z98" s="11"/>
      <c r="AA98" s="9"/>
    </row>
    <row r="99" spans="1:27" x14ac:dyDescent="0.35">
      <c r="A99" s="4" t="s">
        <v>778</v>
      </c>
      <c r="X99" s="11"/>
      <c r="Y99" s="9"/>
      <c r="Z99" s="11"/>
      <c r="AA99" s="9"/>
    </row>
    <row r="100" spans="1:27" x14ac:dyDescent="0.35">
      <c r="A100">
        <f t="shared" ref="A100:A106" si="28">A90</f>
        <v>2019</v>
      </c>
      <c r="B100" s="3">
        <f>[1]Wanderungen!B309</f>
        <v>15.5</v>
      </c>
      <c r="C100" s="3">
        <f>[1]Wanderungen!C309</f>
        <v>4.78</v>
      </c>
      <c r="D100" s="3">
        <f>[1]Wanderungen!D309</f>
        <v>0.78</v>
      </c>
      <c r="E100" s="3">
        <f>[1]Wanderungen!E309</f>
        <v>0.21</v>
      </c>
      <c r="F100" s="3">
        <f>[1]Wanderungen!F309</f>
        <v>-1.55</v>
      </c>
      <c r="G100" s="3">
        <f>[1]Wanderungen!G309</f>
        <v>-6.96</v>
      </c>
      <c r="H100" s="14">
        <f>[1]Wanderungen!H309</f>
        <v>0.98</v>
      </c>
      <c r="I100" s="3" t="str">
        <f>[1]Wanderungen!I309</f>
        <v>.</v>
      </c>
      <c r="J100" s="3" t="str">
        <f>[1]Wanderungen!J309</f>
        <v>.</v>
      </c>
      <c r="K100" s="3">
        <f>[1]Wanderungen!K309</f>
        <v>-0.24</v>
      </c>
      <c r="L100" s="3">
        <f>[1]Wanderungen!L309</f>
        <v>-0.98</v>
      </c>
      <c r="M100" s="3">
        <f>[1]Wanderungen!M309</f>
        <v>0.15</v>
      </c>
      <c r="N100" s="3">
        <f>[1]Wanderungen!N309</f>
        <v>-9.74</v>
      </c>
      <c r="O100" s="3">
        <f>[1]Wanderungen!O309</f>
        <v>-8.8699999999999992</v>
      </c>
      <c r="P100" s="3">
        <f>[1]Wanderungen!P309</f>
        <v>-1.1000000000000001</v>
      </c>
      <c r="Q100" s="3">
        <f>[1]Wanderungen!Q309</f>
        <v>0.71</v>
      </c>
      <c r="R100" s="3">
        <f>[1]Wanderungen!R309</f>
        <v>-0.37</v>
      </c>
      <c r="S100" s="3">
        <f>[1]Wanderungen!S309</f>
        <v>2.64</v>
      </c>
      <c r="T100" s="3">
        <f>[1]Wanderungen!T309</f>
        <v>-1.4</v>
      </c>
      <c r="U100" s="3">
        <f>[1]Wanderungen!U309</f>
        <v>6.53</v>
      </c>
      <c r="V100" s="3">
        <f>[1]Wanderungen!V309</f>
        <v>0</v>
      </c>
      <c r="X100" s="11"/>
      <c r="Y100" s="9"/>
      <c r="Z100" s="11"/>
      <c r="AA100" s="9"/>
    </row>
    <row r="101" spans="1:27" x14ac:dyDescent="0.35">
      <c r="A101">
        <f t="shared" si="28"/>
        <v>2020</v>
      </c>
      <c r="B101" s="3">
        <f>[1]Wanderungen!B310</f>
        <v>17.46</v>
      </c>
      <c r="C101" s="3">
        <f>[1]Wanderungen!C310</f>
        <v>7.95</v>
      </c>
      <c r="D101" s="3">
        <f>[1]Wanderungen!D310</f>
        <v>1.0900000000000001</v>
      </c>
      <c r="E101" s="3">
        <f>[1]Wanderungen!E310</f>
        <v>1.88</v>
      </c>
      <c r="F101" s="3">
        <f>[1]Wanderungen!F310</f>
        <v>-0.55000000000000004</v>
      </c>
      <c r="G101" s="3">
        <f>[1]Wanderungen!G310</f>
        <v>-10.93</v>
      </c>
      <c r="H101" s="14">
        <f>[1]Wanderungen!H310</f>
        <v>0.93</v>
      </c>
      <c r="I101" s="3" t="str">
        <f>[1]Wanderungen!I310</f>
        <v>.</v>
      </c>
      <c r="J101" s="3" t="str">
        <f>[1]Wanderungen!J310</f>
        <v>.</v>
      </c>
      <c r="K101" s="3">
        <f>[1]Wanderungen!K310</f>
        <v>-0.23</v>
      </c>
      <c r="L101" s="3">
        <f>[1]Wanderungen!L310</f>
        <v>-1.53</v>
      </c>
      <c r="M101" s="3">
        <f>[1]Wanderungen!M310</f>
        <v>-0.06</v>
      </c>
      <c r="N101" s="3">
        <f>[1]Wanderungen!N310</f>
        <v>-10.69</v>
      </c>
      <c r="O101" s="3">
        <f>[1]Wanderungen!O310</f>
        <v>-11.89</v>
      </c>
      <c r="P101" s="3">
        <f>[1]Wanderungen!P310</f>
        <v>-1.86</v>
      </c>
      <c r="Q101" s="3">
        <f>[1]Wanderungen!Q310</f>
        <v>2.5299999999999998</v>
      </c>
      <c r="R101" s="3">
        <f>[1]Wanderungen!R310</f>
        <v>-0.28000000000000003</v>
      </c>
      <c r="S101" s="3">
        <f>[1]Wanderungen!S310</f>
        <v>3.08</v>
      </c>
      <c r="T101" s="3">
        <f>[1]Wanderungen!T310</f>
        <v>-1.49</v>
      </c>
      <c r="U101" s="3">
        <f>[1]Wanderungen!U310</f>
        <v>8.25</v>
      </c>
      <c r="V101" s="3">
        <f>[1]Wanderungen!V310</f>
        <v>0</v>
      </c>
      <c r="X101" s="11"/>
      <c r="Y101" s="9"/>
      <c r="Z101" s="11"/>
      <c r="AA101" s="9"/>
    </row>
    <row r="102" spans="1:27" x14ac:dyDescent="0.35">
      <c r="A102">
        <f t="shared" si="28"/>
        <v>2021</v>
      </c>
      <c r="B102" s="3">
        <f>[1]Wanderungen!B311</f>
        <v>17.079999999999998</v>
      </c>
      <c r="C102" s="3">
        <f>[1]Wanderungen!C311</f>
        <v>7.34</v>
      </c>
      <c r="D102" s="3">
        <f>[1]Wanderungen!D311</f>
        <v>0.38</v>
      </c>
      <c r="E102" s="3">
        <f>[1]Wanderungen!E311</f>
        <v>3.3</v>
      </c>
      <c r="F102" s="3">
        <f>[1]Wanderungen!F311</f>
        <v>1.28</v>
      </c>
      <c r="G102" s="3">
        <f>[1]Wanderungen!G311</f>
        <v>-8.8000000000000007</v>
      </c>
      <c r="H102" s="14">
        <f>[1]Wanderungen!H311</f>
        <v>1.58</v>
      </c>
      <c r="I102" s="3" t="str">
        <f>[1]Wanderungen!I311</f>
        <v>.</v>
      </c>
      <c r="J102" s="3" t="str">
        <f>[1]Wanderungen!J311</f>
        <v>.</v>
      </c>
      <c r="K102" s="3">
        <f>[1]Wanderungen!K311</f>
        <v>-0.39</v>
      </c>
      <c r="L102" s="3">
        <f>[1]Wanderungen!L311</f>
        <v>-1.4</v>
      </c>
      <c r="M102" s="3">
        <f>[1]Wanderungen!M311</f>
        <v>-0.36</v>
      </c>
      <c r="N102" s="3">
        <f>[1]Wanderungen!N311</f>
        <v>-11.07</v>
      </c>
      <c r="O102" s="3">
        <f>[1]Wanderungen!O311</f>
        <v>-18.23</v>
      </c>
      <c r="P102" s="3">
        <f>[1]Wanderungen!P311</f>
        <v>-2.52</v>
      </c>
      <c r="Q102" s="3">
        <f>[1]Wanderungen!Q311</f>
        <v>2.69</v>
      </c>
      <c r="R102" s="3">
        <f>[1]Wanderungen!R311</f>
        <v>-0.39</v>
      </c>
      <c r="S102" s="3">
        <f>[1]Wanderungen!S311</f>
        <v>3.32</v>
      </c>
      <c r="T102" s="3">
        <f>[1]Wanderungen!T311</f>
        <v>1.21</v>
      </c>
      <c r="U102" s="3">
        <f>[1]Wanderungen!U311</f>
        <v>10.96</v>
      </c>
      <c r="V102" s="3">
        <f>[1]Wanderungen!V311</f>
        <v>0</v>
      </c>
      <c r="X102" s="11"/>
      <c r="Y102" s="9"/>
      <c r="Z102" s="11"/>
      <c r="AA102" s="9"/>
    </row>
    <row r="103" spans="1:27" x14ac:dyDescent="0.35">
      <c r="A103">
        <f t="shared" si="28"/>
        <v>2022</v>
      </c>
      <c r="B103" s="3">
        <f>[1]Wanderungen!B312</f>
        <v>15.14</v>
      </c>
      <c r="C103" s="3">
        <f>[1]Wanderungen!C312</f>
        <v>6.02</v>
      </c>
      <c r="D103" s="3">
        <f>[1]Wanderungen!D312</f>
        <v>-0.31</v>
      </c>
      <c r="E103" s="3">
        <f>[1]Wanderungen!E312</f>
        <v>2.83</v>
      </c>
      <c r="F103" s="3">
        <f>[1]Wanderungen!F312</f>
        <v>0.44</v>
      </c>
      <c r="G103" s="3">
        <f>[1]Wanderungen!G312</f>
        <v>-9.2100000000000009</v>
      </c>
      <c r="H103" s="14">
        <f>[1]Wanderungen!H312</f>
        <v>0.73</v>
      </c>
      <c r="I103" s="3" t="str">
        <f>[1]Wanderungen!I312</f>
        <v>.</v>
      </c>
      <c r="J103" s="3" t="str">
        <f>[1]Wanderungen!J312</f>
        <v>.</v>
      </c>
      <c r="K103" s="3">
        <f>[1]Wanderungen!K312</f>
        <v>-0.18</v>
      </c>
      <c r="L103" s="3">
        <f>[1]Wanderungen!L312</f>
        <v>-1.1000000000000001</v>
      </c>
      <c r="M103" s="3">
        <f>[1]Wanderungen!M312</f>
        <v>0.37</v>
      </c>
      <c r="N103" s="3">
        <f>[1]Wanderungen!N312</f>
        <v>-11.65</v>
      </c>
      <c r="O103" s="3">
        <f>[1]Wanderungen!O312</f>
        <v>-14.23</v>
      </c>
      <c r="P103" s="3">
        <f>[1]Wanderungen!P312</f>
        <v>-2.04</v>
      </c>
      <c r="Q103" s="3">
        <f>[1]Wanderungen!Q312</f>
        <v>1.66</v>
      </c>
      <c r="R103" s="3">
        <f>[1]Wanderungen!R312</f>
        <v>-0.11</v>
      </c>
      <c r="S103" s="3">
        <f>[1]Wanderungen!S312</f>
        <v>3.68</v>
      </c>
      <c r="T103" s="3">
        <f>[1]Wanderungen!T312</f>
        <v>0.36</v>
      </c>
      <c r="U103" s="3">
        <f>[1]Wanderungen!U312</f>
        <v>7.79</v>
      </c>
      <c r="V103" s="3">
        <f>[1]Wanderungen!V312</f>
        <v>0</v>
      </c>
      <c r="X103" s="11"/>
      <c r="Y103" s="9"/>
      <c r="Z103" s="11"/>
      <c r="AA103" s="9"/>
    </row>
    <row r="104" spans="1:27" x14ac:dyDescent="0.35">
      <c r="A104">
        <f t="shared" si="28"/>
        <v>2023</v>
      </c>
      <c r="B104" s="3">
        <f>[1]Wanderungen!B313</f>
        <v>13.65</v>
      </c>
      <c r="C104" s="3">
        <f>[1]Wanderungen!C313</f>
        <v>5.0599999999999996</v>
      </c>
      <c r="D104" s="3">
        <f>[1]Wanderungen!D313</f>
        <v>-0.19</v>
      </c>
      <c r="E104" s="3">
        <f>[1]Wanderungen!E313</f>
        <v>2.04</v>
      </c>
      <c r="F104" s="3">
        <f>[1]Wanderungen!F313</f>
        <v>-1.38</v>
      </c>
      <c r="G104" s="3">
        <f>[1]Wanderungen!G313</f>
        <v>-10.9</v>
      </c>
      <c r="H104" s="14">
        <f>[1]Wanderungen!H313</f>
        <v>-0.37</v>
      </c>
      <c r="I104" s="3" t="str">
        <f>[1]Wanderungen!I313</f>
        <v>.</v>
      </c>
      <c r="J104" s="3" t="str">
        <f>[1]Wanderungen!J313</f>
        <v>.</v>
      </c>
      <c r="K104" s="3">
        <f>[1]Wanderungen!K313</f>
        <v>0.09</v>
      </c>
      <c r="L104" s="3">
        <f>[1]Wanderungen!L313</f>
        <v>-0.3</v>
      </c>
      <c r="M104" s="3">
        <f>[1]Wanderungen!M313</f>
        <v>0.33</v>
      </c>
      <c r="N104" s="3">
        <f>[1]Wanderungen!N313</f>
        <v>-6.62</v>
      </c>
      <c r="O104" s="3">
        <f>[1]Wanderungen!O313</f>
        <v>-10.35</v>
      </c>
      <c r="P104" s="3">
        <f>[1]Wanderungen!P313</f>
        <v>-1.26</v>
      </c>
      <c r="Q104" s="3">
        <f>[1]Wanderungen!Q313</f>
        <v>1.27</v>
      </c>
      <c r="R104" s="3">
        <f>[1]Wanderungen!R313</f>
        <v>-0.06</v>
      </c>
      <c r="S104" s="3">
        <f>[1]Wanderungen!S313</f>
        <v>2.98</v>
      </c>
      <c r="T104" s="3">
        <f>[1]Wanderungen!T313</f>
        <v>0.22</v>
      </c>
      <c r="U104" s="3">
        <f>[1]Wanderungen!U313</f>
        <v>6.91</v>
      </c>
      <c r="V104" s="3">
        <f>[1]Wanderungen!V313</f>
        <v>0</v>
      </c>
      <c r="X104" s="11"/>
      <c r="Y104" s="9"/>
      <c r="Z104" s="11"/>
      <c r="AA104" s="9"/>
    </row>
    <row r="105" spans="1:27" x14ac:dyDescent="0.35">
      <c r="A105">
        <f t="shared" si="28"/>
        <v>2024</v>
      </c>
      <c r="X105" s="11"/>
      <c r="Y105" s="9"/>
      <c r="Z105" s="11"/>
      <c r="AA105" s="9"/>
    </row>
    <row r="106" spans="1:27" x14ac:dyDescent="0.35">
      <c r="A106">
        <f t="shared" si="28"/>
        <v>2025</v>
      </c>
      <c r="X106" s="11"/>
      <c r="Y106" s="9"/>
      <c r="Z106" s="11"/>
      <c r="AA106" s="9"/>
    </row>
    <row r="107" spans="1:27" x14ac:dyDescent="0.35">
      <c r="A107" t="s">
        <v>779</v>
      </c>
      <c r="X107" s="11"/>
      <c r="Y107" s="9"/>
      <c r="Z107" s="11"/>
      <c r="AA107" s="9"/>
    </row>
    <row r="108" spans="1:27" x14ac:dyDescent="0.35">
      <c r="X108" s="11"/>
      <c r="Y108" s="9"/>
      <c r="Z108" s="11"/>
      <c r="AA108" s="9"/>
    </row>
    <row r="109" spans="1:27" x14ac:dyDescent="0.35">
      <c r="A109" s="4" t="s">
        <v>857</v>
      </c>
      <c r="X109" s="11"/>
      <c r="Y109" s="9"/>
      <c r="Z109" s="11"/>
      <c r="AA109" s="9"/>
    </row>
    <row r="110" spans="1:27" x14ac:dyDescent="0.35">
      <c r="A110">
        <f>'[1]nat. Bevölkerung'!A141</f>
        <v>2019</v>
      </c>
      <c r="B110" s="3">
        <f>'[1]nat. Bevölkerung'!B141</f>
        <v>-5.085526394835175</v>
      </c>
      <c r="C110" s="3">
        <f>'[1]nat. Bevölkerung'!C141</f>
        <v>-5.7764895855088563</v>
      </c>
      <c r="D110" s="3">
        <f>'[1]nat. Bevölkerung'!D141</f>
        <v>-5.0519158134226601</v>
      </c>
      <c r="E110" s="3">
        <f>'[1]nat. Bevölkerung'!E141</f>
        <v>-7.2027206909761361</v>
      </c>
      <c r="F110" s="3">
        <f>'[1]nat. Bevölkerung'!F141</f>
        <v>-5.8875606807219327</v>
      </c>
      <c r="G110" s="3">
        <f>'[1]nat. Bevölkerung'!G141</f>
        <v>1.335817288010507</v>
      </c>
      <c r="H110" s="14">
        <f>'[1]nat. Bevölkerung'!H141</f>
        <v>-4.1079350539664015</v>
      </c>
      <c r="I110" s="3">
        <f>'[1]nat. Bevölkerung'!I141</f>
        <v>-5.6704727365795593</v>
      </c>
      <c r="J110" s="3">
        <f>'[1]nat. Bevölkerung'!J141</f>
        <v>-1.3037740327938545</v>
      </c>
      <c r="K110" s="3">
        <f>'[1]nat. Bevölkerung'!K141</f>
        <v>-1.4459498482446644</v>
      </c>
      <c r="L110" s="3">
        <f>'[1]nat. Bevölkerung'!L141</f>
        <v>-0.23626437009571752</v>
      </c>
      <c r="M110" s="3">
        <f>'[1]nat. Bevölkerung'!M141</f>
        <v>-0.47127148830726345</v>
      </c>
      <c r="N110" s="3">
        <f>'[1]nat. Bevölkerung'!N141</f>
        <v>-0.80445042266260036</v>
      </c>
      <c r="O110" s="3">
        <f>'[1]nat. Bevölkerung'!O141</f>
        <v>1.9260873696792948</v>
      </c>
      <c r="P110" s="3">
        <f>'[1]nat. Bevölkerung'!P141</f>
        <v>-1.071332207356211</v>
      </c>
      <c r="Q110" s="3">
        <f>'[1]nat. Bevölkerung'!Q141</f>
        <v>-2.662312509783713</v>
      </c>
      <c r="R110" s="3">
        <f>'[1]nat. Bevölkerung'!R141</f>
        <v>-2.0244474127513823</v>
      </c>
      <c r="S110" s="3">
        <f>'[1]nat. Bevölkerung'!S141</f>
        <v>-2.5775237266166706</v>
      </c>
      <c r="T110" s="3">
        <f>'[1]nat. Bevölkerung'!T141</f>
        <v>-5.52980604322397</v>
      </c>
      <c r="U110" s="3">
        <f>'[1]nat. Bevölkerung'!U141</f>
        <v>-3.5658128942866383</v>
      </c>
      <c r="V110" s="3">
        <f>'[1]nat. Bevölkerung'!V141</f>
        <v>-1.9637948872138451</v>
      </c>
      <c r="X110" s="18" t="str">
        <f t="shared" ref="X110:X115" si="29">HLOOKUP(Y110,$L110:$U254,ROW(L$206)-ROW(X110)+1,0)</f>
        <v>SL</v>
      </c>
      <c r="Y110" s="9">
        <f t="shared" ref="Y110:Y114" si="30">MIN(L110:U110)</f>
        <v>-5.52980604322397</v>
      </c>
      <c r="Z110" s="18" t="str">
        <f t="shared" ref="Z110:Z115" si="31">HLOOKUP(AA110,$L110:$U254,ROW(N$206)-ROW(Z110)+1,0)</f>
        <v>HH</v>
      </c>
      <c r="AA110" s="9">
        <f t="shared" ref="AA110:AA114" si="32">MAX(L110:U110)</f>
        <v>1.9260873696792948</v>
      </c>
    </row>
    <row r="111" spans="1:27" x14ac:dyDescent="0.35">
      <c r="A111">
        <f>'[1]nat. Bevölkerung'!A142</f>
        <v>2020</v>
      </c>
      <c r="B111" s="3">
        <f>'[1]nat. Bevölkerung'!B142</f>
        <v>-6.2467737321466528</v>
      </c>
      <c r="C111" s="3">
        <f>'[1]nat. Bevölkerung'!C142</f>
        <v>-6.2556133158391649</v>
      </c>
      <c r="D111" s="3">
        <f>'[1]nat. Bevölkerung'!D142</f>
        <v>-7.1167752027149307</v>
      </c>
      <c r="E111" s="3">
        <f>'[1]nat. Bevölkerung'!E142</f>
        <v>-8.1938132564606576</v>
      </c>
      <c r="F111" s="3">
        <f>'[1]nat. Bevölkerung'!F142</f>
        <v>-6.7183050332304779</v>
      </c>
      <c r="G111" s="3">
        <f>'[1]nat. Bevölkerung'!G142</f>
        <v>0.29497564696775702</v>
      </c>
      <c r="H111" s="14">
        <f>'[1]nat. Bevölkerung'!H142</f>
        <v>-5.3321564938882045</v>
      </c>
      <c r="I111" s="3">
        <f>'[1]nat. Bevölkerung'!I142</f>
        <v>-6.9516299412726479</v>
      </c>
      <c r="J111" s="3">
        <f>'[1]nat. Bevölkerung'!J142</f>
        <v>-1.8117875285157781</v>
      </c>
      <c r="K111" s="3">
        <f>'[1]nat. Bevölkerung'!K142</f>
        <v>-1.9252064777752471</v>
      </c>
      <c r="L111" s="3">
        <f>'[1]nat. Bevölkerung'!L142</f>
        <v>-0.72589504623465817</v>
      </c>
      <c r="M111" s="3">
        <f>'[1]nat. Bevölkerung'!M142</f>
        <v>-1.1308008134208083</v>
      </c>
      <c r="N111" s="3">
        <f>'[1]nat. Bevölkerung'!N142</f>
        <v>-1.7148904093702886</v>
      </c>
      <c r="O111" s="3">
        <f>'[1]nat. Bevölkerung'!O142</f>
        <v>1.1801230151781719</v>
      </c>
      <c r="P111" s="3">
        <f>'[1]nat. Bevölkerung'!P142</f>
        <v>-1.7298231109040183</v>
      </c>
      <c r="Q111" s="3">
        <f>'[1]nat. Bevölkerung'!Q142</f>
        <v>-2.9053323734040273</v>
      </c>
      <c r="R111" s="3">
        <f>'[1]nat. Bevölkerung'!R142</f>
        <v>-2.487180277960864</v>
      </c>
      <c r="S111" s="3">
        <f>'[1]nat. Bevölkerung'!S142</f>
        <v>-2.8462834253887395</v>
      </c>
      <c r="T111" s="3">
        <f>'[1]nat. Bevölkerung'!T142</f>
        <v>-5.6181120987526176</v>
      </c>
      <c r="U111" s="3">
        <f>'[1]nat. Bevölkerung'!U142</f>
        <v>-3.7324193447561185</v>
      </c>
      <c r="V111" s="3">
        <f>'[1]nat. Bevölkerung'!V142</f>
        <v>-2.5866014003626292</v>
      </c>
      <c r="X111" s="18" t="str">
        <f t="shared" si="29"/>
        <v>SL</v>
      </c>
      <c r="Y111" s="9">
        <f t="shared" si="30"/>
        <v>-5.6181120987526176</v>
      </c>
      <c r="Z111" s="18" t="str">
        <f t="shared" si="31"/>
        <v>HH</v>
      </c>
      <c r="AA111" s="9">
        <f t="shared" si="32"/>
        <v>1.1801230151781719</v>
      </c>
    </row>
    <row r="112" spans="1:27" x14ac:dyDescent="0.35">
      <c r="A112">
        <f>'[1]nat. Bevölkerung'!A143</f>
        <v>2021</v>
      </c>
      <c r="B112" s="3">
        <f>'[1]nat. Bevölkerung'!B143</f>
        <v>-7.3267247741189143</v>
      </c>
      <c r="C112" s="3">
        <f>'[1]nat. Bevölkerung'!C143</f>
        <v>-7.8855540647734159</v>
      </c>
      <c r="D112" s="3">
        <f>'[1]nat. Bevölkerung'!D143</f>
        <v>-7.928296807530848</v>
      </c>
      <c r="E112" s="3">
        <f>'[1]nat. Bevölkerung'!E143</f>
        <v>-9.9311474690168282</v>
      </c>
      <c r="F112" s="3">
        <f>'[1]nat. Bevölkerung'!F143</f>
        <v>-9.2402239731870583</v>
      </c>
      <c r="G112" s="3">
        <f>'[1]nat. Bevölkerung'!G143</f>
        <v>0.41149078156510038</v>
      </c>
      <c r="H112" s="14">
        <f>'[1]nat. Bevölkerung'!H143</f>
        <v>-6.407307813036704</v>
      </c>
      <c r="I112" s="3">
        <f>'[1]nat. Bevölkerung'!I143</f>
        <v>-8.3724646439246762</v>
      </c>
      <c r="J112" s="3">
        <f>'[1]nat. Bevölkerung'!J143</f>
        <v>-1.7939478539903462</v>
      </c>
      <c r="K112" s="3">
        <f>'[1]nat. Bevölkerung'!K143</f>
        <v>-1.9124679280837642</v>
      </c>
      <c r="L112" s="3">
        <f>'[1]nat. Bevölkerung'!L143</f>
        <v>-0.49873692418462107</v>
      </c>
      <c r="M112" s="3">
        <f>'[1]nat. Bevölkerung'!M143</f>
        <v>-1.0588246325867674</v>
      </c>
      <c r="N112" s="3">
        <f>'[1]nat. Bevölkerung'!N143</f>
        <v>-1.7544674342401227</v>
      </c>
      <c r="O112" s="3">
        <f>'[1]nat. Bevölkerung'!O143</f>
        <v>1.2102303169099193</v>
      </c>
      <c r="P112" s="3">
        <f>'[1]nat. Bevölkerung'!P143</f>
        <v>-1.7456157488343449</v>
      </c>
      <c r="Q112" s="3">
        <f>'[1]nat. Bevölkerung'!Q143</f>
        <v>-2.9915458689923167</v>
      </c>
      <c r="R112" s="3">
        <f>'[1]nat. Bevölkerung'!R143</f>
        <v>-2.513640393535121</v>
      </c>
      <c r="S112" s="3">
        <f>'[1]nat. Bevölkerung'!S143</f>
        <v>-2.9419240212710829</v>
      </c>
      <c r="T112" s="3">
        <f>'[1]nat. Bevölkerung'!T143</f>
        <v>-5.9292445481310443</v>
      </c>
      <c r="U112" s="3">
        <f>'[1]nat. Bevölkerung'!U143</f>
        <v>-3.9609091964840473</v>
      </c>
      <c r="V112" s="3">
        <f>'[1]nat. Bevölkerung'!V143</f>
        <v>-2.783048720323233</v>
      </c>
      <c r="X112" s="18" t="str">
        <f t="shared" si="29"/>
        <v>SL</v>
      </c>
      <c r="Y112" s="9">
        <f t="shared" si="30"/>
        <v>-5.9292445481310443</v>
      </c>
      <c r="Z112" s="18" t="str">
        <f t="shared" si="31"/>
        <v>HH</v>
      </c>
      <c r="AA112" s="9">
        <f t="shared" si="32"/>
        <v>1.2102303169099193</v>
      </c>
    </row>
    <row r="113" spans="1:27" x14ac:dyDescent="0.35">
      <c r="A113">
        <f>'[1]nat. Bevölkerung'!A144</f>
        <v>2022</v>
      </c>
      <c r="B113" s="3">
        <f>'[1]nat. Bevölkerung'!B144</f>
        <v>-7.9012632997144729</v>
      </c>
      <c r="C113" s="3">
        <f>'[1]nat. Bevölkerung'!C144</f>
        <v>-9.2913502424801777</v>
      </c>
      <c r="D113" s="3">
        <f>'[1]nat. Bevölkerung'!D144</f>
        <v>-7.6322438026974959</v>
      </c>
      <c r="E113" s="3">
        <f>'[1]nat. Bevölkerung'!E144</f>
        <v>-10.635461219442604</v>
      </c>
      <c r="F113" s="3">
        <f>'[1]nat. Bevölkerung'!F144</f>
        <v>-8.8504933353376227</v>
      </c>
      <c r="G113" s="3">
        <f>'[1]nat. Bevölkerung'!G144</f>
        <v>-1.0697988789242661</v>
      </c>
      <c r="H113" s="14">
        <f>'[1]nat. Bevölkerung'!H144</f>
        <v>-6.9246744863611402</v>
      </c>
      <c r="I113" s="3">
        <f>'[1]nat. Bevölkerung'!I144</f>
        <v>-8.6248681137427834</v>
      </c>
      <c r="J113" s="3">
        <f>'[1]nat. Bevölkerung'!J144</f>
        <v>-3.1475456418918957</v>
      </c>
      <c r="K113" s="3">
        <f>'[1]nat. Bevölkerung'!K144</f>
        <v>-3.2596712870468472</v>
      </c>
      <c r="L113" s="3">
        <f>'[1]nat. Bevölkerung'!L144</f>
        <v>-1.8156041268454446</v>
      </c>
      <c r="M113" s="3">
        <f>'[1]nat. Bevölkerung'!M144</f>
        <v>-2.1163184610181367</v>
      </c>
      <c r="N113" s="3">
        <f>'[1]nat. Bevölkerung'!N144</f>
        <v>-3.1402006375777822</v>
      </c>
      <c r="O113" s="3">
        <f>'[1]nat. Bevölkerung'!O144</f>
        <v>-0.45405067823475248</v>
      </c>
      <c r="P113" s="3">
        <f>'[1]nat. Bevölkerung'!P144</f>
        <v>-2.9098344095232709</v>
      </c>
      <c r="Q113" s="3">
        <f>'[1]nat. Bevölkerung'!Q144</f>
        <v>-4.6849705065720597</v>
      </c>
      <c r="R113" s="3">
        <f>'[1]nat. Bevölkerung'!R144</f>
        <v>-3.9025441529913802</v>
      </c>
      <c r="S113" s="3">
        <f>'[1]nat. Bevölkerung'!S144</f>
        <v>-4.216447748764903</v>
      </c>
      <c r="T113" s="3">
        <f>'[1]nat. Bevölkerung'!T144</f>
        <v>-7.5452691311565472</v>
      </c>
      <c r="U113" s="3">
        <f>'[1]nat. Bevölkerung'!U144</f>
        <v>-5.7292589807092593</v>
      </c>
      <c r="V113" s="3">
        <f>'[1]nat. Bevölkerung'!V144</f>
        <v>-3.9685541983271393</v>
      </c>
      <c r="X113" s="18" t="str">
        <f t="shared" si="29"/>
        <v>SL</v>
      </c>
      <c r="Y113" s="9">
        <f t="shared" si="30"/>
        <v>-7.5452691311565472</v>
      </c>
      <c r="Z113" s="18" t="str">
        <f t="shared" si="31"/>
        <v>HH</v>
      </c>
      <c r="AA113" s="9">
        <f t="shared" si="32"/>
        <v>-0.45405067823475248</v>
      </c>
    </row>
    <row r="114" spans="1:27" x14ac:dyDescent="0.35">
      <c r="A114">
        <f>'[1]nat. Bevölkerung'!A145</f>
        <v>2023</v>
      </c>
      <c r="B114" s="3">
        <f>'[1]nat. Bevölkerung'!B145</f>
        <v>-8.1327564542013295</v>
      </c>
      <c r="C114" s="3">
        <f>'[1]nat. Bevölkerung'!C145</f>
        <v>-9.0891509119904619</v>
      </c>
      <c r="D114" s="3">
        <f>'[1]nat. Bevölkerung'!D145</f>
        <v>-7.8737456592852304</v>
      </c>
      <c r="E114" s="3">
        <f>'[1]nat. Bevölkerung'!E145</f>
        <v>-10.257496839208253</v>
      </c>
      <c r="F114" s="3">
        <f>'[1]nat. Bevölkerung'!F145</f>
        <v>-8.5905945154356704</v>
      </c>
      <c r="G114" s="3">
        <f>'[1]nat. Bevölkerung'!G145</f>
        <v>-1.1933818709584916</v>
      </c>
      <c r="H114" s="14">
        <f>'[1]nat. Bevölkerung'!H145</f>
        <v>-6.9319871280053258</v>
      </c>
      <c r="I114" s="3">
        <f>'[1]nat. Bevölkerung'!I145</f>
        <v>-8.6141774300354239</v>
      </c>
      <c r="J114" s="3">
        <f>'[1]nat. Bevölkerung'!J145</f>
        <v>-3.2187274102615304</v>
      </c>
      <c r="K114" s="3">
        <f>'[1]nat. Bevölkerung'!K145</f>
        <v>-3.3286693805097967</v>
      </c>
      <c r="L114" s="3">
        <f>'[1]nat. Bevölkerung'!L145</f>
        <v>-1.9455800134848544</v>
      </c>
      <c r="M114" s="3">
        <f>'[1]nat. Bevölkerung'!M145</f>
        <v>-2.2806788980660571</v>
      </c>
      <c r="N114" s="3">
        <f>'[1]nat. Bevölkerung'!N145</f>
        <v>-2.7359565908236045</v>
      </c>
      <c r="O114" s="3">
        <f>'[1]nat. Bevölkerung'!O145</f>
        <v>-0.65413194248415973</v>
      </c>
      <c r="P114" s="3">
        <f>'[1]nat. Bevölkerung'!P145</f>
        <v>-3.098569472700984</v>
      </c>
      <c r="Q114" s="3">
        <f>'[1]nat. Bevölkerung'!Q145</f>
        <v>-4.7412676640642575</v>
      </c>
      <c r="R114" s="3">
        <f>'[1]nat. Bevölkerung'!R145</f>
        <v>-3.9196885993362223</v>
      </c>
      <c r="S114" s="3">
        <f>'[1]nat. Bevölkerung'!S145</f>
        <v>-4.0744655087774442</v>
      </c>
      <c r="T114" s="3">
        <f>'[1]nat. Bevölkerung'!T145</f>
        <v>-6.7040551092876486</v>
      </c>
      <c r="U114" s="3">
        <f>'[1]nat. Bevölkerung'!U145</f>
        <v>-5.9163483799537246</v>
      </c>
      <c r="V114" s="3">
        <f>'[1]nat. Bevölkerung'!V145</f>
        <v>-4.0248284260752092</v>
      </c>
      <c r="X114" s="18" t="str">
        <f t="shared" si="29"/>
        <v>SL</v>
      </c>
      <c r="Y114" s="9">
        <f t="shared" si="30"/>
        <v>-6.7040551092876486</v>
      </c>
      <c r="Z114" s="18" t="str">
        <f t="shared" si="31"/>
        <v>HH</v>
      </c>
      <c r="AA114" s="9">
        <f t="shared" si="32"/>
        <v>-0.65413194248415973</v>
      </c>
    </row>
    <row r="115" spans="1:27" x14ac:dyDescent="0.35">
      <c r="A115">
        <f>A114+1</f>
        <v>2024</v>
      </c>
      <c r="B115" s="3">
        <f>'[1]nat. Bevölkerung'!B146</f>
        <v>-7.82475858954784</v>
      </c>
      <c r="C115" s="3">
        <f>'[1]nat. Bevölkerung'!C146</f>
        <v>-9.3138869375226481</v>
      </c>
      <c r="D115" s="3">
        <f>'[1]nat. Bevölkerung'!D146</f>
        <v>-7.9739541703264081</v>
      </c>
      <c r="E115" s="3">
        <f>'[1]nat. Bevölkerung'!E146</f>
        <v>-10.119228964844371</v>
      </c>
      <c r="F115" s="3">
        <f>'[1]nat. Bevölkerung'!F146</f>
        <v>-8.825312895300474</v>
      </c>
      <c r="G115" s="3">
        <f>'[1]nat. Bevölkerung'!G146</f>
        <v>-0.96847344033721827</v>
      </c>
      <c r="H115" s="14">
        <f>'[1]nat. Bevölkerung'!H146</f>
        <v>-6.8795616199324012</v>
      </c>
      <c r="I115" s="3">
        <f>'[1]nat. Bevölkerung'!I146</f>
        <v>-8.626980555196365</v>
      </c>
      <c r="J115" s="3">
        <f>'[1]nat. Bevölkerung'!J146</f>
        <v>-3.0978510487922901</v>
      </c>
      <c r="K115" s="3">
        <f>'[1]nat. Bevölkerung'!K146</f>
        <v>-3.2138925956892703</v>
      </c>
      <c r="L115" s="3">
        <f>'[1]nat. Bevölkerung'!L146</f>
        <v>-1.8376413767930952</v>
      </c>
      <c r="M115" s="3">
        <f>'[1]nat. Bevölkerung'!M146</f>
        <v>-2.2053063130204427</v>
      </c>
      <c r="N115" s="3">
        <f>'[1]nat. Bevölkerung'!N146</f>
        <v>-2.9796751202100693</v>
      </c>
      <c r="O115" s="3">
        <f>'[1]nat. Bevölkerung'!O146</f>
        <v>-0.48140064972933333</v>
      </c>
      <c r="P115" s="3">
        <f>'[1]nat. Bevölkerung'!P146</f>
        <v>-2.9157641568526196</v>
      </c>
      <c r="Q115" s="3">
        <f>'[1]nat. Bevölkerung'!Q146</f>
        <v>-4.6614471182237214</v>
      </c>
      <c r="R115" s="3">
        <f>'[1]nat. Bevölkerung'!R146</f>
        <v>-3.7135275865892945</v>
      </c>
      <c r="S115" s="3">
        <f>'[1]nat. Bevölkerung'!S146</f>
        <v>-4.2089797706333769</v>
      </c>
      <c r="T115" s="3">
        <f>'[1]nat. Bevölkerung'!T146</f>
        <v>-6.8226640370982352</v>
      </c>
      <c r="U115" s="3">
        <f>'[1]nat. Bevölkerung'!U146</f>
        <v>-5.7655359969692457</v>
      </c>
      <c r="V115" s="3">
        <f>'[1]nat. Bevölkerung'!V146</f>
        <v>-3.9206099827152916</v>
      </c>
      <c r="X115" s="18" t="str">
        <f t="shared" si="29"/>
        <v>SL</v>
      </c>
      <c r="Y115" s="9">
        <f t="shared" ref="Y115" si="33">MIN(L115:U115)</f>
        <v>-6.8226640370982352</v>
      </c>
      <c r="Z115" s="18" t="str">
        <f t="shared" si="31"/>
        <v>HH</v>
      </c>
      <c r="AA115" s="9">
        <f t="shared" ref="AA115" si="34">MAX(L115:U115)</f>
        <v>-0.48140064972933333</v>
      </c>
    </row>
    <row r="116" spans="1:27" x14ac:dyDescent="0.35">
      <c r="A116">
        <f>A115+1</f>
        <v>2025</v>
      </c>
      <c r="B116" s="3"/>
      <c r="C116" s="3"/>
      <c r="D116" s="3"/>
      <c r="E116" s="3"/>
      <c r="F116" s="3"/>
      <c r="G116" s="3"/>
      <c r="H116" s="14"/>
      <c r="I116" s="3"/>
      <c r="J116" s="3"/>
      <c r="K116" s="3"/>
      <c r="L116" s="3"/>
      <c r="M116" s="3"/>
      <c r="N116" s="3"/>
      <c r="O116" s="3"/>
      <c r="P116" s="3"/>
      <c r="Q116" s="3"/>
      <c r="R116" s="3"/>
      <c r="S116" s="3"/>
      <c r="T116" s="3"/>
      <c r="U116" s="3"/>
      <c r="V116" s="3"/>
      <c r="X116" s="18"/>
      <c r="Y116" s="9"/>
      <c r="Z116" s="18"/>
      <c r="AA116" s="9"/>
    </row>
    <row r="117" spans="1:27" x14ac:dyDescent="0.35">
      <c r="X117" s="11"/>
      <c r="Y117" s="9"/>
      <c r="Z117" s="11"/>
      <c r="AA117" s="9"/>
    </row>
    <row r="118" spans="1:27" x14ac:dyDescent="0.35">
      <c r="A118" s="4" t="s">
        <v>972</v>
      </c>
      <c r="X118" s="11"/>
      <c r="Y118" s="9"/>
      <c r="Z118" s="11"/>
      <c r="AA118" s="9"/>
    </row>
    <row r="119" spans="1:27" x14ac:dyDescent="0.35">
      <c r="A119">
        <f>A110</f>
        <v>2019</v>
      </c>
      <c r="B119">
        <f>'[5]12612-0104'!H36</f>
        <v>1.589</v>
      </c>
      <c r="C119">
        <f>'[5]12612-0104'!P36</f>
        <v>1.536</v>
      </c>
      <c r="D119">
        <f>'[5]12612-0104'!Z36</f>
        <v>1.556</v>
      </c>
      <c r="E119">
        <f>'[5]12612-0104'!AB36</f>
        <v>1.5609999999999999</v>
      </c>
      <c r="F119">
        <f>'[5]12612-0104'!AF36</f>
        <v>1.5549999999999999</v>
      </c>
      <c r="G119">
        <f>'[5]12612-0104'!F36</f>
        <v>1.4019999999999999</v>
      </c>
      <c r="H119" s="52">
        <f>'[5]12612-0104'!AK36</f>
        <v>1.5172158472565551</v>
      </c>
      <c r="I119" s="52">
        <f>'[5]12612-0104'!AL36</f>
        <v>1.5606377414848536</v>
      </c>
      <c r="J119" s="52">
        <f>'[5]12612-0104'!AM36</f>
        <v>1.5438116189078686</v>
      </c>
      <c r="K119" s="52">
        <f>'[5]12612-0104'!AN36</f>
        <v>1.5524280114932671</v>
      </c>
      <c r="L119">
        <f>'[5]12612-0104'!B36</f>
        <v>1.5629999999999999</v>
      </c>
      <c r="M119">
        <f>'[5]12612-0104'!D36</f>
        <v>1.544</v>
      </c>
      <c r="N119">
        <f>'[5]12612-0104'!J36</f>
        <v>1.589</v>
      </c>
      <c r="O119">
        <f>'[5]12612-0104'!L36</f>
        <v>1.4570000000000001</v>
      </c>
      <c r="P119">
        <f>'[5]12612-0104'!N36</f>
        <v>1.5329999999999999</v>
      </c>
      <c r="Q119">
        <f>'[5]12612-0104'!R36</f>
        <v>1.599</v>
      </c>
      <c r="R119">
        <f>'[5]12612-0104'!T36</f>
        <v>1.5569999999999999</v>
      </c>
      <c r="S119">
        <f>'[5]12612-0104'!V36</f>
        <v>1.5549999999999999</v>
      </c>
      <c r="T119">
        <f>'[5]12612-0104'!X36</f>
        <v>1.446</v>
      </c>
      <c r="U119">
        <f>'[5]12612-0104'!AD36</f>
        <v>1.53</v>
      </c>
      <c r="V119">
        <f>'[5]12612-0104'!AI36</f>
        <v>1.5349999999999999</v>
      </c>
      <c r="X119" s="18" t="str">
        <f t="shared" ref="X119:X124" si="35">HLOOKUP(Y119,$L119:$U263,ROW(L$206)-ROW(X119)+1,0)</f>
        <v>SL</v>
      </c>
      <c r="Y119" s="102">
        <f t="shared" ref="Y119:Y124" si="36">MIN(L119:U119)</f>
        <v>1.446</v>
      </c>
      <c r="Z119" s="18" t="str">
        <f t="shared" ref="Z119:Z124" si="37">HLOOKUP(AA119,$L119:$U263,ROW(N$206)-ROW(Z119)+1,0)</f>
        <v>NI</v>
      </c>
      <c r="AA119" s="102">
        <f t="shared" ref="AA119:AA124" si="38">MAX(L119:U119)</f>
        <v>1.599</v>
      </c>
    </row>
    <row r="120" spans="1:27" x14ac:dyDescent="0.35">
      <c r="A120">
        <f t="shared" ref="A120:A125" si="39">A111</f>
        <v>2020</v>
      </c>
      <c r="B120">
        <f>'[5]12612-0104'!H37</f>
        <v>1.5640000000000001</v>
      </c>
      <c r="C120">
        <f>'[5]12612-0104'!P37</f>
        <v>1.488</v>
      </c>
      <c r="D120">
        <f>'[5]12612-0104'!Z37</f>
        <v>1.53</v>
      </c>
      <c r="E120">
        <f>'[5]12612-0104'!AB37</f>
        <v>1.548</v>
      </c>
      <c r="F120">
        <f>'[5]12612-0104'!AF37</f>
        <v>1.5389999999999999</v>
      </c>
      <c r="G120">
        <f>'[5]12612-0104'!F37</f>
        <v>1.3660000000000001</v>
      </c>
      <c r="H120" s="52">
        <f>'[5]12612-0104'!AK37</f>
        <v>1.4896565220667628</v>
      </c>
      <c r="I120" s="52">
        <f>'[5]12612-0104'!AL37</f>
        <v>1.5360342180731816</v>
      </c>
      <c r="J120" s="52">
        <f>'[5]12612-0104'!AM37</f>
        <v>1.5318887239547214</v>
      </c>
      <c r="K120" s="52">
        <f>'[5]12612-0104'!AN37</f>
        <v>1.5419438459453485</v>
      </c>
      <c r="L120">
        <f>'[5]12612-0104'!B37</f>
        <v>1.542</v>
      </c>
      <c r="M120">
        <f>'[5]12612-0104'!D37</f>
        <v>1.5409999999999999</v>
      </c>
      <c r="N120">
        <f>'[5]12612-0104'!J37</f>
        <v>1.546</v>
      </c>
      <c r="O120">
        <f>'[5]12612-0104'!L37</f>
        <v>1.41</v>
      </c>
      <c r="P120">
        <f>'[5]12612-0104'!N37</f>
        <v>1.508</v>
      </c>
      <c r="Q120">
        <f>'[5]12612-0104'!R37</f>
        <v>1.607</v>
      </c>
      <c r="R120">
        <f>'[5]12612-0104'!T37</f>
        <v>1.546</v>
      </c>
      <c r="S120">
        <f>'[5]12612-0104'!V37</f>
        <v>1.5669999999999999</v>
      </c>
      <c r="T120">
        <f>'[5]12612-0104'!X37</f>
        <v>1.47</v>
      </c>
      <c r="U120">
        <f>'[5]12612-0104'!AD37</f>
        <v>1.5049999999999999</v>
      </c>
      <c r="V120">
        <f>'[5]12612-0104'!AI37</f>
        <v>1.522</v>
      </c>
      <c r="X120" s="18" t="str">
        <f t="shared" si="35"/>
        <v>HH</v>
      </c>
      <c r="Y120" s="102">
        <f t="shared" si="36"/>
        <v>1.41</v>
      </c>
      <c r="Z120" s="18" t="str">
        <f t="shared" si="37"/>
        <v>NI</v>
      </c>
      <c r="AA120" s="102">
        <f t="shared" si="38"/>
        <v>1.607</v>
      </c>
    </row>
    <row r="121" spans="1:27" x14ac:dyDescent="0.35">
      <c r="A121">
        <f t="shared" si="39"/>
        <v>2021</v>
      </c>
      <c r="B121">
        <f>'[5]12612-0104'!H38</f>
        <v>1.591</v>
      </c>
      <c r="C121">
        <f>'[5]12612-0104'!P38</f>
        <v>1.4990000000000001</v>
      </c>
      <c r="D121">
        <f>'[5]12612-0104'!Z38</f>
        <v>1.5229999999999999</v>
      </c>
      <c r="E121">
        <f>'[5]12612-0104'!AB38</f>
        <v>1.575</v>
      </c>
      <c r="F121">
        <f>'[5]12612-0104'!AF38</f>
        <v>1.5209999999999999</v>
      </c>
      <c r="G121">
        <f>'[5]12612-0104'!F38</f>
        <v>1.38</v>
      </c>
      <c r="H121" s="52">
        <f>'[5]12612-0104'!AK38</f>
        <v>1.4976071791107843</v>
      </c>
      <c r="I121" s="52">
        <f>'[5]12612-0104'!AL38</f>
        <v>1.5419055593193869</v>
      </c>
      <c r="J121" s="52">
        <f>'[5]12612-0104'!AM38</f>
        <v>1.5879390312109276</v>
      </c>
      <c r="K121" s="52">
        <f>'[5]12612-0104'!AN38</f>
        <v>1.6006233967820067</v>
      </c>
      <c r="L121">
        <f>'[5]12612-0104'!B38</f>
        <v>1.6240000000000001</v>
      </c>
      <c r="M121">
        <f>'[5]12612-0104'!D38</f>
        <v>1.61</v>
      </c>
      <c r="N121">
        <f>'[5]12612-0104'!J38</f>
        <v>1.5589999999999999</v>
      </c>
      <c r="O121">
        <f>'[5]12612-0104'!L38</f>
        <v>1.458</v>
      </c>
      <c r="P121">
        <f>'[5]12612-0104'!N38</f>
        <v>1.57</v>
      </c>
      <c r="Q121">
        <f>'[5]12612-0104'!R38</f>
        <v>1.653</v>
      </c>
      <c r="R121">
        <f>'[5]12612-0104'!T38</f>
        <v>1.5960000000000001</v>
      </c>
      <c r="S121">
        <f>'[5]12612-0104'!V38</f>
        <v>1.609</v>
      </c>
      <c r="T121">
        <f>'[5]12612-0104'!X38</f>
        <v>1.5089999999999999</v>
      </c>
      <c r="U121">
        <f>'[5]12612-0104'!AD38</f>
        <v>1.552</v>
      </c>
      <c r="V121">
        <f>'[5]12612-0104'!AI38</f>
        <v>1.571</v>
      </c>
      <c r="X121" s="18" t="str">
        <f t="shared" si="35"/>
        <v>HH</v>
      </c>
      <c r="Y121" s="102">
        <f t="shared" si="36"/>
        <v>1.458</v>
      </c>
      <c r="Z121" s="18" t="str">
        <f t="shared" si="37"/>
        <v>NI</v>
      </c>
      <c r="AA121" s="102">
        <f t="shared" si="38"/>
        <v>1.653</v>
      </c>
    </row>
    <row r="122" spans="1:27" x14ac:dyDescent="0.35">
      <c r="A122">
        <f t="shared" si="39"/>
        <v>2022</v>
      </c>
      <c r="B122">
        <f>'[5]12612-0104'!H39</f>
        <v>1.5109999999999999</v>
      </c>
      <c r="C122">
        <f>'[5]12612-0104'!P39</f>
        <v>1.4790000000000001</v>
      </c>
      <c r="D122">
        <f>'[5]12612-0104'!Z39</f>
        <v>1.419</v>
      </c>
      <c r="E122">
        <f>'[5]12612-0104'!AB39</f>
        <v>1.48</v>
      </c>
      <c r="F122">
        <f>'[5]12612-0104'!AF39</f>
        <v>1.4350000000000001</v>
      </c>
      <c r="G122">
        <f>'[5]12612-0104'!F39</f>
        <v>1.31</v>
      </c>
      <c r="H122" s="52">
        <f>'[5]12612-0104'!AK39</f>
        <v>1.4167874612293854</v>
      </c>
      <c r="I122" s="52">
        <f>'[5]12612-0104'!AL39</f>
        <v>1.4577336576622315</v>
      </c>
      <c r="J122" s="52">
        <f>'[5]12612-0104'!AM39</f>
        <v>1.496080593498039</v>
      </c>
      <c r="K122" s="52">
        <f>'[5]12612-0104'!AN39</f>
        <v>1.5076392560048599</v>
      </c>
      <c r="L122">
        <f>'[5]12612-0104'!B39</f>
        <v>1.5029999999999999</v>
      </c>
      <c r="M122">
        <f>'[5]12612-0104'!D39</f>
        <v>1.5289999999999999</v>
      </c>
      <c r="N122">
        <f>'[5]12612-0104'!J39</f>
        <v>1.4650000000000001</v>
      </c>
      <c r="O122">
        <f>'[5]12612-0104'!L39</f>
        <v>1.36</v>
      </c>
      <c r="P122">
        <f>'[5]12612-0104'!N39</f>
        <v>1.492</v>
      </c>
      <c r="Q122">
        <f>'[5]12612-0104'!R39</f>
        <v>1.5620000000000001</v>
      </c>
      <c r="R122">
        <f>'[5]12612-0104'!T39</f>
        <v>1.504</v>
      </c>
      <c r="S122">
        <f>'[5]12612-0104'!V39</f>
        <v>1.54</v>
      </c>
      <c r="T122">
        <f>'[5]12612-0104'!X39</f>
        <v>1.357</v>
      </c>
      <c r="U122">
        <f>'[5]12612-0104'!AD39</f>
        <v>1.462</v>
      </c>
      <c r="V122">
        <f>'[5]12612-0104'!AI39</f>
        <v>1.4830000000000001</v>
      </c>
      <c r="X122" s="18" t="str">
        <f t="shared" si="35"/>
        <v>SL</v>
      </c>
      <c r="Y122" s="102">
        <f t="shared" si="36"/>
        <v>1.357</v>
      </c>
      <c r="Z122" s="18" t="str">
        <f t="shared" si="37"/>
        <v>NI</v>
      </c>
      <c r="AA122" s="102">
        <f t="shared" si="38"/>
        <v>1.5620000000000001</v>
      </c>
    </row>
    <row r="123" spans="1:27" x14ac:dyDescent="0.35">
      <c r="A123">
        <f t="shared" si="39"/>
        <v>2023</v>
      </c>
      <c r="B123">
        <f>'[5]12612-0104'!H40</f>
        <v>1.3819999999999999</v>
      </c>
      <c r="C123">
        <f>'[5]12612-0104'!P40</f>
        <v>1.3320000000000001</v>
      </c>
      <c r="D123">
        <f>'[5]12612-0104'!Z40</f>
        <v>1.2709999999999999</v>
      </c>
      <c r="E123">
        <f>'[5]12612-0104'!AB40</f>
        <v>1.3959999999999999</v>
      </c>
      <c r="F123">
        <f>'[5]12612-0104'!AF40</f>
        <v>1.33</v>
      </c>
      <c r="G123">
        <f>'[5]12612-0104'!F40</f>
        <v>1.226</v>
      </c>
      <c r="H123" s="52">
        <f>'[5]12612-0104'!AK40</f>
        <v>1.302151332892008</v>
      </c>
      <c r="I123" s="52">
        <f>'[5]12612-0104'!AL40</f>
        <v>1.3316955509099393</v>
      </c>
      <c r="J123" s="52">
        <f>'[5]12612-0104'!AM40</f>
        <v>1.3934504045233189</v>
      </c>
      <c r="K123" s="52">
        <f>'[5]12612-0104'!AN40</f>
        <v>1.4039464974961431</v>
      </c>
      <c r="L123">
        <f>'[5]12612-0104'!B40</f>
        <v>1.401</v>
      </c>
      <c r="M123">
        <f>'[5]12612-0104'!D40</f>
        <v>1.4119999999999999</v>
      </c>
      <c r="N123">
        <f>'[5]12612-0104'!J40</f>
        <v>1.42</v>
      </c>
      <c r="O123">
        <f>'[5]12612-0104'!L40</f>
        <v>1.2809999999999999</v>
      </c>
      <c r="P123">
        <f>'[5]12612-0104'!N40</f>
        <v>1.3819999999999999</v>
      </c>
      <c r="Q123">
        <f>'[5]12612-0104'!R40</f>
        <v>1.452</v>
      </c>
      <c r="R123">
        <f>'[5]12612-0104'!T40</f>
        <v>1.407</v>
      </c>
      <c r="S123">
        <f>'[5]12612-0104'!V40</f>
        <v>1.4350000000000001</v>
      </c>
      <c r="T123">
        <f>'[5]12612-0104'!X40</f>
        <v>1.34</v>
      </c>
      <c r="U123">
        <f>'[5]12612-0104'!AD40</f>
        <v>1.3420000000000001</v>
      </c>
      <c r="V123">
        <f>'[5]12612-0104'!AI40</f>
        <v>1.379</v>
      </c>
      <c r="X123" s="18" t="str">
        <f t="shared" si="35"/>
        <v>HH</v>
      </c>
      <c r="Y123" s="102">
        <f t="shared" si="36"/>
        <v>1.2809999999999999</v>
      </c>
      <c r="Z123" s="18" t="str">
        <f t="shared" si="37"/>
        <v>NI</v>
      </c>
      <c r="AA123" s="102">
        <f t="shared" si="38"/>
        <v>1.452</v>
      </c>
    </row>
    <row r="124" spans="1:27" x14ac:dyDescent="0.35">
      <c r="A124">
        <f t="shared" si="39"/>
        <v>2024</v>
      </c>
      <c r="B124">
        <f>'[5]12612-0104'!H41</f>
        <v>1.3340000000000001</v>
      </c>
      <c r="C124">
        <f>'[5]12612-0104'!P41</f>
        <v>1.2909999999999999</v>
      </c>
      <c r="D124">
        <f>'[5]12612-0104'!Z41</f>
        <v>1.2150000000000001</v>
      </c>
      <c r="E124">
        <f>'[5]12612-0104'!AB41</f>
        <v>1.306</v>
      </c>
      <c r="F124">
        <f>'[5]12612-0104'!AF41</f>
        <v>1.2370000000000001</v>
      </c>
      <c r="G124">
        <f>'[5]12612-0104'!F41</f>
        <v>1.2010000000000001</v>
      </c>
      <c r="H124" s="52">
        <f>'[5]12612-0104'!AK41</f>
        <v>1.2485365371985537</v>
      </c>
      <c r="I124" s="52">
        <f>'[5]12612-0104'!AL41</f>
        <v>1.2672744825288347</v>
      </c>
      <c r="J124" s="52">
        <f>'[5]12612-0104'!AM41</f>
        <v>1.3635304268955752</v>
      </c>
      <c r="K124" s="52">
        <f>'[5]12612-0104'!AN41</f>
        <v>1.3738279446296822</v>
      </c>
      <c r="L124">
        <f>'[5]12612-0104'!B41</f>
        <v>1.385</v>
      </c>
      <c r="M124">
        <f>'[5]12612-0104'!D41</f>
        <v>1.381</v>
      </c>
      <c r="N124">
        <f>'[5]12612-0104'!J41</f>
        <v>1.329</v>
      </c>
      <c r="O124">
        <f>'[5]12612-0104'!L41</f>
        <v>1.2230000000000001</v>
      </c>
      <c r="P124">
        <f>'[5]12612-0104'!N41</f>
        <v>1.3620000000000001</v>
      </c>
      <c r="Q124">
        <f>'[5]12612-0104'!R41</f>
        <v>1.415</v>
      </c>
      <c r="R124">
        <f>'[5]12612-0104'!T41</f>
        <v>1.3759999999999999</v>
      </c>
      <c r="S124">
        <f>'[5]12612-0104'!V41</f>
        <v>1.3979999999999999</v>
      </c>
      <c r="T124">
        <f>'[5]12612-0104'!X41</f>
        <v>1.3120000000000001</v>
      </c>
      <c r="U124">
        <f>'[5]12612-0104'!AD41</f>
        <v>1.3080000000000001</v>
      </c>
      <c r="V124">
        <f>'[5]12612-0104'!AI41</f>
        <v>1.347</v>
      </c>
      <c r="X124" s="18" t="str">
        <f t="shared" si="35"/>
        <v>HH</v>
      </c>
      <c r="Y124" s="102">
        <f t="shared" si="36"/>
        <v>1.2230000000000001</v>
      </c>
      <c r="Z124" s="18" t="str">
        <f t="shared" si="37"/>
        <v>NI</v>
      </c>
      <c r="AA124" s="102">
        <f t="shared" si="38"/>
        <v>1.415</v>
      </c>
    </row>
    <row r="125" spans="1:27" x14ac:dyDescent="0.35">
      <c r="A125">
        <f t="shared" si="39"/>
        <v>2025</v>
      </c>
      <c r="X125" s="11"/>
      <c r="Y125" s="9"/>
      <c r="Z125" s="11"/>
      <c r="AA125" s="9"/>
    </row>
    <row r="126" spans="1:27" x14ac:dyDescent="0.35">
      <c r="X126" s="11"/>
      <c r="Y126" s="9"/>
      <c r="Z126" s="11"/>
      <c r="AA126" s="9"/>
    </row>
    <row r="127" spans="1:27" x14ac:dyDescent="0.35">
      <c r="A127" s="4" t="s">
        <v>736</v>
      </c>
      <c r="X127" s="11"/>
      <c r="Y127" s="9"/>
      <c r="Z127" s="11"/>
      <c r="AA127" s="9"/>
    </row>
    <row r="128" spans="1:27" x14ac:dyDescent="0.35">
      <c r="A128" t="s">
        <v>473</v>
      </c>
      <c r="B128" s="3">
        <f>[1]Altersstruktur!B178</f>
        <v>17.821865049611869</v>
      </c>
      <c r="C128" s="3">
        <f>[1]Altersstruktur!C178</f>
        <v>17.013250533649977</v>
      </c>
      <c r="D128" s="3">
        <f>[1]Altersstruktur!D178</f>
        <v>17.804227267712278</v>
      </c>
      <c r="E128" s="3">
        <f>[1]Altersstruktur!E178</f>
        <v>16.715232321453907</v>
      </c>
      <c r="F128" s="3">
        <f>[1]Altersstruktur!F178</f>
        <v>17.057131035572926</v>
      </c>
      <c r="G128" s="3">
        <f>[1]Altersstruktur!G178</f>
        <v>18.376453253700888</v>
      </c>
      <c r="H128" s="14">
        <f>[1]Altersstruktur!H178</f>
        <v>17.61871963330217</v>
      </c>
      <c r="I128" s="3">
        <f>[1]Altersstruktur!I178</f>
        <v>17.393678920494107</v>
      </c>
      <c r="J128" s="3">
        <f>[1]Altersstruktur!J178</f>
        <v>18.867368287936376</v>
      </c>
      <c r="K128" s="3">
        <f>[1]Altersstruktur!K178</f>
        <v>18.894177198233013</v>
      </c>
      <c r="L128" s="3">
        <f>[1]Altersstruktur!L178</f>
        <v>19.315469516084889</v>
      </c>
      <c r="M128" s="3">
        <f>[1]Altersstruktur!M178</f>
        <v>18.776726690642441</v>
      </c>
      <c r="N128" s="3">
        <f>[1]Altersstruktur!N178</f>
        <v>19.393202540570677</v>
      </c>
      <c r="O128" s="3">
        <f>[1]Altersstruktur!O178</f>
        <v>18.90274970269494</v>
      </c>
      <c r="P128" s="3">
        <f>[1]Altersstruktur!P178</f>
        <v>19.002855212709605</v>
      </c>
      <c r="Q128" s="3">
        <f>[1]Altersstruktur!Q178</f>
        <v>18.820976579516817</v>
      </c>
      <c r="R128" s="3">
        <f>[1]Altersstruktur!R178</f>
        <v>18.950426777544806</v>
      </c>
      <c r="S128" s="3">
        <f>[1]Altersstruktur!S178</f>
        <v>18.634947133708142</v>
      </c>
      <c r="T128" s="3">
        <f>[1]Altersstruktur!T178</f>
        <v>17.2377168793676</v>
      </c>
      <c r="U128" s="3">
        <f>[1]Altersstruktur!U178</f>
        <v>18.247639733105096</v>
      </c>
      <c r="V128" s="3">
        <f>[1]Altersstruktur!V178</f>
        <v>18.648570649821231</v>
      </c>
      <c r="X128" s="18" t="str">
        <f>HLOOKUP(Y128,$L128:$U261,ROW(L$206)-ROW(X128)+1,0)</f>
        <v>SL</v>
      </c>
      <c r="Y128" s="9">
        <f t="shared" ref="Y128:Y130" si="40">MIN(L128:U128)</f>
        <v>17.2377168793676</v>
      </c>
      <c r="Z128" s="18" t="str">
        <f>HLOOKUP(AA128,$L128:$U261,ROW(N$206)-ROW(Z128)+1,0)</f>
        <v>HB</v>
      </c>
      <c r="AA128" s="9">
        <f t="shared" ref="AA128:AA130" si="41">MAX(L128:U128)</f>
        <v>19.393202540570677</v>
      </c>
    </row>
    <row r="129" spans="1:27" x14ac:dyDescent="0.35">
      <c r="A129" t="s">
        <v>474</v>
      </c>
      <c r="B129" s="3">
        <f>[1]Altersstruktur!B213</f>
        <v>55.683413337338429</v>
      </c>
      <c r="C129" s="3">
        <f>[1]Altersstruktur!C213</f>
        <v>54.941004590120599</v>
      </c>
      <c r="D129" s="3">
        <f>[1]Altersstruktur!D213</f>
        <v>55.039602495731522</v>
      </c>
      <c r="E129" s="3">
        <f>[1]Altersstruktur!E213</f>
        <v>54.830382324005889</v>
      </c>
      <c r="F129" s="3">
        <f>[1]Altersstruktur!F213</f>
        <v>54.898758592319005</v>
      </c>
      <c r="G129" s="3">
        <f>[1]Altersstruktur!G213</f>
        <v>62.427695158964148</v>
      </c>
      <c r="H129" s="14">
        <f>[1]Altersstruktur!H213</f>
        <v>56.777860935552923</v>
      </c>
      <c r="I129" s="3">
        <f>[1]Altersstruktur!I213</f>
        <v>55.09990619439359</v>
      </c>
      <c r="J129" s="3">
        <f>[1]Altersstruktur!J213</f>
        <v>59.224200313340866</v>
      </c>
      <c r="K129" s="3">
        <f>[1]Altersstruktur!K213</f>
        <v>59.049257196991221</v>
      </c>
      <c r="L129" s="3">
        <f>[1]Altersstruktur!L213</f>
        <v>59.154529055838843</v>
      </c>
      <c r="M129" s="3">
        <f>[1]Altersstruktur!M213</f>
        <v>59.64552754758725</v>
      </c>
      <c r="N129" s="3">
        <f>[1]Altersstruktur!N213</f>
        <v>59.796050680895071</v>
      </c>
      <c r="O129" s="3">
        <f>[1]Altersstruktur!O213</f>
        <v>63.052671987286345</v>
      </c>
      <c r="P129" s="3">
        <f>[1]Altersstruktur!P213</f>
        <v>59.340293494786408</v>
      </c>
      <c r="Q129" s="3">
        <f>[1]Altersstruktur!Q213</f>
        <v>57.976617870297531</v>
      </c>
      <c r="R129" s="3">
        <f>[1]Altersstruktur!R213</f>
        <v>59.00142582636547</v>
      </c>
      <c r="S129" s="3">
        <f>[1]Altersstruktur!S213</f>
        <v>58.088313816768768</v>
      </c>
      <c r="T129" s="3">
        <f>[1]Altersstruktur!T213</f>
        <v>57.351989495534717</v>
      </c>
      <c r="U129" s="3">
        <f>[1]Altersstruktur!U213</f>
        <v>57.778752411288735</v>
      </c>
      <c r="V129" s="3">
        <f>[1]Altersstruktur!V213</f>
        <v>58.611869226441584</v>
      </c>
      <c r="X129" s="18" t="str">
        <f>HLOOKUP(Y129,$L129:$U262,ROW(L$206)-ROW(X129)+1,0)</f>
        <v>SL</v>
      </c>
      <c r="Y129" s="9">
        <f t="shared" si="40"/>
        <v>57.351989495534717</v>
      </c>
      <c r="Z129" s="18" t="str">
        <f>HLOOKUP(AA129,$L129:$U262,ROW(N$206)-ROW(Z129)+1,0)</f>
        <v>HH</v>
      </c>
      <c r="AA129" s="9">
        <f t="shared" si="41"/>
        <v>63.052671987286345</v>
      </c>
    </row>
    <row r="130" spans="1:27" x14ac:dyDescent="0.35">
      <c r="A130" t="s">
        <v>475</v>
      </c>
      <c r="B130" s="3">
        <f>[1]Altersstruktur!B248</f>
        <v>26.494721613049709</v>
      </c>
      <c r="C130" s="3">
        <f>[1]Altersstruktur!C248</f>
        <v>28.045744876229428</v>
      </c>
      <c r="D130" s="3">
        <f>[1]Altersstruktur!D248</f>
        <v>27.156170236556203</v>
      </c>
      <c r="E130" s="3">
        <f>[1]Altersstruktur!E248</f>
        <v>28.454385354540207</v>
      </c>
      <c r="F130" s="3">
        <f>[1]Altersstruktur!F248</f>
        <v>28.044110372108062</v>
      </c>
      <c r="G130" s="3">
        <f>[1]Altersstruktur!G248</f>
        <v>19.195851587334968</v>
      </c>
      <c r="H130" s="14">
        <f>[1]Altersstruktur!H248</f>
        <v>25.603419431144896</v>
      </c>
      <c r="I130" s="3">
        <f>[1]Altersstruktur!I248</f>
        <v>27.506414885112306</v>
      </c>
      <c r="J130" s="3">
        <f>[1]Altersstruktur!J248</f>
        <v>21.908431398722751</v>
      </c>
      <c r="K130" s="3">
        <f>[1]Altersstruktur!K248</f>
        <v>22.056565604775763</v>
      </c>
      <c r="L130" s="3">
        <f>[1]Altersstruktur!L248</f>
        <v>21.530001428076265</v>
      </c>
      <c r="M130" s="3">
        <f>[1]Altersstruktur!M248</f>
        <v>21.577745761770313</v>
      </c>
      <c r="N130" s="3">
        <f>[1]Altersstruktur!N248</f>
        <v>20.810746778534252</v>
      </c>
      <c r="O130" s="3">
        <f>[1]Altersstruktur!O248</f>
        <v>18.044578310018711</v>
      </c>
      <c r="P130" s="3">
        <f>[1]Altersstruktur!P248</f>
        <v>21.656851292503987</v>
      </c>
      <c r="Q130" s="3">
        <f>[1]Altersstruktur!Q248</f>
        <v>23.202405550185652</v>
      </c>
      <c r="R130" s="3">
        <f>[1]Altersstruktur!R248</f>
        <v>22.048147396089728</v>
      </c>
      <c r="S130" s="3">
        <f>[1]Altersstruktur!S248</f>
        <v>23.276739049523083</v>
      </c>
      <c r="T130" s="3">
        <f>[1]Altersstruktur!T248</f>
        <v>25.41029362509769</v>
      </c>
      <c r="U130" s="3">
        <f>[1]Altersstruktur!U248</f>
        <v>23.973607855606168</v>
      </c>
      <c r="V130" s="3">
        <f>[1]Altersstruktur!V248</f>
        <v>22.739560123737185</v>
      </c>
      <c r="X130" s="18" t="str">
        <f>HLOOKUP(Y130,$L130:$U263,ROW(L$206)-ROW(X130)+1,0)</f>
        <v>HH</v>
      </c>
      <c r="Y130" s="9">
        <f t="shared" si="40"/>
        <v>18.044578310018711</v>
      </c>
      <c r="Z130" s="18" t="str">
        <f>HLOOKUP(AA130,$L130:$U263,ROW(N$206)-ROW(Z130)+1,0)</f>
        <v>SL</v>
      </c>
      <c r="AA130" s="9">
        <f t="shared" si="41"/>
        <v>25.41029362509769</v>
      </c>
    </row>
    <row r="131" spans="1:27" x14ac:dyDescent="0.35">
      <c r="A131" t="s">
        <v>881</v>
      </c>
      <c r="B131" s="3"/>
      <c r="X131" s="11"/>
      <c r="Y131" s="9"/>
      <c r="Z131" s="11"/>
      <c r="AA131" s="9"/>
    </row>
    <row r="132" spans="1:27" x14ac:dyDescent="0.35">
      <c r="B132" s="3"/>
      <c r="X132" s="11"/>
      <c r="Y132" s="9"/>
      <c r="Z132" s="11"/>
      <c r="AA132" s="9"/>
    </row>
    <row r="133" spans="1:27" x14ac:dyDescent="0.35">
      <c r="A133" s="4" t="s">
        <v>838</v>
      </c>
      <c r="X133" s="11"/>
      <c r="Y133" s="9"/>
      <c r="Z133" s="11"/>
      <c r="AA133" s="12"/>
    </row>
    <row r="134" spans="1:27" x14ac:dyDescent="0.35">
      <c r="A134">
        <f>[1]Altersstruktur!A332</f>
        <v>2019</v>
      </c>
      <c r="B134" s="3">
        <f>[1]Altersstruktur!B332</f>
        <v>47.295968946109284</v>
      </c>
      <c r="C134" s="3">
        <f>[1]Altersstruktur!C332</f>
        <v>47.538173619256824</v>
      </c>
      <c r="D134" s="3">
        <f>[1]Altersstruktur!D332</f>
        <v>46.933107250270417</v>
      </c>
      <c r="E134" s="3">
        <f>[1]Altersstruktur!E332</f>
        <v>48.109368694520427</v>
      </c>
      <c r="F134" s="3">
        <f>[1]Altersstruktur!F332</f>
        <v>47.433425809246557</v>
      </c>
      <c r="G134" s="3">
        <f>[1]Altersstruktur!G332</f>
        <v>42.892006085418153</v>
      </c>
      <c r="H134" s="14">
        <f>[1]Altersstruktur!H332</f>
        <v>46.371999667017384</v>
      </c>
      <c r="I134" s="3">
        <f>[1]Altersstruktur!I332</f>
        <v>47.374007506493555</v>
      </c>
      <c r="J134" s="3">
        <f>[1]Altersstruktur!J332</f>
        <v>44.16776598393492</v>
      </c>
      <c r="K134" s="3">
        <f>[1]Altersstruktur!K332</f>
        <v>44.236571826909092</v>
      </c>
      <c r="L134" s="3">
        <f>[1]Altersstruktur!L332</f>
        <v>43.669514436883723</v>
      </c>
      <c r="M134" s="3">
        <f>[1]Altersstruktur!M332</f>
        <v>44.006865818654106</v>
      </c>
      <c r="N134" s="3">
        <f>[1]Altersstruktur!N332</f>
        <v>43.426128183380094</v>
      </c>
      <c r="O134" s="3">
        <f>[1]Altersstruktur!O332</f>
        <v>42.221803706894157</v>
      </c>
      <c r="P134" s="3">
        <f>[1]Altersstruktur!P332</f>
        <v>44.063640096112515</v>
      </c>
      <c r="Q134" s="3">
        <f>[1]Altersstruktur!Q332</f>
        <v>44.869357559557777</v>
      </c>
      <c r="R134" s="3">
        <f>[1]Altersstruktur!R332</f>
        <v>44.291449847207083</v>
      </c>
      <c r="S134" s="3">
        <f>[1]Altersstruktur!S332</f>
        <v>44.933445300795185</v>
      </c>
      <c r="T134" s="3">
        <f>[1]Altersstruktur!T332</f>
        <v>46.351686200189519</v>
      </c>
      <c r="U134" s="3">
        <f>[1]Altersstruktur!U332</f>
        <v>45.464297701493102</v>
      </c>
      <c r="V134" s="3">
        <f>[1]Altersstruktur!V332</f>
        <v>44.651606940758434</v>
      </c>
      <c r="X134" s="18" t="str">
        <f t="shared" ref="X134:X139" si="42">HLOOKUP(Y134,$L134:$U277,ROW(L$206)-ROW(X134)+1,0)</f>
        <v>HH</v>
      </c>
      <c r="Y134" s="9">
        <f t="shared" ref="Y134:Y139" si="43">MIN(L134:U134)</f>
        <v>42.221803706894157</v>
      </c>
      <c r="Z134" s="18" t="str">
        <f t="shared" ref="Z134:Z139" si="44">HLOOKUP(AA134,$L134:$U276,ROW(N$206)-ROW(Z134)+1,0)</f>
        <v>SL</v>
      </c>
      <c r="AA134" s="9">
        <f t="shared" ref="AA134:AA139" si="45">MAX(L134:U134)</f>
        <v>46.351686200189519</v>
      </c>
    </row>
    <row r="135" spans="1:27" x14ac:dyDescent="0.35">
      <c r="A135">
        <f>[1]Altersstruktur!A333</f>
        <v>2020</v>
      </c>
      <c r="B135" s="3">
        <f>[1]Altersstruktur!B333</f>
        <v>47.391227472250748</v>
      </c>
      <c r="C135" s="3">
        <f>[1]Altersstruktur!C333</f>
        <v>47.758444682295803</v>
      </c>
      <c r="D135" s="3">
        <f>[1]Altersstruktur!D333</f>
        <v>46.992282288214881</v>
      </c>
      <c r="E135" s="3">
        <f>[1]Altersstruktur!E333</f>
        <v>48.273359061865229</v>
      </c>
      <c r="F135" s="3">
        <f>[1]Altersstruktur!F333</f>
        <v>47.617685040182941</v>
      </c>
      <c r="G135" s="3">
        <f>[1]Altersstruktur!G333</f>
        <v>43.002094989160696</v>
      </c>
      <c r="H135" s="14">
        <f>[1]Altersstruktur!H333</f>
        <v>46.495156704468492</v>
      </c>
      <c r="I135" s="3">
        <f>[1]Altersstruktur!I333</f>
        <v>47.499971753538702</v>
      </c>
      <c r="J135" s="3">
        <f>[1]Altersstruktur!J333</f>
        <v>44.300642195293783</v>
      </c>
      <c r="K135" s="3">
        <f>[1]Altersstruktur!K333</f>
        <v>44.37042344289717</v>
      </c>
      <c r="L135" s="3">
        <f>[1]Altersstruktur!L333</f>
        <v>43.819213992551298</v>
      </c>
      <c r="M135" s="3">
        <f>[1]Altersstruktur!M333</f>
        <v>44.149356530191106</v>
      </c>
      <c r="N135" s="3">
        <f>[1]Altersstruktur!N333</f>
        <v>43.45085402882755</v>
      </c>
      <c r="O135" s="3">
        <f>[1]Altersstruktur!O333</f>
        <v>42.298246394377784</v>
      </c>
      <c r="P135" s="3">
        <f>[1]Altersstruktur!P333</f>
        <v>44.207315233357178</v>
      </c>
      <c r="Q135" s="3">
        <f>[1]Altersstruktur!Q333</f>
        <v>45.009898124058012</v>
      </c>
      <c r="R135" s="3">
        <f>[1]Altersstruktur!R333</f>
        <v>44.41012190329571</v>
      </c>
      <c r="S135" s="3">
        <f>[1]Altersstruktur!S333</f>
        <v>45.048540588078097</v>
      </c>
      <c r="T135" s="3">
        <f>[1]Altersstruktur!T333</f>
        <v>46.458542972019103</v>
      </c>
      <c r="U135" s="3">
        <f>[1]Altersstruktur!U333</f>
        <v>45.648428854242546</v>
      </c>
      <c r="V135" s="3">
        <f>[1]Altersstruktur!V333</f>
        <v>44.782419561880289</v>
      </c>
      <c r="X135" s="18" t="str">
        <f t="shared" si="42"/>
        <v>HH</v>
      </c>
      <c r="Y135" s="9">
        <f t="shared" si="43"/>
        <v>42.298246394377784</v>
      </c>
      <c r="Z135" s="18" t="str">
        <f t="shared" si="44"/>
        <v>SL</v>
      </c>
      <c r="AA135" s="9">
        <f t="shared" si="45"/>
        <v>46.458542972019103</v>
      </c>
    </row>
    <row r="136" spans="1:27" x14ac:dyDescent="0.35">
      <c r="A136">
        <f>[1]Altersstruktur!A334</f>
        <v>2021</v>
      </c>
      <c r="B136" s="3">
        <f>[1]Altersstruktur!B334</f>
        <v>47.450173587505688</v>
      </c>
      <c r="C136" s="3">
        <f>[1]Altersstruktur!C334</f>
        <v>47.940013882093382</v>
      </c>
      <c r="D136" s="3">
        <f>[1]Altersstruktur!D334</f>
        <v>47.032774436691128</v>
      </c>
      <c r="E136" s="3">
        <f>[1]Altersstruktur!E334</f>
        <v>48.3465773266648</v>
      </c>
      <c r="F136" s="3">
        <f>[1]Altersstruktur!F334</f>
        <v>47.688679461041069</v>
      </c>
      <c r="G136" s="3">
        <f>[1]Altersstruktur!G334</f>
        <v>43.025805992946992</v>
      </c>
      <c r="H136" s="14">
        <f>[1]Altersstruktur!H334</f>
        <v>46.553777578635675</v>
      </c>
      <c r="I136" s="3">
        <f>[1]Altersstruktur!I334</f>
        <v>47.572430111680831</v>
      </c>
      <c r="J136" s="3">
        <f>[1]Altersstruktur!J334</f>
        <v>44.382913357730374</v>
      </c>
      <c r="K136" s="3">
        <f>[1]Altersstruktur!K334</f>
        <v>44.455846870204851</v>
      </c>
      <c r="L136" s="3">
        <f>[1]Altersstruktur!L334</f>
        <v>43.900539094805083</v>
      </c>
      <c r="M136" s="3">
        <f>[1]Altersstruktur!M334</f>
        <v>44.235141378148825</v>
      </c>
      <c r="N136" s="3">
        <f>[1]Altersstruktur!N334</f>
        <v>43.343814567804365</v>
      </c>
      <c r="O136" s="3">
        <f>[1]Altersstruktur!O334</f>
        <v>42.370366382496563</v>
      </c>
      <c r="P136" s="3">
        <f>[1]Altersstruktur!P334</f>
        <v>44.319295345730225</v>
      </c>
      <c r="Q136" s="3">
        <f>[1]Altersstruktur!Q334</f>
        <v>45.115034854171327</v>
      </c>
      <c r="R136" s="3">
        <f>[1]Altersstruktur!R334</f>
        <v>44.485396930104095</v>
      </c>
      <c r="S136" s="3">
        <f>[1]Altersstruktur!S334</f>
        <v>45.134329111412612</v>
      </c>
      <c r="T136" s="3">
        <f>[1]Altersstruktur!T334</f>
        <v>46.493335097723936</v>
      </c>
      <c r="U136" s="3">
        <f>[1]Altersstruktur!U334</f>
        <v>45.763801616146459</v>
      </c>
      <c r="V136" s="3">
        <f>[1]Altersstruktur!V334</f>
        <v>44.861720558743336</v>
      </c>
      <c r="X136" s="18" t="str">
        <f t="shared" si="42"/>
        <v>HH</v>
      </c>
      <c r="Y136" s="9">
        <f t="shared" si="43"/>
        <v>42.370366382496563</v>
      </c>
      <c r="Z136" s="18" t="str">
        <f t="shared" si="44"/>
        <v>SL</v>
      </c>
      <c r="AA136" s="9">
        <f t="shared" si="45"/>
        <v>46.493335097723936</v>
      </c>
    </row>
    <row r="137" spans="1:27" x14ac:dyDescent="0.35">
      <c r="A137">
        <f>[1]Altersstruktur!A335</f>
        <v>2022</v>
      </c>
      <c r="B137" s="3">
        <f>[1]Altersstruktur!B335</f>
        <v>47.293794611652949</v>
      </c>
      <c r="C137" s="3">
        <f>[1]Altersstruktur!C335</f>
        <v>47.790861515092487</v>
      </c>
      <c r="D137" s="3">
        <f>[1]Altersstruktur!D335</f>
        <v>46.876983071713916</v>
      </c>
      <c r="E137" s="3">
        <f>[1]Altersstruktur!E335</f>
        <v>48.136907106605356</v>
      </c>
      <c r="F137" s="3">
        <f>[1]Altersstruktur!F335</f>
        <v>47.556216638427813</v>
      </c>
      <c r="G137" s="3">
        <f>[1]Altersstruktur!G335</f>
        <v>42.809677958342931</v>
      </c>
      <c r="H137" s="14">
        <f>[1]Altersstruktur!H335</f>
        <v>46.371390746910819</v>
      </c>
      <c r="I137" s="3">
        <f>[1]Altersstruktur!I335</f>
        <v>47.411497274490756</v>
      </c>
      <c r="J137" s="3">
        <f>[1]Altersstruktur!J335</f>
        <v>44.250218564388199</v>
      </c>
      <c r="K137" s="3">
        <f>[1]Altersstruktur!K335</f>
        <v>44.328274209519272</v>
      </c>
      <c r="L137" s="3">
        <f>[1]Altersstruktur!L335</f>
        <v>43.809614557885176</v>
      </c>
      <c r="M137" s="3">
        <f>[1]Altersstruktur!M335</f>
        <v>44.123845221686835</v>
      </c>
      <c r="N137" s="3">
        <f>[1]Altersstruktur!N335</f>
        <v>43.217194771745348</v>
      </c>
      <c r="O137" s="3">
        <f>[1]Altersstruktur!O335</f>
        <v>42.179823754893803</v>
      </c>
      <c r="P137" s="3">
        <f>[1]Altersstruktur!P335</f>
        <v>44.170410600851412</v>
      </c>
      <c r="Q137" s="3">
        <f>[1]Altersstruktur!Q335</f>
        <v>44.95271420441599</v>
      </c>
      <c r="R137" s="3">
        <f>[1]Altersstruktur!R335</f>
        <v>44.350573105059894</v>
      </c>
      <c r="S137" s="3">
        <f>[1]Altersstruktur!S335</f>
        <v>45.000423506561312</v>
      </c>
      <c r="T137" s="3">
        <f>[1]Altersstruktur!T335</f>
        <v>46.327999260789944</v>
      </c>
      <c r="U137" s="3">
        <f>[1]Altersstruktur!U335</f>
        <v>45.687737621726114</v>
      </c>
      <c r="V137" s="3">
        <f>[1]Altersstruktur!V335</f>
        <v>44.723363267824091</v>
      </c>
      <c r="X137" s="18" t="str">
        <f t="shared" si="42"/>
        <v>HH</v>
      </c>
      <c r="Y137" s="9">
        <f t="shared" si="43"/>
        <v>42.179823754893803</v>
      </c>
      <c r="Z137" s="18" t="str">
        <f t="shared" si="44"/>
        <v>SL</v>
      </c>
      <c r="AA137" s="9">
        <f t="shared" si="45"/>
        <v>46.327999260789944</v>
      </c>
    </row>
    <row r="138" spans="1:27" x14ac:dyDescent="0.35">
      <c r="A138">
        <f>[1]Altersstruktur!A336</f>
        <v>2023</v>
      </c>
      <c r="B138" s="3">
        <f>[1]Altersstruktur!B336</f>
        <v>47.353046079334057</v>
      </c>
      <c r="C138" s="3">
        <f>[1]Altersstruktur!C336</f>
        <v>47.888627101577207</v>
      </c>
      <c r="D138" s="3">
        <f>[1]Altersstruktur!D336</f>
        <v>46.93539862120128</v>
      </c>
      <c r="E138" s="3">
        <f>[1]Altersstruktur!E336</f>
        <v>48.169736357404979</v>
      </c>
      <c r="F138" s="3">
        <f>[1]Altersstruktur!F336</f>
        <v>47.66065550128377</v>
      </c>
      <c r="G138" s="3">
        <f>[1]Altersstruktur!G336</f>
        <v>42.78807980382161</v>
      </c>
      <c r="H138" s="14">
        <f>[1]Altersstruktur!H336</f>
        <v>46.411653692047587</v>
      </c>
      <c r="I138" s="3">
        <f>[1]Altersstruktur!I336</f>
        <v>47.477878356509883</v>
      </c>
      <c r="J138" s="3">
        <f>[1]Altersstruktur!J336</f>
        <v>44.281755435205625</v>
      </c>
      <c r="K138" s="3">
        <f>[1]Altersstruktur!K336</f>
        <v>44.362982614081126</v>
      </c>
      <c r="L138" s="3">
        <f>[1]Altersstruktur!L336</f>
        <v>43.869223532910567</v>
      </c>
      <c r="M138" s="3">
        <f>[1]Altersstruktur!M336</f>
        <v>44.168060899063221</v>
      </c>
      <c r="N138" s="3">
        <f>[1]Altersstruktur!N336</f>
        <v>43.109516049839534</v>
      </c>
      <c r="O138" s="3">
        <f>[1]Altersstruktur!O336</f>
        <v>42.148552383997377</v>
      </c>
      <c r="P138" s="3">
        <f>[1]Altersstruktur!P336</f>
        <v>44.184808615684673</v>
      </c>
      <c r="Q138" s="3">
        <f>[1]Altersstruktur!Q336</f>
        <v>44.997074225147301</v>
      </c>
      <c r="R138" s="3">
        <f>[1]Altersstruktur!R336</f>
        <v>44.378882887323009</v>
      </c>
      <c r="S138" s="3">
        <f>[1]Altersstruktur!S336</f>
        <v>45.043063268045408</v>
      </c>
      <c r="T138" s="3">
        <f>[1]Altersstruktur!T336</f>
        <v>46.329023704029495</v>
      </c>
      <c r="U138" s="3">
        <f>[1]Altersstruktur!U336</f>
        <v>45.733655367970087</v>
      </c>
      <c r="V138" s="3">
        <f>[1]Altersstruktur!V336</f>
        <v>44.758425186575757</v>
      </c>
      <c r="X138" s="18" t="str">
        <f t="shared" si="42"/>
        <v>HH</v>
      </c>
      <c r="Y138" s="9">
        <f t="shared" si="43"/>
        <v>42.148552383997377</v>
      </c>
      <c r="Z138" s="18" t="str">
        <f t="shared" si="44"/>
        <v>SL</v>
      </c>
      <c r="AA138" s="9">
        <f t="shared" si="45"/>
        <v>46.329023704029495</v>
      </c>
    </row>
    <row r="139" spans="1:27" x14ac:dyDescent="0.35">
      <c r="A139">
        <f>[1]Altersstruktur!A337</f>
        <v>2024</v>
      </c>
      <c r="B139" s="3">
        <f>[1]Altersstruktur!B337</f>
        <v>47.495470416118607</v>
      </c>
      <c r="C139" s="3">
        <f>[1]Altersstruktur!C337</f>
        <v>48.07185861437204</v>
      </c>
      <c r="D139" s="3">
        <f>[1]Altersstruktur!D337</f>
        <v>47.081642391615716</v>
      </c>
      <c r="E139" s="3">
        <f>[1]Altersstruktur!E337</f>
        <v>48.274393530240019</v>
      </c>
      <c r="F139" s="3">
        <f>[1]Altersstruktur!F337</f>
        <v>47.892218264543203</v>
      </c>
      <c r="G139" s="3">
        <f>[1]Altersstruktur!G337</f>
        <v>42.787268215447192</v>
      </c>
      <c r="H139" s="14">
        <f>[1]Altersstruktur!H337</f>
        <v>46.524910983381595</v>
      </c>
      <c r="I139" s="3">
        <f>[1]Altersstruktur!I337</f>
        <v>47.634960438855508</v>
      </c>
      <c r="J139" s="3">
        <f>[1]Altersstruktur!J337</f>
        <v>44.369547636946123</v>
      </c>
      <c r="K139" s="3">
        <f>[1]Altersstruktur!K337</f>
        <v>44.455956045972009</v>
      </c>
      <c r="L139" s="3">
        <f>[1]Altersstruktur!L337</f>
        <v>44.001850408033221</v>
      </c>
      <c r="M139" s="3">
        <f>[1]Altersstruktur!M337</f>
        <v>44.264066421071952</v>
      </c>
      <c r="N139" s="3">
        <f>[1]Altersstruktur!N337</f>
        <v>43.114341285975932</v>
      </c>
      <c r="O139" s="3">
        <f>[1]Altersstruktur!O337</f>
        <v>42.19676226064594</v>
      </c>
      <c r="P139" s="3">
        <f>[1]Altersstruktur!P337</f>
        <v>44.265646869750363</v>
      </c>
      <c r="Q139" s="3">
        <f>[1]Altersstruktur!Q337</f>
        <v>45.106660650042748</v>
      </c>
      <c r="R139" s="3">
        <f>[1]Altersstruktur!R337</f>
        <v>44.450352641671323</v>
      </c>
      <c r="S139" s="3">
        <f>[1]Altersstruktur!S337</f>
        <v>45.136446200559917</v>
      </c>
      <c r="T139" s="3">
        <f>[1]Altersstruktur!T337</f>
        <v>46.395124295923196</v>
      </c>
      <c r="U139" s="3">
        <f>[1]Altersstruktur!U337</f>
        <v>45.847290453138129</v>
      </c>
      <c r="V139" s="3">
        <f>[1]Altersstruktur!V337</f>
        <v>44.854361210493686</v>
      </c>
      <c r="X139" s="18" t="str">
        <f t="shared" si="42"/>
        <v>HH</v>
      </c>
      <c r="Y139" s="9">
        <f t="shared" si="43"/>
        <v>42.19676226064594</v>
      </c>
      <c r="Z139" s="18" t="str">
        <f t="shared" si="44"/>
        <v>SL</v>
      </c>
      <c r="AA139" s="9">
        <f t="shared" si="45"/>
        <v>46.395124295923196</v>
      </c>
    </row>
    <row r="140" spans="1:27" x14ac:dyDescent="0.35">
      <c r="A140">
        <f>A139+1</f>
        <v>2025</v>
      </c>
      <c r="B140" s="3"/>
      <c r="C140" s="3"/>
      <c r="D140" s="3"/>
      <c r="E140" s="3"/>
      <c r="F140" s="3"/>
      <c r="G140" s="3"/>
      <c r="H140" s="14"/>
      <c r="I140" s="3"/>
      <c r="J140" s="3"/>
      <c r="K140" s="3"/>
      <c r="L140" s="3"/>
      <c r="M140" s="3"/>
      <c r="N140" s="3"/>
      <c r="O140" s="3"/>
      <c r="P140" s="3"/>
      <c r="Q140" s="3"/>
      <c r="R140" s="3"/>
      <c r="S140" s="3"/>
      <c r="T140" s="3"/>
      <c r="U140" s="3"/>
      <c r="V140" s="3"/>
      <c r="X140" s="18"/>
      <c r="Y140" s="9"/>
      <c r="Z140" s="18"/>
      <c r="AA140" s="9"/>
    </row>
    <row r="141" spans="1:27" x14ac:dyDescent="0.35">
      <c r="A141" t="str">
        <f>A153</f>
        <v>Fortschreibungsdaten nach Zensuskorrektur</v>
      </c>
      <c r="X141" s="11"/>
      <c r="Y141" s="9"/>
      <c r="Z141" s="11"/>
      <c r="AA141" s="12"/>
    </row>
    <row r="143" spans="1:27" x14ac:dyDescent="0.35">
      <c r="A143" s="4" t="s">
        <v>813</v>
      </c>
      <c r="B143" s="3"/>
      <c r="X143" s="11"/>
      <c r="Y143" s="9"/>
      <c r="Z143" s="11"/>
      <c r="AA143" s="9"/>
    </row>
    <row r="144" spans="1:27" x14ac:dyDescent="0.35">
      <c r="A144" s="7">
        <f>[1]Ersatzquote!A3</f>
        <v>2019</v>
      </c>
      <c r="B144" s="3">
        <f>[1]Ersatzquote!B3</f>
        <v>51.779461032759464</v>
      </c>
      <c r="C144" s="3">
        <f>[1]Ersatzquote!C3</f>
        <v>48.310029476230063</v>
      </c>
      <c r="D144" s="3">
        <f>[1]Ersatzquote!D3</f>
        <v>57.9054084761109</v>
      </c>
      <c r="E144" s="3">
        <f>[1]Ersatzquote!E3</f>
        <v>49.440947155645389</v>
      </c>
      <c r="F144" s="3">
        <f>[1]Ersatzquote!F3</f>
        <v>51.862746845899224</v>
      </c>
      <c r="G144" s="3">
        <f>[1]Ersatzquote!G3</f>
        <v>73.292495539811696</v>
      </c>
      <c r="H144" s="14">
        <f>[1]Ersatzquote!H3</f>
        <v>56.185943441363847</v>
      </c>
      <c r="I144" s="3">
        <f>[1]Ersatzquote!I3</f>
        <v>52.721730931280874</v>
      </c>
      <c r="J144" s="3">
        <f>[1]Ersatzquote!J3</f>
        <v>75.068366409472077</v>
      </c>
      <c r="K144" s="3">
        <f>[1]Ersatzquote!K3</f>
        <v>75.148985117522628</v>
      </c>
      <c r="L144" s="3">
        <f>[1]Ersatzquote!L3</f>
        <v>79.772337980529471</v>
      </c>
      <c r="M144" s="3">
        <f>[1]Ersatzquote!M3</f>
        <v>74.579207556608353</v>
      </c>
      <c r="N144" s="3">
        <f>[1]Ersatzquote!N3</f>
        <v>79.1659619705719</v>
      </c>
      <c r="O144" s="3">
        <f>[1]Ersatzquote!O3</f>
        <v>84.612023767913314</v>
      </c>
      <c r="P144" s="3">
        <f>[1]Ersatzquote!P3</f>
        <v>75.341861604063624</v>
      </c>
      <c r="Q144" s="3">
        <f>[1]Ersatzquote!Q3</f>
        <v>75.583459515269453</v>
      </c>
      <c r="R144" s="3">
        <f>[1]Ersatzquote!R3</f>
        <v>74.606515365533326</v>
      </c>
      <c r="S144" s="3">
        <f>[1]Ersatzquote!S3</f>
        <v>67.576837291511765</v>
      </c>
      <c r="T144" s="3">
        <f>[1]Ersatzquote!T3</f>
        <v>57.242562482941473</v>
      </c>
      <c r="U144" s="3">
        <f>[1]Ersatzquote!U3</f>
        <v>75.699802977116676</v>
      </c>
      <c r="V144" s="3">
        <f>[1]Ersatzquote!V3</f>
        <v>71.122538345665035</v>
      </c>
      <c r="X144" s="18" t="e">
        <f>HLOOKUP(Y144,$L142:$U267,ROW(L$206)-ROW(X144)+1,0)</f>
        <v>#N/A</v>
      </c>
      <c r="Y144" s="9">
        <f t="shared" ref="Y144:Y148" si="46">MIN(L144:U144)</f>
        <v>57.242562482941473</v>
      </c>
      <c r="Z144" s="18" t="e">
        <f>HLOOKUP(AA144,$L142:$U266,ROW(N$206)-ROW(Z144)+1,0)</f>
        <v>#N/A</v>
      </c>
      <c r="AA144" s="9">
        <f t="shared" ref="AA144:AA148" si="47">MAX(L144:U144)</f>
        <v>84.612023767913314</v>
      </c>
    </row>
    <row r="145" spans="1:27" x14ac:dyDescent="0.35">
      <c r="A145" s="7">
        <f>[1]Ersatzquote!A4</f>
        <v>2020</v>
      </c>
      <c r="B145" s="3">
        <f>[1]Ersatzquote!B4</f>
        <v>50.595988510350075</v>
      </c>
      <c r="C145" s="3">
        <f>[1]Ersatzquote!C4</f>
        <v>46.824929794635338</v>
      </c>
      <c r="D145" s="3">
        <f>[1]Ersatzquote!D4</f>
        <v>57.727895759292139</v>
      </c>
      <c r="E145" s="3">
        <f>[1]Ersatzquote!E4</f>
        <v>48.664725984052652</v>
      </c>
      <c r="F145" s="3">
        <f>[1]Ersatzquote!F4</f>
        <v>51.181134880647562</v>
      </c>
      <c r="G145" s="3">
        <f>[1]Ersatzquote!G4</f>
        <v>71.048402583357756</v>
      </c>
      <c r="H145" s="14">
        <f>[1]Ersatzquote!H4</f>
        <v>55.189829282891964</v>
      </c>
      <c r="I145" s="3">
        <f>[1]Ersatzquote!I4</f>
        <v>51.943130217606992</v>
      </c>
      <c r="J145" s="3">
        <f>[1]Ersatzquote!J4</f>
        <v>71.084234194394753</v>
      </c>
      <c r="K145" s="3">
        <f>[1]Ersatzquote!K4</f>
        <v>71.085844221930515</v>
      </c>
      <c r="L145" s="3">
        <f>[1]Ersatzquote!L4</f>
        <v>75.321988599353091</v>
      </c>
      <c r="M145" s="3">
        <f>[1]Ersatzquote!M4</f>
        <v>70.33303932168667</v>
      </c>
      <c r="N145" s="3">
        <f>[1]Ersatzquote!N4</f>
        <v>75.883187514778911</v>
      </c>
      <c r="O145" s="3">
        <f>[1]Ersatzquote!O4</f>
        <v>81.033006753543233</v>
      </c>
      <c r="P145" s="3">
        <f>[1]Ersatzquote!P4</f>
        <v>71.882892968541569</v>
      </c>
      <c r="Q145" s="3">
        <f>[1]Ersatzquote!Q4</f>
        <v>71.190500563005415</v>
      </c>
      <c r="R145" s="3">
        <f>[1]Ersatzquote!R4</f>
        <v>70.664228571428566</v>
      </c>
      <c r="S145" s="3">
        <f>[1]Ersatzquote!S4</f>
        <v>63.903333413001093</v>
      </c>
      <c r="T145" s="3">
        <f>[1]Ersatzquote!T4</f>
        <v>54.628001972860517</v>
      </c>
      <c r="U145" s="3">
        <f>[1]Ersatzquote!U4</f>
        <v>71.069272853363472</v>
      </c>
      <c r="V145" s="3">
        <f>[1]Ersatzquote!V4</f>
        <v>67.761710808927589</v>
      </c>
      <c r="X145" s="18" t="e">
        <f>HLOOKUP(Y145,$L142:$U268,ROW(L$206)-ROW(X145)+1,0)</f>
        <v>#N/A</v>
      </c>
      <c r="Y145" s="9">
        <f t="shared" si="46"/>
        <v>54.628001972860517</v>
      </c>
      <c r="Z145" s="18" t="e">
        <f>HLOOKUP(AA145,$L142:$U267,ROW(N$206)-ROW(Z145)+1,0)</f>
        <v>#N/A</v>
      </c>
      <c r="AA145" s="9">
        <f t="shared" si="47"/>
        <v>81.033006753543233</v>
      </c>
    </row>
    <row r="146" spans="1:27" x14ac:dyDescent="0.35">
      <c r="A146" s="7">
        <f>[1]Ersatzquote!A5</f>
        <v>2021</v>
      </c>
      <c r="B146" s="3">
        <f>[1]Ersatzquote!B5</f>
        <v>50.289531432769742</v>
      </c>
      <c r="C146" s="3">
        <f>[1]Ersatzquote!C5</f>
        <v>46.1974495669837</v>
      </c>
      <c r="D146" s="3">
        <f>[1]Ersatzquote!D5</f>
        <v>58.276519176302145</v>
      </c>
      <c r="E146" s="3">
        <f>[1]Ersatzquote!E5</f>
        <v>48.35137103758381</v>
      </c>
      <c r="F146" s="3">
        <f>[1]Ersatzquote!F5</f>
        <v>50.961289563478054</v>
      </c>
      <c r="G146" s="3">
        <f>[1]Ersatzquote!G5</f>
        <v>70.237725869125185</v>
      </c>
      <c r="H146" s="14">
        <f>[1]Ersatzquote!H5</f>
        <v>55.011768821623384</v>
      </c>
      <c r="I146" s="3">
        <f>[1]Ersatzquote!I5</f>
        <v>51.83970680426291</v>
      </c>
      <c r="J146" s="3">
        <f>[1]Ersatzquote!J5</f>
        <v>68.182000113755336</v>
      </c>
      <c r="K146" s="3">
        <f>[1]Ersatzquote!K5</f>
        <v>68.090139461410601</v>
      </c>
      <c r="L146" s="3">
        <f>[1]Ersatzquote!L5</f>
        <v>72.112620498854454</v>
      </c>
      <c r="M146" s="3">
        <f>[1]Ersatzquote!M5</f>
        <v>67.220384261147288</v>
      </c>
      <c r="N146" s="3">
        <f>[1]Ersatzquote!N5</f>
        <v>74.642823793071244</v>
      </c>
      <c r="O146" s="3">
        <f>[1]Ersatzquote!O5</f>
        <v>78.605309230080209</v>
      </c>
      <c r="P146" s="3">
        <f>[1]Ersatzquote!P5</f>
        <v>69.381588926121651</v>
      </c>
      <c r="Q146" s="3">
        <f>[1]Ersatzquote!Q5</f>
        <v>67.704996681384017</v>
      </c>
      <c r="R146" s="3">
        <f>[1]Ersatzquote!R5</f>
        <v>67.747171289956412</v>
      </c>
      <c r="S146" s="3">
        <f>[1]Ersatzquote!S5</f>
        <v>61.123410065552683</v>
      </c>
      <c r="T146" s="3">
        <f>[1]Ersatzquote!T5</f>
        <v>52.670345371237126</v>
      </c>
      <c r="U146" s="3">
        <f>[1]Ersatzquote!U5</f>
        <v>67.728207287770317</v>
      </c>
      <c r="V146" s="3">
        <f>[1]Ersatzquote!V5</f>
        <v>65.398225587673807</v>
      </c>
      <c r="X146" s="18" t="e">
        <f>HLOOKUP(Y146,$L142:$U269,ROW(L$206)-ROW(X146)+1,0)</f>
        <v>#N/A</v>
      </c>
      <c r="Y146" s="9">
        <f t="shared" si="46"/>
        <v>52.670345371237126</v>
      </c>
      <c r="Z146" s="18" t="e">
        <f>HLOOKUP(AA146,$L142:$U268,ROW(N$206)-ROW(Z146)+1,0)</f>
        <v>#N/A</v>
      </c>
      <c r="AA146" s="9">
        <f t="shared" si="47"/>
        <v>78.605309230080209</v>
      </c>
    </row>
    <row r="147" spans="1:27" x14ac:dyDescent="0.35">
      <c r="A147" s="7">
        <f>[1]Ersatzquote!A6</f>
        <v>2022</v>
      </c>
      <c r="B147" s="3">
        <f>[1]Ersatzquote!B6</f>
        <v>51.235372427083234</v>
      </c>
      <c r="C147" s="3">
        <f>[1]Ersatzquote!C6</f>
        <v>47.506430765065097</v>
      </c>
      <c r="D147" s="3">
        <f>[1]Ersatzquote!D6</f>
        <v>59.99416597133186</v>
      </c>
      <c r="E147" s="3">
        <f>[1]Ersatzquote!E6</f>
        <v>49.966655645283318</v>
      </c>
      <c r="F147" s="3">
        <f>[1]Ersatzquote!F6</f>
        <v>52.311680829612563</v>
      </c>
      <c r="G147" s="3">
        <f>[1]Ersatzquote!G6</f>
        <v>71.633680383874633</v>
      </c>
      <c r="H147" s="14">
        <f>[1]Ersatzquote!H6</f>
        <v>56.46538875173546</v>
      </c>
      <c r="I147" s="3">
        <f>[1]Ersatzquote!I6</f>
        <v>53.250706328161414</v>
      </c>
      <c r="J147" s="3">
        <f>[1]Ersatzquote!J6</f>
        <v>67.564416514659513</v>
      </c>
      <c r="K147" s="3">
        <f>[1]Ersatzquote!K6</f>
        <v>67.381247111989111</v>
      </c>
      <c r="L147" s="3">
        <f>[1]Ersatzquote!L6</f>
        <v>71.04049852342358</v>
      </c>
      <c r="M147" s="3">
        <f>[1]Ersatzquote!M6</f>
        <v>66.360742309019884</v>
      </c>
      <c r="N147" s="3">
        <f>[1]Ersatzquote!N6</f>
        <v>75.290717520424195</v>
      </c>
      <c r="O147" s="3">
        <f>[1]Ersatzquote!O6</f>
        <v>79.681375647995949</v>
      </c>
      <c r="P147" s="3">
        <f>[1]Ersatzquote!P6</f>
        <v>69.586994542919925</v>
      </c>
      <c r="Q147" s="3">
        <f>[1]Ersatzquote!Q6</f>
        <v>66.49066109354132</v>
      </c>
      <c r="R147" s="3">
        <f>[1]Ersatzquote!R6</f>
        <v>67.119700767627364</v>
      </c>
      <c r="S147" s="3">
        <f>[1]Ersatzquote!S6</f>
        <v>60.608977331231351</v>
      </c>
      <c r="T147" s="3">
        <f>[1]Ersatzquote!T6</f>
        <v>52.542818869007746</v>
      </c>
      <c r="U147" s="3">
        <f>[1]Ersatzquote!U6</f>
        <v>66.274816394219386</v>
      </c>
      <c r="V147" s="3">
        <f>[1]Ersatzquote!V6</f>
        <v>65.146656678164462</v>
      </c>
      <c r="X147" s="18" t="e">
        <f>HLOOKUP(Y147,$L142:$U270,ROW(L$206)-ROW(X147)+1,0)</f>
        <v>#N/A</v>
      </c>
      <c r="Y147" s="9">
        <f t="shared" si="46"/>
        <v>52.542818869007746</v>
      </c>
      <c r="Z147" s="18" t="e">
        <f>HLOOKUP(AA147,$L142:$U269,ROW(N$206)-ROW(Z147)+1,0)</f>
        <v>#N/A</v>
      </c>
      <c r="AA147" s="9">
        <f t="shared" si="47"/>
        <v>79.681375647995949</v>
      </c>
    </row>
    <row r="148" spans="1:27" x14ac:dyDescent="0.35">
      <c r="A148" s="7">
        <f>[1]Ersatzquote!A7</f>
        <v>2023</v>
      </c>
      <c r="B148" s="3">
        <f>[1]Ersatzquote!B7</f>
        <v>51.60277177825774</v>
      </c>
      <c r="C148" s="3">
        <f>[1]Ersatzquote!C7</f>
        <v>48.563955921327938</v>
      </c>
      <c r="D148" s="3">
        <f>[1]Ersatzquote!D7</f>
        <v>61.26652015234837</v>
      </c>
      <c r="E148" s="3">
        <f>[1]Ersatzquote!E7</f>
        <v>51.310976445748445</v>
      </c>
      <c r="F148" s="3">
        <f>[1]Ersatzquote!F7</f>
        <v>53.251499622611533</v>
      </c>
      <c r="G148" s="3">
        <f>[1]Ersatzquote!G7</f>
        <v>71.962953133644902</v>
      </c>
      <c r="H148" s="14">
        <f>[1]Ersatzquote!H7</f>
        <v>57.405905945202804</v>
      </c>
      <c r="I148" s="3">
        <f>[1]Ersatzquote!I7</f>
        <v>54.251242624430596</v>
      </c>
      <c r="J148" s="3">
        <f>[1]Ersatzquote!J7</f>
        <v>66.764677781728594</v>
      </c>
      <c r="K148" s="3">
        <f>[1]Ersatzquote!K7</f>
        <v>66.526596101922095</v>
      </c>
      <c r="L148" s="3">
        <f>[1]Ersatzquote!L7</f>
        <v>69.613482743435966</v>
      </c>
      <c r="M148" s="3">
        <f>[1]Ersatzquote!M7</f>
        <v>65.392345333799369</v>
      </c>
      <c r="N148" s="3">
        <f>[1]Ersatzquote!N7</f>
        <v>75.536661708881837</v>
      </c>
      <c r="O148" s="3">
        <f>[1]Ersatzquote!O7</f>
        <v>80.067088238886754</v>
      </c>
      <c r="P148" s="3">
        <f>[1]Ersatzquote!P7</f>
        <v>69.30084495793362</v>
      </c>
      <c r="Q148" s="3">
        <f>[1]Ersatzquote!Q7</f>
        <v>65.281917045986873</v>
      </c>
      <c r="R148" s="3">
        <f>[1]Ersatzquote!R7</f>
        <v>66.394144082301366</v>
      </c>
      <c r="S148" s="3">
        <f>[1]Ersatzquote!S7</f>
        <v>60.207088585466963</v>
      </c>
      <c r="T148" s="3">
        <f>[1]Ersatzquote!T7</f>
        <v>52.811053394112861</v>
      </c>
      <c r="U148" s="3">
        <f>[1]Ersatzquote!U7</f>
        <v>64.937259899780287</v>
      </c>
      <c r="V148" s="3">
        <f>[1]Ersatzquote!V7</f>
        <v>64.661001339200553</v>
      </c>
      <c r="X148" s="18" t="e">
        <f>HLOOKUP(Y148,$L142:$U271,ROW(L$206)-ROW(X148)+1,0)</f>
        <v>#N/A</v>
      </c>
      <c r="Y148" s="9">
        <f t="shared" si="46"/>
        <v>52.811053394112861</v>
      </c>
      <c r="Z148" s="18" t="e">
        <f>HLOOKUP(AA148,$L142:$U270,ROW(N$206)-ROW(Z148)+1,0)</f>
        <v>#N/A</v>
      </c>
      <c r="AA148" s="9">
        <f t="shared" si="47"/>
        <v>80.067088238886754</v>
      </c>
    </row>
    <row r="149" spans="1:27" x14ac:dyDescent="0.35">
      <c r="A149" s="7">
        <f>[1]Ersatzquote!A8</f>
        <v>2024</v>
      </c>
      <c r="B149" s="3">
        <f>[1]Ersatzquote!B8</f>
        <v>51.132807392232927</v>
      </c>
      <c r="C149" s="3">
        <f>[1]Ersatzquote!C8</f>
        <v>48.979703822595361</v>
      </c>
      <c r="D149" s="3">
        <f>[1]Ersatzquote!D8</f>
        <v>60.982016634370581</v>
      </c>
      <c r="E149" s="3">
        <f>[1]Ersatzquote!E8</f>
        <v>51.230642707790217</v>
      </c>
      <c r="F149" s="3">
        <f>[1]Ersatzquote!F8</f>
        <v>52.783166274408956</v>
      </c>
      <c r="G149" s="3">
        <f>[1]Ersatzquote!G8</f>
        <v>71.190945431281378</v>
      </c>
      <c r="H149" s="14">
        <f>[1]Ersatzquote!H8</f>
        <v>57.150478216820218</v>
      </c>
      <c r="I149" s="3">
        <f>[1]Ersatzquote!I8</f>
        <v>54.033985856699005</v>
      </c>
      <c r="J149" s="3">
        <f>[1]Ersatzquote!J8</f>
        <v>64.891200821971623</v>
      </c>
      <c r="K149" s="3">
        <f>[1]Ersatzquote!K8</f>
        <v>64.598067064942768</v>
      </c>
      <c r="L149" s="3">
        <f>[1]Ersatzquote!L8</f>
        <v>67.330191864476447</v>
      </c>
      <c r="M149" s="3">
        <f>[1]Ersatzquote!M8</f>
        <v>63.58205753371535</v>
      </c>
      <c r="N149" s="3">
        <f>[1]Ersatzquote!N8</f>
        <v>75.492027631750446</v>
      </c>
      <c r="O149" s="3">
        <f>[1]Ersatzquote!O8</f>
        <v>78.173695205882083</v>
      </c>
      <c r="P149" s="3">
        <f>[1]Ersatzquote!P8</f>
        <v>67.487422600619198</v>
      </c>
      <c r="Q149" s="3">
        <f>[1]Ersatzquote!Q8</f>
        <v>62.901772206261775</v>
      </c>
      <c r="R149" s="3">
        <f>[1]Ersatzquote!R8</f>
        <v>64.584493027013608</v>
      </c>
      <c r="S149" s="3">
        <f>[1]Ersatzquote!S8</f>
        <v>58.640434992720735</v>
      </c>
      <c r="T149" s="3">
        <f>[1]Ersatzquote!T8</f>
        <v>52.383729066567156</v>
      </c>
      <c r="U149" s="3">
        <f>[1]Ersatzquote!U8</f>
        <v>62.423036640037168</v>
      </c>
      <c r="V149" s="3">
        <f>[1]Ersatzquote!V8</f>
        <v>63.079315653202748</v>
      </c>
      <c r="X149" s="18" t="e">
        <f>HLOOKUP(Y149,$L142:$U272,ROW(L$206)-ROW(X149)+1,0)</f>
        <v>#N/A</v>
      </c>
      <c r="Y149" s="9">
        <f t="shared" ref="Y149" si="48">MIN(L149:U149)</f>
        <v>52.383729066567156</v>
      </c>
      <c r="Z149" s="18" t="e">
        <f>HLOOKUP(AA149,$L142:$U271,ROW(N$206)-ROW(Z149)+1,0)</f>
        <v>#N/A</v>
      </c>
      <c r="AA149" s="9">
        <f t="shared" ref="AA149" si="49">MAX(L149:U149)</f>
        <v>78.173695205882083</v>
      </c>
    </row>
    <row r="150" spans="1:27" x14ac:dyDescent="0.35">
      <c r="A150">
        <f>A149+1</f>
        <v>2025</v>
      </c>
      <c r="B150" s="3"/>
      <c r="C150" s="3"/>
      <c r="D150" s="3"/>
      <c r="E150" s="3"/>
      <c r="F150" s="3"/>
      <c r="G150" s="3"/>
      <c r="H150" s="14"/>
      <c r="I150" s="3"/>
      <c r="J150" s="3"/>
      <c r="K150" s="3"/>
      <c r="L150" s="3"/>
      <c r="M150" s="3"/>
      <c r="N150" s="3"/>
      <c r="O150" s="3"/>
      <c r="P150" s="3"/>
      <c r="Q150" s="3"/>
      <c r="R150" s="3"/>
      <c r="S150" s="3"/>
      <c r="T150" s="3"/>
      <c r="U150" s="3"/>
      <c r="V150" s="3"/>
      <c r="X150" s="18"/>
      <c r="Y150" s="9"/>
      <c r="Z150" s="18"/>
      <c r="AA150" s="9"/>
    </row>
    <row r="151" spans="1:27" x14ac:dyDescent="0.35">
      <c r="A151" t="s">
        <v>814</v>
      </c>
      <c r="X151" s="11"/>
      <c r="Y151" s="9"/>
      <c r="Z151" s="11"/>
      <c r="AA151" s="12"/>
    </row>
    <row r="152" spans="1:27" x14ac:dyDescent="0.35">
      <c r="A152" t="s">
        <v>476</v>
      </c>
      <c r="X152" s="11"/>
      <c r="Y152" s="9"/>
      <c r="Z152" s="11"/>
      <c r="AA152" s="12"/>
    </row>
    <row r="153" spans="1:27" x14ac:dyDescent="0.35">
      <c r="A153" t="str">
        <f>A131</f>
        <v>Fortschreibungsdaten nach Zensuskorrektur</v>
      </c>
      <c r="X153" s="11"/>
      <c r="Y153" s="9"/>
      <c r="Z153" s="11"/>
      <c r="AA153" s="12"/>
    </row>
    <row r="154" spans="1:27" x14ac:dyDescent="0.35">
      <c r="X154" s="11"/>
      <c r="Y154" s="9"/>
      <c r="Z154" s="11"/>
      <c r="AA154" s="12"/>
    </row>
    <row r="155" spans="1:27" x14ac:dyDescent="0.35">
      <c r="A155" s="4" t="s">
        <v>915</v>
      </c>
      <c r="AA155" s="12"/>
    </row>
    <row r="156" spans="1:27" x14ac:dyDescent="0.35">
      <c r="A156" t="s">
        <v>906</v>
      </c>
      <c r="B156" s="3">
        <f>[6]Tabelle1!F26</f>
        <v>7.9646017699115044</v>
      </c>
      <c r="C156" s="3">
        <f>[6]Tabelle1!J26</f>
        <v>9.2016238159675225</v>
      </c>
      <c r="D156" s="3">
        <f>[6]Tabelle1!O26</f>
        <v>9.0629800307219668</v>
      </c>
      <c r="E156" s="3">
        <f>[6]Tabelle1!P26</f>
        <v>8.3166332665330653</v>
      </c>
      <c r="F156" s="3">
        <f>[6]Tabelle1!R26</f>
        <v>9.2537313432835813</v>
      </c>
      <c r="G156" s="3">
        <f>[6]Tabelle1!E26</f>
        <v>7.8891257995735611</v>
      </c>
      <c r="H156" s="14">
        <f>[6]Tabelle1!T26</f>
        <v>8.5487586383414396</v>
      </c>
      <c r="I156" s="3">
        <f>[6]Tabelle1!U26</f>
        <v>8.7571572920175136</v>
      </c>
      <c r="J156" s="3">
        <f>[6]Tabelle1!V26</f>
        <v>10.032336077823972</v>
      </c>
      <c r="K156" s="3">
        <f>[6]Tabelle1!W26</f>
        <v>10.147458840372227</v>
      </c>
      <c r="L156" s="3">
        <f>[6]Tabelle1!C26</f>
        <v>10.682983297502895</v>
      </c>
      <c r="M156" s="3">
        <f>[6]Tabelle1!D26</f>
        <v>10.034891835310537</v>
      </c>
      <c r="N156" s="3">
        <f>[6]Tabelle1!G26</f>
        <v>11.343283582089553</v>
      </c>
      <c r="O156" s="3">
        <f>[6]Tabelle1!H26</f>
        <v>8.9521871820956243</v>
      </c>
      <c r="P156" s="3">
        <f>[6]Tabelle1!I26</f>
        <v>9.3088418430884179</v>
      </c>
      <c r="Q156" s="3">
        <f>[6]Tabelle1!K26</f>
        <v>10.409012980651482</v>
      </c>
      <c r="R156" s="3">
        <f>[6]Tabelle1!L26</f>
        <v>10.237883503779457</v>
      </c>
      <c r="S156" s="3">
        <f>[6]Tabelle1!M26</f>
        <v>10.291353383458647</v>
      </c>
      <c r="T156" s="3">
        <f>[6]Tabelle1!N26</f>
        <v>9.2402464065708418</v>
      </c>
      <c r="U156" s="3">
        <f>[6]Tabelle1!Q26</f>
        <v>9.6709200805909994</v>
      </c>
      <c r="V156" s="3">
        <f>[6]Tabelle1!S26</f>
        <v>9.8551674114976944</v>
      </c>
      <c r="X156" s="18" t="str">
        <f t="shared" ref="X156:X161" si="50">HLOOKUP(Y156,$L156:$U287,ROW(L$206)-ROW(X156)+1,0)</f>
        <v>HH</v>
      </c>
      <c r="Y156" s="9">
        <f t="shared" ref="Y156:Y161" si="51">MIN(L156:U156)</f>
        <v>8.9521871820956243</v>
      </c>
      <c r="Z156" s="18" t="str">
        <f t="shared" ref="Z156:Z161" si="52">HLOOKUP(AA156,$L156:$U286,ROW(N$206)-ROW(Z156)+1,0)</f>
        <v>HB</v>
      </c>
      <c r="AA156" s="9">
        <f t="shared" ref="AA156:AA161" si="53">MAX(L156:U156)</f>
        <v>11.343283582089553</v>
      </c>
    </row>
    <row r="157" spans="1:27" x14ac:dyDescent="0.35">
      <c r="A157" t="s">
        <v>905</v>
      </c>
      <c r="B157" s="3">
        <f>[6]Tabelle1!F27</f>
        <v>13.998390989541431</v>
      </c>
      <c r="C157" s="3">
        <f>[6]Tabelle1!J27</f>
        <v>15.426251691474965</v>
      </c>
      <c r="D157" s="3">
        <f>[6]Tabelle1!O27</f>
        <v>16.692268305171531</v>
      </c>
      <c r="E157" s="3">
        <f>[6]Tabelle1!P27</f>
        <v>15.430861723446892</v>
      </c>
      <c r="F157" s="3">
        <f>[6]Tabelle1!R27</f>
        <v>15.024875621890546</v>
      </c>
      <c r="G157" s="3">
        <f>[6]Tabelle1!E27</f>
        <v>24.466950959488273</v>
      </c>
      <c r="H157" s="14">
        <f>[6]Tabelle1!T27</f>
        <v>17.635014077297161</v>
      </c>
      <c r="I157" s="3">
        <f>[6]Tabelle1!U27</f>
        <v>15.476591444930953</v>
      </c>
      <c r="J157" s="3">
        <f>[6]Tabelle1!V27</f>
        <v>20.828238363087959</v>
      </c>
      <c r="K157" s="3">
        <f>[6]Tabelle1!W27</f>
        <v>20.632784538296349</v>
      </c>
      <c r="L157" s="3">
        <f>[6]Tabelle1!C27</f>
        <v>20.555647428476931</v>
      </c>
      <c r="M157" s="3">
        <f>[6]Tabelle1!D27</f>
        <v>20.921144452198185</v>
      </c>
      <c r="N157" s="3">
        <f>[6]Tabelle1!G27</f>
        <v>23.582089552238806</v>
      </c>
      <c r="O157" s="3">
        <f>[6]Tabelle1!H27</f>
        <v>25.635808748728383</v>
      </c>
      <c r="P157" s="3">
        <f>[6]Tabelle1!I27</f>
        <v>20.828144458281443</v>
      </c>
      <c r="Q157" s="3">
        <f>[6]Tabelle1!K27</f>
        <v>19.61792799412197</v>
      </c>
      <c r="R157" s="3">
        <f>[6]Tabelle1!L27</f>
        <v>20.775900400177857</v>
      </c>
      <c r="S157" s="3">
        <f>[6]Tabelle1!M27</f>
        <v>19.501879699248121</v>
      </c>
      <c r="T157" s="3">
        <f>[6]Tabelle1!N27</f>
        <v>20.739219712525667</v>
      </c>
      <c r="U157" s="3">
        <f>[6]Tabelle1!Q27</f>
        <v>18.670248488918737</v>
      </c>
      <c r="V157" s="3">
        <f>[6]Tabelle1!S27</f>
        <v>20.084700156765482</v>
      </c>
      <c r="X157" s="18" t="str">
        <f t="shared" si="50"/>
        <v>SH</v>
      </c>
      <c r="Y157" s="9">
        <f t="shared" si="51"/>
        <v>18.670248488918737</v>
      </c>
      <c r="Z157" s="18" t="str">
        <f t="shared" si="52"/>
        <v>HH</v>
      </c>
      <c r="AA157" s="9">
        <f t="shared" si="53"/>
        <v>25.635808748728383</v>
      </c>
    </row>
    <row r="158" spans="1:27" x14ac:dyDescent="0.35">
      <c r="A158" t="s">
        <v>907</v>
      </c>
      <c r="B158" s="3">
        <f>[6]Tabelle1!F28</f>
        <v>25.100563153660499</v>
      </c>
      <c r="C158" s="3">
        <f>[6]Tabelle1!J28</f>
        <v>24.492557510148849</v>
      </c>
      <c r="D158" s="3">
        <f>[6]Tabelle1!O28</f>
        <v>25.089605734767023</v>
      </c>
      <c r="E158" s="3">
        <f>[6]Tabelle1!P28</f>
        <v>24.248496993987974</v>
      </c>
      <c r="F158" s="3">
        <f>[6]Tabelle1!R28</f>
        <v>24.278606965174131</v>
      </c>
      <c r="G158" s="3">
        <f>[6]Tabelle1!E28</f>
        <v>25.746268656716421</v>
      </c>
      <c r="H158" s="14">
        <f>[6]Tabelle1!T28</f>
        <v>24.980803685692347</v>
      </c>
      <c r="I158" s="3">
        <f>[6]Tabelle1!U28</f>
        <v>24.738969349949478</v>
      </c>
      <c r="J158" s="3">
        <f>[6]Tabelle1!V28</f>
        <v>21.643433602347763</v>
      </c>
      <c r="K158" s="3">
        <f>[6]Tabelle1!W28</f>
        <v>21.423049391553327</v>
      </c>
      <c r="L158" s="3">
        <f>[6]Tabelle1!C28</f>
        <v>21.365966595005791</v>
      </c>
      <c r="M158" s="3">
        <f>[6]Tabelle1!D28</f>
        <v>22.00976971388695</v>
      </c>
      <c r="N158" s="3">
        <f>[6]Tabelle1!G28</f>
        <v>20.8955223880597</v>
      </c>
      <c r="O158" s="3">
        <f>[6]Tabelle1!H28</f>
        <v>23.397761953204476</v>
      </c>
      <c r="P158" s="3">
        <f>[6]Tabelle1!I28</f>
        <v>21.824408468244087</v>
      </c>
      <c r="Q158" s="3">
        <f>[6]Tabelle1!K28</f>
        <v>20.769042370805778</v>
      </c>
      <c r="R158" s="3">
        <f>[6]Tabelle1!L28</f>
        <v>21.176078257003113</v>
      </c>
      <c r="S158" s="3">
        <f>[6]Tabelle1!M28</f>
        <v>21.2406015037594</v>
      </c>
      <c r="T158" s="3">
        <f>[6]Tabelle1!N28</f>
        <v>21.149897330595483</v>
      </c>
      <c r="U158" s="3">
        <f>[6]Tabelle1!Q28</f>
        <v>20.416386836803223</v>
      </c>
      <c r="V158" s="3">
        <f>[6]Tabelle1!S28</f>
        <v>22.0735159924191</v>
      </c>
      <c r="X158" s="18" t="str">
        <f t="shared" si="50"/>
        <v>SH</v>
      </c>
      <c r="Y158" s="9">
        <f t="shared" si="51"/>
        <v>20.416386836803223</v>
      </c>
      <c r="Z158" s="18" t="str">
        <f t="shared" si="52"/>
        <v>HH</v>
      </c>
      <c r="AA158" s="9">
        <f t="shared" si="53"/>
        <v>23.397761953204476</v>
      </c>
    </row>
    <row r="159" spans="1:27" x14ac:dyDescent="0.35">
      <c r="A159" t="s">
        <v>908</v>
      </c>
      <c r="B159" s="3">
        <f>[6]Tabelle1!F29</f>
        <v>23.089300080450524</v>
      </c>
      <c r="C159" s="3">
        <f>[6]Tabelle1!J29</f>
        <v>21.786197564276051</v>
      </c>
      <c r="D159" s="3">
        <f>[6]Tabelle1!O29</f>
        <v>22.324628776241678</v>
      </c>
      <c r="E159" s="3">
        <f>[6]Tabelle1!P29</f>
        <v>22.645290581162325</v>
      </c>
      <c r="F159" s="3">
        <f>[6]Tabelle1!R29</f>
        <v>22.587064676616915</v>
      </c>
      <c r="G159" s="3">
        <f>[6]Tabelle1!E29</f>
        <v>19.189765458422176</v>
      </c>
      <c r="H159" s="14">
        <f>[6]Tabelle1!T29</f>
        <v>21.717430253391349</v>
      </c>
      <c r="I159" s="3">
        <f>[6]Tabelle1!U29</f>
        <v>22.515998652745033</v>
      </c>
      <c r="J159" s="3">
        <f>[6]Tabelle1!V29</f>
        <v>20.833672998016358</v>
      </c>
      <c r="K159" s="3">
        <f>[6]Tabelle1!W29</f>
        <v>20.921975662133143</v>
      </c>
      <c r="L159" s="3">
        <f>[6]Tabelle1!C29</f>
        <v>20.555647428476931</v>
      </c>
      <c r="M159" s="3">
        <f>[6]Tabelle1!D29</f>
        <v>21.074668527564551</v>
      </c>
      <c r="N159" s="3">
        <f>[6]Tabelle1!G29</f>
        <v>19.1044776119403</v>
      </c>
      <c r="O159" s="3">
        <f>[6]Tabelle1!H29</f>
        <v>20.244150559511699</v>
      </c>
      <c r="P159" s="3">
        <f>[6]Tabelle1!I29</f>
        <v>21.419676214196762</v>
      </c>
      <c r="Q159" s="3">
        <f>[6]Tabelle1!K29</f>
        <v>21.136419299534655</v>
      </c>
      <c r="R159" s="3">
        <f>[6]Tabelle1!L29</f>
        <v>20.853712761227211</v>
      </c>
      <c r="S159" s="3">
        <f>[6]Tabelle1!M29</f>
        <v>20.911654135338345</v>
      </c>
      <c r="T159" s="3">
        <f>[6]Tabelle1!N29</f>
        <v>20.123203285420946</v>
      </c>
      <c r="U159" s="3">
        <f>[6]Tabelle1!Q29</f>
        <v>21.558092679650773</v>
      </c>
      <c r="V159" s="3">
        <f>[6]Tabelle1!S29</f>
        <v>21.067409157911975</v>
      </c>
      <c r="X159" s="18" t="str">
        <f t="shared" si="50"/>
        <v>HB</v>
      </c>
      <c r="Y159" s="9">
        <f t="shared" si="51"/>
        <v>19.1044776119403</v>
      </c>
      <c r="Z159" s="18" t="str">
        <f t="shared" si="52"/>
        <v>SH</v>
      </c>
      <c r="AA159" s="9">
        <f t="shared" si="53"/>
        <v>21.558092679650773</v>
      </c>
    </row>
    <row r="160" spans="1:27" x14ac:dyDescent="0.35">
      <c r="A160" t="s">
        <v>909</v>
      </c>
      <c r="B160" s="3">
        <f>[6]Tabelle1!F30</f>
        <v>26.468222043443284</v>
      </c>
      <c r="C160" s="3">
        <f>[6]Tabelle1!J30</f>
        <v>25.710419485791608</v>
      </c>
      <c r="D160" s="3">
        <f>[6]Tabelle1!O30</f>
        <v>23.604710701484898</v>
      </c>
      <c r="E160" s="3">
        <f>[6]Tabelle1!P30</f>
        <v>26.553106212424847</v>
      </c>
      <c r="F160" s="3">
        <f>[6]Tabelle1!R30</f>
        <v>24.776119402985074</v>
      </c>
      <c r="G160" s="3">
        <f>[6]Tabelle1!E30</f>
        <v>19.189765458422176</v>
      </c>
      <c r="H160" s="14">
        <f>[6]Tabelle1!T30</f>
        <v>23.726644484259023</v>
      </c>
      <c r="I160" s="3">
        <f>[6]Tabelle1!U30</f>
        <v>25.159986527450318</v>
      </c>
      <c r="J160" s="3">
        <f>[6]Tabelle1!V30</f>
        <v>22.518409825819951</v>
      </c>
      <c r="K160" s="3">
        <f>[6]Tabelle1!W30</f>
        <v>22.697208303507516</v>
      </c>
      <c r="L160" s="3">
        <f>[6]Tabelle1!C30</f>
        <v>22.374731271704977</v>
      </c>
      <c r="M160" s="3">
        <f>[6]Tabelle1!D30</f>
        <v>22.023726448011168</v>
      </c>
      <c r="N160" s="3">
        <f>[6]Tabelle1!G30</f>
        <v>21.194029850746269</v>
      </c>
      <c r="O160" s="3">
        <f>[6]Tabelle1!H30</f>
        <v>18.311291963377414</v>
      </c>
      <c r="P160" s="3">
        <f>[6]Tabelle1!I30</f>
        <v>22.633872976338729</v>
      </c>
      <c r="Q160" s="3">
        <f>[6]Tabelle1!K30</f>
        <v>23.683566005388197</v>
      </c>
      <c r="R160" s="3">
        <f>[6]Tabelle1!L30</f>
        <v>22.899066251667406</v>
      </c>
      <c r="S160" s="3">
        <f>[6]Tabelle1!M30</f>
        <v>23.731203007518797</v>
      </c>
      <c r="T160" s="3">
        <f>[6]Tabelle1!N30</f>
        <v>24.024640657084191</v>
      </c>
      <c r="U160" s="3">
        <f>[6]Tabelle1!Q30</f>
        <v>24.78173270651444</v>
      </c>
      <c r="V160" s="3">
        <f>[6]Tabelle1!S30</f>
        <v>22.88542081003299</v>
      </c>
      <c r="X160" s="18" t="str">
        <f t="shared" si="50"/>
        <v>HH</v>
      </c>
      <c r="Y160" s="9">
        <f t="shared" si="51"/>
        <v>18.311291963377414</v>
      </c>
      <c r="Z160" s="18" t="str">
        <f t="shared" si="52"/>
        <v>SH</v>
      </c>
      <c r="AA160" s="9">
        <f t="shared" si="53"/>
        <v>24.78173270651444</v>
      </c>
    </row>
    <row r="161" spans="1:27" x14ac:dyDescent="0.35">
      <c r="A161" t="s">
        <v>910</v>
      </c>
      <c r="B161" s="3">
        <f>[6]Tabelle1!F31</f>
        <v>3.4593724859211585</v>
      </c>
      <c r="C161" s="3">
        <f>[6]Tabelle1!J31</f>
        <v>3.5182679296346415</v>
      </c>
      <c r="D161" s="3">
        <f>[6]Tabelle1!O31</f>
        <v>3.2770097286226321</v>
      </c>
      <c r="E161" s="3">
        <f>[6]Tabelle1!P31</f>
        <v>2.8056112224448899</v>
      </c>
      <c r="F161" s="3">
        <f>[6]Tabelle1!R31</f>
        <v>3.9800995024875623</v>
      </c>
      <c r="G161" s="3">
        <f>[6]Tabelle1!E31</f>
        <v>3.5181236673773988</v>
      </c>
      <c r="H161" s="14">
        <f>[6]Tabelle1!T31</f>
        <v>3.4169439467622214</v>
      </c>
      <c r="I161" s="3">
        <f>[6]Tabelle1!U31</f>
        <v>3.3849781071067704</v>
      </c>
      <c r="J161" s="3">
        <f>[6]Tabelle1!V31</f>
        <v>4.1330398630472001</v>
      </c>
      <c r="K161" s="3">
        <f>[6]Tabelle1!W31</f>
        <v>4.1660701503221187</v>
      </c>
      <c r="L161" s="3">
        <f>[6]Tabelle1!C31</f>
        <v>4.4650239788324786</v>
      </c>
      <c r="M161" s="3">
        <f>[6]Tabelle1!D31</f>
        <v>3.9357990230286113</v>
      </c>
      <c r="N161" s="3">
        <f>[6]Tabelle1!G31</f>
        <v>3.5820895522388061</v>
      </c>
      <c r="O161" s="3">
        <f>[6]Tabelle1!H31</f>
        <v>3.4587995930824009</v>
      </c>
      <c r="P161" s="3">
        <f>[6]Tabelle1!I31</f>
        <v>3.9850560398505603</v>
      </c>
      <c r="Q161" s="3">
        <f>[6]Tabelle1!K31</f>
        <v>4.3595395542493272</v>
      </c>
      <c r="R161" s="3">
        <f>[6]Tabelle1!L31</f>
        <v>4.057358826144954</v>
      </c>
      <c r="S161" s="3">
        <f>[6]Tabelle1!M31</f>
        <v>4.2763157894736841</v>
      </c>
      <c r="T161" s="3">
        <f>[6]Tabelle1!N31</f>
        <v>4.7227926078028748</v>
      </c>
      <c r="U161" s="3">
        <f>[6]Tabelle1!Q31</f>
        <v>4.8354600402954997</v>
      </c>
      <c r="V161" s="3">
        <f>[6]Tabelle1!S31</f>
        <v>4.0291069047006243</v>
      </c>
      <c r="X161" s="18" t="str">
        <f t="shared" si="50"/>
        <v>HH</v>
      </c>
      <c r="Y161" s="9">
        <f t="shared" si="51"/>
        <v>3.4587995930824009</v>
      </c>
      <c r="Z161" s="18" t="str">
        <f t="shared" si="52"/>
        <v>SH</v>
      </c>
      <c r="AA161" s="9">
        <f t="shared" si="53"/>
        <v>4.8354600402954997</v>
      </c>
    </row>
    <row r="162" spans="1:27" x14ac:dyDescent="0.35">
      <c r="X162" s="11"/>
      <c r="Y162" s="9"/>
      <c r="Z162" s="11"/>
      <c r="AA162" s="12"/>
    </row>
    <row r="163" spans="1:27" x14ac:dyDescent="0.35">
      <c r="A163" s="4" t="s">
        <v>291</v>
      </c>
      <c r="X163" s="11"/>
      <c r="Y163" s="9"/>
      <c r="Z163" s="11"/>
      <c r="AA163" s="12"/>
    </row>
    <row r="164" spans="1:27" x14ac:dyDescent="0.35">
      <c r="A164" s="4" t="s">
        <v>477</v>
      </c>
      <c r="X164" s="11"/>
      <c r="Y164" s="9"/>
      <c r="Z164" s="11"/>
      <c r="AA164" s="12"/>
    </row>
    <row r="165" spans="1:27" x14ac:dyDescent="0.35">
      <c r="A165" s="39">
        <f>[1]EW!A31</f>
        <v>2019</v>
      </c>
      <c r="B165" s="5">
        <f>[1]EW!B31</f>
        <v>2496.89</v>
      </c>
      <c r="C165" s="5">
        <f>[1]EW!C31</f>
        <v>1570.5039999999999</v>
      </c>
      <c r="D165" s="5">
        <f>[1]EW!D31</f>
        <v>4048.9589999999998</v>
      </c>
      <c r="E165" s="5">
        <f>[1]EW!E31</f>
        <v>2177.0940000000001</v>
      </c>
      <c r="F165" s="5">
        <f>[1]EW!F31</f>
        <v>2131.4430000000002</v>
      </c>
      <c r="G165" s="5">
        <f>[1]EW!G31</f>
        <v>3566.3560000000002</v>
      </c>
      <c r="H165" s="31">
        <f>[1]EW!H31</f>
        <v>15991.245999999999</v>
      </c>
      <c r="I165" s="5">
        <f>[1]EW!I31</f>
        <v>12424.89</v>
      </c>
      <c r="J165" s="5">
        <f>[1]EW!J31</f>
        <v>69778.195999999996</v>
      </c>
      <c r="K165" s="5">
        <f>[1]EW!K31</f>
        <v>66211.839999999997</v>
      </c>
      <c r="L165" s="5">
        <f>[1]EW!L31</f>
        <v>10991.924000000001</v>
      </c>
      <c r="M165" s="5">
        <f>[1]EW!M31</f>
        <v>12914</v>
      </c>
      <c r="N165" s="5">
        <f>[1]EW!N31</f>
        <v>689.91200000000003</v>
      </c>
      <c r="O165" s="5">
        <f>[1]EW!O31</f>
        <v>1799.5029999999999</v>
      </c>
      <c r="P165" s="5">
        <f>[1]EW!P31</f>
        <v>6167.0879999999997</v>
      </c>
      <c r="Q165" s="5">
        <f>[1]EW!Q31</f>
        <v>7876.6109999999999</v>
      </c>
      <c r="R165" s="5">
        <f>[1]EW!R31</f>
        <v>17826.098999999998</v>
      </c>
      <c r="S165" s="5">
        <f>[1]EW!S31</f>
        <v>4052.7269999999999</v>
      </c>
      <c r="T165" s="5">
        <f>[1]EW!T31</f>
        <v>1003.471</v>
      </c>
      <c r="U165" s="5">
        <f>[1]EW!U31</f>
        <v>2890.5050000000001</v>
      </c>
      <c r="V165" s="5">
        <f>[1]EW!V31</f>
        <v>82203.085999999996</v>
      </c>
      <c r="X165" s="18" t="str">
        <f t="shared" ref="X165:X170" si="54">HLOOKUP(Y165,$L165:$U276,ROW(L$206)-ROW(X165)+1,0)</f>
        <v>HB</v>
      </c>
      <c r="Y165" s="18">
        <f t="shared" ref="Y165:Y170" si="55">MIN(L165:U165)</f>
        <v>689.91200000000003</v>
      </c>
      <c r="Z165" s="18" t="str">
        <f t="shared" ref="Z165:Z170" si="56">HLOOKUP(AA165,$L165:$U276,ROW(N$206)-ROW(Z165)+1,0)</f>
        <v>NW</v>
      </c>
      <c r="AA165" s="18">
        <f t="shared" ref="AA165:AA170" si="57">MAX(L165:U165)</f>
        <v>17826.098999999998</v>
      </c>
    </row>
    <row r="166" spans="1:27" x14ac:dyDescent="0.35">
      <c r="A166" s="39">
        <f>[1]EW!A32</f>
        <v>2020</v>
      </c>
      <c r="B166" s="5">
        <f>[1]EW!B32</f>
        <v>2502.8919999999998</v>
      </c>
      <c r="C166" s="5">
        <f>[1]EW!C32</f>
        <v>1565.4739999999999</v>
      </c>
      <c r="D166" s="5">
        <f>[1]EW!D32</f>
        <v>4033.99</v>
      </c>
      <c r="E166" s="5">
        <f>[1]EW!E32</f>
        <v>2159.0680000000002</v>
      </c>
      <c r="F166" s="5">
        <f>[1]EW!F32</f>
        <v>2118.8380000000002</v>
      </c>
      <c r="G166" s="5">
        <f>[1]EW!G32</f>
        <v>3563.0059999999999</v>
      </c>
      <c r="H166" s="31">
        <f>[1]EW!H32</f>
        <v>15943.268</v>
      </c>
      <c r="I166" s="5">
        <f>[1]EW!I32</f>
        <v>12380.262000000001</v>
      </c>
      <c r="J166" s="5">
        <f>[1]EW!J32</f>
        <v>69746.036999999997</v>
      </c>
      <c r="K166" s="5">
        <f>[1]EW!K32</f>
        <v>66183.031000000003</v>
      </c>
      <c r="L166" s="5">
        <f>[1]EW!L32</f>
        <v>10996.08</v>
      </c>
      <c r="M166" s="5">
        <f>[1]EW!M32</f>
        <v>12913.857</v>
      </c>
      <c r="N166" s="5">
        <f>[1]EW!N32</f>
        <v>689.84</v>
      </c>
      <c r="O166" s="5">
        <f>[1]EW!O32</f>
        <v>1798.9649999999999</v>
      </c>
      <c r="P166" s="5">
        <f>[1]EW!P32</f>
        <v>6163.6360000000004</v>
      </c>
      <c r="Q166" s="5">
        <f>[1]EW!Q32</f>
        <v>7868.6350000000002</v>
      </c>
      <c r="R166" s="5">
        <f>[1]EW!R32</f>
        <v>17801.282999999999</v>
      </c>
      <c r="S166" s="5">
        <f>[1]EW!S32</f>
        <v>4053.3560000000002</v>
      </c>
      <c r="T166" s="5">
        <f>[1]EW!T32</f>
        <v>1001.938</v>
      </c>
      <c r="U166" s="5">
        <f>[1]EW!U32</f>
        <v>2895.4409999999998</v>
      </c>
      <c r="V166" s="5">
        <f>[1]EW!V32</f>
        <v>82126.298999999999</v>
      </c>
      <c r="X166" s="18" t="str">
        <f t="shared" si="54"/>
        <v>HB</v>
      </c>
      <c r="Y166" s="18">
        <f t="shared" si="55"/>
        <v>689.84</v>
      </c>
      <c r="Z166" s="18" t="str">
        <f t="shared" si="56"/>
        <v>NW</v>
      </c>
      <c r="AA166" s="18">
        <f t="shared" si="57"/>
        <v>17801.282999999999</v>
      </c>
    </row>
    <row r="167" spans="1:27" x14ac:dyDescent="0.35">
      <c r="A167" s="39">
        <f>[1]EW!A33</f>
        <v>2021</v>
      </c>
      <c r="B167" s="5">
        <f>[1]EW!B33</f>
        <v>2506.85</v>
      </c>
      <c r="C167" s="5">
        <f>[1]EW!C33</f>
        <v>1560.702</v>
      </c>
      <c r="D167" s="5">
        <f>[1]EW!D33</f>
        <v>4014.1030000000001</v>
      </c>
      <c r="E167" s="5">
        <f>[1]EW!E33</f>
        <v>2141.2429999999999</v>
      </c>
      <c r="F167" s="5">
        <f>[1]EW!F33</f>
        <v>2105.252</v>
      </c>
      <c r="G167" s="5">
        <f>[1]EW!G33</f>
        <v>3552.9349999999999</v>
      </c>
      <c r="H167" s="31">
        <f>[1]EW!H33</f>
        <v>15881.084999999999</v>
      </c>
      <c r="I167" s="5">
        <f>[1]EW!I33</f>
        <v>12328.15</v>
      </c>
      <c r="J167" s="5">
        <f>[1]EW!J33</f>
        <v>69666.462</v>
      </c>
      <c r="K167" s="5">
        <f>[1]EW!K33</f>
        <v>66113.527000000002</v>
      </c>
      <c r="L167" s="5">
        <f>[1]EW!L33</f>
        <v>10995.777</v>
      </c>
      <c r="M167" s="5">
        <f>[1]EW!M33</f>
        <v>12903.931</v>
      </c>
      <c r="N167" s="5">
        <f>[1]EW!N33</f>
        <v>689.09799999999996</v>
      </c>
      <c r="O167" s="5">
        <f>[1]EW!O33</f>
        <v>1795.5260000000001</v>
      </c>
      <c r="P167" s="5">
        <f>[1]EW!P33</f>
        <v>6147.4009999999998</v>
      </c>
      <c r="Q167" s="5">
        <f>[1]EW!Q33</f>
        <v>7863.4930000000004</v>
      </c>
      <c r="R167" s="5">
        <f>[1]EW!R33</f>
        <v>17762.684000000001</v>
      </c>
      <c r="S167" s="5">
        <f>[1]EW!S33</f>
        <v>4052.45</v>
      </c>
      <c r="T167" s="5">
        <f>[1]EW!T33</f>
        <v>1001.308</v>
      </c>
      <c r="U167" s="5">
        <f>[1]EW!U33</f>
        <v>2901.8589999999999</v>
      </c>
      <c r="V167" s="5">
        <f>[1]EW!V33</f>
        <v>81994.611999999994</v>
      </c>
      <c r="X167" s="18" t="str">
        <f t="shared" si="54"/>
        <v>HB</v>
      </c>
      <c r="Y167" s="18">
        <f t="shared" si="55"/>
        <v>689.09799999999996</v>
      </c>
      <c r="Z167" s="18" t="str">
        <f t="shared" si="56"/>
        <v>NW</v>
      </c>
      <c r="AA167" s="18">
        <f t="shared" si="57"/>
        <v>17762.684000000001</v>
      </c>
    </row>
    <row r="168" spans="1:27" x14ac:dyDescent="0.35">
      <c r="A168" s="39">
        <f>[1]EW!A34</f>
        <v>2022</v>
      </c>
      <c r="B168" s="5">
        <f>[1]EW!B34</f>
        <v>2526.558</v>
      </c>
      <c r="C168" s="5">
        <f>[1]EW!C34</f>
        <v>1566.7260000000001</v>
      </c>
      <c r="D168" s="5">
        <f>[1]EW!D34</f>
        <v>4026.9940000000001</v>
      </c>
      <c r="E168" s="5">
        <f>[1]EW!E34</f>
        <v>2141.4209999999998</v>
      </c>
      <c r="F168" s="5">
        <f>[1]EW!F34</f>
        <v>2108.8090000000002</v>
      </c>
      <c r="G168" s="5">
        <f>[1]EW!G34</f>
        <v>3592.2640000000001</v>
      </c>
      <c r="H168" s="31">
        <f>[1]EW!H34</f>
        <v>15962.772000000001</v>
      </c>
      <c r="I168" s="5">
        <f>[1]EW!I34</f>
        <v>12370.508</v>
      </c>
      <c r="J168" s="5">
        <f>[1]EW!J34</f>
        <v>70158.792000000001</v>
      </c>
      <c r="K168" s="5">
        <f>[1]EW!K34</f>
        <v>66566.528000000006</v>
      </c>
      <c r="L168" s="5">
        <f>[1]EW!L34</f>
        <v>11083.914000000001</v>
      </c>
      <c r="M168" s="5">
        <f>[1]EW!M34</f>
        <v>13003.714</v>
      </c>
      <c r="N168" s="5">
        <f>[1]EW!N34</f>
        <v>691.99400000000003</v>
      </c>
      <c r="O168" s="5">
        <f>[1]EW!O34</f>
        <v>1812.5730000000001</v>
      </c>
      <c r="P168" s="5">
        <f>[1]EW!P34</f>
        <v>6186.95</v>
      </c>
      <c r="Q168" s="5">
        <f>[1]EW!Q34</f>
        <v>7922.7820000000002</v>
      </c>
      <c r="R168" s="5">
        <f>[1]EW!R34</f>
        <v>17855.019</v>
      </c>
      <c r="S168" s="5">
        <f>[1]EW!S34</f>
        <v>4080.4490000000001</v>
      </c>
      <c r="T168" s="5">
        <f>[1]EW!T34</f>
        <v>1006.591</v>
      </c>
      <c r="U168" s="5">
        <f>[1]EW!U34</f>
        <v>2922.5419999999999</v>
      </c>
      <c r="V168" s="5">
        <f>[1]EW!V34</f>
        <v>82529.3</v>
      </c>
      <c r="X168" s="18" t="str">
        <f t="shared" si="54"/>
        <v>HB</v>
      </c>
      <c r="Y168" s="18">
        <f t="shared" si="55"/>
        <v>691.99400000000003</v>
      </c>
      <c r="Z168" s="18" t="str">
        <f t="shared" si="56"/>
        <v>NW</v>
      </c>
      <c r="AA168" s="18">
        <f t="shared" si="57"/>
        <v>17855.019</v>
      </c>
    </row>
    <row r="169" spans="1:27" x14ac:dyDescent="0.35">
      <c r="A169" s="39">
        <f>[1]EW!A35</f>
        <v>2023</v>
      </c>
      <c r="B169" s="5">
        <f>[1]EW!B35</f>
        <v>2549.8119999999999</v>
      </c>
      <c r="C169" s="5">
        <f>[1]EW!C35</f>
        <v>1577.0450000000001</v>
      </c>
      <c r="D169" s="5">
        <f>[1]EW!D35</f>
        <v>4052.328</v>
      </c>
      <c r="E169" s="5">
        <f>[1]EW!E35</f>
        <v>2147.4050000000002</v>
      </c>
      <c r="F169" s="5">
        <f>[1]EW!F35</f>
        <v>2116.85</v>
      </c>
      <c r="G169" s="5">
        <f>[1]EW!G35</f>
        <v>3647.6170000000002</v>
      </c>
      <c r="H169" s="31">
        <f>[1]EW!H35</f>
        <v>16091.057000000001</v>
      </c>
      <c r="I169" s="5">
        <f>[1]EW!I35</f>
        <v>12443.44</v>
      </c>
      <c r="J169" s="5">
        <f>[1]EW!J35</f>
        <v>70843.837</v>
      </c>
      <c r="K169" s="5">
        <f>[1]EW!K35</f>
        <v>67196.22</v>
      </c>
      <c r="L169" s="5">
        <f>[1]EW!L35</f>
        <v>11199.231</v>
      </c>
      <c r="M169" s="5">
        <f>[1]EW!M35</f>
        <v>13140.824000000001</v>
      </c>
      <c r="N169" s="5">
        <f>[1]EW!N35</f>
        <v>699.20699999999999</v>
      </c>
      <c r="O169" s="5">
        <f>[1]EW!O35</f>
        <v>1842.136</v>
      </c>
      <c r="P169" s="5">
        <f>[1]EW!P35</f>
        <v>6252.24</v>
      </c>
      <c r="Q169" s="5">
        <f>[1]EW!Q35</f>
        <v>7995.5410000000002</v>
      </c>
      <c r="R169" s="5">
        <f>[1]EW!R35</f>
        <v>17990.97</v>
      </c>
      <c r="S169" s="5">
        <f>[1]EW!S35</f>
        <v>4116.8590000000004</v>
      </c>
      <c r="T169" s="5">
        <f>[1]EW!T35</f>
        <v>1012.9690000000001</v>
      </c>
      <c r="U169" s="5">
        <f>[1]EW!U35</f>
        <v>2946.2429999999999</v>
      </c>
      <c r="V169" s="5">
        <f>[1]EW!V35</f>
        <v>83287.277000000002</v>
      </c>
      <c r="X169" s="18" t="str">
        <f t="shared" si="54"/>
        <v>HB</v>
      </c>
      <c r="Y169" s="18">
        <f t="shared" si="55"/>
        <v>699.20699999999999</v>
      </c>
      <c r="Z169" s="18" t="str">
        <f t="shared" si="56"/>
        <v>NW</v>
      </c>
      <c r="AA169" s="18">
        <f t="shared" si="57"/>
        <v>17990.97</v>
      </c>
    </row>
    <row r="170" spans="1:27" x14ac:dyDescent="0.35">
      <c r="A170" s="39">
        <f>[1]EW!A36</f>
        <v>2024</v>
      </c>
      <c r="B170" s="5">
        <f>[1]EW!B36</f>
        <v>2555.6060000000002</v>
      </c>
      <c r="C170" s="5">
        <f>[1]EW!C36</f>
        <v>1575.819</v>
      </c>
      <c r="D170" s="5">
        <f>[1]EW!D36</f>
        <v>4048.556</v>
      </c>
      <c r="E170" s="5">
        <f>[1]EW!E36</f>
        <v>2140.0839999999998</v>
      </c>
      <c r="F170" s="5">
        <f>[1]EW!F36</f>
        <v>2107.5740000000001</v>
      </c>
      <c r="G170" s="5">
        <f>[1]EW!G36</f>
        <v>3673.8229999999999</v>
      </c>
      <c r="H170" s="31">
        <f>[1]EW!H36</f>
        <v>16101.462</v>
      </c>
      <c r="I170" s="5">
        <f>[1]EW!I36</f>
        <v>12427.638999999999</v>
      </c>
      <c r="J170" s="5">
        <f>[1]EW!J36</f>
        <v>71088.956999999995</v>
      </c>
      <c r="K170" s="5">
        <f>[1]EW!K36</f>
        <v>67415.134000000005</v>
      </c>
      <c r="L170" s="5">
        <f>[1]EW!L36</f>
        <v>11238.319</v>
      </c>
      <c r="M170" s="5">
        <f>[1]EW!M36</f>
        <v>13212.677</v>
      </c>
      <c r="N170" s="5">
        <f>[1]EW!N36</f>
        <v>703.76800000000003</v>
      </c>
      <c r="O170" s="5">
        <f>[1]EW!O36</f>
        <v>1857.0809999999999</v>
      </c>
      <c r="P170" s="5">
        <f>[1]EW!P36</f>
        <v>6274.17</v>
      </c>
      <c r="Q170" s="5">
        <f>[1]EW!Q36</f>
        <v>8006.3119999999999</v>
      </c>
      <c r="R170" s="5">
        <f>[1]EW!R36</f>
        <v>18025.987000000001</v>
      </c>
      <c r="S170" s="5">
        <f>[1]EW!S36</f>
        <v>4127.366</v>
      </c>
      <c r="T170" s="5">
        <f>[1]EW!T36</f>
        <v>1013.0940000000001</v>
      </c>
      <c r="U170" s="5">
        <f>[1]EW!U36</f>
        <v>2956.36</v>
      </c>
      <c r="V170" s="5">
        <f>[1]EW!V36</f>
        <v>83516.596000000005</v>
      </c>
      <c r="X170" s="18" t="str">
        <f t="shared" si="54"/>
        <v>HB</v>
      </c>
      <c r="Y170" s="18">
        <f t="shared" si="55"/>
        <v>703.76800000000003</v>
      </c>
      <c r="Z170" s="18" t="str">
        <f t="shared" si="56"/>
        <v>NW</v>
      </c>
      <c r="AA170" s="18">
        <f t="shared" si="57"/>
        <v>18025.987000000001</v>
      </c>
    </row>
    <row r="171" spans="1:27" x14ac:dyDescent="0.35">
      <c r="A171">
        <f>A170+1</f>
        <v>2025</v>
      </c>
      <c r="B171" s="5">
        <f>[1]EW!B37</f>
        <v>2554.0729999999999</v>
      </c>
      <c r="C171" s="5">
        <f>[1]EW!C37</f>
        <v>1570.1849999999999</v>
      </c>
      <c r="D171" s="5">
        <f>[1]EW!D37</f>
        <v>4028.7759999999998</v>
      </c>
      <c r="E171" s="5">
        <f>[1]EW!E37</f>
        <v>2126.1930000000002</v>
      </c>
      <c r="F171" s="5">
        <f>[1]EW!F37</f>
        <v>2089.5439999999999</v>
      </c>
      <c r="G171" s="5">
        <f>[1]EW!G37</f>
        <v>3693.7130000000002</v>
      </c>
      <c r="H171" s="31">
        <f>[1]EW!H37</f>
        <v>16062.484</v>
      </c>
      <c r="I171" s="5">
        <f>[1]EW!I37</f>
        <v>12368.771000000001</v>
      </c>
      <c r="J171" s="5">
        <f>[1]EW!J37</f>
        <v>71155.229000000007</v>
      </c>
      <c r="K171" s="5">
        <f>[1]EW!K37</f>
        <v>67461.516000000003</v>
      </c>
      <c r="L171" s="5">
        <f>[1]EW!L37</f>
        <v>11243.045</v>
      </c>
      <c r="M171" s="5">
        <f>[1]EW!M37</f>
        <v>13251.418</v>
      </c>
      <c r="N171" s="5">
        <f>[1]EW!N37</f>
        <v>705.4</v>
      </c>
      <c r="O171" s="5">
        <f>[1]EW!O37</f>
        <v>1865.6849999999999</v>
      </c>
      <c r="P171" s="5">
        <f>[1]EW!P37</f>
        <v>6279.9409999999998</v>
      </c>
      <c r="Q171" s="5">
        <f>[1]EW!Q37</f>
        <v>8002.8739999999998</v>
      </c>
      <c r="R171" s="5">
        <f>[1]EW!R37</f>
        <v>18018.891</v>
      </c>
      <c r="S171" s="5">
        <f>[1]EW!S37</f>
        <v>4124.9459999999999</v>
      </c>
      <c r="T171" s="5">
        <f>[1]EW!T37</f>
        <v>1009.56</v>
      </c>
      <c r="U171" s="5">
        <f>[1]EW!U37</f>
        <v>2959.7559999999999</v>
      </c>
      <c r="V171" s="5">
        <f>[1]EW!V37</f>
        <v>83524</v>
      </c>
      <c r="X171" s="18"/>
      <c r="Y171" s="18"/>
      <c r="Z171" s="18"/>
      <c r="AA171" s="18"/>
    </row>
    <row r="174" spans="1:27" x14ac:dyDescent="0.35">
      <c r="A174" s="4" t="s">
        <v>879</v>
      </c>
    </row>
    <row r="175" spans="1:27" x14ac:dyDescent="0.35">
      <c r="A175">
        <f t="shared" ref="A175:A180" si="58">A165</f>
        <v>2019</v>
      </c>
      <c r="B175" s="3">
        <f t="shared" ref="B175:V175" si="59">B165/$V165*100</f>
        <v>3.0374650411542947</v>
      </c>
      <c r="C175" s="3">
        <f t="shared" si="59"/>
        <v>1.9105170820472603</v>
      </c>
      <c r="D175" s="3">
        <f t="shared" si="59"/>
        <v>4.9255559578383714</v>
      </c>
      <c r="E175" s="3">
        <f t="shared" si="59"/>
        <v>2.6484334176943189</v>
      </c>
      <c r="F175" s="3">
        <f t="shared" si="59"/>
        <v>2.5928990062489872</v>
      </c>
      <c r="G175" s="3">
        <f t="shared" si="59"/>
        <v>4.3384697260635692</v>
      </c>
      <c r="H175" s="14">
        <f t="shared" si="59"/>
        <v>19.453340231046802</v>
      </c>
      <c r="I175" s="3">
        <f t="shared" si="59"/>
        <v>15.114870504983232</v>
      </c>
      <c r="J175" s="3">
        <f t="shared" si="59"/>
        <v>84.88512949501677</v>
      </c>
      <c r="K175" s="3">
        <f t="shared" si="59"/>
        <v>80.546659768953205</v>
      </c>
      <c r="L175" s="3">
        <f t="shared" si="59"/>
        <v>13.37166830938683</v>
      </c>
      <c r="M175" s="3">
        <f t="shared" si="59"/>
        <v>15.709872497974104</v>
      </c>
      <c r="N175" s="3">
        <f t="shared" si="59"/>
        <v>0.83927749379141325</v>
      </c>
      <c r="O175" s="3">
        <f t="shared" si="59"/>
        <v>2.1890942147841019</v>
      </c>
      <c r="P175" s="3">
        <f t="shared" si="59"/>
        <v>7.5022584918527269</v>
      </c>
      <c r="Q175" s="3">
        <f t="shared" si="59"/>
        <v>9.5818920958758174</v>
      </c>
      <c r="R175" s="3">
        <f t="shared" si="59"/>
        <v>21.685437697557973</v>
      </c>
      <c r="S175" s="3">
        <f t="shared" si="59"/>
        <v>4.9301397273576812</v>
      </c>
      <c r="T175" s="3">
        <f t="shared" si="59"/>
        <v>1.2207218108575633</v>
      </c>
      <c r="U175" s="3">
        <f t="shared" si="59"/>
        <v>3.5162974295149945</v>
      </c>
      <c r="V175" s="3">
        <f t="shared" si="59"/>
        <v>100</v>
      </c>
      <c r="X175" s="18" t="str">
        <f t="shared" ref="X175:X180" si="60">HLOOKUP(Y175,$L175:$U284,ROW(L$206)-ROW(X175)+1,0)</f>
        <v>HB</v>
      </c>
      <c r="Y175" s="98">
        <f t="shared" ref="Y175:Y180" si="61">MIN(L175:U175)</f>
        <v>0.83927749379141325</v>
      </c>
      <c r="Z175" s="18" t="str">
        <f t="shared" ref="Z175:Z180" si="62">HLOOKUP(AA175,$L175:$U284,ROW(N$206)-ROW(Z175)+1,0)</f>
        <v>NW</v>
      </c>
      <c r="AA175" s="98">
        <f t="shared" ref="AA175:AA180" si="63">MAX(L175:U175)</f>
        <v>21.685437697557973</v>
      </c>
    </row>
    <row r="176" spans="1:27" x14ac:dyDescent="0.35">
      <c r="A176">
        <f t="shared" si="58"/>
        <v>2020</v>
      </c>
      <c r="B176" s="3">
        <f t="shared" ref="B176:V176" si="64">B166/$V166*100</f>
        <v>3.0476132864577279</v>
      </c>
      <c r="C176" s="3">
        <f t="shared" si="64"/>
        <v>1.90617867730774</v>
      </c>
      <c r="D176" s="3">
        <f t="shared" si="64"/>
        <v>4.9119344827653801</v>
      </c>
      <c r="E176" s="3">
        <f t="shared" si="64"/>
        <v>2.6289605477047004</v>
      </c>
      <c r="F176" s="3">
        <f t="shared" si="64"/>
        <v>2.5799750211561343</v>
      </c>
      <c r="G176" s="3">
        <f t="shared" si="64"/>
        <v>4.3384470545787046</v>
      </c>
      <c r="H176" s="14">
        <f t="shared" si="64"/>
        <v>19.413109069970389</v>
      </c>
      <c r="I176" s="3">
        <f t="shared" si="64"/>
        <v>15.074662015391684</v>
      </c>
      <c r="J176" s="3">
        <f t="shared" si="64"/>
        <v>84.925337984608319</v>
      </c>
      <c r="K176" s="3">
        <f t="shared" si="64"/>
        <v>80.586890930029625</v>
      </c>
      <c r="L176" s="3">
        <f t="shared" si="64"/>
        <v>13.389231140197854</v>
      </c>
      <c r="M176" s="3">
        <f t="shared" si="64"/>
        <v>15.72438689828212</v>
      </c>
      <c r="N176" s="3">
        <f t="shared" si="64"/>
        <v>0.83997453726728877</v>
      </c>
      <c r="O176" s="3">
        <f t="shared" si="64"/>
        <v>2.1904859002595503</v>
      </c>
      <c r="P176" s="3">
        <f t="shared" si="64"/>
        <v>7.5050697219413234</v>
      </c>
      <c r="Q176" s="3">
        <f t="shared" si="64"/>
        <v>9.5811391671259898</v>
      </c>
      <c r="R176" s="3">
        <f t="shared" si="64"/>
        <v>21.675496420458444</v>
      </c>
      <c r="S176" s="3">
        <f t="shared" si="64"/>
        <v>4.9355152361121259</v>
      </c>
      <c r="T176" s="3">
        <f t="shared" si="64"/>
        <v>1.2199965324140565</v>
      </c>
      <c r="U176" s="3">
        <f t="shared" si="64"/>
        <v>3.5255953759708567</v>
      </c>
      <c r="V176" s="3">
        <f t="shared" si="64"/>
        <v>100</v>
      </c>
      <c r="X176" s="18" t="str">
        <f t="shared" si="60"/>
        <v>HB</v>
      </c>
      <c r="Y176" s="98">
        <f t="shared" si="61"/>
        <v>0.83997453726728877</v>
      </c>
      <c r="Z176" s="18" t="str">
        <f t="shared" si="62"/>
        <v>NW</v>
      </c>
      <c r="AA176" s="98">
        <f t="shared" si="63"/>
        <v>21.675496420458444</v>
      </c>
    </row>
    <row r="177" spans="1:27" x14ac:dyDescent="0.35">
      <c r="A177">
        <f t="shared" si="58"/>
        <v>2021</v>
      </c>
      <c r="B177" s="3">
        <f t="shared" ref="B177:V177" si="65">B167/$V167*100</f>
        <v>3.0573350356240478</v>
      </c>
      <c r="C177" s="3">
        <f t="shared" si="65"/>
        <v>1.903420190585206</v>
      </c>
      <c r="D177" s="3">
        <f t="shared" si="65"/>
        <v>4.8955692356956337</v>
      </c>
      <c r="E177" s="3">
        <f t="shared" si="65"/>
        <v>2.6114435421683559</v>
      </c>
      <c r="F177" s="3">
        <f t="shared" si="65"/>
        <v>2.5675491945739068</v>
      </c>
      <c r="G177" s="3">
        <f t="shared" si="65"/>
        <v>4.3331322794722178</v>
      </c>
      <c r="H177" s="14">
        <f t="shared" si="65"/>
        <v>19.368449478119366</v>
      </c>
      <c r="I177" s="3">
        <f t="shared" si="65"/>
        <v>15.035317198647149</v>
      </c>
      <c r="J177" s="3">
        <f t="shared" si="65"/>
        <v>84.964682801352851</v>
      </c>
      <c r="K177" s="3">
        <f t="shared" si="65"/>
        <v>80.631550521880641</v>
      </c>
      <c r="L177" s="3">
        <f t="shared" si="65"/>
        <v>13.410365305466657</v>
      </c>
      <c r="M177" s="3">
        <f t="shared" si="65"/>
        <v>15.737535290733495</v>
      </c>
      <c r="N177" s="3">
        <f t="shared" si="65"/>
        <v>0.84041863628795521</v>
      </c>
      <c r="O177" s="3">
        <f t="shared" si="65"/>
        <v>2.1898097401814649</v>
      </c>
      <c r="P177" s="3">
        <f t="shared" si="65"/>
        <v>7.4973231167921135</v>
      </c>
      <c r="Q177" s="3">
        <f t="shared" si="65"/>
        <v>9.5902557597321163</v>
      </c>
      <c r="R177" s="3">
        <f t="shared" si="65"/>
        <v>21.663233189029548</v>
      </c>
      <c r="S177" s="3">
        <f t="shared" si="65"/>
        <v>4.9423369428225357</v>
      </c>
      <c r="T177" s="3">
        <f t="shared" si="65"/>
        <v>1.2211875580312523</v>
      </c>
      <c r="U177" s="3">
        <f t="shared" si="65"/>
        <v>3.5390849828035047</v>
      </c>
      <c r="V177" s="3">
        <f t="shared" si="65"/>
        <v>100</v>
      </c>
      <c r="X177" s="18" t="str">
        <f t="shared" si="60"/>
        <v>HB</v>
      </c>
      <c r="Y177" s="98">
        <f t="shared" si="61"/>
        <v>0.84041863628795521</v>
      </c>
      <c r="Z177" s="18" t="str">
        <f t="shared" si="62"/>
        <v>NW</v>
      </c>
      <c r="AA177" s="98">
        <f t="shared" si="63"/>
        <v>21.663233189029548</v>
      </c>
    </row>
    <row r="178" spans="1:27" x14ac:dyDescent="0.35">
      <c r="A178">
        <f t="shared" si="58"/>
        <v>2022</v>
      </c>
      <c r="B178" s="3">
        <f t="shared" ref="B178:V178" si="66">B168/$V168*100</f>
        <v>3.0614072820198404</v>
      </c>
      <c r="C178" s="3">
        <f t="shared" si="66"/>
        <v>1.8983876029482865</v>
      </c>
      <c r="D178" s="3">
        <f t="shared" si="66"/>
        <v>4.8794718966476154</v>
      </c>
      <c r="E178" s="3">
        <f t="shared" si="66"/>
        <v>2.5947402922356058</v>
      </c>
      <c r="F178" s="3">
        <f t="shared" si="66"/>
        <v>2.5552246293134679</v>
      </c>
      <c r="G178" s="3">
        <f t="shared" si="66"/>
        <v>4.3527135211373409</v>
      </c>
      <c r="H178" s="14">
        <f t="shared" si="66"/>
        <v>19.341945224302158</v>
      </c>
      <c r="I178" s="3">
        <f t="shared" si="66"/>
        <v>14.989231703164815</v>
      </c>
      <c r="J178" s="3">
        <f t="shared" si="66"/>
        <v>85.010768296835181</v>
      </c>
      <c r="K178" s="3">
        <f t="shared" si="66"/>
        <v>80.658054775697849</v>
      </c>
      <c r="L178" s="3">
        <f t="shared" si="66"/>
        <v>13.430277489328033</v>
      </c>
      <c r="M178" s="3">
        <f t="shared" si="66"/>
        <v>15.756481637430584</v>
      </c>
      <c r="N178" s="3">
        <f t="shared" si="66"/>
        <v>0.83848281761750076</v>
      </c>
      <c r="O178" s="3">
        <f t="shared" si="66"/>
        <v>2.1962781702983061</v>
      </c>
      <c r="P178" s="3">
        <f t="shared" si="66"/>
        <v>7.4966708793119539</v>
      </c>
      <c r="Q178" s="3">
        <f t="shared" si="66"/>
        <v>9.5999626799209494</v>
      </c>
      <c r="R178" s="3">
        <f t="shared" si="66"/>
        <v>21.634763653635737</v>
      </c>
      <c r="S178" s="3">
        <f t="shared" si="66"/>
        <v>4.9442428325455321</v>
      </c>
      <c r="T178" s="3">
        <f t="shared" si="66"/>
        <v>1.219677132848576</v>
      </c>
      <c r="U178" s="3">
        <f t="shared" si="66"/>
        <v>3.5412174827606675</v>
      </c>
      <c r="V178" s="3">
        <f t="shared" si="66"/>
        <v>100</v>
      </c>
      <c r="X178" s="18" t="str">
        <f t="shared" si="60"/>
        <v>HB</v>
      </c>
      <c r="Y178" s="98">
        <f t="shared" si="61"/>
        <v>0.83848281761750076</v>
      </c>
      <c r="Z178" s="18" t="str">
        <f t="shared" si="62"/>
        <v>NW</v>
      </c>
      <c r="AA178" s="98">
        <f t="shared" si="63"/>
        <v>21.634763653635737</v>
      </c>
    </row>
    <row r="179" spans="1:27" x14ac:dyDescent="0.35">
      <c r="A179">
        <f t="shared" si="58"/>
        <v>2023</v>
      </c>
      <c r="B179" s="3">
        <f t="shared" ref="B179:V179" si="67">B169/$V169*100</f>
        <v>3.0614663990035358</v>
      </c>
      <c r="C179" s="3">
        <f t="shared" si="67"/>
        <v>1.8935004922780705</v>
      </c>
      <c r="D179" s="3">
        <f t="shared" si="67"/>
        <v>4.8654826354810474</v>
      </c>
      <c r="E179" s="3">
        <f t="shared" si="67"/>
        <v>2.5783109705939844</v>
      </c>
      <c r="F179" s="3">
        <f t="shared" si="67"/>
        <v>2.5416246949699168</v>
      </c>
      <c r="G179" s="3">
        <f t="shared" si="67"/>
        <v>4.3795608781879141</v>
      </c>
      <c r="H179" s="14">
        <f t="shared" si="67"/>
        <v>19.319946070514469</v>
      </c>
      <c r="I179" s="3">
        <f t="shared" si="67"/>
        <v>14.940385192326556</v>
      </c>
      <c r="J179" s="3">
        <f t="shared" si="67"/>
        <v>85.059614807673441</v>
      </c>
      <c r="K179" s="3">
        <f t="shared" si="67"/>
        <v>80.680053929485524</v>
      </c>
      <c r="L179" s="3">
        <f t="shared" si="67"/>
        <v>13.44650876267692</v>
      </c>
      <c r="M179" s="3">
        <f t="shared" si="67"/>
        <v>15.777708760967176</v>
      </c>
      <c r="N179" s="3">
        <f t="shared" si="67"/>
        <v>0.83951237834321324</v>
      </c>
      <c r="O179" s="3">
        <f t="shared" si="67"/>
        <v>2.2117856008187178</v>
      </c>
      <c r="P179" s="3">
        <f t="shared" si="67"/>
        <v>7.5068368485621146</v>
      </c>
      <c r="Q179" s="3">
        <f t="shared" si="67"/>
        <v>9.5999548646547783</v>
      </c>
      <c r="R179" s="3">
        <f t="shared" si="67"/>
        <v>21.601102410876035</v>
      </c>
      <c r="S179" s="3">
        <f t="shared" si="67"/>
        <v>4.9429626568293266</v>
      </c>
      <c r="T179" s="3">
        <f t="shared" si="67"/>
        <v>1.2162349838859543</v>
      </c>
      <c r="U179" s="3">
        <f t="shared" si="67"/>
        <v>3.5374466618712965</v>
      </c>
      <c r="V179" s="3">
        <f t="shared" si="67"/>
        <v>100</v>
      </c>
      <c r="X179" s="18" t="str">
        <f t="shared" si="60"/>
        <v>HB</v>
      </c>
      <c r="Y179" s="98">
        <f t="shared" si="61"/>
        <v>0.83951237834321324</v>
      </c>
      <c r="Z179" s="18" t="str">
        <f t="shared" si="62"/>
        <v>NW</v>
      </c>
      <c r="AA179" s="98">
        <f t="shared" si="63"/>
        <v>21.601102410876035</v>
      </c>
    </row>
    <row r="180" spans="1:27" x14ac:dyDescent="0.35">
      <c r="A180">
        <f t="shared" si="58"/>
        <v>2024</v>
      </c>
      <c r="B180" s="3">
        <f t="shared" ref="B180:V181" si="68">B170/$V170*100</f>
        <v>3.0599977997187531</v>
      </c>
      <c r="C180" s="3">
        <f t="shared" si="68"/>
        <v>1.886833366628113</v>
      </c>
      <c r="D180" s="3">
        <f t="shared" si="68"/>
        <v>4.8476065763025105</v>
      </c>
      <c r="E180" s="3">
        <f t="shared" si="68"/>
        <v>2.5624655487635053</v>
      </c>
      <c r="F180" s="3">
        <f t="shared" si="68"/>
        <v>2.5235391538227923</v>
      </c>
      <c r="G180" s="3">
        <f t="shared" si="68"/>
        <v>4.398913720094626</v>
      </c>
      <c r="H180" s="14">
        <f t="shared" si="68"/>
        <v>19.279356165330299</v>
      </c>
      <c r="I180" s="3">
        <f t="shared" si="68"/>
        <v>14.880442445235673</v>
      </c>
      <c r="J180" s="3">
        <f t="shared" si="68"/>
        <v>85.119557554764313</v>
      </c>
      <c r="K180" s="3">
        <f t="shared" si="68"/>
        <v>80.720643834669701</v>
      </c>
      <c r="L180" s="3">
        <f t="shared" si="68"/>
        <v>13.456390152682946</v>
      </c>
      <c r="M180" s="3">
        <f t="shared" si="68"/>
        <v>15.820420889759443</v>
      </c>
      <c r="N180" s="3">
        <f t="shared" si="68"/>
        <v>0.84266844400602736</v>
      </c>
      <c r="O180" s="3">
        <f t="shared" si="68"/>
        <v>2.2236071498891068</v>
      </c>
      <c r="P180" s="3">
        <f t="shared" si="68"/>
        <v>7.5124829081874926</v>
      </c>
      <c r="Q180" s="3">
        <f t="shared" si="68"/>
        <v>9.5864922464033366</v>
      </c>
      <c r="R180" s="3">
        <f t="shared" si="68"/>
        <v>21.583718522244368</v>
      </c>
      <c r="S180" s="3">
        <f t="shared" si="68"/>
        <v>4.9419710544716171</v>
      </c>
      <c r="T180" s="3">
        <f t="shared" si="68"/>
        <v>1.213045129377639</v>
      </c>
      <c r="U180" s="3">
        <f t="shared" si="68"/>
        <v>3.5398473376477178</v>
      </c>
      <c r="V180" s="3">
        <f t="shared" si="68"/>
        <v>100</v>
      </c>
      <c r="X180" s="18" t="str">
        <f t="shared" si="60"/>
        <v>HB</v>
      </c>
      <c r="Y180" s="98">
        <f t="shared" si="61"/>
        <v>0.84266844400602736</v>
      </c>
      <c r="Z180" s="18" t="str">
        <f t="shared" si="62"/>
        <v>NW</v>
      </c>
      <c r="AA180" s="98">
        <f t="shared" si="63"/>
        <v>21.583718522244368</v>
      </c>
    </row>
    <row r="181" spans="1:27" x14ac:dyDescent="0.35">
      <c r="A181">
        <f>A180+1</f>
        <v>2025</v>
      </c>
      <c r="B181" s="3">
        <f t="shared" si="68"/>
        <v>3.0578911450601023</v>
      </c>
      <c r="C181" s="3">
        <f t="shared" si="68"/>
        <v>1.8799207413438053</v>
      </c>
      <c r="D181" s="3">
        <f t="shared" si="68"/>
        <v>4.8234950433408352</v>
      </c>
      <c r="E181" s="3">
        <f t="shared" si="68"/>
        <v>2.5456072506106033</v>
      </c>
      <c r="F181" s="3">
        <f t="shared" si="68"/>
        <v>2.5017288444040036</v>
      </c>
      <c r="G181" s="3">
        <f t="shared" si="68"/>
        <v>4.4223372922752748</v>
      </c>
      <c r="H181" s="14">
        <f t="shared" si="68"/>
        <v>19.230980317034625</v>
      </c>
      <c r="I181" s="3">
        <f t="shared" si="68"/>
        <v>14.808643024759352</v>
      </c>
      <c r="J181" s="3">
        <f t="shared" si="68"/>
        <v>85.191356975240666</v>
      </c>
      <c r="K181" s="3">
        <f t="shared" si="68"/>
        <v>80.769019682965379</v>
      </c>
      <c r="L181" s="3">
        <f t="shared" si="68"/>
        <v>13.460855562473062</v>
      </c>
      <c r="M181" s="3">
        <f t="shared" si="68"/>
        <v>15.865401561227909</v>
      </c>
      <c r="N181" s="3">
        <f t="shared" si="68"/>
        <v>0.84454767491978344</v>
      </c>
      <c r="O181" s="3">
        <f t="shared" si="68"/>
        <v>2.2337112686174034</v>
      </c>
      <c r="P181" s="3">
        <f t="shared" si="68"/>
        <v>7.5187263541018154</v>
      </c>
      <c r="Q181" s="3">
        <f t="shared" si="68"/>
        <v>9.5815262678990472</v>
      </c>
      <c r="R181" s="3">
        <f t="shared" si="68"/>
        <v>21.57330946793736</v>
      </c>
      <c r="S181" s="3">
        <f t="shared" si="68"/>
        <v>4.9386356017432114</v>
      </c>
      <c r="T181" s="3">
        <f t="shared" si="68"/>
        <v>1.2087064795747329</v>
      </c>
      <c r="U181" s="3">
        <f t="shared" si="68"/>
        <v>3.5435994444710501</v>
      </c>
      <c r="V181" s="3">
        <f t="shared" si="68"/>
        <v>100</v>
      </c>
      <c r="X181" s="18"/>
      <c r="Y181" s="98"/>
      <c r="Z181" s="18"/>
      <c r="AA181" s="98"/>
    </row>
    <row r="184" spans="1:27" x14ac:dyDescent="0.35">
      <c r="A184" s="4" t="s">
        <v>478</v>
      </c>
    </row>
    <row r="185" spans="1:27" x14ac:dyDescent="0.35">
      <c r="A185">
        <f>[1]EW!A107</f>
        <v>2019</v>
      </c>
      <c r="B185" s="5">
        <f>[1]EW!B69</f>
        <v>1448.308</v>
      </c>
      <c r="C185" s="5">
        <f>[1]EW!C69</f>
        <v>909.41200000000003</v>
      </c>
      <c r="D185" s="5">
        <f>[1]EW!D69</f>
        <v>2278.3074999999999</v>
      </c>
      <c r="E185" s="5">
        <f>[1]EW!E69</f>
        <v>1240.7429999999999</v>
      </c>
      <c r="F185" s="5">
        <f>[1]EW!F69</f>
        <v>1218.6224999999999</v>
      </c>
      <c r="G185" s="5">
        <f>[1]EW!G69</f>
        <v>2228.9254999999998</v>
      </c>
      <c r="H185" s="31">
        <f>[1]EW!H69</f>
        <v>9324.3184999999994</v>
      </c>
      <c r="I185" s="5">
        <f>[1]EW!I69</f>
        <v>7095.393</v>
      </c>
      <c r="J185" s="5">
        <f>[1]EW!J69</f>
        <v>42186.823999999993</v>
      </c>
      <c r="K185" s="5">
        <f>[1]EW!K69</f>
        <v>39957.898499999996</v>
      </c>
      <c r="L185" s="5">
        <f>[1]EW!L69</f>
        <v>6660.5524999999998</v>
      </c>
      <c r="M185" s="5">
        <f>[1]EW!M69</f>
        <v>7882.9965000000002</v>
      </c>
      <c r="N185" s="5">
        <f>[1]EW!N69</f>
        <v>418.83199999999999</v>
      </c>
      <c r="O185" s="5">
        <f>[1]EW!O69</f>
        <v>1135.1600000000001</v>
      </c>
      <c r="P185" s="5">
        <f>[1]EW!P69</f>
        <v>3735.973</v>
      </c>
      <c r="Q185" s="5">
        <f>[1]EW!Q69</f>
        <v>4663.0664999999999</v>
      </c>
      <c r="R185" s="5">
        <f>[1]EW!R69</f>
        <v>10741.407999999999</v>
      </c>
      <c r="S185" s="5">
        <f>[1]EW!S69</f>
        <v>2428.1889999999999</v>
      </c>
      <c r="T185" s="5">
        <f>[1]EW!T69</f>
        <v>599.11300000000006</v>
      </c>
      <c r="U185" s="5">
        <f>[1]EW!U69</f>
        <v>1692.6079999999999</v>
      </c>
      <c r="V185" s="5">
        <f>[1]EW!V69</f>
        <v>49282.21699999999</v>
      </c>
      <c r="X185" s="18" t="str">
        <f>HLOOKUP(Y185,$L185:$U284,ROW(L$206)-ROW(X185)+1,0)</f>
        <v>HB</v>
      </c>
      <c r="Y185" s="18">
        <f t="shared" ref="Y185:Y189" si="69">MIN(L185:U185)</f>
        <v>418.83199999999999</v>
      </c>
      <c r="Z185" s="18" t="str">
        <f>HLOOKUP(AA185,$L185:$U284,ROW(N$206)-ROW(Z185)+1,0)</f>
        <v>NW</v>
      </c>
      <c r="AA185" s="18">
        <f t="shared" ref="AA185:AA189" si="70">MAX(L185:U185)</f>
        <v>10741.407999999999</v>
      </c>
    </row>
    <row r="186" spans="1:27" x14ac:dyDescent="0.35">
      <c r="A186">
        <f>[1]EW!A108</f>
        <v>2020</v>
      </c>
      <c r="B186" s="5">
        <f>[1]EW!B70</f>
        <v>1439.0329999999999</v>
      </c>
      <c r="C186" s="5">
        <f>[1]EW!C70</f>
        <v>895.97550000000001</v>
      </c>
      <c r="D186" s="5">
        <f>[1]EW!D70</f>
        <v>2254.5625</v>
      </c>
      <c r="E186" s="5">
        <f>[1]EW!E70</f>
        <v>1218.3985</v>
      </c>
      <c r="F186" s="5">
        <f>[1]EW!F70</f>
        <v>1199.047</v>
      </c>
      <c r="G186" s="5">
        <f>[1]EW!G70</f>
        <v>2221.6464999999998</v>
      </c>
      <c r="H186" s="31">
        <f>[1]EW!H70</f>
        <v>9228.6630000000005</v>
      </c>
      <c r="I186" s="5">
        <f>[1]EW!I70</f>
        <v>7007.0164999999997</v>
      </c>
      <c r="J186" s="5">
        <f>[1]EW!J70</f>
        <v>42042.956000000006</v>
      </c>
      <c r="K186" s="5">
        <f>[1]EW!K70</f>
        <v>39821.309500000003</v>
      </c>
      <c r="L186" s="5">
        <f>[1]EW!L70</f>
        <v>6641.9750000000004</v>
      </c>
      <c r="M186" s="5">
        <f>[1]EW!M70</f>
        <v>7857.049</v>
      </c>
      <c r="N186" s="5">
        <f>[1]EW!N70</f>
        <v>417.76249999999999</v>
      </c>
      <c r="O186" s="5">
        <f>[1]EW!O70</f>
        <v>1134.027</v>
      </c>
      <c r="P186" s="5">
        <f>[1]EW!P70</f>
        <v>3724.5410000000002</v>
      </c>
      <c r="Q186" s="5">
        <f>[1]EW!Q70</f>
        <v>4645.2034999999996</v>
      </c>
      <c r="R186" s="5">
        <f>[1]EW!R70</f>
        <v>10695.635</v>
      </c>
      <c r="S186" s="5">
        <f>[1]EW!S70</f>
        <v>2417.3690000000001</v>
      </c>
      <c r="T186" s="5">
        <f>[1]EW!T70</f>
        <v>594.79999999999995</v>
      </c>
      <c r="U186" s="5">
        <f>[1]EW!U70</f>
        <v>1692.9475</v>
      </c>
      <c r="V186" s="5">
        <f>[1]EW!V70</f>
        <v>49049.972500000003</v>
      </c>
      <c r="X186" s="18" t="str">
        <f>HLOOKUP(Y186,$L186:$U285,ROW(L$206)-ROW(X186)+1,0)</f>
        <v>HB</v>
      </c>
      <c r="Y186" s="18">
        <f t="shared" si="69"/>
        <v>417.76249999999999</v>
      </c>
      <c r="Z186" s="18" t="str">
        <f>HLOOKUP(AA186,$L186:$U285,ROW(N$206)-ROW(Z186)+1,0)</f>
        <v>NW</v>
      </c>
      <c r="AA186" s="18">
        <f t="shared" si="70"/>
        <v>10695.635</v>
      </c>
    </row>
    <row r="187" spans="1:27" x14ac:dyDescent="0.35">
      <c r="A187">
        <f>[1]EW!A109</f>
        <v>2021</v>
      </c>
      <c r="B187" s="5">
        <f>[1]EW!B71</f>
        <v>1429.979</v>
      </c>
      <c r="C187" s="5">
        <f>[1]EW!C71</f>
        <v>884.553</v>
      </c>
      <c r="D187" s="5">
        <f>[1]EW!D71</f>
        <v>2232.9245000000001</v>
      </c>
      <c r="E187" s="5">
        <f>[1]EW!E71</f>
        <v>1198.9614999999999</v>
      </c>
      <c r="F187" s="5">
        <f>[1]EW!F71</f>
        <v>1181.7494999999999</v>
      </c>
      <c r="G187" s="5">
        <f>[1]EW!G71</f>
        <v>2211.9319999999998</v>
      </c>
      <c r="H187" s="31">
        <f>[1]EW!H71</f>
        <v>9140.0995000000003</v>
      </c>
      <c r="I187" s="5">
        <f>[1]EW!I71</f>
        <v>6928.1674999999996</v>
      </c>
      <c r="J187" s="5">
        <f>[1]EW!J71</f>
        <v>41840.737500000003</v>
      </c>
      <c r="K187" s="5">
        <f>[1]EW!K71</f>
        <v>39628.805500000002</v>
      </c>
      <c r="L187" s="5">
        <f>[1]EW!L71</f>
        <v>6611.7929999999997</v>
      </c>
      <c r="M187" s="5">
        <f>[1]EW!M71</f>
        <v>7818.3710000000001</v>
      </c>
      <c r="N187" s="5">
        <f>[1]EW!N71</f>
        <v>415.69749999999999</v>
      </c>
      <c r="O187" s="5">
        <f>[1]EW!O71</f>
        <v>1131.4235000000001</v>
      </c>
      <c r="P187" s="5">
        <f>[1]EW!P71</f>
        <v>3701.2489999999998</v>
      </c>
      <c r="Q187" s="5">
        <f>[1]EW!Q71</f>
        <v>4626.3564999999999</v>
      </c>
      <c r="R187" s="5">
        <f>[1]EW!R71</f>
        <v>10636.093500000001</v>
      </c>
      <c r="S187" s="5">
        <f>[1]EW!S71</f>
        <v>2403.9245000000001</v>
      </c>
      <c r="T187" s="5">
        <f>[1]EW!T71</f>
        <v>590.64700000000005</v>
      </c>
      <c r="U187" s="5">
        <f>[1]EW!U71</f>
        <v>1693.25</v>
      </c>
      <c r="V187" s="5">
        <f>[1]EW!V71</f>
        <v>48768.904999999999</v>
      </c>
      <c r="X187" s="18" t="str">
        <f>HLOOKUP(Y187,$L187:$U286,ROW(L$206)-ROW(X187)+1,0)</f>
        <v>HB</v>
      </c>
      <c r="Y187" s="18">
        <f t="shared" si="69"/>
        <v>415.69749999999999</v>
      </c>
      <c r="Z187" s="18" t="str">
        <f>HLOOKUP(AA187,$L187:$U286,ROW(N$206)-ROW(Z187)+1,0)</f>
        <v>NW</v>
      </c>
      <c r="AA187" s="18">
        <f t="shared" si="70"/>
        <v>10636.093500000001</v>
      </c>
    </row>
    <row r="188" spans="1:27" x14ac:dyDescent="0.35">
      <c r="A188">
        <f>[1]EW!A110</f>
        <v>2022</v>
      </c>
      <c r="B188" s="5">
        <f>[1]EW!B72</f>
        <v>1431.329</v>
      </c>
      <c r="C188" s="5">
        <f>[1]EW!C72</f>
        <v>880.29549999999995</v>
      </c>
      <c r="D188" s="5">
        <f>[1]EW!D72</f>
        <v>2232.3200000000002</v>
      </c>
      <c r="E188" s="5">
        <f>[1]EW!E72</f>
        <v>1191.9645</v>
      </c>
      <c r="F188" s="5">
        <f>[1]EW!F72</f>
        <v>1176.635</v>
      </c>
      <c r="G188" s="5">
        <f>[1]EW!G72</f>
        <v>2238.8775000000001</v>
      </c>
      <c r="H188" s="31">
        <f>[1]EW!H72</f>
        <v>9151.4215000000004</v>
      </c>
      <c r="I188" s="5">
        <f>[1]EW!I72</f>
        <v>6912.5439999999999</v>
      </c>
      <c r="J188" s="5">
        <f>[1]EW!J72</f>
        <v>41974.010000000009</v>
      </c>
      <c r="K188" s="5">
        <f>[1]EW!K72</f>
        <v>39735.132500000007</v>
      </c>
      <c r="L188" s="5">
        <f>[1]EW!L72</f>
        <v>6632.6980000000003</v>
      </c>
      <c r="M188" s="5">
        <f>[1]EW!M72</f>
        <v>7845.0815000000002</v>
      </c>
      <c r="N188" s="5">
        <f>[1]EW!N72</f>
        <v>415.69850000000002</v>
      </c>
      <c r="O188" s="5">
        <f>[1]EW!O72</f>
        <v>1141.8030000000001</v>
      </c>
      <c r="P188" s="5">
        <f>[1]EW!P72</f>
        <v>3709.1010000000001</v>
      </c>
      <c r="Q188" s="5">
        <f>[1]EW!Q72</f>
        <v>4643.8100000000004</v>
      </c>
      <c r="R188" s="5">
        <f>[1]EW!R72</f>
        <v>10649.8015</v>
      </c>
      <c r="S188" s="5">
        <f>[1]EW!S72</f>
        <v>2406.6444999999999</v>
      </c>
      <c r="T188" s="5">
        <f>[1]EW!T72</f>
        <v>589.63250000000005</v>
      </c>
      <c r="U188" s="5">
        <f>[1]EW!U72</f>
        <v>1700.8620000000001</v>
      </c>
      <c r="V188" s="5">
        <f>[1]EW!V72</f>
        <v>48886.554000000011</v>
      </c>
      <c r="X188" s="18" t="str">
        <f>HLOOKUP(Y188,$L188:$U287,ROW(L$206)-ROW(X188)+1,0)</f>
        <v>HB</v>
      </c>
      <c r="Y188" s="18">
        <f t="shared" si="69"/>
        <v>415.69850000000002</v>
      </c>
      <c r="Z188" s="18" t="str">
        <f>HLOOKUP(AA188,$L188:$U287,ROW(N$206)-ROW(Z188)+1,0)</f>
        <v>NW</v>
      </c>
      <c r="AA188" s="18">
        <f t="shared" si="70"/>
        <v>10649.8015</v>
      </c>
    </row>
    <row r="189" spans="1:27" x14ac:dyDescent="0.35">
      <c r="A189">
        <f>[1]EW!A111</f>
        <v>2023</v>
      </c>
      <c r="B189" s="5">
        <f>[1]EW!B73</f>
        <v>1436.095</v>
      </c>
      <c r="C189" s="5">
        <f>[1]EW!C73</f>
        <v>878.91099999999994</v>
      </c>
      <c r="D189" s="5">
        <f>[1]EW!D73</f>
        <v>2240.8310000000001</v>
      </c>
      <c r="E189" s="5">
        <f>[1]EW!E73</f>
        <v>1188.5664999999999</v>
      </c>
      <c r="F189" s="5">
        <f>[1]EW!F73</f>
        <v>1174.463</v>
      </c>
      <c r="G189" s="5">
        <f>[1]EW!G73</f>
        <v>2277.8620000000001</v>
      </c>
      <c r="H189" s="31">
        <f>[1]EW!H73</f>
        <v>9196.7284999999993</v>
      </c>
      <c r="I189" s="5">
        <f>[1]EW!I73</f>
        <v>6918.8664999999992</v>
      </c>
      <c r="J189" s="5">
        <f>[1]EW!J73</f>
        <v>42235.494000000006</v>
      </c>
      <c r="K189" s="5">
        <f>[1]EW!K73</f>
        <v>39957.632000000005</v>
      </c>
      <c r="L189" s="5">
        <f>[1]EW!L73</f>
        <v>6674.8784999999998</v>
      </c>
      <c r="M189" s="5">
        <f>[1]EW!M73</f>
        <v>7895.1364999999996</v>
      </c>
      <c r="N189" s="5">
        <f>[1]EW!N73</f>
        <v>419.13299999999998</v>
      </c>
      <c r="O189" s="5">
        <f>[1]EW!O73</f>
        <v>1161.2719999999999</v>
      </c>
      <c r="P189" s="5">
        <f>[1]EW!P73</f>
        <v>3733.5520000000001</v>
      </c>
      <c r="Q189" s="5">
        <f>[1]EW!Q73</f>
        <v>4669.5015000000003</v>
      </c>
      <c r="R189" s="5">
        <f>[1]EW!R73</f>
        <v>10689.731</v>
      </c>
      <c r="S189" s="5">
        <f>[1]EW!S73</f>
        <v>2414.9755</v>
      </c>
      <c r="T189" s="5">
        <f>[1]EW!T73</f>
        <v>588.9325</v>
      </c>
      <c r="U189" s="5">
        <f>[1]EW!U73</f>
        <v>1710.5195000000001</v>
      </c>
      <c r="V189" s="5">
        <f>[1]EW!V73</f>
        <v>49154.360500000003</v>
      </c>
      <c r="X189" s="18" t="str">
        <f>HLOOKUP(Y189,$L189:$U288,ROW(L$206)-ROW(X189)+1,0)</f>
        <v>HB</v>
      </c>
      <c r="Y189" s="18">
        <f t="shared" si="69"/>
        <v>419.13299999999998</v>
      </c>
      <c r="Z189" s="18" t="str">
        <f>HLOOKUP(AA189,$L189:$U288,ROW(N$206)-ROW(Z189)+1,0)</f>
        <v>NW</v>
      </c>
      <c r="AA189" s="18">
        <f t="shared" si="70"/>
        <v>10689.731</v>
      </c>
    </row>
    <row r="190" spans="1:27" x14ac:dyDescent="0.35">
      <c r="A190">
        <f>A189+1</f>
        <v>2024</v>
      </c>
      <c r="B190" s="5">
        <f>[1]EW!B74</f>
        <v>1429.1679999999999</v>
      </c>
      <c r="C190" s="5">
        <f>[1]EW!C74</f>
        <v>870.21749999999997</v>
      </c>
      <c r="D190" s="5">
        <f>[1]EW!D74</f>
        <v>2232.4189999999999</v>
      </c>
      <c r="E190" s="5">
        <f>[1]EW!E74</f>
        <v>1177.2670000000001</v>
      </c>
      <c r="F190" s="5">
        <f>[1]EW!F74</f>
        <v>1161.5035</v>
      </c>
      <c r="G190" s="5">
        <f>[1]EW!G74</f>
        <v>2294.3895000000002</v>
      </c>
      <c r="H190" s="31">
        <f>[1]EW!H74</f>
        <v>9164.9645</v>
      </c>
      <c r="I190" s="5">
        <f>[1]EW!I74</f>
        <v>6870.5749999999998</v>
      </c>
      <c r="J190" s="5">
        <f>[1]EW!J74</f>
        <v>42204.482999999993</v>
      </c>
      <c r="K190" s="5">
        <f>[1]EW!K74</f>
        <v>39910.093499999995</v>
      </c>
      <c r="L190" s="5">
        <f>[1]EW!L74</f>
        <v>6666.5619999999999</v>
      </c>
      <c r="M190" s="5">
        <f>[1]EW!M74</f>
        <v>7900.9645</v>
      </c>
      <c r="N190" s="5">
        <f>[1]EW!N74</f>
        <v>421.23700000000002</v>
      </c>
      <c r="O190" s="5">
        <f>[1]EW!O74</f>
        <v>1171.098</v>
      </c>
      <c r="P190" s="5">
        <f>[1]EW!P74</f>
        <v>3731.3150000000001</v>
      </c>
      <c r="Q190" s="5">
        <f>[1]EW!Q74</f>
        <v>4654.6035000000002</v>
      </c>
      <c r="R190" s="5">
        <f>[1]EW!R74</f>
        <v>10662.983</v>
      </c>
      <c r="S190" s="5">
        <f>[1]EW!S74</f>
        <v>2406.1489999999999</v>
      </c>
      <c r="T190" s="5">
        <f>[1]EW!T74</f>
        <v>583.83299999999997</v>
      </c>
      <c r="U190" s="5">
        <f>[1]EW!U74</f>
        <v>1711.3485000000001</v>
      </c>
      <c r="V190" s="5">
        <f>[1]EW!V74</f>
        <v>49075.05799999999</v>
      </c>
    </row>
    <row r="191" spans="1:27" x14ac:dyDescent="0.35">
      <c r="A191">
        <f>A190+1</f>
        <v>2025</v>
      </c>
      <c r="B191" s="5">
        <f>[1]EW!B75</f>
        <v>1421.3920000000001</v>
      </c>
      <c r="C191" s="5">
        <f>[1]EW!C75</f>
        <v>872.92499999999995</v>
      </c>
      <c r="D191" s="5">
        <f>[1]EW!D75</f>
        <v>2213.6165000000001</v>
      </c>
      <c r="E191" s="5">
        <f>[1]EW!E75</f>
        <v>1161.328</v>
      </c>
      <c r="F191" s="5">
        <f>[1]EW!F75</f>
        <v>1143.413</v>
      </c>
      <c r="G191" s="5">
        <f>[1]EW!G75</f>
        <v>2340.7130000000002</v>
      </c>
      <c r="H191" s="31">
        <f>[1]EW!H75</f>
        <v>9153.3875000000007</v>
      </c>
      <c r="I191" s="5">
        <f>[1]EW!I75</f>
        <v>6812.674500000001</v>
      </c>
      <c r="J191" s="5">
        <f>[1]EW!J75</f>
        <v>42242.987500000003</v>
      </c>
      <c r="K191" s="5">
        <f>[1]EW!K75</f>
        <v>39902.2745</v>
      </c>
      <c r="L191" s="5">
        <f>[1]EW!L75</f>
        <v>6667.929000000001</v>
      </c>
      <c r="M191" s="5">
        <f>[1]EW!M75</f>
        <v>7953.5964999999987</v>
      </c>
      <c r="N191" s="5">
        <f>[1]EW!N75</f>
        <v>415.59550000000013</v>
      </c>
      <c r="O191" s="5">
        <f>[1]EW!O75</f>
        <v>1179.9485</v>
      </c>
      <c r="P191" s="5">
        <f>[1]EW!P75</f>
        <v>3750.0205000000005</v>
      </c>
      <c r="Q191" s="5">
        <f>[1]EW!Q75</f>
        <v>4675.2160000000013</v>
      </c>
      <c r="R191" s="5">
        <f>[1]EW!R75</f>
        <v>10585.342500000001</v>
      </c>
      <c r="S191" s="5">
        <f>[1]EW!S75</f>
        <v>2400.0484999999999</v>
      </c>
      <c r="T191" s="5">
        <f>[1]EW!T75</f>
        <v>567.39149999999995</v>
      </c>
      <c r="U191" s="5">
        <f>[1]EW!U75</f>
        <v>1707.1859999999999</v>
      </c>
      <c r="V191" s="5">
        <f>[1]EW!V75</f>
        <v>49055.662000000004</v>
      </c>
    </row>
    <row r="206" spans="12:21" x14ac:dyDescent="0.35">
      <c r="L206" t="s">
        <v>297</v>
      </c>
      <c r="M206" t="s">
        <v>298</v>
      </c>
      <c r="N206" t="s">
        <v>299</v>
      </c>
      <c r="O206" t="s">
        <v>300</v>
      </c>
      <c r="P206" t="s">
        <v>301</v>
      </c>
      <c r="Q206" t="s">
        <v>302</v>
      </c>
      <c r="R206" t="s">
        <v>303</v>
      </c>
      <c r="S206" t="s">
        <v>304</v>
      </c>
      <c r="T206" t="s">
        <v>305</v>
      </c>
      <c r="U206" t="s">
        <v>306</v>
      </c>
    </row>
  </sheetData>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3C7D-24A3-4B62-BD4F-4F18C27259FA}">
  <sheetPr codeName="Tabelle47"/>
  <dimension ref="A1:XFD141"/>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28" width="10.81640625" style="57"/>
    <col min="29" max="32" width="10.81640625" style="40"/>
    <col min="33" max="35" width="10.81640625" style="57"/>
  </cols>
  <sheetData>
    <row r="1" spans="1:25" ht="29" x14ac:dyDescent="0.35">
      <c r="A1" s="4" t="s">
        <v>479</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Bevölkerung!A3&amp;", "&amp;I4</f>
        <v>Zahl der Einwohner, 1991=100, 2025</v>
      </c>
    </row>
    <row r="4" spans="1:25" x14ac:dyDescent="0.35">
      <c r="I4" s="57">
        <f>Bevölkerung!A10</f>
        <v>2025</v>
      </c>
      <c r="J4" s="57">
        <f>Bevölkerung!B10</f>
        <v>99.778025631359242</v>
      </c>
      <c r="K4" s="57">
        <f>Bevölkerung!C10</f>
        <v>82.330539668157883</v>
      </c>
      <c r="L4" s="57">
        <f>Bevölkerung!D10</f>
        <v>85.364918767447634</v>
      </c>
      <c r="M4" s="57">
        <f>Bevölkerung!E10</f>
        <v>74.663753897455877</v>
      </c>
      <c r="N4" s="57">
        <f>Bevölkerung!F10</f>
        <v>80.657319183955806</v>
      </c>
    </row>
    <row r="5" spans="1:25" x14ac:dyDescent="0.35">
      <c r="O5" s="57">
        <f>Bevölkerung!G10</f>
        <v>107.49515375707874</v>
      </c>
    </row>
    <row r="6" spans="1:25" x14ac:dyDescent="0.35">
      <c r="P6" s="57">
        <f>Bevölkerung!L10</f>
        <v>113.5203245801971</v>
      </c>
      <c r="Q6" s="57">
        <f>Bevölkerung!M10</f>
        <v>115.05127221369777</v>
      </c>
      <c r="R6" s="57">
        <f>Bevölkerung!N10</f>
        <v>103.36424687262343</v>
      </c>
      <c r="S6" s="57">
        <f>Bevölkerung!O10</f>
        <v>112.47549356502616</v>
      </c>
      <c r="T6" s="57">
        <f>Bevölkerung!P10</f>
        <v>108.31495871229552</v>
      </c>
      <c r="U6" s="57">
        <f>Bevölkerung!Q10</f>
        <v>107.74385289629271</v>
      </c>
      <c r="V6" s="57">
        <f>Bevölkerung!R10</f>
        <v>103.43024976842999</v>
      </c>
      <c r="W6" s="57">
        <f>Bevölkerung!S10</f>
        <v>108.77703738102602</v>
      </c>
      <c r="X6" s="57">
        <f>Bevölkerung!T10</f>
        <v>93.959843977294611</v>
      </c>
      <c r="Y6" s="57">
        <f>Bevölkerung!U10</f>
        <v>112.27855875554754</v>
      </c>
    </row>
    <row r="7" spans="1:25" x14ac:dyDescent="0.35">
      <c r="J7" s="57">
        <f>Bevölkerung!H10</f>
        <v>88.935105352423122</v>
      </c>
      <c r="K7" s="57">
        <f>J7</f>
        <v>88.935105352423122</v>
      </c>
      <c r="L7" s="57">
        <f t="shared" ref="L7:O7" si="0">K7</f>
        <v>88.935105352423122</v>
      </c>
      <c r="M7" s="57">
        <f t="shared" si="0"/>
        <v>88.935105352423122</v>
      </c>
      <c r="N7" s="57">
        <f t="shared" si="0"/>
        <v>88.935105352423122</v>
      </c>
      <c r="O7" s="57">
        <f t="shared" si="0"/>
        <v>88.935105352423122</v>
      </c>
    </row>
    <row r="8" spans="1:25" x14ac:dyDescent="0.35">
      <c r="P8" s="57">
        <f>Bevölkerung!K10</f>
        <v>108.96266418290355</v>
      </c>
      <c r="Q8" s="57">
        <f t="shared" ref="Q8:Y8" si="1">P8</f>
        <v>108.96266418290355</v>
      </c>
      <c r="R8" s="57">
        <f t="shared" si="1"/>
        <v>108.96266418290355</v>
      </c>
      <c r="S8" s="57">
        <f t="shared" si="1"/>
        <v>108.96266418290355</v>
      </c>
      <c r="T8" s="57">
        <f t="shared" si="1"/>
        <v>108.96266418290355</v>
      </c>
      <c r="U8" s="57">
        <f t="shared" si="1"/>
        <v>108.96266418290355</v>
      </c>
      <c r="V8" s="57">
        <f t="shared" si="1"/>
        <v>108.96266418290355</v>
      </c>
      <c r="W8" s="57">
        <f t="shared" si="1"/>
        <v>108.96266418290355</v>
      </c>
      <c r="X8" s="57">
        <f t="shared" si="1"/>
        <v>108.96266418290355</v>
      </c>
      <c r="Y8" s="57">
        <f t="shared" si="1"/>
        <v>108.96266418290355</v>
      </c>
    </row>
    <row r="11" spans="1:25" x14ac:dyDescent="0.35">
      <c r="I11" s="57" t="str">
        <f>Bevölkerung!A13&amp;", "&amp;I12</f>
        <v>Zahl der erwerbsfähigen Einwohner 1991=100, 2025</v>
      </c>
    </row>
    <row r="12" spans="1:25" x14ac:dyDescent="0.35">
      <c r="I12" s="59">
        <f>Bevölkerung!A20</f>
        <v>2025</v>
      </c>
      <c r="J12" s="57">
        <f>Bevölkerung!B20</f>
        <v>89.299522505395785</v>
      </c>
      <c r="K12" s="57">
        <f>Bevölkerung!C20</f>
        <v>74.286599076417801</v>
      </c>
      <c r="L12" s="57">
        <f>Bevölkerung!D20</f>
        <v>77.353989954293723</v>
      </c>
      <c r="M12" s="57">
        <f>Bevölkerung!E20</f>
        <v>65.969313680184499</v>
      </c>
      <c r="N12" s="57">
        <f>Bevölkerung!F20</f>
        <v>71.843847492571427</v>
      </c>
    </row>
    <row r="13" spans="1:25" x14ac:dyDescent="0.35">
      <c r="O13" s="57">
        <f>Bevölkerung!G20</f>
        <v>103.88624738478431</v>
      </c>
    </row>
    <row r="14" spans="1:25" x14ac:dyDescent="0.35">
      <c r="P14" s="57">
        <f>Bevölkerung!L20</f>
        <v>102.36142109190358</v>
      </c>
      <c r="Q14" s="57">
        <f>Bevölkerung!M20</f>
        <v>108.52231069241888</v>
      </c>
      <c r="R14" s="57">
        <f>Bevölkerung!N20</f>
        <v>94.756281242280068</v>
      </c>
      <c r="S14" s="57">
        <f>Bevölkerung!O20</f>
        <v>109.1590265035</v>
      </c>
      <c r="T14" s="57">
        <f>Bevölkerung!P20</f>
        <v>100.31785233218007</v>
      </c>
      <c r="U14" s="57">
        <f>Bevölkerung!Q20</f>
        <v>99.828490907950524</v>
      </c>
      <c r="V14" s="57">
        <f>Bevölkerung!R20</f>
        <v>94.918867833848211</v>
      </c>
      <c r="W14" s="57">
        <f>Bevölkerung!S20</f>
        <v>100.38403341171515</v>
      </c>
      <c r="X14" s="57">
        <f>Bevölkerung!T20</f>
        <v>81.772464731863749</v>
      </c>
      <c r="Y14" s="57">
        <f>Bevölkerung!U20</f>
        <v>101.44049790158137</v>
      </c>
    </row>
    <row r="15" spans="1:25" x14ac:dyDescent="0.35">
      <c r="J15" s="57">
        <f>Bevölkerung!H20</f>
        <v>81.482643442437151</v>
      </c>
      <c r="K15" s="57">
        <f>J15</f>
        <v>81.482643442437151</v>
      </c>
      <c r="L15" s="57">
        <f t="shared" ref="L15" si="2">K15</f>
        <v>81.482643442437151</v>
      </c>
      <c r="M15" s="57">
        <f t="shared" ref="M15" si="3">L15</f>
        <v>81.482643442437151</v>
      </c>
      <c r="N15" s="57">
        <f t="shared" ref="N15" si="4">M15</f>
        <v>81.482643442437151</v>
      </c>
      <c r="O15" s="57">
        <f t="shared" ref="O15" si="5">N15</f>
        <v>81.482643442437151</v>
      </c>
    </row>
    <row r="16" spans="1:25" x14ac:dyDescent="0.35">
      <c r="P16" s="57">
        <f>Bevölkerung!K20</f>
        <v>100.5001616328524</v>
      </c>
      <c r="Q16" s="57">
        <f t="shared" ref="Q16" si="6">P16</f>
        <v>100.5001616328524</v>
      </c>
      <c r="R16" s="57">
        <f t="shared" ref="R16" si="7">Q16</f>
        <v>100.5001616328524</v>
      </c>
      <c r="S16" s="57">
        <f t="shared" ref="S16" si="8">R16</f>
        <v>100.5001616328524</v>
      </c>
      <c r="T16" s="57">
        <f t="shared" ref="T16" si="9">S16</f>
        <v>100.5001616328524</v>
      </c>
      <c r="U16" s="57">
        <f t="shared" ref="U16" si="10">T16</f>
        <v>100.5001616328524</v>
      </c>
      <c r="V16" s="57">
        <f t="shared" ref="V16" si="11">U16</f>
        <v>100.5001616328524</v>
      </c>
      <c r="W16" s="57">
        <f t="shared" ref="W16" si="12">V16</f>
        <v>100.5001616328524</v>
      </c>
      <c r="X16" s="57">
        <f t="shared" ref="X16" si="13">W16</f>
        <v>100.5001616328524</v>
      </c>
      <c r="Y16" s="57">
        <f t="shared" ref="Y16" si="14">X16</f>
        <v>100.5001616328524</v>
      </c>
    </row>
    <row r="17" spans="9:25 16384:16384" x14ac:dyDescent="0.35">
      <c r="P17" s="57">
        <f>Bevölkerung!K21</f>
        <v>0</v>
      </c>
      <c r="Q17" s="57">
        <f t="shared" ref="Q17:Y17" si="15">P17</f>
        <v>0</v>
      </c>
      <c r="R17" s="57">
        <f t="shared" si="15"/>
        <v>0</v>
      </c>
      <c r="S17" s="57">
        <f t="shared" si="15"/>
        <v>0</v>
      </c>
      <c r="T17" s="57">
        <f t="shared" si="15"/>
        <v>0</v>
      </c>
      <c r="U17" s="57">
        <f t="shared" si="15"/>
        <v>0</v>
      </c>
      <c r="V17" s="57">
        <f t="shared" si="15"/>
        <v>0</v>
      </c>
      <c r="W17" s="57">
        <f t="shared" si="15"/>
        <v>0</v>
      </c>
      <c r="X17" s="57">
        <f t="shared" si="15"/>
        <v>0</v>
      </c>
      <c r="Y17" s="57">
        <f t="shared" si="15"/>
        <v>0</v>
      </c>
    </row>
    <row r="19" spans="9:25 16384:16384" x14ac:dyDescent="0.35">
      <c r="I19" s="57" t="str">
        <f>Bevölkerung!A23&amp;", "&amp;I20</f>
        <v>Ausländer in % der Bevölkerung insgesamt, 2024</v>
      </c>
    </row>
    <row r="20" spans="9:25 16384:16384" x14ac:dyDescent="0.35">
      <c r="I20" s="59">
        <f>Bevölkerung!A29</f>
        <v>2024</v>
      </c>
      <c r="J20" s="59">
        <f>Bevölkerung!B29</f>
        <v>7.0341828904768571</v>
      </c>
      <c r="K20" s="59">
        <f>Bevölkerung!C29</f>
        <v>6.1621290262396888</v>
      </c>
      <c r="L20" s="59">
        <f>Bevölkerung!D29</f>
        <v>7.9260111506423518</v>
      </c>
      <c r="M20" s="59">
        <f>Bevölkerung!E29</f>
        <v>7.3895697552058701</v>
      </c>
      <c r="N20" s="59">
        <f>Bevölkerung!F29</f>
        <v>8.1432016147475714</v>
      </c>
    </row>
    <row r="21" spans="9:25 16384:16384" x14ac:dyDescent="0.35">
      <c r="O21" s="59">
        <f>Bevölkerung!G29</f>
        <v>22.178205101334495</v>
      </c>
    </row>
    <row r="22" spans="9:25 16384:16384" x14ac:dyDescent="0.35">
      <c r="P22" s="57">
        <f>Bevölkerung!L29</f>
        <v>18.085213633818366</v>
      </c>
      <c r="Q22" s="57">
        <f>Bevölkerung!M29</f>
        <v>15.511232129567688</v>
      </c>
      <c r="R22" s="57">
        <f>Bevölkerung!N29</f>
        <v>22.533846381193804</v>
      </c>
      <c r="S22" s="57">
        <f>Bevölkerung!O29</f>
        <v>19.073966079024014</v>
      </c>
      <c r="T22" s="57">
        <f>Bevölkerung!P29</f>
        <v>18.269476281324863</v>
      </c>
      <c r="U22" s="57">
        <f>Bevölkerung!Q29</f>
        <v>11.541731074182469</v>
      </c>
      <c r="V22" s="57">
        <f>Bevölkerung!R29</f>
        <v>15.67489203226431</v>
      </c>
      <c r="W22" s="57">
        <f>Bevölkerung!S29</f>
        <v>13.728925421200833</v>
      </c>
      <c r="X22" s="57">
        <f>Bevölkerung!T29</f>
        <v>14.911745603073356</v>
      </c>
      <c r="Y22" s="57">
        <f>Bevölkerung!U29</f>
        <v>10.147613957704744</v>
      </c>
    </row>
    <row r="23" spans="9:25 16384:16384" x14ac:dyDescent="0.35">
      <c r="J23" s="57">
        <f>Bevölkerung!H29</f>
        <v>10.820843473716858</v>
      </c>
      <c r="K23" s="57">
        <f>J23</f>
        <v>10.820843473716858</v>
      </c>
      <c r="L23" s="57">
        <f t="shared" ref="L23:O23" si="16">K23</f>
        <v>10.820843473716858</v>
      </c>
      <c r="M23" s="57">
        <f t="shared" si="16"/>
        <v>10.820843473716858</v>
      </c>
      <c r="N23" s="57">
        <f t="shared" si="16"/>
        <v>10.820843473716858</v>
      </c>
      <c r="O23" s="57">
        <f t="shared" si="16"/>
        <v>10.820843473716858</v>
      </c>
    </row>
    <row r="24" spans="9:25 16384:16384" x14ac:dyDescent="0.35">
      <c r="P24" s="57">
        <f>Bevölkerung!K29</f>
        <v>15.587479214978641</v>
      </c>
      <c r="Q24" s="57">
        <f t="shared" ref="Q24:Y24" si="17">P24</f>
        <v>15.587479214978641</v>
      </c>
      <c r="R24" s="57">
        <f t="shared" si="17"/>
        <v>15.587479214978641</v>
      </c>
      <c r="S24" s="57">
        <f t="shared" si="17"/>
        <v>15.587479214978641</v>
      </c>
      <c r="T24" s="57">
        <f t="shared" si="17"/>
        <v>15.587479214978641</v>
      </c>
      <c r="U24" s="57">
        <f t="shared" si="17"/>
        <v>15.587479214978641</v>
      </c>
      <c r="V24" s="57">
        <f t="shared" si="17"/>
        <v>15.587479214978641</v>
      </c>
      <c r="W24" s="57">
        <f t="shared" si="17"/>
        <v>15.587479214978641</v>
      </c>
      <c r="X24" s="57">
        <f t="shared" si="17"/>
        <v>15.587479214978641</v>
      </c>
      <c r="Y24" s="57">
        <f t="shared" si="17"/>
        <v>15.587479214978641</v>
      </c>
    </row>
    <row r="27" spans="9:25 16384:16384" x14ac:dyDescent="0.35">
      <c r="I27" s="57" t="str">
        <f>Bevölkerung!A32&amp;", "&amp;I28</f>
        <v>Anteil Schutzsuchende an der Bevölkerung insg., 2023</v>
      </c>
    </row>
    <row r="28" spans="9:25 16384:16384" x14ac:dyDescent="0.35">
      <c r="I28" s="59">
        <f>Bevölkerung!A37</f>
        <v>2023</v>
      </c>
      <c r="J28" s="59">
        <f>Bevölkerung!B37</f>
        <v>2.97</v>
      </c>
      <c r="K28" s="59">
        <f>Bevölkerung!C37</f>
        <v>3.17</v>
      </c>
      <c r="L28" s="59">
        <f>Bevölkerung!D37</f>
        <v>3.23</v>
      </c>
      <c r="M28" s="59">
        <f>Bevölkerung!E37</f>
        <v>3.48</v>
      </c>
      <c r="N28" s="59">
        <f>Bevölkerung!F37</f>
        <v>3.21</v>
      </c>
      <c r="XFD28" s="7"/>
    </row>
    <row r="29" spans="9:25 16384:16384" x14ac:dyDescent="0.35">
      <c r="O29" s="59">
        <f>Bevölkerung!G37</f>
        <v>5.23</v>
      </c>
    </row>
    <row r="30" spans="9:25 16384:16384" x14ac:dyDescent="0.35">
      <c r="P30" s="57">
        <f>Bevölkerung!L37</f>
        <v>3.29</v>
      </c>
      <c r="Q30" s="57">
        <f>Bevölkerung!M37</f>
        <v>2.92</v>
      </c>
      <c r="R30" s="57">
        <f>Bevölkerung!N37</f>
        <v>6.32</v>
      </c>
      <c r="S30" s="57">
        <f>Bevölkerung!O37</f>
        <v>5.12</v>
      </c>
      <c r="T30" s="57">
        <f>Bevölkerung!P37</f>
        <v>4.32</v>
      </c>
      <c r="U30" s="57">
        <f>Bevölkerung!Q37</f>
        <v>4.21</v>
      </c>
      <c r="V30" s="57">
        <f>Bevölkerung!R37</f>
        <v>4.33</v>
      </c>
      <c r="W30" s="57">
        <f>Bevölkerung!S37</f>
        <v>3.35</v>
      </c>
      <c r="X30" s="57">
        <f>Bevölkerung!T37</f>
        <v>5.09</v>
      </c>
      <c r="Y30" s="57">
        <f>Bevölkerung!U37</f>
        <v>3.77</v>
      </c>
    </row>
    <row r="31" spans="9:25 16384:16384" x14ac:dyDescent="0.35">
      <c r="J31" s="57">
        <f>Bevölkerung!H37</f>
        <v>3.67</v>
      </c>
      <c r="K31" s="57">
        <f>J31</f>
        <v>3.67</v>
      </c>
      <c r="L31" s="57">
        <f t="shared" ref="L31:O31" si="18">K31</f>
        <v>3.67</v>
      </c>
      <c r="M31" s="57">
        <f t="shared" si="18"/>
        <v>3.67</v>
      </c>
      <c r="N31" s="57">
        <f t="shared" si="18"/>
        <v>3.67</v>
      </c>
      <c r="O31" s="57">
        <f t="shared" si="18"/>
        <v>3.67</v>
      </c>
    </row>
    <row r="32" spans="9:25 16384:16384" x14ac:dyDescent="0.35">
      <c r="P32" s="57">
        <f>Bevölkerung!K37</f>
        <v>3.83</v>
      </c>
      <c r="Q32" s="57">
        <f t="shared" ref="Q32:Y32" si="19">P32</f>
        <v>3.83</v>
      </c>
      <c r="R32" s="57">
        <f t="shared" si="19"/>
        <v>3.83</v>
      </c>
      <c r="S32" s="57">
        <f t="shared" si="19"/>
        <v>3.83</v>
      </c>
      <c r="T32" s="57">
        <f t="shared" si="19"/>
        <v>3.83</v>
      </c>
      <c r="U32" s="57">
        <f t="shared" si="19"/>
        <v>3.83</v>
      </c>
      <c r="V32" s="57">
        <f t="shared" si="19"/>
        <v>3.83</v>
      </c>
      <c r="W32" s="57">
        <f t="shared" si="19"/>
        <v>3.83</v>
      </c>
      <c r="X32" s="57">
        <f t="shared" si="19"/>
        <v>3.83</v>
      </c>
      <c r="Y32" s="57">
        <f t="shared" si="19"/>
        <v>3.83</v>
      </c>
    </row>
    <row r="35" spans="9:25" x14ac:dyDescent="0.35">
      <c r="I35" s="57" t="str">
        <f>Bevölkerung!A42&amp;", "&amp;I36</f>
        <v>Wanderungssaldo insg. je 1.000 Einwohner (negative Werte=Nettoabwanderung), 2024</v>
      </c>
    </row>
    <row r="36" spans="9:25" x14ac:dyDescent="0.35">
      <c r="I36" s="59">
        <f>Bevölkerung!A48</f>
        <v>2024</v>
      </c>
      <c r="J36" s="59">
        <f>Bevölkerung!B48</f>
        <v>8.8546513038394803</v>
      </c>
      <c r="K36" s="59">
        <f>Bevölkerung!C48</f>
        <v>6.7932928845254441</v>
      </c>
      <c r="L36" s="59">
        <f>Bevölkerung!D48</f>
        <v>5.0971259876360859</v>
      </c>
      <c r="M36" s="59">
        <f>Bevölkerung!E48</f>
        <v>6.0193898931070002</v>
      </c>
      <c r="N36" s="59">
        <f>Bevölkerung!F48</f>
        <v>2.1422735334560019</v>
      </c>
    </row>
    <row r="37" spans="9:25" x14ac:dyDescent="0.35">
      <c r="I37" s="59"/>
      <c r="O37" s="59">
        <f>Bevölkerung!G48</f>
        <v>7.3784175231087623</v>
      </c>
    </row>
    <row r="38" spans="9:25" x14ac:dyDescent="0.35">
      <c r="P38" s="57">
        <f>Bevölkerung!L48</f>
        <v>3.3528145979839157</v>
      </c>
      <c r="Q38" s="57">
        <f>Bevölkerung!M48</f>
        <v>5.8567994964230188</v>
      </c>
      <c r="R38" s="57">
        <f>Bevölkerung!N48</f>
        <v>6.1838560434688699</v>
      </c>
      <c r="S38" s="57">
        <f>Bevölkerung!O48</f>
        <v>6.7121466430381878</v>
      </c>
      <c r="T38" s="57">
        <f>Bevölkerung!P48</f>
        <v>4.8911648871484195</v>
      </c>
      <c r="U38" s="57">
        <f>Bevölkerung!Q48</f>
        <v>4.3023554415566121</v>
      </c>
      <c r="V38" s="57">
        <f>Bevölkerung!R48</f>
        <v>4.6528381497223981</v>
      </c>
      <c r="W38" s="57">
        <f>Bevölkerung!S48</f>
        <v>5.3641959545143321</v>
      </c>
      <c r="X38" s="57">
        <f>Bevölkerung!T48</f>
        <v>5.0380320088757804</v>
      </c>
      <c r="Y38" s="57">
        <f>Bevölkerung!U48</f>
        <v>7.9753480631587488</v>
      </c>
    </row>
    <row r="39" spans="9:25" x14ac:dyDescent="0.35">
      <c r="J39" s="59">
        <f>Bevölkerung!H48</f>
        <v>6.1158421514766799</v>
      </c>
      <c r="K39" s="59">
        <f>J39</f>
        <v>6.1158421514766799</v>
      </c>
      <c r="L39" s="57">
        <f>K39</f>
        <v>6.1158421514766799</v>
      </c>
      <c r="M39" s="57">
        <f>L39</f>
        <v>6.1158421514766799</v>
      </c>
      <c r="N39" s="57">
        <f>M39</f>
        <v>6.1158421514766799</v>
      </c>
      <c r="O39" s="57">
        <f>N39</f>
        <v>6.1158421514766799</v>
      </c>
    </row>
    <row r="40" spans="9:25" x14ac:dyDescent="0.35">
      <c r="P40" s="57">
        <f>Bevölkerung!K48</f>
        <v>4.9203936908291244</v>
      </c>
      <c r="Q40" s="57">
        <f t="shared" ref="Q40:Y40" si="20">P40</f>
        <v>4.9203936908291244</v>
      </c>
      <c r="R40" s="57">
        <f t="shared" si="20"/>
        <v>4.9203936908291244</v>
      </c>
      <c r="S40" s="57">
        <f t="shared" si="20"/>
        <v>4.9203936908291244</v>
      </c>
      <c r="T40" s="57">
        <f t="shared" si="20"/>
        <v>4.9203936908291244</v>
      </c>
      <c r="U40" s="57">
        <f t="shared" si="20"/>
        <v>4.9203936908291244</v>
      </c>
      <c r="V40" s="57">
        <f t="shared" si="20"/>
        <v>4.9203936908291244</v>
      </c>
      <c r="W40" s="57">
        <f t="shared" si="20"/>
        <v>4.9203936908291244</v>
      </c>
      <c r="X40" s="57">
        <f t="shared" si="20"/>
        <v>4.9203936908291244</v>
      </c>
      <c r="Y40" s="57">
        <f t="shared" si="20"/>
        <v>4.9203936908291244</v>
      </c>
    </row>
    <row r="45" spans="9:25" x14ac:dyDescent="0.35">
      <c r="I45" s="57" t="str">
        <f>Bevölkerung!A51&amp;", "&amp;I46</f>
        <v>Wanderungssaldo gegenüber Inland je 1.000 Einwohner (negative Werte=Nettoabwanderung), 2024</v>
      </c>
    </row>
    <row r="46" spans="9:25" x14ac:dyDescent="0.35">
      <c r="I46" s="59">
        <f>Bevölkerung!A57</f>
        <v>2024</v>
      </c>
      <c r="J46" s="59">
        <f>Bevölkerung!B57</f>
        <v>4.8696864853189412</v>
      </c>
      <c r="K46" s="59">
        <f>Bevölkerung!C57</f>
        <v>2.1867993722629313</v>
      </c>
      <c r="L46" s="59">
        <f>Bevölkerung!D57</f>
        <v>0.64689731351128643</v>
      </c>
      <c r="M46" s="59">
        <f>Bevölkerung!E57</f>
        <v>-3.7381710250625681E-3</v>
      </c>
      <c r="N46" s="59">
        <f>Bevölkerung!F57</f>
        <v>-2.6433235558988675</v>
      </c>
    </row>
    <row r="47" spans="9:25" x14ac:dyDescent="0.35">
      <c r="O47" s="59">
        <f>Bevölkerung!G57</f>
        <v>-4.0162522799819156</v>
      </c>
      <c r="S47" s="60"/>
    </row>
    <row r="48" spans="9:25" x14ac:dyDescent="0.35">
      <c r="P48" s="59">
        <f>Bevölkerung!L57</f>
        <v>-0.25226192636105099</v>
      </c>
      <c r="Q48" s="59">
        <f>Bevölkerung!M57</f>
        <v>0.72203384673673621</v>
      </c>
      <c r="R48" s="59">
        <f>Bevölkerung!N57</f>
        <v>-4.2229825738027307</v>
      </c>
      <c r="S48" s="59">
        <f>Bevölkerung!O57</f>
        <v>-1.3025818475338449</v>
      </c>
      <c r="T48" s="59">
        <f>Bevölkerung!P57</f>
        <v>-0.79914952894167679</v>
      </c>
      <c r="U48" s="59">
        <f>Bevölkerung!Q57</f>
        <v>9.8921950580991597E-2</v>
      </c>
      <c r="V48" s="59">
        <f>Bevölkerung!R57</f>
        <v>-0.27593495989983791</v>
      </c>
      <c r="W48" s="59">
        <f>Bevölkerung!S57</f>
        <v>0.26942122409304142</v>
      </c>
      <c r="X48" s="59">
        <f>Bevölkerung!T57</f>
        <v>-0.35929538621292789</v>
      </c>
      <c r="Y48" s="59">
        <f>Bevölkerung!U57</f>
        <v>3.0300775277706369</v>
      </c>
    </row>
    <row r="49" spans="9:25" x14ac:dyDescent="0.35">
      <c r="J49" s="60">
        <f>Bevölkerung!H57</f>
        <v>-0.11328163864871402</v>
      </c>
      <c r="K49" s="60">
        <f>J49</f>
        <v>-0.11328163864871402</v>
      </c>
      <c r="L49" s="57">
        <f t="shared" ref="L49:O49" si="21">K49</f>
        <v>-0.11328163864871402</v>
      </c>
      <c r="M49" s="57">
        <f t="shared" si="21"/>
        <v>-0.11328163864871402</v>
      </c>
      <c r="N49" s="57">
        <f t="shared" si="21"/>
        <v>-0.11328163864871402</v>
      </c>
      <c r="O49" s="57">
        <f t="shared" si="21"/>
        <v>-0.11328163864871402</v>
      </c>
    </row>
    <row r="50" spans="9:25" x14ac:dyDescent="0.35">
      <c r="P50" s="60">
        <f>Bevölkerung!K57</f>
        <v>2.7056239330474369E-2</v>
      </c>
      <c r="Q50" s="60">
        <f t="shared" ref="Q50:Y50" si="22">P50</f>
        <v>2.7056239330474369E-2</v>
      </c>
      <c r="R50" s="57">
        <f t="shared" si="22"/>
        <v>2.7056239330474369E-2</v>
      </c>
      <c r="S50" s="57">
        <f t="shared" si="22"/>
        <v>2.7056239330474369E-2</v>
      </c>
      <c r="T50" s="57">
        <f t="shared" si="22"/>
        <v>2.7056239330474369E-2</v>
      </c>
      <c r="U50" s="57">
        <f t="shared" si="22"/>
        <v>2.7056239330474369E-2</v>
      </c>
      <c r="V50" s="57">
        <f t="shared" si="22"/>
        <v>2.7056239330474369E-2</v>
      </c>
      <c r="W50" s="57">
        <f t="shared" si="22"/>
        <v>2.7056239330474369E-2</v>
      </c>
      <c r="X50" s="57">
        <f t="shared" si="22"/>
        <v>2.7056239330474369E-2</v>
      </c>
      <c r="Y50" s="57">
        <f t="shared" si="22"/>
        <v>2.7056239330474369E-2</v>
      </c>
    </row>
    <row r="52" spans="9:25" x14ac:dyDescent="0.35">
      <c r="I52" s="57" t="str">
        <f>Bevölkerung!A60&amp;", "&amp;I53</f>
        <v>Wanderungssaldo gegenüber Ausland je 1.000 Einwohner (negative Werte=Nettoabwanderung), 2024</v>
      </c>
    </row>
    <row r="53" spans="9:25" x14ac:dyDescent="0.35">
      <c r="I53" s="57">
        <f>Bevölkerung!A66</f>
        <v>2024</v>
      </c>
      <c r="J53" s="57">
        <f>Bevölkerung!B66</f>
        <v>3.9849648185205386</v>
      </c>
      <c r="K53" s="57">
        <f>Bevölkerung!C66</f>
        <v>4.6064935122625128</v>
      </c>
      <c r="L53" s="57">
        <f>Bevölkerung!D66</f>
        <v>4.4502286741247987</v>
      </c>
      <c r="M53" s="57">
        <f>Bevölkerung!E66</f>
        <v>6.0231280641320621</v>
      </c>
      <c r="N53" s="57">
        <f>Bevölkerung!F66</f>
        <v>4.7855970893548694</v>
      </c>
    </row>
    <row r="54" spans="9:25" x14ac:dyDescent="0.35">
      <c r="O54" s="57">
        <f>Bevölkerung!G66</f>
        <v>11.394669803090677</v>
      </c>
    </row>
    <row r="55" spans="9:25" x14ac:dyDescent="0.35">
      <c r="P55" s="57">
        <f>Bevölkerung!L66</f>
        <v>3.6050765243449665</v>
      </c>
      <c r="Q55" s="57">
        <f>Bevölkerung!M66</f>
        <v>5.1347656496862824</v>
      </c>
      <c r="R55" s="57">
        <f>Bevölkerung!N66</f>
        <v>10.4068386172716</v>
      </c>
      <c r="S55" s="57">
        <f>Bevölkerung!O66</f>
        <v>8.0147284905720326</v>
      </c>
      <c r="T55" s="57">
        <f>Bevölkerung!P66</f>
        <v>5.6903144160900965</v>
      </c>
      <c r="U55" s="57">
        <f>Bevölkerung!Q66</f>
        <v>4.2034334909756206</v>
      </c>
      <c r="V55" s="57">
        <f>Bevölkerung!R66</f>
        <v>4.9287731096222354</v>
      </c>
      <c r="W55" s="57">
        <f>Bevölkerung!S66</f>
        <v>5.0947747304212907</v>
      </c>
      <c r="X55" s="57">
        <f>Bevölkerung!T66</f>
        <v>5.3973273950887082</v>
      </c>
      <c r="Y55" s="57">
        <f>Bevölkerung!U66</f>
        <v>4.9452705353881123</v>
      </c>
    </row>
    <row r="56" spans="9:25" x14ac:dyDescent="0.35">
      <c r="J56" s="57">
        <f>Bevölkerung!H66</f>
        <v>6.229123790125394</v>
      </c>
      <c r="K56" s="57">
        <f t="shared" ref="K56:O56" si="23">J56</f>
        <v>6.229123790125394</v>
      </c>
      <c r="L56" s="57">
        <f t="shared" si="23"/>
        <v>6.229123790125394</v>
      </c>
      <c r="M56" s="57">
        <f t="shared" si="23"/>
        <v>6.229123790125394</v>
      </c>
      <c r="N56" s="57">
        <f t="shared" si="23"/>
        <v>6.229123790125394</v>
      </c>
      <c r="O56" s="57">
        <f t="shared" si="23"/>
        <v>6.229123790125394</v>
      </c>
    </row>
    <row r="57" spans="9:25" x14ac:dyDescent="0.35">
      <c r="P57" s="57">
        <f>Bevölkerung!K66</f>
        <v>4.8933374514986498</v>
      </c>
      <c r="Q57" s="57">
        <f t="shared" ref="Q57:Y57" si="24">P57</f>
        <v>4.8933374514986498</v>
      </c>
      <c r="R57" s="57">
        <f t="shared" si="24"/>
        <v>4.8933374514986498</v>
      </c>
      <c r="S57" s="57">
        <f t="shared" si="24"/>
        <v>4.8933374514986498</v>
      </c>
      <c r="T57" s="57">
        <f t="shared" si="24"/>
        <v>4.8933374514986498</v>
      </c>
      <c r="U57" s="57">
        <f t="shared" si="24"/>
        <v>4.8933374514986498</v>
      </c>
      <c r="V57" s="57">
        <f t="shared" si="24"/>
        <v>4.8933374514986498</v>
      </c>
      <c r="W57" s="57">
        <f t="shared" si="24"/>
        <v>4.8933374514986498</v>
      </c>
      <c r="X57" s="57">
        <f t="shared" si="24"/>
        <v>4.8933374514986498</v>
      </c>
      <c r="Y57" s="57">
        <f t="shared" si="24"/>
        <v>4.8933374514986498</v>
      </c>
    </row>
    <row r="59" spans="9:25" x14ac:dyDescent="0.35">
      <c r="I59" s="57" t="str">
        <f>Bevölkerung!A109&amp;", "&amp;I60</f>
        <v>Saldo der natürlichen Bevölkerungsentwicklung (Geburten ./. Sterbefälle) je 1.000 Einwohner (ohne Zensuskorrektur), 2024</v>
      </c>
    </row>
    <row r="60" spans="9:25" x14ac:dyDescent="0.35">
      <c r="I60" s="57">
        <f>Bevölkerung!A115</f>
        <v>2024</v>
      </c>
      <c r="J60" s="57">
        <f>Bevölkerung!B115</f>
        <v>-7.82475858954784</v>
      </c>
      <c r="K60" s="57">
        <f>Bevölkerung!C115</f>
        <v>-9.3138869375226481</v>
      </c>
      <c r="L60" s="57">
        <f>Bevölkerung!D115</f>
        <v>-7.9739541703264081</v>
      </c>
      <c r="M60" s="57">
        <f>Bevölkerung!E115</f>
        <v>-10.119228964844371</v>
      </c>
      <c r="N60" s="57">
        <f>Bevölkerung!F115</f>
        <v>-8.825312895300474</v>
      </c>
    </row>
    <row r="61" spans="9:25" x14ac:dyDescent="0.35">
      <c r="O61" s="57">
        <f>Bevölkerung!G115</f>
        <v>-0.96847344033721827</v>
      </c>
    </row>
    <row r="62" spans="9:25" x14ac:dyDescent="0.35">
      <c r="P62" s="57">
        <f>Bevölkerung!L115</f>
        <v>-1.8376413767930952</v>
      </c>
      <c r="Q62" s="57">
        <f>Bevölkerung!M115</f>
        <v>-2.2053063130204427</v>
      </c>
      <c r="R62" s="57">
        <f>Bevölkerung!N115</f>
        <v>-2.9796751202100693</v>
      </c>
      <c r="S62" s="57">
        <f>Bevölkerung!O115</f>
        <v>-0.48140064972933333</v>
      </c>
      <c r="T62" s="57">
        <f>Bevölkerung!P115</f>
        <v>-2.9157641568526196</v>
      </c>
      <c r="U62" s="57">
        <f>Bevölkerung!Q115</f>
        <v>-4.6614471182237214</v>
      </c>
      <c r="V62" s="57">
        <f>Bevölkerung!R115</f>
        <v>-3.7135275865892945</v>
      </c>
      <c r="W62" s="57">
        <f>Bevölkerung!S115</f>
        <v>-4.2089797706333769</v>
      </c>
      <c r="X62" s="57">
        <f>Bevölkerung!T115</f>
        <v>-6.8226640370982352</v>
      </c>
      <c r="Y62" s="57">
        <f>Bevölkerung!U115</f>
        <v>-5.7655359969692457</v>
      </c>
    </row>
    <row r="63" spans="9:25" x14ac:dyDescent="0.35">
      <c r="J63" s="57">
        <f>Bevölkerung!H115</f>
        <v>-6.8795616199324012</v>
      </c>
      <c r="K63" s="57">
        <f t="shared" ref="K63:O63" si="25">J63</f>
        <v>-6.8795616199324012</v>
      </c>
      <c r="L63" s="57">
        <f t="shared" si="25"/>
        <v>-6.8795616199324012</v>
      </c>
      <c r="M63" s="57">
        <f t="shared" si="25"/>
        <v>-6.8795616199324012</v>
      </c>
      <c r="N63" s="57">
        <f t="shared" si="25"/>
        <v>-6.8795616199324012</v>
      </c>
      <c r="O63" s="57">
        <f t="shared" si="25"/>
        <v>-6.8795616199324012</v>
      </c>
    </row>
    <row r="64" spans="9:25" x14ac:dyDescent="0.35">
      <c r="P64" s="57">
        <f>Bevölkerung!K115</f>
        <v>-3.2138925956892703</v>
      </c>
      <c r="Q64" s="57">
        <f t="shared" ref="Q64:Y64" si="26">P64</f>
        <v>-3.2138925956892703</v>
      </c>
      <c r="R64" s="57">
        <f t="shared" si="26"/>
        <v>-3.2138925956892703</v>
      </c>
      <c r="S64" s="57">
        <f t="shared" si="26"/>
        <v>-3.2138925956892703</v>
      </c>
      <c r="T64" s="57">
        <f t="shared" si="26"/>
        <v>-3.2138925956892703</v>
      </c>
      <c r="U64" s="57">
        <f t="shared" si="26"/>
        <v>-3.2138925956892703</v>
      </c>
      <c r="V64" s="57">
        <f t="shared" si="26"/>
        <v>-3.2138925956892703</v>
      </c>
      <c r="W64" s="57">
        <f t="shared" si="26"/>
        <v>-3.2138925956892703</v>
      </c>
      <c r="X64" s="57">
        <f t="shared" si="26"/>
        <v>-3.2138925956892703</v>
      </c>
      <c r="Y64" s="57">
        <f t="shared" si="26"/>
        <v>-3.2138925956892703</v>
      </c>
    </row>
    <row r="67" spans="9:25" x14ac:dyDescent="0.35">
      <c r="I67" s="57" t="str">
        <f>"Anteil der Personen "&amp;I68&amp;" an der Bevölkerung 2024 in %"</f>
        <v>Anteil der Personen 0-19 Jahre an der Bevölkerung 2024 in %</v>
      </c>
    </row>
    <row r="68" spans="9:25" x14ac:dyDescent="0.35">
      <c r="I68" s="57" t="str">
        <f>Bevölkerung!A128</f>
        <v>0-19 Jahre</v>
      </c>
      <c r="J68" s="57">
        <f>Bevölkerung!B128</f>
        <v>17.821865049611869</v>
      </c>
      <c r="K68" s="57">
        <f>Bevölkerung!C128</f>
        <v>17.013250533649977</v>
      </c>
      <c r="L68" s="57">
        <f>Bevölkerung!D128</f>
        <v>17.804227267712278</v>
      </c>
      <c r="M68" s="57">
        <f>Bevölkerung!E128</f>
        <v>16.715232321453907</v>
      </c>
      <c r="N68" s="57">
        <f>Bevölkerung!F128</f>
        <v>17.057131035572926</v>
      </c>
    </row>
    <row r="69" spans="9:25" x14ac:dyDescent="0.35">
      <c r="O69" s="57">
        <f>Bevölkerung!G128</f>
        <v>18.376453253700888</v>
      </c>
    </row>
    <row r="70" spans="9:25" x14ac:dyDescent="0.35">
      <c r="P70" s="62">
        <f>Bevölkerung!L128</f>
        <v>19.315469516084889</v>
      </c>
      <c r="Q70" s="62">
        <f>Bevölkerung!M128</f>
        <v>18.776726690642441</v>
      </c>
      <c r="R70" s="62">
        <f>Bevölkerung!N128</f>
        <v>19.393202540570677</v>
      </c>
      <c r="S70" s="62">
        <f>Bevölkerung!O128</f>
        <v>18.90274970269494</v>
      </c>
      <c r="T70" s="62">
        <f>Bevölkerung!P128</f>
        <v>19.002855212709605</v>
      </c>
      <c r="U70" s="62">
        <f>Bevölkerung!Q128</f>
        <v>18.820976579516817</v>
      </c>
      <c r="V70" s="62">
        <f>Bevölkerung!R128</f>
        <v>18.950426777544806</v>
      </c>
      <c r="W70" s="62">
        <f>Bevölkerung!S128</f>
        <v>18.634947133708142</v>
      </c>
      <c r="X70" s="62">
        <f>Bevölkerung!T128</f>
        <v>17.2377168793676</v>
      </c>
      <c r="Y70" s="62">
        <f>Bevölkerung!U128</f>
        <v>18.247639733105096</v>
      </c>
    </row>
    <row r="71" spans="9:25" x14ac:dyDescent="0.35">
      <c r="J71" s="57">
        <f>Bevölkerung!H128</f>
        <v>17.61871963330217</v>
      </c>
      <c r="K71" s="57">
        <f t="shared" ref="K71:O71" si="27">J71</f>
        <v>17.61871963330217</v>
      </c>
      <c r="L71" s="57">
        <f t="shared" si="27"/>
        <v>17.61871963330217</v>
      </c>
      <c r="M71" s="57">
        <f t="shared" si="27"/>
        <v>17.61871963330217</v>
      </c>
      <c r="N71" s="57">
        <f t="shared" si="27"/>
        <v>17.61871963330217</v>
      </c>
      <c r="O71" s="57">
        <f t="shared" si="27"/>
        <v>17.61871963330217</v>
      </c>
    </row>
    <row r="72" spans="9:25" x14ac:dyDescent="0.35">
      <c r="P72" s="57">
        <f>Bevölkerung!K128</f>
        <v>18.894177198233013</v>
      </c>
      <c r="Q72" s="57">
        <f t="shared" ref="Q72:Y72" si="28">P72</f>
        <v>18.894177198233013</v>
      </c>
      <c r="R72" s="57">
        <f t="shared" si="28"/>
        <v>18.894177198233013</v>
      </c>
      <c r="S72" s="57">
        <f t="shared" si="28"/>
        <v>18.894177198233013</v>
      </c>
      <c r="T72" s="57">
        <f t="shared" si="28"/>
        <v>18.894177198233013</v>
      </c>
      <c r="U72" s="57">
        <f t="shared" si="28"/>
        <v>18.894177198233013</v>
      </c>
      <c r="V72" s="57">
        <f t="shared" si="28"/>
        <v>18.894177198233013</v>
      </c>
      <c r="W72" s="57">
        <f t="shared" si="28"/>
        <v>18.894177198233013</v>
      </c>
      <c r="X72" s="57">
        <f t="shared" si="28"/>
        <v>18.894177198233013</v>
      </c>
      <c r="Y72" s="57">
        <f t="shared" si="28"/>
        <v>18.894177198233013</v>
      </c>
    </row>
    <row r="75" spans="9:25" x14ac:dyDescent="0.35">
      <c r="I75" s="57" t="str">
        <f>"Anteil der Personen "&amp;I76&amp;" an der Bevölkerung 2024 in %"</f>
        <v>Anteil der Personen 20-64 Jahre an der Bevölkerung 2024 in %</v>
      </c>
    </row>
    <row r="76" spans="9:25" x14ac:dyDescent="0.35">
      <c r="I76" s="57" t="str">
        <f>Bevölkerung!A129</f>
        <v>20-64 Jahre</v>
      </c>
      <c r="J76" s="57">
        <f>Bevölkerung!B129</f>
        <v>55.683413337338429</v>
      </c>
      <c r="K76" s="57">
        <f>Bevölkerung!C129</f>
        <v>54.941004590120599</v>
      </c>
      <c r="L76" s="57">
        <f>Bevölkerung!D129</f>
        <v>55.039602495731522</v>
      </c>
      <c r="M76" s="57">
        <f>Bevölkerung!E129</f>
        <v>54.830382324005889</v>
      </c>
      <c r="N76" s="57">
        <f>Bevölkerung!F129</f>
        <v>54.898758592319005</v>
      </c>
    </row>
    <row r="77" spans="9:25" x14ac:dyDescent="0.35">
      <c r="O77" s="57">
        <f>Bevölkerung!G129</f>
        <v>62.427695158964148</v>
      </c>
    </row>
    <row r="78" spans="9:25" x14ac:dyDescent="0.35">
      <c r="P78" s="57">
        <f>Bevölkerung!L129</f>
        <v>59.154529055838843</v>
      </c>
      <c r="Q78" s="57">
        <f>Bevölkerung!M129</f>
        <v>59.64552754758725</v>
      </c>
      <c r="R78" s="57">
        <f>Bevölkerung!N129</f>
        <v>59.796050680895071</v>
      </c>
      <c r="S78" s="57">
        <f>Bevölkerung!O129</f>
        <v>63.052671987286345</v>
      </c>
      <c r="T78" s="57">
        <f>Bevölkerung!P129</f>
        <v>59.340293494786408</v>
      </c>
      <c r="U78" s="57">
        <f>Bevölkerung!Q129</f>
        <v>57.976617870297531</v>
      </c>
      <c r="V78" s="57">
        <f>Bevölkerung!R129</f>
        <v>59.00142582636547</v>
      </c>
      <c r="W78" s="57">
        <f>Bevölkerung!S129</f>
        <v>58.088313816768768</v>
      </c>
      <c r="X78" s="57">
        <f>Bevölkerung!T129</f>
        <v>57.351989495534717</v>
      </c>
      <c r="Y78" s="57">
        <f>Bevölkerung!U129</f>
        <v>57.778752411288735</v>
      </c>
    </row>
    <row r="79" spans="9:25" x14ac:dyDescent="0.35">
      <c r="J79" s="57">
        <f>Bevölkerung!H129</f>
        <v>56.777860935552923</v>
      </c>
      <c r="K79" s="57">
        <f t="shared" ref="K79:O79" si="29">J79</f>
        <v>56.777860935552923</v>
      </c>
      <c r="L79" s="57">
        <f t="shared" si="29"/>
        <v>56.777860935552923</v>
      </c>
      <c r="M79" s="57">
        <f t="shared" si="29"/>
        <v>56.777860935552923</v>
      </c>
      <c r="N79" s="57">
        <f t="shared" si="29"/>
        <v>56.777860935552923</v>
      </c>
      <c r="O79" s="57">
        <f t="shared" si="29"/>
        <v>56.777860935552923</v>
      </c>
    </row>
    <row r="80" spans="9:25" x14ac:dyDescent="0.35">
      <c r="P80" s="57">
        <f>Bevölkerung!K129</f>
        <v>59.049257196991221</v>
      </c>
      <c r="Q80" s="57">
        <f t="shared" ref="Q80:Y80" si="30">P80</f>
        <v>59.049257196991221</v>
      </c>
      <c r="R80" s="57">
        <f t="shared" si="30"/>
        <v>59.049257196991221</v>
      </c>
      <c r="S80" s="57">
        <f t="shared" si="30"/>
        <v>59.049257196991221</v>
      </c>
      <c r="T80" s="57">
        <f t="shared" si="30"/>
        <v>59.049257196991221</v>
      </c>
      <c r="U80" s="57">
        <f t="shared" si="30"/>
        <v>59.049257196991221</v>
      </c>
      <c r="V80" s="57">
        <f t="shared" si="30"/>
        <v>59.049257196991221</v>
      </c>
      <c r="W80" s="57">
        <f t="shared" si="30"/>
        <v>59.049257196991221</v>
      </c>
      <c r="X80" s="57">
        <f t="shared" si="30"/>
        <v>59.049257196991221</v>
      </c>
      <c r="Y80" s="57">
        <f t="shared" si="30"/>
        <v>59.049257196991221</v>
      </c>
    </row>
    <row r="83" spans="9:25" x14ac:dyDescent="0.35">
      <c r="I83" s="57" t="str">
        <f>"Anteil der Personen "&amp;I84&amp;" an der Bevölkerung 2024 in %"</f>
        <v>Anteil der Personen 65 Jahre und älter an der Bevölkerung 2024 in %</v>
      </c>
    </row>
    <row r="84" spans="9:25" x14ac:dyDescent="0.35">
      <c r="I84" s="57" t="str">
        <f>Bevölkerung!A130</f>
        <v>65 Jahre und älter</v>
      </c>
      <c r="J84" s="57">
        <f>Bevölkerung!B130</f>
        <v>26.494721613049709</v>
      </c>
      <c r="K84" s="57">
        <f>Bevölkerung!C130</f>
        <v>28.045744876229428</v>
      </c>
      <c r="L84" s="57">
        <f>Bevölkerung!D130</f>
        <v>27.156170236556203</v>
      </c>
      <c r="M84" s="57">
        <f>Bevölkerung!E130</f>
        <v>28.454385354540207</v>
      </c>
      <c r="N84" s="57">
        <f>Bevölkerung!F130</f>
        <v>28.044110372108062</v>
      </c>
    </row>
    <row r="85" spans="9:25" x14ac:dyDescent="0.35">
      <c r="O85" s="57">
        <f>Bevölkerung!G130</f>
        <v>19.195851587334968</v>
      </c>
    </row>
    <row r="86" spans="9:25" x14ac:dyDescent="0.35">
      <c r="P86" s="57">
        <f>Bevölkerung!L130</f>
        <v>21.530001428076265</v>
      </c>
      <c r="Q86" s="57">
        <f>Bevölkerung!M130</f>
        <v>21.577745761770313</v>
      </c>
      <c r="R86" s="57">
        <f>Bevölkerung!N130</f>
        <v>20.810746778534252</v>
      </c>
      <c r="S86" s="57">
        <f>Bevölkerung!O130</f>
        <v>18.044578310018711</v>
      </c>
      <c r="T86" s="57">
        <f>Bevölkerung!P130</f>
        <v>21.656851292503987</v>
      </c>
      <c r="U86" s="57">
        <f>Bevölkerung!Q130</f>
        <v>23.202405550185652</v>
      </c>
      <c r="V86" s="57">
        <f>Bevölkerung!R130</f>
        <v>22.048147396089728</v>
      </c>
      <c r="W86" s="57">
        <f>Bevölkerung!S130</f>
        <v>23.276739049523083</v>
      </c>
      <c r="X86" s="57">
        <f>Bevölkerung!T130</f>
        <v>25.41029362509769</v>
      </c>
      <c r="Y86" s="57">
        <f>Bevölkerung!U130</f>
        <v>23.973607855606168</v>
      </c>
    </row>
    <row r="87" spans="9:25" x14ac:dyDescent="0.35">
      <c r="J87" s="57">
        <f>Bevölkerung!H130</f>
        <v>25.603419431144896</v>
      </c>
      <c r="K87" s="57">
        <f t="shared" ref="K87" si="31">J87</f>
        <v>25.603419431144896</v>
      </c>
      <c r="L87" s="57">
        <f t="shared" ref="L87" si="32">K87</f>
        <v>25.603419431144896</v>
      </c>
      <c r="M87" s="57">
        <f t="shared" ref="M87" si="33">L87</f>
        <v>25.603419431144896</v>
      </c>
      <c r="N87" s="57">
        <f t="shared" ref="N87" si="34">M87</f>
        <v>25.603419431144896</v>
      </c>
      <c r="O87" s="57">
        <f t="shared" ref="O87" si="35">N87</f>
        <v>25.603419431144896</v>
      </c>
    </row>
    <row r="88" spans="9:25" x14ac:dyDescent="0.35">
      <c r="P88" s="57">
        <f>Bevölkerung!K130</f>
        <v>22.056565604775763</v>
      </c>
      <c r="Q88" s="57">
        <f t="shared" ref="Q88" si="36">P88</f>
        <v>22.056565604775763</v>
      </c>
      <c r="R88" s="57">
        <f t="shared" ref="R88" si="37">Q88</f>
        <v>22.056565604775763</v>
      </c>
      <c r="S88" s="57">
        <f t="shared" ref="S88" si="38">R88</f>
        <v>22.056565604775763</v>
      </c>
      <c r="T88" s="57">
        <f t="shared" ref="T88" si="39">S88</f>
        <v>22.056565604775763</v>
      </c>
      <c r="U88" s="57">
        <f t="shared" ref="U88" si="40">T88</f>
        <v>22.056565604775763</v>
      </c>
      <c r="V88" s="57">
        <f t="shared" ref="V88" si="41">U88</f>
        <v>22.056565604775763</v>
      </c>
      <c r="W88" s="57">
        <f t="shared" ref="W88" si="42">V88</f>
        <v>22.056565604775763</v>
      </c>
      <c r="X88" s="57">
        <f t="shared" ref="X88" si="43">W88</f>
        <v>22.056565604775763</v>
      </c>
      <c r="Y88" s="57">
        <f t="shared" ref="Y88" si="44">X88</f>
        <v>22.056565604775763</v>
      </c>
    </row>
    <row r="91" spans="9:25" x14ac:dyDescent="0.35">
      <c r="I91" s="57" t="str">
        <f>Bevölkerung!A143&amp;", "&amp;I92</f>
        <v>Ersatzquote (15-19jährige zu 61-65jährige), 2024</v>
      </c>
    </row>
    <row r="92" spans="9:25" x14ac:dyDescent="0.35">
      <c r="I92" s="57">
        <f>Bevölkerung!A149</f>
        <v>2024</v>
      </c>
      <c r="J92" s="57">
        <f>Bevölkerung!B149</f>
        <v>51.132807392232927</v>
      </c>
      <c r="K92" s="57">
        <f>Bevölkerung!C149</f>
        <v>48.979703822595361</v>
      </c>
      <c r="L92" s="57">
        <f>Bevölkerung!D149</f>
        <v>60.982016634370581</v>
      </c>
      <c r="M92" s="57">
        <f>Bevölkerung!E149</f>
        <v>51.230642707790217</v>
      </c>
      <c r="N92" s="57">
        <f>Bevölkerung!F149</f>
        <v>52.783166274408956</v>
      </c>
    </row>
    <row r="93" spans="9:25" x14ac:dyDescent="0.35">
      <c r="O93" s="57">
        <f>Bevölkerung!G149</f>
        <v>71.190945431281378</v>
      </c>
    </row>
    <row r="94" spans="9:25" x14ac:dyDescent="0.35">
      <c r="P94" s="57">
        <f>Bevölkerung!L149</f>
        <v>67.330191864476447</v>
      </c>
      <c r="Q94" s="57">
        <f>Bevölkerung!M149</f>
        <v>63.58205753371535</v>
      </c>
      <c r="R94" s="57">
        <f>Bevölkerung!N149</f>
        <v>75.492027631750446</v>
      </c>
      <c r="S94" s="57">
        <f>Bevölkerung!O149</f>
        <v>78.173695205882083</v>
      </c>
      <c r="T94" s="57">
        <f>Bevölkerung!P149</f>
        <v>67.487422600619198</v>
      </c>
      <c r="U94" s="57">
        <f>Bevölkerung!Q149</f>
        <v>62.901772206261775</v>
      </c>
      <c r="V94" s="57">
        <f>Bevölkerung!R149</f>
        <v>64.584493027013608</v>
      </c>
      <c r="W94" s="57">
        <f>Bevölkerung!S149</f>
        <v>58.640434992720735</v>
      </c>
      <c r="X94" s="57">
        <f>Bevölkerung!T149</f>
        <v>52.383729066567156</v>
      </c>
      <c r="Y94" s="57">
        <f>Bevölkerung!U149</f>
        <v>62.423036640037168</v>
      </c>
    </row>
    <row r="95" spans="9:25" x14ac:dyDescent="0.35">
      <c r="J95" s="57">
        <f>Bevölkerung!H149</f>
        <v>57.150478216820218</v>
      </c>
      <c r="K95" s="57">
        <f t="shared" ref="K95" si="45">J95</f>
        <v>57.150478216820218</v>
      </c>
      <c r="L95" s="57">
        <f t="shared" ref="L95" si="46">K95</f>
        <v>57.150478216820218</v>
      </c>
      <c r="M95" s="57">
        <f t="shared" ref="M95" si="47">L95</f>
        <v>57.150478216820218</v>
      </c>
      <c r="N95" s="57">
        <f t="shared" ref="N95" si="48">M95</f>
        <v>57.150478216820218</v>
      </c>
      <c r="O95" s="57">
        <f t="shared" ref="O95" si="49">N95</f>
        <v>57.150478216820218</v>
      </c>
    </row>
    <row r="96" spans="9:25" x14ac:dyDescent="0.35">
      <c r="P96" s="57">
        <f>Bevölkerung!K149</f>
        <v>64.598067064942768</v>
      </c>
      <c r="Q96" s="57">
        <f t="shared" ref="Q96" si="50">P96</f>
        <v>64.598067064942768</v>
      </c>
      <c r="R96" s="57">
        <f t="shared" ref="R96" si="51">Q96</f>
        <v>64.598067064942768</v>
      </c>
      <c r="S96" s="57">
        <f t="shared" ref="S96" si="52">R96</f>
        <v>64.598067064942768</v>
      </c>
      <c r="T96" s="57">
        <f t="shared" ref="T96" si="53">S96</f>
        <v>64.598067064942768</v>
      </c>
      <c r="U96" s="57">
        <f t="shared" ref="U96" si="54">T96</f>
        <v>64.598067064942768</v>
      </c>
      <c r="V96" s="57">
        <f t="shared" ref="V96" si="55">U96</f>
        <v>64.598067064942768</v>
      </c>
      <c r="W96" s="57">
        <f t="shared" ref="W96" si="56">V96</f>
        <v>64.598067064942768</v>
      </c>
      <c r="X96" s="57">
        <f t="shared" ref="X96" si="57">W96</f>
        <v>64.598067064942768</v>
      </c>
      <c r="Y96" s="57">
        <f t="shared" ref="Y96" si="58">X96</f>
        <v>64.598067064942768</v>
      </c>
    </row>
    <row r="99" spans="9:25" x14ac:dyDescent="0.35">
      <c r="I99" s="57" t="str">
        <f>Bevölkerung!A133&amp;", "&amp;I100</f>
        <v>Durchschnittsalter der Bevölkerung insgesamt, 2024</v>
      </c>
    </row>
    <row r="100" spans="9:25" x14ac:dyDescent="0.35">
      <c r="I100" s="57">
        <f>Bevölkerung!A139</f>
        <v>2024</v>
      </c>
      <c r="J100" s="57">
        <f>Bevölkerung!B139</f>
        <v>47.495470416118607</v>
      </c>
      <c r="K100" s="57">
        <f>Bevölkerung!C139</f>
        <v>48.07185861437204</v>
      </c>
      <c r="L100" s="57">
        <f>Bevölkerung!D139</f>
        <v>47.081642391615716</v>
      </c>
      <c r="M100" s="57">
        <f>Bevölkerung!E139</f>
        <v>48.274393530240019</v>
      </c>
      <c r="N100" s="57">
        <f>Bevölkerung!F139</f>
        <v>47.892218264543203</v>
      </c>
    </row>
    <row r="101" spans="9:25" x14ac:dyDescent="0.35">
      <c r="O101" s="57">
        <f>Bevölkerung!G139</f>
        <v>42.787268215447192</v>
      </c>
    </row>
    <row r="102" spans="9:25" x14ac:dyDescent="0.35">
      <c r="P102" s="57">
        <f>Bevölkerung!L139</f>
        <v>44.001850408033221</v>
      </c>
      <c r="Q102" s="57">
        <f>Bevölkerung!M139</f>
        <v>44.264066421071952</v>
      </c>
      <c r="R102" s="57">
        <f>Bevölkerung!N139</f>
        <v>43.114341285975932</v>
      </c>
      <c r="S102" s="57">
        <f>Bevölkerung!O139</f>
        <v>42.19676226064594</v>
      </c>
      <c r="T102" s="57">
        <f>Bevölkerung!P139</f>
        <v>44.265646869750363</v>
      </c>
      <c r="U102" s="57">
        <f>Bevölkerung!Q139</f>
        <v>45.106660650042748</v>
      </c>
      <c r="V102" s="57">
        <f>Bevölkerung!R139</f>
        <v>44.450352641671323</v>
      </c>
      <c r="W102" s="57">
        <f>Bevölkerung!S139</f>
        <v>45.136446200559917</v>
      </c>
      <c r="X102" s="57">
        <f>Bevölkerung!T139</f>
        <v>46.395124295923196</v>
      </c>
      <c r="Y102" s="57">
        <f>Bevölkerung!U139</f>
        <v>45.847290453138129</v>
      </c>
    </row>
    <row r="103" spans="9:25" x14ac:dyDescent="0.35">
      <c r="J103" s="57">
        <f>Bevölkerung!H139</f>
        <v>46.524910983381595</v>
      </c>
      <c r="K103" s="57">
        <f t="shared" ref="K103" si="59">J103</f>
        <v>46.524910983381595</v>
      </c>
      <c r="L103" s="57">
        <f t="shared" ref="L103" si="60">K103</f>
        <v>46.524910983381595</v>
      </c>
      <c r="M103" s="57">
        <f t="shared" ref="M103" si="61">L103</f>
        <v>46.524910983381595</v>
      </c>
      <c r="N103" s="57">
        <f t="shared" ref="N103" si="62">M103</f>
        <v>46.524910983381595</v>
      </c>
      <c r="O103" s="57">
        <f t="shared" ref="O103" si="63">N103</f>
        <v>46.524910983381595</v>
      </c>
    </row>
    <row r="104" spans="9:25" x14ac:dyDescent="0.35">
      <c r="P104" s="57">
        <f>Bevölkerung!K139</f>
        <v>44.455956045972009</v>
      </c>
      <c r="Q104" s="57">
        <f t="shared" ref="Q104" si="64">P104</f>
        <v>44.455956045972009</v>
      </c>
      <c r="R104" s="57">
        <f t="shared" ref="R104" si="65">Q104</f>
        <v>44.455956045972009</v>
      </c>
      <c r="S104" s="57">
        <f t="shared" ref="S104" si="66">R104</f>
        <v>44.455956045972009</v>
      </c>
      <c r="T104" s="57">
        <f t="shared" ref="T104" si="67">S104</f>
        <v>44.455956045972009</v>
      </c>
      <c r="U104" s="57">
        <f t="shared" ref="U104" si="68">T104</f>
        <v>44.455956045972009</v>
      </c>
      <c r="V104" s="57">
        <f t="shared" ref="V104" si="69">U104</f>
        <v>44.455956045972009</v>
      </c>
      <c r="W104" s="57">
        <f t="shared" ref="W104" si="70">V104</f>
        <v>44.455956045972009</v>
      </c>
      <c r="X104" s="57">
        <f t="shared" ref="X104" si="71">W104</f>
        <v>44.455956045972009</v>
      </c>
      <c r="Y104" s="57">
        <f t="shared" ref="Y104" si="72">X104</f>
        <v>44.455956045972009</v>
      </c>
    </row>
    <row r="107" spans="9:25" x14ac:dyDescent="0.35">
      <c r="I107" s="57" t="s">
        <v>864</v>
      </c>
    </row>
    <row r="108" spans="9:25" x14ac:dyDescent="0.35">
      <c r="I108" s="57">
        <f>Bevölkerung!A74</f>
        <v>2023</v>
      </c>
      <c r="J108" s="57">
        <f>Bevölkerung!B74</f>
        <v>-20.56</v>
      </c>
      <c r="K108" s="57">
        <f>Bevölkerung!C74</f>
        <v>-8.8800000000000008</v>
      </c>
      <c r="L108" s="57">
        <f>Bevölkerung!D74</f>
        <v>4.91</v>
      </c>
      <c r="M108" s="57">
        <f>Bevölkerung!E74</f>
        <v>-11.19</v>
      </c>
      <c r="N108" s="57">
        <f>Bevölkerung!F74</f>
        <v>-12.54</v>
      </c>
    </row>
    <row r="109" spans="9:25" x14ac:dyDescent="0.35">
      <c r="O109" s="57">
        <f>Bevölkerung!G74</f>
        <v>22.87</v>
      </c>
    </row>
    <row r="110" spans="9:25" x14ac:dyDescent="0.35">
      <c r="P110" s="57">
        <f>Bevölkerung!L74</f>
        <v>-0.26</v>
      </c>
      <c r="Q110" s="57">
        <f>Bevölkerung!M74</f>
        <v>2.96</v>
      </c>
      <c r="R110" s="57">
        <f>Bevölkerung!N74</f>
        <v>21.77</v>
      </c>
      <c r="S110" s="57">
        <f>Bevölkerung!O74</f>
        <v>40.68</v>
      </c>
      <c r="T110" s="57">
        <f>Bevölkerung!P74</f>
        <v>4.1399999999999997</v>
      </c>
      <c r="U110" s="57">
        <f>Bevölkerung!Q74</f>
        <v>-11.19</v>
      </c>
      <c r="V110" s="57">
        <f>Bevölkerung!R74</f>
        <v>-0.23</v>
      </c>
      <c r="W110" s="57">
        <f>Bevölkerung!S74</f>
        <v>-9.57</v>
      </c>
      <c r="X110" s="57">
        <f>Bevölkerung!T74</f>
        <v>-7.65</v>
      </c>
      <c r="Y110" s="57">
        <f>Bevölkerung!U74</f>
        <v>-9.2899999999999991</v>
      </c>
    </row>
    <row r="111" spans="9:25" x14ac:dyDescent="0.35">
      <c r="J111" s="57">
        <f>Bevölkerung!H74</f>
        <v>0.36</v>
      </c>
      <c r="K111" s="57">
        <f t="shared" ref="K111" si="73">J111</f>
        <v>0.36</v>
      </c>
      <c r="L111" s="57">
        <f t="shared" ref="L111" si="74">K111</f>
        <v>0.36</v>
      </c>
      <c r="M111" s="57">
        <f t="shared" ref="M111" si="75">L111</f>
        <v>0.36</v>
      </c>
      <c r="N111" s="57">
        <f t="shared" ref="N111" si="76">M111</f>
        <v>0.36</v>
      </c>
      <c r="O111" s="57">
        <f t="shared" ref="O111" si="77">N111</f>
        <v>0.36</v>
      </c>
    </row>
    <row r="112" spans="9:25" x14ac:dyDescent="0.35">
      <c r="P112" s="57">
        <f>Bevölkerung!K74</f>
        <v>-7.0000000000000007E-2</v>
      </c>
      <c r="Q112" s="57">
        <f t="shared" ref="Q112" si="78">P112</f>
        <v>-7.0000000000000007E-2</v>
      </c>
      <c r="R112" s="57">
        <f t="shared" ref="R112" si="79">Q112</f>
        <v>-7.0000000000000007E-2</v>
      </c>
      <c r="S112" s="57">
        <f t="shared" ref="S112" si="80">R112</f>
        <v>-7.0000000000000007E-2</v>
      </c>
      <c r="T112" s="57">
        <f t="shared" ref="T112" si="81">S112</f>
        <v>-7.0000000000000007E-2</v>
      </c>
      <c r="U112" s="57">
        <f t="shared" ref="U112" si="82">T112</f>
        <v>-7.0000000000000007E-2</v>
      </c>
      <c r="V112" s="57">
        <f t="shared" ref="V112" si="83">U112</f>
        <v>-7.0000000000000007E-2</v>
      </c>
      <c r="W112" s="57">
        <f t="shared" ref="W112" si="84">V112</f>
        <v>-7.0000000000000007E-2</v>
      </c>
      <c r="X112" s="57">
        <f t="shared" ref="X112" si="85">W112</f>
        <v>-7.0000000000000007E-2</v>
      </c>
      <c r="Y112" s="57">
        <f t="shared" ref="Y112" si="86">X112</f>
        <v>-7.0000000000000007E-2</v>
      </c>
    </row>
    <row r="114" spans="9:25" x14ac:dyDescent="0.35">
      <c r="I114" s="57" t="s">
        <v>866</v>
      </c>
    </row>
    <row r="115" spans="9:25" x14ac:dyDescent="0.35">
      <c r="I115" s="57">
        <f>Bevölkerung!A84</f>
        <v>2023</v>
      </c>
      <c r="J115" s="57">
        <f>Bevölkerung!B84</f>
        <v>4.0599999999999996</v>
      </c>
      <c r="K115" s="57">
        <f>Bevölkerung!C84</f>
        <v>-12.55</v>
      </c>
      <c r="L115" s="57">
        <f>Bevölkerung!D84</f>
        <v>-4.93</v>
      </c>
      <c r="M115" s="57">
        <f>Bevölkerung!E84</f>
        <v>-15.3</v>
      </c>
      <c r="N115" s="57">
        <f>Bevölkerung!F84</f>
        <v>-15.05</v>
      </c>
    </row>
    <row r="116" spans="9:25" x14ac:dyDescent="0.35">
      <c r="O116" s="57">
        <f>Bevölkerung!G84</f>
        <v>16.38</v>
      </c>
    </row>
    <row r="117" spans="9:25" x14ac:dyDescent="0.35">
      <c r="P117" s="57">
        <f>Bevölkerung!L84</f>
        <v>-1.91</v>
      </c>
      <c r="Q117" s="57">
        <f>Bevölkerung!M84</f>
        <v>3.14</v>
      </c>
      <c r="R117" s="57">
        <f>Bevölkerung!N84</f>
        <v>1.98</v>
      </c>
      <c r="S117" s="57">
        <f>Bevölkerung!O84</f>
        <v>25.26</v>
      </c>
      <c r="T117" s="57">
        <f>Bevölkerung!P84</f>
        <v>-1.41</v>
      </c>
      <c r="U117" s="57">
        <f>Bevölkerung!Q84</f>
        <v>-4.55</v>
      </c>
      <c r="V117" s="57">
        <f>Bevölkerung!R84</f>
        <v>-0.82</v>
      </c>
      <c r="W117" s="57">
        <f>Bevölkerung!S84</f>
        <v>-5.94</v>
      </c>
      <c r="X117" s="57">
        <f>Bevölkerung!T84</f>
        <v>-6.55</v>
      </c>
      <c r="Y117" s="57">
        <f>Bevölkerung!U84</f>
        <v>-0.95</v>
      </c>
    </row>
    <row r="118" spans="9:25" x14ac:dyDescent="0.35">
      <c r="J118" s="57">
        <f>Bevölkerung!H84</f>
        <v>0.7</v>
      </c>
      <c r="K118" s="57">
        <f t="shared" ref="K118" si="87">J118</f>
        <v>0.7</v>
      </c>
      <c r="L118" s="57">
        <f t="shared" ref="L118" si="88">K118</f>
        <v>0.7</v>
      </c>
      <c r="M118" s="57">
        <f t="shared" ref="M118" si="89">L118</f>
        <v>0.7</v>
      </c>
      <c r="N118" s="57">
        <f t="shared" ref="N118" si="90">M118</f>
        <v>0.7</v>
      </c>
      <c r="O118" s="57">
        <f t="shared" ref="O118" si="91">N118</f>
        <v>0.7</v>
      </c>
    </row>
    <row r="119" spans="9:25" x14ac:dyDescent="0.35">
      <c r="P119" s="57">
        <f>Bevölkerung!K84</f>
        <v>-0.13</v>
      </c>
      <c r="Q119" s="57">
        <f t="shared" ref="Q119" si="92">P119</f>
        <v>-0.13</v>
      </c>
      <c r="R119" s="57">
        <f t="shared" ref="R119" si="93">Q119</f>
        <v>-0.13</v>
      </c>
      <c r="S119" s="57">
        <f t="shared" ref="S119" si="94">R119</f>
        <v>-0.13</v>
      </c>
      <c r="T119" s="57">
        <f t="shared" ref="T119" si="95">S119</f>
        <v>-0.13</v>
      </c>
      <c r="U119" s="57">
        <f t="shared" ref="U119" si="96">T119</f>
        <v>-0.13</v>
      </c>
      <c r="V119" s="57">
        <f t="shared" ref="V119" si="97">U119</f>
        <v>-0.13</v>
      </c>
      <c r="W119" s="57">
        <f t="shared" ref="W119" si="98">V119</f>
        <v>-0.13</v>
      </c>
      <c r="X119" s="57">
        <f t="shared" ref="X119" si="99">W119</f>
        <v>-0.13</v>
      </c>
      <c r="Y119" s="57">
        <f t="shared" ref="Y119" si="100">X119</f>
        <v>-0.13</v>
      </c>
    </row>
    <row r="121" spans="9:25" x14ac:dyDescent="0.35">
      <c r="I121" s="57" t="s">
        <v>865</v>
      </c>
    </row>
    <row r="122" spans="9:25" x14ac:dyDescent="0.35">
      <c r="I122" s="57">
        <f>Bevölkerung!A94</f>
        <v>2023</v>
      </c>
      <c r="J122" s="57">
        <f>Bevölkerung!B94</f>
        <v>2.14</v>
      </c>
      <c r="K122" s="57">
        <f>Bevölkerung!C94</f>
        <v>2.04</v>
      </c>
      <c r="L122" s="57">
        <f>Bevölkerung!D94</f>
        <v>0.59</v>
      </c>
      <c r="M122" s="57">
        <f>Bevölkerung!E94</f>
        <v>-0.2</v>
      </c>
      <c r="N122" s="57">
        <f>Bevölkerung!F94</f>
        <v>-0.45</v>
      </c>
    </row>
    <row r="123" spans="9:25" x14ac:dyDescent="0.35">
      <c r="O123" s="57">
        <f>Bevölkerung!G94</f>
        <v>-4.4800000000000004</v>
      </c>
    </row>
    <row r="124" spans="9:25" x14ac:dyDescent="0.35">
      <c r="P124" s="57">
        <f>Bevölkerung!L94</f>
        <v>-0.12</v>
      </c>
      <c r="Q124" s="57">
        <f>Bevölkerung!M94</f>
        <v>0.37</v>
      </c>
      <c r="R124" s="57">
        <f>Bevölkerung!N94</f>
        <v>-3.2</v>
      </c>
      <c r="S124" s="57">
        <f>Bevölkerung!O94</f>
        <v>-2.75</v>
      </c>
      <c r="T124" s="57">
        <f>Bevölkerung!P94</f>
        <v>-0.54</v>
      </c>
      <c r="U124" s="57">
        <f>Bevölkerung!Q94</f>
        <v>1.17</v>
      </c>
      <c r="V124" s="57">
        <f>Bevölkerung!R94</f>
        <v>-0.63</v>
      </c>
      <c r="W124" s="57">
        <f>Bevölkerung!S94</f>
        <v>0.35</v>
      </c>
      <c r="X124" s="57">
        <f>Bevölkerung!T94</f>
        <v>0.17</v>
      </c>
      <c r="Y124" s="57">
        <f>Bevölkerung!U94</f>
        <v>2.73</v>
      </c>
    </row>
    <row r="125" spans="9:25" x14ac:dyDescent="0.35">
      <c r="J125" s="57">
        <f>Bevölkerung!H94</f>
        <v>-0.14000000000000001</v>
      </c>
      <c r="K125" s="57">
        <f t="shared" ref="K125" si="101">J125</f>
        <v>-0.14000000000000001</v>
      </c>
      <c r="L125" s="57">
        <f t="shared" ref="L125" si="102">K125</f>
        <v>-0.14000000000000001</v>
      </c>
      <c r="M125" s="57">
        <f t="shared" ref="M125" si="103">L125</f>
        <v>-0.14000000000000001</v>
      </c>
      <c r="N125" s="57">
        <f t="shared" ref="N125" si="104">M125</f>
        <v>-0.14000000000000001</v>
      </c>
      <c r="O125" s="57">
        <f t="shared" ref="O125" si="105">N125</f>
        <v>-0.14000000000000001</v>
      </c>
    </row>
    <row r="126" spans="9:25" x14ac:dyDescent="0.35">
      <c r="P126" s="57">
        <f>Bevölkerung!K94</f>
        <v>0.04</v>
      </c>
      <c r="Q126" s="57">
        <f t="shared" ref="Q126" si="106">P126</f>
        <v>0.04</v>
      </c>
      <c r="R126" s="57">
        <f t="shared" ref="R126" si="107">Q126</f>
        <v>0.04</v>
      </c>
      <c r="S126" s="57">
        <f t="shared" ref="S126" si="108">R126</f>
        <v>0.04</v>
      </c>
      <c r="T126" s="57">
        <f t="shared" ref="T126" si="109">S126</f>
        <v>0.04</v>
      </c>
      <c r="U126" s="57">
        <f t="shared" ref="U126" si="110">T126</f>
        <v>0.04</v>
      </c>
      <c r="V126" s="57">
        <f t="shared" ref="V126" si="111">U126</f>
        <v>0.04</v>
      </c>
      <c r="W126" s="57">
        <f t="shared" ref="W126" si="112">V126</f>
        <v>0.04</v>
      </c>
      <c r="X126" s="57">
        <f t="shared" ref="X126" si="113">W126</f>
        <v>0.04</v>
      </c>
      <c r="Y126" s="57">
        <f t="shared" ref="Y126" si="114">X126</f>
        <v>0.04</v>
      </c>
    </row>
    <row r="128" spans="9:25" x14ac:dyDescent="0.35">
      <c r="I128" s="57" t="s">
        <v>971</v>
      </c>
    </row>
    <row r="129" spans="9:25" x14ac:dyDescent="0.35">
      <c r="I129" s="57">
        <f>Bevölkerung!A104</f>
        <v>2023</v>
      </c>
      <c r="J129" s="57">
        <f>Bevölkerung!B104</f>
        <v>13.65</v>
      </c>
      <c r="K129" s="57">
        <f>Bevölkerung!C104</f>
        <v>5.0599999999999996</v>
      </c>
      <c r="L129" s="57">
        <f>Bevölkerung!D104</f>
        <v>-0.19</v>
      </c>
      <c r="M129" s="57">
        <f>Bevölkerung!E104</f>
        <v>2.04</v>
      </c>
      <c r="N129" s="57">
        <f>Bevölkerung!F104</f>
        <v>-1.38</v>
      </c>
    </row>
    <row r="130" spans="9:25" x14ac:dyDescent="0.35">
      <c r="O130" s="57">
        <f>Bevölkerung!G104</f>
        <v>-10.9</v>
      </c>
    </row>
    <row r="131" spans="9:25" x14ac:dyDescent="0.35">
      <c r="P131" s="57">
        <f>Bevölkerung!L104</f>
        <v>-0.3</v>
      </c>
      <c r="Q131" s="57">
        <f>Bevölkerung!M104</f>
        <v>0.33</v>
      </c>
      <c r="R131" s="57">
        <f>Bevölkerung!N104</f>
        <v>-6.62</v>
      </c>
      <c r="S131" s="57">
        <f>Bevölkerung!O104</f>
        <v>-10.35</v>
      </c>
      <c r="T131" s="57">
        <f>Bevölkerung!P104</f>
        <v>-1.26</v>
      </c>
      <c r="U131" s="57">
        <f>Bevölkerung!Q104</f>
        <v>1.27</v>
      </c>
      <c r="V131" s="57">
        <f>Bevölkerung!R104</f>
        <v>-0.06</v>
      </c>
      <c r="W131" s="57">
        <f>Bevölkerung!S104</f>
        <v>2.98</v>
      </c>
      <c r="X131" s="57">
        <f>Bevölkerung!T104</f>
        <v>0.22</v>
      </c>
      <c r="Y131" s="57">
        <f>Bevölkerung!U104</f>
        <v>6.91</v>
      </c>
    </row>
    <row r="132" spans="9:25" x14ac:dyDescent="0.35">
      <c r="J132" s="57">
        <f>Bevölkerung!H104</f>
        <v>-0.37</v>
      </c>
      <c r="K132" s="57">
        <f t="shared" ref="K132" si="115">J132</f>
        <v>-0.37</v>
      </c>
      <c r="L132" s="57">
        <f t="shared" ref="L132" si="116">K132</f>
        <v>-0.37</v>
      </c>
      <c r="M132" s="57">
        <f t="shared" ref="M132" si="117">L132</f>
        <v>-0.37</v>
      </c>
      <c r="N132" s="57">
        <f t="shared" ref="N132" si="118">M132</f>
        <v>-0.37</v>
      </c>
      <c r="O132" s="57">
        <f t="shared" ref="O132" si="119">N132</f>
        <v>-0.37</v>
      </c>
    </row>
    <row r="133" spans="9:25" x14ac:dyDescent="0.35">
      <c r="P133" s="57">
        <f>Bevölkerung!K104</f>
        <v>0.09</v>
      </c>
      <c r="Q133" s="57">
        <f t="shared" ref="Q133" si="120">P133</f>
        <v>0.09</v>
      </c>
      <c r="R133" s="57">
        <f t="shared" ref="R133" si="121">Q133</f>
        <v>0.09</v>
      </c>
      <c r="S133" s="57">
        <f t="shared" ref="S133" si="122">R133</f>
        <v>0.09</v>
      </c>
      <c r="T133" s="57">
        <f t="shared" ref="T133" si="123">S133</f>
        <v>0.09</v>
      </c>
      <c r="U133" s="57">
        <f t="shared" ref="U133" si="124">T133</f>
        <v>0.09</v>
      </c>
      <c r="V133" s="57">
        <f t="shared" ref="V133" si="125">U133</f>
        <v>0.09</v>
      </c>
      <c r="W133" s="57">
        <f t="shared" ref="W133" si="126">V133</f>
        <v>0.09</v>
      </c>
      <c r="X133" s="57">
        <f t="shared" ref="X133" si="127">W133</f>
        <v>0.09</v>
      </c>
      <c r="Y133" s="57">
        <f t="shared" ref="Y133" si="128">X133</f>
        <v>0.09</v>
      </c>
    </row>
    <row r="136" spans="9:25" x14ac:dyDescent="0.35">
      <c r="I136" s="57" t="str">
        <f>"Zusammengefasste Geburtenziffer, "&amp;I137</f>
        <v>Zusammengefasste Geburtenziffer, 2024</v>
      </c>
    </row>
    <row r="137" spans="9:25" x14ac:dyDescent="0.35">
      <c r="I137" s="57">
        <f>Bevölkerung!A124</f>
        <v>2024</v>
      </c>
      <c r="J137" s="57">
        <f>Bevölkerung!B124</f>
        <v>1.3340000000000001</v>
      </c>
      <c r="K137" s="57">
        <f>Bevölkerung!C124</f>
        <v>1.2909999999999999</v>
      </c>
      <c r="L137" s="57">
        <f>Bevölkerung!D124</f>
        <v>1.2150000000000001</v>
      </c>
      <c r="M137" s="57">
        <f>Bevölkerung!E124</f>
        <v>1.306</v>
      </c>
      <c r="N137" s="57">
        <f>Bevölkerung!F124</f>
        <v>1.2370000000000001</v>
      </c>
    </row>
    <row r="138" spans="9:25" x14ac:dyDescent="0.35">
      <c r="O138" s="57">
        <f>Bevölkerung!G124</f>
        <v>1.2010000000000001</v>
      </c>
    </row>
    <row r="139" spans="9:25" x14ac:dyDescent="0.35">
      <c r="P139" s="57">
        <f>Bevölkerung!L124</f>
        <v>1.385</v>
      </c>
      <c r="Q139" s="57">
        <f>Bevölkerung!M124</f>
        <v>1.381</v>
      </c>
      <c r="R139" s="57">
        <f>Bevölkerung!N124</f>
        <v>1.329</v>
      </c>
      <c r="S139" s="57">
        <f>Bevölkerung!O124</f>
        <v>1.2230000000000001</v>
      </c>
      <c r="T139" s="57">
        <f>Bevölkerung!P124</f>
        <v>1.3620000000000001</v>
      </c>
      <c r="U139" s="57">
        <f>Bevölkerung!Q124</f>
        <v>1.415</v>
      </c>
      <c r="V139" s="57">
        <f>Bevölkerung!R124</f>
        <v>1.3759999999999999</v>
      </c>
      <c r="W139" s="57">
        <f>Bevölkerung!S124</f>
        <v>1.3979999999999999</v>
      </c>
      <c r="X139" s="57">
        <f>Bevölkerung!T124</f>
        <v>1.3120000000000001</v>
      </c>
      <c r="Y139" s="57">
        <f>Bevölkerung!U124</f>
        <v>1.3080000000000001</v>
      </c>
    </row>
    <row r="140" spans="9:25" x14ac:dyDescent="0.35">
      <c r="J140" s="57">
        <f>Bevölkerung!H124</f>
        <v>1.2485365371985537</v>
      </c>
      <c r="K140" s="57">
        <f t="shared" ref="K140" si="129">J140</f>
        <v>1.2485365371985537</v>
      </c>
      <c r="L140" s="57">
        <f t="shared" ref="L140" si="130">K140</f>
        <v>1.2485365371985537</v>
      </c>
      <c r="M140" s="57">
        <f t="shared" ref="M140" si="131">L140</f>
        <v>1.2485365371985537</v>
      </c>
      <c r="N140" s="57">
        <f t="shared" ref="N140" si="132">M140</f>
        <v>1.2485365371985537</v>
      </c>
      <c r="O140" s="57">
        <f t="shared" ref="O140" si="133">N140</f>
        <v>1.2485365371985537</v>
      </c>
    </row>
    <row r="141" spans="9:25" x14ac:dyDescent="0.35">
      <c r="P141" s="57">
        <f>Bevölkerung!K124</f>
        <v>1.3738279446296822</v>
      </c>
      <c r="Q141" s="57">
        <f t="shared" ref="Q141" si="134">P141</f>
        <v>1.3738279446296822</v>
      </c>
      <c r="R141" s="57">
        <f t="shared" ref="R141" si="135">Q141</f>
        <v>1.3738279446296822</v>
      </c>
      <c r="S141" s="57">
        <f t="shared" ref="S141" si="136">R141</f>
        <v>1.3738279446296822</v>
      </c>
      <c r="T141" s="57">
        <f t="shared" ref="T141" si="137">S141</f>
        <v>1.3738279446296822</v>
      </c>
      <c r="U141" s="57">
        <f t="shared" ref="U141" si="138">T141</f>
        <v>1.3738279446296822</v>
      </c>
      <c r="V141" s="57">
        <f t="shared" ref="V141" si="139">U141</f>
        <v>1.3738279446296822</v>
      </c>
      <c r="W141" s="57">
        <f t="shared" ref="W141" si="140">V141</f>
        <v>1.3738279446296822</v>
      </c>
      <c r="X141" s="57">
        <f t="shared" ref="X141" si="141">W141</f>
        <v>1.3738279446296822</v>
      </c>
      <c r="Y141" s="57">
        <f t="shared" ref="Y141" si="142">X141</f>
        <v>1.3738279446296822</v>
      </c>
    </row>
  </sheetData>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154C-0EBA-4675-9109-D1CDAA9A5F4D}">
  <sheetPr codeName="Tabelle21"/>
  <dimension ref="A1:AA11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54296875" customWidth="1"/>
    <col min="26" max="26" width="15" customWidth="1"/>
  </cols>
  <sheetData>
    <row r="1" spans="1:27" s="23" customFormat="1" x14ac:dyDescent="0.35">
      <c r="A1" s="4" t="s">
        <v>842</v>
      </c>
      <c r="B1" s="24"/>
      <c r="C1" s="24"/>
      <c r="D1" s="24"/>
      <c r="E1" s="24"/>
      <c r="F1" s="24"/>
      <c r="G1" s="24"/>
      <c r="H1" s="25"/>
      <c r="I1" s="24"/>
      <c r="J1" s="24"/>
      <c r="K1" s="24"/>
      <c r="L1" s="24"/>
      <c r="M1" s="24"/>
      <c r="N1" s="25"/>
      <c r="O1" s="24"/>
      <c r="P1" s="24"/>
      <c r="Q1" s="24"/>
      <c r="R1" s="24"/>
      <c r="S1" s="24"/>
      <c r="T1" s="24"/>
      <c r="U1" s="24"/>
      <c r="V1" s="24"/>
      <c r="X1" s="24"/>
      <c r="Y1" s="24"/>
      <c r="Z1" s="24"/>
      <c r="AA1" s="24"/>
    </row>
    <row r="2" spans="1:27" s="41" customFormat="1" ht="37.5" customHeight="1" x14ac:dyDescent="0.35">
      <c r="A2" s="43" t="str">
        <f>Bevölkerung!A2</f>
        <v>Jahr</v>
      </c>
      <c r="B2" s="43" t="str">
        <f>Bevölkerung!B2</f>
        <v>Branden-
burg</v>
      </c>
      <c r="C2" s="43" t="str">
        <f>Bevölkerung!C2</f>
        <v>Mecklenburg-
Vorpommern</v>
      </c>
      <c r="D2" s="43" t="str">
        <f>Bevölkerung!D2</f>
        <v>Sachsen</v>
      </c>
      <c r="E2" s="43" t="str">
        <f>Bevölkerung!E2</f>
        <v>Sachsen-Anhalt</v>
      </c>
      <c r="F2" s="43" t="str">
        <f>Bevölkerung!F2</f>
        <v>Thüringen</v>
      </c>
      <c r="G2" s="43" t="str">
        <f>Bevölkerung!G2</f>
        <v>Berlin</v>
      </c>
      <c r="H2" s="44" t="str">
        <f>Bevölkerung!H2</f>
        <v>Ostdeutsch-land mit Berlin</v>
      </c>
      <c r="I2" s="43" t="str">
        <f>Bevölkerung!I2</f>
        <v>Ostdeutsch-land ohne Berlin</v>
      </c>
      <c r="J2" s="43" t="str">
        <f>Bevölkerung!J2</f>
        <v>Westdeutsch-land mit Berlin</v>
      </c>
      <c r="K2" s="43" t="str">
        <f>Bevölkerung!K2</f>
        <v>Westdeutsch-land ohne Berlin</v>
      </c>
      <c r="L2" s="43" t="str">
        <f>Bevölkerung!L2</f>
        <v>Baden-
Württemberg</v>
      </c>
      <c r="M2" s="43" t="str">
        <f>Bevölkerung!M2</f>
        <v>Bayern</v>
      </c>
      <c r="N2" s="43" t="str">
        <f>Bevölkerung!N2</f>
        <v>Bremen</v>
      </c>
      <c r="O2" s="43" t="str">
        <f>Bevölkerung!O2</f>
        <v>Hamburg</v>
      </c>
      <c r="P2" s="43" t="str">
        <f>Bevölkerung!P2</f>
        <v>Hessen</v>
      </c>
      <c r="Q2" s="43" t="str">
        <f>Bevölkerung!Q2</f>
        <v>Nieder-
sachsen</v>
      </c>
      <c r="R2" s="43" t="str">
        <f>Bevölkerung!R2</f>
        <v>Nordrhein-
Westfalen</v>
      </c>
      <c r="S2" s="43" t="str">
        <f>Bevölkerung!S2</f>
        <v>Rheinland-Pfalz</v>
      </c>
      <c r="T2" s="43" t="str">
        <f>Bevölkerung!T2</f>
        <v>Saarland</v>
      </c>
      <c r="U2" s="43" t="str">
        <f>Bevölkerung!U2</f>
        <v>Schleswig-
Holstein</v>
      </c>
      <c r="V2" s="43" t="str">
        <f>Bevölkerung!V2</f>
        <v>Deutschland</v>
      </c>
      <c r="X2" s="43" t="str">
        <f>Bevölkerung!X2</f>
        <v>Min Westdeutschland ohne Berlin</v>
      </c>
      <c r="Y2" s="43"/>
      <c r="Z2" s="43" t="str">
        <f>Bevölkerung!Z2</f>
        <v>Max Westdeutschland ohne Berlin</v>
      </c>
      <c r="AA2" s="43"/>
    </row>
    <row r="3" spans="1:27" x14ac:dyDescent="0.35">
      <c r="A3" s="4" t="s">
        <v>843</v>
      </c>
    </row>
    <row r="4" spans="1:27" x14ac:dyDescent="0.35">
      <c r="A4">
        <f>[7]Tabelle2!A4</f>
        <v>2025</v>
      </c>
      <c r="B4" s="3">
        <f>[7]Tabelle2!X4</f>
        <v>100</v>
      </c>
      <c r="C4" s="3">
        <f>[7]Tabelle2!Y4</f>
        <v>100</v>
      </c>
      <c r="D4" s="3">
        <f>[7]Tabelle2!Z4</f>
        <v>100</v>
      </c>
      <c r="E4" s="3">
        <f>[7]Tabelle2!AA4</f>
        <v>100</v>
      </c>
      <c r="F4" s="3">
        <f>[7]Tabelle2!AB4</f>
        <v>100</v>
      </c>
      <c r="G4" s="3">
        <f>[7]Tabelle2!AC4</f>
        <v>100</v>
      </c>
      <c r="H4" s="14">
        <f>[7]Tabelle2!AD4</f>
        <v>100</v>
      </c>
      <c r="I4" s="3">
        <f>[7]Tabelle2!AE4</f>
        <v>100</v>
      </c>
      <c r="J4" s="3">
        <f>[7]Tabelle2!AF4</f>
        <v>100</v>
      </c>
      <c r="K4" s="3">
        <f>[7]Tabelle2!AG4</f>
        <v>100</v>
      </c>
      <c r="L4" s="3">
        <f>[7]Tabelle2!AH4</f>
        <v>100</v>
      </c>
      <c r="M4" s="3">
        <f>[7]Tabelle2!AI4</f>
        <v>100</v>
      </c>
      <c r="N4" s="3">
        <f>[7]Tabelle2!AJ4</f>
        <v>100</v>
      </c>
      <c r="O4" s="3">
        <f>[7]Tabelle2!AK4</f>
        <v>100</v>
      </c>
      <c r="P4" s="3">
        <f>[7]Tabelle2!AL4</f>
        <v>100</v>
      </c>
      <c r="Q4" s="3">
        <f>[7]Tabelle2!AM4</f>
        <v>100</v>
      </c>
      <c r="R4" s="3">
        <f>[7]Tabelle2!AN4</f>
        <v>100</v>
      </c>
      <c r="S4" s="3">
        <f>[7]Tabelle2!AO4</f>
        <v>100</v>
      </c>
      <c r="T4" s="3">
        <f>[7]Tabelle2!AP4</f>
        <v>100</v>
      </c>
      <c r="U4" s="3">
        <f>[7]Tabelle2!AQ4</f>
        <v>100</v>
      </c>
      <c r="V4" s="3">
        <f>[7]Tabelle2!AR4</f>
        <v>100</v>
      </c>
      <c r="X4" s="5"/>
      <c r="Y4" s="6"/>
      <c r="Z4" s="5"/>
      <c r="AA4" s="6"/>
    </row>
    <row r="5" spans="1:27" x14ac:dyDescent="0.35">
      <c r="A5">
        <f>[7]Tabelle2!A9</f>
        <v>2030</v>
      </c>
      <c r="B5" s="3">
        <f>[7]Tabelle2!X9</f>
        <v>99.369986304050101</v>
      </c>
      <c r="C5" s="3">
        <f>[7]Tabelle2!Y9</f>
        <v>97.524247064828998</v>
      </c>
      <c r="D5" s="3">
        <f>[7]Tabelle2!Z9</f>
        <v>97.250423011844333</v>
      </c>
      <c r="E5" s="3">
        <f>[7]Tabelle2!AA9</f>
        <v>95.891187305185611</v>
      </c>
      <c r="F5" s="3">
        <f>[7]Tabelle2!AB9</f>
        <v>95.912191372850401</v>
      </c>
      <c r="G5" s="3">
        <f>[7]Tabelle2!AC9</f>
        <v>100.13018008244738</v>
      </c>
      <c r="H5" s="14">
        <f>[7]Tabelle2!AD9</f>
        <v>97.924244598481394</v>
      </c>
      <c r="I5" s="3">
        <f>[7]Tabelle2!AE9</f>
        <v>97.265147033798726</v>
      </c>
      <c r="J5" s="3">
        <f>[7]Tabelle2!AF9</f>
        <v>99.454640339735022</v>
      </c>
      <c r="K5" s="3">
        <f>[7]Tabelle2!AG9</f>
        <v>99.417686025206407</v>
      </c>
      <c r="L5" s="3">
        <f>[7]Tabelle2!AH9</f>
        <v>99.661677899553951</v>
      </c>
      <c r="M5" s="3">
        <f>[7]Tabelle2!AI9</f>
        <v>99.945656686114532</v>
      </c>
      <c r="N5" s="3">
        <f>[7]Tabelle2!AJ9</f>
        <v>99.107901444350034</v>
      </c>
      <c r="O5" s="3">
        <f>[7]Tabelle2!AK9</f>
        <v>100.24672816992062</v>
      </c>
      <c r="P5" s="3">
        <f>[7]Tabelle2!AL9</f>
        <v>99.523407239746888</v>
      </c>
      <c r="Q5" s="3">
        <f>[7]Tabelle2!AM9</f>
        <v>99.101792661721106</v>
      </c>
      <c r="R5" s="3">
        <f>[7]Tabelle2!AN9</f>
        <v>98.96239155685727</v>
      </c>
      <c r="S5" s="3">
        <f>[7]Tabelle2!AO9</f>
        <v>99.40580131936359</v>
      </c>
      <c r="T5" s="3">
        <f>[7]Tabelle2!AP9</f>
        <v>97.87550878586319</v>
      </c>
      <c r="U5" s="3">
        <f>[7]Tabelle2!AQ9</f>
        <v>99.618333502212323</v>
      </c>
      <c r="V5" s="3">
        <f>[7]Tabelle2!AR9</f>
        <v>99.130782894689531</v>
      </c>
      <c r="X5" s="18" t="str">
        <f t="shared" ref="X5:X10" si="0">HLOOKUP(Y5,$L5:$U113,ROW(L$111)-ROW(X5)+1,0)</f>
        <v>SL</v>
      </c>
      <c r="Y5" s="19">
        <f t="shared" ref="Y5:Y10" si="1">MIN(L5:U5)</f>
        <v>97.87550878586319</v>
      </c>
      <c r="Z5" s="18" t="str">
        <f t="shared" ref="Z5:Z10" si="2">HLOOKUP(AA5,$L5:$U113,ROW(N$111)-ROW(Z5)+1,0)</f>
        <v>HH</v>
      </c>
      <c r="AA5" s="19">
        <f t="shared" ref="AA5:AA10" si="3">MAX(L5:U5)</f>
        <v>100.24672816992062</v>
      </c>
    </row>
    <row r="6" spans="1:27" x14ac:dyDescent="0.35">
      <c r="A6">
        <f>[7]Tabelle2!A14</f>
        <v>2035</v>
      </c>
      <c r="B6" s="3">
        <f>[7]Tabelle2!X14</f>
        <v>98.430835452944635</v>
      </c>
      <c r="C6" s="3">
        <f>[7]Tabelle2!Y14</f>
        <v>95.1059213884635</v>
      </c>
      <c r="D6" s="3">
        <f>[7]Tabelle2!Z14</f>
        <v>94.727281775654433</v>
      </c>
      <c r="E6" s="3">
        <f>[7]Tabelle2!AA14</f>
        <v>92.212146972702371</v>
      </c>
      <c r="F6" s="3">
        <f>[7]Tabelle2!AB14</f>
        <v>92.15102315304064</v>
      </c>
      <c r="G6" s="3">
        <f>[7]Tabelle2!AC14</f>
        <v>100.63733998698198</v>
      </c>
      <c r="H6" s="14">
        <f>[7]Tabelle2!AD14</f>
        <v>96.047517141983647</v>
      </c>
      <c r="I6" s="3">
        <f>[7]Tabelle2!AE14</f>
        <v>94.676152892461516</v>
      </c>
      <c r="J6" s="3">
        <f>[7]Tabelle2!AF14</f>
        <v>98.915188625235075</v>
      </c>
      <c r="K6" s="3">
        <f>[7]Tabelle2!AG14</f>
        <v>98.820981106322364</v>
      </c>
      <c r="L6" s="3">
        <f>[7]Tabelle2!AH14</f>
        <v>99.32068483515701</v>
      </c>
      <c r="M6" s="3">
        <f>[7]Tabelle2!AI14</f>
        <v>99.740359722547183</v>
      </c>
      <c r="N6" s="3">
        <f>[7]Tabelle2!AJ14</f>
        <v>98.56981025205323</v>
      </c>
      <c r="O6" s="3">
        <f>[7]Tabelle2!AK14</f>
        <v>100.74554816562969</v>
      </c>
      <c r="P6" s="3">
        <f>[7]Tabelle2!AL14</f>
        <v>99.072317771012322</v>
      </c>
      <c r="Q6" s="3">
        <f>[7]Tabelle2!AM14</f>
        <v>98.189824486783337</v>
      </c>
      <c r="R6" s="3">
        <f>[7]Tabelle2!AN14</f>
        <v>97.978136306291788</v>
      </c>
      <c r="S6" s="3">
        <f>[7]Tabelle2!AO14</f>
        <v>98.738843616608463</v>
      </c>
      <c r="T6" s="3">
        <f>[7]Tabelle2!AP14</f>
        <v>95.850292862106627</v>
      </c>
      <c r="U6" s="3">
        <f>[7]Tabelle2!AQ14</f>
        <v>99.077920761981972</v>
      </c>
      <c r="V6" s="3">
        <f>[7]Tabelle2!AR14</f>
        <v>98.288174476276296</v>
      </c>
      <c r="X6" s="18" t="str">
        <f t="shared" si="0"/>
        <v>SL</v>
      </c>
      <c r="Y6" s="19">
        <f t="shared" si="1"/>
        <v>95.850292862106627</v>
      </c>
      <c r="Z6" s="18" t="str">
        <f t="shared" si="2"/>
        <v>HH</v>
      </c>
      <c r="AA6" s="19">
        <f t="shared" si="3"/>
        <v>100.74554816562969</v>
      </c>
    </row>
    <row r="7" spans="1:27" x14ac:dyDescent="0.35">
      <c r="A7">
        <f>[7]Tabelle2!A19</f>
        <v>2040</v>
      </c>
      <c r="B7" s="3">
        <f>[7]Tabelle2!X19</f>
        <v>97.272549403247893</v>
      </c>
      <c r="C7" s="3">
        <f>[7]Tabelle2!Y19</f>
        <v>92.636549259826438</v>
      </c>
      <c r="D7" s="3">
        <f>[7]Tabelle2!Z19</f>
        <v>92.450482731163532</v>
      </c>
      <c r="E7" s="3">
        <f>[7]Tabelle2!AA19</f>
        <v>88.877869084726555</v>
      </c>
      <c r="F7" s="3">
        <f>[7]Tabelle2!AB19</f>
        <v>88.682870592756259</v>
      </c>
      <c r="G7" s="3">
        <f>[7]Tabelle2!AC19</f>
        <v>101.42384465176828</v>
      </c>
      <c r="H7" s="14">
        <f>[7]Tabelle2!AD19</f>
        <v>94.340493763999007</v>
      </c>
      <c r="I7" s="3">
        <f>[7]Tabelle2!AE19</f>
        <v>92.224103981135585</v>
      </c>
      <c r="J7" s="3">
        <f>[7]Tabelle2!AF19</f>
        <v>98.29668296978366</v>
      </c>
      <c r="K7" s="3">
        <f>[7]Tabelle2!AG19</f>
        <v>98.125616622282209</v>
      </c>
      <c r="L7" s="3">
        <f>[7]Tabelle2!AH19</f>
        <v>98.859498392970025</v>
      </c>
      <c r="M7" s="3">
        <f>[7]Tabelle2!AI19</f>
        <v>99.33957778264184</v>
      </c>
      <c r="N7" s="3">
        <f>[7]Tabelle2!AJ19</f>
        <v>98.215802888700082</v>
      </c>
      <c r="O7" s="3">
        <f>[7]Tabelle2!AK19</f>
        <v>101.36773224629907</v>
      </c>
      <c r="P7" s="3">
        <f>[7]Tabelle2!AL19</f>
        <v>98.597318966479108</v>
      </c>
      <c r="Q7" s="3">
        <f>[7]Tabelle2!AM19</f>
        <v>97.202797202797214</v>
      </c>
      <c r="R7" s="3">
        <f>[7]Tabelle2!AN19</f>
        <v>96.942750912839799</v>
      </c>
      <c r="S7" s="3">
        <f>[7]Tabelle2!AO19</f>
        <v>97.853608847497085</v>
      </c>
      <c r="T7" s="3">
        <f>[7]Tabelle2!AP19</f>
        <v>93.765511764121911</v>
      </c>
      <c r="U7" s="3">
        <f>[7]Tabelle2!AQ19</f>
        <v>98.38889451818828</v>
      </c>
      <c r="V7" s="3">
        <f>[7]Tabelle2!AR19</f>
        <v>97.39846149051796</v>
      </c>
      <c r="X7" s="18" t="str">
        <f t="shared" si="0"/>
        <v>SL</v>
      </c>
      <c r="Y7" s="19">
        <f t="shared" si="1"/>
        <v>93.765511764121911</v>
      </c>
      <c r="Z7" s="18" t="str">
        <f t="shared" si="2"/>
        <v>HH</v>
      </c>
      <c r="AA7" s="19">
        <f t="shared" si="3"/>
        <v>101.36773224629907</v>
      </c>
    </row>
    <row r="8" spans="1:27" x14ac:dyDescent="0.35">
      <c r="A8">
        <f>[7]Tabelle2!A29</f>
        <v>2050</v>
      </c>
      <c r="B8" s="3">
        <f>[7]Tabelle2!X29</f>
        <v>93.789864997065166</v>
      </c>
      <c r="C8" s="3">
        <f>[7]Tabelle2!Y29</f>
        <v>86.887442572741193</v>
      </c>
      <c r="D8" s="3">
        <f>[7]Tabelle2!Z29</f>
        <v>87.879466507415145</v>
      </c>
      <c r="E8" s="3">
        <f>[7]Tabelle2!AA29</f>
        <v>82.535184660432606</v>
      </c>
      <c r="F8" s="3">
        <f>[7]Tabelle2!AB29</f>
        <v>82.044384667114983</v>
      </c>
      <c r="G8" s="3">
        <f>[7]Tabelle2!AC29</f>
        <v>103.12974614883923</v>
      </c>
      <c r="H8" s="14">
        <f>[7]Tabelle2!AD29</f>
        <v>90.769221170583776</v>
      </c>
      <c r="I8" s="3">
        <f>[7]Tabelle2!AE29</f>
        <v>87.076097790238791</v>
      </c>
      <c r="J8" s="3">
        <f>[7]Tabelle2!AF29</f>
        <v>96.389401145297484</v>
      </c>
      <c r="K8" s="3">
        <f>[7]Tabelle2!AG29</f>
        <v>96.020681418620697</v>
      </c>
      <c r="L8" s="3">
        <f>[7]Tabelle2!AH29</f>
        <v>97.068171903239886</v>
      </c>
      <c r="M8" s="3">
        <f>[7]Tabelle2!AI29</f>
        <v>97.630027699994713</v>
      </c>
      <c r="N8" s="3">
        <f>[7]Tabelle2!AJ29</f>
        <v>97.592749929198533</v>
      </c>
      <c r="O8" s="3">
        <f>[7]Tabelle2!AK29</f>
        <v>102.27419008796394</v>
      </c>
      <c r="P8" s="3">
        <f>[7]Tabelle2!AL29</f>
        <v>97.089436855444163</v>
      </c>
      <c r="Q8" s="3">
        <f>[7]Tabelle2!AM29</f>
        <v>94.553210653389556</v>
      </c>
      <c r="R8" s="3">
        <f>[7]Tabelle2!AN29</f>
        <v>94.305658217225314</v>
      </c>
      <c r="S8" s="3">
        <f>[7]Tabelle2!AO29</f>
        <v>95.2197322467986</v>
      </c>
      <c r="T8" s="3">
        <f>[7]Tabelle2!AP29</f>
        <v>89.268341109897747</v>
      </c>
      <c r="U8" s="3">
        <f>[7]Tabelle2!AQ29</f>
        <v>96.065119735197754</v>
      </c>
      <c r="V8" s="3">
        <f>[7]Tabelle2!AR29</f>
        <v>95.011830078363772</v>
      </c>
      <c r="X8" s="18" t="str">
        <f t="shared" si="0"/>
        <v>SL</v>
      </c>
      <c r="Y8" s="19">
        <f t="shared" si="1"/>
        <v>89.268341109897747</v>
      </c>
      <c r="Z8" s="18" t="str">
        <f t="shared" si="2"/>
        <v>HH</v>
      </c>
      <c r="AA8" s="19">
        <f t="shared" si="3"/>
        <v>102.27419008796394</v>
      </c>
    </row>
    <row r="9" spans="1:27" x14ac:dyDescent="0.35">
      <c r="A9">
        <f>[7]Tabelle2!A39</f>
        <v>2060</v>
      </c>
      <c r="B9" s="3">
        <f>[7]Tabelle2!X39</f>
        <v>89.684993152025044</v>
      </c>
      <c r="C9" s="3">
        <f>[7]Tabelle2!Y39</f>
        <v>81.387187340479841</v>
      </c>
      <c r="D9" s="3">
        <f>[7]Tabelle2!Z39</f>
        <v>83.211406389967152</v>
      </c>
      <c r="E9" s="3">
        <f>[7]Tabelle2!AA39</f>
        <v>77.00009445546425</v>
      </c>
      <c r="F9" s="3">
        <f>[7]Tabelle2!AB39</f>
        <v>76.102411374771833</v>
      </c>
      <c r="G9" s="3">
        <f>[7]Tabelle2!AC39</f>
        <v>103.80505532653505</v>
      </c>
      <c r="H9" s="14">
        <f>[7]Tabelle2!AD39</f>
        <v>87.058816189269947</v>
      </c>
      <c r="I9" s="3">
        <f>[7]Tabelle2!AE39</f>
        <v>82.055312907695651</v>
      </c>
      <c r="J9" s="3">
        <f>[7]Tabelle2!AF39</f>
        <v>93.698050518562908</v>
      </c>
      <c r="K9" s="3">
        <f>[7]Tabelle2!AG39</f>
        <v>93.14516308500302</v>
      </c>
      <c r="L9" s="3">
        <f>[7]Tabelle2!AH39</f>
        <v>94.265440397439434</v>
      </c>
      <c r="M9" s="3">
        <f>[7]Tabelle2!AI39</f>
        <v>94.894747567759325</v>
      </c>
      <c r="N9" s="3">
        <f>[7]Tabelle2!AJ39</f>
        <v>96.530727839139047</v>
      </c>
      <c r="O9" s="3">
        <f>[7]Tabelle2!AK39</f>
        <v>101.70027891010511</v>
      </c>
      <c r="P9" s="3">
        <f>[7]Tabelle2!AL39</f>
        <v>94.736758212856856</v>
      </c>
      <c r="Q9" s="3">
        <f>[7]Tabelle2!AM39</f>
        <v>91.329421919761828</v>
      </c>
      <c r="R9" s="3">
        <f>[7]Tabelle2!AN39</f>
        <v>91.125585634652907</v>
      </c>
      <c r="S9" s="3">
        <f>[7]Tabelle2!AO39</f>
        <v>92.219635234769115</v>
      </c>
      <c r="T9" s="3">
        <f>[7]Tabelle2!AP39</f>
        <v>85.267546907574712</v>
      </c>
      <c r="U9" s="3">
        <f>[7]Tabelle2!AQ39</f>
        <v>92.643631573614357</v>
      </c>
      <c r="V9" s="3">
        <f>[7]Tabelle2!AR39</f>
        <v>91.975922734126499</v>
      </c>
      <c r="X9" s="18" t="str">
        <f t="shared" si="0"/>
        <v>SL</v>
      </c>
      <c r="Y9" s="19">
        <f t="shared" si="1"/>
        <v>85.267546907574712</v>
      </c>
      <c r="Z9" s="18" t="str">
        <f t="shared" si="2"/>
        <v>HH</v>
      </c>
      <c r="AA9" s="19">
        <f t="shared" si="3"/>
        <v>101.70027891010511</v>
      </c>
    </row>
    <row r="10" spans="1:27" x14ac:dyDescent="0.35">
      <c r="A10">
        <f>[7]Tabelle2!A49</f>
        <v>2070</v>
      </c>
      <c r="B10" s="3">
        <f>[7]Tabelle2!X49</f>
        <v>86.750146742320482</v>
      </c>
      <c r="C10" s="3">
        <f>[7]Tabelle2!Y49</f>
        <v>77.590607452782038</v>
      </c>
      <c r="D10" s="3">
        <f>[7]Tabelle2!Z49</f>
        <v>79.556086393948434</v>
      </c>
      <c r="E10" s="3">
        <f>[7]Tabelle2!AA49</f>
        <v>73.278549164069133</v>
      </c>
      <c r="F10" s="3">
        <f>[7]Tabelle2!AB49</f>
        <v>71.841675473148229</v>
      </c>
      <c r="G10" s="3">
        <f>[7]Tabelle2!AC49</f>
        <v>104.03287047081797</v>
      </c>
      <c r="H10" s="14">
        <f>[7]Tabelle2!AD49</f>
        <v>84.310483594232551</v>
      </c>
      <c r="I10" s="3">
        <f>[7]Tabelle2!AE49</f>
        <v>78.4177558809468</v>
      </c>
      <c r="J10" s="3">
        <f>[7]Tabelle2!AF49</f>
        <v>91.491010779187718</v>
      </c>
      <c r="K10" s="3">
        <f>[7]Tabelle2!AG49</f>
        <v>90.804928527450343</v>
      </c>
      <c r="L10" s="3">
        <f>[7]Tabelle2!AH49</f>
        <v>91.828630952910913</v>
      </c>
      <c r="M10" s="3">
        <f>[7]Tabelle2!AI49</f>
        <v>92.492320233072434</v>
      </c>
      <c r="N10" s="3">
        <f>[7]Tabelle2!AJ49</f>
        <v>95.596148399886715</v>
      </c>
      <c r="O10" s="3">
        <f>[7]Tabelle2!AK49</f>
        <v>100.60072945719803</v>
      </c>
      <c r="P10" s="3">
        <f>[7]Tabelle2!AL49</f>
        <v>92.809665747485553</v>
      </c>
      <c r="Q10" s="3">
        <f>[7]Tabelle2!AM49</f>
        <v>88.998836583809762</v>
      </c>
      <c r="R10" s="3">
        <f>[7]Tabelle2!AN49</f>
        <v>88.596866611460939</v>
      </c>
      <c r="S10" s="3">
        <f>[7]Tabelle2!AO49</f>
        <v>90.039289871944135</v>
      </c>
      <c r="T10" s="3">
        <f>[7]Tabelle2!AP49</f>
        <v>82.606969125384694</v>
      </c>
      <c r="U10" s="3">
        <f>[7]Tabelle2!AQ49</f>
        <v>89.961833350221227</v>
      </c>
      <c r="V10" s="3">
        <f>[7]Tabelle2!AR49</f>
        <v>89.557288982325602</v>
      </c>
      <c r="X10" s="18" t="str">
        <f t="shared" si="0"/>
        <v>SL</v>
      </c>
      <c r="Y10" s="19">
        <f t="shared" si="1"/>
        <v>82.606969125384694</v>
      </c>
      <c r="Z10" s="18" t="str">
        <f t="shared" si="2"/>
        <v>HH</v>
      </c>
      <c r="AA10" s="19">
        <f t="shared" si="3"/>
        <v>100.60072945719803</v>
      </c>
    </row>
    <row r="11" spans="1:27" x14ac:dyDescent="0.35">
      <c r="X11" s="11"/>
      <c r="Y11" s="11"/>
      <c r="Z11" s="11"/>
      <c r="AA11" s="11"/>
    </row>
    <row r="12" spans="1:27" x14ac:dyDescent="0.35">
      <c r="A12" s="4" t="s">
        <v>480</v>
      </c>
      <c r="X12" s="11"/>
      <c r="Y12" s="11"/>
      <c r="Z12" s="11"/>
      <c r="AA12" s="11"/>
    </row>
    <row r="13" spans="1:27" x14ac:dyDescent="0.35">
      <c r="A13">
        <f>[7]Tabelle2!A100</f>
        <v>2025</v>
      </c>
      <c r="B13" s="3">
        <f>[7]Tabelle2!X100</f>
        <v>100</v>
      </c>
      <c r="C13" s="3">
        <f>[7]Tabelle2!Y100</f>
        <v>100</v>
      </c>
      <c r="D13" s="3">
        <f>[7]Tabelle2!Z100</f>
        <v>100</v>
      </c>
      <c r="E13" s="3">
        <f>[7]Tabelle2!AA100</f>
        <v>100</v>
      </c>
      <c r="F13" s="3">
        <f>[7]Tabelle2!AB100</f>
        <v>100</v>
      </c>
      <c r="G13" s="3">
        <f>[7]Tabelle2!AC100</f>
        <v>100</v>
      </c>
      <c r="H13" s="14">
        <f>[7]Tabelle2!AD100</f>
        <v>100</v>
      </c>
      <c r="I13" s="3">
        <f>[7]Tabelle2!AE100</f>
        <v>100</v>
      </c>
      <c r="J13" s="3">
        <f>[7]Tabelle2!AF100</f>
        <v>100</v>
      </c>
      <c r="K13" s="3">
        <f>[7]Tabelle2!AG100</f>
        <v>100</v>
      </c>
      <c r="L13" s="3">
        <f>[7]Tabelle2!AH100</f>
        <v>100</v>
      </c>
      <c r="M13" s="3">
        <f>[7]Tabelle2!AI100</f>
        <v>100</v>
      </c>
      <c r="N13" s="3">
        <f>[7]Tabelle2!AJ100</f>
        <v>100</v>
      </c>
      <c r="O13" s="3">
        <f>[7]Tabelle2!AK100</f>
        <v>100</v>
      </c>
      <c r="P13" s="3">
        <f>[7]Tabelle2!AL100</f>
        <v>100</v>
      </c>
      <c r="Q13" s="3">
        <f>[7]Tabelle2!AM100</f>
        <v>100</v>
      </c>
      <c r="R13" s="3">
        <f>[7]Tabelle2!AN100</f>
        <v>100</v>
      </c>
      <c r="S13" s="3">
        <f>[7]Tabelle2!AO100</f>
        <v>100</v>
      </c>
      <c r="T13" s="3">
        <f>[7]Tabelle2!AP100</f>
        <v>100</v>
      </c>
      <c r="U13" s="3">
        <f>[7]Tabelle2!AQ100</f>
        <v>100</v>
      </c>
      <c r="V13" s="3">
        <f>[7]Tabelle2!AR100</f>
        <v>100</v>
      </c>
      <c r="X13" s="18"/>
      <c r="Y13" s="19"/>
      <c r="Z13" s="18"/>
      <c r="AA13" s="19"/>
    </row>
    <row r="14" spans="1:27" x14ac:dyDescent="0.35">
      <c r="A14">
        <f>[7]Tabelle2!A105</f>
        <v>2030</v>
      </c>
      <c r="B14" s="3">
        <f>[7]Tabelle2!X105</f>
        <v>95.379163713678281</v>
      </c>
      <c r="C14" s="3">
        <f>[7]Tabelle2!Y105</f>
        <v>93.445121951219534</v>
      </c>
      <c r="D14" s="3">
        <f>[7]Tabelle2!Z105</f>
        <v>95.481763745236805</v>
      </c>
      <c r="E14" s="3">
        <f>[7]Tabelle2!AA105</f>
        <v>92.311697327316878</v>
      </c>
      <c r="F14" s="3">
        <f>[7]Tabelle2!AB105</f>
        <v>92.494267066502033</v>
      </c>
      <c r="G14" s="3">
        <f>[7]Tabelle2!AC105</f>
        <v>98.490516791369402</v>
      </c>
      <c r="H14" s="14">
        <f>[7]Tabelle2!AD105</f>
        <v>95.260239473335375</v>
      </c>
      <c r="I14" s="3">
        <f>[7]Tabelle2!AE105</f>
        <v>94.160843302143775</v>
      </c>
      <c r="J14" s="3">
        <f>[7]Tabelle2!AF105</f>
        <v>95.942780599270776</v>
      </c>
      <c r="K14" s="3">
        <f>[7]Tabelle2!AG105</f>
        <v>95.79481634375135</v>
      </c>
      <c r="L14" s="3">
        <f>[7]Tabelle2!AH105</f>
        <v>95.98195361230546</v>
      </c>
      <c r="M14" s="3">
        <f>[7]Tabelle2!AI105</f>
        <v>96.102094074215515</v>
      </c>
      <c r="N14" s="3">
        <f>[7]Tabelle2!AJ105</f>
        <v>96.971847646084697</v>
      </c>
      <c r="O14" s="3">
        <f>[7]Tabelle2!AK105</f>
        <v>98.749255509231645</v>
      </c>
      <c r="P14" s="3">
        <f>[7]Tabelle2!AL105</f>
        <v>96.273710909041881</v>
      </c>
      <c r="Q14" s="3">
        <f>[7]Tabelle2!AM105</f>
        <v>95.224146161524132</v>
      </c>
      <c r="R14" s="3">
        <f>[7]Tabelle2!AN105</f>
        <v>95.352649132115559</v>
      </c>
      <c r="S14" s="3">
        <f>[7]Tabelle2!AO105</f>
        <v>95.140729521645824</v>
      </c>
      <c r="T14" s="3">
        <f>[7]Tabelle2!AP105</f>
        <v>93.267050409907554</v>
      </c>
      <c r="U14" s="3">
        <f>[7]Tabelle2!AQ105</f>
        <v>96.32650666040729</v>
      </c>
      <c r="V14" s="3">
        <f>[7]Tabelle2!AR105</f>
        <v>95.69530772915968</v>
      </c>
      <c r="X14" s="18" t="str">
        <f t="shared" ref="X14:X19" si="4">HLOOKUP(Y14,$L14:$U122,ROW(L$111)-ROW(X14)+1,0)</f>
        <v>SL</v>
      </c>
      <c r="Y14" s="19">
        <f t="shared" ref="Y14:Y19" si="5">MIN(L14:U14)</f>
        <v>93.267050409907554</v>
      </c>
      <c r="Z14" s="18" t="str">
        <f t="shared" ref="Z14:Z19" si="6">HLOOKUP(AA14,$L14:$U122,ROW(N$111)-ROW(Z14)+1,0)</f>
        <v>HH</v>
      </c>
      <c r="AA14" s="19">
        <f t="shared" ref="AA14:AA19" si="7">MAX(L14:U14)</f>
        <v>98.749255509231645</v>
      </c>
    </row>
    <row r="15" spans="1:27" x14ac:dyDescent="0.35">
      <c r="A15">
        <f>[7]Tabelle2!A110</f>
        <v>2035</v>
      </c>
      <c r="B15" s="3">
        <f>[7]Tabelle2!X110</f>
        <v>93.295535081502535</v>
      </c>
      <c r="C15" s="3">
        <f>[7]Tabelle2!Y110</f>
        <v>89.868667917448363</v>
      </c>
      <c r="D15" s="3">
        <f>[7]Tabelle2!Z110</f>
        <v>93.150063509344946</v>
      </c>
      <c r="E15" s="3">
        <f>[7]Tabelle2!AA110</f>
        <v>87.513016313779914</v>
      </c>
      <c r="F15" s="3">
        <f>[7]Tabelle2!AB110</f>
        <v>87.978479449638414</v>
      </c>
      <c r="G15" s="3">
        <f>[7]Tabelle2!AC110</f>
        <v>98.460066121454688</v>
      </c>
      <c r="H15" s="14">
        <f>[7]Tabelle2!AD110</f>
        <v>92.846728228692626</v>
      </c>
      <c r="I15" s="3">
        <f>[7]Tabelle2!AE110</f>
        <v>90.936278573966618</v>
      </c>
      <c r="J15" s="3">
        <f>[7]Tabelle2!AF110</f>
        <v>92.702640105632881</v>
      </c>
      <c r="K15" s="3">
        <f>[7]Tabelle2!AG110</f>
        <v>92.368267474439207</v>
      </c>
      <c r="L15" s="3">
        <f>[7]Tabelle2!AH110</f>
        <v>92.860170774541245</v>
      </c>
      <c r="M15" s="3">
        <f>[7]Tabelle2!AI110</f>
        <v>92.917064477117961</v>
      </c>
      <c r="N15" s="3">
        <f>[7]Tabelle2!AJ110</f>
        <v>94.842678022238005</v>
      </c>
      <c r="O15" s="3">
        <f>[7]Tabelle2!AK110</f>
        <v>97.490002552539778</v>
      </c>
      <c r="P15" s="3">
        <f>[7]Tabelle2!AL110</f>
        <v>93.195002833166967</v>
      </c>
      <c r="Q15" s="3">
        <f>[7]Tabelle2!AM110</f>
        <v>91.05151238987979</v>
      </c>
      <c r="R15" s="3">
        <f>[7]Tabelle2!AN110</f>
        <v>91.555180777685166</v>
      </c>
      <c r="S15" s="3">
        <f>[7]Tabelle2!AO110</f>
        <v>91.711893642980357</v>
      </c>
      <c r="T15" s="3">
        <f>[7]Tabelle2!AP110</f>
        <v>89.010989010989007</v>
      </c>
      <c r="U15" s="3">
        <f>[7]Tabelle2!AQ110</f>
        <v>92.629540519922557</v>
      </c>
      <c r="V15" s="3">
        <f>[7]Tabelle2!AR110</f>
        <v>92.45733037526243</v>
      </c>
      <c r="X15" s="18" t="str">
        <f t="shared" si="4"/>
        <v>SL</v>
      </c>
      <c r="Y15" s="19">
        <f t="shared" si="5"/>
        <v>89.010989010989007</v>
      </c>
      <c r="Z15" s="18" t="str">
        <f t="shared" si="6"/>
        <v>HH</v>
      </c>
      <c r="AA15" s="19">
        <f t="shared" si="7"/>
        <v>97.490002552539778</v>
      </c>
    </row>
    <row r="16" spans="1:27" x14ac:dyDescent="0.35">
      <c r="A16">
        <f>[7]Tabelle2!A115</f>
        <v>2040</v>
      </c>
      <c r="B16" s="3">
        <f>[7]Tabelle2!X115</f>
        <v>94.195605953224685</v>
      </c>
      <c r="C16" s="3">
        <f>[7]Tabelle2!Y115</f>
        <v>89.387898686679179</v>
      </c>
      <c r="D16" s="3">
        <f>[7]Tabelle2!Z115</f>
        <v>92.778080203229905</v>
      </c>
      <c r="E16" s="3">
        <f>[7]Tabelle2!AA115</f>
        <v>86.150642138146466</v>
      </c>
      <c r="F16" s="3">
        <f>[7]Tabelle2!AB115</f>
        <v>86.073381548774066</v>
      </c>
      <c r="G16" s="3">
        <f>[7]Tabelle2!AC115</f>
        <v>100.23055507221162</v>
      </c>
      <c r="H16" s="14">
        <f>[7]Tabelle2!AD115</f>
        <v>92.888702337295101</v>
      </c>
      <c r="I16" s="3">
        <f>[7]Tabelle2!AE115</f>
        <v>90.389968020845686</v>
      </c>
      <c r="J16" s="3">
        <f>[7]Tabelle2!AF115</f>
        <v>92.756602651805437</v>
      </c>
      <c r="K16" s="3">
        <f>[7]Tabelle2!AG115</f>
        <v>92.322539733869576</v>
      </c>
      <c r="L16" s="3">
        <f>[7]Tabelle2!AH115</f>
        <v>92.861684733240452</v>
      </c>
      <c r="M16" s="3">
        <f>[7]Tabelle2!AI115</f>
        <v>92.896696582012623</v>
      </c>
      <c r="N16" s="3">
        <f>[7]Tabelle2!AJ115</f>
        <v>95.812633073101466</v>
      </c>
      <c r="O16" s="3">
        <f>[7]Tabelle2!AK115</f>
        <v>98.102612099038566</v>
      </c>
      <c r="P16" s="3">
        <f>[7]Tabelle2!AL115</f>
        <v>93.124848223199564</v>
      </c>
      <c r="Q16" s="3">
        <f>[7]Tabelle2!AM115</f>
        <v>90.769431063663603</v>
      </c>
      <c r="R16" s="3">
        <f>[7]Tabelle2!AN115</f>
        <v>91.362843932388401</v>
      </c>
      <c r="S16" s="3">
        <f>[7]Tabelle2!AO115</f>
        <v>91.964323278219524</v>
      </c>
      <c r="T16" s="3">
        <f>[7]Tabelle2!AP115</f>
        <v>88.819117390545983</v>
      </c>
      <c r="U16" s="3">
        <f>[7]Tabelle2!AQ115</f>
        <v>92.811454726835294</v>
      </c>
      <c r="V16" s="3">
        <f>[7]Tabelle2!AR115</f>
        <v>92.427927863095306</v>
      </c>
      <c r="X16" s="18" t="str">
        <f t="shared" si="4"/>
        <v>SL</v>
      </c>
      <c r="Y16" s="19">
        <f t="shared" si="5"/>
        <v>88.819117390545983</v>
      </c>
      <c r="Z16" s="18" t="str">
        <f t="shared" si="6"/>
        <v>HH</v>
      </c>
      <c r="AA16" s="19">
        <f t="shared" si="7"/>
        <v>98.102612099038566</v>
      </c>
    </row>
    <row r="17" spans="1:27" x14ac:dyDescent="0.35">
      <c r="A17">
        <f>[7]Tabelle2!A125</f>
        <v>2050</v>
      </c>
      <c r="B17" s="3">
        <f>[7]Tabelle2!X125</f>
        <v>87.037562012756965</v>
      </c>
      <c r="C17" s="3">
        <f>[7]Tabelle2!Y125</f>
        <v>80.452626641651008</v>
      </c>
      <c r="D17" s="3">
        <f>[7]Tabelle2!Z125</f>
        <v>84.304119034657958</v>
      </c>
      <c r="E17" s="3">
        <f>[7]Tabelle2!AA125</f>
        <v>77.924331829225963</v>
      </c>
      <c r="F17" s="3">
        <f>[7]Tabelle2!AB125</f>
        <v>76.591991532898234</v>
      </c>
      <c r="G17" s="3">
        <f>[7]Tabelle2!AC125</f>
        <v>98.938576648686265</v>
      </c>
      <c r="H17" s="14">
        <f>[7]Tabelle2!AD125</f>
        <v>86.305394777537217</v>
      </c>
      <c r="I17" s="3">
        <f>[7]Tabelle2!AE125</f>
        <v>82.005803624304164</v>
      </c>
      <c r="J17" s="3">
        <f>[7]Tabelle2!AF125</f>
        <v>90.093336103092355</v>
      </c>
      <c r="K17" s="3">
        <f>[7]Tabelle2!AG125</f>
        <v>89.579633218045558</v>
      </c>
      <c r="L17" s="3">
        <f>[7]Tabelle2!AH125</f>
        <v>90.07297280930176</v>
      </c>
      <c r="M17" s="3">
        <f>[7]Tabelle2!AI125</f>
        <v>90.065559162370349</v>
      </c>
      <c r="N17" s="3">
        <f>[7]Tabelle2!AJ125</f>
        <v>94.227584575348956</v>
      </c>
      <c r="O17" s="3">
        <f>[7]Tabelle2!AK125</f>
        <v>95.864885561133335</v>
      </c>
      <c r="P17" s="3">
        <f>[7]Tabelle2!AL125</f>
        <v>90.496748603653458</v>
      </c>
      <c r="Q17" s="3">
        <f>[7]Tabelle2!AM125</f>
        <v>88.107017315453746</v>
      </c>
      <c r="R17" s="3">
        <f>[7]Tabelle2!AN125</f>
        <v>88.586750549533875</v>
      </c>
      <c r="S17" s="3">
        <f>[7]Tabelle2!AO125</f>
        <v>89.385333838192594</v>
      </c>
      <c r="T17" s="3">
        <f>[7]Tabelle2!AP125</f>
        <v>85.435199720913985</v>
      </c>
      <c r="U17" s="3">
        <f>[7]Tabelle2!AQ125</f>
        <v>89.74238601021068</v>
      </c>
      <c r="V17" s="3">
        <f>[7]Tabelle2!AR125</f>
        <v>88.97015130985109</v>
      </c>
      <c r="X17" s="18" t="str">
        <f t="shared" si="4"/>
        <v>SL</v>
      </c>
      <c r="Y17" s="19">
        <f t="shared" si="5"/>
        <v>85.435199720913985</v>
      </c>
      <c r="Z17" s="18" t="str">
        <f t="shared" si="6"/>
        <v>HH</v>
      </c>
      <c r="AA17" s="19">
        <f t="shared" si="7"/>
        <v>95.864885561133335</v>
      </c>
    </row>
    <row r="18" spans="1:27" x14ac:dyDescent="0.35">
      <c r="A18">
        <f>[7]Tabelle2!A135</f>
        <v>2060</v>
      </c>
      <c r="B18" s="3">
        <f>[7]Tabelle2!X135</f>
        <v>81.16229624379875</v>
      </c>
      <c r="C18" s="3">
        <f>[7]Tabelle2!Y135</f>
        <v>74.613039399624753</v>
      </c>
      <c r="D18" s="3">
        <f>[7]Tabelle2!Z135</f>
        <v>78.910361095989856</v>
      </c>
      <c r="E18" s="3">
        <f>[7]Tabelle2!AA135</f>
        <v>72.483512669212089</v>
      </c>
      <c r="F18" s="3">
        <f>[7]Tabelle2!AB135</f>
        <v>71.05309578408891</v>
      </c>
      <c r="G18" s="3">
        <f>[7]Tabelle2!AC135</f>
        <v>95.332347311640859</v>
      </c>
      <c r="H18" s="14">
        <f>[7]Tabelle2!AD135</f>
        <v>81.224318473026116</v>
      </c>
      <c r="I18" s="3">
        <f>[7]Tabelle2!AE135</f>
        <v>76.422776264361019</v>
      </c>
      <c r="J18" s="3">
        <f>[7]Tabelle2!AF135</f>
        <v>85.206621634205561</v>
      </c>
      <c r="K18" s="3">
        <f>[7]Tabelle2!AG135</f>
        <v>84.618552325419813</v>
      </c>
      <c r="L18" s="3">
        <f>[7]Tabelle2!AH135</f>
        <v>84.905831768909337</v>
      </c>
      <c r="M18" s="3">
        <f>[7]Tabelle2!AI135</f>
        <v>84.833556107186055</v>
      </c>
      <c r="N18" s="3">
        <f>[7]Tabelle2!AJ135</f>
        <v>91.057487579843837</v>
      </c>
      <c r="O18" s="3">
        <f>[7]Tabelle2!AK135</f>
        <v>92.189228282140732</v>
      </c>
      <c r="P18" s="3">
        <f>[7]Tabelle2!AL135</f>
        <v>86.395402174792906</v>
      </c>
      <c r="Q18" s="3">
        <f>[7]Tabelle2!AM135</f>
        <v>83.513431410840596</v>
      </c>
      <c r="R18" s="3">
        <f>[7]Tabelle2!AN135</f>
        <v>83.388918365800052</v>
      </c>
      <c r="S18" s="3">
        <f>[7]Tabelle2!AO135</f>
        <v>84.294669527535845</v>
      </c>
      <c r="T18" s="3">
        <f>[7]Tabelle2!AP135</f>
        <v>79.574393860108174</v>
      </c>
      <c r="U18" s="3">
        <f>[7]Tabelle2!AQ135</f>
        <v>84.584238014201048</v>
      </c>
      <c r="V18" s="3">
        <f>[7]Tabelle2!AR135</f>
        <v>83.986733915489353</v>
      </c>
      <c r="X18" s="18" t="str">
        <f t="shared" si="4"/>
        <v>SL</v>
      </c>
      <c r="Y18" s="19">
        <f t="shared" si="5"/>
        <v>79.574393860108174</v>
      </c>
      <c r="Z18" s="18" t="str">
        <f t="shared" si="6"/>
        <v>HH</v>
      </c>
      <c r="AA18" s="19">
        <f t="shared" si="7"/>
        <v>92.189228282140732</v>
      </c>
    </row>
    <row r="19" spans="1:27" x14ac:dyDescent="0.35">
      <c r="A19">
        <f>[7]Tabelle2!A145</f>
        <v>2070</v>
      </c>
      <c r="B19" s="3">
        <f>[7]Tabelle2!X145</f>
        <v>79.107016300496113</v>
      </c>
      <c r="C19" s="3">
        <f>[7]Tabelle2!Y145</f>
        <v>72.549249530956843</v>
      </c>
      <c r="D19" s="3">
        <f>[7]Tabelle2!Z145</f>
        <v>76.206677553982942</v>
      </c>
      <c r="E19" s="3">
        <f>[7]Tabelle2!AA145</f>
        <v>70.288094411662598</v>
      </c>
      <c r="F19" s="3">
        <f>[7]Tabelle2!AB145</f>
        <v>68.583524431116629</v>
      </c>
      <c r="G19" s="3">
        <f>[7]Tabelle2!AC145</f>
        <v>93.035496780929165</v>
      </c>
      <c r="H19" s="14">
        <f>[7]Tabelle2!AD145</f>
        <v>78.879291300313696</v>
      </c>
      <c r="I19" s="3">
        <f>[7]Tabelle2!AE145</f>
        <v>74.061352599786801</v>
      </c>
      <c r="J19" s="3">
        <f>[7]Tabelle2!AF145</f>
        <v>81.972211676444388</v>
      </c>
      <c r="K19" s="3">
        <f>[7]Tabelle2!AG145</f>
        <v>81.329691956717795</v>
      </c>
      <c r="L19" s="3">
        <f>[7]Tabelle2!AH145</f>
        <v>81.431296554229988</v>
      </c>
      <c r="M19" s="3">
        <f>[7]Tabelle2!AI145</f>
        <v>81.470307427916779</v>
      </c>
      <c r="N19" s="3">
        <f>[7]Tabelle2!AJ145</f>
        <v>87.887390584338746</v>
      </c>
      <c r="O19" s="3">
        <f>[7]Tabelle2!AK145</f>
        <v>88.641197992002063</v>
      </c>
      <c r="P19" s="3">
        <f>[7]Tabelle2!AL145</f>
        <v>83.675561911443282</v>
      </c>
      <c r="Q19" s="3">
        <f>[7]Tabelle2!AM145</f>
        <v>80.47129280041662</v>
      </c>
      <c r="R19" s="3">
        <f>[7]Tabelle2!AN145</f>
        <v>79.888956264685831</v>
      </c>
      <c r="S19" s="3">
        <f>[7]Tabelle2!AO145</f>
        <v>81.568429466952736</v>
      </c>
      <c r="T19" s="3">
        <f>[7]Tabelle2!AP145</f>
        <v>76.452119309262173</v>
      </c>
      <c r="U19" s="3">
        <f>[7]Tabelle2!AQ145</f>
        <v>81.069186080629109</v>
      </c>
      <c r="V19" s="3">
        <f>[7]Tabelle2!AR145</f>
        <v>80.873563029322312</v>
      </c>
      <c r="X19" s="18" t="str">
        <f t="shared" si="4"/>
        <v>SL</v>
      </c>
      <c r="Y19" s="19">
        <f t="shared" si="5"/>
        <v>76.452119309262173</v>
      </c>
      <c r="Z19" s="18" t="str">
        <f t="shared" si="6"/>
        <v>HH</v>
      </c>
      <c r="AA19" s="19">
        <f t="shared" si="7"/>
        <v>88.641197992002063</v>
      </c>
    </row>
    <row r="20" spans="1:27" x14ac:dyDescent="0.35">
      <c r="A20" t="s">
        <v>858</v>
      </c>
      <c r="X20" s="11"/>
      <c r="Y20" s="11"/>
      <c r="Z20" s="11"/>
      <c r="AA20" s="11"/>
    </row>
    <row r="21" spans="1:27" x14ac:dyDescent="0.35">
      <c r="X21" s="11"/>
      <c r="Y21" s="11"/>
      <c r="Z21" s="11"/>
      <c r="AA21" s="11"/>
    </row>
    <row r="22" spans="1:27" x14ac:dyDescent="0.35">
      <c r="X22" s="11"/>
      <c r="Y22" s="11"/>
      <c r="Z22" s="11"/>
      <c r="AA22" s="11"/>
    </row>
    <row r="23" spans="1:27" x14ac:dyDescent="0.35">
      <c r="A23" s="4" t="s">
        <v>481</v>
      </c>
      <c r="X23" s="11"/>
      <c r="Y23" s="11"/>
      <c r="Z23" s="11"/>
      <c r="AA23" s="11"/>
    </row>
    <row r="24" spans="1:27" x14ac:dyDescent="0.35">
      <c r="A24" s="7">
        <f>[7]Tabelle2!A52</f>
        <v>2025</v>
      </c>
      <c r="B24" s="3">
        <f>[7]Tabelle2!AU52</f>
        <v>17.710819800430443</v>
      </c>
      <c r="C24" s="3">
        <f>[7]Tabelle2!AV52</f>
        <v>16.87723328228688</v>
      </c>
      <c r="D24" s="3">
        <f>[7]Tabelle2!AW52</f>
        <v>17.589827809296306</v>
      </c>
      <c r="E24" s="3">
        <f>[7]Tabelle2!AX52</f>
        <v>16.586379522055356</v>
      </c>
      <c r="F24" s="3">
        <f>[7]Tabelle2!AY52</f>
        <v>16.855605725814197</v>
      </c>
      <c r="G24" s="3">
        <f>[7]Tabelle2!AZ52</f>
        <v>18.249620308092858</v>
      </c>
      <c r="H24" s="14">
        <f>[7]Tabelle2!BA52</f>
        <v>17.463298373461274</v>
      </c>
      <c r="I24" s="3">
        <f>[7]Tabelle2!BB52</f>
        <v>17.228358196860793</v>
      </c>
      <c r="J24" s="3">
        <f>[7]Tabelle2!BC52</f>
        <v>18.77095034934246</v>
      </c>
      <c r="K24" s="3">
        <f>[7]Tabelle2!BD52</f>
        <v>18.799468870310889</v>
      </c>
      <c r="L24" s="3">
        <f>[7]Tabelle2!BE52</f>
        <v>19.181082452657161</v>
      </c>
      <c r="M24" s="3">
        <f>[7]Tabelle2!BF52</f>
        <v>18.689571367111725</v>
      </c>
      <c r="N24" s="3">
        <f>[7]Tabelle2!BG52</f>
        <v>19.27216086094591</v>
      </c>
      <c r="O24" s="3">
        <f>[7]Tabelle2!BH52</f>
        <v>18.735249946363442</v>
      </c>
      <c r="P24" s="3">
        <f>[7]Tabelle2!BI52</f>
        <v>18.867653856575867</v>
      </c>
      <c r="Q24" s="3">
        <f>[7]Tabelle2!BJ52</f>
        <v>18.727247707569713</v>
      </c>
      <c r="R24" s="3">
        <f>[7]Tabelle2!BK52</f>
        <v>18.88703017234193</v>
      </c>
      <c r="S24" s="3">
        <f>[7]Tabelle2!BL52</f>
        <v>18.5802289483896</v>
      </c>
      <c r="T24" s="3">
        <f>[7]Tabelle2!BM52</f>
        <v>17.224262880968926</v>
      </c>
      <c r="U24" s="3">
        <f>[7]Tabelle2!BN52</f>
        <v>18.130847434728274</v>
      </c>
      <c r="V24" s="3">
        <f>[7]Tabelle2!BO52</f>
        <v>18.542778857840094</v>
      </c>
      <c r="X24" s="18" t="str">
        <f t="shared" ref="X24:X30" si="8">HLOOKUP(Y24,$L24:$U132,ROW(L$111)-ROW(X24)+1,0)</f>
        <v>SL</v>
      </c>
      <c r="Y24" s="19">
        <f t="shared" ref="Y24:Y29" si="9">MIN(L24:U24)</f>
        <v>17.224262880968926</v>
      </c>
      <c r="Z24" s="18" t="str">
        <f t="shared" ref="Z24:Z30" si="10">HLOOKUP(AA24,$L24:$U132,ROW(N$111)-ROW(Z24)+1,0)</f>
        <v>HB</v>
      </c>
      <c r="AA24" s="19">
        <f t="shared" ref="AA24:AA29" si="11">MAX(L24:U24)</f>
        <v>19.27216086094591</v>
      </c>
    </row>
    <row r="25" spans="1:27" x14ac:dyDescent="0.35">
      <c r="A25" s="7">
        <f>[7]Tabelle2!A57</f>
        <v>2030</v>
      </c>
      <c r="B25" s="3">
        <f>[7]Tabelle2!AU57</f>
        <v>16.822871544459318</v>
      </c>
      <c r="C25" s="3">
        <f>[7]Tabelle2!AV57</f>
        <v>15.768123527872282</v>
      </c>
      <c r="D25" s="3">
        <f>[7]Tabelle2!AW57</f>
        <v>16.434255302817082</v>
      </c>
      <c r="E25" s="3">
        <f>[7]Tabelle2!AX57</f>
        <v>15.824468085106384</v>
      </c>
      <c r="F25" s="3">
        <f>[7]Tabelle2!AY57</f>
        <v>15.755997395702911</v>
      </c>
      <c r="G25" s="3">
        <f>[7]Tabelle2!AZ57</f>
        <v>17.72481040086674</v>
      </c>
      <c r="H25" s="14">
        <f>[7]Tabelle2!BA57</f>
        <v>16.570671288037104</v>
      </c>
      <c r="I25" s="3">
        <f>[7]Tabelle2!BB57</f>
        <v>16.215675819781392</v>
      </c>
      <c r="J25" s="3">
        <f>[7]Tabelle2!BC57</f>
        <v>18.354525267668983</v>
      </c>
      <c r="K25" s="3">
        <f>[7]Tabelle2!BD57</f>
        <v>18.389219680350987</v>
      </c>
      <c r="L25" s="3">
        <f>[7]Tabelle2!BE57</f>
        <v>18.685176748050278</v>
      </c>
      <c r="M25" s="3">
        <f>[7]Tabelle2!BF57</f>
        <v>18.350840891412869</v>
      </c>
      <c r="N25" s="3">
        <f>[7]Tabelle2!BG57</f>
        <v>18.859837119588512</v>
      </c>
      <c r="O25" s="3">
        <f>[7]Tabelle2!BH57</f>
        <v>18.15944355270198</v>
      </c>
      <c r="P25" s="3">
        <f>[7]Tabelle2!BI57</f>
        <v>18.339793074730128</v>
      </c>
      <c r="Q25" s="3">
        <f>[7]Tabelle2!BJ57</f>
        <v>18.28854189020311</v>
      </c>
      <c r="R25" s="3">
        <f>[7]Tabelle2!BK57</f>
        <v>18.556602608021748</v>
      </c>
      <c r="S25" s="3">
        <f>[7]Tabelle2!BL57</f>
        <v>18.276526703588946</v>
      </c>
      <c r="T25" s="3">
        <f>[7]Tabelle2!BM57</f>
        <v>17.019981742570238</v>
      </c>
      <c r="U25" s="3">
        <f>[7]Tabelle2!BN57</f>
        <v>17.45100698447142</v>
      </c>
      <c r="V25" s="3">
        <f>[7]Tabelle2!BO57</f>
        <v>18.044112775100295</v>
      </c>
      <c r="X25" s="18" t="str">
        <f t="shared" si="8"/>
        <v>SL</v>
      </c>
      <c r="Y25" s="19">
        <f t="shared" si="9"/>
        <v>17.019981742570238</v>
      </c>
      <c r="Z25" s="18" t="str">
        <f t="shared" si="10"/>
        <v>HB</v>
      </c>
      <c r="AA25" s="19">
        <f t="shared" si="11"/>
        <v>18.859837119588512</v>
      </c>
    </row>
    <row r="26" spans="1:27" x14ac:dyDescent="0.35">
      <c r="A26" s="7">
        <f>[7]Tabelle2!A62</f>
        <v>2035</v>
      </c>
      <c r="B26" s="3">
        <f>[7]Tabelle2!AU62</f>
        <v>15.929871988550529</v>
      </c>
      <c r="C26" s="3">
        <f>[7]Tabelle2!AV62</f>
        <v>14.807111707480711</v>
      </c>
      <c r="D26" s="3">
        <f>[7]Tabelle2!AW62</f>
        <v>15.274895584333709</v>
      </c>
      <c r="E26" s="3">
        <f>[7]Tabelle2!AX62</f>
        <v>15.067861715749039</v>
      </c>
      <c r="F26" s="3">
        <f>[7]Tabelle2!AY62</f>
        <v>14.60070892410342</v>
      </c>
      <c r="G26" s="3">
        <f>[7]Tabelle2!AZ62</f>
        <v>17.233945077748132</v>
      </c>
      <c r="H26" s="14">
        <f>[7]Tabelle2!BA62</f>
        <v>15.69856571220704</v>
      </c>
      <c r="I26" s="3">
        <f>[7]Tabelle2!BB62</f>
        <v>15.210934892200248</v>
      </c>
      <c r="J26" s="3">
        <f>[7]Tabelle2!BC62</f>
        <v>17.916367437197366</v>
      </c>
      <c r="K26" s="3">
        <f>[7]Tabelle2!BD62</f>
        <v>17.954384405664118</v>
      </c>
      <c r="L26" s="3">
        <f>[7]Tabelle2!BE62</f>
        <v>18.172935565993761</v>
      </c>
      <c r="M26" s="3">
        <f>[7]Tabelle2!BF62</f>
        <v>17.888412147078629</v>
      </c>
      <c r="N26" s="3">
        <f>[7]Tabelle2!BG62</f>
        <v>18.632380405114205</v>
      </c>
      <c r="O26" s="3">
        <f>[7]Tabelle2!BH62</f>
        <v>17.712825427248045</v>
      </c>
      <c r="P26" s="3">
        <f>[7]Tabelle2!BI62</f>
        <v>17.861797120102967</v>
      </c>
      <c r="Q26" s="3">
        <f>[7]Tabelle2!BJ62</f>
        <v>17.922028283857816</v>
      </c>
      <c r="R26" s="3">
        <f>[7]Tabelle2!BK62</f>
        <v>18.17975552341246</v>
      </c>
      <c r="S26" s="3">
        <f>[7]Tabelle2!BL62</f>
        <v>17.857142857142861</v>
      </c>
      <c r="T26" s="3">
        <f>[7]Tabelle2!BM62</f>
        <v>16.72708441222165</v>
      </c>
      <c r="U26" s="3">
        <f>[7]Tabelle2!BN62</f>
        <v>16.881434512851975</v>
      </c>
      <c r="V26" s="3">
        <f>[7]Tabelle2!BO62</f>
        <v>17.530901233122613</v>
      </c>
      <c r="X26" s="18" t="str">
        <f t="shared" si="8"/>
        <v>SL</v>
      </c>
      <c r="Y26" s="19">
        <f t="shared" si="9"/>
        <v>16.72708441222165</v>
      </c>
      <c r="Z26" s="18" t="str">
        <f t="shared" si="10"/>
        <v>HB</v>
      </c>
      <c r="AA26" s="19">
        <f t="shared" si="11"/>
        <v>18.632380405114205</v>
      </c>
    </row>
    <row r="27" spans="1:27" x14ac:dyDescent="0.35">
      <c r="A27" s="7">
        <f>[7]Tabelle2!A67</f>
        <v>2040</v>
      </c>
      <c r="B27" s="3">
        <f>[7]Tabelle2!AU67</f>
        <v>15.033389653230344</v>
      </c>
      <c r="C27" s="3">
        <f>[7]Tabelle2!AV67</f>
        <v>14.085962253753962</v>
      </c>
      <c r="D27" s="3">
        <f>[7]Tabelle2!AW67</f>
        <v>14.343004790870435</v>
      </c>
      <c r="E27" s="3">
        <f>[7]Tabelle2!AX67</f>
        <v>14.448164089484033</v>
      </c>
      <c r="F27" s="3">
        <f>[7]Tabelle2!AY67</f>
        <v>13.790488571119056</v>
      </c>
      <c r="G27" s="3">
        <f>[7]Tabelle2!AZ67</f>
        <v>16.766050752734174</v>
      </c>
      <c r="H27" s="14">
        <f>[7]Tabelle2!BA67</f>
        <v>14.976720808422836</v>
      </c>
      <c r="I27" s="3">
        <f>[7]Tabelle2!BB67</f>
        <v>14.388767342348277</v>
      </c>
      <c r="J27" s="3">
        <f>[7]Tabelle2!BC67</f>
        <v>17.193523736473207</v>
      </c>
      <c r="K27" s="3">
        <f>[7]Tabelle2!BD67</f>
        <v>17.217693955709173</v>
      </c>
      <c r="L27" s="3">
        <f>[7]Tabelle2!BE67</f>
        <v>17.33190439309065</v>
      </c>
      <c r="M27" s="3">
        <f>[7]Tabelle2!BF67</f>
        <v>17.086068563092635</v>
      </c>
      <c r="N27" s="3">
        <f>[7]Tabelle2!BG67</f>
        <v>17.892156862745097</v>
      </c>
      <c r="O27" s="3">
        <f>[7]Tabelle2!BH67</f>
        <v>17.117307794063176</v>
      </c>
      <c r="P27" s="3">
        <f>[7]Tabelle2!BI67</f>
        <v>17.226829623163102</v>
      </c>
      <c r="Q27" s="3">
        <f>[7]Tabelle2!BJ67</f>
        <v>17.261039111465749</v>
      </c>
      <c r="R27" s="3">
        <f>[7]Tabelle2!BK67</f>
        <v>17.469844982572006</v>
      </c>
      <c r="S27" s="3">
        <f>[7]Tabelle2!BL67</f>
        <v>17.126428235060846</v>
      </c>
      <c r="T27" s="3">
        <f>[7]Tabelle2!BM67</f>
        <v>16.103758602435153</v>
      </c>
      <c r="U27" s="3">
        <f>[7]Tabelle2!BN67</f>
        <v>16.124270511500171</v>
      </c>
      <c r="V27" s="3">
        <f>[7]Tabelle2!BO67</f>
        <v>16.800699967635111</v>
      </c>
      <c r="X27" s="18" t="str">
        <f t="shared" si="8"/>
        <v>SL</v>
      </c>
      <c r="Y27" s="19">
        <f t="shared" si="9"/>
        <v>16.103758602435153</v>
      </c>
      <c r="Z27" s="18" t="str">
        <f t="shared" si="10"/>
        <v>HB</v>
      </c>
      <c r="AA27" s="19">
        <f t="shared" si="11"/>
        <v>17.892156862745097</v>
      </c>
    </row>
    <row r="28" spans="1:27" x14ac:dyDescent="0.35">
      <c r="A28" s="7">
        <f>[7]Tabelle2!A77</f>
        <v>2050</v>
      </c>
      <c r="B28" s="3">
        <f>[7]Tabelle2!AU77</f>
        <v>15.850300400534042</v>
      </c>
      <c r="C28" s="3">
        <f>[7]Tabelle2!AV77</f>
        <v>15.201586252478517</v>
      </c>
      <c r="D28" s="3">
        <f>[7]Tabelle2!AW77</f>
        <v>15.403346830138462</v>
      </c>
      <c r="E28" s="3">
        <f>[7]Tabelle2!AX77</f>
        <v>15.638590066376748</v>
      </c>
      <c r="F28" s="3">
        <f>[7]Tabelle2!AY77</f>
        <v>15.02927400468384</v>
      </c>
      <c r="G28" s="3">
        <f>[7]Tabelle2!AZ77</f>
        <v>16.962078577815181</v>
      </c>
      <c r="H28" s="14">
        <f>[7]Tabelle2!BA77</f>
        <v>15.849852904786783</v>
      </c>
      <c r="I28" s="3">
        <f>[7]Tabelle2!BB77</f>
        <v>15.456271287386702</v>
      </c>
      <c r="J28" s="3">
        <f>[7]Tabelle2!BC77</f>
        <v>17.117969058970665</v>
      </c>
      <c r="K28" s="3">
        <f>[7]Tabelle2!BD77</f>
        <v>17.127128163371257</v>
      </c>
      <c r="L28" s="3">
        <f>[7]Tabelle2!BE77</f>
        <v>17.125272870691393</v>
      </c>
      <c r="M28" s="3">
        <f>[7]Tabelle2!BF77</f>
        <v>16.817032724911286</v>
      </c>
      <c r="N28" s="3">
        <f>[7]Tabelle2!BG77</f>
        <v>18.049912942542079</v>
      </c>
      <c r="O28" s="3">
        <f>[7]Tabelle2!BH77</f>
        <v>17.248793790644012</v>
      </c>
      <c r="P28" s="3">
        <f>[7]Tabelle2!BI77</f>
        <v>17.313785687314276</v>
      </c>
      <c r="Q28" s="3">
        <f>[7]Tabelle2!BJ77</f>
        <v>17.327970575393937</v>
      </c>
      <c r="R28" s="3">
        <f>[7]Tabelle2!BK77</f>
        <v>17.355483920394608</v>
      </c>
      <c r="S28" s="3">
        <f>[7]Tabelle2!BL77</f>
        <v>17.169710399633228</v>
      </c>
      <c r="T28" s="3">
        <f>[7]Tabelle2!BM77</f>
        <v>16.236654804270461</v>
      </c>
      <c r="U28" s="3">
        <f>[7]Tabelle2!BN77</f>
        <v>16.166233035651501</v>
      </c>
      <c r="V28" s="3">
        <f>[7]Tabelle2!BO77</f>
        <v>16.892709320206841</v>
      </c>
      <c r="X28" s="18" t="str">
        <f t="shared" si="8"/>
        <v>SH</v>
      </c>
      <c r="Y28" s="19">
        <f t="shared" si="9"/>
        <v>16.166233035651501</v>
      </c>
      <c r="Z28" s="18" t="str">
        <f t="shared" si="10"/>
        <v>HB</v>
      </c>
      <c r="AA28" s="19">
        <f t="shared" si="11"/>
        <v>18.049912942542079</v>
      </c>
    </row>
    <row r="29" spans="1:27" x14ac:dyDescent="0.35">
      <c r="A29" s="7">
        <f>[7]Tabelle2!A87</f>
        <v>2060</v>
      </c>
      <c r="B29" s="3">
        <f>[7]Tabelle2!AU87</f>
        <v>16.178716348880844</v>
      </c>
      <c r="C29" s="3">
        <f>[7]Tabelle2!AV87</f>
        <v>15.609564876519014</v>
      </c>
      <c r="D29" s="3">
        <f>[7]Tabelle2!AW87</f>
        <v>15.486977064083012</v>
      </c>
      <c r="E29" s="3">
        <f>[7]Tabelle2!AX87</f>
        <v>16.180078508341509</v>
      </c>
      <c r="F29" s="3">
        <f>[7]Tabelle2!AY87</f>
        <v>15.451619011550846</v>
      </c>
      <c r="G29" s="3">
        <f>[7]Tabelle2!AZ87</f>
        <v>16.760287393860221</v>
      </c>
      <c r="H29" s="14">
        <f>[7]Tabelle2!BA87</f>
        <v>16.038040089725307</v>
      </c>
      <c r="I29" s="3">
        <f>[7]Tabelle2!BB87</f>
        <v>15.765045130453679</v>
      </c>
      <c r="J29" s="3">
        <f>[7]Tabelle2!BC87</f>
        <v>17.264819713378955</v>
      </c>
      <c r="K29" s="3">
        <f>[7]Tabelle2!BD87</f>
        <v>17.295577950117153</v>
      </c>
      <c r="L29" s="3">
        <f>[7]Tabelle2!BE87</f>
        <v>17.262320784298915</v>
      </c>
      <c r="M29" s="3">
        <f>[7]Tabelle2!BF87</f>
        <v>17.048048549635318</v>
      </c>
      <c r="N29" s="3">
        <f>[7]Tabelle2!BG87</f>
        <v>17.911104591462518</v>
      </c>
      <c r="O29" s="3">
        <f>[7]Tabelle2!BH87</f>
        <v>17.0085965930067</v>
      </c>
      <c r="P29" s="3">
        <f>[7]Tabelle2!BI87</f>
        <v>17.415664170943046</v>
      </c>
      <c r="Q29" s="3">
        <f>[7]Tabelle2!BJ87</f>
        <v>17.561570281894635</v>
      </c>
      <c r="R29" s="3">
        <f>[7]Tabelle2!BK87</f>
        <v>17.50495532583173</v>
      </c>
      <c r="S29" s="3">
        <f>[7]Tabelle2!BL87</f>
        <v>17.533662949715971</v>
      </c>
      <c r="T29" s="3">
        <f>[7]Tabelle2!BM87</f>
        <v>16.684130865059959</v>
      </c>
      <c r="U29" s="3">
        <f>[7]Tabelle2!BN87</f>
        <v>16.245579496153702</v>
      </c>
      <c r="V29" s="3">
        <f>[7]Tabelle2!BO87</f>
        <v>17.06690922738504</v>
      </c>
      <c r="X29" s="18" t="str">
        <f t="shared" si="8"/>
        <v>SH</v>
      </c>
      <c r="Y29" s="19">
        <f t="shared" si="9"/>
        <v>16.245579496153702</v>
      </c>
      <c r="Z29" s="18" t="str">
        <f t="shared" si="10"/>
        <v>HB</v>
      </c>
      <c r="AA29" s="19">
        <f t="shared" si="11"/>
        <v>17.911104591462518</v>
      </c>
    </row>
    <row r="30" spans="1:27" x14ac:dyDescent="0.35">
      <c r="A30" s="7">
        <f>[7]Tabelle2!A97</f>
        <v>2070</v>
      </c>
      <c r="B30" s="3">
        <f>[7]Tabelle2!AU97</f>
        <v>15.887049483513016</v>
      </c>
      <c r="C30" s="3">
        <f>[7]Tabelle2!AV97</f>
        <v>15.271381578947372</v>
      </c>
      <c r="D30" s="3">
        <f>[7]Tabelle2!AW97</f>
        <v>14.825472288252223</v>
      </c>
      <c r="E30" s="3">
        <f>[7]Tabelle2!AX97</f>
        <v>15.893271461716937</v>
      </c>
      <c r="F30" s="3">
        <f>[7]Tabelle2!AY97</f>
        <v>15.057502005883928</v>
      </c>
      <c r="G30" s="3">
        <f>[7]Tabelle2!AZ97</f>
        <v>16.186553351234391</v>
      </c>
      <c r="H30" s="14">
        <f>[7]Tabelle2!BA97</f>
        <v>15.574401326110769</v>
      </c>
      <c r="I30" s="3">
        <f>[7]Tabelle2!BB97</f>
        <v>15.331755758321016</v>
      </c>
      <c r="J30" s="3">
        <f>[7]Tabelle2!BC97</f>
        <v>16.836147942240039</v>
      </c>
      <c r="K30" s="3">
        <f>[7]Tabelle2!BD97</f>
        <v>16.87685950818306</v>
      </c>
      <c r="L30" s="3">
        <f>[7]Tabelle2!BE97</f>
        <v>16.794485219262949</v>
      </c>
      <c r="M30" s="3">
        <f>[7]Tabelle2!BF97</f>
        <v>16.674010967489231</v>
      </c>
      <c r="N30" s="3">
        <f>[7]Tabelle2!BG97</f>
        <v>17.375203673529853</v>
      </c>
      <c r="O30" s="3">
        <f>[7]Tabelle2!BH97</f>
        <v>16.378758797184904</v>
      </c>
      <c r="P30" s="3">
        <f>[7]Tabelle2!BI97</f>
        <v>16.949472744134923</v>
      </c>
      <c r="Q30" s="3">
        <f>[7]Tabelle2!BJ97</f>
        <v>17.214624067019948</v>
      </c>
      <c r="R30" s="3">
        <f>[7]Tabelle2!BK97</f>
        <v>17.085594203807673</v>
      </c>
      <c r="S30" s="3">
        <f>[7]Tabelle2!BL97</f>
        <v>17.166329966329972</v>
      </c>
      <c r="T30" s="3">
        <f>[7]Tabelle2!BM97</f>
        <v>16.380242759283743</v>
      </c>
      <c r="U30" s="3">
        <f>[7]Tabelle2!BN97</f>
        <v>15.795006570302236</v>
      </c>
      <c r="V30" s="3">
        <f>[7]Tabelle2!BO97</f>
        <v>16.641304944264437</v>
      </c>
      <c r="X30" s="18" t="str">
        <f t="shared" si="8"/>
        <v>SH</v>
      </c>
      <c r="Y30" s="19">
        <f t="shared" ref="Y30" si="12">MIN(L30:U30)</f>
        <v>15.795006570302236</v>
      </c>
      <c r="Z30" s="18" t="str">
        <f t="shared" si="10"/>
        <v>HB</v>
      </c>
      <c r="AA30" s="19">
        <f t="shared" ref="AA30" si="13">MAX(L30:U30)</f>
        <v>17.375203673529853</v>
      </c>
    </row>
    <row r="31" spans="1:27" x14ac:dyDescent="0.35">
      <c r="A31" s="7"/>
      <c r="B31" s="3"/>
      <c r="X31" s="11"/>
      <c r="Y31" s="11"/>
      <c r="Z31" s="11"/>
      <c r="AA31" s="11"/>
    </row>
    <row r="32" spans="1:27" x14ac:dyDescent="0.35">
      <c r="A32" s="4" t="s">
        <v>482</v>
      </c>
      <c r="X32" s="11"/>
      <c r="Y32" s="11"/>
      <c r="Z32" s="11"/>
      <c r="AA32" s="11"/>
    </row>
    <row r="33" spans="1:27" x14ac:dyDescent="0.35">
      <c r="A33" s="7">
        <f>[7]Tabelle2!A100</f>
        <v>2025</v>
      </c>
      <c r="B33" s="3">
        <f>[7]Tabelle2!AU100</f>
        <v>55.214243787908416</v>
      </c>
      <c r="C33" s="3">
        <f>[7]Tabelle2!AV100</f>
        <v>54.415518121490557</v>
      </c>
      <c r="D33" s="3">
        <f>[7]Tabelle2!AW100</f>
        <v>54.852194684980596</v>
      </c>
      <c r="E33" s="3">
        <f>[7]Tabelle2!AX100</f>
        <v>54.425238500047236</v>
      </c>
      <c r="F33" s="3">
        <f>[7]Tabelle2!AY100</f>
        <v>54.462484388509921</v>
      </c>
      <c r="G33" s="3">
        <f>[7]Tabelle2!AZ100</f>
        <v>62.345411152093732</v>
      </c>
      <c r="H33" s="14">
        <f>[7]Tabelle2!BA100</f>
        <v>56.48400601451219</v>
      </c>
      <c r="I33" s="3">
        <f>[7]Tabelle2!BB100</f>
        <v>54.732713703436588</v>
      </c>
      <c r="J33" s="3">
        <f>[7]Tabelle2!BC100</f>
        <v>58.911925188526773</v>
      </c>
      <c r="K33" s="3">
        <f>[7]Tabelle2!BD100</f>
        <v>58.724101864146519</v>
      </c>
      <c r="L33" s="3">
        <f>[7]Tabelle2!BE100</f>
        <v>58.807503628059365</v>
      </c>
      <c r="M33" s="3">
        <f>[7]Tabelle2!BF100</f>
        <v>59.290819753794587</v>
      </c>
      <c r="N33" s="3">
        <f>[7]Tabelle2!BG100</f>
        <v>59.855564995751905</v>
      </c>
      <c r="O33" s="3">
        <f>[7]Tabelle2!BH100</f>
        <v>63.039047414717864</v>
      </c>
      <c r="P33" s="3">
        <f>[7]Tabelle2!BI100</f>
        <v>59.073592935588252</v>
      </c>
      <c r="Q33" s="3">
        <f>[7]Tabelle2!BJ100</f>
        <v>57.652901660057289</v>
      </c>
      <c r="R33" s="3">
        <f>[7]Tabelle2!BK100</f>
        <v>58.657389139290729</v>
      </c>
      <c r="S33" s="3">
        <f>[7]Tabelle2!BL100</f>
        <v>57.646973224679876</v>
      </c>
      <c r="T33" s="3">
        <f>[7]Tabelle2!BM100</f>
        <v>56.914523974982622</v>
      </c>
      <c r="U33" s="3">
        <f>[7]Tabelle2!BN100</f>
        <v>57.557334414158809</v>
      </c>
      <c r="V33" s="3">
        <f>[7]Tabelle2!BO100</f>
        <v>58.293759903345752</v>
      </c>
      <c r="X33" s="18" t="str">
        <f t="shared" ref="X33:X39" si="14">HLOOKUP(Y33,$L33:$U141,ROW(L$111)-ROW(X33)+1,0)</f>
        <v>SL</v>
      </c>
      <c r="Y33" s="19">
        <f t="shared" ref="Y33:Y37" si="15">MIN(L33:U33)</f>
        <v>56.914523974982622</v>
      </c>
      <c r="Z33" s="18" t="str">
        <f t="shared" ref="Z33:Z39" si="16">HLOOKUP(AA33,$L33:$U141,ROW(N$111)-ROW(Z33)+1,0)</f>
        <v>HH</v>
      </c>
      <c r="AA33" s="19">
        <f t="shared" ref="AA33:AA37" si="17">MAX(L33:U33)</f>
        <v>63.039047414717864</v>
      </c>
    </row>
    <row r="34" spans="1:27" x14ac:dyDescent="0.35">
      <c r="A34" s="7">
        <f>[7]Tabelle2!A105</f>
        <v>2030</v>
      </c>
      <c r="B34" s="3">
        <f>[7]Tabelle2!AU105</f>
        <v>52.996770890761603</v>
      </c>
      <c r="C34" s="3">
        <f>[7]Tabelle2!AV105</f>
        <v>52.139492279507991</v>
      </c>
      <c r="D34" s="3">
        <f>[7]Tabelle2!AW105</f>
        <v>53.854617096947521</v>
      </c>
      <c r="E34" s="3">
        <f>[7]Tabelle2!AX105</f>
        <v>52.393617021276583</v>
      </c>
      <c r="F34" s="3">
        <f>[7]Tabelle2!AY105</f>
        <v>52.521660740221357</v>
      </c>
      <c r="G34" s="3">
        <f>[7]Tabelle2!AZ105</f>
        <v>61.324485373781144</v>
      </c>
      <c r="H34" s="14">
        <f>[7]Tabelle2!BA105</f>
        <v>54.947372445078734</v>
      </c>
      <c r="I34" s="3">
        <f>[7]Tabelle2!BB105</f>
        <v>52.985870434550776</v>
      </c>
      <c r="J34" s="3">
        <f>[7]Tabelle2!BC105</f>
        <v>56.8316761664993</v>
      </c>
      <c r="K34" s="3">
        <f>[7]Tabelle2!BD105</f>
        <v>56.584142901911626</v>
      </c>
      <c r="L34" s="3">
        <f>[7]Tabelle2!BE105</f>
        <v>56.636203646628971</v>
      </c>
      <c r="M34" s="3">
        <f>[7]Tabelle2!BF105</f>
        <v>57.010700881293467</v>
      </c>
      <c r="N34" s="3">
        <f>[7]Tabelle2!BG105</f>
        <v>58.565509358479794</v>
      </c>
      <c r="O34" s="3">
        <f>[7]Tabelle2!BH105</f>
        <v>62.097378277153524</v>
      </c>
      <c r="P34" s="3">
        <f>[7]Tabelle2!BI105</f>
        <v>57.144687530029806</v>
      </c>
      <c r="Q34" s="3">
        <f>[7]Tabelle2!BJ105</f>
        <v>55.397063835695995</v>
      </c>
      <c r="R34" s="3">
        <f>[7]Tabelle2!BK105</f>
        <v>56.517808003773908</v>
      </c>
      <c r="S34" s="3">
        <f>[7]Tabelle2!BL105</f>
        <v>55.173591626613316</v>
      </c>
      <c r="T34" s="3">
        <f>[7]Tabelle2!BM105</f>
        <v>54.234709402576321</v>
      </c>
      <c r="U34" s="3">
        <f>[7]Tabelle2!BN105</f>
        <v>55.655387536448096</v>
      </c>
      <c r="V34" s="3">
        <f>[7]Tabelle2!BO105</f>
        <v>56.273532093119982</v>
      </c>
      <c r="X34" s="18" t="str">
        <f t="shared" si="14"/>
        <v>SL</v>
      </c>
      <c r="Y34" s="19">
        <f t="shared" si="15"/>
        <v>54.234709402576321</v>
      </c>
      <c r="Z34" s="18" t="str">
        <f t="shared" si="16"/>
        <v>HH</v>
      </c>
      <c r="AA34" s="19">
        <f t="shared" si="17"/>
        <v>62.097378277153524</v>
      </c>
    </row>
    <row r="35" spans="1:27" x14ac:dyDescent="0.35">
      <c r="A35" s="7">
        <f>[7]Tabelle2!A110</f>
        <v>2035</v>
      </c>
      <c r="B35" s="3">
        <f>[7]Tabelle2!AU110</f>
        <v>52.333624870795902</v>
      </c>
      <c r="C35" s="3">
        <f>[7]Tabelle2!AV110</f>
        <v>51.418986917141886</v>
      </c>
      <c r="D35" s="3">
        <f>[7]Tabelle2!AW110</f>
        <v>53.938900417662659</v>
      </c>
      <c r="E35" s="3">
        <f>[7]Tabelle2!AX110</f>
        <v>51.651728553136991</v>
      </c>
      <c r="F35" s="3">
        <f>[7]Tabelle2!AY110</f>
        <v>51.99645537948291</v>
      </c>
      <c r="G35" s="3">
        <f>[7]Tabelle2!AZ110</f>
        <v>60.996577465168315</v>
      </c>
      <c r="H35" s="14">
        <f>[7]Tabelle2!BA110</f>
        <v>54.601673335758484</v>
      </c>
      <c r="I35" s="3">
        <f>[7]Tabelle2!BB110</f>
        <v>52.570675385365952</v>
      </c>
      <c r="J35" s="3">
        <f>[7]Tabelle2!BC110</f>
        <v>55.211854464266686</v>
      </c>
      <c r="K35" s="3">
        <f>[7]Tabelle2!BD110</f>
        <v>54.889594167737613</v>
      </c>
      <c r="L35" s="3">
        <f>[7]Tabelle2!BE110</f>
        <v>54.982251066728807</v>
      </c>
      <c r="M35" s="3">
        <f>[7]Tabelle2!BF110</f>
        <v>55.234700749922439</v>
      </c>
      <c r="N35" s="3">
        <f>[7]Tabelle2!BG110</f>
        <v>57.592299956902757</v>
      </c>
      <c r="O35" s="3">
        <f>[7]Tabelle2!BH110</f>
        <v>61.001969866368519</v>
      </c>
      <c r="P35" s="3">
        <f>[7]Tabelle2!BI110</f>
        <v>55.569141661974108</v>
      </c>
      <c r="Q35" s="3">
        <f>[7]Tabelle2!BJ110</f>
        <v>53.461587463371131</v>
      </c>
      <c r="R35" s="3">
        <f>[7]Tabelle2!BK110</f>
        <v>54.812104710853973</v>
      </c>
      <c r="S35" s="3">
        <f>[7]Tabelle2!BL110</f>
        <v>53.544409510709393</v>
      </c>
      <c r="T35" s="3">
        <f>[7]Tabelle2!BM110</f>
        <v>52.853443811496625</v>
      </c>
      <c r="U35" s="3">
        <f>[7]Tabelle2!BN110</f>
        <v>53.811277016431447</v>
      </c>
      <c r="V35" s="3">
        <f>[7]Tabelle2!BO110</f>
        <v>54.835543003199895</v>
      </c>
      <c r="X35" s="18" t="str">
        <f t="shared" si="14"/>
        <v>SL</v>
      </c>
      <c r="Y35" s="19">
        <f t="shared" si="15"/>
        <v>52.853443811496625</v>
      </c>
      <c r="Z35" s="18" t="str">
        <f t="shared" si="16"/>
        <v>HH</v>
      </c>
      <c r="AA35" s="19">
        <f t="shared" si="17"/>
        <v>61.001969866368519</v>
      </c>
    </row>
    <row r="36" spans="1:27" x14ac:dyDescent="0.35">
      <c r="A36" s="7">
        <f>[7]Tabelle2!A115</f>
        <v>2040</v>
      </c>
      <c r="B36" s="3">
        <f>[7]Tabelle2!AU115</f>
        <v>53.467696516212079</v>
      </c>
      <c r="C36" s="3">
        <f>[7]Tabelle2!AV115</f>
        <v>52.507232401157189</v>
      </c>
      <c r="D36" s="3">
        <f>[7]Tabelle2!AW115</f>
        <v>55.046562954190669</v>
      </c>
      <c r="E36" s="3">
        <f>[7]Tabelle2!AX115</f>
        <v>52.75519421860885</v>
      </c>
      <c r="F36" s="3">
        <f>[7]Tabelle2!AY115</f>
        <v>52.859928501787458</v>
      </c>
      <c r="G36" s="3">
        <f>[7]Tabelle2!AZ115</f>
        <v>61.611894002192713</v>
      </c>
      <c r="H36" s="14">
        <f>[7]Tabelle2!BA115</f>
        <v>55.614782286651511</v>
      </c>
      <c r="I36" s="3">
        <f>[7]Tabelle2!BB115</f>
        <v>53.644199594063849</v>
      </c>
      <c r="J36" s="3">
        <f>[7]Tabelle2!BC115</f>
        <v>55.591601578710872</v>
      </c>
      <c r="K36" s="3">
        <f>[7]Tabelle2!BD115</f>
        <v>55.251201615963687</v>
      </c>
      <c r="L36" s="3">
        <f>[7]Tabelle2!BE115</f>
        <v>55.239647688178806</v>
      </c>
      <c r="M36" s="3">
        <f>[7]Tabelle2!BF115</f>
        <v>55.44538657913931</v>
      </c>
      <c r="N36" s="3">
        <f>[7]Tabelle2!BG115</f>
        <v>58.3910034602076</v>
      </c>
      <c r="O36" s="3">
        <f>[7]Tabelle2!BH115</f>
        <v>61.008518969257644</v>
      </c>
      <c r="P36" s="3">
        <f>[7]Tabelle2!BI115</f>
        <v>55.79481707809947</v>
      </c>
      <c r="Q36" s="3">
        <f>[7]Tabelle2!BJ115</f>
        <v>53.837144953089414</v>
      </c>
      <c r="R36" s="3">
        <f>[7]Tabelle2!BK115</f>
        <v>55.281141075032103</v>
      </c>
      <c r="S36" s="3">
        <f>[7]Tabelle2!BL115</f>
        <v>54.17751009988352</v>
      </c>
      <c r="T36" s="3">
        <f>[7]Tabelle2!BM115</f>
        <v>53.91212281630493</v>
      </c>
      <c r="U36" s="3">
        <f>[7]Tabelle2!BN115</f>
        <v>54.29454170957775</v>
      </c>
      <c r="V36" s="3">
        <f>[7]Tabelle2!BO115</f>
        <v>55.318855685821831</v>
      </c>
      <c r="X36" s="18" t="str">
        <f t="shared" si="14"/>
        <v>NI</v>
      </c>
      <c r="Y36" s="19">
        <f t="shared" si="15"/>
        <v>53.837144953089414</v>
      </c>
      <c r="Z36" s="18" t="str">
        <f t="shared" si="16"/>
        <v>HH</v>
      </c>
      <c r="AA36" s="19">
        <f t="shared" si="17"/>
        <v>61.008518969257644</v>
      </c>
    </row>
    <row r="37" spans="1:27" x14ac:dyDescent="0.35">
      <c r="A37" s="7">
        <f>[7]Tabelle2!A125</f>
        <v>2050</v>
      </c>
      <c r="B37" s="3">
        <f>[7]Tabelle2!AU125</f>
        <v>51.239152202937262</v>
      </c>
      <c r="C37" s="3">
        <f>[7]Tabelle2!AV125</f>
        <v>50.385547477417923</v>
      </c>
      <c r="D37" s="3">
        <f>[7]Tabelle2!AW125</f>
        <v>52.620551009428894</v>
      </c>
      <c r="E37" s="3">
        <f>[7]Tabelle2!AX125</f>
        <v>51.38475623712521</v>
      </c>
      <c r="F37" s="3">
        <f>[7]Tabelle2!AY125</f>
        <v>50.843091334894609</v>
      </c>
      <c r="G37" s="3">
        <f>[7]Tabelle2!AZ125</f>
        <v>59.811707778888135</v>
      </c>
      <c r="H37" s="14">
        <f>[7]Tabelle2!BA125</f>
        <v>53.706249484479393</v>
      </c>
      <c r="I37" s="3">
        <f>[7]Tabelle2!BB125</f>
        <v>51.545720188352661</v>
      </c>
      <c r="J37" s="3">
        <f>[7]Tabelle2!BC125</f>
        <v>55.063853633549776</v>
      </c>
      <c r="K37" s="3">
        <f>[7]Tabelle2!BD125</f>
        <v>54.78490079772812</v>
      </c>
      <c r="L37" s="3">
        <f>[7]Tabelle2!BE125</f>
        <v>54.56955221690238</v>
      </c>
      <c r="M37" s="3">
        <f>[7]Tabelle2!BF125</f>
        <v>54.696909958175823</v>
      </c>
      <c r="N37" s="3">
        <f>[7]Tabelle2!BG125</f>
        <v>57.791642484039471</v>
      </c>
      <c r="O37" s="3">
        <f>[7]Tabelle2!BH125</f>
        <v>59.088525277952598</v>
      </c>
      <c r="P37" s="3">
        <f>[7]Tabelle2!BI125</f>
        <v>55.062304017336785</v>
      </c>
      <c r="Q37" s="3">
        <f>[7]Tabelle2!BJ125</f>
        <v>53.722397893706265</v>
      </c>
      <c r="R37" s="3">
        <f>[7]Tabelle2!BK125</f>
        <v>55.100272855315971</v>
      </c>
      <c r="S37" s="3">
        <f>[7]Tabelle2!BL125</f>
        <v>54.114770382822662</v>
      </c>
      <c r="T37" s="3">
        <f>[7]Tabelle2!BM125</f>
        <v>54.470640569395002</v>
      </c>
      <c r="U37" s="3">
        <f>[7]Tabelle2!BN125</f>
        <v>53.769073904788698</v>
      </c>
      <c r="V37" s="3">
        <f>[7]Tabelle2!BO125</f>
        <v>54.586935487329981</v>
      </c>
      <c r="X37" s="18" t="str">
        <f t="shared" si="14"/>
        <v>NI</v>
      </c>
      <c r="Y37" s="19">
        <f t="shared" si="15"/>
        <v>53.722397893706265</v>
      </c>
      <c r="Z37" s="18" t="str">
        <f t="shared" si="16"/>
        <v>HH</v>
      </c>
      <c r="AA37" s="19">
        <f t="shared" si="17"/>
        <v>59.088525277952598</v>
      </c>
    </row>
    <row r="38" spans="1:27" x14ac:dyDescent="0.35">
      <c r="A38" s="7">
        <f>[7]Tabelle2!A135</f>
        <v>2060</v>
      </c>
      <c r="B38" s="3">
        <f>[7]Tabelle2!AU135</f>
        <v>49.967276059164881</v>
      </c>
      <c r="C38" s="3">
        <f>[7]Tabelle2!AV135</f>
        <v>49.886319090552725</v>
      </c>
      <c r="D38" s="3">
        <f>[7]Tabelle2!AW135</f>
        <v>52.016985138004259</v>
      </c>
      <c r="E38" s="3">
        <f>[7]Tabelle2!AX135</f>
        <v>51.232826300294413</v>
      </c>
      <c r="F38" s="3">
        <f>[7]Tabelle2!AY135</f>
        <v>50.848955374613382</v>
      </c>
      <c r="G38" s="3">
        <f>[7]Tabelle2!AZ135</f>
        <v>57.256694970607448</v>
      </c>
      <c r="H38" s="14">
        <f>[7]Tabelle2!BA135</f>
        <v>52.698567405061034</v>
      </c>
      <c r="I38" s="3">
        <f>[7]Tabelle2!BB135</f>
        <v>50.975686832177928</v>
      </c>
      <c r="J38" s="3">
        <f>[7]Tabelle2!BC135</f>
        <v>53.573004897118473</v>
      </c>
      <c r="K38" s="3">
        <f>[7]Tabelle2!BD135</f>
        <v>53.348432938163285</v>
      </c>
      <c r="L38" s="3">
        <f>[7]Tabelle2!BE135</f>
        <v>52.968510927671467</v>
      </c>
      <c r="M38" s="3">
        <f>[7]Tabelle2!BF135</f>
        <v>53.004525678652961</v>
      </c>
      <c r="N38" s="3">
        <f>[7]Tabelle2!BG135</f>
        <v>56.461786709696341</v>
      </c>
      <c r="O38" s="3">
        <f>[7]Tabelle2!BH135</f>
        <v>57.143610569062822</v>
      </c>
      <c r="P38" s="3">
        <f>[7]Tabelle2!BI135</f>
        <v>53.872297467821994</v>
      </c>
      <c r="Q38" s="3">
        <f>[7]Tabelle2!BJ135</f>
        <v>52.718954606470689</v>
      </c>
      <c r="R38" s="3">
        <f>[7]Tabelle2!BK135</f>
        <v>53.677309181837586</v>
      </c>
      <c r="S38" s="3">
        <f>[7]Tabelle2!BL135</f>
        <v>52.693035977277503</v>
      </c>
      <c r="T38" s="3">
        <f>[7]Tabelle2!BM135</f>
        <v>53.114448713470729</v>
      </c>
      <c r="U38" s="3">
        <f>[7]Tabelle2!BN135</f>
        <v>52.550220569470262</v>
      </c>
      <c r="V38" s="3">
        <f>[7]Tabelle2!BO135</f>
        <v>53.230262403436157</v>
      </c>
      <c r="X38" s="18" t="str">
        <f t="shared" si="14"/>
        <v>SH</v>
      </c>
      <c r="Y38" s="19">
        <f t="shared" ref="Y38:Y39" si="18">MIN(L38:U38)</f>
        <v>52.550220569470262</v>
      </c>
      <c r="Z38" s="18" t="str">
        <f t="shared" si="16"/>
        <v>HH</v>
      </c>
      <c r="AA38" s="19">
        <f t="shared" ref="AA38:AA39" si="19">MAX(L38:U38)</f>
        <v>57.143610569062822</v>
      </c>
    </row>
    <row r="39" spans="1:27" x14ac:dyDescent="0.35">
      <c r="A39" s="7">
        <f>[7]Tabelle2!A145</f>
        <v>2070</v>
      </c>
      <c r="B39" s="3">
        <f>[7]Tabelle2!AU145</f>
        <v>50.349587261491259</v>
      </c>
      <c r="C39" s="3">
        <f>[7]Tabelle2!AV145</f>
        <v>50.879934210526315</v>
      </c>
      <c r="D39" s="3">
        <f>[7]Tabelle2!AW145</f>
        <v>52.542849993744525</v>
      </c>
      <c r="E39" s="3">
        <f>[7]Tabelle2!AX145</f>
        <v>52.20417633410672</v>
      </c>
      <c r="F39" s="3">
        <f>[7]Tabelle2!AY145</f>
        <v>51.9925113666756</v>
      </c>
      <c r="G39" s="3">
        <f>[7]Tabelle2!AZ145</f>
        <v>55.754842409864693</v>
      </c>
      <c r="H39" s="14">
        <f>[7]Tabelle2!BA145</f>
        <v>52.845366012491482</v>
      </c>
      <c r="I39" s="3">
        <f>[7]Tabelle2!BB145</f>
        <v>51.692104202618495</v>
      </c>
      <c r="J39" s="3">
        <f>[7]Tabelle2!BC145</f>
        <v>52.782680622862898</v>
      </c>
      <c r="K39" s="3">
        <f>[7]Tabelle2!BD145</f>
        <v>52.596408504436674</v>
      </c>
      <c r="L39" s="3">
        <f>[7]Tabelle2!BE145</f>
        <v>52.148999912740798</v>
      </c>
      <c r="M39" s="3">
        <f>[7]Tabelle2!BF145</f>
        <v>52.225323149236203</v>
      </c>
      <c r="N39" s="3">
        <f>[7]Tabelle2!BG145</f>
        <v>55.028884609687431</v>
      </c>
      <c r="O39" s="3">
        <f>[7]Tabelle2!BH145</f>
        <v>55.544892301130325</v>
      </c>
      <c r="P39" s="3">
        <f>[7]Tabelle2!BI145</f>
        <v>53.259712156081463</v>
      </c>
      <c r="Q39" s="3">
        <f>[7]Tabelle2!BJ145</f>
        <v>52.128810986323316</v>
      </c>
      <c r="R39" s="3">
        <f>[7]Tabelle2!BK145</f>
        <v>52.892136875450866</v>
      </c>
      <c r="S39" s="3">
        <f>[7]Tabelle2!BL145</f>
        <v>52.223569023569027</v>
      </c>
      <c r="T39" s="3">
        <f>[7]Tabelle2!BM145</f>
        <v>52.673957457036416</v>
      </c>
      <c r="U39" s="3">
        <f>[7]Tabelle2!BN145</f>
        <v>51.867843063638084</v>
      </c>
      <c r="V39" s="3">
        <f>[7]Tabelle2!BO145</f>
        <v>52.64143342581329</v>
      </c>
      <c r="X39" s="18" t="str">
        <f t="shared" si="14"/>
        <v>SH</v>
      </c>
      <c r="Y39" s="19">
        <f t="shared" si="18"/>
        <v>51.867843063638084</v>
      </c>
      <c r="Z39" s="18" t="str">
        <f t="shared" si="16"/>
        <v>HH</v>
      </c>
      <c r="AA39" s="19">
        <f t="shared" si="19"/>
        <v>55.544892301130325</v>
      </c>
    </row>
    <row r="40" spans="1:27" x14ac:dyDescent="0.35">
      <c r="A40" s="7"/>
      <c r="B40" s="3"/>
      <c r="X40" s="11"/>
      <c r="Y40" s="11"/>
      <c r="Z40" s="11"/>
      <c r="AA40" s="11"/>
    </row>
    <row r="41" spans="1:27" x14ac:dyDescent="0.35">
      <c r="A41" s="4" t="s">
        <v>483</v>
      </c>
      <c r="X41" s="11"/>
      <c r="Y41" s="11"/>
      <c r="Z41" s="11"/>
      <c r="AA41" s="11"/>
    </row>
    <row r="42" spans="1:27" x14ac:dyDescent="0.35">
      <c r="A42" s="7">
        <f>[7]Tabelle2!A148</f>
        <v>2025</v>
      </c>
      <c r="B42" s="3">
        <f>[7]Tabelle2!AU148</f>
        <v>27.078849540207393</v>
      </c>
      <c r="C42" s="3">
        <f>[7]Tabelle2!AV148</f>
        <v>28.720010209290454</v>
      </c>
      <c r="D42" s="3">
        <f>[7]Tabelle2!AW148</f>
        <v>27.553000895789797</v>
      </c>
      <c r="E42" s="3">
        <f>[7]Tabelle2!AX148</f>
        <v>29.007273070747132</v>
      </c>
      <c r="F42" s="3">
        <f>[7]Tabelle2!AY148</f>
        <v>28.653088673263525</v>
      </c>
      <c r="G42" s="3">
        <f>[7]Tabelle2!AZ148</f>
        <v>19.396832284660444</v>
      </c>
      <c r="H42" s="14">
        <f>[7]Tabelle2!BA148</f>
        <v>26.050199963813096</v>
      </c>
      <c r="I42" s="3">
        <f>[7]Tabelle2!BB148</f>
        <v>28.038117772897813</v>
      </c>
      <c r="J42" s="3">
        <f>[7]Tabelle2!BC148</f>
        <v>22.317827789007566</v>
      </c>
      <c r="K42" s="3">
        <f>[7]Tabelle2!BD148</f>
        <v>22.477616147529432</v>
      </c>
      <c r="L42" s="3">
        <f>[7]Tabelle2!BE148</f>
        <v>22.01141391928347</v>
      </c>
      <c r="M42" s="3">
        <f>[7]Tabelle2!BF148</f>
        <v>22.021873183838903</v>
      </c>
      <c r="N42" s="3">
        <f>[7]Tabelle2!BG148</f>
        <v>20.914755026904551</v>
      </c>
      <c r="O42" s="3">
        <f>[7]Tabelle2!BH148</f>
        <v>18.23106629478653</v>
      </c>
      <c r="P42" s="3">
        <f>[7]Tabelle2!BI148</f>
        <v>22.058753207835895</v>
      </c>
      <c r="Q42" s="3">
        <f>[7]Tabelle2!BJ148</f>
        <v>23.61484669176977</v>
      </c>
      <c r="R42" s="3">
        <f>[7]Tabelle2!BK148</f>
        <v>22.4539134010993</v>
      </c>
      <c r="S42" s="3">
        <f>[7]Tabelle2!BL148</f>
        <v>23.775223127667829</v>
      </c>
      <c r="T42" s="3">
        <f>[7]Tabelle2!BM148</f>
        <v>25.920778318276589</v>
      </c>
      <c r="U42" s="3">
        <f>[7]Tabelle2!BN148</f>
        <v>24.315195730739354</v>
      </c>
      <c r="V42" s="3">
        <f>[7]Tabelle2!BO148</f>
        <v>23.163940674614118</v>
      </c>
      <c r="X42" s="18" t="str">
        <f t="shared" ref="X42" si="20">HLOOKUP(Y42,$L42:$U149,ROW(L$111)-ROW(X42)+1,0)</f>
        <v>HH</v>
      </c>
      <c r="Y42" s="19">
        <f t="shared" ref="Y42" si="21">MIN(L42:U42)</f>
        <v>18.23106629478653</v>
      </c>
      <c r="Z42" s="18" t="str">
        <f t="shared" ref="Z42" si="22">HLOOKUP(AA42,$L42:$U149,ROW(N$111)-ROW(Z42)+1,0)</f>
        <v>SL</v>
      </c>
      <c r="AA42" s="19">
        <f t="shared" ref="AA42" si="23">MAX(L42:U42)</f>
        <v>25.920778318276589</v>
      </c>
    </row>
    <row r="43" spans="1:27" x14ac:dyDescent="0.35">
      <c r="A43" s="7">
        <f>[7]Tabelle2!A153</f>
        <v>2030</v>
      </c>
      <c r="B43" s="3">
        <f>[7]Tabelle2!AU153</f>
        <v>30.200047255257132</v>
      </c>
      <c r="C43" s="3">
        <f>[7]Tabelle2!AV153</f>
        <v>32.112012562156508</v>
      </c>
      <c r="D43" s="3">
        <f>[7]Tabelle2!AW153</f>
        <v>29.708568943018705</v>
      </c>
      <c r="E43" s="3">
        <f>[7]Tabelle2!AX153</f>
        <v>31.786840031520885</v>
      </c>
      <c r="F43" s="3">
        <f>[7]Tabelle2!AY153</f>
        <v>31.727350127710736</v>
      </c>
      <c r="G43" s="3">
        <f>[7]Tabelle2!AZ153</f>
        <v>20.956121343445293</v>
      </c>
      <c r="H43" s="14">
        <f>[7]Tabelle2!BA153</f>
        <v>28.488964779040728</v>
      </c>
      <c r="I43" s="3">
        <f>[7]Tabelle2!BB153</f>
        <v>30.805951746201014</v>
      </c>
      <c r="J43" s="3">
        <f>[7]Tabelle2!BC153</f>
        <v>24.81365712911758</v>
      </c>
      <c r="K43" s="3">
        <f>[7]Tabelle2!BD153</f>
        <v>25.026189730044322</v>
      </c>
      <c r="L43" s="3">
        <f>[7]Tabelle2!BE153</f>
        <v>24.676832917928525</v>
      </c>
      <c r="M43" s="3">
        <f>[7]Tabelle2!BF153</f>
        <v>24.639968584568685</v>
      </c>
      <c r="N43" s="3">
        <f>[7]Tabelle2!BG153</f>
        <v>22.488926989569936</v>
      </c>
      <c r="O43" s="3">
        <f>[7]Tabelle2!BH153</f>
        <v>19.75387907972177</v>
      </c>
      <c r="P43" s="3">
        <f>[7]Tabelle2!BI153</f>
        <v>24.513917806464004</v>
      </c>
      <c r="Q43" s="3">
        <f>[7]Tabelle2!BJ153</f>
        <v>26.315656597533433</v>
      </c>
      <c r="R43" s="3">
        <f>[7]Tabelle2!BK153</f>
        <v>24.926150977727364</v>
      </c>
      <c r="S43" s="3">
        <f>[7]Tabelle2!BL153</f>
        <v>26.549881669797742</v>
      </c>
      <c r="T43" s="3">
        <f>[7]Tabelle2!BM153</f>
        <v>28.745308854853441</v>
      </c>
      <c r="U43" s="3">
        <f>[7]Tabelle2!BN153</f>
        <v>26.893605479080492</v>
      </c>
      <c r="V43" s="3">
        <f>[7]Tabelle2!BO153</f>
        <v>25.683322411137262</v>
      </c>
      <c r="X43" s="18" t="str">
        <f>HLOOKUP(Y43,$L43:$U150,ROW(L$111)-ROW(X43)+1,0)</f>
        <v>HH</v>
      </c>
      <c r="Y43" s="19">
        <f t="shared" ref="Y43:Y47" si="24">MIN(L43:U43)</f>
        <v>19.75387907972177</v>
      </c>
      <c r="Z43" s="18" t="str">
        <f>HLOOKUP(AA43,$L43:$U150,ROW(N$111)-ROW(Z43)+1,0)</f>
        <v>SL</v>
      </c>
      <c r="AA43" s="19">
        <f t="shared" ref="AA43:AA47" si="25">MAX(L43:U43)</f>
        <v>28.745308854853441</v>
      </c>
    </row>
    <row r="44" spans="1:27" x14ac:dyDescent="0.35">
      <c r="A44" s="7">
        <f>[7]Tabelle2!A158</f>
        <v>2035</v>
      </c>
      <c r="B44" s="3">
        <f>[7]Tabelle2!AU158</f>
        <v>31.752405184066145</v>
      </c>
      <c r="C44" s="3">
        <f>[7]Tabelle2!AV158</f>
        <v>33.773901375377392</v>
      </c>
      <c r="D44" s="3">
        <f>[7]Tabelle2!AW158</f>
        <v>30.786203998003614</v>
      </c>
      <c r="E44" s="3">
        <f>[7]Tabelle2!AX158</f>
        <v>33.270166453265027</v>
      </c>
      <c r="F44" s="3">
        <f>[7]Tabelle2!AY158</f>
        <v>33.371559633027523</v>
      </c>
      <c r="G44" s="3">
        <f>[7]Tabelle2!AZ158</f>
        <v>21.769477457083568</v>
      </c>
      <c r="H44" s="14">
        <f>[7]Tabelle2!BA158</f>
        <v>29.697162604583482</v>
      </c>
      <c r="I44" s="3">
        <f>[7]Tabelle2!BB158</f>
        <v>32.214966149421834</v>
      </c>
      <c r="J44" s="3">
        <f>[7]Tabelle2!BC158</f>
        <v>26.87220472272983</v>
      </c>
      <c r="K44" s="3">
        <f>[7]Tabelle2!BD158</f>
        <v>27.156471817537625</v>
      </c>
      <c r="L44" s="3">
        <f>[7]Tabelle2!BE158</f>
        <v>26.845709778048693</v>
      </c>
      <c r="M44" s="3">
        <f>[7]Tabelle2!BF158</f>
        <v>26.873860170870323</v>
      </c>
      <c r="N44" s="3">
        <f>[7]Tabelle2!BG158</f>
        <v>23.760953885935919</v>
      </c>
      <c r="O44" s="3">
        <f>[7]Tabelle2!BH158</f>
        <v>21.311824522174312</v>
      </c>
      <c r="P44" s="3">
        <f>[7]Tabelle2!BI158</f>
        <v>26.564234574853185</v>
      </c>
      <c r="Q44" s="3">
        <f>[7]Tabelle2!BJ158</f>
        <v>28.618932348069826</v>
      </c>
      <c r="R44" s="3">
        <f>[7]Tabelle2!BK158</f>
        <v>27.010408689979865</v>
      </c>
      <c r="S44" s="3">
        <f>[7]Tabelle2!BL158</f>
        <v>28.598447632147771</v>
      </c>
      <c r="T44" s="3">
        <f>[7]Tabelle2!BM158</f>
        <v>30.409114448472295</v>
      </c>
      <c r="U44" s="3">
        <f>[7]Tabelle2!BN158</f>
        <v>29.307288470716575</v>
      </c>
      <c r="V44" s="3">
        <f>[7]Tabelle2!BO158</f>
        <v>27.63343381721689</v>
      </c>
      <c r="X44" s="18" t="str">
        <f>HLOOKUP(Y44,$L44:$U151,ROW(L$111)-ROW(X44)+1,0)</f>
        <v>HH</v>
      </c>
      <c r="Y44" s="19">
        <f t="shared" si="24"/>
        <v>21.311824522174312</v>
      </c>
      <c r="Z44" s="18" t="str">
        <f>HLOOKUP(AA44,$L44:$U151,ROW(N$111)-ROW(Z44)+1,0)</f>
        <v>SL</v>
      </c>
      <c r="AA44" s="19">
        <f t="shared" si="25"/>
        <v>30.409114448472295</v>
      </c>
    </row>
    <row r="45" spans="1:27" x14ac:dyDescent="0.35">
      <c r="A45" s="7">
        <f>[7]Tabelle2!A163</f>
        <v>2040</v>
      </c>
      <c r="B45" s="3">
        <f>[7]Tabelle2!AU163</f>
        <v>31.49086813098398</v>
      </c>
      <c r="C45" s="3">
        <f>[7]Tabelle2!AV163</f>
        <v>33.455021352803428</v>
      </c>
      <c r="D45" s="3">
        <f>[7]Tabelle2!AW163</f>
        <v>30.613123755181132</v>
      </c>
      <c r="E45" s="3">
        <f>[7]Tabelle2!AX163</f>
        <v>32.796641691907105</v>
      </c>
      <c r="F45" s="3">
        <f>[7]Tabelle2!AY163</f>
        <v>33.371249052107046</v>
      </c>
      <c r="G45" s="3">
        <f>[7]Tabelle2!AZ163</f>
        <v>21.622055245073131</v>
      </c>
      <c r="H45" s="14">
        <f>[7]Tabelle2!BA163</f>
        <v>29.415110311623721</v>
      </c>
      <c r="I45" s="3">
        <f>[7]Tabelle2!BB163</f>
        <v>31.975819560499424</v>
      </c>
      <c r="J45" s="3">
        <f>[7]Tabelle2!BC163</f>
        <v>27.215160890557787</v>
      </c>
      <c r="K45" s="3">
        <f>[7]Tabelle2!BD163</f>
        <v>27.531406816742038</v>
      </c>
      <c r="L45" s="3">
        <f>[7]Tabelle2!BE163</f>
        <v>27.431149696500292</v>
      </c>
      <c r="M45" s="3">
        <f>[7]Tabelle2!BF163</f>
        <v>27.467785071723817</v>
      </c>
      <c r="N45" s="3">
        <f>[7]Tabelle2!BG163</f>
        <v>23.659169550173008</v>
      </c>
      <c r="O45" s="3">
        <f>[7]Tabelle2!BH163</f>
        <v>21.88475580718557</v>
      </c>
      <c r="P45" s="3">
        <f>[7]Tabelle2!BI163</f>
        <v>26.979969930646487</v>
      </c>
      <c r="Q45" s="3">
        <f>[7]Tabelle2!BJ163</f>
        <v>28.899241965997863</v>
      </c>
      <c r="R45" s="3">
        <f>[7]Tabelle2!BK163</f>
        <v>27.248440653091173</v>
      </c>
      <c r="S45" s="3">
        <f>[7]Tabelle2!BL163</f>
        <v>28.703497162118612</v>
      </c>
      <c r="T45" s="3">
        <f>[7]Tabelle2!BM163</f>
        <v>30.015881418740086</v>
      </c>
      <c r="U45" s="3">
        <f>[7]Tabelle2!BN163</f>
        <v>29.574322004806042</v>
      </c>
      <c r="V45" s="3">
        <f>[7]Tabelle2!BO163</f>
        <v>27.881921071511641</v>
      </c>
      <c r="X45" s="18" t="str">
        <f>HLOOKUP(Y45,$L45:$U152,ROW(L$111)-ROW(X45)+1,0)</f>
        <v>HH</v>
      </c>
      <c r="Y45" s="19">
        <f t="shared" si="24"/>
        <v>21.88475580718557</v>
      </c>
      <c r="Z45" s="18" t="str">
        <f>HLOOKUP(AA45,$L45:$U152,ROW(N$111)-ROW(Z45)+1,0)</f>
        <v>SL</v>
      </c>
      <c r="AA45" s="19">
        <f t="shared" si="25"/>
        <v>30.015881418740086</v>
      </c>
    </row>
    <row r="46" spans="1:27" x14ac:dyDescent="0.35">
      <c r="A46" s="7">
        <f>[7]Tabelle2!A173</f>
        <v>2050</v>
      </c>
      <c r="B46" s="3">
        <f>[7]Tabelle2!AU173</f>
        <v>32.927236315086787</v>
      </c>
      <c r="C46" s="3">
        <f>[7]Tabelle2!AV173</f>
        <v>34.398178747154297</v>
      </c>
      <c r="D46" s="3">
        <f>[7]Tabelle2!AW173</f>
        <v>31.976102160432664</v>
      </c>
      <c r="E46" s="3">
        <f>[7]Tabelle2!AX173</f>
        <v>32.993820096131834</v>
      </c>
      <c r="F46" s="3">
        <f>[7]Tabelle2!AY173</f>
        <v>34.156908665105377</v>
      </c>
      <c r="G46" s="3">
        <f>[7]Tabelle2!AZ173</f>
        <v>23.220954084047762</v>
      </c>
      <c r="H46" s="14">
        <f>[7]Tabelle2!BA173</f>
        <v>30.449396497209317</v>
      </c>
      <c r="I46" s="3">
        <f>[7]Tabelle2!BB173</f>
        <v>33.007314485659521</v>
      </c>
      <c r="J46" s="3">
        <f>[7]Tabelle2!BC173</f>
        <v>27.815988290216993</v>
      </c>
      <c r="K46" s="3">
        <f>[7]Tabelle2!BD173</f>
        <v>28.085962426589084</v>
      </c>
      <c r="L46" s="3">
        <f>[7]Tabelle2!BE173</f>
        <v>28.303340487590106</v>
      </c>
      <c r="M46" s="3">
        <f>[7]Tabelle2!BF173</f>
        <v>28.485284226639145</v>
      </c>
      <c r="N46" s="3">
        <f>[7]Tabelle2!BG173</f>
        <v>24.187463726059207</v>
      </c>
      <c r="O46" s="3">
        <f>[7]Tabelle2!BH173</f>
        <v>23.6521921543948</v>
      </c>
      <c r="P46" s="3">
        <f>[7]Tabelle2!BI173</f>
        <v>27.623910295348946</v>
      </c>
      <c r="Q46" s="3">
        <f>[7]Tabelle2!BJ173</f>
        <v>28.948308482066071</v>
      </c>
      <c r="R46" s="3">
        <f>[7]Tabelle2!BK173</f>
        <v>27.543064583615717</v>
      </c>
      <c r="S46" s="3">
        <f>[7]Tabelle2!BL173</f>
        <v>28.710425103792563</v>
      </c>
      <c r="T46" s="3">
        <f>[7]Tabelle2!BM173</f>
        <v>29.259341637010671</v>
      </c>
      <c r="U46" s="3">
        <f>[7]Tabelle2!BN173</f>
        <v>30.057661205259834</v>
      </c>
      <c r="V46" s="3">
        <f>[7]Tabelle2!BO173</f>
        <v>28.51972443443081</v>
      </c>
      <c r="X46" s="18" t="str">
        <f>HLOOKUP(Y46,$L46:$U153,ROW(L$111)-ROW(X46)+1,0)</f>
        <v>HH</v>
      </c>
      <c r="Y46" s="19">
        <f t="shared" si="24"/>
        <v>23.6521921543948</v>
      </c>
      <c r="Z46" s="18" t="str">
        <f>HLOOKUP(AA46,$L46:$U153,ROW(N$111)-ROW(Z46)+1,0)</f>
        <v>SH</v>
      </c>
      <c r="AA46" s="19">
        <f t="shared" si="25"/>
        <v>30.057661205259834</v>
      </c>
    </row>
    <row r="47" spans="1:27" x14ac:dyDescent="0.35">
      <c r="A47" s="7">
        <f>[7]Tabelle2!A183</f>
        <v>2060</v>
      </c>
      <c r="B47" s="3">
        <f>[7]Tabelle2!AU183</f>
        <v>33.875823552511015</v>
      </c>
      <c r="C47" s="3">
        <f>[7]Tabelle2!AV183</f>
        <v>34.504116032928266</v>
      </c>
      <c r="D47" s="3">
        <f>[7]Tabelle2!AW183</f>
        <v>32.481086091923089</v>
      </c>
      <c r="E47" s="3">
        <f>[7]Tabelle2!AX183</f>
        <v>32.599362119725214</v>
      </c>
      <c r="F47" s="3">
        <f>[7]Tabelle2!AY183</f>
        <v>33.693113677965037</v>
      </c>
      <c r="G47" s="3">
        <f>[7]Tabelle2!AZ183</f>
        <v>25.985630306988888</v>
      </c>
      <c r="H47" s="14">
        <f>[7]Tabelle2!BA183</f>
        <v>31.264825816808443</v>
      </c>
      <c r="I47" s="3">
        <f>[7]Tabelle2!BB183</f>
        <v>33.260255574647942</v>
      </c>
      <c r="J47" s="3">
        <f>[7]Tabelle2!BC183</f>
        <v>29.164427283345301</v>
      </c>
      <c r="K47" s="3">
        <f>[7]Tabelle2!BD183</f>
        <v>29.358219011167026</v>
      </c>
      <c r="L47" s="3">
        <f>[7]Tabelle2!BE183</f>
        <v>29.771057254576018</v>
      </c>
      <c r="M47" s="3">
        <f>[7]Tabelle2!BF183</f>
        <v>29.94583502350331</v>
      </c>
      <c r="N47" s="3">
        <f>[7]Tabelle2!BG183</f>
        <v>25.685785536159599</v>
      </c>
      <c r="O47" s="3">
        <f>[7]Tabelle2!BH183</f>
        <v>25.853066821370184</v>
      </c>
      <c r="P47" s="3">
        <f>[7]Tabelle2!BI183</f>
        <v>28.705308320013469</v>
      </c>
      <c r="Q47" s="3">
        <f>[7]Tabelle2!BJ183</f>
        <v>29.726323863792022</v>
      </c>
      <c r="R47" s="3">
        <f>[7]Tabelle2!BK183</f>
        <v>28.820175037355551</v>
      </c>
      <c r="S47" s="3">
        <f>[7]Tabelle2!BL183</f>
        <v>29.781190826846199</v>
      </c>
      <c r="T47" s="3">
        <f>[7]Tabelle2!BM183</f>
        <v>30.201420421469312</v>
      </c>
      <c r="U47" s="3">
        <f>[7]Tabelle2!BN183</f>
        <v>31.207845710744092</v>
      </c>
      <c r="V47" s="3">
        <f>[7]Tabelle2!BO183</f>
        <v>29.704913418333845</v>
      </c>
      <c r="X47" s="18" t="str">
        <f>HLOOKUP(Y47,$L47:$U154,ROW(L$111)-ROW(X47)+1,0)</f>
        <v>HB</v>
      </c>
      <c r="Y47" s="19">
        <f t="shared" si="24"/>
        <v>25.685785536159599</v>
      </c>
      <c r="Z47" s="18" t="str">
        <f>HLOOKUP(AA47,$L47:$U154,ROW(N$111)-ROW(Z47)+1,0)</f>
        <v>SH</v>
      </c>
      <c r="AA47" s="19">
        <f t="shared" si="25"/>
        <v>31.207845710744092</v>
      </c>
    </row>
    <row r="48" spans="1:27" x14ac:dyDescent="0.35">
      <c r="A48" s="7">
        <f>[7]Tabelle2!A193</f>
        <v>2070</v>
      </c>
      <c r="B48" s="3">
        <f>[7]Tabelle2!AU193</f>
        <v>33.77238486174388</v>
      </c>
      <c r="C48" s="3">
        <f>[7]Tabelle2!AV193</f>
        <v>33.815789473684227</v>
      </c>
      <c r="D48" s="3">
        <f>[7]Tabelle2!AW193</f>
        <v>32.625422244463898</v>
      </c>
      <c r="E48" s="3">
        <f>[7]Tabelle2!AX193</f>
        <v>31.889662284093838</v>
      </c>
      <c r="F48" s="3">
        <f>[7]Tabelle2!AY193</f>
        <v>32.956672907194438</v>
      </c>
      <c r="G48" s="3">
        <f>[7]Tabelle2!AZ193</f>
        <v>28.061211189029944</v>
      </c>
      <c r="H48" s="14">
        <f>[7]Tabelle2!BA193</f>
        <v>31.577272592724153</v>
      </c>
      <c r="I48" s="3">
        <f>[7]Tabelle2!BB193</f>
        <v>32.970973308670807</v>
      </c>
      <c r="J48" s="3">
        <f>[7]Tabelle2!BC193</f>
        <v>30.381478930407624</v>
      </c>
      <c r="K48" s="3">
        <f>[7]Tabelle2!BD193</f>
        <v>30.526895370855989</v>
      </c>
      <c r="L48" s="3">
        <f>[7]Tabelle2!BE193</f>
        <v>31.053606228366991</v>
      </c>
      <c r="M48" s="3">
        <f>[7]Tabelle2!BF193</f>
        <v>31.107194150672424</v>
      </c>
      <c r="N48" s="3">
        <f>[7]Tabelle2!BG193</f>
        <v>27.521848615020001</v>
      </c>
      <c r="O48" s="3">
        <f>[7]Tabelle2!BH193</f>
        <v>28.071017274472176</v>
      </c>
      <c r="P48" s="3">
        <f>[7]Tabelle2!BI193</f>
        <v>29.792532545598181</v>
      </c>
      <c r="Q48" s="3">
        <f>[7]Tabelle2!BJ193</f>
        <v>30.650942467987019</v>
      </c>
      <c r="R48" s="3">
        <f>[7]Tabelle2!BK193</f>
        <v>30.019759746573417</v>
      </c>
      <c r="S48" s="3">
        <f>[7]Tabelle2!BL193</f>
        <v>30.612794612794612</v>
      </c>
      <c r="T48" s="3">
        <f>[7]Tabelle2!BM193</f>
        <v>30.993870928974886</v>
      </c>
      <c r="U48" s="3">
        <f>[7]Tabelle2!BN193</f>
        <v>32.352168199737186</v>
      </c>
      <c r="V48" s="3">
        <f>[7]Tabelle2!BO193</f>
        <v>30.716860125082153</v>
      </c>
      <c r="X48" s="18" t="str">
        <f t="shared" ref="X48" si="26">HLOOKUP(Y48,$L48:$U155,ROW(L$111)-ROW(X48)+1,0)</f>
        <v>HB</v>
      </c>
      <c r="Y48" s="19">
        <f t="shared" ref="Y48" si="27">MIN(L48:U48)</f>
        <v>27.521848615020001</v>
      </c>
      <c r="Z48" s="18" t="str">
        <f t="shared" ref="Z48" si="28">HLOOKUP(AA48,$L48:$U155,ROW(N$111)-ROW(Z48)+1,0)</f>
        <v>SH</v>
      </c>
      <c r="AA48" s="19">
        <f t="shared" ref="AA48" si="29">MAX(L48:U48)</f>
        <v>32.352168199737186</v>
      </c>
    </row>
    <row r="49" spans="1:27" x14ac:dyDescent="0.35">
      <c r="X49" s="11"/>
      <c r="Y49" s="11"/>
      <c r="Z49" s="11"/>
      <c r="AA49" s="11"/>
    </row>
    <row r="50" spans="1:27" x14ac:dyDescent="0.35">
      <c r="A50" s="4" t="s">
        <v>838</v>
      </c>
      <c r="X50" s="11"/>
      <c r="Y50" s="11"/>
      <c r="Z50" s="11"/>
      <c r="AA50" s="11"/>
    </row>
    <row r="51" spans="1:27" x14ac:dyDescent="0.35">
      <c r="A51">
        <f>[7]Tabelle2!A196</f>
        <v>2025</v>
      </c>
      <c r="B51" s="3">
        <f>[7]Tabelle2!B196</f>
        <v>47.664253570729805</v>
      </c>
      <c r="C51" s="3">
        <f>[7]Tabelle2!C196</f>
        <v>48.260943083205724</v>
      </c>
      <c r="D51" s="3">
        <f>[7]Tabelle2!D196</f>
        <v>47.266920473773261</v>
      </c>
      <c r="E51" s="3">
        <f>[7]Tabelle2!E196</f>
        <v>48.456432417115323</v>
      </c>
      <c r="F51" s="3">
        <f>[7]Tabelle2!F196</f>
        <v>48.126308963397037</v>
      </c>
      <c r="G51" s="3">
        <f>[7]Tabelle2!G196</f>
        <v>42.905049902364944</v>
      </c>
      <c r="H51" s="14">
        <f>[7]Tabelle2!H196</f>
        <v>46.692788824487295</v>
      </c>
      <c r="I51" s="3">
        <f>[7]Tabelle2!I196</f>
        <v>47.824503472250356</v>
      </c>
      <c r="J51" s="3">
        <f>[7]Tabelle2!J196</f>
        <v>44.51445758727936</v>
      </c>
      <c r="K51" s="3">
        <f>[7]Tabelle2!K196</f>
        <v>44.602497644781067</v>
      </c>
      <c r="L51" s="3">
        <f>[7]Tabelle2!L196</f>
        <v>44.188414248702379</v>
      </c>
      <c r="M51" s="3">
        <f>[7]Tabelle2!M196</f>
        <v>44.433795503090771</v>
      </c>
      <c r="N51" s="3">
        <f>[7]Tabelle2!N196</f>
        <v>43.170985556499581</v>
      </c>
      <c r="O51" s="3">
        <f>[7]Tabelle2!O196</f>
        <v>42.322167989701782</v>
      </c>
      <c r="P51" s="3">
        <f>[7]Tabelle2!P196</f>
        <v>44.416389052712113</v>
      </c>
      <c r="Q51" s="3">
        <f>[7]Tabelle2!Q196</f>
        <v>45.234503421444387</v>
      </c>
      <c r="R51" s="3">
        <f>[7]Tabelle2!R196</f>
        <v>44.57315222888522</v>
      </c>
      <c r="S51" s="3">
        <f>[7]Tabelle2!S196</f>
        <v>45.277818199456739</v>
      </c>
      <c r="T51" s="3">
        <f>[7]Tabelle2!T196</f>
        <v>46.532065918792817</v>
      </c>
      <c r="U51" s="3">
        <f>[7]Tabelle2!U196</f>
        <v>45.9751072381531</v>
      </c>
      <c r="V51" s="3">
        <f>[7]Tabelle2!V196</f>
        <v>45.004060821225593</v>
      </c>
      <c r="X51" s="18" t="str">
        <f t="shared" ref="X51:X57" si="30">HLOOKUP(Y51,$L51:$U169,ROW(L$111)-ROW(X51)+1,0)</f>
        <v>HH</v>
      </c>
      <c r="Y51" s="19">
        <f t="shared" ref="Y51:Y57" si="31">MIN(L51:U51)</f>
        <v>42.322167989701782</v>
      </c>
      <c r="Z51" s="18" t="str">
        <f t="shared" ref="Z51:Z57" si="32">HLOOKUP(AA51,$L51:$U169,ROW(N$111)-ROW(Z51)+1,0)</f>
        <v>SL</v>
      </c>
      <c r="AA51" s="19">
        <f t="shared" ref="AA51:AA57" si="33">MAX(L51:U51)</f>
        <v>46.532065918792817</v>
      </c>
    </row>
    <row r="52" spans="1:27" x14ac:dyDescent="0.35">
      <c r="A52">
        <f>[7]Tabelle2!A201</f>
        <v>2030</v>
      </c>
      <c r="B52" s="3">
        <f>[7]Tabelle2!B201</f>
        <v>48.544833425218556</v>
      </c>
      <c r="C52" s="3">
        <f>[7]Tabelle2!C201</f>
        <v>49.330803454593024</v>
      </c>
      <c r="D52" s="3">
        <f>[7]Tabelle2!D201</f>
        <v>48.177877849704466</v>
      </c>
      <c r="E52" s="3">
        <f>[7]Tabelle2!E201</f>
        <v>49.274625689519318</v>
      </c>
      <c r="F52" s="3">
        <f>[7]Tabelle2!F201</f>
        <v>49.300420694145338</v>
      </c>
      <c r="G52" s="3">
        <f>[7]Tabelle2!G201</f>
        <v>43.590316901408428</v>
      </c>
      <c r="H52" s="14">
        <f>[7]Tabelle2!H201</f>
        <v>47.555070977114013</v>
      </c>
      <c r="I52" s="3">
        <f>[7]Tabelle2!I201</f>
        <v>48.774568448413746</v>
      </c>
      <c r="J52" s="3">
        <f>[7]Tabelle2!J201</f>
        <v>45.33416898858605</v>
      </c>
      <c r="K52" s="3">
        <f>[7]Tabelle2!K201</f>
        <v>45.4302472728358</v>
      </c>
      <c r="L52" s="3">
        <f>[7]Tabelle2!L201</f>
        <v>45.140509563244265</v>
      </c>
      <c r="M52" s="3">
        <f>[7]Tabelle2!M201</f>
        <v>45.346687408906583</v>
      </c>
      <c r="N52" s="3">
        <f>[7]Tabelle2!N201</f>
        <v>43.761465923703376</v>
      </c>
      <c r="O52" s="3">
        <f>[7]Tabelle2!O201</f>
        <v>43.061262707330123</v>
      </c>
      <c r="P52" s="3">
        <f>[7]Tabelle2!P201</f>
        <v>45.241519587430723</v>
      </c>
      <c r="Q52" s="3">
        <f>[7]Tabelle2!Q201</f>
        <v>46.050776960072717</v>
      </c>
      <c r="R52" s="3">
        <f>[7]Tabelle2!R201</f>
        <v>45.308006581829218</v>
      </c>
      <c r="S52" s="3">
        <f>[7]Tabelle2!S201</f>
        <v>46.071742259740887</v>
      </c>
      <c r="T52" s="3">
        <f>[7]Tabelle2!T201</f>
        <v>47.220103458768634</v>
      </c>
      <c r="U52" s="3">
        <f>[7]Tabelle2!U201</f>
        <v>46.783328812639859</v>
      </c>
      <c r="V52" s="3">
        <f>[7]Tabelle2!V201</f>
        <v>45.833476208555098</v>
      </c>
      <c r="X52" s="18" t="str">
        <f t="shared" si="30"/>
        <v>HH</v>
      </c>
      <c r="Y52" s="19">
        <f t="shared" si="31"/>
        <v>43.061262707330123</v>
      </c>
      <c r="Z52" s="18" t="str">
        <f t="shared" si="32"/>
        <v>SL</v>
      </c>
      <c r="AA52" s="19">
        <f t="shared" si="33"/>
        <v>47.220103458768634</v>
      </c>
    </row>
    <row r="53" spans="1:27" x14ac:dyDescent="0.35">
      <c r="A53">
        <f>[7]Tabelle2!A206</f>
        <v>2035</v>
      </c>
      <c r="B53" s="3">
        <f>[7]Tabelle2!B206</f>
        <v>49.248966367178184</v>
      </c>
      <c r="C53" s="3">
        <f>[7]Tabelle2!C206</f>
        <v>50.149580677624954</v>
      </c>
      <c r="D53" s="3">
        <f>[7]Tabelle2!D206</f>
        <v>48.802266936352389</v>
      </c>
      <c r="E53" s="3">
        <f>[7]Tabelle2!E206</f>
        <v>49.828962868117799</v>
      </c>
      <c r="F53" s="3">
        <f>[7]Tabelle2!F206</f>
        <v>50.075114678899084</v>
      </c>
      <c r="G53" s="3">
        <f>[7]Tabelle2!G206</f>
        <v>44.094254453337655</v>
      </c>
      <c r="H53" s="14">
        <f>[7]Tabelle2!H206</f>
        <v>48.159710674011336</v>
      </c>
      <c r="I53" s="3">
        <f>[7]Tabelle2!I206</f>
        <v>49.450884565676965</v>
      </c>
      <c r="J53" s="3">
        <f>[7]Tabelle2!J206</f>
        <v>46.039582192706156</v>
      </c>
      <c r="K53" s="3">
        <f>[7]Tabelle2!K206</f>
        <v>46.147954174223237</v>
      </c>
      <c r="L53" s="3">
        <f>[7]Tabelle2!L206</f>
        <v>45.963153035246876</v>
      </c>
      <c r="M53" s="3">
        <f>[7]Tabelle2!M206</f>
        <v>46.152076853806726</v>
      </c>
      <c r="N53" s="3">
        <f>[7]Tabelle2!N206</f>
        <v>44.2554230713978</v>
      </c>
      <c r="O53" s="3">
        <f>[7]Tabelle2!O206</f>
        <v>43.680216152904215</v>
      </c>
      <c r="P53" s="3">
        <f>[7]Tabelle2!P206</f>
        <v>45.930456117770113</v>
      </c>
      <c r="Q53" s="3">
        <f>[7]Tabelle2!Q206</f>
        <v>46.722563383870551</v>
      </c>
      <c r="R53" s="3">
        <f>[7]Tabelle2!R206</f>
        <v>45.96556056609662</v>
      </c>
      <c r="S53" s="3">
        <f>[7]Tabelle2!S206</f>
        <v>46.783872077028889</v>
      </c>
      <c r="T53" s="3">
        <f>[7]Tabelle2!T206</f>
        <v>47.815277058518909</v>
      </c>
      <c r="U53" s="3">
        <f>[7]Tabelle2!U206</f>
        <v>47.449563646280744</v>
      </c>
      <c r="V53" s="3">
        <f>[7]Tabelle2!V206</f>
        <v>46.525619731912904</v>
      </c>
      <c r="X53" s="18" t="str">
        <f t="shared" si="30"/>
        <v>HH</v>
      </c>
      <c r="Y53" s="19">
        <f t="shared" si="31"/>
        <v>43.680216152904215</v>
      </c>
      <c r="Z53" s="18" t="str">
        <f t="shared" si="32"/>
        <v>SL</v>
      </c>
      <c r="AA53" s="19">
        <f t="shared" si="33"/>
        <v>47.815277058518909</v>
      </c>
    </row>
    <row r="54" spans="1:27" x14ac:dyDescent="0.35">
      <c r="A54">
        <f>[7]Tabelle2!A211</f>
        <v>2040</v>
      </c>
      <c r="B54" s="3">
        <f>[7]Tabelle2!B211</f>
        <v>49.804590071606725</v>
      </c>
      <c r="C54" s="3">
        <f>[7]Tabelle2!C211</f>
        <v>50.733640997382565</v>
      </c>
      <c r="D54" s="3">
        <f>[7]Tabelle2!D211</f>
        <v>49.246783657210514</v>
      </c>
      <c r="E54" s="3">
        <f>[7]Tabelle2!E211</f>
        <v>50.163584675062438</v>
      </c>
      <c r="F54" s="3">
        <f>[7]Tabelle2!F211</f>
        <v>50.596278843028919</v>
      </c>
      <c r="G54" s="3">
        <f>[7]Tabelle2!G211</f>
        <v>44.59270797122764</v>
      </c>
      <c r="H54" s="14">
        <f>[7]Tabelle2!H211</f>
        <v>48.609061689857676</v>
      </c>
      <c r="I54" s="3">
        <f>[7]Tabelle2!I211</f>
        <v>49.928789835780364</v>
      </c>
      <c r="J54" s="3">
        <f>[7]Tabelle2!J211</f>
        <v>46.67188729790297</v>
      </c>
      <c r="K54" s="3">
        <f>[7]Tabelle2!K211</f>
        <v>46.789448458650647</v>
      </c>
      <c r="L54" s="3">
        <f>[7]Tabelle2!L211</f>
        <v>46.705830436427156</v>
      </c>
      <c r="M54" s="3">
        <f>[7]Tabelle2!M211</f>
        <v>46.887984743496233</v>
      </c>
      <c r="N54" s="3">
        <f>[7]Tabelle2!N211</f>
        <v>44.652393310265282</v>
      </c>
      <c r="O54" s="3">
        <f>[7]Tabelle2!O211</f>
        <v>44.301338695169051</v>
      </c>
      <c r="P54" s="3">
        <f>[7]Tabelle2!P211</f>
        <v>46.518041612105328</v>
      </c>
      <c r="Q54" s="3">
        <f>[7]Tabelle2!Q211</f>
        <v>47.294803155686537</v>
      </c>
      <c r="R54" s="3">
        <f>[7]Tabelle2!R211</f>
        <v>46.565280453127869</v>
      </c>
      <c r="S54" s="3">
        <f>[7]Tabelle2!S211</f>
        <v>47.381007262002143</v>
      </c>
      <c r="T54" s="3">
        <f>[7]Tabelle2!T211</f>
        <v>48.302964531498134</v>
      </c>
      <c r="U54" s="3">
        <f>[7]Tabelle2!U211</f>
        <v>48.046652935118423</v>
      </c>
      <c r="V54" s="3">
        <f>[7]Tabelle2!V211</f>
        <v>47.128036977193204</v>
      </c>
      <c r="X54" s="18" t="str">
        <f t="shared" si="30"/>
        <v>HH</v>
      </c>
      <c r="Y54" s="19">
        <f t="shared" si="31"/>
        <v>44.301338695169051</v>
      </c>
      <c r="Z54" s="18" t="str">
        <f t="shared" si="32"/>
        <v>SL</v>
      </c>
      <c r="AA54" s="19">
        <f t="shared" si="33"/>
        <v>48.302964531498134</v>
      </c>
    </row>
    <row r="55" spans="1:27" x14ac:dyDescent="0.35">
      <c r="A55">
        <f>[7]Tabelle2!A221</f>
        <v>2050</v>
      </c>
      <c r="B55" s="3">
        <f>[7]Tabelle2!B221</f>
        <v>50.230807743658211</v>
      </c>
      <c r="C55" s="3">
        <f>[7]Tabelle2!C221</f>
        <v>50.81636924432695</v>
      </c>
      <c r="D55" s="3">
        <f>[7]Tabelle2!D221</f>
        <v>49.61354305292069</v>
      </c>
      <c r="E55" s="3">
        <f>[7]Tabelle2!E221</f>
        <v>50.050926985580219</v>
      </c>
      <c r="F55" s="3">
        <f>[7]Tabelle2!F221</f>
        <v>50.656323185011708</v>
      </c>
      <c r="G55" s="3">
        <f>[7]Tabelle2!G221</f>
        <v>45.630029453531805</v>
      </c>
      <c r="H55" s="14">
        <f>[7]Tabelle2!H221</f>
        <v>48.961586841164667</v>
      </c>
      <c r="I55" s="3">
        <f>[7]Tabelle2!I221</f>
        <v>50.140520017122974</v>
      </c>
      <c r="J55" s="3">
        <f>[7]Tabelle2!J221</f>
        <v>47.456468473043728</v>
      </c>
      <c r="K55" s="3">
        <f>[7]Tabelle2!K221</f>
        <v>47.563778076151145</v>
      </c>
      <c r="L55" s="3">
        <f>[7]Tabelle2!L221</f>
        <v>47.645364408489726</v>
      </c>
      <c r="M55" s="3">
        <f>[7]Tabelle2!M221</f>
        <v>47.818528654590992</v>
      </c>
      <c r="N55" s="3">
        <f>[7]Tabelle2!N221</f>
        <v>45.49129425420778</v>
      </c>
      <c r="O55" s="3">
        <f>[7]Tabelle2!O221</f>
        <v>45.525409062303346</v>
      </c>
      <c r="P55" s="3">
        <f>[7]Tabelle2!P221</f>
        <v>47.229564446487515</v>
      </c>
      <c r="Q55" s="3">
        <f>[7]Tabelle2!Q221</f>
        <v>47.876275088313506</v>
      </c>
      <c r="R55" s="3">
        <f>[7]Tabelle2!R221</f>
        <v>47.281220718145754</v>
      </c>
      <c r="S55" s="3">
        <f>[7]Tabelle2!S221</f>
        <v>47.860115636382147</v>
      </c>
      <c r="T55" s="3">
        <f>[7]Tabelle2!T221</f>
        <v>48.46708185053383</v>
      </c>
      <c r="U55" s="3">
        <f>[7]Tabelle2!U221</f>
        <v>48.837634484213488</v>
      </c>
      <c r="V55" s="3">
        <f>[7]Tabelle2!V221</f>
        <v>47.820318482345726</v>
      </c>
      <c r="X55" s="18" t="str">
        <f t="shared" si="30"/>
        <v>HB</v>
      </c>
      <c r="Y55" s="19">
        <f t="shared" si="31"/>
        <v>45.49129425420778</v>
      </c>
      <c r="Z55" s="18" t="str">
        <f t="shared" si="32"/>
        <v>SH</v>
      </c>
      <c r="AA55" s="19">
        <f t="shared" si="33"/>
        <v>48.837634484213488</v>
      </c>
    </row>
    <row r="56" spans="1:27" x14ac:dyDescent="0.35">
      <c r="A56">
        <f>[7]Tabelle2!A231</f>
        <v>2060</v>
      </c>
      <c r="B56" s="3">
        <f>[7]Tabelle2!B231</f>
        <v>50.169771805052576</v>
      </c>
      <c r="C56" s="3">
        <f>[7]Tabelle2!C231</f>
        <v>50.495413563308496</v>
      </c>
      <c r="D56" s="3">
        <f>[7]Tabelle2!D231</f>
        <v>49.826904099757826</v>
      </c>
      <c r="E56" s="3">
        <f>[7]Tabelle2!E231</f>
        <v>49.561518645731113</v>
      </c>
      <c r="F56" s="3">
        <f>[7]Tabelle2!F231</f>
        <v>50.289875654863366</v>
      </c>
      <c r="G56" s="3">
        <f>[7]Tabelle2!G231</f>
        <v>46.565617243631635</v>
      </c>
      <c r="H56" s="14">
        <f>[7]Tabelle2!H231</f>
        <v>49.071314418398003</v>
      </c>
      <c r="I56" s="3">
        <f>[7]Tabelle2!I231</f>
        <v>50.018417570263296</v>
      </c>
      <c r="J56" s="3">
        <f>[7]Tabelle2!J231</f>
        <v>47.732505036735887</v>
      </c>
      <c r="K56" s="3">
        <f>[7]Tabelle2!K231</f>
        <v>47.803643018583017</v>
      </c>
      <c r="L56" s="3">
        <f>[7]Tabelle2!L231</f>
        <v>47.980387804831977</v>
      </c>
      <c r="M56" s="3">
        <f>[7]Tabelle2!M231</f>
        <v>48.118840821780502</v>
      </c>
      <c r="N56" s="3">
        <f>[7]Tabelle2!N231</f>
        <v>46.039973595423206</v>
      </c>
      <c r="O56" s="3">
        <f>[7]Tabelle2!O231</f>
        <v>46.497283898528579</v>
      </c>
      <c r="P56" s="3">
        <f>[7]Tabelle2!P231</f>
        <v>47.493934550349124</v>
      </c>
      <c r="Q56" s="3">
        <f>[7]Tabelle2!Q231</f>
        <v>47.8892145851026</v>
      </c>
      <c r="R56" s="3">
        <f>[7]Tabelle2!R231</f>
        <v>47.497661086207422</v>
      </c>
      <c r="S56" s="3">
        <f>[7]Tabelle2!S231</f>
        <v>47.850370818430463</v>
      </c>
      <c r="T56" s="3">
        <f>[7]Tabelle2!T231</f>
        <v>48.271451857026427</v>
      </c>
      <c r="U56" s="3">
        <f>[7]Tabelle2!U231</f>
        <v>49.079168033832779</v>
      </c>
      <c r="V56" s="3">
        <f>[7]Tabelle2!V231</f>
        <v>48.034154408315175</v>
      </c>
      <c r="X56" s="18" t="str">
        <f t="shared" si="30"/>
        <v>HB</v>
      </c>
      <c r="Y56" s="19">
        <f t="shared" si="31"/>
        <v>46.039973595423206</v>
      </c>
      <c r="Z56" s="18" t="str">
        <f t="shared" si="32"/>
        <v>SH</v>
      </c>
      <c r="AA56" s="19">
        <f t="shared" si="33"/>
        <v>49.079168033832779</v>
      </c>
    </row>
    <row r="57" spans="1:27" x14ac:dyDescent="0.35">
      <c r="A57">
        <f>[7]Tabelle2!A241</f>
        <v>2070</v>
      </c>
      <c r="B57" s="3">
        <f>[7]Tabelle2!B241</f>
        <v>50.392665433713752</v>
      </c>
      <c r="C57" s="3">
        <f>[7]Tabelle2!C241</f>
        <v>50.564597039473668</v>
      </c>
      <c r="D57" s="3">
        <f>[7]Tabelle2!D241</f>
        <v>50.245230201426267</v>
      </c>
      <c r="E57" s="3">
        <f>[7]Tabelle2!E241</f>
        <v>49.524684196957985</v>
      </c>
      <c r="F57" s="3">
        <f>[7]Tabelle2!F241</f>
        <v>50.297472586253001</v>
      </c>
      <c r="G57" s="3">
        <f>[7]Tabelle2!G241</f>
        <v>47.488229620167353</v>
      </c>
      <c r="H57" s="14">
        <f>[7]Tabelle2!H241</f>
        <v>49.438593375366302</v>
      </c>
      <c r="I57" s="3">
        <f>[7]Tabelle2!I241</f>
        <v>50.211680944064973</v>
      </c>
      <c r="J57" s="3">
        <f>[7]Tabelle2!J241</f>
        <v>48.26341679786475</v>
      </c>
      <c r="K57" s="3">
        <f>[7]Tabelle2!K241</f>
        <v>48.311999535990921</v>
      </c>
      <c r="L57" s="3">
        <f>[7]Tabelle2!L241</f>
        <v>48.546741838841974</v>
      </c>
      <c r="M57" s="3">
        <f>[7]Tabelle2!M241</f>
        <v>48.633311300430869</v>
      </c>
      <c r="N57" s="3">
        <f>[7]Tabelle2!N241</f>
        <v>46.751073914975557</v>
      </c>
      <c r="O57" s="3">
        <f>[7]Tabelle2!O241</f>
        <v>47.373560460652584</v>
      </c>
      <c r="P57" s="3">
        <f>[7]Tabelle2!P241</f>
        <v>47.984027753924359</v>
      </c>
      <c r="Q57" s="3">
        <f>[7]Tabelle2!Q241</f>
        <v>48.242687263680203</v>
      </c>
      <c r="R57" s="3">
        <f>[7]Tabelle2!R241</f>
        <v>48.019166954176193</v>
      </c>
      <c r="S57" s="3">
        <f>[7]Tabelle2!S241</f>
        <v>48.273656565656538</v>
      </c>
      <c r="T57" s="3">
        <f>[7]Tabelle2!T241</f>
        <v>48.728578295877881</v>
      </c>
      <c r="U57" s="3">
        <f>[7]Tabelle2!U241</f>
        <v>49.559207809273502</v>
      </c>
      <c r="V57" s="3">
        <f>[7]Tabelle2!V241</f>
        <v>48.515748358179792</v>
      </c>
      <c r="X57" s="18" t="str">
        <f t="shared" si="30"/>
        <v>HB</v>
      </c>
      <c r="Y57" s="19">
        <f t="shared" si="31"/>
        <v>46.751073914975557</v>
      </c>
      <c r="Z57" s="18" t="str">
        <f t="shared" si="32"/>
        <v>SH</v>
      </c>
      <c r="AA57" s="19">
        <f t="shared" si="33"/>
        <v>49.559207809273502</v>
      </c>
    </row>
    <row r="58" spans="1:27" x14ac:dyDescent="0.35">
      <c r="X58" s="11"/>
      <c r="Y58" s="11"/>
      <c r="Z58" s="11"/>
      <c r="AA58" s="11"/>
    </row>
    <row r="59" spans="1:27" x14ac:dyDescent="0.35">
      <c r="A59" s="4" t="s">
        <v>813</v>
      </c>
      <c r="X59" s="11"/>
      <c r="Y59" s="11"/>
      <c r="Z59" s="11"/>
      <c r="AA59" s="11"/>
    </row>
    <row r="60" spans="1:27" x14ac:dyDescent="0.35">
      <c r="A60" s="7">
        <f>[7]Tabelle2!A244</f>
        <v>2025</v>
      </c>
      <c r="B60" s="3">
        <f>[7]Tabelle2!B244</f>
        <v>51.681034482758612</v>
      </c>
      <c r="C60" s="3">
        <f>[7]Tabelle2!C244</f>
        <v>50.171821305841924</v>
      </c>
      <c r="D60" s="3">
        <f>[7]Tabelle2!D244</f>
        <v>61.252006420545754</v>
      </c>
      <c r="E60" s="3">
        <f>[7]Tabelle2!E244</f>
        <v>51.286173633440512</v>
      </c>
      <c r="F60" s="3">
        <f>[7]Tabelle2!F244</f>
        <v>53.415453527435616</v>
      </c>
      <c r="G60" s="3">
        <f>[7]Tabelle2!G244</f>
        <v>69.458333333333329</v>
      </c>
      <c r="H60" s="14">
        <f>[7]Tabelle2!H244</f>
        <v>57.294081285736368</v>
      </c>
      <c r="I60" s="3">
        <f>[7]Tabelle2!I244</f>
        <v>54.524758110415469</v>
      </c>
      <c r="J60" s="3">
        <f>[7]Tabelle2!J244</f>
        <v>62.887845941818455</v>
      </c>
      <c r="K60" s="3">
        <f>[7]Tabelle2!K244</f>
        <v>62.580418762428359</v>
      </c>
      <c r="L60" s="3">
        <f>[7]Tabelle2!L244</f>
        <v>64.90809262353784</v>
      </c>
      <c r="M60" s="3">
        <f>[7]Tabelle2!M244</f>
        <v>61.457286432160807</v>
      </c>
      <c r="N60" s="3">
        <f>[7]Tabelle2!N244</f>
        <v>73.61702127659575</v>
      </c>
      <c r="O60" s="3">
        <f>[7]Tabelle2!O244</f>
        <v>75.348432055749129</v>
      </c>
      <c r="P60" s="3">
        <f>[7]Tabelle2!P244</f>
        <v>65.132705479452042</v>
      </c>
      <c r="Q60" s="3">
        <f>[7]Tabelle2!Q244</f>
        <v>60.895096016505335</v>
      </c>
      <c r="R60" s="3">
        <f>[7]Tabelle2!R244</f>
        <v>62.759869612459255</v>
      </c>
      <c r="S60" s="3">
        <f>[7]Tabelle2!S244</f>
        <v>57.377538829151739</v>
      </c>
      <c r="T60" s="3">
        <f>[7]Tabelle2!T244</f>
        <v>52.042007001166866</v>
      </c>
      <c r="U60" s="3">
        <f>[7]Tabelle2!U244</f>
        <v>60.253699788583518</v>
      </c>
      <c r="V60" s="3">
        <f>[7]Tabelle2!V244</f>
        <v>61.515349648172368</v>
      </c>
      <c r="X60" s="18" t="str">
        <f t="shared" ref="X60:X66" si="34">HLOOKUP(Y60,$L60:$U158,ROW(L$111)-ROW(X60)+1,0)</f>
        <v>SL</v>
      </c>
      <c r="Y60" s="19">
        <f t="shared" ref="Y60" si="35">MIN(L60:U60)</f>
        <v>52.042007001166866</v>
      </c>
      <c r="Z60" s="18" t="str">
        <f t="shared" ref="Z60:Z66" si="36">HLOOKUP(AA60,$L60:$U158,ROW(N$111)-ROW(Z60)+1,0)</f>
        <v>HH</v>
      </c>
      <c r="AA60" s="19">
        <f t="shared" ref="AA60" si="37">MAX(L60:U60)</f>
        <v>75.348432055749129</v>
      </c>
    </row>
    <row r="61" spans="1:27" x14ac:dyDescent="0.35">
      <c r="A61" s="7">
        <f>[7]Tabelle2!A249</f>
        <v>2030</v>
      </c>
      <c r="B61" s="3">
        <f>[7]Tabelle2!B249</f>
        <v>61.36811023622046</v>
      </c>
      <c r="C61" s="3">
        <f>[7]Tabelle2!C249</f>
        <v>60.04901960784315</v>
      </c>
      <c r="D61" s="3">
        <f>[7]Tabelle2!D249</f>
        <v>71.223537854323652</v>
      </c>
      <c r="E61" s="3">
        <f>[7]Tabelle2!E249</f>
        <v>59.544334975369473</v>
      </c>
      <c r="F61" s="3">
        <f>[7]Tabelle2!F249</f>
        <v>64.132553606237806</v>
      </c>
      <c r="G61" s="3">
        <f>[7]Tabelle2!G249</f>
        <v>74.740932642487024</v>
      </c>
      <c r="H61" s="14">
        <f>[7]Tabelle2!H249</f>
        <v>66.412081235896537</v>
      </c>
      <c r="I61" s="3">
        <f>[7]Tabelle2!I249</f>
        <v>64.316749945687576</v>
      </c>
      <c r="J61" s="3">
        <f>[7]Tabelle2!J249</f>
        <v>62.910199556541023</v>
      </c>
      <c r="K61" s="3">
        <f>[7]Tabelle2!K249</f>
        <v>62.381283298587</v>
      </c>
      <c r="L61" s="3">
        <f>[7]Tabelle2!L249</f>
        <v>65.314885496183194</v>
      </c>
      <c r="M61" s="3">
        <f>[7]Tabelle2!M249</f>
        <v>62.025691699604749</v>
      </c>
      <c r="N61" s="3">
        <f>[7]Tabelle2!N249</f>
        <v>72.746331236897262</v>
      </c>
      <c r="O61" s="3">
        <f>[7]Tabelle2!O249</f>
        <v>72.064777327935232</v>
      </c>
      <c r="P61" s="3">
        <f>[7]Tabelle2!P249</f>
        <v>64.168421052631587</v>
      </c>
      <c r="Q61" s="3">
        <f>[7]Tabelle2!Q249</f>
        <v>59.144151179134788</v>
      </c>
      <c r="R61" s="3">
        <f>[7]Tabelle2!R249</f>
        <v>62.393961179007903</v>
      </c>
      <c r="S61" s="3">
        <f>[7]Tabelle2!S249</f>
        <v>60.575139146567722</v>
      </c>
      <c r="T61" s="3">
        <f>[7]Tabelle2!T249</f>
        <v>56.61577608142494</v>
      </c>
      <c r="U61" s="3">
        <f>[7]Tabelle2!U249</f>
        <v>56.207584830339322</v>
      </c>
      <c r="V61" s="3">
        <f>[7]Tabelle2!V249</f>
        <v>63.114676436218929</v>
      </c>
      <c r="X61" s="18" t="str">
        <f t="shared" si="34"/>
        <v>SH</v>
      </c>
      <c r="Y61" s="19">
        <f t="shared" ref="Y61:Y66" si="38">MIN(L61:U61)</f>
        <v>56.207584830339322</v>
      </c>
      <c r="Z61" s="18" t="str">
        <f t="shared" si="36"/>
        <v>HB</v>
      </c>
      <c r="AA61" s="19">
        <f t="shared" ref="AA61:AA66" si="39">MAX(L61:U61)</f>
        <v>72.746331236897262</v>
      </c>
    </row>
    <row r="62" spans="1:27" x14ac:dyDescent="0.35">
      <c r="A62" s="7">
        <f>[7]Tabelle2!A254</f>
        <v>2035</v>
      </c>
      <c r="B62" s="3">
        <f>[7]Tabelle2!B254</f>
        <v>82.364217252396159</v>
      </c>
      <c r="C62" s="3">
        <f>[7]Tabelle2!C254</f>
        <v>76.741693461950717</v>
      </c>
      <c r="D62" s="3">
        <f>[7]Tabelle2!D254</f>
        <v>83.060344827586221</v>
      </c>
      <c r="E62" s="3">
        <f>[7]Tabelle2!E254</f>
        <v>75.218427323272437</v>
      </c>
      <c r="F62" s="3">
        <f>[7]Tabelle2!F254</f>
        <v>74.303898170246612</v>
      </c>
      <c r="G62" s="3">
        <f>[7]Tabelle2!G254</f>
        <v>90.937500000000014</v>
      </c>
      <c r="H62" s="14">
        <f>[7]Tabelle2!H254</f>
        <v>81.683596282688569</v>
      </c>
      <c r="I62" s="3">
        <f>[7]Tabelle2!I254</f>
        <v>79.260976274884101</v>
      </c>
      <c r="J62" s="3">
        <f>[7]Tabelle2!J254</f>
        <v>83.951309548842318</v>
      </c>
      <c r="K62" s="3">
        <f>[7]Tabelle2!K254</f>
        <v>83.623199041119349</v>
      </c>
      <c r="L62" s="3">
        <f>[7]Tabelle2!L254</f>
        <v>85.880790793744467</v>
      </c>
      <c r="M62" s="3">
        <f>[7]Tabelle2!M254</f>
        <v>82.016148764374847</v>
      </c>
      <c r="N62" s="3">
        <f>[7]Tabelle2!N254</f>
        <v>97.668393782383419</v>
      </c>
      <c r="O62" s="3">
        <f>[7]Tabelle2!O254</f>
        <v>87.488151658767762</v>
      </c>
      <c r="P62" s="3">
        <f>[7]Tabelle2!P254</f>
        <v>82.801881860951397</v>
      </c>
      <c r="Q62" s="3">
        <f>[7]Tabelle2!Q254</f>
        <v>80.892748939608168</v>
      </c>
      <c r="R62" s="3">
        <f>[7]Tabelle2!R254</f>
        <v>85.18518518518519</v>
      </c>
      <c r="S62" s="3">
        <f>[7]Tabelle2!S254</f>
        <v>83.988764044943821</v>
      </c>
      <c r="T62" s="3">
        <f>[7]Tabelle2!T254</f>
        <v>82.692307692307693</v>
      </c>
      <c r="U62" s="3">
        <f>[7]Tabelle2!U254</f>
        <v>77.222514466070507</v>
      </c>
      <c r="V62" s="3">
        <f>[7]Tabelle2!V254</f>
        <v>83.265184003191379</v>
      </c>
      <c r="X62" s="18" t="str">
        <f t="shared" si="34"/>
        <v>SH</v>
      </c>
      <c r="Y62" s="19">
        <f t="shared" si="38"/>
        <v>77.222514466070507</v>
      </c>
      <c r="Z62" s="18" t="str">
        <f t="shared" si="36"/>
        <v>HB</v>
      </c>
      <c r="AA62" s="19">
        <f t="shared" si="39"/>
        <v>97.668393782383419</v>
      </c>
    </row>
    <row r="63" spans="1:27" x14ac:dyDescent="0.35">
      <c r="A63" s="7">
        <f>[7]Tabelle2!A259</f>
        <v>2040</v>
      </c>
      <c r="B63" s="3">
        <f>[7]Tabelle2!B259</f>
        <v>65.634674922600624</v>
      </c>
      <c r="C63" s="3">
        <f>[7]Tabelle2!C259</f>
        <v>59.916926272066462</v>
      </c>
      <c r="D63" s="3">
        <f>[7]Tabelle2!D259</f>
        <v>62.770012706480316</v>
      </c>
      <c r="E63" s="3">
        <f>[7]Tabelle2!E259</f>
        <v>65.306122448979593</v>
      </c>
      <c r="F63" s="3">
        <f>[7]Tabelle2!F259</f>
        <v>60.455311973018553</v>
      </c>
      <c r="G63" s="3">
        <f>[7]Tabelle2!G259</f>
        <v>78.426521523998034</v>
      </c>
      <c r="H63" s="14">
        <f>[7]Tabelle2!H259</f>
        <v>66.391332332117571</v>
      </c>
      <c r="I63" s="3">
        <f>[7]Tabelle2!I259</f>
        <v>63.059854814408979</v>
      </c>
      <c r="J63" s="3">
        <f>[7]Tabelle2!J259</f>
        <v>82.326310290788797</v>
      </c>
      <c r="K63" s="3">
        <f>[7]Tabelle2!K259</f>
        <v>82.53273965426925</v>
      </c>
      <c r="L63" s="3">
        <f>[7]Tabelle2!L259</f>
        <v>84.501496298629704</v>
      </c>
      <c r="M63" s="3">
        <f>[7]Tabelle2!M259</f>
        <v>81.113832667268255</v>
      </c>
      <c r="N63" s="3">
        <f>[7]Tabelle2!N259</f>
        <v>87.399463806970516</v>
      </c>
      <c r="O63" s="3">
        <f>[7]Tabelle2!O259</f>
        <v>77.861163227016888</v>
      </c>
      <c r="P63" s="3">
        <f>[7]Tabelle2!P259</f>
        <v>80.365044247787608</v>
      </c>
      <c r="Q63" s="3">
        <f>[7]Tabelle2!Q259</f>
        <v>82.267441860465112</v>
      </c>
      <c r="R63" s="3">
        <f>[7]Tabelle2!R259</f>
        <v>84.841469552088583</v>
      </c>
      <c r="S63" s="3">
        <f>[7]Tabelle2!S259</f>
        <v>83.297460180800698</v>
      </c>
      <c r="T63" s="3">
        <f>[7]Tabelle2!T259</f>
        <v>80.747663551401871</v>
      </c>
      <c r="U63" s="3">
        <f>[7]Tabelle2!U259</f>
        <v>75.085518814139121</v>
      </c>
      <c r="V63" s="3">
        <f>[7]Tabelle2!V259</f>
        <v>79.365079365079367</v>
      </c>
      <c r="X63" s="18" t="str">
        <f t="shared" si="34"/>
        <v>SH</v>
      </c>
      <c r="Y63" s="19">
        <f t="shared" si="38"/>
        <v>75.085518814139121</v>
      </c>
      <c r="Z63" s="18" t="str">
        <f t="shared" si="36"/>
        <v>HB</v>
      </c>
      <c r="AA63" s="19">
        <f t="shared" si="39"/>
        <v>87.399463806970516</v>
      </c>
    </row>
    <row r="64" spans="1:27" x14ac:dyDescent="0.35">
      <c r="A64" s="7">
        <f>[7]Tabelle2!A269</f>
        <v>2050</v>
      </c>
      <c r="B64" s="3">
        <f>[7]Tabelle2!B269</f>
        <v>48.53598014888339</v>
      </c>
      <c r="C64" s="3">
        <f>[7]Tabelle2!C269</f>
        <v>45.86597040905135</v>
      </c>
      <c r="D64" s="3">
        <f>[7]Tabelle2!D269</f>
        <v>49.333333333333336</v>
      </c>
      <c r="E64" s="3">
        <f>[7]Tabelle2!E269</f>
        <v>49.361702127659569</v>
      </c>
      <c r="F64" s="3">
        <f>[7]Tabelle2!F269</f>
        <v>47.794117647058826</v>
      </c>
      <c r="G64" s="3">
        <f>[7]Tabelle2!G269</f>
        <v>60.594655626646599</v>
      </c>
      <c r="H64" s="14">
        <f>[7]Tabelle2!H269</f>
        <v>51.293330987154675</v>
      </c>
      <c r="I64" s="3">
        <f>[7]Tabelle2!I269</f>
        <v>48.455620622344696</v>
      </c>
      <c r="J64" s="3">
        <f>[7]Tabelle2!J269</f>
        <v>65.020063947125607</v>
      </c>
      <c r="K64" s="3">
        <f>[7]Tabelle2!K269</f>
        <v>65.287638813034761</v>
      </c>
      <c r="L64" s="3">
        <f>[7]Tabelle2!L269</f>
        <v>65.584680157544469</v>
      </c>
      <c r="M64" s="3">
        <f>[7]Tabelle2!M269</f>
        <v>63.352848457554614</v>
      </c>
      <c r="N64" s="3">
        <f>[7]Tabelle2!N269</f>
        <v>73.744292237442934</v>
      </c>
      <c r="O64" s="3">
        <f>[7]Tabelle2!O269</f>
        <v>67.375306623058066</v>
      </c>
      <c r="P64" s="3">
        <f>[7]Tabelle2!P269</f>
        <v>66.560039370078741</v>
      </c>
      <c r="Q64" s="3">
        <f>[7]Tabelle2!Q269</f>
        <v>66.029641185647435</v>
      </c>
      <c r="R64" s="3">
        <f>[7]Tabelle2!R269</f>
        <v>66.890536415176612</v>
      </c>
      <c r="S64" s="3">
        <f>[7]Tabelle2!S269</f>
        <v>63.829787234042549</v>
      </c>
      <c r="T64" s="3">
        <f>[7]Tabelle2!T269</f>
        <v>59.87460815047023</v>
      </c>
      <c r="U64" s="3">
        <f>[7]Tabelle2!U269</f>
        <v>59.742191373326712</v>
      </c>
      <c r="V64" s="3">
        <f>[7]Tabelle2!V269</f>
        <v>62.411860423069967</v>
      </c>
      <c r="X64" s="18" t="str">
        <f t="shared" si="34"/>
        <v>SH</v>
      </c>
      <c r="Y64" s="19">
        <f t="shared" si="38"/>
        <v>59.742191373326712</v>
      </c>
      <c r="Z64" s="18" t="str">
        <f t="shared" si="36"/>
        <v>HB</v>
      </c>
      <c r="AA64" s="19">
        <f t="shared" si="39"/>
        <v>73.744292237442934</v>
      </c>
    </row>
    <row r="65" spans="1:27" x14ac:dyDescent="0.35">
      <c r="A65" s="7">
        <f>[7]Tabelle2!A279</f>
        <v>2060</v>
      </c>
      <c r="B65" s="3">
        <f>[7]Tabelle2!B279</f>
        <v>67.374005305039773</v>
      </c>
      <c r="C65" s="3">
        <f>[7]Tabelle2!C279</f>
        <v>68.827930174563605</v>
      </c>
      <c r="D65" s="3">
        <f>[7]Tabelle2!D279</f>
        <v>70.849609374999986</v>
      </c>
      <c r="E65" s="3">
        <f>[7]Tabelle2!E279</f>
        <v>72.310756972111562</v>
      </c>
      <c r="F65" s="3">
        <f>[7]Tabelle2!F279</f>
        <v>70.63081695966909</v>
      </c>
      <c r="G65" s="3">
        <f>[7]Tabelle2!G279</f>
        <v>64.225134926754052</v>
      </c>
      <c r="H65" s="14">
        <f>[7]Tabelle2!H279</f>
        <v>68.295416339796006</v>
      </c>
      <c r="I65" s="3">
        <f>[7]Tabelle2!I279</f>
        <v>69.963659345868237</v>
      </c>
      <c r="J65" s="3">
        <f>[7]Tabelle2!J279</f>
        <v>66.541569164201505</v>
      </c>
      <c r="K65" s="3">
        <f>[7]Tabelle2!K279</f>
        <v>66.682278006744085</v>
      </c>
      <c r="L65" s="3">
        <f>[7]Tabelle2!L279</f>
        <v>67.025741466144368</v>
      </c>
      <c r="M65" s="3">
        <f>[7]Tabelle2!M279</f>
        <v>64.76256821084408</v>
      </c>
      <c r="N65" s="3">
        <f>[7]Tabelle2!N279</f>
        <v>70.175438596491219</v>
      </c>
      <c r="O65" s="3">
        <f>[7]Tabelle2!O279</f>
        <v>64.887857695282293</v>
      </c>
      <c r="P65" s="3">
        <f>[7]Tabelle2!P279</f>
        <v>68.914141414141412</v>
      </c>
      <c r="Q65" s="3">
        <f>[7]Tabelle2!Q279</f>
        <v>67.803794913201472</v>
      </c>
      <c r="R65" s="3">
        <f>[7]Tabelle2!R279</f>
        <v>67.423768219619063</v>
      </c>
      <c r="S65" s="3">
        <f>[7]Tabelle2!S279</f>
        <v>67.532971295577966</v>
      </c>
      <c r="T65" s="3">
        <f>[7]Tabelle2!T279</f>
        <v>64.285714285714306</v>
      </c>
      <c r="U65" s="3">
        <f>[7]Tabelle2!U279</f>
        <v>62.195753495598126</v>
      </c>
      <c r="V65" s="3">
        <f>[7]Tabelle2!V279</f>
        <v>66.961086253317063</v>
      </c>
      <c r="X65" s="18" t="str">
        <f t="shared" si="34"/>
        <v>SH</v>
      </c>
      <c r="Y65" s="19">
        <f t="shared" si="38"/>
        <v>62.195753495598126</v>
      </c>
      <c r="Z65" s="18" t="str">
        <f t="shared" si="36"/>
        <v>HB</v>
      </c>
      <c r="AA65" s="19">
        <f t="shared" si="39"/>
        <v>70.175438596491219</v>
      </c>
    </row>
    <row r="66" spans="1:27" x14ac:dyDescent="0.35">
      <c r="A66" s="7">
        <f>[7]Tabelle2!A289</f>
        <v>2070</v>
      </c>
      <c r="B66" s="3">
        <f>[7]Tabelle2!B289</f>
        <v>66.897028334485157</v>
      </c>
      <c r="C66" s="3">
        <f>[7]Tabelle2!C289</f>
        <v>63.490099009900987</v>
      </c>
      <c r="D66" s="3">
        <f>[7]Tabelle2!D289</f>
        <v>61.958568738229758</v>
      </c>
      <c r="E66" s="3">
        <f>[7]Tabelle2!E289</f>
        <v>67.028627838104654</v>
      </c>
      <c r="F66" s="3">
        <f>[7]Tabelle2!F289</f>
        <v>63.775510204081634</v>
      </c>
      <c r="G66" s="3">
        <f>[7]Tabelle2!G289</f>
        <v>67.655541821178417</v>
      </c>
      <c r="H66" s="14">
        <f>[7]Tabelle2!H289</f>
        <v>65.268780543243551</v>
      </c>
      <c r="I66" s="3">
        <f>[7]Tabelle2!I289</f>
        <v>64.359698681732567</v>
      </c>
      <c r="J66" s="3">
        <f>[7]Tabelle2!J289</f>
        <v>73.355547328150053</v>
      </c>
      <c r="K66" s="3">
        <f>[7]Tabelle2!K289</f>
        <v>73.718756563747121</v>
      </c>
      <c r="L66" s="3">
        <f>[7]Tabelle2!L289</f>
        <v>74.409448818897644</v>
      </c>
      <c r="M66" s="3">
        <f>[7]Tabelle2!M289</f>
        <v>73.625645780898125</v>
      </c>
      <c r="N66" s="3">
        <f>[7]Tabelle2!N289</f>
        <v>75.598086124401917</v>
      </c>
      <c r="O66" s="3">
        <f>[7]Tabelle2!O289</f>
        <v>68.855218855218865</v>
      </c>
      <c r="P66" s="3">
        <f>[7]Tabelle2!P289</f>
        <v>73.46882724526229</v>
      </c>
      <c r="Q66" s="3">
        <f>[7]Tabelle2!Q289</f>
        <v>74.286356484603274</v>
      </c>
      <c r="R66" s="3">
        <f>[7]Tabelle2!R289</f>
        <v>74.690051406108253</v>
      </c>
      <c r="S66" s="3">
        <f>[7]Tabelle2!S289</f>
        <v>75.424097433666802</v>
      </c>
      <c r="T66" s="3">
        <f>[7]Tabelle2!T289</f>
        <v>72.030651340996158</v>
      </c>
      <c r="U66" s="3">
        <f>[7]Tabelle2!U289</f>
        <v>66.304968589377495</v>
      </c>
      <c r="V66" s="3">
        <f>[7]Tabelle2!V289</f>
        <v>72.133000618508319</v>
      </c>
      <c r="X66" s="18" t="str">
        <f t="shared" si="34"/>
        <v>SH</v>
      </c>
      <c r="Y66" s="19">
        <f t="shared" si="38"/>
        <v>66.304968589377495</v>
      </c>
      <c r="Z66" s="18" t="str">
        <f t="shared" si="36"/>
        <v>HB</v>
      </c>
      <c r="AA66" s="19">
        <f t="shared" si="39"/>
        <v>75.598086124401917</v>
      </c>
    </row>
    <row r="67" spans="1:27" x14ac:dyDescent="0.35">
      <c r="A67" t="s">
        <v>815</v>
      </c>
      <c r="X67" s="18"/>
      <c r="Y67" s="19"/>
      <c r="Z67" s="18"/>
      <c r="AA67" s="19"/>
    </row>
    <row r="68" spans="1:27" x14ac:dyDescent="0.35">
      <c r="A68" t="s">
        <v>476</v>
      </c>
      <c r="X68" s="11"/>
      <c r="Y68" s="11"/>
      <c r="Z68" s="11"/>
      <c r="AA68" s="11"/>
    </row>
    <row r="111" spans="12:21" x14ac:dyDescent="0.35">
      <c r="L111" t="s">
        <v>297</v>
      </c>
      <c r="M111" t="s">
        <v>298</v>
      </c>
      <c r="N111" t="s">
        <v>299</v>
      </c>
      <c r="O111" t="s">
        <v>300</v>
      </c>
      <c r="P111" t="s">
        <v>301</v>
      </c>
      <c r="Q111" t="s">
        <v>302</v>
      </c>
      <c r="R111" t="s">
        <v>303</v>
      </c>
      <c r="S111" t="s">
        <v>304</v>
      </c>
      <c r="T111" t="s">
        <v>305</v>
      </c>
      <c r="U111" t="s">
        <v>306</v>
      </c>
    </row>
  </sheetData>
  <pageMargins left="0.7" right="0.7" top="0.78740157499999996" bottom="0.78740157499999996"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CF8F7-3BA9-40D8-A77C-D5DEE4B6CEB6}">
  <sheetPr codeName="Tabelle48"/>
  <dimension ref="A1:XFD96"/>
  <sheetViews>
    <sheetView workbookViewId="0">
      <pane ySplit="2" topLeftCell="A3" activePane="bottomLeft" state="frozen"/>
      <selection pane="bottomLeft" activeCell="A3" sqref="A3"/>
    </sheetView>
  </sheetViews>
  <sheetFormatPr baseColWidth="10" defaultColWidth="11.453125" defaultRowHeight="14.5" x14ac:dyDescent="0.35"/>
  <cols>
    <col min="8" max="8" width="50.54296875" customWidth="1"/>
    <col min="9" max="10" width="10.81640625" style="57"/>
    <col min="11" max="11" width="12.26953125" style="57" customWidth="1"/>
    <col min="12" max="15" width="10.81640625" style="57"/>
    <col min="16" max="16" width="12" style="57" customWidth="1"/>
    <col min="17" max="30" width="10.81640625" style="57"/>
    <col min="31" max="32" width="11.453125" style="57"/>
  </cols>
  <sheetData>
    <row r="1" spans="1:25" ht="29" x14ac:dyDescent="0.35">
      <c r="A1" s="4" t="s">
        <v>484</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Bevölkerungsprognose!A3&amp;" "&amp;I4&amp;", 2025=100"</f>
        <v>Bevölkerung insgesamt 2035, 2025=100</v>
      </c>
    </row>
    <row r="4" spans="1:25" x14ac:dyDescent="0.35">
      <c r="I4" s="57">
        <f>Bevölkerungsprognose!A6</f>
        <v>2035</v>
      </c>
      <c r="J4" s="57">
        <f>Bevölkerungsprognose!B6</f>
        <v>98.430835452944635</v>
      </c>
      <c r="K4" s="57">
        <f>Bevölkerungsprognose!C6</f>
        <v>95.1059213884635</v>
      </c>
      <c r="L4" s="57">
        <f>Bevölkerungsprognose!D6</f>
        <v>94.727281775654433</v>
      </c>
      <c r="M4" s="57">
        <f>Bevölkerungsprognose!E6</f>
        <v>92.212146972702371</v>
      </c>
      <c r="N4" s="57">
        <f>Bevölkerungsprognose!F6</f>
        <v>92.15102315304064</v>
      </c>
    </row>
    <row r="5" spans="1:25" x14ac:dyDescent="0.35">
      <c r="O5" s="57">
        <f>Bevölkerungsprognose!G6</f>
        <v>100.63733998698198</v>
      </c>
    </row>
    <row r="6" spans="1:25" x14ac:dyDescent="0.35">
      <c r="P6" s="57">
        <f>Bevölkerungsprognose!L6</f>
        <v>99.32068483515701</v>
      </c>
      <c r="Q6" s="57">
        <f>Bevölkerungsprognose!M6</f>
        <v>99.740359722547183</v>
      </c>
      <c r="R6" s="57">
        <f>Bevölkerungsprognose!N6</f>
        <v>98.56981025205323</v>
      </c>
      <c r="S6" s="57">
        <f>Bevölkerungsprognose!O6</f>
        <v>100.74554816562969</v>
      </c>
      <c r="T6" s="57">
        <f>Bevölkerungsprognose!P6</f>
        <v>99.072317771012322</v>
      </c>
      <c r="U6" s="57">
        <f>Bevölkerungsprognose!Q6</f>
        <v>98.189824486783337</v>
      </c>
      <c r="V6" s="57">
        <f>Bevölkerungsprognose!R6</f>
        <v>97.978136306291788</v>
      </c>
      <c r="W6" s="57">
        <f>Bevölkerungsprognose!S6</f>
        <v>98.738843616608463</v>
      </c>
      <c r="X6" s="57">
        <f>Bevölkerungsprognose!T6</f>
        <v>95.850292862106627</v>
      </c>
      <c r="Y6" s="57">
        <f>Bevölkerungsprognose!U6</f>
        <v>99.077920761981972</v>
      </c>
    </row>
    <row r="7" spans="1:25" x14ac:dyDescent="0.35">
      <c r="J7" s="57">
        <f>Bevölkerungsprognose!H6</f>
        <v>96.047517141983647</v>
      </c>
      <c r="K7" s="57">
        <f>J7</f>
        <v>96.047517141983647</v>
      </c>
      <c r="L7" s="57">
        <f t="shared" ref="L7:O7" si="0">K7</f>
        <v>96.047517141983647</v>
      </c>
      <c r="M7" s="57">
        <f t="shared" si="0"/>
        <v>96.047517141983647</v>
      </c>
      <c r="N7" s="57">
        <f t="shared" si="0"/>
        <v>96.047517141983647</v>
      </c>
      <c r="O7" s="57">
        <f t="shared" si="0"/>
        <v>96.047517141983647</v>
      </c>
    </row>
    <row r="8" spans="1:25" x14ac:dyDescent="0.35">
      <c r="P8" s="57">
        <f>Bevölkerungsprognose!K6</f>
        <v>98.820981106322364</v>
      </c>
      <c r="Q8" s="57">
        <f t="shared" ref="Q8:Y8" si="1">P8</f>
        <v>98.820981106322364</v>
      </c>
      <c r="R8" s="57">
        <f t="shared" si="1"/>
        <v>98.820981106322364</v>
      </c>
      <c r="S8" s="57">
        <f t="shared" si="1"/>
        <v>98.820981106322364</v>
      </c>
      <c r="T8" s="57">
        <f t="shared" si="1"/>
        <v>98.820981106322364</v>
      </c>
      <c r="U8" s="57">
        <f t="shared" si="1"/>
        <v>98.820981106322364</v>
      </c>
      <c r="V8" s="57">
        <f t="shared" si="1"/>
        <v>98.820981106322364</v>
      </c>
      <c r="W8" s="57">
        <f t="shared" si="1"/>
        <v>98.820981106322364</v>
      </c>
      <c r="X8" s="57">
        <f t="shared" si="1"/>
        <v>98.820981106322364</v>
      </c>
      <c r="Y8" s="57">
        <f t="shared" si="1"/>
        <v>98.820981106322364</v>
      </c>
    </row>
    <row r="11" spans="1:25" x14ac:dyDescent="0.35">
      <c r="I11" s="57" t="str">
        <f>Bevölkerungsprognose!A3&amp;" "&amp;I12&amp;", 2025=100"</f>
        <v>Bevölkerung insgesamt 2050, 2025=100</v>
      </c>
    </row>
    <row r="12" spans="1:25" x14ac:dyDescent="0.35">
      <c r="I12" s="59">
        <f>Bevölkerungsprognose!A8</f>
        <v>2050</v>
      </c>
      <c r="J12" s="59">
        <f>Bevölkerungsprognose!B8</f>
        <v>93.789864997065166</v>
      </c>
      <c r="K12" s="59">
        <f>Bevölkerungsprognose!C8</f>
        <v>86.887442572741193</v>
      </c>
      <c r="L12" s="59">
        <f>Bevölkerungsprognose!D8</f>
        <v>87.879466507415145</v>
      </c>
      <c r="M12" s="59">
        <f>Bevölkerungsprognose!E8</f>
        <v>82.535184660432606</v>
      </c>
      <c r="N12" s="59">
        <f>Bevölkerungsprognose!F8</f>
        <v>82.044384667114983</v>
      </c>
    </row>
    <row r="13" spans="1:25" x14ac:dyDescent="0.35">
      <c r="O13" s="59">
        <f>Bevölkerungsprognose!G8</f>
        <v>103.12974614883923</v>
      </c>
    </row>
    <row r="14" spans="1:25" x14ac:dyDescent="0.35">
      <c r="I14" s="59"/>
      <c r="P14" s="59">
        <f>Bevölkerungsprognose!L8</f>
        <v>97.068171903239886</v>
      </c>
      <c r="Q14" s="59">
        <f>Bevölkerungsprognose!M8</f>
        <v>97.630027699994713</v>
      </c>
      <c r="R14" s="59">
        <f>Bevölkerungsprognose!N8</f>
        <v>97.592749929198533</v>
      </c>
      <c r="S14" s="59">
        <f>Bevölkerungsprognose!O8</f>
        <v>102.27419008796394</v>
      </c>
      <c r="T14" s="59">
        <f>Bevölkerungsprognose!P8</f>
        <v>97.089436855444163</v>
      </c>
      <c r="U14" s="59">
        <f>Bevölkerungsprognose!Q8</f>
        <v>94.553210653389556</v>
      </c>
      <c r="V14" s="59">
        <f>Bevölkerungsprognose!R8</f>
        <v>94.305658217225314</v>
      </c>
      <c r="W14" s="59">
        <f>Bevölkerungsprognose!S8</f>
        <v>95.2197322467986</v>
      </c>
      <c r="X14" s="59">
        <f>Bevölkerungsprognose!T8</f>
        <v>89.268341109897747</v>
      </c>
      <c r="Y14" s="59">
        <f>Bevölkerungsprognose!U8</f>
        <v>96.065119735197754</v>
      </c>
    </row>
    <row r="15" spans="1:25" x14ac:dyDescent="0.35">
      <c r="J15" s="57">
        <f>Bevölkerungsprognose!H8</f>
        <v>90.769221170583776</v>
      </c>
      <c r="K15" s="57">
        <f>J15</f>
        <v>90.769221170583776</v>
      </c>
      <c r="L15" s="57">
        <f t="shared" ref="L15:O15" si="2">K15</f>
        <v>90.769221170583776</v>
      </c>
      <c r="M15" s="57">
        <f t="shared" si="2"/>
        <v>90.769221170583776</v>
      </c>
      <c r="N15" s="57">
        <f t="shared" si="2"/>
        <v>90.769221170583776</v>
      </c>
      <c r="O15" s="57">
        <f t="shared" si="2"/>
        <v>90.769221170583776</v>
      </c>
    </row>
    <row r="16" spans="1:25" x14ac:dyDescent="0.35">
      <c r="P16" s="57">
        <f>Bevölkerungsprognose!K8</f>
        <v>96.020681418620697</v>
      </c>
      <c r="Q16" s="57">
        <f t="shared" ref="Q16:Y16" si="3">P16</f>
        <v>96.020681418620697</v>
      </c>
      <c r="R16" s="57">
        <f t="shared" si="3"/>
        <v>96.020681418620697</v>
      </c>
      <c r="S16" s="57">
        <f t="shared" si="3"/>
        <v>96.020681418620697</v>
      </c>
      <c r="T16" s="57">
        <f t="shared" si="3"/>
        <v>96.020681418620697</v>
      </c>
      <c r="U16" s="57">
        <f t="shared" si="3"/>
        <v>96.020681418620697</v>
      </c>
      <c r="V16" s="57">
        <f t="shared" si="3"/>
        <v>96.020681418620697</v>
      </c>
      <c r="W16" s="57">
        <f t="shared" si="3"/>
        <v>96.020681418620697</v>
      </c>
      <c r="X16" s="57">
        <f t="shared" si="3"/>
        <v>96.020681418620697</v>
      </c>
      <c r="Y16" s="57">
        <f t="shared" si="3"/>
        <v>96.020681418620697</v>
      </c>
    </row>
    <row r="19" spans="9:25 16384:16384" x14ac:dyDescent="0.35">
      <c r="I19" s="57" t="str">
        <f>Bevölkerungsprognose!A3&amp;" "&amp;I20&amp;", 2025=100"</f>
        <v>Bevölkerung insgesamt 2070, 2025=100</v>
      </c>
    </row>
    <row r="20" spans="9:25 16384:16384" x14ac:dyDescent="0.35">
      <c r="I20" s="59">
        <f>Bevölkerungsprognose!A10</f>
        <v>2070</v>
      </c>
      <c r="J20" s="59">
        <f>Bevölkerungsprognose!B10</f>
        <v>86.750146742320482</v>
      </c>
      <c r="K20" s="59">
        <f>Bevölkerungsprognose!C10</f>
        <v>77.590607452782038</v>
      </c>
      <c r="L20" s="59">
        <f>Bevölkerungsprognose!D10</f>
        <v>79.556086393948434</v>
      </c>
      <c r="M20" s="59">
        <f>Bevölkerungsprognose!E10</f>
        <v>73.278549164069133</v>
      </c>
      <c r="N20" s="59">
        <f>Bevölkerungsprognose!F10</f>
        <v>71.841675473148229</v>
      </c>
    </row>
    <row r="21" spans="9:25 16384:16384" x14ac:dyDescent="0.35">
      <c r="O21" s="59">
        <f>Bevölkerungsprognose!G10</f>
        <v>104.03287047081797</v>
      </c>
    </row>
    <row r="22" spans="9:25 16384:16384" x14ac:dyDescent="0.35">
      <c r="P22" s="59">
        <f>Bevölkerungsprognose!L10</f>
        <v>91.828630952910913</v>
      </c>
      <c r="Q22" s="59">
        <f>Bevölkerungsprognose!M10</f>
        <v>92.492320233072434</v>
      </c>
      <c r="R22" s="59">
        <f>Bevölkerungsprognose!N10</f>
        <v>95.596148399886715</v>
      </c>
      <c r="S22" s="59">
        <f>Bevölkerungsprognose!O10</f>
        <v>100.60072945719803</v>
      </c>
      <c r="T22" s="59">
        <f>Bevölkerungsprognose!P10</f>
        <v>92.809665747485553</v>
      </c>
      <c r="U22" s="59">
        <f>Bevölkerungsprognose!Q10</f>
        <v>88.998836583809762</v>
      </c>
      <c r="V22" s="59">
        <f>Bevölkerungsprognose!R10</f>
        <v>88.596866611460939</v>
      </c>
      <c r="W22" s="59">
        <f>Bevölkerungsprognose!S10</f>
        <v>90.039289871944135</v>
      </c>
      <c r="X22" s="59">
        <f>Bevölkerungsprognose!T10</f>
        <v>82.606969125384694</v>
      </c>
      <c r="Y22" s="59">
        <f>Bevölkerungsprognose!U10</f>
        <v>89.961833350221227</v>
      </c>
    </row>
    <row r="23" spans="9:25 16384:16384" x14ac:dyDescent="0.35">
      <c r="J23" s="57">
        <f>Bevölkerungsprognose!H10</f>
        <v>84.310483594232551</v>
      </c>
      <c r="K23" s="57">
        <f>J23</f>
        <v>84.310483594232551</v>
      </c>
      <c r="L23" s="57">
        <f t="shared" ref="L23:O23" si="4">K23</f>
        <v>84.310483594232551</v>
      </c>
      <c r="M23" s="57">
        <f t="shared" si="4"/>
        <v>84.310483594232551</v>
      </c>
      <c r="N23" s="57">
        <f t="shared" si="4"/>
        <v>84.310483594232551</v>
      </c>
      <c r="O23" s="57">
        <f t="shared" si="4"/>
        <v>84.310483594232551</v>
      </c>
    </row>
    <row r="24" spans="9:25 16384:16384" x14ac:dyDescent="0.35">
      <c r="P24" s="57">
        <f>Bevölkerungsprognose!K10</f>
        <v>90.804928527450343</v>
      </c>
      <c r="Q24" s="57">
        <f t="shared" ref="Q24:Y24" si="5">P24</f>
        <v>90.804928527450343</v>
      </c>
      <c r="R24" s="57">
        <f t="shared" si="5"/>
        <v>90.804928527450343</v>
      </c>
      <c r="S24" s="57">
        <f t="shared" si="5"/>
        <v>90.804928527450343</v>
      </c>
      <c r="T24" s="57">
        <f t="shared" si="5"/>
        <v>90.804928527450343</v>
      </c>
      <c r="U24" s="57">
        <f t="shared" si="5"/>
        <v>90.804928527450343</v>
      </c>
      <c r="V24" s="57">
        <f t="shared" si="5"/>
        <v>90.804928527450343</v>
      </c>
      <c r="W24" s="57">
        <f t="shared" si="5"/>
        <v>90.804928527450343</v>
      </c>
      <c r="X24" s="57">
        <f t="shared" si="5"/>
        <v>90.804928527450343</v>
      </c>
      <c r="Y24" s="57">
        <f t="shared" si="5"/>
        <v>90.804928527450343</v>
      </c>
    </row>
    <row r="27" spans="9:25 16384:16384" x14ac:dyDescent="0.35">
      <c r="I27" s="57" t="str">
        <f>Bevölkerungsprognose!A12&amp;" "&amp;I28&amp;", 2025=100"</f>
        <v>Bevölkerung im erwerbsfähigen Alter (20-64 Jahre) 2035, 2025=100</v>
      </c>
    </row>
    <row r="28" spans="9:25 16384:16384" x14ac:dyDescent="0.35">
      <c r="I28" s="57">
        <f>Bevölkerungsprognose!A15</f>
        <v>2035</v>
      </c>
      <c r="J28" s="57">
        <f>Bevölkerungsprognose!B15</f>
        <v>93.295535081502535</v>
      </c>
      <c r="K28" s="57">
        <f>Bevölkerungsprognose!C15</f>
        <v>89.868667917448363</v>
      </c>
      <c r="L28" s="57">
        <f>Bevölkerungsprognose!D15</f>
        <v>93.150063509344946</v>
      </c>
      <c r="M28" s="57">
        <f>Bevölkerungsprognose!E15</f>
        <v>87.513016313779914</v>
      </c>
      <c r="N28" s="57">
        <f>Bevölkerungsprognose!F15</f>
        <v>87.978479449638414</v>
      </c>
      <c r="XFD28" s="7"/>
    </row>
    <row r="29" spans="9:25 16384:16384" x14ac:dyDescent="0.35">
      <c r="O29" s="57">
        <f>Bevölkerungsprognose!G15</f>
        <v>98.460066121454688</v>
      </c>
    </row>
    <row r="30" spans="9:25 16384:16384" x14ac:dyDescent="0.35">
      <c r="P30" s="57">
        <f>Bevölkerungsprognose!L15</f>
        <v>92.860170774541245</v>
      </c>
      <c r="Q30" s="57">
        <f>Bevölkerungsprognose!M15</f>
        <v>92.917064477117961</v>
      </c>
      <c r="R30" s="57">
        <f>Bevölkerungsprognose!N15</f>
        <v>94.842678022238005</v>
      </c>
      <c r="S30" s="57">
        <f>Bevölkerungsprognose!O15</f>
        <v>97.490002552539778</v>
      </c>
      <c r="T30" s="57">
        <f>Bevölkerungsprognose!P15</f>
        <v>93.195002833166967</v>
      </c>
      <c r="U30" s="57">
        <f>Bevölkerungsprognose!Q15</f>
        <v>91.05151238987979</v>
      </c>
      <c r="V30" s="57">
        <f>Bevölkerungsprognose!R15</f>
        <v>91.555180777685166</v>
      </c>
      <c r="W30" s="57">
        <f>Bevölkerungsprognose!S15</f>
        <v>91.711893642980357</v>
      </c>
      <c r="X30" s="57">
        <f>Bevölkerungsprognose!T15</f>
        <v>89.010989010989007</v>
      </c>
      <c r="Y30" s="57">
        <f>Bevölkerungsprognose!U15</f>
        <v>92.629540519922557</v>
      </c>
    </row>
    <row r="31" spans="9:25 16384:16384" x14ac:dyDescent="0.35">
      <c r="J31" s="57">
        <f>Bevölkerungsprognose!H15</f>
        <v>92.846728228692626</v>
      </c>
      <c r="K31" s="57">
        <f>J31</f>
        <v>92.846728228692626</v>
      </c>
      <c r="L31" s="57">
        <f t="shared" ref="L31:O31" si="6">K31</f>
        <v>92.846728228692626</v>
      </c>
      <c r="M31" s="57">
        <f t="shared" si="6"/>
        <v>92.846728228692626</v>
      </c>
      <c r="N31" s="57">
        <f t="shared" si="6"/>
        <v>92.846728228692626</v>
      </c>
      <c r="O31" s="57">
        <f t="shared" si="6"/>
        <v>92.846728228692626</v>
      </c>
    </row>
    <row r="32" spans="9:25 16384:16384" x14ac:dyDescent="0.35">
      <c r="P32" s="57">
        <f>Bevölkerungsprognose!K15</f>
        <v>92.368267474439207</v>
      </c>
      <c r="Q32" s="57">
        <f t="shared" ref="Q32:Y32" si="7">P32</f>
        <v>92.368267474439207</v>
      </c>
      <c r="R32" s="57">
        <f t="shared" si="7"/>
        <v>92.368267474439207</v>
      </c>
      <c r="S32" s="57">
        <f t="shared" si="7"/>
        <v>92.368267474439207</v>
      </c>
      <c r="T32" s="57">
        <f t="shared" si="7"/>
        <v>92.368267474439207</v>
      </c>
      <c r="U32" s="57">
        <f t="shared" si="7"/>
        <v>92.368267474439207</v>
      </c>
      <c r="V32" s="57">
        <f t="shared" si="7"/>
        <v>92.368267474439207</v>
      </c>
      <c r="W32" s="57">
        <f t="shared" si="7"/>
        <v>92.368267474439207</v>
      </c>
      <c r="X32" s="57">
        <f t="shared" si="7"/>
        <v>92.368267474439207</v>
      </c>
      <c r="Y32" s="57">
        <f t="shared" si="7"/>
        <v>92.368267474439207</v>
      </c>
    </row>
    <row r="35" spans="9:25" x14ac:dyDescent="0.35">
      <c r="I35" s="57" t="str">
        <f>Bevölkerungsprognose!A12&amp;" "&amp;I36&amp;", 2025=100"</f>
        <v>Bevölkerung im erwerbsfähigen Alter (20-64 Jahre) 2050, 2025=100</v>
      </c>
    </row>
    <row r="36" spans="9:25" x14ac:dyDescent="0.35">
      <c r="I36" s="59">
        <f>Bevölkerungsprognose!A17</f>
        <v>2050</v>
      </c>
      <c r="J36" s="59">
        <f>Bevölkerungsprognose!B17</f>
        <v>87.037562012756965</v>
      </c>
      <c r="K36" s="59">
        <f>Bevölkerungsprognose!C17</f>
        <v>80.452626641651008</v>
      </c>
      <c r="L36" s="59">
        <f>Bevölkerungsprognose!D17</f>
        <v>84.304119034657958</v>
      </c>
      <c r="M36" s="59">
        <f>Bevölkerungsprognose!E17</f>
        <v>77.924331829225963</v>
      </c>
      <c r="N36" s="59">
        <f>Bevölkerungsprognose!F17</f>
        <v>76.591991532898234</v>
      </c>
    </row>
    <row r="37" spans="9:25" x14ac:dyDescent="0.35">
      <c r="I37" s="59"/>
      <c r="O37" s="59">
        <f>Bevölkerungsprognose!G17</f>
        <v>98.938576648686265</v>
      </c>
    </row>
    <row r="38" spans="9:25" x14ac:dyDescent="0.35">
      <c r="P38" s="59">
        <f>Bevölkerungsprognose!L17</f>
        <v>90.07297280930176</v>
      </c>
      <c r="Q38" s="59">
        <f>Bevölkerungsprognose!M17</f>
        <v>90.065559162370349</v>
      </c>
      <c r="R38" s="59">
        <f>Bevölkerungsprognose!N17</f>
        <v>94.227584575348956</v>
      </c>
      <c r="S38" s="59">
        <f>Bevölkerungsprognose!O17</f>
        <v>95.864885561133335</v>
      </c>
      <c r="T38" s="59">
        <f>Bevölkerungsprognose!P17</f>
        <v>90.496748603653458</v>
      </c>
      <c r="U38" s="59">
        <f>Bevölkerungsprognose!Q17</f>
        <v>88.107017315453746</v>
      </c>
      <c r="V38" s="59">
        <f>Bevölkerungsprognose!R17</f>
        <v>88.586750549533875</v>
      </c>
      <c r="W38" s="59">
        <f>Bevölkerungsprognose!S17</f>
        <v>89.385333838192594</v>
      </c>
      <c r="X38" s="59">
        <f>Bevölkerungsprognose!T17</f>
        <v>85.435199720913985</v>
      </c>
      <c r="Y38" s="59">
        <f>Bevölkerungsprognose!U17</f>
        <v>89.74238601021068</v>
      </c>
    </row>
    <row r="39" spans="9:25" x14ac:dyDescent="0.35">
      <c r="J39" s="59">
        <f>Bevölkerungsprognose!H17</f>
        <v>86.305394777537217</v>
      </c>
      <c r="K39" s="59">
        <f>J39</f>
        <v>86.305394777537217</v>
      </c>
      <c r="L39" s="57">
        <f>K39</f>
        <v>86.305394777537217</v>
      </c>
      <c r="M39" s="57">
        <f>L39</f>
        <v>86.305394777537217</v>
      </c>
      <c r="N39" s="57">
        <f>M39</f>
        <v>86.305394777537217</v>
      </c>
      <c r="O39" s="57">
        <f>N39</f>
        <v>86.305394777537217</v>
      </c>
    </row>
    <row r="40" spans="9:25" x14ac:dyDescent="0.35">
      <c r="P40" s="57">
        <f>Bevölkerungsprognose!K17</f>
        <v>89.579633218045558</v>
      </c>
      <c r="Q40" s="57">
        <f t="shared" ref="Q40:Y40" si="8">P40</f>
        <v>89.579633218045558</v>
      </c>
      <c r="R40" s="57">
        <f t="shared" si="8"/>
        <v>89.579633218045558</v>
      </c>
      <c r="S40" s="57">
        <f t="shared" si="8"/>
        <v>89.579633218045558</v>
      </c>
      <c r="T40" s="57">
        <f t="shared" si="8"/>
        <v>89.579633218045558</v>
      </c>
      <c r="U40" s="57">
        <f t="shared" si="8"/>
        <v>89.579633218045558</v>
      </c>
      <c r="V40" s="57">
        <f t="shared" si="8"/>
        <v>89.579633218045558</v>
      </c>
      <c r="W40" s="57">
        <f t="shared" si="8"/>
        <v>89.579633218045558</v>
      </c>
      <c r="X40" s="57">
        <f t="shared" si="8"/>
        <v>89.579633218045558</v>
      </c>
      <c r="Y40" s="57">
        <f t="shared" si="8"/>
        <v>89.579633218045558</v>
      </c>
    </row>
    <row r="45" spans="9:25" x14ac:dyDescent="0.35">
      <c r="I45" s="57" t="str">
        <f>Bevölkerungsprognose!A12&amp;" "&amp;I46&amp;", 2023=100"</f>
        <v>Bevölkerung im erwerbsfähigen Alter (20-64 Jahre) 2070, 2023=100</v>
      </c>
    </row>
    <row r="46" spans="9:25" x14ac:dyDescent="0.35">
      <c r="I46" s="59">
        <f>Bevölkerungsprognose!A19</f>
        <v>2070</v>
      </c>
      <c r="J46" s="59">
        <f>Bevölkerungsprognose!B19</f>
        <v>79.107016300496113</v>
      </c>
      <c r="K46" s="59">
        <f>Bevölkerungsprognose!C19</f>
        <v>72.549249530956843</v>
      </c>
      <c r="L46" s="59">
        <f>Bevölkerungsprognose!D19</f>
        <v>76.206677553982942</v>
      </c>
      <c r="M46" s="59">
        <f>Bevölkerungsprognose!E19</f>
        <v>70.288094411662598</v>
      </c>
      <c r="N46" s="59">
        <f>Bevölkerungsprognose!F19</f>
        <v>68.583524431116629</v>
      </c>
    </row>
    <row r="47" spans="9:25" x14ac:dyDescent="0.35">
      <c r="O47" s="59">
        <f>Bevölkerungsprognose!G19</f>
        <v>93.035496780929165</v>
      </c>
    </row>
    <row r="48" spans="9:25" x14ac:dyDescent="0.35">
      <c r="P48" s="59">
        <f>Bevölkerungsprognose!L19</f>
        <v>81.431296554229988</v>
      </c>
      <c r="Q48" s="59">
        <f>Bevölkerungsprognose!M19</f>
        <v>81.470307427916779</v>
      </c>
      <c r="R48" s="59">
        <f>Bevölkerungsprognose!N19</f>
        <v>87.887390584338746</v>
      </c>
      <c r="S48" s="59">
        <f>Bevölkerungsprognose!O19</f>
        <v>88.641197992002063</v>
      </c>
      <c r="T48" s="59">
        <f>Bevölkerungsprognose!P19</f>
        <v>83.675561911443282</v>
      </c>
      <c r="U48" s="59">
        <f>Bevölkerungsprognose!Q19</f>
        <v>80.47129280041662</v>
      </c>
      <c r="V48" s="59">
        <f>Bevölkerungsprognose!R19</f>
        <v>79.888956264685831</v>
      </c>
      <c r="W48" s="59">
        <f>Bevölkerungsprognose!S19</f>
        <v>81.568429466952736</v>
      </c>
      <c r="X48" s="59">
        <f>Bevölkerungsprognose!T19</f>
        <v>76.452119309262173</v>
      </c>
      <c r="Y48" s="59">
        <f>Bevölkerungsprognose!U19</f>
        <v>81.069186080629109</v>
      </c>
    </row>
    <row r="49" spans="9:25" x14ac:dyDescent="0.35">
      <c r="J49" s="60">
        <f>Bevölkerungsprognose!H19</f>
        <v>78.879291300313696</v>
      </c>
      <c r="K49" s="60">
        <f>J49</f>
        <v>78.879291300313696</v>
      </c>
      <c r="L49" s="57">
        <f t="shared" ref="L49:O49" si="9">K49</f>
        <v>78.879291300313696</v>
      </c>
      <c r="M49" s="57">
        <f t="shared" si="9"/>
        <v>78.879291300313696</v>
      </c>
      <c r="N49" s="57">
        <f t="shared" si="9"/>
        <v>78.879291300313696</v>
      </c>
      <c r="O49" s="57">
        <f t="shared" si="9"/>
        <v>78.879291300313696</v>
      </c>
    </row>
    <row r="50" spans="9:25" x14ac:dyDescent="0.35">
      <c r="P50" s="60">
        <f>Bevölkerungsprognose!K19</f>
        <v>81.329691956717795</v>
      </c>
      <c r="Q50" s="60">
        <f t="shared" ref="Q50:Y50" si="10">P50</f>
        <v>81.329691956717795</v>
      </c>
      <c r="R50" s="57">
        <f t="shared" si="10"/>
        <v>81.329691956717795</v>
      </c>
      <c r="S50" s="57">
        <f t="shared" si="10"/>
        <v>81.329691956717795</v>
      </c>
      <c r="T50" s="57">
        <f t="shared" si="10"/>
        <v>81.329691956717795</v>
      </c>
      <c r="U50" s="57">
        <f t="shared" si="10"/>
        <v>81.329691956717795</v>
      </c>
      <c r="V50" s="57">
        <f t="shared" si="10"/>
        <v>81.329691956717795</v>
      </c>
      <c r="W50" s="57">
        <f t="shared" si="10"/>
        <v>81.329691956717795</v>
      </c>
      <c r="X50" s="57">
        <f t="shared" si="10"/>
        <v>81.329691956717795</v>
      </c>
      <c r="Y50" s="57">
        <f t="shared" si="10"/>
        <v>81.329691956717795</v>
      </c>
    </row>
    <row r="52" spans="9:25" x14ac:dyDescent="0.35">
      <c r="I52" s="57" t="str">
        <f>Bevölkerungsprognose!A50&amp;", "&amp;I53</f>
        <v>Durchschnittsalter der Bevölkerung insgesamt, 2025</v>
      </c>
    </row>
    <row r="53" spans="9:25" x14ac:dyDescent="0.35">
      <c r="I53" s="57">
        <f>Bevölkerungsprognose!A51</f>
        <v>2025</v>
      </c>
      <c r="J53" s="57">
        <f>Bevölkerungsprognose!B61</f>
        <v>61.36811023622046</v>
      </c>
      <c r="K53" s="57">
        <f>Bevölkerungsprognose!C65</f>
        <v>68.827930174563605</v>
      </c>
      <c r="L53" s="57">
        <f>Bevölkerungsprognose!D65</f>
        <v>70.849609374999986</v>
      </c>
      <c r="M53" s="57">
        <f>Bevölkerungsprognose!E65</f>
        <v>72.310756972111562</v>
      </c>
      <c r="N53" s="57">
        <f>Bevölkerungsprognose!F65</f>
        <v>70.63081695966909</v>
      </c>
    </row>
    <row r="54" spans="9:25" x14ac:dyDescent="0.35">
      <c r="O54" s="57">
        <f>Bevölkerungsprognose!G65</f>
        <v>64.225134926754052</v>
      </c>
    </row>
    <row r="55" spans="9:25" x14ac:dyDescent="0.35">
      <c r="P55" s="57">
        <f>Bevölkerungsprognose!L65</f>
        <v>67.025741466144368</v>
      </c>
      <c r="Q55" s="57">
        <f>Bevölkerungsprognose!M65</f>
        <v>64.76256821084408</v>
      </c>
      <c r="R55" s="57">
        <f>Bevölkerungsprognose!N65</f>
        <v>70.175438596491219</v>
      </c>
      <c r="S55" s="57">
        <f>Bevölkerungsprognose!O65</f>
        <v>64.887857695282293</v>
      </c>
      <c r="T55" s="57">
        <f>Bevölkerungsprognose!P65</f>
        <v>68.914141414141412</v>
      </c>
      <c r="U55" s="57">
        <f>Bevölkerungsprognose!Q65</f>
        <v>67.803794913201472</v>
      </c>
      <c r="V55" s="57">
        <f>Bevölkerungsprognose!R65</f>
        <v>67.423768219619063</v>
      </c>
      <c r="W55" s="57">
        <f>Bevölkerungsprognose!S65</f>
        <v>67.532971295577966</v>
      </c>
      <c r="X55" s="57">
        <f>Bevölkerungsprognose!T65</f>
        <v>64.285714285714306</v>
      </c>
      <c r="Y55" s="57">
        <f>Bevölkerungsprognose!U65</f>
        <v>62.195753495598126</v>
      </c>
    </row>
    <row r="56" spans="9:25" x14ac:dyDescent="0.35">
      <c r="J56" s="57">
        <f>Bevölkerungsprognose!H65</f>
        <v>68.295416339796006</v>
      </c>
      <c r="K56" s="57">
        <f t="shared" ref="K56:O56" si="11">J56</f>
        <v>68.295416339796006</v>
      </c>
      <c r="L56" s="57">
        <f t="shared" si="11"/>
        <v>68.295416339796006</v>
      </c>
      <c r="M56" s="57">
        <f t="shared" si="11"/>
        <v>68.295416339796006</v>
      </c>
      <c r="N56" s="57">
        <f t="shared" si="11"/>
        <v>68.295416339796006</v>
      </c>
      <c r="O56" s="57">
        <f t="shared" si="11"/>
        <v>68.295416339796006</v>
      </c>
    </row>
    <row r="57" spans="9:25" x14ac:dyDescent="0.35">
      <c r="P57" s="57">
        <f>Bevölkerungsprognose!K65</f>
        <v>66.682278006744085</v>
      </c>
      <c r="Q57" s="57">
        <f t="shared" ref="Q57:Y57" si="12">P57</f>
        <v>66.682278006744085</v>
      </c>
      <c r="R57" s="57">
        <f t="shared" si="12"/>
        <v>66.682278006744085</v>
      </c>
      <c r="S57" s="57">
        <f t="shared" si="12"/>
        <v>66.682278006744085</v>
      </c>
      <c r="T57" s="57">
        <f t="shared" si="12"/>
        <v>66.682278006744085</v>
      </c>
      <c r="U57" s="57">
        <f t="shared" si="12"/>
        <v>66.682278006744085</v>
      </c>
      <c r="V57" s="57">
        <f t="shared" si="12"/>
        <v>66.682278006744085</v>
      </c>
      <c r="W57" s="57">
        <f t="shared" si="12"/>
        <v>66.682278006744085</v>
      </c>
      <c r="X57" s="57">
        <f t="shared" si="12"/>
        <v>66.682278006744085</v>
      </c>
      <c r="Y57" s="57">
        <f t="shared" si="12"/>
        <v>66.682278006744085</v>
      </c>
    </row>
    <row r="59" spans="9:25" x14ac:dyDescent="0.35">
      <c r="I59" s="57" t="str">
        <f>Bevölkerungsprognose!A68&amp;", "&amp;I60</f>
        <v>(rechnerischer Wert; Unterschiede in der Erwerbsbeteiligungsquote werden nicht berücksichtigt), 2050</v>
      </c>
    </row>
    <row r="60" spans="9:25" x14ac:dyDescent="0.35">
      <c r="I60" s="57">
        <f>Bevölkerungsprognose!A55</f>
        <v>2050</v>
      </c>
      <c r="J60" s="57">
        <f>Bevölkerungsprognose!B55</f>
        <v>50.230807743658211</v>
      </c>
      <c r="K60" s="57">
        <f>Bevölkerungsprognose!C55</f>
        <v>50.81636924432695</v>
      </c>
      <c r="L60" s="57">
        <f>Bevölkerungsprognose!D55</f>
        <v>49.61354305292069</v>
      </c>
      <c r="M60" s="57">
        <f>Bevölkerungsprognose!E55</f>
        <v>50.050926985580219</v>
      </c>
      <c r="N60" s="57">
        <f>Bevölkerungsprognose!F55</f>
        <v>50.656323185011708</v>
      </c>
    </row>
    <row r="61" spans="9:25" x14ac:dyDescent="0.35">
      <c r="O61" s="57">
        <f>Bevölkerungsprognose!G55</f>
        <v>45.630029453531805</v>
      </c>
    </row>
    <row r="62" spans="9:25" x14ac:dyDescent="0.35">
      <c r="P62" s="57">
        <f>Bevölkerungsprognose!L55</f>
        <v>47.645364408489726</v>
      </c>
      <c r="Q62" s="57">
        <f>Bevölkerungsprognose!M55</f>
        <v>47.818528654590992</v>
      </c>
      <c r="R62" s="57">
        <f>Bevölkerungsprognose!N55</f>
        <v>45.49129425420778</v>
      </c>
      <c r="S62" s="57">
        <f>Bevölkerungsprognose!O55</f>
        <v>45.525409062303346</v>
      </c>
      <c r="T62" s="57">
        <f>Bevölkerungsprognose!P55</f>
        <v>47.229564446487515</v>
      </c>
      <c r="U62" s="57">
        <f>Bevölkerungsprognose!Q55</f>
        <v>47.876275088313506</v>
      </c>
      <c r="V62" s="57">
        <f>Bevölkerungsprognose!R55</f>
        <v>47.281220718145754</v>
      </c>
      <c r="W62" s="57">
        <f>Bevölkerungsprognose!S55</f>
        <v>47.860115636382147</v>
      </c>
      <c r="X62" s="57">
        <f>Bevölkerungsprognose!T55</f>
        <v>48.46708185053383</v>
      </c>
      <c r="Y62" s="57">
        <f>Bevölkerungsprognose!U55</f>
        <v>48.837634484213488</v>
      </c>
    </row>
    <row r="63" spans="9:25" x14ac:dyDescent="0.35">
      <c r="J63" s="57">
        <f>Bevölkerungsprognose!H55</f>
        <v>48.961586841164667</v>
      </c>
      <c r="K63" s="57">
        <f t="shared" ref="K63:O63" si="13">J63</f>
        <v>48.961586841164667</v>
      </c>
      <c r="L63" s="57">
        <f t="shared" si="13"/>
        <v>48.961586841164667</v>
      </c>
      <c r="M63" s="57">
        <f t="shared" si="13"/>
        <v>48.961586841164667</v>
      </c>
      <c r="N63" s="57">
        <f t="shared" si="13"/>
        <v>48.961586841164667</v>
      </c>
      <c r="O63" s="57">
        <f t="shared" si="13"/>
        <v>48.961586841164667</v>
      </c>
    </row>
    <row r="64" spans="9:25" x14ac:dyDescent="0.35">
      <c r="P64" s="57">
        <f>Bevölkerungsprognose!K55</f>
        <v>47.563778076151145</v>
      </c>
      <c r="Q64" s="57">
        <f t="shared" ref="Q64:Y64" si="14">P64</f>
        <v>47.563778076151145</v>
      </c>
      <c r="R64" s="57">
        <f t="shared" si="14"/>
        <v>47.563778076151145</v>
      </c>
      <c r="S64" s="57">
        <f t="shared" si="14"/>
        <v>47.563778076151145</v>
      </c>
      <c r="T64" s="57">
        <f t="shared" si="14"/>
        <v>47.563778076151145</v>
      </c>
      <c r="U64" s="57">
        <f t="shared" si="14"/>
        <v>47.563778076151145</v>
      </c>
      <c r="V64" s="57">
        <f t="shared" si="14"/>
        <v>47.563778076151145</v>
      </c>
      <c r="W64" s="57">
        <f t="shared" si="14"/>
        <v>47.563778076151145</v>
      </c>
      <c r="X64" s="57">
        <f t="shared" si="14"/>
        <v>47.563778076151145</v>
      </c>
      <c r="Y64" s="57">
        <f t="shared" si="14"/>
        <v>47.563778076151145</v>
      </c>
    </row>
    <row r="67" spans="9:25" x14ac:dyDescent="0.35">
      <c r="I67" s="57" t="e">
        <f>"Anteil der Personen "&amp;I68&amp;" an der Bevölkerungsprognose 2023 in %"</f>
        <v>#REF!</v>
      </c>
    </row>
    <row r="68" spans="9:25" x14ac:dyDescent="0.35">
      <c r="I68" s="57" t="e">
        <f>Bevölkerungsprognose!#REF!</f>
        <v>#REF!</v>
      </c>
      <c r="J68" s="57" t="e">
        <f>Bevölkerungsprognose!#REF!</f>
        <v>#REF!</v>
      </c>
      <c r="K68" s="57" t="e">
        <f>Bevölkerungsprognose!#REF!</f>
        <v>#REF!</v>
      </c>
      <c r="L68" s="57" t="e">
        <f>Bevölkerungsprognose!#REF!</f>
        <v>#REF!</v>
      </c>
      <c r="M68" s="57" t="e">
        <f>Bevölkerungsprognose!#REF!</f>
        <v>#REF!</v>
      </c>
      <c r="N68" s="57" t="e">
        <f>Bevölkerungsprognose!#REF!</f>
        <v>#REF!</v>
      </c>
    </row>
    <row r="69" spans="9:25" x14ac:dyDescent="0.35">
      <c r="O69" s="57" t="e">
        <f>Bevölkerungsprognose!#REF!</f>
        <v>#REF!</v>
      </c>
    </row>
    <row r="70" spans="9:25" x14ac:dyDescent="0.35">
      <c r="P70" s="62" t="e">
        <f>Bevölkerungsprognose!#REF!</f>
        <v>#REF!</v>
      </c>
      <c r="Q70" s="62" t="e">
        <f>Bevölkerungsprognose!#REF!</f>
        <v>#REF!</v>
      </c>
      <c r="R70" s="62" t="e">
        <f>Bevölkerungsprognose!#REF!</f>
        <v>#REF!</v>
      </c>
      <c r="S70" s="62" t="e">
        <f>Bevölkerungsprognose!#REF!</f>
        <v>#REF!</v>
      </c>
      <c r="T70" s="62" t="e">
        <f>Bevölkerungsprognose!#REF!</f>
        <v>#REF!</v>
      </c>
      <c r="U70" s="62" t="e">
        <f>Bevölkerungsprognose!#REF!</f>
        <v>#REF!</v>
      </c>
      <c r="V70" s="62" t="e">
        <f>Bevölkerungsprognose!#REF!</f>
        <v>#REF!</v>
      </c>
      <c r="W70" s="62" t="e">
        <f>Bevölkerungsprognose!#REF!</f>
        <v>#REF!</v>
      </c>
      <c r="X70" s="62" t="e">
        <f>Bevölkerungsprognose!#REF!</f>
        <v>#REF!</v>
      </c>
      <c r="Y70" s="62" t="e">
        <f>Bevölkerungsprognose!#REF!</f>
        <v>#REF!</v>
      </c>
    </row>
    <row r="71" spans="9:25" x14ac:dyDescent="0.35">
      <c r="J71" s="57" t="e">
        <f>Bevölkerungsprognose!#REF!</f>
        <v>#REF!</v>
      </c>
      <c r="K71" s="57" t="e">
        <f t="shared" ref="K71:O71" si="15">J71</f>
        <v>#REF!</v>
      </c>
      <c r="L71" s="57" t="e">
        <f t="shared" si="15"/>
        <v>#REF!</v>
      </c>
      <c r="M71" s="57" t="e">
        <f t="shared" si="15"/>
        <v>#REF!</v>
      </c>
      <c r="N71" s="57" t="e">
        <f t="shared" si="15"/>
        <v>#REF!</v>
      </c>
      <c r="O71" s="57" t="e">
        <f t="shared" si="15"/>
        <v>#REF!</v>
      </c>
    </row>
    <row r="72" spans="9:25" x14ac:dyDescent="0.35">
      <c r="P72" s="57" t="e">
        <f>Bevölkerungsprognose!#REF!</f>
        <v>#REF!</v>
      </c>
      <c r="Q72" s="57" t="e">
        <f t="shared" ref="Q72:Y72" si="16">P72</f>
        <v>#REF!</v>
      </c>
      <c r="R72" s="57" t="e">
        <f t="shared" si="16"/>
        <v>#REF!</v>
      </c>
      <c r="S72" s="57" t="e">
        <f t="shared" si="16"/>
        <v>#REF!</v>
      </c>
      <c r="T72" s="57" t="e">
        <f t="shared" si="16"/>
        <v>#REF!</v>
      </c>
      <c r="U72" s="57" t="e">
        <f t="shared" si="16"/>
        <v>#REF!</v>
      </c>
      <c r="V72" s="57" t="e">
        <f t="shared" si="16"/>
        <v>#REF!</v>
      </c>
      <c r="W72" s="57" t="e">
        <f t="shared" si="16"/>
        <v>#REF!</v>
      </c>
      <c r="X72" s="57" t="e">
        <f t="shared" si="16"/>
        <v>#REF!</v>
      </c>
      <c r="Y72" s="57" t="e">
        <f t="shared" si="16"/>
        <v>#REF!</v>
      </c>
    </row>
    <row r="75" spans="9:25" x14ac:dyDescent="0.35">
      <c r="I75" s="57" t="e">
        <f>"Anteil der Personen "&amp;I76&amp;" an der Bevölkerungsprognose 2023 in %"</f>
        <v>#REF!</v>
      </c>
    </row>
    <row r="76" spans="9:25" x14ac:dyDescent="0.35">
      <c r="I76" s="57" t="e">
        <f>Bevölkerungsprognose!#REF!</f>
        <v>#REF!</v>
      </c>
      <c r="J76" s="57" t="e">
        <f>Bevölkerungsprognose!#REF!</f>
        <v>#REF!</v>
      </c>
      <c r="K76" s="57" t="e">
        <f>Bevölkerungsprognose!#REF!</f>
        <v>#REF!</v>
      </c>
      <c r="L76" s="57" t="e">
        <f>Bevölkerungsprognose!#REF!</f>
        <v>#REF!</v>
      </c>
      <c r="M76" s="57" t="e">
        <f>Bevölkerungsprognose!#REF!</f>
        <v>#REF!</v>
      </c>
      <c r="N76" s="57" t="e">
        <f>Bevölkerungsprognose!#REF!</f>
        <v>#REF!</v>
      </c>
    </row>
    <row r="77" spans="9:25" x14ac:dyDescent="0.35">
      <c r="O77" s="57" t="e">
        <f>Bevölkerungsprognose!#REF!</f>
        <v>#REF!</v>
      </c>
    </row>
    <row r="78" spans="9:25" x14ac:dyDescent="0.35">
      <c r="P78" s="57" t="e">
        <f>Bevölkerungsprognose!#REF!</f>
        <v>#REF!</v>
      </c>
      <c r="Q78" s="57" t="e">
        <f>Bevölkerungsprognose!#REF!</f>
        <v>#REF!</v>
      </c>
      <c r="R78" s="57" t="e">
        <f>Bevölkerungsprognose!#REF!</f>
        <v>#REF!</v>
      </c>
      <c r="S78" s="57" t="e">
        <f>Bevölkerungsprognose!#REF!</f>
        <v>#REF!</v>
      </c>
      <c r="T78" s="57" t="e">
        <f>Bevölkerungsprognose!#REF!</f>
        <v>#REF!</v>
      </c>
      <c r="U78" s="57" t="e">
        <f>Bevölkerungsprognose!#REF!</f>
        <v>#REF!</v>
      </c>
      <c r="V78" s="57" t="e">
        <f>Bevölkerungsprognose!#REF!</f>
        <v>#REF!</v>
      </c>
      <c r="W78" s="57" t="e">
        <f>Bevölkerungsprognose!#REF!</f>
        <v>#REF!</v>
      </c>
      <c r="X78" s="57" t="e">
        <f>Bevölkerungsprognose!#REF!</f>
        <v>#REF!</v>
      </c>
      <c r="Y78" s="57" t="e">
        <f>Bevölkerungsprognose!#REF!</f>
        <v>#REF!</v>
      </c>
    </row>
    <row r="79" spans="9:25" x14ac:dyDescent="0.35">
      <c r="J79" s="57" t="e">
        <f>Bevölkerungsprognose!#REF!</f>
        <v>#REF!</v>
      </c>
      <c r="K79" s="57" t="e">
        <f t="shared" ref="K79:O79" si="17">J79</f>
        <v>#REF!</v>
      </c>
      <c r="L79" s="57" t="e">
        <f t="shared" si="17"/>
        <v>#REF!</v>
      </c>
      <c r="M79" s="57" t="e">
        <f t="shared" si="17"/>
        <v>#REF!</v>
      </c>
      <c r="N79" s="57" t="e">
        <f t="shared" si="17"/>
        <v>#REF!</v>
      </c>
      <c r="O79" s="57" t="e">
        <f t="shared" si="17"/>
        <v>#REF!</v>
      </c>
    </row>
    <row r="80" spans="9:25" x14ac:dyDescent="0.35">
      <c r="P80" s="57" t="e">
        <f>Bevölkerungsprognose!#REF!</f>
        <v>#REF!</v>
      </c>
      <c r="Q80" s="57" t="e">
        <f t="shared" ref="Q80:Y80" si="18">P80</f>
        <v>#REF!</v>
      </c>
      <c r="R80" s="57" t="e">
        <f t="shared" si="18"/>
        <v>#REF!</v>
      </c>
      <c r="S80" s="57" t="e">
        <f t="shared" si="18"/>
        <v>#REF!</v>
      </c>
      <c r="T80" s="57" t="e">
        <f t="shared" si="18"/>
        <v>#REF!</v>
      </c>
      <c r="U80" s="57" t="e">
        <f t="shared" si="18"/>
        <v>#REF!</v>
      </c>
      <c r="V80" s="57" t="e">
        <f t="shared" si="18"/>
        <v>#REF!</v>
      </c>
      <c r="W80" s="57" t="e">
        <f t="shared" si="18"/>
        <v>#REF!</v>
      </c>
      <c r="X80" s="57" t="e">
        <f t="shared" si="18"/>
        <v>#REF!</v>
      </c>
      <c r="Y80" s="57" t="e">
        <f t="shared" si="18"/>
        <v>#REF!</v>
      </c>
    </row>
    <row r="83" spans="9:25" x14ac:dyDescent="0.35">
      <c r="I83" s="57" t="e">
        <f>"Anteil der Personen "&amp;I84&amp;" an der Bevölkerungsprognose 2023 in %"</f>
        <v>#REF!</v>
      </c>
    </row>
    <row r="84" spans="9:25" x14ac:dyDescent="0.35">
      <c r="I84" s="57" t="e">
        <f>Bevölkerungsprognose!#REF!</f>
        <v>#REF!</v>
      </c>
      <c r="J84" s="57" t="e">
        <f>Bevölkerungsprognose!#REF!</f>
        <v>#REF!</v>
      </c>
      <c r="K84" s="57" t="e">
        <f>Bevölkerungsprognose!#REF!</f>
        <v>#REF!</v>
      </c>
      <c r="L84" s="57" t="e">
        <f>Bevölkerungsprognose!#REF!</f>
        <v>#REF!</v>
      </c>
      <c r="M84" s="57" t="e">
        <f>Bevölkerungsprognose!#REF!</f>
        <v>#REF!</v>
      </c>
      <c r="N84" s="57" t="e">
        <f>Bevölkerungsprognose!#REF!</f>
        <v>#REF!</v>
      </c>
    </row>
    <row r="85" spans="9:25" x14ac:dyDescent="0.35">
      <c r="O85" s="57" t="e">
        <f>Bevölkerungsprognose!#REF!</f>
        <v>#REF!</v>
      </c>
    </row>
    <row r="86" spans="9:25" x14ac:dyDescent="0.35">
      <c r="P86" s="57" t="e">
        <f>Bevölkerungsprognose!#REF!</f>
        <v>#REF!</v>
      </c>
      <c r="Q86" s="57" t="e">
        <f>Bevölkerungsprognose!#REF!</f>
        <v>#REF!</v>
      </c>
      <c r="R86" s="57" t="e">
        <f>Bevölkerungsprognose!#REF!</f>
        <v>#REF!</v>
      </c>
      <c r="S86" s="57" t="e">
        <f>Bevölkerungsprognose!#REF!</f>
        <v>#REF!</v>
      </c>
      <c r="T86" s="57" t="e">
        <f>Bevölkerungsprognose!#REF!</f>
        <v>#REF!</v>
      </c>
      <c r="U86" s="57" t="e">
        <f>Bevölkerungsprognose!#REF!</f>
        <v>#REF!</v>
      </c>
      <c r="V86" s="57" t="e">
        <f>Bevölkerungsprognose!#REF!</f>
        <v>#REF!</v>
      </c>
      <c r="W86" s="57" t="e">
        <f>Bevölkerungsprognose!#REF!</f>
        <v>#REF!</v>
      </c>
      <c r="X86" s="57" t="e">
        <f>Bevölkerungsprognose!#REF!</f>
        <v>#REF!</v>
      </c>
      <c r="Y86" s="57" t="e">
        <f>Bevölkerungsprognose!#REF!</f>
        <v>#REF!</v>
      </c>
    </row>
    <row r="87" spans="9:25" x14ac:dyDescent="0.35">
      <c r="J87" s="57" t="e">
        <f>Bevölkerungsprognose!#REF!</f>
        <v>#REF!</v>
      </c>
      <c r="K87" s="57" t="e">
        <f t="shared" ref="K87:O87" si="19">J87</f>
        <v>#REF!</v>
      </c>
      <c r="L87" s="57" t="e">
        <f t="shared" si="19"/>
        <v>#REF!</v>
      </c>
      <c r="M87" s="57" t="e">
        <f t="shared" si="19"/>
        <v>#REF!</v>
      </c>
      <c r="N87" s="57" t="e">
        <f t="shared" si="19"/>
        <v>#REF!</v>
      </c>
      <c r="O87" s="57" t="e">
        <f t="shared" si="19"/>
        <v>#REF!</v>
      </c>
    </row>
    <row r="88" spans="9:25" x14ac:dyDescent="0.35">
      <c r="P88" s="57" t="e">
        <f>Bevölkerungsprognose!#REF!</f>
        <v>#REF!</v>
      </c>
      <c r="Q88" s="57" t="e">
        <f t="shared" ref="Q88:Y88" si="20">P88</f>
        <v>#REF!</v>
      </c>
      <c r="R88" s="57" t="e">
        <f t="shared" si="20"/>
        <v>#REF!</v>
      </c>
      <c r="S88" s="57" t="e">
        <f t="shared" si="20"/>
        <v>#REF!</v>
      </c>
      <c r="T88" s="57" t="e">
        <f t="shared" si="20"/>
        <v>#REF!</v>
      </c>
      <c r="U88" s="57" t="e">
        <f t="shared" si="20"/>
        <v>#REF!</v>
      </c>
      <c r="V88" s="57" t="e">
        <f t="shared" si="20"/>
        <v>#REF!</v>
      </c>
      <c r="W88" s="57" t="e">
        <f t="shared" si="20"/>
        <v>#REF!</v>
      </c>
      <c r="X88" s="57" t="e">
        <f t="shared" si="20"/>
        <v>#REF!</v>
      </c>
      <c r="Y88" s="57" t="e">
        <f t="shared" si="20"/>
        <v>#REF!</v>
      </c>
    </row>
    <row r="91" spans="9:25" x14ac:dyDescent="0.35">
      <c r="I91" s="57" t="e">
        <f>Bevölkerungsprognose!#REF!&amp;", "&amp;I92</f>
        <v>#REF!</v>
      </c>
    </row>
    <row r="92" spans="9:25" x14ac:dyDescent="0.35">
      <c r="I92" s="57" t="e">
        <f>Bevölkerungsprognose!#REF!</f>
        <v>#REF!</v>
      </c>
      <c r="J92" s="57" t="e">
        <f>Bevölkerungsprognose!#REF!</f>
        <v>#REF!</v>
      </c>
      <c r="K92" s="57" t="e">
        <f>Bevölkerungsprognose!#REF!</f>
        <v>#REF!</v>
      </c>
      <c r="L92" s="57" t="e">
        <f>Bevölkerungsprognose!#REF!</f>
        <v>#REF!</v>
      </c>
      <c r="M92" s="57" t="e">
        <f>Bevölkerungsprognose!#REF!</f>
        <v>#REF!</v>
      </c>
      <c r="N92" s="57" t="e">
        <f>Bevölkerungsprognose!#REF!</f>
        <v>#REF!</v>
      </c>
    </row>
    <row r="93" spans="9:25" x14ac:dyDescent="0.35">
      <c r="O93" s="57" t="e">
        <f>Bevölkerungsprognose!#REF!</f>
        <v>#REF!</v>
      </c>
    </row>
    <row r="94" spans="9:25" x14ac:dyDescent="0.35">
      <c r="P94" s="57" t="e">
        <f>Bevölkerungsprognose!#REF!</f>
        <v>#REF!</v>
      </c>
      <c r="Q94" s="57" t="e">
        <f>Bevölkerungsprognose!#REF!</f>
        <v>#REF!</v>
      </c>
      <c r="R94" s="57" t="e">
        <f>Bevölkerungsprognose!#REF!</f>
        <v>#REF!</v>
      </c>
      <c r="S94" s="57" t="e">
        <f>Bevölkerungsprognose!#REF!</f>
        <v>#REF!</v>
      </c>
      <c r="T94" s="57" t="e">
        <f>Bevölkerungsprognose!#REF!</f>
        <v>#REF!</v>
      </c>
      <c r="U94" s="57" t="e">
        <f>Bevölkerungsprognose!#REF!</f>
        <v>#REF!</v>
      </c>
      <c r="V94" s="57" t="e">
        <f>Bevölkerungsprognose!#REF!</f>
        <v>#REF!</v>
      </c>
      <c r="W94" s="57" t="e">
        <f>Bevölkerungsprognose!#REF!</f>
        <v>#REF!</v>
      </c>
      <c r="X94" s="57" t="e">
        <f>Bevölkerungsprognose!#REF!</f>
        <v>#REF!</v>
      </c>
      <c r="Y94" s="57" t="e">
        <f>Bevölkerungsprognose!#REF!</f>
        <v>#REF!</v>
      </c>
    </row>
    <row r="95" spans="9:25" x14ac:dyDescent="0.35">
      <c r="J95" s="57" t="e">
        <f>Bevölkerungsprognose!#REF!</f>
        <v>#REF!</v>
      </c>
      <c r="K95" s="57" t="e">
        <f t="shared" ref="K95:O95" si="21">J95</f>
        <v>#REF!</v>
      </c>
      <c r="L95" s="57" t="e">
        <f t="shared" si="21"/>
        <v>#REF!</v>
      </c>
      <c r="M95" s="57" t="e">
        <f t="shared" si="21"/>
        <v>#REF!</v>
      </c>
      <c r="N95" s="57" t="e">
        <f t="shared" si="21"/>
        <v>#REF!</v>
      </c>
      <c r="O95" s="57" t="e">
        <f t="shared" si="21"/>
        <v>#REF!</v>
      </c>
    </row>
    <row r="96" spans="9:25" x14ac:dyDescent="0.35">
      <c r="P96" s="57" t="e">
        <f>Bevölkerungsprognose!#REF!</f>
        <v>#REF!</v>
      </c>
      <c r="Q96" s="57" t="e">
        <f t="shared" ref="Q96:Y96" si="22">P96</f>
        <v>#REF!</v>
      </c>
      <c r="R96" s="57" t="e">
        <f t="shared" si="22"/>
        <v>#REF!</v>
      </c>
      <c r="S96" s="57" t="e">
        <f t="shared" si="22"/>
        <v>#REF!</v>
      </c>
      <c r="T96" s="57" t="e">
        <f t="shared" si="22"/>
        <v>#REF!</v>
      </c>
      <c r="U96" s="57" t="e">
        <f t="shared" si="22"/>
        <v>#REF!</v>
      </c>
      <c r="V96" s="57" t="e">
        <f t="shared" si="22"/>
        <v>#REF!</v>
      </c>
      <c r="W96" s="57" t="e">
        <f t="shared" si="22"/>
        <v>#REF!</v>
      </c>
      <c r="X96" s="57" t="e">
        <f t="shared" si="22"/>
        <v>#REF!</v>
      </c>
      <c r="Y96" s="57" t="e">
        <f t="shared" si="22"/>
        <v>#REF!</v>
      </c>
    </row>
  </sheetData>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0D809-8177-4CA5-AA3A-7E37C5D62522}">
  <sheetPr codeName="Tabelle22"/>
  <dimension ref="A1:AC189"/>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7" width="11.1796875" bestFit="1" customWidth="1"/>
    <col min="8" max="8" width="11.1796875" style="4" bestFit="1" customWidth="1"/>
    <col min="9" max="11" width="11.1796875" bestFit="1" customWidth="1"/>
    <col min="12" max="13" width="11.453125" bestFit="1" customWidth="1"/>
    <col min="14" max="14" width="11.1796875" bestFit="1" customWidth="1"/>
    <col min="15" max="15" width="11.1796875" customWidth="1"/>
    <col min="16" max="22" width="11.1796875" bestFit="1" customWidth="1"/>
    <col min="24" max="24" width="14.1796875" customWidth="1"/>
    <col min="26" max="26" width="13.453125" customWidth="1"/>
  </cols>
  <sheetData>
    <row r="1" spans="1:27" x14ac:dyDescent="0.35">
      <c r="A1" s="4" t="s">
        <v>485</v>
      </c>
    </row>
    <row r="2" spans="1:27" s="41" customFormat="1" ht="37" customHeight="1" x14ac:dyDescent="0.35">
      <c r="A2" s="43" t="str">
        <f>Bevölkerungsprognose!A2</f>
        <v>Jahr</v>
      </c>
      <c r="B2" s="43" t="str">
        <f>Bevölkerungsprognose!B2</f>
        <v>Branden-
burg</v>
      </c>
      <c r="C2" s="43" t="str">
        <f>Bevölkerungsprognose!C2</f>
        <v>Mecklenburg-
Vorpommern</v>
      </c>
      <c r="D2" s="43" t="str">
        <f>Bevölkerungsprognose!D2</f>
        <v>Sachsen</v>
      </c>
      <c r="E2" s="43" t="str">
        <f>Bevölkerungsprognose!E2</f>
        <v>Sachsen-Anhalt</v>
      </c>
      <c r="F2" s="43" t="str">
        <f>Bevölkerungsprognose!F2</f>
        <v>Thüringen</v>
      </c>
      <c r="G2" s="43" t="str">
        <f>Bevölkerungsprognose!G2</f>
        <v>Berlin</v>
      </c>
      <c r="H2" s="44" t="str">
        <f>Bevölkerungsprognose!H2</f>
        <v>Ostdeutsch-land mit Berlin</v>
      </c>
      <c r="I2" s="43" t="str">
        <f>Bevölkerungsprognose!I2</f>
        <v>Ostdeutsch-land ohne Berlin</v>
      </c>
      <c r="J2" s="43" t="str">
        <f>Bevölkerungsprognose!J2</f>
        <v>Westdeutsch-land mit Berlin</v>
      </c>
      <c r="K2" s="43" t="str">
        <f>Bevölkerungsprognose!K2</f>
        <v>Westdeutsch-land ohne Berlin</v>
      </c>
      <c r="L2" s="43" t="str">
        <f>Bevölkerungsprognose!L2</f>
        <v>Baden-
Württemberg</v>
      </c>
      <c r="M2" s="43" t="str">
        <f>Bevölkerungsprognose!M2</f>
        <v>Bayern</v>
      </c>
      <c r="N2" s="43" t="str">
        <f>Bevölkerungsprognose!N2</f>
        <v>Bremen</v>
      </c>
      <c r="O2" s="43" t="str">
        <f>Bevölkerungsprognose!O2</f>
        <v>Hamburg</v>
      </c>
      <c r="P2" s="43" t="str">
        <f>Bevölkerungsprognose!P2</f>
        <v>Hessen</v>
      </c>
      <c r="Q2" s="43" t="str">
        <f>Bevölkerungsprognose!Q2</f>
        <v>Nieder-
sachsen</v>
      </c>
      <c r="R2" s="43" t="str">
        <f>Bevölkerungsprognose!R2</f>
        <v>Nordrhein-
Westfalen</v>
      </c>
      <c r="S2" s="43" t="str">
        <f>Bevölkerungsprognose!S2</f>
        <v>Rheinland-Pfalz</v>
      </c>
      <c r="T2" s="43" t="str">
        <f>Bevölkerungsprognose!T2</f>
        <v>Saarland</v>
      </c>
      <c r="U2" s="43" t="str">
        <f>Bevölkerungsprognose!U2</f>
        <v>Schleswig-
Holstein</v>
      </c>
      <c r="V2" s="43" t="str">
        <f>Bevölkerungsprognose!V2</f>
        <v>Deutschland</v>
      </c>
      <c r="X2" s="43" t="str">
        <f>Bevölkerungsprognose!X2</f>
        <v>Min Westdeutschland ohne Berlin</v>
      </c>
      <c r="Y2" s="43"/>
      <c r="Z2" s="43" t="str">
        <f>Bevölkerungsprognose!Z2</f>
        <v>Max Westdeutschland ohne Berlin</v>
      </c>
      <c r="AA2" s="43"/>
    </row>
    <row r="3" spans="1:27" x14ac:dyDescent="0.35">
      <c r="A3" s="4" t="s">
        <v>486</v>
      </c>
    </row>
    <row r="4" spans="1:27" x14ac:dyDescent="0.35">
      <c r="A4">
        <f>[1]FuE!A26</f>
        <v>2019</v>
      </c>
      <c r="B4" s="10">
        <f>[1]FuE!B26</f>
        <v>1.7595024013191241</v>
      </c>
      <c r="C4" s="10">
        <f>[1]FuE!C26</f>
        <v>1.7540790683692127</v>
      </c>
      <c r="D4" s="10">
        <f>[1]FuE!D26</f>
        <v>2.914814083177705</v>
      </c>
      <c r="E4" s="10">
        <f>[1]FuE!E26</f>
        <v>1.5153873348396181</v>
      </c>
      <c r="F4" s="10">
        <f>[1]FuE!F26</f>
        <v>2.2937461957356686</v>
      </c>
      <c r="G4" s="10">
        <f>[1]FuE!G26</f>
        <v>3.281510160876334</v>
      </c>
      <c r="H4" s="16">
        <f>[1]FuE!H26</f>
        <v>2.5161908732087199</v>
      </c>
      <c r="I4" s="10">
        <f>[1]FuE!I26</f>
        <v>2.2015809391217895</v>
      </c>
      <c r="J4" s="10">
        <f>[1]FuE!J26</f>
        <v>3.1755903925136248</v>
      </c>
      <c r="K4" s="10">
        <f>[1]FuE!K26</f>
        <v>3.2186413540736298</v>
      </c>
      <c r="L4" s="10">
        <f>[1]FuE!L26</f>
        <v>5.6474129263874175</v>
      </c>
      <c r="M4" s="10">
        <f>[1]FuE!M26</f>
        <v>3.3332630828610377</v>
      </c>
      <c r="N4" s="10">
        <f>[1]FuE!N26</f>
        <v>3.009015140969368</v>
      </c>
      <c r="O4" s="10">
        <f>[1]FuE!O26</f>
        <v>2.0775411482272035</v>
      </c>
      <c r="P4" s="10">
        <f>[1]FuE!P26</f>
        <v>3.0158762217812161</v>
      </c>
      <c r="Q4" s="10">
        <f>[1]FuE!Q26</f>
        <v>3.064298211345347</v>
      </c>
      <c r="R4" s="10">
        <f>[1]FuE!R26</f>
        <v>2.12279606095505</v>
      </c>
      <c r="S4" s="10">
        <f>[1]FuE!S26</f>
        <v>2.5455778369328752</v>
      </c>
      <c r="T4" s="10">
        <f>[1]FuE!T26</f>
        <v>1.8212973814634676</v>
      </c>
      <c r="U4" s="10">
        <f>[1]FuE!U26</f>
        <v>1.6532595663614895</v>
      </c>
      <c r="V4" s="10">
        <f>[1]FuE!V26</f>
        <v>3.1097802471371021</v>
      </c>
      <c r="X4" s="18" t="str">
        <f>HLOOKUP(Y4,$L4:$U201,ROW(L$189)-ROW(X4)+1,0)</f>
        <v>SH</v>
      </c>
      <c r="Y4" s="76">
        <f t="shared" ref="Y4:Y7" si="0">MIN(L4:U4)</f>
        <v>1.6532595663614895</v>
      </c>
      <c r="Z4" s="18" t="str">
        <f>HLOOKUP(AA4,$L4:$U201,ROW(N$189)-ROW(Z4)+1,0)</f>
        <v>BW</v>
      </c>
      <c r="AA4" s="76">
        <f t="shared" ref="AA4:AA7" si="1">MAX(L4:U4)</f>
        <v>5.6474129263874175</v>
      </c>
    </row>
    <row r="5" spans="1:27" x14ac:dyDescent="0.35">
      <c r="A5">
        <f>[1]FuE!A27</f>
        <v>2020</v>
      </c>
      <c r="B5" s="10">
        <f>[1]FuE!B27</f>
        <v>1.8095689428314521</v>
      </c>
      <c r="C5" s="10">
        <f>[1]FuE!C27</f>
        <v>1.7804177769344169</v>
      </c>
      <c r="D5" s="10">
        <f>[1]FuE!D27</f>
        <v>2.9772393069323879</v>
      </c>
      <c r="E5" s="10">
        <f>[1]FuE!E27</f>
        <v>1.5536035687036001</v>
      </c>
      <c r="F5" s="10">
        <f>[1]FuE!F27</f>
        <v>2.391086479983854</v>
      </c>
      <c r="G5" s="10">
        <f>[1]FuE!G27</f>
        <v>3.2293347308208631</v>
      </c>
      <c r="H5" s="16">
        <f>[1]FuE!H27</f>
        <v>2.5430496077978222</v>
      </c>
      <c r="I5" s="10">
        <f>[1]FuE!I27</f>
        <v>2.2567232524257594</v>
      </c>
      <c r="J5" s="10">
        <f>[1]FuE!J27</f>
        <v>3.1379356621965266</v>
      </c>
      <c r="K5" s="10">
        <f>[1]FuE!K27</f>
        <v>3.1879567934830306</v>
      </c>
      <c r="L5" s="10">
        <f>[1]FuE!L27</f>
        <v>5.5636845405878415</v>
      </c>
      <c r="M5" s="10">
        <f>[1]FuE!M27</f>
        <v>3.3079036299047355</v>
      </c>
      <c r="N5" s="10">
        <f>[1]FuE!N27</f>
        <v>3.6865249222493088</v>
      </c>
      <c r="O5" s="10">
        <f>[1]FuE!O27</f>
        <v>2.1350381939487217</v>
      </c>
      <c r="P5" s="10">
        <f>[1]FuE!P27</f>
        <v>2.975701579330472</v>
      </c>
      <c r="Q5" s="10">
        <f>[1]FuE!Q27</f>
        <v>3.0125055568955337</v>
      </c>
      <c r="R5" s="10">
        <f>[1]FuE!R27</f>
        <v>2.1236592435835191</v>
      </c>
      <c r="S5" s="10">
        <f>[1]FuE!S27</f>
        <v>2.4807364823461189</v>
      </c>
      <c r="T5" s="10">
        <f>[1]FuE!T27</f>
        <v>1.8655920405614657</v>
      </c>
      <c r="U5" s="10">
        <f>[1]FuE!U27</f>
        <v>1.6027908462962921</v>
      </c>
      <c r="V5" s="10">
        <f>[1]FuE!V27</f>
        <v>3.0869776960940625</v>
      </c>
      <c r="X5" s="18" t="str">
        <f>HLOOKUP(Y5,$L5:$U202,ROW(L$189)-ROW(X5)+1,0)</f>
        <v>SH</v>
      </c>
      <c r="Y5" s="76">
        <f t="shared" si="0"/>
        <v>1.6027908462962921</v>
      </c>
      <c r="Z5" s="18" t="str">
        <f>HLOOKUP(AA5,$L5:$U202,ROW(N$189)-ROW(Z5)+1,0)</f>
        <v>BW</v>
      </c>
      <c r="AA5" s="76">
        <f t="shared" si="1"/>
        <v>5.5636845405878415</v>
      </c>
    </row>
    <row r="6" spans="1:27" x14ac:dyDescent="0.35">
      <c r="A6">
        <f>[1]FuE!A28</f>
        <v>2021</v>
      </c>
      <c r="B6" s="10">
        <f>[1]FuE!B28</f>
        <v>1.7082993926349039</v>
      </c>
      <c r="C6" s="10">
        <f>[1]FuE!C28</f>
        <v>1.7582251096274288</v>
      </c>
      <c r="D6" s="10">
        <f>[1]FuE!D28</f>
        <v>3.0627188106269316</v>
      </c>
      <c r="E6" s="10">
        <f>[1]FuE!E28</f>
        <v>1.6015532967065143</v>
      </c>
      <c r="F6" s="10">
        <f>[1]FuE!F28</f>
        <v>2.7242787935410253</v>
      </c>
      <c r="G6" s="10">
        <f>[1]FuE!G28</f>
        <v>3.2344238497780986</v>
      </c>
      <c r="H6" s="16">
        <f>[1]FuE!H28</f>
        <v>2.596254233362925</v>
      </c>
      <c r="I6" s="10">
        <f>[1]FuE!I28</f>
        <v>2.324611025925241</v>
      </c>
      <c r="J6" s="10">
        <f>[1]FuE!J28</f>
        <v>3.1820991094766562</v>
      </c>
      <c r="K6" s="10">
        <f>[1]FuE!K28</f>
        <v>3.164581938106243</v>
      </c>
      <c r="L6" s="10">
        <f>[1]FuE!L28</f>
        <v>5.4662881266038266</v>
      </c>
      <c r="M6" s="10">
        <f>[1]FuE!M28</f>
        <v>3.3422005251515534</v>
      </c>
      <c r="N6" s="10">
        <f>[1]FuE!N28</f>
        <v>3.1479813914562489</v>
      </c>
      <c r="O6" s="10">
        <f>[1]FuE!O28</f>
        <v>2.0502772146256052</v>
      </c>
      <c r="P6" s="10">
        <f>[1]FuE!P28</f>
        <v>2.9916273755844958</v>
      </c>
      <c r="Q6" s="10">
        <f>[1]FuE!Q28</f>
        <v>2.6770684524161235</v>
      </c>
      <c r="R6" s="10">
        <f>[1]FuE!R28</f>
        <v>2.1720681762173752</v>
      </c>
      <c r="S6" s="10">
        <f>[1]FuE!S28</f>
        <v>2.6876745338081292</v>
      </c>
      <c r="T6" s="10">
        <f>[1]FuE!T28</f>
        <v>1.9067305210732612</v>
      </c>
      <c r="U6" s="10">
        <f>[1]FuE!U28</f>
        <v>1.661677643564714</v>
      </c>
      <c r="V6" s="10">
        <f>[1]FuE!V28</f>
        <v>3.0759480587304093</v>
      </c>
      <c r="X6" s="18" t="str">
        <f>HLOOKUP(Y6,$L6:$U203,ROW(L$189)-ROW(X6)+1,0)</f>
        <v>SH</v>
      </c>
      <c r="Y6" s="76">
        <f t="shared" si="0"/>
        <v>1.661677643564714</v>
      </c>
      <c r="Z6" s="18" t="str">
        <f>HLOOKUP(AA6,$L6:$U203,ROW(N$189)-ROW(Z6)+1,0)</f>
        <v>BW</v>
      </c>
      <c r="AA6" s="76">
        <f t="shared" si="1"/>
        <v>5.4662881266038266</v>
      </c>
    </row>
    <row r="7" spans="1:27" x14ac:dyDescent="0.35">
      <c r="A7">
        <f>[1]FuE!A29</f>
        <v>2022</v>
      </c>
      <c r="B7" s="10">
        <f>[1]FuE!B29</f>
        <v>1.6697560877268627</v>
      </c>
      <c r="C7" s="10">
        <f>[1]FuE!C29</f>
        <v>1.6923819188574731</v>
      </c>
      <c r="D7" s="10">
        <f>[1]FuE!D29</f>
        <v>2.9955035400714185</v>
      </c>
      <c r="E7" s="10">
        <f>[1]FuE!E29</f>
        <v>1.5851082423377638</v>
      </c>
      <c r="F7" s="10">
        <f>[1]FuE!F29</f>
        <v>2.7410377331114493</v>
      </c>
      <c r="G7" s="10">
        <f>[1]FuE!G29</f>
        <v>3.1277172416141892</v>
      </c>
      <c r="H7" s="16">
        <f>[1]FuE!H29</f>
        <v>2.5303100015176079</v>
      </c>
      <c r="I7" s="10">
        <f>[1]FuE!I29</f>
        <v>2.2787494285211372</v>
      </c>
      <c r="J7" s="10">
        <f>[1]FuE!J29</f>
        <v>3.1147791774521467</v>
      </c>
      <c r="K7" s="10">
        <f>[1]FuE!K29</f>
        <v>3.1687465056386435</v>
      </c>
      <c r="L7" s="10">
        <f>[1]FuE!L29</f>
        <v>5.4633344498853038</v>
      </c>
      <c r="M7" s="10">
        <f>[1]FuE!M29</f>
        <v>3.3701871804834393</v>
      </c>
      <c r="N7" s="10">
        <f>[1]FuE!N29</f>
        <v>3.0473897702706032</v>
      </c>
      <c r="O7" s="10">
        <f>[1]FuE!O29</f>
        <v>1.9843107633390409</v>
      </c>
      <c r="P7" s="10">
        <f>[1]FuE!P29</f>
        <v>3.040439606947734</v>
      </c>
      <c r="Q7" s="10">
        <f>[1]FuE!Q29</f>
        <v>2.6635340270575072</v>
      </c>
      <c r="R7" s="10">
        <f>[1]FuE!R29</f>
        <v>2.1847873482509303</v>
      </c>
      <c r="S7" s="10">
        <f>[1]FuE!S29</f>
        <v>2.7285595489746473</v>
      </c>
      <c r="T7" s="10">
        <f>[1]FuE!T29</f>
        <v>1.8237038019108107</v>
      </c>
      <c r="U7" s="10">
        <f>[1]FuE!U29</f>
        <v>1.6334939593854483</v>
      </c>
      <c r="V7" s="10">
        <f>[1]FuE!V29</f>
        <v>3.0681993500006324</v>
      </c>
      <c r="X7" s="18" t="str">
        <f>HLOOKUP(Y7,$L7:$U204,ROW(L$189)-ROW(X7)+1,0)</f>
        <v>SH</v>
      </c>
      <c r="Y7" s="76">
        <f t="shared" si="0"/>
        <v>1.6334939593854483</v>
      </c>
      <c r="Z7" s="18" t="str">
        <f>HLOOKUP(AA7,$L7:$U204,ROW(N$189)-ROW(Z7)+1,0)</f>
        <v>BW</v>
      </c>
      <c r="AA7" s="76">
        <f t="shared" si="1"/>
        <v>5.4633344498853038</v>
      </c>
    </row>
    <row r="8" spans="1:27" x14ac:dyDescent="0.35">
      <c r="A8">
        <f>A7+1</f>
        <v>2023</v>
      </c>
      <c r="B8" s="10">
        <f>[1]FuE!B30</f>
        <v>1.453445794839868</v>
      </c>
      <c r="C8" s="10">
        <f>[1]FuE!C30</f>
        <v>1.3650880521496074</v>
      </c>
      <c r="D8" s="10">
        <f>[1]FuE!D30</f>
        <v>2.2544881369453287</v>
      </c>
      <c r="E8" s="10">
        <f>[1]FuE!E30</f>
        <v>1.4516237806056489</v>
      </c>
      <c r="F8" s="10">
        <f>[1]FuE!F30</f>
        <v>2.5968579139811729</v>
      </c>
      <c r="G8" s="10">
        <f>[1]FuE!G30</f>
        <v>3.043274360159701</v>
      </c>
      <c r="H8" s="16">
        <f>[1]FuE!H30</f>
        <v>2.2393115726652351</v>
      </c>
      <c r="I8" s="10">
        <f>[1]FuE!I30</f>
        <v>1.8980185918518671</v>
      </c>
      <c r="J8" s="10">
        <f>[1]FuE!J30</f>
        <v>3.2353040595835303</v>
      </c>
      <c r="K8" s="10">
        <f>[1]FuE!K30</f>
        <v>3.2932802373722931</v>
      </c>
      <c r="L8" s="10">
        <f>[1]FuE!L30</f>
        <v>5.7149186251688731</v>
      </c>
      <c r="M8" s="10">
        <f>[1]FuE!M30</f>
        <v>3.4131867234647166</v>
      </c>
      <c r="N8" s="10">
        <f>[1]FuE!N30</f>
        <v>2.8385346774980853</v>
      </c>
      <c r="O8" s="10">
        <f>[1]FuE!O30</f>
        <v>2.6486718813109835</v>
      </c>
      <c r="P8" s="10">
        <f>[1]FuE!P30</f>
        <v>3.013886277918234</v>
      </c>
      <c r="Q8" s="10">
        <f>[1]FuE!Q30</f>
        <v>2.7365806848023082</v>
      </c>
      <c r="R8" s="10">
        <f>[1]FuE!R30</f>
        <v>2.2779300851884163</v>
      </c>
      <c r="S8" s="10">
        <f>[1]FuE!S30</f>
        <v>3.5629716361873474</v>
      </c>
      <c r="T8" s="10">
        <f>[1]FuE!T30</f>
        <v>1.6352582985555726</v>
      </c>
      <c r="U8" s="10">
        <f>[1]FuE!U30</f>
        <v>1.529989087005112</v>
      </c>
      <c r="V8" s="10">
        <f>[1]FuE!V30</f>
        <v>3.125842851082286</v>
      </c>
      <c r="X8" s="18" t="str">
        <f t="shared" ref="X8" si="2">HLOOKUP(Y8,$L8:$U205,ROW(L$189)-ROW(X8)+1,0)</f>
        <v>SH</v>
      </c>
      <c r="Y8" s="76">
        <f t="shared" ref="Y8" si="3">MIN(L8:U8)</f>
        <v>1.529989087005112</v>
      </c>
      <c r="Z8" s="18" t="str">
        <f t="shared" ref="Z8" si="4">HLOOKUP(AA8,$L8:$U205,ROW(N$189)-ROW(Z8)+1,0)</f>
        <v>BW</v>
      </c>
      <c r="AA8" s="76">
        <f t="shared" ref="AA8" si="5">MAX(L8:U8)</f>
        <v>5.7149186251688731</v>
      </c>
    </row>
    <row r="9" spans="1:27" x14ac:dyDescent="0.35">
      <c r="A9">
        <f>A8+1</f>
        <v>2024</v>
      </c>
      <c r="B9" s="10"/>
      <c r="C9" s="10"/>
      <c r="D9" s="10"/>
      <c r="E9" s="10"/>
      <c r="F9" s="10"/>
      <c r="G9" s="10"/>
      <c r="H9" s="16"/>
      <c r="I9" s="10"/>
      <c r="J9" s="10"/>
      <c r="K9" s="10"/>
      <c r="L9" s="10"/>
      <c r="M9" s="10"/>
      <c r="N9" s="10"/>
      <c r="O9" s="10"/>
      <c r="P9" s="10"/>
      <c r="Q9" s="10"/>
      <c r="R9" s="10"/>
      <c r="S9" s="10"/>
      <c r="T9" s="10"/>
      <c r="U9" s="10"/>
      <c r="V9" s="10"/>
      <c r="X9" s="18"/>
      <c r="Y9" s="19"/>
      <c r="Z9" s="18"/>
      <c r="AA9" s="19"/>
    </row>
    <row r="10" spans="1:27" x14ac:dyDescent="0.35">
      <c r="A10">
        <f>A9+1</f>
        <v>2025</v>
      </c>
      <c r="B10" s="10"/>
      <c r="C10" s="10"/>
      <c r="D10" s="10"/>
      <c r="E10" s="10"/>
      <c r="F10" s="10"/>
      <c r="G10" s="10"/>
      <c r="H10" s="10"/>
      <c r="I10" s="10"/>
      <c r="J10" s="10"/>
      <c r="K10" s="10"/>
      <c r="L10" s="10"/>
      <c r="M10" s="10"/>
      <c r="N10" s="10"/>
      <c r="O10" s="10"/>
      <c r="P10" s="10"/>
      <c r="Q10" s="10"/>
      <c r="R10" s="10"/>
      <c r="S10" s="10"/>
      <c r="T10" s="10"/>
      <c r="U10" s="10"/>
      <c r="V10" s="10"/>
      <c r="X10" s="11"/>
      <c r="Y10" s="11"/>
      <c r="Z10" s="11"/>
      <c r="AA10" s="11"/>
    </row>
    <row r="11" spans="1:27" x14ac:dyDescent="0.35">
      <c r="A11" t="s">
        <v>966</v>
      </c>
      <c r="B11" s="10"/>
      <c r="C11" s="10"/>
      <c r="D11" s="10"/>
      <c r="E11" s="10"/>
      <c r="F11" s="10"/>
      <c r="G11" s="10"/>
      <c r="H11" s="10"/>
      <c r="I11" s="10"/>
      <c r="J11" s="10"/>
      <c r="K11" s="10"/>
      <c r="L11" s="10"/>
      <c r="M11" s="10"/>
      <c r="N11" s="10"/>
      <c r="O11" s="10"/>
      <c r="P11" s="10"/>
      <c r="Q11" s="10"/>
      <c r="R11" s="10"/>
      <c r="S11" s="10"/>
      <c r="T11" s="10"/>
      <c r="U11" s="10"/>
      <c r="V11" s="10"/>
      <c r="X11" s="11"/>
      <c r="Y11" s="11"/>
      <c r="Z11" s="11"/>
      <c r="AA11" s="11"/>
    </row>
    <row r="12" spans="1:27" x14ac:dyDescent="0.35">
      <c r="B12" s="10"/>
      <c r="C12" s="10"/>
      <c r="D12" s="10"/>
      <c r="E12" s="10"/>
      <c r="F12" s="10"/>
      <c r="G12" s="10"/>
      <c r="H12" s="10"/>
      <c r="I12" s="10"/>
      <c r="J12" s="10"/>
      <c r="K12" s="10"/>
      <c r="L12" s="10"/>
      <c r="M12" s="10"/>
      <c r="N12" s="10"/>
      <c r="O12" s="10"/>
      <c r="P12" s="10"/>
      <c r="Q12" s="10"/>
      <c r="R12" s="10"/>
      <c r="S12" s="10"/>
      <c r="T12" s="10"/>
      <c r="U12" s="10"/>
      <c r="V12" s="10"/>
      <c r="X12" s="11"/>
      <c r="Y12" s="11"/>
      <c r="Z12" s="11"/>
      <c r="AA12" s="11"/>
    </row>
    <row r="13" spans="1:27" x14ac:dyDescent="0.35">
      <c r="A13" s="4" t="s">
        <v>487</v>
      </c>
      <c r="X13" s="11"/>
      <c r="Y13" s="11"/>
      <c r="Z13" s="11"/>
      <c r="AA13" s="11"/>
    </row>
    <row r="14" spans="1:27" x14ac:dyDescent="0.35">
      <c r="A14">
        <f>[1]FuE!A56</f>
        <v>2019</v>
      </c>
      <c r="B14" s="10">
        <f>[1]FuE!B56</f>
        <v>0.62872509105355889</v>
      </c>
      <c r="C14" s="10">
        <f>[1]FuE!C56</f>
        <v>0.49529247300298535</v>
      </c>
      <c r="D14" s="10">
        <f>[1]FuE!D56</f>
        <v>1.2728938100675535</v>
      </c>
      <c r="E14" s="10">
        <f>[1]FuE!E56</f>
        <v>0.39772869989188203</v>
      </c>
      <c r="F14" s="10">
        <f>[1]FuE!F56</f>
        <v>1.1297738029468569</v>
      </c>
      <c r="G14" s="10">
        <f>[1]FuE!G56</f>
        <v>1.3030082220694152</v>
      </c>
      <c r="H14" s="16">
        <f>[1]FuE!H56</f>
        <v>1.001139405712997</v>
      </c>
      <c r="I14" s="10">
        <f>[1]FuE!I56</f>
        <v>0.87681417939496575</v>
      </c>
      <c r="J14" s="10">
        <f>[1]FuE!J56</f>
        <v>2.2820361040773243</v>
      </c>
      <c r="K14" s="10">
        <f>[1]FuE!K56</f>
        <v>2.3533920855684118</v>
      </c>
      <c r="L14" s="10">
        <f>[1]FuE!L56</f>
        <v>4.7187124039455322</v>
      </c>
      <c r="M14" s="10">
        <f>[1]FuE!M56</f>
        <v>2.5470805695760061</v>
      </c>
      <c r="N14" s="10">
        <f>[1]FuE!N56</f>
        <v>0.98734262549020368</v>
      </c>
      <c r="O14" s="10">
        <f>[1]FuE!O56</f>
        <v>1.1593856798677118</v>
      </c>
      <c r="P14" s="10">
        <f>[1]FuE!P56</f>
        <v>2.2258133241220528</v>
      </c>
      <c r="Q14" s="10">
        <f>[1]FuE!Q56</f>
        <v>2.1790290523527172</v>
      </c>
      <c r="R14" s="10">
        <f>[1]FuE!R56</f>
        <v>1.2343995014724491</v>
      </c>
      <c r="S14" s="10">
        <f>[1]FuE!S56</f>
        <v>1.9212768914405032</v>
      </c>
      <c r="T14" s="10">
        <f>[1]FuE!T56</f>
        <v>0.84875444474322037</v>
      </c>
      <c r="U14" s="10">
        <f>[1]FuE!U56</f>
        <v>0.77986892763849214</v>
      </c>
      <c r="V14" s="10">
        <f>[1]FuE!V56</f>
        <v>2.1437941016826487</v>
      </c>
      <c r="X14" s="18" t="str">
        <f>HLOOKUP(Y14,$L14:$U209,ROW(L$189)-ROW(X14)+1,0)</f>
        <v>SH</v>
      </c>
      <c r="Y14" s="76">
        <f t="shared" ref="Y14" si="6">MIN(L14:U14)</f>
        <v>0.77986892763849214</v>
      </c>
      <c r="Z14" s="18" t="str">
        <f>HLOOKUP(AA14,$L14:$U209,ROW(N$189)-ROW(Z14)+1,0)</f>
        <v>BW</v>
      </c>
      <c r="AA14" s="76">
        <f t="shared" ref="AA14" si="7">MAX(L14:U14)</f>
        <v>4.7187124039455322</v>
      </c>
    </row>
    <row r="15" spans="1:27" x14ac:dyDescent="0.35">
      <c r="A15">
        <f>[1]FuE!A57</f>
        <v>2020</v>
      </c>
      <c r="B15" s="10">
        <f>[1]FuE!B57</f>
        <v>0.59678866054326518</v>
      </c>
      <c r="C15" s="10">
        <f>[1]FuE!C57</f>
        <v>0.47404741705847353</v>
      </c>
      <c r="D15" s="10">
        <f>[1]FuE!D57</f>
        <v>1.2209173432004061</v>
      </c>
      <c r="E15" s="10">
        <f>[1]FuE!E57</f>
        <v>0.3778721960658466</v>
      </c>
      <c r="F15" s="10">
        <f>[1]FuE!F57</f>
        <v>1.0749922579433127</v>
      </c>
      <c r="G15" s="10">
        <f>[1]FuE!G57</f>
        <v>1.2237320231994766</v>
      </c>
      <c r="H15" s="16">
        <f>[1]FuE!H57</f>
        <v>0.95092430943441042</v>
      </c>
      <c r="I15" s="10">
        <f>[1]FuE!I57</f>
        <v>0.83674469255386641</v>
      </c>
      <c r="J15" s="10">
        <f>[1]FuE!J57</f>
        <v>2.1862889805076691</v>
      </c>
      <c r="K15" s="10">
        <f>[1]FuE!K57</f>
        <v>2.2642269748099735</v>
      </c>
      <c r="L15" s="10">
        <f>[1]FuE!L57</f>
        <v>4.5849256433926717</v>
      </c>
      <c r="M15" s="10">
        <f>[1]FuE!M57</f>
        <v>2.4486458651381726</v>
      </c>
      <c r="N15" s="10">
        <f>[1]FuE!N57</f>
        <v>0.95146322152678786</v>
      </c>
      <c r="O15" s="10">
        <f>[1]FuE!O57</f>
        <v>1.1363589307170625</v>
      </c>
      <c r="P15" s="10">
        <f>[1]FuE!P57</f>
        <v>2.1485668445998192</v>
      </c>
      <c r="Q15" s="10">
        <f>[1]FuE!Q57</f>
        <v>2.0942720632466254</v>
      </c>
      <c r="R15" s="10">
        <f>[1]FuE!R57</f>
        <v>1.1799356700020118</v>
      </c>
      <c r="S15" s="10">
        <f>[1]FuE!S57</f>
        <v>1.8323853668383492</v>
      </c>
      <c r="T15" s="10">
        <f>[1]FuE!T57</f>
        <v>0.82862347321192786</v>
      </c>
      <c r="U15" s="10">
        <f>[1]FuE!U57</f>
        <v>0.73296986760874261</v>
      </c>
      <c r="V15" s="10">
        <f>[1]FuE!V57</f>
        <v>2.0584689572031345</v>
      </c>
      <c r="X15" s="18" t="str">
        <f>HLOOKUP(Y15,$L15:$U210,ROW(L$189)-ROW(X15)+1,0)</f>
        <v>SH</v>
      </c>
      <c r="Y15" s="76">
        <f t="shared" ref="Y15:Y17" si="8">MIN(L15:U15)</f>
        <v>0.73296986760874261</v>
      </c>
      <c r="Z15" s="18" t="str">
        <f>HLOOKUP(AA15,$L15:$U210,ROW(N$189)-ROW(Z15)+1,0)</f>
        <v>BW</v>
      </c>
      <c r="AA15" s="76">
        <f t="shared" ref="AA15:AA17" si="9">MAX(L15:U15)</f>
        <v>4.5849256433926717</v>
      </c>
    </row>
    <row r="16" spans="1:27" x14ac:dyDescent="0.35">
      <c r="A16">
        <f>[1]FuE!A58</f>
        <v>2021</v>
      </c>
      <c r="B16" s="10">
        <f>[1]FuE!B58</f>
        <v>0.53457551932348857</v>
      </c>
      <c r="C16" s="10">
        <f>[1]FuE!C58</f>
        <v>0.47247324994014339</v>
      </c>
      <c r="D16" s="10">
        <f>[1]FuE!D58</f>
        <v>1.3482383508971887</v>
      </c>
      <c r="E16" s="10">
        <f>[1]FuE!E58</f>
        <v>0.41945439528611245</v>
      </c>
      <c r="F16" s="10">
        <f>[1]FuE!F58</f>
        <v>1.3555530598067913</v>
      </c>
      <c r="G16" s="10">
        <f>[1]FuE!G58</f>
        <v>1.126564949520698</v>
      </c>
      <c r="H16" s="16">
        <f>[1]FuE!H58</f>
        <v>0.98095027085886322</v>
      </c>
      <c r="I16" s="10">
        <f>[1]FuE!I58</f>
        <v>0.91925702899597217</v>
      </c>
      <c r="J16" s="10">
        <f>[1]FuE!J58</f>
        <v>2.2417966978430965</v>
      </c>
      <c r="K16" s="10">
        <f>[1]FuE!K58</f>
        <v>2.2553874421310725</v>
      </c>
      <c r="L16" s="10">
        <f>[1]FuE!L58</f>
        <v>4.5015559895875716</v>
      </c>
      <c r="M16" s="10">
        <f>[1]FuE!M58</f>
        <v>2.5336348965248328</v>
      </c>
      <c r="N16" s="10">
        <f>[1]FuE!N58</f>
        <v>1.0386790392699137</v>
      </c>
      <c r="O16" s="10">
        <f>[1]FuE!O58</f>
        <v>1.0855054909675386</v>
      </c>
      <c r="P16" s="10">
        <f>[1]FuE!P58</f>
        <v>2.1476729336404028</v>
      </c>
      <c r="Q16" s="10">
        <f>[1]FuE!Q58</f>
        <v>1.7505139928846047</v>
      </c>
      <c r="R16" s="10">
        <f>[1]FuE!R58</f>
        <v>1.2301371610960117</v>
      </c>
      <c r="S16" s="10">
        <f>[1]FuE!S58</f>
        <v>2.0033060471764039</v>
      </c>
      <c r="T16" s="10">
        <f>[1]FuE!T58</f>
        <v>0.80156917556829033</v>
      </c>
      <c r="U16" s="10">
        <f>[1]FuE!U58</f>
        <v>0.79174262966034692</v>
      </c>
      <c r="V16" s="10">
        <f>[1]FuE!V58</f>
        <v>2.0573874221283206</v>
      </c>
      <c r="X16" s="18" t="str">
        <f>HLOOKUP(Y16,$L16:$U211,ROW(L$189)-ROW(X16)+1,0)</f>
        <v>SH</v>
      </c>
      <c r="Y16" s="76">
        <f t="shared" si="8"/>
        <v>0.79174262966034692</v>
      </c>
      <c r="Z16" s="18" t="str">
        <f>HLOOKUP(AA16,$L16:$U211,ROW(N$189)-ROW(Z16)+1,0)</f>
        <v>BW</v>
      </c>
      <c r="AA16" s="76">
        <f t="shared" si="9"/>
        <v>4.5015559895875716</v>
      </c>
    </row>
    <row r="17" spans="1:29" x14ac:dyDescent="0.35">
      <c r="A17">
        <f>[1]FuE!A59</f>
        <v>2022</v>
      </c>
      <c r="B17" s="10">
        <f>[1]FuE!B59</f>
        <v>0.51724997225433655</v>
      </c>
      <c r="C17" s="10">
        <f>[1]FuE!C59</f>
        <v>0.45483519393204364</v>
      </c>
      <c r="D17" s="10">
        <f>[1]FuE!D59</f>
        <v>1.3334210697459428</v>
      </c>
      <c r="E17" s="10">
        <f>[1]FuE!E59</f>
        <v>0.41306659618431951</v>
      </c>
      <c r="F17" s="10">
        <f>[1]FuE!F59</f>
        <v>1.354388731718646</v>
      </c>
      <c r="G17" s="10">
        <f>[1]FuE!G59</f>
        <v>1.1143585044876254</v>
      </c>
      <c r="H17" s="16">
        <f>[1]FuE!H59</f>
        <v>0.96535086221889321</v>
      </c>
      <c r="I17" s="10">
        <f>[1]FuE!I59</f>
        <v>0.9026843415504282</v>
      </c>
      <c r="J17" s="10">
        <f>[1]FuE!J59</f>
        <v>2.170553291092657</v>
      </c>
      <c r="K17" s="10">
        <f>[1]FuE!K59</f>
        <v>2.2532758734886826</v>
      </c>
      <c r="L17" s="10">
        <f>[1]FuE!L59</f>
        <v>4.4867736613413607</v>
      </c>
      <c r="M17" s="10">
        <f>[1]FuE!M59</f>
        <v>2.5273790840582619</v>
      </c>
      <c r="N17" s="10">
        <f>[1]FuE!N59</f>
        <v>1.0295801185313076</v>
      </c>
      <c r="O17" s="10">
        <f>[1]FuE!O59</f>
        <v>1.026879129600577</v>
      </c>
      <c r="P17" s="10">
        <f>[1]FuE!P59</f>
        <v>2.1677000382291554</v>
      </c>
      <c r="Q17" s="10">
        <f>[1]FuE!Q59</f>
        <v>1.7499102239671347</v>
      </c>
      <c r="R17" s="10">
        <f>[1]FuE!R59</f>
        <v>1.2410083545417494</v>
      </c>
      <c r="S17" s="10">
        <f>[1]FuE!S59</f>
        <v>2.0432773488336267</v>
      </c>
      <c r="T17" s="10">
        <f>[1]FuE!T59</f>
        <v>0.79876980491876481</v>
      </c>
      <c r="U17" s="10">
        <f>[1]FuE!U59</f>
        <v>0.76505447490187983</v>
      </c>
      <c r="V17" s="10">
        <f>[1]FuE!V59</f>
        <v>2.050614254309556</v>
      </c>
      <c r="X17" s="18" t="str">
        <f>HLOOKUP(Y17,$L17:$U212,ROW(L$189)-ROW(X17)+1,0)</f>
        <v>SH</v>
      </c>
      <c r="Y17" s="76">
        <f t="shared" si="8"/>
        <v>0.76505447490187983</v>
      </c>
      <c r="Z17" s="18" t="str">
        <f>HLOOKUP(AA17,$L17:$U212,ROW(N$189)-ROW(Z17)+1,0)</f>
        <v>BW</v>
      </c>
      <c r="AA17" s="76">
        <f t="shared" si="9"/>
        <v>4.4867736613413607</v>
      </c>
    </row>
    <row r="18" spans="1:29" x14ac:dyDescent="0.35">
      <c r="A18">
        <f t="shared" ref="A18:A19" si="10">A17+1</f>
        <v>2023</v>
      </c>
      <c r="B18" s="10">
        <f>[1]FuE!B60</f>
        <v>0.30679325683506331</v>
      </c>
      <c r="C18" s="10">
        <f>[1]FuE!C60</f>
        <v>0.18584119521838713</v>
      </c>
      <c r="D18" s="10">
        <f>[1]FuE!D60</f>
        <v>0.65126849795198483</v>
      </c>
      <c r="E18" s="10">
        <f>[1]FuE!E60</f>
        <v>0.32613573925501366</v>
      </c>
      <c r="F18" s="10">
        <f>[1]FuE!F60</f>
        <v>1.1244798694258666</v>
      </c>
      <c r="G18" s="10">
        <f>[1]FuE!G60</f>
        <v>1.1073733977090408</v>
      </c>
      <c r="H18" s="16">
        <f>[1]FuE!H60</f>
        <v>0.71192503829170573</v>
      </c>
      <c r="I18" s="10">
        <f>[1]FuE!I60</f>
        <v>0.54405190853664542</v>
      </c>
      <c r="J18" s="10">
        <f>[1]FuE!J60</f>
        <v>2.3290059870896282</v>
      </c>
      <c r="K18" s="10">
        <f>[1]FuE!K60</f>
        <v>2.4128950439954053</v>
      </c>
      <c r="L18" s="10">
        <f>[1]FuE!L60</f>
        <v>4.7044484163249916</v>
      </c>
      <c r="M18" s="10">
        <f>[1]FuE!M60</f>
        <v>2.5850085460446435</v>
      </c>
      <c r="N18" s="10">
        <f>[1]FuE!N60</f>
        <v>0.84500720761236348</v>
      </c>
      <c r="O18" s="10">
        <f>[1]FuE!O60</f>
        <v>1.6652201777399753</v>
      </c>
      <c r="P18" s="10">
        <f>[1]FuE!P60</f>
        <v>2.1864742673336357</v>
      </c>
      <c r="Q18" s="10">
        <f>[1]FuE!Q60</f>
        <v>1.862031316981404</v>
      </c>
      <c r="R18" s="10">
        <f>[1]FuE!R60</f>
        <v>1.3227997747043756</v>
      </c>
      <c r="S18" s="10">
        <f>[1]FuE!S60</f>
        <v>2.9547061568172608</v>
      </c>
      <c r="T18" s="10">
        <f>[1]FuE!T60</f>
        <v>0.4789480711651416</v>
      </c>
      <c r="U18" s="10">
        <f>[1]FuE!U60</f>
        <v>0.61892573990163458</v>
      </c>
      <c r="V18" s="10">
        <f>[1]FuE!V60</f>
        <v>2.1426726170866801</v>
      </c>
      <c r="X18" s="18" t="str">
        <f t="shared" ref="X18" si="11">HLOOKUP(Y18,$L18:$U213,ROW(L$189)-ROW(X18)+1,0)</f>
        <v>SL</v>
      </c>
      <c r="Y18" s="76">
        <f t="shared" ref="Y18" si="12">MIN(L18:U18)</f>
        <v>0.4789480711651416</v>
      </c>
      <c r="Z18" s="18" t="str">
        <f t="shared" ref="Z18" si="13">HLOOKUP(AA18,$L18:$U213,ROW(N$189)-ROW(Z18)+1,0)</f>
        <v>BW</v>
      </c>
      <c r="AA18" s="76">
        <f t="shared" ref="AA18" si="14">MAX(L18:U18)</f>
        <v>4.7044484163249916</v>
      </c>
    </row>
    <row r="19" spans="1:29" x14ac:dyDescent="0.35">
      <c r="A19">
        <f t="shared" si="10"/>
        <v>2024</v>
      </c>
      <c r="B19" s="10"/>
      <c r="C19" s="10"/>
      <c r="D19" s="10"/>
      <c r="E19" s="10"/>
      <c r="F19" s="10"/>
      <c r="G19" s="10"/>
      <c r="H19" s="10"/>
      <c r="I19" s="10"/>
      <c r="J19" s="10"/>
      <c r="K19" s="10"/>
      <c r="L19" s="10"/>
      <c r="M19" s="10"/>
      <c r="N19" s="10"/>
      <c r="O19" s="10"/>
      <c r="P19" s="10"/>
      <c r="Q19" s="10"/>
      <c r="R19" s="10"/>
      <c r="S19" s="10"/>
      <c r="T19" s="10"/>
      <c r="U19" s="10"/>
      <c r="V19" s="10"/>
      <c r="X19" s="18"/>
      <c r="Y19" s="19"/>
      <c r="Z19" s="18"/>
      <c r="AA19" s="19"/>
    </row>
    <row r="20" spans="1:29" x14ac:dyDescent="0.35">
      <c r="A20">
        <f>A19+1</f>
        <v>2025</v>
      </c>
      <c r="H20"/>
      <c r="X20" s="11"/>
      <c r="Y20" s="11"/>
      <c r="Z20" s="11"/>
      <c r="AA20" s="11"/>
    </row>
    <row r="21" spans="1:29" x14ac:dyDescent="0.35">
      <c r="A21" t="s">
        <v>966</v>
      </c>
      <c r="H21"/>
      <c r="X21" s="11"/>
      <c r="Y21" s="11"/>
      <c r="Z21" s="11"/>
      <c r="AA21" s="11"/>
    </row>
    <row r="22" spans="1:29" x14ac:dyDescent="0.35">
      <c r="H22"/>
      <c r="X22" s="11"/>
      <c r="Y22" s="11"/>
      <c r="Z22" s="11"/>
      <c r="AA22" s="11"/>
    </row>
    <row r="23" spans="1:29" x14ac:dyDescent="0.35">
      <c r="A23" s="4" t="s">
        <v>928</v>
      </c>
      <c r="H23"/>
      <c r="X23" s="11"/>
      <c r="Y23" s="11"/>
      <c r="Z23" s="11"/>
      <c r="AA23" s="11"/>
      <c r="AC23" s="7"/>
    </row>
    <row r="24" spans="1:29" x14ac:dyDescent="0.35">
      <c r="A24" t="str">
        <f>[8]Tabelle2!A3</f>
        <v>Verarbeitendes Gewerbe</v>
      </c>
      <c r="B24" s="3">
        <f>[8]Tabelle2!Y3</f>
        <v>70.370370370370367</v>
      </c>
      <c r="C24" s="3">
        <f>[8]Tabelle2!AC3</f>
        <v>42.035398230088497</v>
      </c>
      <c r="D24" s="3">
        <f>[8]Tabelle2!AH3</f>
        <v>48.721269019100035</v>
      </c>
      <c r="E24" s="3">
        <f>[8]Tabelle2!AI3</f>
        <v>66.058394160583944</v>
      </c>
      <c r="F24" s="3">
        <f>[8]Tabelle2!AK3</f>
        <v>81.727904667328701</v>
      </c>
      <c r="G24" s="3">
        <f>[8]Tabelle2!X3</f>
        <v>54.788069073783362</v>
      </c>
      <c r="H24" s="3">
        <f>[8]Tabelle2!AM3</f>
        <v>56.859134552150472</v>
      </c>
      <c r="I24" s="3">
        <f>[8]Tabelle2!AN3</f>
        <v>57.903066271018787</v>
      </c>
      <c r="J24" s="3">
        <f>[8]Tabelle2!AO3</f>
        <v>80.743049290576565</v>
      </c>
      <c r="K24" s="3">
        <f>[8]Tabelle2!AP3</f>
        <v>81.541731579773682</v>
      </c>
      <c r="L24" s="3">
        <f>[8]Tabelle2!V3</f>
        <v>81.787728593402846</v>
      </c>
      <c r="M24" s="3">
        <f>[8]Tabelle2!W3</f>
        <v>85.377176015473893</v>
      </c>
      <c r="N24" s="3">
        <f>[8]Tabelle2!Z3</f>
        <v>73.584905660377359</v>
      </c>
      <c r="O24" s="3">
        <f>[8]Tabelle2!AA3</f>
        <v>81.276595744680847</v>
      </c>
      <c r="P24" s="3">
        <f>[8]Tabelle2!AB3</f>
        <v>78.374818912155931</v>
      </c>
      <c r="Q24" s="3">
        <f>[8]Tabelle2!AD3</f>
        <v>84.433527786306414</v>
      </c>
      <c r="R24" s="3">
        <f>[8]Tabelle2!AE3</f>
        <v>79.653483309143695</v>
      </c>
      <c r="S24" s="3">
        <f>[8]Tabelle2!AF3</f>
        <v>67.174073164743433</v>
      </c>
      <c r="T24" s="3">
        <f>[8]Tabelle2!AG3</f>
        <v>65.172413793103445</v>
      </c>
      <c r="U24" s="3">
        <f>[8]Tabelle2!AJ3</f>
        <v>88.626126126126124</v>
      </c>
      <c r="V24" s="3">
        <f>[8]Tabelle2!U3</f>
        <v>79.464206707371034</v>
      </c>
      <c r="X24" s="18" t="str">
        <f>HLOOKUP(Y24,$L24:$U218,ROW(L$189)-ROW(X24)+1,0)</f>
        <v>SL</v>
      </c>
      <c r="Y24" s="76">
        <f t="shared" ref="Y24" si="15">MIN(L24:U24)</f>
        <v>65.172413793103445</v>
      </c>
      <c r="Z24" s="18" t="str">
        <f>HLOOKUP(AA24,$L24:$U218,ROW(N$189)-ROW(Z24)+1,0)</f>
        <v>SH</v>
      </c>
      <c r="AA24" s="76">
        <f t="shared" ref="AA24" si="16">MAX(L24:U24)</f>
        <v>88.626126126126124</v>
      </c>
    </row>
    <row r="25" spans="1:29" x14ac:dyDescent="0.35">
      <c r="A25" t="s">
        <v>929</v>
      </c>
      <c r="H25"/>
      <c r="X25" s="18"/>
      <c r="Y25" s="76"/>
      <c r="Z25" s="18"/>
      <c r="AA25" s="76"/>
    </row>
    <row r="26" spans="1:29" x14ac:dyDescent="0.35">
      <c r="A26" t="str">
        <f>"   "&amp;[8]Tabelle2!A4</f>
        <v xml:space="preserve">   Chemie</v>
      </c>
      <c r="B26" s="9">
        <f>[8]Tabelle2!Y4</f>
        <v>1.3071895424836601</v>
      </c>
      <c r="C26" s="9" t="str">
        <f>[8]Tabelle2!AC4</f>
        <v>.</v>
      </c>
      <c r="D26" s="9">
        <f>[8]Tabelle2!AH4</f>
        <v>1.1330527678860474</v>
      </c>
      <c r="E26" s="9">
        <f>[8]Tabelle2!AI4</f>
        <v>10.583941605839415</v>
      </c>
      <c r="F26" s="9">
        <f>[8]Tabelle2!AK4</f>
        <v>0.89374379344587895</v>
      </c>
      <c r="G26" s="9">
        <f>[8]Tabelle2!X4</f>
        <v>1.7660910518053377</v>
      </c>
      <c r="H26" s="9" t="s">
        <v>930</v>
      </c>
      <c r="I26" s="9" t="s">
        <v>930</v>
      </c>
      <c r="J26" s="9" t="s">
        <v>930</v>
      </c>
      <c r="K26" s="9" t="s">
        <v>930</v>
      </c>
      <c r="L26" s="9">
        <f>[8]Tabelle2!V4</f>
        <v>0.93659203554947879</v>
      </c>
      <c r="M26" s="9">
        <f>[8]Tabelle2!W4</f>
        <v>2.867504835589942</v>
      </c>
      <c r="N26" s="9">
        <f>[8]Tabelle2!Z4</f>
        <v>1.0781671159029651</v>
      </c>
      <c r="O26" s="9">
        <f>[8]Tabelle2!AA4</f>
        <v>14.137115839243499</v>
      </c>
      <c r="P26" s="9">
        <f>[8]Tabelle2!AB4</f>
        <v>5.7553009350717765</v>
      </c>
      <c r="Q26" s="9">
        <f>[8]Tabelle2!AD4</f>
        <v>3.4080442124654589</v>
      </c>
      <c r="R26" s="9">
        <f>[8]Tabelle2!AE4</f>
        <v>17.697750362844701</v>
      </c>
      <c r="S26" s="9">
        <f>[8]Tabelle2!AF4</f>
        <v>23.373434814632947</v>
      </c>
      <c r="T26" s="9" t="str">
        <f>[8]Tabelle2!AG4</f>
        <v>.</v>
      </c>
      <c r="U26" s="9">
        <f>[8]Tabelle2!AJ4</f>
        <v>2.2522522522522523</v>
      </c>
      <c r="V26" s="9">
        <f>[8]Tabelle2!U4</f>
        <v>5.4043889921245913</v>
      </c>
      <c r="X26" s="18" t="str">
        <f t="shared" ref="X26:X34" si="17">HLOOKUP(Y26,$L26:$U220,ROW(L$189)-ROW(X26)+1,0)</f>
        <v>BW</v>
      </c>
      <c r="Y26" s="76">
        <f t="shared" ref="Y26:Y38" si="18">MIN(L26:U26)</f>
        <v>0.93659203554947879</v>
      </c>
      <c r="Z26" s="18" t="str">
        <f t="shared" ref="Z26:Z34" si="19">HLOOKUP(AA26,$L26:$U220,ROW(N$189)-ROW(Z26)+1,0)</f>
        <v>RP</v>
      </c>
      <c r="AA26" s="76">
        <f t="shared" ref="AA26:AA38" si="20">MAX(L26:U26)</f>
        <v>23.373434814632947</v>
      </c>
    </row>
    <row r="27" spans="1:29" x14ac:dyDescent="0.35">
      <c r="A27" t="str">
        <f>"   "&amp;[8]Tabelle2!A5</f>
        <v xml:space="preserve">   Pharmazeutik</v>
      </c>
      <c r="B27" s="9" t="str">
        <f>[8]Tabelle2!Y5</f>
        <v>.</v>
      </c>
      <c r="C27" s="9">
        <f>[8]Tabelle2!AC5</f>
        <v>8.8495575221238933</v>
      </c>
      <c r="D27" s="9">
        <f>[8]Tabelle2!AH5</f>
        <v>0.19423761735189382</v>
      </c>
      <c r="E27" s="9">
        <f>[8]Tabelle2!AI5</f>
        <v>7.2992700729926998</v>
      </c>
      <c r="F27" s="9" t="str">
        <f>[8]Tabelle2!AK5</f>
        <v>.</v>
      </c>
      <c r="G27" s="9">
        <f>[8]Tabelle2!X5</f>
        <v>19.5447409733124</v>
      </c>
      <c r="H27" s="9" t="s">
        <v>930</v>
      </c>
      <c r="I27" s="9" t="s">
        <v>930</v>
      </c>
      <c r="J27" s="9" t="s">
        <v>930</v>
      </c>
      <c r="K27" s="9" t="s">
        <v>930</v>
      </c>
      <c r="L27" s="9">
        <f>[8]Tabelle2!V5</f>
        <v>6.1733037087677323</v>
      </c>
      <c r="M27" s="9">
        <f>[8]Tabelle2!W5</f>
        <v>4.3713733075435206</v>
      </c>
      <c r="N27" s="9" t="str">
        <f>[8]Tabelle2!Z5</f>
        <v>.</v>
      </c>
      <c r="O27" s="9">
        <f>[8]Tabelle2!AA5</f>
        <v>1.2293144208037825</v>
      </c>
      <c r="P27" s="9">
        <f>[8]Tabelle2!AB5</f>
        <v>19.51797708415646</v>
      </c>
      <c r="Q27" s="9">
        <f>[8]Tabelle2!AD5</f>
        <v>0.12281240405280934</v>
      </c>
      <c r="R27" s="9">
        <f>[8]Tabelle2!AE5</f>
        <v>7.6923076923076925</v>
      </c>
      <c r="S27" s="9">
        <f>[8]Tabelle2!AF5</f>
        <v>18.536705131352811</v>
      </c>
      <c r="T27" s="9" t="str">
        <f>[8]Tabelle2!AG5</f>
        <v>.</v>
      </c>
      <c r="U27" s="9">
        <f>[8]Tabelle2!AJ5</f>
        <v>11.261261261261261</v>
      </c>
      <c r="V27" s="9">
        <f>[8]Tabelle2!U5</f>
        <v>7.1818865587116187</v>
      </c>
      <c r="X27" s="18" t="str">
        <f t="shared" si="17"/>
        <v>NI</v>
      </c>
      <c r="Y27" s="76">
        <f t="shared" si="18"/>
        <v>0.12281240405280934</v>
      </c>
      <c r="Z27" s="18" t="str">
        <f t="shared" si="19"/>
        <v>HE</v>
      </c>
      <c r="AA27" s="76">
        <f t="shared" si="20"/>
        <v>19.51797708415646</v>
      </c>
    </row>
    <row r="28" spans="1:29" x14ac:dyDescent="0.35">
      <c r="A28" t="str">
        <f>"   "&amp;[8]Tabelle2!A6</f>
        <v xml:space="preserve">   DV-Geräten,elektronischen und optischen Erzeugnissen</v>
      </c>
      <c r="B28" s="9">
        <f>[8]Tabelle2!Y6</f>
        <v>7.18954248366013</v>
      </c>
      <c r="C28" s="9">
        <f>[8]Tabelle2!AC6</f>
        <v>6.6371681415929213</v>
      </c>
      <c r="D28" s="9">
        <f>[8]Tabelle2!AH6</f>
        <v>15.215280025898348</v>
      </c>
      <c r="E28" s="9">
        <f>[8]Tabelle2!AI6</f>
        <v>13.503649635036496</v>
      </c>
      <c r="F28" s="9">
        <f>[8]Tabelle2!AK6</f>
        <v>29.791459781529294</v>
      </c>
      <c r="G28" s="9">
        <f>[8]Tabelle2!X6</f>
        <v>14.364207221350078</v>
      </c>
      <c r="H28" s="9">
        <f>[8]Tabelle2!AM6</f>
        <v>16.059450217019595</v>
      </c>
      <c r="I28" s="9">
        <f>[8]Tabelle2!AN6</f>
        <v>16.913946587537094</v>
      </c>
      <c r="J28" s="9">
        <f>[8]Tabelle2!AO6</f>
        <v>10.613818232943961</v>
      </c>
      <c r="K28" s="9">
        <f>[8]Tabelle2!AP6</f>
        <v>10.498411893288891</v>
      </c>
      <c r="L28" s="9">
        <f>[8]Tabelle2!V6</f>
        <v>9.854725687916595</v>
      </c>
      <c r="M28" s="9">
        <f>[8]Tabelle2!W6</f>
        <v>16.136363636363637</v>
      </c>
      <c r="N28" s="9">
        <f>[8]Tabelle2!Z6</f>
        <v>21.293800539083556</v>
      </c>
      <c r="O28" s="9">
        <f>[8]Tabelle2!AA6</f>
        <v>9.6926713947990546</v>
      </c>
      <c r="P28" s="9">
        <f>[8]Tabelle2!AB6</f>
        <v>6.6772026866851046</v>
      </c>
      <c r="Q28" s="9">
        <f>[8]Tabelle2!AD6</f>
        <v>5.6800736874424311</v>
      </c>
      <c r="R28" s="9">
        <f>[8]Tabelle2!AE6</f>
        <v>9.8965892597968068</v>
      </c>
      <c r="S28" s="9">
        <f>[8]Tabelle2!AF6</f>
        <v>2.11146575006138</v>
      </c>
      <c r="T28" s="9">
        <f>[8]Tabelle2!AG6</f>
        <v>4.4827586206896548</v>
      </c>
      <c r="U28" s="9">
        <f>[8]Tabelle2!AJ6</f>
        <v>13.738738738738739</v>
      </c>
      <c r="V28" s="9">
        <f>[8]Tabelle2!U6</f>
        <v>10.965843730643305</v>
      </c>
      <c r="X28" s="18" t="str">
        <f t="shared" si="17"/>
        <v>RP</v>
      </c>
      <c r="Y28" s="76">
        <f t="shared" si="18"/>
        <v>2.11146575006138</v>
      </c>
      <c r="Z28" s="18" t="str">
        <f t="shared" si="19"/>
        <v>HB</v>
      </c>
      <c r="AA28" s="76">
        <f t="shared" si="20"/>
        <v>21.293800539083556</v>
      </c>
    </row>
    <row r="29" spans="1:29" x14ac:dyDescent="0.35">
      <c r="A29" t="str">
        <f>"   "&amp;[8]Tabelle2!A7</f>
        <v xml:space="preserve">   elektrische Ausrüstungen</v>
      </c>
      <c r="B29" s="9">
        <f>[8]Tabelle2!Y7</f>
        <v>0.65359477124183007</v>
      </c>
      <c r="C29" s="9">
        <f>[8]Tabelle2!AC7</f>
        <v>0.44247787610619471</v>
      </c>
      <c r="D29" s="9">
        <f>[8]Tabelle2!AH7</f>
        <v>18.387827775979282</v>
      </c>
      <c r="E29" s="9">
        <f>[8]Tabelle2!AI7</f>
        <v>3.6496350364963499</v>
      </c>
      <c r="F29" s="9">
        <f>[8]Tabelle2!AK7</f>
        <v>1.8867924528301887</v>
      </c>
      <c r="G29" s="9">
        <f>[8]Tabelle2!X7</f>
        <v>4.2778649921507066</v>
      </c>
      <c r="H29" s="9">
        <f>[8]Tabelle2!AM7</f>
        <v>9.3384190451137705</v>
      </c>
      <c r="I29" s="9">
        <f>[8]Tabelle2!AN7</f>
        <v>11.88921859545005</v>
      </c>
      <c r="J29" s="9" t="s">
        <v>930</v>
      </c>
      <c r="K29" s="9" t="s">
        <v>930</v>
      </c>
      <c r="L29" s="9">
        <f>[8]Tabelle2!V7</f>
        <v>3.9138608784823106</v>
      </c>
      <c r="M29" s="9">
        <f>[8]Tabelle2!W7</f>
        <v>3.8442940038684719</v>
      </c>
      <c r="N29" s="9">
        <f>[8]Tabelle2!Z7</f>
        <v>2.1563342318059302</v>
      </c>
      <c r="O29" s="9" t="str">
        <f>[8]Tabelle2!AA7</f>
        <v>.</v>
      </c>
      <c r="P29" s="9">
        <f>[8]Tabelle2!AB7</f>
        <v>2.3310944290794153</v>
      </c>
      <c r="Q29" s="9">
        <f>[8]Tabelle2!AD7</f>
        <v>1.826834510285539</v>
      </c>
      <c r="R29" s="9">
        <f>[8]Tabelle2!AE7</f>
        <v>8.0460812772133536</v>
      </c>
      <c r="S29" s="9">
        <f>[8]Tabelle2!AF7</f>
        <v>1.1539405843358703</v>
      </c>
      <c r="T29" s="9" t="str">
        <f>[8]Tabelle2!AG7</f>
        <v>.</v>
      </c>
      <c r="U29" s="9">
        <f>[8]Tabelle2!AJ7</f>
        <v>1.4639639639639639</v>
      </c>
      <c r="V29" s="9">
        <f>[8]Tabelle2!U7</f>
        <v>4.7827625873816473</v>
      </c>
      <c r="X29" s="18" t="str">
        <f t="shared" si="17"/>
        <v>RP</v>
      </c>
      <c r="Y29" s="76">
        <f t="shared" si="18"/>
        <v>1.1539405843358703</v>
      </c>
      <c r="Z29" s="18" t="str">
        <f t="shared" si="19"/>
        <v>NW</v>
      </c>
      <c r="AA29" s="76">
        <f t="shared" si="20"/>
        <v>8.0460812772133536</v>
      </c>
    </row>
    <row r="30" spans="1:29" x14ac:dyDescent="0.35">
      <c r="A30" t="str">
        <f>"   "&amp;[8]Tabelle2!A8</f>
        <v xml:space="preserve">   Maschinenbau</v>
      </c>
      <c r="B30" s="9">
        <f>[8]Tabelle2!Y8</f>
        <v>1.9607843137254901</v>
      </c>
      <c r="C30" s="9">
        <f>[8]Tabelle2!AC8</f>
        <v>2.6548672566371683</v>
      </c>
      <c r="D30" s="9">
        <f>[8]Tabelle2!AH8</f>
        <v>6.6364519261897055</v>
      </c>
      <c r="E30" s="9">
        <f>[8]Tabelle2!AI8</f>
        <v>8.7591240875912408</v>
      </c>
      <c r="F30" s="9">
        <f>[8]Tabelle2!AK8</f>
        <v>4.9652432969215488</v>
      </c>
      <c r="G30" s="9">
        <f>[8]Tabelle2!X8</f>
        <v>3.8069073783359499</v>
      </c>
      <c r="H30" s="9">
        <f>[8]Tabelle2!AM8</f>
        <v>5.1427068262527946</v>
      </c>
      <c r="I30" s="9">
        <f>[8]Tabelle2!AN8</f>
        <v>5.8160237388724036</v>
      </c>
      <c r="J30" s="9">
        <f>[8]Tabelle2!AO8</f>
        <v>8.5728345303511375</v>
      </c>
      <c r="K30" s="9">
        <f>[8]Tabelle2!AP8</f>
        <v>8.7194908397038748</v>
      </c>
      <c r="L30" s="9">
        <f>[8]Tabelle2!V8</f>
        <v>9.0787899504358229</v>
      </c>
      <c r="M30" s="9">
        <f>[8]Tabelle2!W8</f>
        <v>8.8588007736943908</v>
      </c>
      <c r="N30" s="9">
        <f>[8]Tabelle2!Z8</f>
        <v>1.3477088948787064</v>
      </c>
      <c r="O30" s="9">
        <f>[8]Tabelle2!AA8</f>
        <v>7.375886524822695</v>
      </c>
      <c r="P30" s="9">
        <f>[8]Tabelle2!AB8</f>
        <v>4.174897932306072</v>
      </c>
      <c r="Q30" s="9">
        <f>[8]Tabelle2!AD8</f>
        <v>7.5376112987411732</v>
      </c>
      <c r="R30" s="9">
        <f>[8]Tabelle2!AE8</f>
        <v>11.447750362844703</v>
      </c>
      <c r="S30" s="9">
        <f>[8]Tabelle2!AF8</f>
        <v>6.1134299042474831</v>
      </c>
      <c r="T30" s="9">
        <f>[8]Tabelle2!AG8</f>
        <v>11.724137931034482</v>
      </c>
      <c r="U30" s="9">
        <f>[8]Tabelle2!AJ8</f>
        <v>24.54954954954955</v>
      </c>
      <c r="V30" s="9">
        <f>[8]Tabelle2!U8</f>
        <v>8.4185027873639502</v>
      </c>
      <c r="X30" s="18" t="str">
        <f t="shared" si="17"/>
        <v>HB</v>
      </c>
      <c r="Y30" s="76">
        <f t="shared" si="18"/>
        <v>1.3477088948787064</v>
      </c>
      <c r="Z30" s="18" t="str">
        <f t="shared" si="19"/>
        <v>SH</v>
      </c>
      <c r="AA30" s="76">
        <f t="shared" si="20"/>
        <v>24.54954954954955</v>
      </c>
    </row>
    <row r="31" spans="1:29" x14ac:dyDescent="0.35">
      <c r="A31" t="str">
        <f>"   "&amp;[8]Tabelle2!A9</f>
        <v xml:space="preserve">   Kraftwagenbau/-teile</v>
      </c>
      <c r="B31" s="9" t="str">
        <f>[8]Tabelle2!Y9</f>
        <v>.</v>
      </c>
      <c r="C31" s="9" t="str">
        <f>[8]Tabelle2!AC9</f>
        <v>.</v>
      </c>
      <c r="D31" s="9">
        <f>[8]Tabelle2!AH9</f>
        <v>0.32372936225315635</v>
      </c>
      <c r="E31" s="9">
        <f>[8]Tabelle2!AI9</f>
        <v>6.9343065693430654</v>
      </c>
      <c r="F31" s="9">
        <f>[8]Tabelle2!AK9</f>
        <v>12.115193644488579</v>
      </c>
      <c r="G31" s="9">
        <f>[8]Tabelle2!X9</f>
        <v>4.78806907378336</v>
      </c>
      <c r="H31" s="9" t="s">
        <v>930</v>
      </c>
      <c r="I31" s="9" t="s">
        <v>930</v>
      </c>
      <c r="J31" s="9" t="s">
        <v>930</v>
      </c>
      <c r="K31" s="9" t="s">
        <v>930</v>
      </c>
      <c r="L31" s="9">
        <f>[8]Tabelle2!V9</f>
        <v>47.376516834729102</v>
      </c>
      <c r="M31" s="9">
        <f>[8]Tabelle2!W9</f>
        <v>39.777562862669249</v>
      </c>
      <c r="N31" s="9">
        <f>[8]Tabelle2!Z9</f>
        <v>8.8948787061994601</v>
      </c>
      <c r="O31" s="9">
        <f>[8]Tabelle2!AA9</f>
        <v>0.18912529550827423</v>
      </c>
      <c r="P31" s="9">
        <f>[8]Tabelle2!AB9</f>
        <v>25.404978269458709</v>
      </c>
      <c r="Q31" s="9">
        <f>[8]Tabelle2!AD9</f>
        <v>54.958550813632179</v>
      </c>
      <c r="R31" s="9">
        <f>[8]Tabelle2!AE9</f>
        <v>17.66146589259797</v>
      </c>
      <c r="S31" s="9">
        <f>[8]Tabelle2!AF9</f>
        <v>9.1824208200343733</v>
      </c>
      <c r="T31" s="9">
        <f>[8]Tabelle2!AG9</f>
        <v>17.931034482758619</v>
      </c>
      <c r="U31" s="9" t="str">
        <f>[8]Tabelle2!AJ9</f>
        <v>.</v>
      </c>
      <c r="V31" s="9">
        <f>[8]Tabelle2!U9</f>
        <v>33.565613662507744</v>
      </c>
      <c r="X31" s="18" t="str">
        <f t="shared" si="17"/>
        <v>HH</v>
      </c>
      <c r="Y31" s="76">
        <f t="shared" si="18"/>
        <v>0.18912529550827423</v>
      </c>
      <c r="Z31" s="18" t="str">
        <f t="shared" si="19"/>
        <v>NI</v>
      </c>
      <c r="AA31" s="76">
        <f t="shared" si="20"/>
        <v>54.958550813632179</v>
      </c>
    </row>
    <row r="32" spans="1:29" x14ac:dyDescent="0.35">
      <c r="A32" t="str">
        <f>"   "&amp;[8]Tabelle2!A10</f>
        <v xml:space="preserve">   sonstiger Fahrzeugbau</v>
      </c>
      <c r="B32" s="9">
        <f>[8]Tabelle2!Y10</f>
        <v>43.790849673202615</v>
      </c>
      <c r="C32" s="9">
        <f>[8]Tabelle2!AC10</f>
        <v>5.3097345132743365</v>
      </c>
      <c r="D32" s="9">
        <f>[8]Tabelle2!AH10</f>
        <v>3.4962771123340888</v>
      </c>
      <c r="E32" s="9">
        <f>[8]Tabelle2!AI10</f>
        <v>1.0948905109489051</v>
      </c>
      <c r="F32" s="9" t="str">
        <f>[8]Tabelle2!AK10</f>
        <v>.</v>
      </c>
      <c r="G32" s="9">
        <f>[8]Tabelle2!X10</f>
        <v>3.2574568288854002</v>
      </c>
      <c r="H32" s="9" t="s">
        <v>930</v>
      </c>
      <c r="I32" s="9" t="s">
        <v>930</v>
      </c>
      <c r="J32" s="9" t="s">
        <v>930</v>
      </c>
      <c r="K32" s="9" t="s">
        <v>930</v>
      </c>
      <c r="L32" s="9">
        <f>[8]Tabelle2!V10</f>
        <v>0.38625875918646385</v>
      </c>
      <c r="M32" s="9">
        <f>[8]Tabelle2!W10</f>
        <v>3.2591876208897488</v>
      </c>
      <c r="N32" s="9">
        <f>[8]Tabelle2!Z10</f>
        <v>32.345013477088948</v>
      </c>
      <c r="O32" s="9" t="str">
        <f>[8]Tabelle2!AA10</f>
        <v>.</v>
      </c>
      <c r="P32" s="9">
        <f>[8]Tabelle2!AB10</f>
        <v>2.3047543790333203</v>
      </c>
      <c r="Q32" s="9">
        <f>[8]Tabelle2!AD10</f>
        <v>1.934295363831747</v>
      </c>
      <c r="R32" s="9">
        <f>[8]Tabelle2!AE10</f>
        <v>0.41727140783744554</v>
      </c>
      <c r="S32" s="9">
        <f>[8]Tabelle2!AF10</f>
        <v>0.66290203780996815</v>
      </c>
      <c r="T32" s="9">
        <f>[8]Tabelle2!AG10</f>
        <v>1.9999999999999999E-7</v>
      </c>
      <c r="U32" s="9">
        <f>[8]Tabelle2!AJ10</f>
        <v>6.531531531531531</v>
      </c>
      <c r="V32" s="9">
        <f>[8]Tabelle2!U10</f>
        <v>2.4179276170250419</v>
      </c>
      <c r="X32" s="18" t="str">
        <f t="shared" si="17"/>
        <v>SL</v>
      </c>
      <c r="Y32" s="76">
        <f t="shared" si="18"/>
        <v>1.9999999999999999E-7</v>
      </c>
      <c r="Z32" s="18" t="str">
        <f t="shared" si="19"/>
        <v>HB</v>
      </c>
      <c r="AA32" s="76">
        <f t="shared" si="20"/>
        <v>32.345013477088948</v>
      </c>
    </row>
    <row r="33" spans="1:27" x14ac:dyDescent="0.35">
      <c r="A33" t="str">
        <f>[8]Tabelle2!A11</f>
        <v>IuK</v>
      </c>
      <c r="B33" s="9">
        <f>[8]Tabelle2!Y11</f>
        <v>15.250544662309368</v>
      </c>
      <c r="C33" s="9">
        <f>[8]Tabelle2!AC11</f>
        <v>7.9646017699115044</v>
      </c>
      <c r="D33" s="9">
        <f>[8]Tabelle2!AH11</f>
        <v>25.801230171576563</v>
      </c>
      <c r="E33" s="9">
        <f>[8]Tabelle2!AI11</f>
        <v>5.8394160583941606</v>
      </c>
      <c r="F33" s="9">
        <f>[8]Tabelle2!AK11</f>
        <v>4.3694141012909631</v>
      </c>
      <c r="G33" s="9">
        <f>[8]Tabelle2!X11</f>
        <v>26.609105180533753</v>
      </c>
      <c r="H33" s="9">
        <f>[8]Tabelle2!AM11</f>
        <v>21.346836774957254</v>
      </c>
      <c r="I33" s="9">
        <f>[8]Tabelle2!AN11</f>
        <v>18.694362017804153</v>
      </c>
      <c r="J33" s="9">
        <f>[8]Tabelle2!AO11</f>
        <v>7.8417358906163956</v>
      </c>
      <c r="K33" s="9">
        <f>[8]Tabelle2!AP11</f>
        <v>7.2642295569001121</v>
      </c>
      <c r="L33" s="9">
        <f>[8]Tabelle2!V11</f>
        <v>11.297214151427108</v>
      </c>
      <c r="M33" s="9">
        <f>[8]Tabelle2!W11</f>
        <v>5.4352030947775631</v>
      </c>
      <c r="N33" s="9">
        <f>[8]Tabelle2!Z11</f>
        <v>14.285714285714285</v>
      </c>
      <c r="O33" s="9">
        <f>[8]Tabelle2!AA11</f>
        <v>3.0260047281323876</v>
      </c>
      <c r="P33" s="9">
        <f>[8]Tabelle2!AB11</f>
        <v>2.3442644541024626</v>
      </c>
      <c r="Q33" s="9">
        <f>[8]Tabelle2!AD11</f>
        <v>2.5483573840957936</v>
      </c>
      <c r="R33" s="9">
        <f>[8]Tabelle2!AE11</f>
        <v>8.0732946298984025</v>
      </c>
      <c r="S33" s="9">
        <f>[8]Tabelle2!AF11</f>
        <v>3.7564448809231523</v>
      </c>
      <c r="T33" s="9">
        <f>[8]Tabelle2!AG11</f>
        <v>18.275862068965516</v>
      </c>
      <c r="U33" s="9">
        <f>[8]Tabelle2!AJ11</f>
        <v>3.2657657657657655</v>
      </c>
      <c r="V33" s="9">
        <f>[8]Tabelle2!U11</f>
        <v>8.4472613043093538</v>
      </c>
      <c r="X33" s="18" t="str">
        <f t="shared" si="17"/>
        <v>HE</v>
      </c>
      <c r="Y33" s="76">
        <f t="shared" si="18"/>
        <v>2.3442644541024626</v>
      </c>
      <c r="Z33" s="18" t="str">
        <f t="shared" si="19"/>
        <v>SL</v>
      </c>
      <c r="AA33" s="76">
        <f t="shared" si="20"/>
        <v>18.275862068965516</v>
      </c>
    </row>
    <row r="34" spans="1:27" x14ac:dyDescent="0.35">
      <c r="A34" t="str">
        <f>[8]Tabelle2!A12</f>
        <v>Freiberufliche,wiss./techn. Dienste</v>
      </c>
      <c r="B34" s="9">
        <f>[8]Tabelle2!Y12</f>
        <v>8.7145969498910674</v>
      </c>
      <c r="C34" s="9">
        <f>[8]Tabelle2!AC12</f>
        <v>38.495575221238937</v>
      </c>
      <c r="D34" s="9">
        <f>[8]Tabelle2!AH12</f>
        <v>23.27614114600194</v>
      </c>
      <c r="E34" s="9">
        <f>[8]Tabelle2!AI12</f>
        <v>21.897810218978105</v>
      </c>
      <c r="F34" s="9">
        <f>[8]Tabelle2!AK12</f>
        <v>11.717974180734856</v>
      </c>
      <c r="G34" s="9">
        <f>[8]Tabelle2!X12</f>
        <v>12.755102040816327</v>
      </c>
      <c r="H34" s="9">
        <f>[8]Tabelle2!AM12</f>
        <v>17.742996185716166</v>
      </c>
      <c r="I34" s="9">
        <f>[8]Tabelle2!AN12</f>
        <v>20.257171117705241</v>
      </c>
      <c r="J34" s="9">
        <f>[8]Tabelle2!AO12</f>
        <v>8.8118475471874955</v>
      </c>
      <c r="K34" s="9">
        <f>[8]Tabelle2!AP12</f>
        <v>8.6905063826189863</v>
      </c>
      <c r="L34" s="9">
        <f>[8]Tabelle2!V12</f>
        <v>5.9579559049735087</v>
      </c>
      <c r="M34" s="9">
        <f>[8]Tabelle2!W12</f>
        <v>7.9158607350096704</v>
      </c>
      <c r="N34" s="9">
        <f>[8]Tabelle2!Z12</f>
        <v>8.8948787061994601</v>
      </c>
      <c r="O34" s="9">
        <f>[8]Tabelle2!AA12</f>
        <v>11.442080378250591</v>
      </c>
      <c r="P34" s="9">
        <f>[8]Tabelle2!AB12</f>
        <v>11.089161069406032</v>
      </c>
      <c r="Q34" s="9">
        <f>[8]Tabelle2!AD12</f>
        <v>8.8117899907890695</v>
      </c>
      <c r="R34" s="9">
        <f>[8]Tabelle2!AE12</f>
        <v>8.6447750362844697</v>
      </c>
      <c r="S34" s="9">
        <f>[8]Tabelle2!AF12</f>
        <v>26.884360422293152</v>
      </c>
      <c r="T34" s="9">
        <f>[8]Tabelle2!AG12</f>
        <v>12.758620689655173</v>
      </c>
      <c r="U34" s="9">
        <f>[8]Tabelle2!AJ12</f>
        <v>4.5045045045045047</v>
      </c>
      <c r="V34" s="9">
        <f>[8]Tabelle2!U12</f>
        <v>9.4527033005928693</v>
      </c>
      <c r="X34" s="18" t="str">
        <f t="shared" si="17"/>
        <v>SH</v>
      </c>
      <c r="Y34" s="76">
        <f t="shared" si="18"/>
        <v>4.5045045045045047</v>
      </c>
      <c r="Z34" s="18" t="str">
        <f t="shared" si="19"/>
        <v>RP</v>
      </c>
      <c r="AA34" s="76">
        <f t="shared" si="20"/>
        <v>26.884360422293152</v>
      </c>
    </row>
    <row r="35" spans="1:27" x14ac:dyDescent="0.35">
      <c r="B35" s="9"/>
      <c r="C35" s="9"/>
      <c r="D35" s="9"/>
      <c r="E35" s="9"/>
      <c r="F35" s="9"/>
      <c r="G35" s="9"/>
      <c r="H35" s="9"/>
      <c r="I35" s="9"/>
      <c r="J35" s="9"/>
      <c r="K35" s="9"/>
      <c r="L35" s="9"/>
      <c r="M35" s="9"/>
      <c r="N35" s="9"/>
      <c r="O35" s="9"/>
      <c r="P35" s="9"/>
      <c r="Q35" s="9"/>
      <c r="R35" s="9"/>
      <c r="S35" s="9"/>
      <c r="T35" s="9"/>
      <c r="U35" s="9"/>
      <c r="V35" s="9"/>
      <c r="X35" s="18"/>
      <c r="Y35" s="76"/>
      <c r="Z35" s="18"/>
      <c r="AA35" s="76"/>
    </row>
    <row r="36" spans="1:27" x14ac:dyDescent="0.35">
      <c r="A36" t="str">
        <f>[8]Tabelle2!B16</f>
        <v>Spitzentechnologie</v>
      </c>
      <c r="B36" s="9">
        <f>[8]Tabelle2!Y16</f>
        <v>42.701525054466231</v>
      </c>
      <c r="C36" s="9">
        <f>[8]Tabelle2!AC16</f>
        <v>55.309734513274336</v>
      </c>
      <c r="D36" s="9">
        <f>[8]Tabelle2!AH16</f>
        <v>23.049530592424734</v>
      </c>
      <c r="E36" s="9">
        <f>[8]Tabelle2!AI16</f>
        <v>38.686131386861319</v>
      </c>
      <c r="F36" s="9">
        <f>[8]Tabelle2!AK16</f>
        <v>40.913604766633568</v>
      </c>
      <c r="G36" s="9">
        <f>[8]Tabelle2!X16</f>
        <v>44.30926216640502</v>
      </c>
      <c r="H36" s="9">
        <f>[8]Tabelle2!AM16</f>
        <v>35.249243719584371</v>
      </c>
      <c r="I36" s="9">
        <f>[8]Tabelle2!AN16</f>
        <v>30.682492581602371</v>
      </c>
      <c r="J36" s="9">
        <f>[8]Tabelle2!AO16</f>
        <v>25.806376023713838</v>
      </c>
      <c r="K36" s="9">
        <f>[8]Tabelle2!AP16</f>
        <v>25.237008320954558</v>
      </c>
      <c r="L36" s="9">
        <f>[8]Tabelle2!V16</f>
        <v>18.950606733891643</v>
      </c>
      <c r="M36" s="9">
        <f>[8]Tabelle2!W16</f>
        <v>28.970019342359766</v>
      </c>
      <c r="N36" s="9">
        <f>[8]Tabelle2!Z16</f>
        <v>60.916442048517517</v>
      </c>
      <c r="O36" s="9">
        <f>[8]Tabelle2!AA16</f>
        <v>38.203309692671397</v>
      </c>
      <c r="P36" s="9">
        <f>[8]Tabelle2!AB16</f>
        <v>31.779270380613724</v>
      </c>
      <c r="Q36" s="9">
        <f>[8]Tabelle2!AD16</f>
        <v>10.884249309180227</v>
      </c>
      <c r="R36" s="9">
        <f>[8]Tabelle2!AE16</f>
        <v>26.932148040638609</v>
      </c>
      <c r="S36" s="9">
        <f>[8]Tabelle2!AF16</f>
        <v>46.992388902528845</v>
      </c>
      <c r="T36" s="9">
        <f>[8]Tabelle2!AG16</f>
        <v>18.275862068965516</v>
      </c>
      <c r="U36" s="9">
        <f>[8]Tabelle2!AJ16</f>
        <v>30.405405405405407</v>
      </c>
      <c r="V36" s="9">
        <f>[8]Tabelle2!U16</f>
        <v>26.078444385452613</v>
      </c>
      <c r="X36" s="18" t="str">
        <f>HLOOKUP(Y36,$L36:$U230,ROW(L$189)-ROW(X36)+1,0)</f>
        <v>NI</v>
      </c>
      <c r="Y36" s="76">
        <f t="shared" si="18"/>
        <v>10.884249309180227</v>
      </c>
      <c r="Z36" s="18" t="str">
        <f>HLOOKUP(AA36,$L36:$U230,ROW(N$189)-ROW(Z36)+1,0)</f>
        <v>HB</v>
      </c>
      <c r="AA36" s="76">
        <f t="shared" si="20"/>
        <v>60.916442048517517</v>
      </c>
    </row>
    <row r="37" spans="1:27" x14ac:dyDescent="0.35">
      <c r="A37" t="str">
        <f>[8]Tabelle2!B17</f>
        <v>Höherwertige Technik</v>
      </c>
      <c r="B37" s="9">
        <f>[8]Tabelle2!Y17</f>
        <v>30.501089324618736</v>
      </c>
      <c r="C37" s="9">
        <f>[8]Tabelle2!AC17</f>
        <v>21.238938053097346</v>
      </c>
      <c r="D37" s="9">
        <f>[8]Tabelle2!AH17</f>
        <v>53.253480090644224</v>
      </c>
      <c r="E37" s="9">
        <f>[8]Tabelle2!AI17</f>
        <v>32.846715328467155</v>
      </c>
      <c r="F37" s="9">
        <f>[8]Tabelle2!AK17</f>
        <v>47.666335650446875</v>
      </c>
      <c r="G37" s="9">
        <f>[8]Tabelle2!X17</f>
        <v>29.591836734693878</v>
      </c>
      <c r="H37" s="9">
        <f>[8]Tabelle2!AM17</f>
        <v>41.523082993555178</v>
      </c>
      <c r="I37" s="9">
        <f>[8]Tabelle2!AN17</f>
        <v>47.537091988130562</v>
      </c>
      <c r="J37" s="9">
        <f>[8]Tabelle2!AO17</f>
        <v>60.022729669248164</v>
      </c>
      <c r="K37" s="9">
        <f>[8]Tabelle2!AP17</f>
        <v>60.959143992367423</v>
      </c>
      <c r="L37" s="9">
        <f>[8]Tabelle2!V17</f>
        <v>71.98427619210392</v>
      </c>
      <c r="M37" s="9">
        <f>[8]Tabelle2!W17</f>
        <v>59.748549323017407</v>
      </c>
      <c r="N37" s="9">
        <f>[8]Tabelle2!Z17</f>
        <v>28.571428571428569</v>
      </c>
      <c r="O37" s="9">
        <f>[8]Tabelle2!AA17</f>
        <v>17.730496453900709</v>
      </c>
      <c r="P37" s="9">
        <f>[8]Tabelle2!AB17</f>
        <v>45.225865929145264</v>
      </c>
      <c r="Q37" s="9">
        <f>[8]Tabelle2!AD17</f>
        <v>78.738102548357375</v>
      </c>
      <c r="R37" s="9">
        <f>[8]Tabelle2!AE17</f>
        <v>52.11357039187228</v>
      </c>
      <c r="S37" s="9">
        <f>[8]Tabelle2!AF17</f>
        <v>42.180211146575012</v>
      </c>
      <c r="T37" s="9">
        <f>[8]Tabelle2!AG17</f>
        <v>51.724137931034484</v>
      </c>
      <c r="U37" s="9">
        <f>[8]Tabelle2!AJ17</f>
        <v>45.495495495495497</v>
      </c>
      <c r="V37" s="9">
        <f>[8]Tabelle2!U17</f>
        <v>59.322183877532964</v>
      </c>
      <c r="X37" s="18" t="str">
        <f>HLOOKUP(Y37,$L37:$U231,ROW(L$189)-ROW(X37)+1,0)</f>
        <v>HH</v>
      </c>
      <c r="Y37" s="76">
        <f t="shared" si="18"/>
        <v>17.730496453900709</v>
      </c>
      <c r="Z37" s="18" t="str">
        <f>HLOOKUP(AA37,$L37:$U231,ROW(N$189)-ROW(Z37)+1,0)</f>
        <v>NI</v>
      </c>
      <c r="AA37" s="76">
        <f t="shared" si="20"/>
        <v>78.738102548357375</v>
      </c>
    </row>
    <row r="38" spans="1:27" x14ac:dyDescent="0.35">
      <c r="A38" t="str">
        <f>[8]Tabelle2!A18</f>
        <v>sonstige</v>
      </c>
      <c r="B38" s="9">
        <f>[8]Tabelle2!Y18</f>
        <v>26.579520697167759</v>
      </c>
      <c r="C38" s="9">
        <f>[8]Tabelle2!AC18</f>
        <v>23.451327433628318</v>
      </c>
      <c r="D38" s="9">
        <f>[8]Tabelle2!AH18</f>
        <v>23.72936225315636</v>
      </c>
      <c r="E38" s="9">
        <f>[8]Tabelle2!AI18</f>
        <v>28.467153284671532</v>
      </c>
      <c r="F38" s="9">
        <f>[8]Tabelle2!AK18</f>
        <v>11.420059582919563</v>
      </c>
      <c r="G38" s="9">
        <f>[8]Tabelle2!X18</f>
        <v>26.098901098901102</v>
      </c>
      <c r="H38" s="9">
        <f>[8]Tabelle2!AM18</f>
        <v>23.227673286860451</v>
      </c>
      <c r="I38" s="9">
        <f>[8]Tabelle2!AN18</f>
        <v>21.780415430267063</v>
      </c>
      <c r="J38" s="9">
        <f>[8]Tabelle2!AO18</f>
        <v>14.17206593947347</v>
      </c>
      <c r="K38" s="9">
        <f>[8]Tabelle2!AP18</f>
        <v>13.805055372389891</v>
      </c>
      <c r="L38" s="9">
        <f>[8]Tabelle2!V18</f>
        <v>9.0651170740044424</v>
      </c>
      <c r="M38" s="9">
        <f>[8]Tabelle2!W18</f>
        <v>11.281431334622823</v>
      </c>
      <c r="N38" s="9">
        <f>[8]Tabelle2!Z18</f>
        <v>10.512129380053908</v>
      </c>
      <c r="O38" s="9">
        <f>[8]Tabelle2!AA18</f>
        <v>44.066193853427897</v>
      </c>
      <c r="P38" s="9">
        <f>[8]Tabelle2!AB18</f>
        <v>22.994863690241012</v>
      </c>
      <c r="Q38" s="9">
        <f>[8]Tabelle2!AD18</f>
        <v>10.39299969296899</v>
      </c>
      <c r="R38" s="9">
        <f>[8]Tabelle2!AE18</f>
        <v>20.954281567489115</v>
      </c>
      <c r="S38" s="9">
        <f>[8]Tabelle2!AF18</f>
        <v>10.827399950896146</v>
      </c>
      <c r="T38" s="9">
        <f>[8]Tabelle2!AG18</f>
        <v>30.344827586206897</v>
      </c>
      <c r="U38" s="9">
        <f>[8]Tabelle2!AJ18</f>
        <v>23.986486486486484</v>
      </c>
      <c r="V38" s="9">
        <f>[8]Tabelle2!U18</f>
        <v>14.599371737014424</v>
      </c>
      <c r="X38" s="18" t="str">
        <f>HLOOKUP(Y38,$L38:$U232,ROW(L$189)-ROW(X38)+1,0)</f>
        <v>BW</v>
      </c>
      <c r="Y38" s="76">
        <f t="shared" si="18"/>
        <v>9.0651170740044424</v>
      </c>
      <c r="Z38" s="18" t="str">
        <f>HLOOKUP(AA38,$L38:$U232,ROW(N$189)-ROW(Z38)+1,0)</f>
        <v>HH</v>
      </c>
      <c r="AA38" s="76">
        <f t="shared" si="20"/>
        <v>44.066193853427897</v>
      </c>
    </row>
    <row r="39" spans="1:27" x14ac:dyDescent="0.35">
      <c r="H39"/>
      <c r="X39" s="11"/>
      <c r="Y39" s="11"/>
      <c r="Z39" s="11"/>
      <c r="AA39" s="11"/>
    </row>
    <row r="40" spans="1:27" x14ac:dyDescent="0.35">
      <c r="A40" s="4" t="s">
        <v>488</v>
      </c>
      <c r="X40" s="11"/>
      <c r="Y40" s="11"/>
      <c r="Z40" s="11"/>
      <c r="AA40" s="11"/>
    </row>
    <row r="41" spans="1:27" x14ac:dyDescent="0.35">
      <c r="A41">
        <f>[1]FuE!A169</f>
        <v>2019</v>
      </c>
      <c r="B41" s="10">
        <f>[1]FuE!B169</f>
        <v>4.6786202035331952</v>
      </c>
      <c r="C41" s="10">
        <f>[1]FuE!C169</f>
        <v>4.2693301004008903</v>
      </c>
      <c r="D41" s="10">
        <f>[1]FuE!D169</f>
        <v>8.0946732234137215</v>
      </c>
      <c r="E41" s="10">
        <f>[1]FuE!E169</f>
        <v>3.878105401052963</v>
      </c>
      <c r="F41" s="10">
        <f>[1]FuE!F169</f>
        <v>5.9870238143830257</v>
      </c>
      <c r="G41" s="10">
        <f>[1]FuE!G169</f>
        <v>10.392400534326914</v>
      </c>
      <c r="H41" s="16">
        <f>[1]FuE!H169</f>
        <v>6.8430565072915526</v>
      </c>
      <c r="I41" s="10">
        <f>[1]FuE!I169</f>
        <v>5.8242769151276192</v>
      </c>
      <c r="J41" s="10">
        <f>[1]FuE!J169</f>
        <v>9.4976373421863762</v>
      </c>
      <c r="K41" s="10">
        <f>[1]FuE!K169</f>
        <v>9.4494428790983616</v>
      </c>
      <c r="L41" s="10">
        <f>[1]FuE!L169</f>
        <v>16.510303382738091</v>
      </c>
      <c r="M41" s="10">
        <f>[1]FuE!M169</f>
        <v>11.321356667182902</v>
      </c>
      <c r="N41" s="10">
        <f>[1]FuE!N169</f>
        <v>11.347824070316214</v>
      </c>
      <c r="O41" s="10">
        <f>[1]FuE!O169</f>
        <v>10.466778882835984</v>
      </c>
      <c r="P41" s="10">
        <f>[1]FuE!P169</f>
        <v>9.276663475533347</v>
      </c>
      <c r="Q41" s="10">
        <f>[1]FuE!Q169</f>
        <v>7.2909529237891784</v>
      </c>
      <c r="R41" s="10">
        <f>[1]FuE!R169</f>
        <v>6.3916956817080397</v>
      </c>
      <c r="S41" s="10">
        <f>[1]FuE!S169</f>
        <v>6.1284660920905853</v>
      </c>
      <c r="T41" s="10">
        <f>[1]FuE!T169</f>
        <v>5.5726573064891758</v>
      </c>
      <c r="U41" s="10">
        <f>[1]FuE!U169</f>
        <v>4.2591173514662657</v>
      </c>
      <c r="V41" s="10">
        <f>[1]FuE!V169</f>
        <v>8.9424136704551458</v>
      </c>
      <c r="X41" s="18" t="str">
        <f>HLOOKUP(Y41,$L41:$U192,ROW(L$189)-ROW(X41)+1,0)</f>
        <v>SH</v>
      </c>
      <c r="Y41" s="76">
        <f t="shared" ref="Y41:Y44" si="21">MIN(L41:U41)</f>
        <v>4.2591173514662657</v>
      </c>
      <c r="Z41" s="18" t="str">
        <f>HLOOKUP(AA41,$L41:$U192,ROW(N$189)-ROW(Z41)+1,0)</f>
        <v>BW</v>
      </c>
      <c r="AA41" s="76">
        <f t="shared" ref="AA41:AA44" si="22">MAX(L41:U41)</f>
        <v>16.510303382738091</v>
      </c>
    </row>
    <row r="42" spans="1:27" x14ac:dyDescent="0.35">
      <c r="A42">
        <f>[1]FuE!A170</f>
        <v>2020</v>
      </c>
      <c r="B42" s="10">
        <f>[1]FuE!B170</f>
        <v>4.7229365070486464</v>
      </c>
      <c r="C42" s="10">
        <f>[1]FuE!C170</f>
        <v>4.2536637465713261</v>
      </c>
      <c r="D42" s="10">
        <f>[1]FuE!D170</f>
        <v>8.2231240037778974</v>
      </c>
      <c r="E42" s="10">
        <f>[1]FuE!E170</f>
        <v>3.9012203413695166</v>
      </c>
      <c r="F42" s="10">
        <f>[1]FuE!F170</f>
        <v>6.1113685897647665</v>
      </c>
      <c r="G42" s="10">
        <f>[1]FuE!G170</f>
        <v>10.553729070341168</v>
      </c>
      <c r="H42" s="16">
        <f>[1]FuE!H170</f>
        <v>6.9387907171854604</v>
      </c>
      <c r="I42" s="10">
        <f>[1]FuE!I170</f>
        <v>5.8984212127336235</v>
      </c>
      <c r="J42" s="10">
        <f>[1]FuE!J170</f>
        <v>9.4677350628538228</v>
      </c>
      <c r="K42" s="10">
        <f>[1]FuE!K170</f>
        <v>9.4092698776518713</v>
      </c>
      <c r="L42" s="10">
        <f>[1]FuE!L170</f>
        <v>16.364195240485699</v>
      </c>
      <c r="M42" s="10">
        <f>[1]FuE!M170</f>
        <v>11.293450128803501</v>
      </c>
      <c r="N42" s="10">
        <f>[1]FuE!N170</f>
        <v>11.031543546329583</v>
      </c>
      <c r="O42" s="10">
        <f>[1]FuE!O170</f>
        <v>10.622218886971121</v>
      </c>
      <c r="P42" s="10">
        <f>[1]FuE!P170</f>
        <v>9.206091988559999</v>
      </c>
      <c r="Q42" s="10">
        <f>[1]FuE!Q170</f>
        <v>7.2326394603384196</v>
      </c>
      <c r="R42" s="10">
        <f>[1]FuE!R170</f>
        <v>6.4147623516799328</v>
      </c>
      <c r="S42" s="10">
        <f>[1]FuE!S170</f>
        <v>6.0848343940181913</v>
      </c>
      <c r="T42" s="10">
        <f>[1]FuE!T170</f>
        <v>5.5851759290495018</v>
      </c>
      <c r="U42" s="10">
        <f>[1]FuE!U170</f>
        <v>4.1879630771271117</v>
      </c>
      <c r="V42" s="10">
        <f>[1]FuE!V170</f>
        <v>8.9296730636796386</v>
      </c>
      <c r="X42" s="18" t="str">
        <f>HLOOKUP(Y42,$L42:$U193,ROW(L$189)-ROW(X42)+1,0)</f>
        <v>SH</v>
      </c>
      <c r="Y42" s="76">
        <f t="shared" si="21"/>
        <v>4.1879630771271117</v>
      </c>
      <c r="Z42" s="18" t="str">
        <f>HLOOKUP(AA42,$L42:$U193,ROW(N$189)-ROW(Z42)+1,0)</f>
        <v>BW</v>
      </c>
      <c r="AA42" s="76">
        <f t="shared" si="22"/>
        <v>16.364195240485699</v>
      </c>
    </row>
    <row r="43" spans="1:27" x14ac:dyDescent="0.35">
      <c r="A43">
        <f>[1]FuE!A171</f>
        <v>2021</v>
      </c>
      <c r="B43" s="10">
        <f>[1]FuE!B171</f>
        <v>4.7465943315316039</v>
      </c>
      <c r="C43" s="10">
        <f>[1]FuE!C171</f>
        <v>4.5767865998762094</v>
      </c>
      <c r="D43" s="10">
        <f>[1]FuE!D171</f>
        <v>8.5027713538989911</v>
      </c>
      <c r="E43" s="10">
        <f>[1]FuE!E171</f>
        <v>4.1125645244374418</v>
      </c>
      <c r="F43" s="10">
        <f>[1]FuE!F171</f>
        <v>6.628185129381186</v>
      </c>
      <c r="G43" s="10">
        <f>[1]FuE!G171</f>
        <v>10.767154479324841</v>
      </c>
      <c r="H43" s="16">
        <f>[1]FuE!H171</f>
        <v>7.1901888315565348</v>
      </c>
      <c r="I43" s="10">
        <f>[1]FuE!I171</f>
        <v>6.1593183080997553</v>
      </c>
      <c r="J43" s="10">
        <f>[1]FuE!J171</f>
        <v>9.725138618349817</v>
      </c>
      <c r="K43" s="10">
        <f>[1]FuE!K171</f>
        <v>9.6691407796168551</v>
      </c>
      <c r="L43" s="10">
        <f>[1]FuE!L171</f>
        <v>16.732969393613566</v>
      </c>
      <c r="M43" s="10">
        <f>[1]FuE!M171</f>
        <v>11.729913930878892</v>
      </c>
      <c r="N43" s="10">
        <f>[1]FuE!N171</f>
        <v>11.554234666186813</v>
      </c>
      <c r="O43" s="10">
        <f>[1]FuE!O171</f>
        <v>11.01794126066679</v>
      </c>
      <c r="P43" s="10">
        <f>[1]FuE!P171</f>
        <v>9.0905083302683529</v>
      </c>
      <c r="Q43" s="10">
        <f>[1]FuE!Q171</f>
        <v>7.5013737533688909</v>
      </c>
      <c r="R43" s="10">
        <f>[1]FuE!R171</f>
        <v>6.4954147695246949</v>
      </c>
      <c r="S43" s="10">
        <f>[1]FuE!S171</f>
        <v>6.7625757257955064</v>
      </c>
      <c r="T43" s="10">
        <f>[1]FuE!T171</f>
        <v>5.8333699521026494</v>
      </c>
      <c r="U43" s="10">
        <f>[1]FuE!U171</f>
        <v>4.3661666538587856</v>
      </c>
      <c r="V43" s="10">
        <f>[1]FuE!V171</f>
        <v>9.1890062239699368</v>
      </c>
      <c r="X43" s="18" t="str">
        <f>HLOOKUP(Y43,$L43:$U194,ROW(L$189)-ROW(X43)+1,0)</f>
        <v>SH</v>
      </c>
      <c r="Y43" s="76">
        <f t="shared" si="21"/>
        <v>4.3661666538587856</v>
      </c>
      <c r="Z43" s="18" t="str">
        <f>HLOOKUP(AA43,$L43:$U194,ROW(N$189)-ROW(Z43)+1,0)</f>
        <v>BW</v>
      </c>
      <c r="AA43" s="76">
        <f t="shared" si="22"/>
        <v>16.732969393613566</v>
      </c>
    </row>
    <row r="44" spans="1:27" x14ac:dyDescent="0.35">
      <c r="A44">
        <f>[1]FuE!A172</f>
        <v>2022</v>
      </c>
      <c r="B44" s="10">
        <f>[1]FuE!B172</f>
        <v>4.9280483566971354</v>
      </c>
      <c r="C44" s="10">
        <f>[1]FuE!C172</f>
        <v>4.7232253757198128</v>
      </c>
      <c r="D44" s="10">
        <f>[1]FuE!D172</f>
        <v>8.6188357866934986</v>
      </c>
      <c r="E44" s="10">
        <f>[1]FuE!E172</f>
        <v>4.2135572594085895</v>
      </c>
      <c r="F44" s="10">
        <f>[1]FuE!F172</f>
        <v>6.8365603523126079</v>
      </c>
      <c r="G44" s="10">
        <f>[1]FuE!G172</f>
        <v>10.935165121494411</v>
      </c>
      <c r="H44" s="16">
        <f>[1]FuE!H172</f>
        <v>7.3471574987101231</v>
      </c>
      <c r="I44" s="10">
        <f>[1]FuE!I172</f>
        <v>6.305238232738704</v>
      </c>
      <c r="J44" s="10">
        <f>[1]FuE!J172</f>
        <v>10.075786367587401</v>
      </c>
      <c r="K44" s="10">
        <f>[1]FuE!K172</f>
        <v>10.029409976136956</v>
      </c>
      <c r="L44" s="10">
        <f>[1]FuE!L172</f>
        <v>17.3336783378146</v>
      </c>
      <c r="M44" s="10">
        <f>[1]FuE!M172</f>
        <v>12.231121047417684</v>
      </c>
      <c r="N44" s="10">
        <f>[1]FuE!N172</f>
        <v>11.702413604742237</v>
      </c>
      <c r="O44" s="10">
        <f>[1]FuE!O172</f>
        <v>11.403126936128917</v>
      </c>
      <c r="P44" s="10">
        <f>[1]FuE!P172</f>
        <v>9.4550626722375331</v>
      </c>
      <c r="Q44" s="10">
        <f>[1]FuE!Q172</f>
        <v>7.7243069416778098</v>
      </c>
      <c r="R44" s="10">
        <f>[1]FuE!R172</f>
        <v>6.7120062991811995</v>
      </c>
      <c r="S44" s="10">
        <f>[1]FuE!S172</f>
        <v>7.0921116769257502</v>
      </c>
      <c r="T44" s="10">
        <f>[1]FuE!T172</f>
        <v>6.066018869630267</v>
      </c>
      <c r="U44" s="10">
        <f>[1]FuE!U172</f>
        <v>4.481372722787218</v>
      </c>
      <c r="V44" s="10">
        <f>[1]FuE!V172</f>
        <v>9.5106101711755695</v>
      </c>
      <c r="X44" s="18" t="str">
        <f>HLOOKUP(Y44,$L44:$U195,ROW(L$189)-ROW(X44)+1,0)</f>
        <v>SH</v>
      </c>
      <c r="Y44" s="76">
        <f t="shared" si="21"/>
        <v>4.481372722787218</v>
      </c>
      <c r="Z44" s="18" t="str">
        <f>HLOOKUP(AA44,$L44:$U195,ROW(N$189)-ROW(Z44)+1,0)</f>
        <v>BW</v>
      </c>
      <c r="AA44" s="76">
        <f t="shared" si="22"/>
        <v>17.3336783378146</v>
      </c>
    </row>
    <row r="45" spans="1:27" x14ac:dyDescent="0.35">
      <c r="A45">
        <f>A44+1</f>
        <v>2023</v>
      </c>
      <c r="B45" s="10">
        <f>[1]FuE!B173</f>
        <v>4.4418961084189741</v>
      </c>
      <c r="C45" s="10">
        <f>[1]FuE!C173</f>
        <v>3.9960812785938256</v>
      </c>
      <c r="D45" s="10">
        <f>[1]FuE!D173</f>
        <v>7.0364491719327757</v>
      </c>
      <c r="E45" s="10">
        <f>[1]FuE!E173</f>
        <v>3.8371895380703682</v>
      </c>
      <c r="F45" s="10">
        <f>[1]FuE!F173</f>
        <v>6.404327184259631</v>
      </c>
      <c r="G45" s="10">
        <f>[1]FuE!G173</f>
        <v>12.443192363671953</v>
      </c>
      <c r="H45" s="16">
        <f>[1]FuE!H173</f>
        <v>7.0428561653842872</v>
      </c>
      <c r="I45" s="10">
        <f>[1]FuE!I173</f>
        <v>5.4598246144153064</v>
      </c>
      <c r="J45" s="10">
        <f>[1]FuE!J173</f>
        <v>10.671316405405879</v>
      </c>
      <c r="K45" s="10">
        <f>[1]FuE!K173</f>
        <v>10.575133541737912</v>
      </c>
      <c r="L45" s="10">
        <f>[1]FuE!L173</f>
        <v>19.052647454097517</v>
      </c>
      <c r="M45" s="10">
        <f>[1]FuE!M173</f>
        <v>12.344050875348456</v>
      </c>
      <c r="N45" s="10">
        <f>[1]FuE!N173</f>
        <v>11.041079394228033</v>
      </c>
      <c r="O45" s="10">
        <f>[1]FuE!O173</f>
        <v>12.994697459905241</v>
      </c>
      <c r="P45" s="10">
        <f>[1]FuE!P173</f>
        <v>10.360766701214285</v>
      </c>
      <c r="Q45" s="10">
        <f>[1]FuE!Q173</f>
        <v>8.2350900333073138</v>
      </c>
      <c r="R45" s="10">
        <f>[1]FuE!R173</f>
        <v>6.9438168147687422</v>
      </c>
      <c r="S45" s="10">
        <f>[1]FuE!S173</f>
        <v>7.1826603728716476</v>
      </c>
      <c r="T45" s="10">
        <f>[1]FuE!T173</f>
        <v>5.4266221374987778</v>
      </c>
      <c r="U45" s="10">
        <f>[1]FuE!U173</f>
        <v>4.3275452839429747</v>
      </c>
      <c r="V45" s="10">
        <f>[1]FuE!V173</f>
        <v>9.8926994575654099</v>
      </c>
      <c r="X45" s="18" t="str">
        <f t="shared" ref="X45" si="23">HLOOKUP(Y45,$L45:$U196,ROW(L$189)-ROW(X45)+1,0)</f>
        <v>SH</v>
      </c>
      <c r="Y45" s="76">
        <f t="shared" ref="Y45" si="24">MIN(L45:U45)</f>
        <v>4.3275452839429747</v>
      </c>
      <c r="Z45" s="18" t="str">
        <f t="shared" ref="Z45" si="25">HLOOKUP(AA45,$L45:$U196,ROW(N$189)-ROW(Z45)+1,0)</f>
        <v>BW</v>
      </c>
      <c r="AA45" s="76">
        <f t="shared" ref="AA45" si="26">MAX(L45:U45)</f>
        <v>19.052647454097517</v>
      </c>
    </row>
    <row r="46" spans="1:27" x14ac:dyDescent="0.35">
      <c r="A46">
        <f>A45+1</f>
        <v>2024</v>
      </c>
      <c r="B46" s="10"/>
      <c r="C46" s="10"/>
      <c r="D46" s="10"/>
      <c r="E46" s="10"/>
      <c r="F46" s="10"/>
      <c r="G46" s="10"/>
      <c r="H46" s="16"/>
      <c r="I46" s="10"/>
      <c r="J46" s="10"/>
      <c r="K46" s="10"/>
      <c r="L46" s="10"/>
      <c r="M46" s="10"/>
      <c r="N46" s="10"/>
      <c r="O46" s="10"/>
      <c r="P46" s="10"/>
      <c r="Q46" s="10"/>
      <c r="R46" s="10"/>
      <c r="S46" s="10"/>
      <c r="T46" s="10"/>
      <c r="U46" s="10"/>
      <c r="V46" s="10"/>
      <c r="X46" s="18"/>
      <c r="Y46" s="19"/>
      <c r="Z46" s="18"/>
      <c r="AA46" s="19"/>
    </row>
    <row r="47" spans="1:27" x14ac:dyDescent="0.35">
      <c r="A47">
        <f>A46+1</f>
        <v>2025</v>
      </c>
      <c r="B47" s="10"/>
      <c r="C47" s="10"/>
      <c r="D47" s="10"/>
      <c r="E47" s="10"/>
      <c r="F47" s="10"/>
      <c r="G47" s="10"/>
      <c r="H47" s="16"/>
      <c r="I47" s="10"/>
      <c r="J47" s="10"/>
      <c r="K47" s="10"/>
      <c r="L47" s="10"/>
      <c r="M47" s="10"/>
      <c r="N47" s="10"/>
      <c r="O47" s="10"/>
      <c r="P47" s="10"/>
      <c r="Q47" s="10"/>
      <c r="R47" s="10"/>
      <c r="S47" s="10"/>
      <c r="T47" s="10"/>
      <c r="U47" s="10"/>
      <c r="V47" s="10"/>
      <c r="X47" s="11"/>
      <c r="Y47" s="11"/>
      <c r="Z47" s="11"/>
      <c r="AA47" s="11"/>
    </row>
    <row r="48" spans="1:27" x14ac:dyDescent="0.35">
      <c r="A48" t="s">
        <v>967</v>
      </c>
      <c r="B48" s="10"/>
      <c r="C48" s="10"/>
      <c r="D48" s="10"/>
      <c r="E48" s="10"/>
      <c r="F48" s="10"/>
      <c r="G48" s="10"/>
      <c r="H48" s="16"/>
      <c r="I48" s="10"/>
      <c r="J48" s="10"/>
      <c r="K48" s="10"/>
      <c r="L48" s="10"/>
      <c r="M48" s="10"/>
      <c r="N48" s="10"/>
      <c r="O48" s="10"/>
      <c r="P48" s="10"/>
      <c r="Q48" s="10"/>
      <c r="R48" s="10"/>
      <c r="S48" s="10"/>
      <c r="T48" s="10"/>
      <c r="U48" s="10"/>
      <c r="V48" s="10"/>
      <c r="X48" s="11"/>
      <c r="Y48" s="11"/>
      <c r="Z48" s="11"/>
      <c r="AA48" s="11"/>
    </row>
    <row r="49" spans="1:27" x14ac:dyDescent="0.35">
      <c r="B49" s="10"/>
      <c r="C49" s="10"/>
      <c r="D49" s="10"/>
      <c r="E49" s="10"/>
      <c r="F49" s="10"/>
      <c r="G49" s="10"/>
      <c r="H49" s="16"/>
      <c r="I49" s="10"/>
      <c r="J49" s="10"/>
      <c r="K49" s="10"/>
      <c r="L49" s="10"/>
      <c r="M49" s="10"/>
      <c r="N49" s="10"/>
      <c r="O49" s="10"/>
      <c r="P49" s="10"/>
      <c r="Q49" s="10"/>
      <c r="R49" s="10"/>
      <c r="S49" s="10"/>
      <c r="T49" s="10"/>
      <c r="U49" s="10"/>
      <c r="V49" s="10"/>
      <c r="X49" s="11"/>
      <c r="Y49" s="11"/>
      <c r="Z49" s="11"/>
      <c r="AA49" s="11"/>
    </row>
    <row r="50" spans="1:27" x14ac:dyDescent="0.35">
      <c r="A50" s="4" t="s">
        <v>489</v>
      </c>
      <c r="B50" s="10"/>
      <c r="C50" s="10"/>
      <c r="D50" s="10"/>
      <c r="E50" s="10"/>
      <c r="F50" s="10"/>
      <c r="G50" s="10"/>
      <c r="H50" s="16"/>
      <c r="I50" s="10"/>
      <c r="J50" s="10"/>
      <c r="K50" s="10"/>
      <c r="L50" s="10"/>
      <c r="M50" s="10"/>
      <c r="N50" s="10"/>
      <c r="O50" s="10"/>
      <c r="P50" s="10"/>
      <c r="Q50" s="10"/>
      <c r="R50" s="10"/>
      <c r="S50" s="10"/>
      <c r="T50" s="10"/>
      <c r="U50" s="10"/>
      <c r="V50" s="10"/>
      <c r="X50" s="11"/>
      <c r="Y50" s="11"/>
      <c r="Z50" s="11"/>
      <c r="AA50" s="11"/>
    </row>
    <row r="51" spans="1:27" x14ac:dyDescent="0.35">
      <c r="A51">
        <f>[1]FuE!A197</f>
        <v>2019</v>
      </c>
      <c r="B51" s="10">
        <f>[1]FuE!B197</f>
        <v>1.8763341596946603</v>
      </c>
      <c r="C51" s="10">
        <f>[1]FuE!C197</f>
        <v>1.2772969696352254</v>
      </c>
      <c r="D51" s="10">
        <f>[1]FuE!D197</f>
        <v>3.6088288372393991</v>
      </c>
      <c r="E51" s="10">
        <f>[1]FuE!E197</f>
        <v>1.2622330501117545</v>
      </c>
      <c r="F51" s="10">
        <f>[1]FuE!F197</f>
        <v>3.1645228138871175</v>
      </c>
      <c r="G51" s="10">
        <f>[1]FuE!G197</f>
        <v>3.9979183233530247</v>
      </c>
      <c r="H51" s="16">
        <f>[1]FuE!H197</f>
        <v>2.8174164789910683</v>
      </c>
      <c r="I51" s="10">
        <f>[1]FuE!I197</f>
        <v>2.4785732509503102</v>
      </c>
      <c r="J51" s="10">
        <f>[1]FuE!J197</f>
        <v>6.3756305766345696</v>
      </c>
      <c r="K51" s="10">
        <f>[1]FuE!K197</f>
        <v>6.5037008486699666</v>
      </c>
      <c r="L51" s="10">
        <f>[1]FuE!L197</f>
        <v>12.889372233650814</v>
      </c>
      <c r="M51" s="10">
        <f>[1]FuE!M197</f>
        <v>8.3669660833204276</v>
      </c>
      <c r="N51" s="10">
        <f>[1]FuE!N197</f>
        <v>4.3048968564106724</v>
      </c>
      <c r="O51" s="10">
        <f>[1]FuE!O197</f>
        <v>5.5987681043043551</v>
      </c>
      <c r="P51" s="10">
        <f>[1]FuE!P197</f>
        <v>6.7803475481459001</v>
      </c>
      <c r="Q51" s="10">
        <f>[1]FuE!Q197</f>
        <v>4.6189915942275173</v>
      </c>
      <c r="R51" s="10">
        <f>[1]FuE!R197</f>
        <v>3.566175639437434</v>
      </c>
      <c r="S51" s="10">
        <f>[1]FuE!S197</f>
        <v>4.2154332132413561</v>
      </c>
      <c r="T51" s="10">
        <f>[1]FuE!T197</f>
        <v>2.7345085209238733</v>
      </c>
      <c r="U51" s="10">
        <f>[1]FuE!U197</f>
        <v>2.1625978851446375</v>
      </c>
      <c r="V51" s="10">
        <f>[1]FuE!V197</f>
        <v>5.7865954083524311</v>
      </c>
      <c r="X51" s="18" t="str">
        <f>HLOOKUP(Y51,$L51:$U200,ROW(L$189)-ROW(X51)+1,0)</f>
        <v>SH</v>
      </c>
      <c r="Y51" s="76">
        <f t="shared" ref="Y51:Y54" si="27">MIN(L51:U51)</f>
        <v>2.1625978851446375</v>
      </c>
      <c r="Z51" s="18" t="str">
        <f>HLOOKUP(AA51,$L51:$U200,ROW(N$189)-ROW(Z51)+1,0)</f>
        <v>BW</v>
      </c>
      <c r="AA51" s="76">
        <f t="shared" ref="AA51:AA54" si="28">MAX(L51:U51)</f>
        <v>12.889372233650814</v>
      </c>
    </row>
    <row r="52" spans="1:27" x14ac:dyDescent="0.35">
      <c r="A52">
        <f>[1]FuE!A198</f>
        <v>2020</v>
      </c>
      <c r="B52" s="10">
        <f>[1]FuE!B198</f>
        <v>1.8394720986762514</v>
      </c>
      <c r="C52" s="10">
        <f>[1]FuE!C198</f>
        <v>1.2590435867986309</v>
      </c>
      <c r="D52" s="10">
        <f>[1]FuE!D198</f>
        <v>3.5595031222189446</v>
      </c>
      <c r="E52" s="10">
        <f>[1]FuE!E198</f>
        <v>1.2505395846726457</v>
      </c>
      <c r="F52" s="10">
        <f>[1]FuE!F198</f>
        <v>3.1281296635231195</v>
      </c>
      <c r="G52" s="10">
        <f>[1]FuE!G198</f>
        <v>3.9323537484921443</v>
      </c>
      <c r="H52" s="16">
        <f>[1]FuE!H198</f>
        <v>2.7769087241085075</v>
      </c>
      <c r="I52" s="10">
        <f>[1]FuE!I198</f>
        <v>2.4443747636358584</v>
      </c>
      <c r="J52" s="10">
        <f>[1]FuE!J198</f>
        <v>6.2681840976857224</v>
      </c>
      <c r="K52" s="10">
        <f>[1]FuE!K198</f>
        <v>6.3939350254297054</v>
      </c>
      <c r="L52" s="10">
        <f>[1]FuE!L198</f>
        <v>12.661512102494708</v>
      </c>
      <c r="M52" s="10">
        <f>[1]FuE!M198</f>
        <v>8.2222530418294077</v>
      </c>
      <c r="N52" s="10">
        <f>[1]FuE!N198</f>
        <v>4.2314159805172213</v>
      </c>
      <c r="O52" s="10">
        <f>[1]FuE!O198</f>
        <v>5.5037201946674896</v>
      </c>
      <c r="P52" s="10">
        <f>[1]FuE!P198</f>
        <v>6.6666818092437641</v>
      </c>
      <c r="Q52" s="10">
        <f>[1]FuE!Q198</f>
        <v>4.5436088978583955</v>
      </c>
      <c r="R52" s="10">
        <f>[1]FuE!R198</f>
        <v>3.5093537920834135</v>
      </c>
      <c r="S52" s="10">
        <f>[1]FuE!S198</f>
        <v>4.1417531546698587</v>
      </c>
      <c r="T52" s="10">
        <f>[1]FuE!T198</f>
        <v>2.6917833239182465</v>
      </c>
      <c r="U52" s="10">
        <f>[1]FuE!U198</f>
        <v>2.1216111811637677</v>
      </c>
      <c r="V52" s="10">
        <f>[1]FuE!V198</f>
        <v>5.6917577644647057</v>
      </c>
      <c r="X52" s="18" t="str">
        <f>HLOOKUP(Y52,$L52:$U201,ROW(L$189)-ROW(X52)+1,0)</f>
        <v>SH</v>
      </c>
      <c r="Y52" s="76">
        <f t="shared" si="27"/>
        <v>2.1216111811637677</v>
      </c>
      <c r="Z52" s="18" t="str">
        <f>HLOOKUP(AA52,$L52:$U201,ROW(N$189)-ROW(Z52)+1,0)</f>
        <v>BW</v>
      </c>
      <c r="AA52" s="76">
        <f t="shared" si="28"/>
        <v>12.661512102494708</v>
      </c>
    </row>
    <row r="53" spans="1:27" x14ac:dyDescent="0.35">
      <c r="A53">
        <f>[1]FuE!A199</f>
        <v>2021</v>
      </c>
      <c r="B53" s="10">
        <f>[1]FuE!B199</f>
        <v>1.629933980892355</v>
      </c>
      <c r="C53" s="10">
        <f>[1]FuE!C199</f>
        <v>1.3839925879508068</v>
      </c>
      <c r="D53" s="10">
        <f>[1]FuE!D199</f>
        <v>3.800849156087923</v>
      </c>
      <c r="E53" s="10">
        <f>[1]FuE!E199</f>
        <v>1.292707086491351</v>
      </c>
      <c r="F53" s="10">
        <f>[1]FuE!F199</f>
        <v>3.5088435968710634</v>
      </c>
      <c r="G53" s="10">
        <f>[1]FuE!G199</f>
        <v>3.8368278620351908</v>
      </c>
      <c r="H53" s="16">
        <f>[1]FuE!H199</f>
        <v>2.8518202629102483</v>
      </c>
      <c r="I53" s="10">
        <f>[1]FuE!I199</f>
        <v>2.5679440954238877</v>
      </c>
      <c r="J53" s="10">
        <f>[1]FuE!J199</f>
        <v>6.4086934686018644</v>
      </c>
      <c r="K53" s="10">
        <f>[1]FuE!K199</f>
        <v>6.5469052951901956</v>
      </c>
      <c r="L53" s="10">
        <f>[1]FuE!L199</f>
        <v>12.911411353649678</v>
      </c>
      <c r="M53" s="10">
        <f>[1]FuE!M199</f>
        <v>8.4831513745695002</v>
      </c>
      <c r="N53" s="10">
        <f>[1]FuE!N199</f>
        <v>4.523304377606669</v>
      </c>
      <c r="O53" s="10">
        <f>[1]FuE!O199</f>
        <v>5.6696477800934098</v>
      </c>
      <c r="P53" s="10">
        <f>[1]FuE!P199</f>
        <v>6.5495971386932466</v>
      </c>
      <c r="Q53" s="10">
        <f>[1]FuE!Q199</f>
        <v>4.7384794518161328</v>
      </c>
      <c r="R53" s="10">
        <f>[1]FuE!R199</f>
        <v>3.5155723087794613</v>
      </c>
      <c r="S53" s="10">
        <f>[1]FuE!S199</f>
        <v>4.6658194425594397</v>
      </c>
      <c r="T53" s="10">
        <f>[1]FuE!T199</f>
        <v>2.5926088676011778</v>
      </c>
      <c r="U53" s="10">
        <f>[1]FuE!U199</f>
        <v>2.2850869046359592</v>
      </c>
      <c r="V53" s="10">
        <f>[1]FuE!V199</f>
        <v>5.8312246175395037</v>
      </c>
      <c r="X53" s="18" t="str">
        <f>HLOOKUP(Y53,$L53:$U202,ROW(L$189)-ROW(X53)+1,0)</f>
        <v>SH</v>
      </c>
      <c r="Y53" s="76">
        <f t="shared" si="27"/>
        <v>2.2850869046359592</v>
      </c>
      <c r="Z53" s="18" t="str">
        <f>HLOOKUP(AA53,$L53:$U202,ROW(N$189)-ROW(Z53)+1,0)</f>
        <v>BW</v>
      </c>
      <c r="AA53" s="76">
        <f t="shared" si="28"/>
        <v>12.911411353649678</v>
      </c>
    </row>
    <row r="54" spans="1:27" x14ac:dyDescent="0.35">
      <c r="A54">
        <f>[1]FuE!A200</f>
        <v>2022</v>
      </c>
      <c r="B54" s="10">
        <f>[1]FuE!B200</f>
        <v>1.7090444786939385</v>
      </c>
      <c r="C54" s="10">
        <f>[1]FuE!C200</f>
        <v>1.4571788557795045</v>
      </c>
      <c r="D54" s="10">
        <f>[1]FuE!D200</f>
        <v>4.0037308225440613</v>
      </c>
      <c r="E54" s="10">
        <f>[1]FuE!E200</f>
        <v>1.3659154365255595</v>
      </c>
      <c r="F54" s="10">
        <f>[1]FuE!F200</f>
        <v>3.7016154616183825</v>
      </c>
      <c r="G54" s="10">
        <f>[1]FuE!G200</f>
        <v>4.0100059461108648</v>
      </c>
      <c r="H54" s="16">
        <f>[1]FuE!H200</f>
        <v>2.9982261226308311</v>
      </c>
      <c r="I54" s="10">
        <f>[1]FuE!I200</f>
        <v>2.7044160191319548</v>
      </c>
      <c r="J54" s="10">
        <f>[1]FuE!J200</f>
        <v>6.7247452037087525</v>
      </c>
      <c r="K54" s="10">
        <f>[1]FuE!K200</f>
        <v>6.8712461614341667</v>
      </c>
      <c r="L54" s="10">
        <f>[1]FuE!L200</f>
        <v>13.535381093718337</v>
      </c>
      <c r="M54" s="10">
        <f>[1]FuE!M200</f>
        <v>8.895612438108067</v>
      </c>
      <c r="N54" s="10">
        <f>[1]FuE!N200</f>
        <v>4.7601568799729472</v>
      </c>
      <c r="O54" s="10">
        <f>[1]FuE!O200</f>
        <v>5.9352092301937631</v>
      </c>
      <c r="P54" s="10">
        <f>[1]FuE!P200</f>
        <v>6.8768941077590737</v>
      </c>
      <c r="Q54" s="10">
        <f>[1]FuE!Q200</f>
        <v>4.9698451882179766</v>
      </c>
      <c r="R54" s="10">
        <f>[1]FuE!R200</f>
        <v>3.6958235664717018</v>
      </c>
      <c r="S54" s="10">
        <f>[1]FuE!S200</f>
        <v>4.8967650373770137</v>
      </c>
      <c r="T54" s="10">
        <f>[1]FuE!T200</f>
        <v>2.7250392661964988</v>
      </c>
      <c r="U54" s="10">
        <f>[1]FuE!U200</f>
        <v>2.3975703343185488</v>
      </c>
      <c r="V54" s="10">
        <f>[1]FuE!V200</f>
        <v>6.1221287470025798</v>
      </c>
      <c r="X54" s="18" t="str">
        <f>HLOOKUP(Y54,$L54:$U203,ROW(L$189)-ROW(X54)+1,0)</f>
        <v>SH</v>
      </c>
      <c r="Y54" s="76">
        <f t="shared" si="27"/>
        <v>2.3975703343185488</v>
      </c>
      <c r="Z54" s="18" t="str">
        <f>HLOOKUP(AA54,$L54:$U203,ROW(N$189)-ROW(Z54)+1,0)</f>
        <v>BW</v>
      </c>
      <c r="AA54" s="76">
        <f t="shared" si="28"/>
        <v>13.535381093718337</v>
      </c>
    </row>
    <row r="55" spans="1:27" x14ac:dyDescent="0.35">
      <c r="A55">
        <f>A54+1</f>
        <v>2023</v>
      </c>
      <c r="B55" s="10">
        <f>[1]FuE!B201</f>
        <v>1.2989192928733571</v>
      </c>
      <c r="C55" s="10">
        <f>[1]FuE!C201</f>
        <v>0.81291275772092741</v>
      </c>
      <c r="D55" s="10">
        <f>[1]FuE!D201</f>
        <v>2.4336628229501658</v>
      </c>
      <c r="E55" s="10">
        <f>[1]FuE!E201</f>
        <v>1.0566241579953477</v>
      </c>
      <c r="F55" s="10">
        <f>[1]FuE!F201</f>
        <v>3.1986205919172357</v>
      </c>
      <c r="G55" s="10">
        <f>[1]FuE!G201</f>
        <v>5.598723769518565</v>
      </c>
      <c r="H55" s="16">
        <f>[1]FuE!H201</f>
        <v>2.7293421432787168</v>
      </c>
      <c r="I55" s="10">
        <f>[1]FuE!I201</f>
        <v>1.8882238352095562</v>
      </c>
      <c r="J55" s="10">
        <f>[1]FuE!J201</f>
        <v>7.3394810617047748</v>
      </c>
      <c r="K55" s="10">
        <f>[1]FuE!K201</f>
        <v>7.4339747086964119</v>
      </c>
      <c r="L55" s="10">
        <f>[1]FuE!L201</f>
        <v>15.257922619865596</v>
      </c>
      <c r="M55" s="10">
        <f>[1]FuE!M201</f>
        <v>9.060010239844928</v>
      </c>
      <c r="N55" s="10">
        <f>[1]FuE!N201</f>
        <v>3.8014493561992371</v>
      </c>
      <c r="O55" s="10">
        <f>[1]FuE!O201</f>
        <v>7.5320171800561955</v>
      </c>
      <c r="P55" s="10">
        <f>[1]FuE!P201</f>
        <v>7.8064821567950053</v>
      </c>
      <c r="Q55" s="10">
        <f>[1]FuE!Q201</f>
        <v>5.4999405293525481</v>
      </c>
      <c r="R55" s="10">
        <f>[1]FuE!R201</f>
        <v>3.9349740453127318</v>
      </c>
      <c r="S55" s="10">
        <f>[1]FuE!S201</f>
        <v>5.0256761283298745</v>
      </c>
      <c r="T55" s="10">
        <f>[1]FuE!T201</f>
        <v>2.0395490878792932</v>
      </c>
      <c r="U55" s="10">
        <f>[1]FuE!U201</f>
        <v>2.2863015711874413</v>
      </c>
      <c r="V55" s="10">
        <f>[1]FuE!V201</f>
        <v>6.5250422342418517</v>
      </c>
      <c r="X55" s="18" t="str">
        <f t="shared" ref="X55" si="29">HLOOKUP(Y55,$L55:$U204,ROW(L$189)-ROW(X55)+1,0)</f>
        <v>SL</v>
      </c>
      <c r="Y55" s="76">
        <f t="shared" ref="Y55" si="30">MIN(L55:U55)</f>
        <v>2.0395490878792932</v>
      </c>
      <c r="Z55" s="18" t="str">
        <f t="shared" ref="Z55" si="31">HLOOKUP(AA55,$L55:$U204,ROW(N$189)-ROW(Z55)+1,0)</f>
        <v>BW</v>
      </c>
      <c r="AA55" s="76">
        <f t="shared" ref="AA55" si="32">MAX(L55:U55)</f>
        <v>15.257922619865596</v>
      </c>
    </row>
    <row r="56" spans="1:27" x14ac:dyDescent="0.35">
      <c r="A56">
        <f>A55+1</f>
        <v>2024</v>
      </c>
      <c r="B56" s="10"/>
      <c r="C56" s="10"/>
      <c r="D56" s="10"/>
      <c r="E56" s="10"/>
      <c r="F56" s="10"/>
      <c r="G56" s="10"/>
      <c r="H56" s="16"/>
      <c r="I56" s="10"/>
      <c r="J56" s="10"/>
      <c r="K56" s="10"/>
      <c r="L56" s="10"/>
      <c r="M56" s="10"/>
      <c r="N56" s="10"/>
      <c r="O56" s="10"/>
      <c r="P56" s="10"/>
      <c r="Q56" s="10"/>
      <c r="R56" s="10"/>
      <c r="S56" s="10"/>
      <c r="T56" s="10"/>
      <c r="U56" s="10"/>
      <c r="V56" s="10"/>
      <c r="X56" s="18"/>
      <c r="Y56" s="19"/>
      <c r="Z56" s="18"/>
      <c r="AA56" s="19"/>
    </row>
    <row r="57" spans="1:27" x14ac:dyDescent="0.35">
      <c r="A57">
        <f>A56+1</f>
        <v>2025</v>
      </c>
      <c r="B57" s="10"/>
      <c r="C57" s="10"/>
      <c r="D57" s="10"/>
      <c r="E57" s="10"/>
      <c r="F57" s="10"/>
      <c r="G57" s="10"/>
      <c r="H57" s="16"/>
      <c r="I57" s="10"/>
      <c r="J57" s="10"/>
      <c r="L57" s="10"/>
      <c r="M57" s="10"/>
      <c r="N57" s="10"/>
      <c r="O57" s="10"/>
      <c r="P57" s="10"/>
      <c r="Q57" s="10"/>
      <c r="R57" s="10"/>
      <c r="S57" s="10"/>
      <c r="T57" s="10"/>
      <c r="U57" s="10"/>
      <c r="V57" s="10"/>
      <c r="X57" s="11"/>
      <c r="Y57" s="11"/>
      <c r="Z57" s="11"/>
      <c r="AA57" s="11"/>
    </row>
    <row r="58" spans="1:27" x14ac:dyDescent="0.35">
      <c r="A58" t="s">
        <v>967</v>
      </c>
      <c r="B58" s="10"/>
      <c r="C58" s="10"/>
      <c r="D58" s="10"/>
      <c r="E58" s="10"/>
      <c r="F58" s="10"/>
      <c r="G58" s="10"/>
      <c r="H58" s="16"/>
      <c r="I58" s="10"/>
      <c r="J58" s="10"/>
      <c r="L58" s="10"/>
      <c r="M58" s="10"/>
      <c r="N58" s="10"/>
      <c r="O58" s="10"/>
      <c r="P58" s="10"/>
      <c r="Q58" s="10"/>
      <c r="R58" s="10"/>
      <c r="S58" s="10"/>
      <c r="T58" s="10"/>
      <c r="U58" s="10"/>
      <c r="V58" s="10"/>
      <c r="X58" s="11"/>
      <c r="Y58" s="11"/>
      <c r="Z58" s="11"/>
      <c r="AA58" s="11"/>
    </row>
    <row r="59" spans="1:27" x14ac:dyDescent="0.35">
      <c r="B59" s="10"/>
      <c r="C59" s="10"/>
      <c r="D59" s="10"/>
      <c r="E59" s="10"/>
      <c r="F59" s="10"/>
      <c r="G59" s="10"/>
      <c r="H59" s="16"/>
      <c r="I59" s="10"/>
      <c r="J59" s="10"/>
      <c r="L59" s="10"/>
      <c r="M59" s="10"/>
      <c r="N59" s="10"/>
      <c r="O59" s="10"/>
      <c r="P59" s="10"/>
      <c r="Q59" s="10"/>
      <c r="R59" s="10"/>
      <c r="S59" s="10"/>
      <c r="T59" s="10"/>
      <c r="U59" s="10"/>
      <c r="V59" s="10"/>
      <c r="X59" s="11"/>
      <c r="Y59" s="11"/>
      <c r="Z59" s="11"/>
      <c r="AA59" s="11"/>
    </row>
    <row r="60" spans="1:27" x14ac:dyDescent="0.35">
      <c r="A60" s="4" t="s">
        <v>490</v>
      </c>
      <c r="B60" s="10"/>
      <c r="C60" s="10"/>
      <c r="D60" s="10"/>
      <c r="E60" s="10"/>
      <c r="F60" s="10"/>
      <c r="G60" s="10"/>
      <c r="H60" s="16"/>
      <c r="I60" s="10"/>
      <c r="J60" s="10"/>
      <c r="K60" s="10"/>
      <c r="L60" s="10"/>
      <c r="M60" s="10"/>
      <c r="N60" s="10"/>
      <c r="O60" s="10"/>
      <c r="P60" s="10"/>
      <c r="Q60" s="10"/>
      <c r="R60" s="10"/>
      <c r="S60" s="10"/>
      <c r="T60" s="10"/>
      <c r="U60" s="10"/>
      <c r="V60" s="10"/>
      <c r="X60" s="11"/>
      <c r="Y60" s="11"/>
      <c r="Z60" s="11"/>
      <c r="AA60" s="11"/>
    </row>
    <row r="61" spans="1:27" x14ac:dyDescent="0.35">
      <c r="A61">
        <f>[1]FuE!A225</f>
        <v>2019</v>
      </c>
      <c r="B61" s="10">
        <f>[1]FuE!B225</f>
        <v>1.0589172931126323</v>
      </c>
      <c r="C61" s="10">
        <f>[1]FuE!C225</f>
        <v>1.5345392307182919</v>
      </c>
      <c r="D61" s="10">
        <f>[1]FuE!D225</f>
        <v>2.3902440108679786</v>
      </c>
      <c r="E61" s="10">
        <f>[1]FuE!E225</f>
        <v>1.3416967756100564</v>
      </c>
      <c r="F61" s="10">
        <f>[1]FuE!F225</f>
        <v>1.6064234417716072</v>
      </c>
      <c r="G61" s="10">
        <f>[1]FuE!G225</f>
        <v>2.7608012211904809</v>
      </c>
      <c r="H61" s="16">
        <f>[1]FuE!H225</f>
        <v>1.933745500506965</v>
      </c>
      <c r="I61" s="10">
        <f>[1]FuE!I225</f>
        <v>1.69635304618391</v>
      </c>
      <c r="J61" s="10">
        <f>[1]FuE!J225</f>
        <v>1.8091467999545303</v>
      </c>
      <c r="K61" s="10">
        <f>[1]FuE!K225</f>
        <v>1.7578880151948655</v>
      </c>
      <c r="L61" s="10">
        <f>[1]FuE!L225</f>
        <v>2.0584203457010801</v>
      </c>
      <c r="M61" s="10">
        <f>[1]FuE!M225</f>
        <v>1.7763667337772959</v>
      </c>
      <c r="N61" s="10">
        <f>[1]FuE!N225</f>
        <v>2.9786407541831421</v>
      </c>
      <c r="O61" s="10">
        <f>[1]FuE!O225</f>
        <v>2.8402286631364326</v>
      </c>
      <c r="P61" s="10">
        <f>[1]FuE!P225</f>
        <v>1.6215108329895731</v>
      </c>
      <c r="Q61" s="10">
        <f>[1]FuE!Q225</f>
        <v>1.6010692923644445</v>
      </c>
      <c r="R61" s="10">
        <f>[1]FuE!R225</f>
        <v>1.7493451595887581</v>
      </c>
      <c r="S61" s="10">
        <f>[1]FuE!S225</f>
        <v>1.2626066349892306</v>
      </c>
      <c r="T61" s="10">
        <f>[1]FuE!T225</f>
        <v>1.451960245986182</v>
      </c>
      <c r="U61" s="10">
        <f>[1]FuE!U225</f>
        <v>1.1389013338499674</v>
      </c>
      <c r="V61" s="10">
        <f>[1]FuE!V225</f>
        <v>1.7920981701343914</v>
      </c>
      <c r="X61" s="18" t="str">
        <f>HLOOKUP(Y61,$L61:$U208,ROW(L$189)-ROW(X61)+1,0)</f>
        <v>SH</v>
      </c>
      <c r="Y61" s="76">
        <f t="shared" ref="Y61:Y63" si="33">MIN(L61:U61)</f>
        <v>1.1389013338499674</v>
      </c>
      <c r="Z61" s="18" t="str">
        <f>HLOOKUP(AA61,$L61:$U208,ROW(N$189)-ROW(Z61)+1,0)</f>
        <v>HB</v>
      </c>
      <c r="AA61" s="76">
        <f t="shared" ref="AA61:AA63" si="34">MAX(L61:U61)</f>
        <v>2.9786407541831421</v>
      </c>
    </row>
    <row r="62" spans="1:27" x14ac:dyDescent="0.35">
      <c r="A62">
        <f>[1]FuE!A226</f>
        <v>2020</v>
      </c>
      <c r="B62" s="10">
        <f>[1]FuE!B226</f>
        <v>1.1406804608428971</v>
      </c>
      <c r="C62" s="10">
        <f>[1]FuE!C226</f>
        <v>1.5164736047995688</v>
      </c>
      <c r="D62" s="10">
        <f>[1]FuE!D226</f>
        <v>2.481909970029673</v>
      </c>
      <c r="E62" s="10">
        <f>[1]FuE!E226</f>
        <v>1.3862462877500845</v>
      </c>
      <c r="F62" s="10">
        <f>[1]FuE!F226</f>
        <v>1.6565683643581999</v>
      </c>
      <c r="G62" s="10">
        <f>[1]FuE!G226</f>
        <v>2.914673733358855</v>
      </c>
      <c r="H62" s="16">
        <f>[1]FuE!H226</f>
        <v>2.0152079234947315</v>
      </c>
      <c r="I62" s="10">
        <f>[1]FuE!I226</f>
        <v>1.7563440902946965</v>
      </c>
      <c r="J62" s="10">
        <f>[1]FuE!J226</f>
        <v>1.8631739606939963</v>
      </c>
      <c r="K62" s="10">
        <f>[1]FuE!K226</f>
        <v>1.8065657947880929</v>
      </c>
      <c r="L62" s="10">
        <f>[1]FuE!L226</f>
        <v>2.1199372867421844</v>
      </c>
      <c r="M62" s="10">
        <f>[1]FuE!M226</f>
        <v>1.8763565370129156</v>
      </c>
      <c r="N62" s="10">
        <f>[1]FuE!N226</f>
        <v>2.9369129073408327</v>
      </c>
      <c r="O62" s="10">
        <f>[1]FuE!O226</f>
        <v>3.0000583668942977</v>
      </c>
      <c r="P62" s="10">
        <f>[1]FuE!P226</f>
        <v>1.6535694190896411</v>
      </c>
      <c r="Q62" s="10">
        <f>[1]FuE!Q226</f>
        <v>1.5945586496260151</v>
      </c>
      <c r="R62" s="10">
        <f>[1]FuE!R226</f>
        <v>1.793241532085075</v>
      </c>
      <c r="S62" s="10">
        <f>[1]FuE!S226</f>
        <v>1.2942361835476577</v>
      </c>
      <c r="T62" s="10">
        <f>[1]FuE!T226</f>
        <v>1.5350251213148918</v>
      </c>
      <c r="U62" s="10">
        <f>[1]FuE!U226</f>
        <v>1.0892986595133523</v>
      </c>
      <c r="V62" s="10">
        <f>[1]FuE!V226</f>
        <v>1.8470697187998208</v>
      </c>
      <c r="X62" s="18" t="str">
        <f>HLOOKUP(Y62,$L62:$U209,ROW(L$189)-ROW(X62)+1,0)</f>
        <v>SH</v>
      </c>
      <c r="Y62" s="76">
        <f t="shared" si="33"/>
        <v>1.0892986595133523</v>
      </c>
      <c r="Z62" s="18" t="str">
        <f>HLOOKUP(AA62,$L62:$U209,ROW(N$189)-ROW(Z62)+1,0)</f>
        <v>HH</v>
      </c>
      <c r="AA62" s="76">
        <f t="shared" si="34"/>
        <v>3.0000583668942977</v>
      </c>
    </row>
    <row r="63" spans="1:27" x14ac:dyDescent="0.35">
      <c r="A63">
        <f>[1]FuE!A227</f>
        <v>2021</v>
      </c>
      <c r="B63" s="10">
        <f>[1]FuE!B227</f>
        <v>1.3012346171490117</v>
      </c>
      <c r="C63" s="10">
        <f>[1]FuE!C227</f>
        <v>1.6659170040148601</v>
      </c>
      <c r="D63" s="10">
        <f>[1]FuE!D227</f>
        <v>2.4478694243770027</v>
      </c>
      <c r="E63" s="10">
        <f>[1]FuE!E227</f>
        <v>1.5252822776303296</v>
      </c>
      <c r="F63" s="10">
        <f>[1]FuE!F227</f>
        <v>1.7290091637485678</v>
      </c>
      <c r="G63" s="10">
        <f>[1]FuE!G227</f>
        <v>3.0569092876734305</v>
      </c>
      <c r="H63" s="16">
        <f>[1]FuE!H227</f>
        <v>2.1065941023550976</v>
      </c>
      <c r="I63" s="10">
        <f>[1]FuE!I227</f>
        <v>1.8327161820711138</v>
      </c>
      <c r="J63" s="10">
        <f>[1]FuE!J227</f>
        <v>1.9227329213302091</v>
      </c>
      <c r="K63" s="10">
        <f>[1]FuE!K227</f>
        <v>1.8617823853203292</v>
      </c>
      <c r="L63" s="10">
        <f>[1]FuE!L227</f>
        <v>2.1800187471972192</v>
      </c>
      <c r="M63" s="10">
        <f>[1]FuE!M227</f>
        <v>2.0244993560489433</v>
      </c>
      <c r="N63" s="10">
        <f>[1]FuE!N227</f>
        <v>2.9821592864875535</v>
      </c>
      <c r="O63" s="10">
        <f>[1]FuE!O227</f>
        <v>3.1383561140300946</v>
      </c>
      <c r="P63" s="10">
        <f>[1]FuE!P227</f>
        <v>1.5861987854704778</v>
      </c>
      <c r="Q63" s="10">
        <f>[1]FuE!Q227</f>
        <v>1.622815713067971</v>
      </c>
      <c r="R63" s="10">
        <f>[1]FuE!R227</f>
        <v>1.8148158240049757</v>
      </c>
      <c r="S63" s="10">
        <f>[1]FuE!S227</f>
        <v>1.4045824131081199</v>
      </c>
      <c r="T63" s="10">
        <f>[1]FuE!T227</f>
        <v>1.6897897550004595</v>
      </c>
      <c r="U63" s="10">
        <f>[1]FuE!U227</f>
        <v>1.0930923935311812</v>
      </c>
      <c r="V63" s="10">
        <f>[1]FuE!V227</f>
        <v>1.9091986190507251</v>
      </c>
      <c r="X63" s="18" t="str">
        <f t="shared" ref="X63" si="35">HLOOKUP(Y63,$L63:$U190,ROW(L$189)-ROW(X63)+1,0)</f>
        <v>SH</v>
      </c>
      <c r="Y63" s="76">
        <f t="shared" si="33"/>
        <v>1.0930923935311812</v>
      </c>
      <c r="Z63" s="18" t="str">
        <f t="shared" ref="Z63" si="36">HLOOKUP(AA63,$L63:$U190,ROW(N$189)-ROW(Z63)+1,0)</f>
        <v>HH</v>
      </c>
      <c r="AA63" s="76">
        <f t="shared" si="34"/>
        <v>3.1383561140300946</v>
      </c>
    </row>
    <row r="64" spans="1:27" x14ac:dyDescent="0.35">
      <c r="A64">
        <f>[1]FuE!A228</f>
        <v>2022</v>
      </c>
      <c r="B64" s="10">
        <f>[1]FuE!B228</f>
        <v>1.333038861565814</v>
      </c>
      <c r="C64" s="10">
        <f>[1]FuE!C228</f>
        <v>1.7399341046232717</v>
      </c>
      <c r="D64" s="10">
        <f>[1]FuE!D228</f>
        <v>2.4348186264990708</v>
      </c>
      <c r="E64" s="10">
        <f>[1]FuE!E228</f>
        <v>1.5555091689116713</v>
      </c>
      <c r="F64" s="10">
        <f>[1]FuE!F228</f>
        <v>1.7512254547472055</v>
      </c>
      <c r="G64" s="10">
        <f>[1]FuE!G228</f>
        <v>3.0896949667396383</v>
      </c>
      <c r="H64" s="16">
        <f>[1]FuE!H228</f>
        <v>2.1313340815743027</v>
      </c>
      <c r="I64" s="10">
        <f>[1]FuE!I228</f>
        <v>1.8530362698120402</v>
      </c>
      <c r="J64" s="10">
        <f>[1]FuE!J228</f>
        <v>1.9432632192412891</v>
      </c>
      <c r="K64" s="10">
        <f>[1]FuE!K228</f>
        <v>1.8813960073146672</v>
      </c>
      <c r="L64" s="10">
        <f>[1]FuE!L228</f>
        <v>2.1716155502469614</v>
      </c>
      <c r="M64" s="10">
        <f>[1]FuE!M228</f>
        <v>2.0895568758279364</v>
      </c>
      <c r="N64" s="10">
        <f>[1]FuE!N228</f>
        <v>2.8858631722240364</v>
      </c>
      <c r="O64" s="10">
        <f>[1]FuE!O228</f>
        <v>3.1529764594308753</v>
      </c>
      <c r="P64" s="10">
        <f>[1]FuE!P228</f>
        <v>1.6174367014441688</v>
      </c>
      <c r="Q64" s="10">
        <f>[1]FuE!Q228</f>
        <v>1.5765926665658603</v>
      </c>
      <c r="R64" s="10">
        <f>[1]FuE!R228</f>
        <v>1.8202164892683677</v>
      </c>
      <c r="S64" s="10">
        <f>[1]FuE!S228</f>
        <v>1.5390463157363319</v>
      </c>
      <c r="T64" s="10">
        <f>[1]FuE!T228</f>
        <v>1.7971549517132579</v>
      </c>
      <c r="U64" s="10">
        <f>[1]FuE!U228</f>
        <v>1.0939107119760811</v>
      </c>
      <c r="V64" s="10">
        <f>[1]FuE!V228</f>
        <v>1.9297388927326415</v>
      </c>
      <c r="X64" s="18" t="str">
        <f t="shared" ref="X64" si="37">HLOOKUP(Y64,$L64:$U191,ROW(L$189)-ROW(X64)+1,0)</f>
        <v>SH</v>
      </c>
      <c r="Y64" s="76">
        <f t="shared" ref="Y64" si="38">MIN(L64:U64)</f>
        <v>1.0939107119760811</v>
      </c>
      <c r="Z64" s="18" t="str">
        <f t="shared" ref="Z64" si="39">HLOOKUP(AA64,$L64:$U191,ROW(N$189)-ROW(Z64)+1,0)</f>
        <v>HH</v>
      </c>
      <c r="AA64" s="76">
        <f t="shared" ref="AA64" si="40">MAX(L64:U64)</f>
        <v>3.1529764594308753</v>
      </c>
    </row>
    <row r="65" spans="1:27" x14ac:dyDescent="0.35">
      <c r="A65">
        <f>A64+1</f>
        <v>2023</v>
      </c>
      <c r="B65" s="10">
        <f>[1]FuE!B229</f>
        <v>1.2549944858679778</v>
      </c>
      <c r="C65" s="10">
        <f>[1]FuE!C229</f>
        <v>1.6416779483147277</v>
      </c>
      <c r="D65" s="10">
        <f>[1]FuE!D229</f>
        <v>2.4166355734284095</v>
      </c>
      <c r="E65" s="10">
        <f>[1]FuE!E229</f>
        <v>1.4678181339803156</v>
      </c>
      <c r="F65" s="10">
        <f>[1]FuE!F229</f>
        <v>1.7804757068285424</v>
      </c>
      <c r="G65" s="10">
        <f>[1]FuE!G229</f>
        <v>3.0112810637739651</v>
      </c>
      <c r="H65" s="16">
        <f>[1]FuE!H229</f>
        <v>2.081093864747356</v>
      </c>
      <c r="I65" s="10">
        <f>[1]FuE!I229</f>
        <v>1.8084227512649234</v>
      </c>
      <c r="J65" s="10">
        <f>[1]FuE!J229</f>
        <v>1.9099755988654312</v>
      </c>
      <c r="K65" s="10">
        <f>[1]FuE!K229</f>
        <v>1.8501933590907345</v>
      </c>
      <c r="L65" s="10">
        <f>[1]FuE!L229</f>
        <v>2.1312177595050947</v>
      </c>
      <c r="M65" s="10">
        <f>[1]FuE!M229</f>
        <v>2.0294008960168708</v>
      </c>
      <c r="N65" s="10">
        <f>[1]FuE!N229</f>
        <v>2.8646738376475063</v>
      </c>
      <c r="O65" s="10">
        <f>[1]FuE!O229</f>
        <v>3.0958626290349898</v>
      </c>
      <c r="P65" s="10">
        <f>[1]FuE!P229</f>
        <v>1.606304300538687</v>
      </c>
      <c r="Q65" s="10">
        <f>[1]FuE!Q229</f>
        <v>1.5687493816866176</v>
      </c>
      <c r="R65" s="10">
        <f>[1]FuE!R229</f>
        <v>1.7957341933203155</v>
      </c>
      <c r="S65" s="10">
        <f>[1]FuE!S229</f>
        <v>1.5050308985563994</v>
      </c>
      <c r="T65" s="10">
        <f>[1]FuE!T229</f>
        <v>1.7660955073649833</v>
      </c>
      <c r="U65" s="10">
        <f>[1]FuE!U229</f>
        <v>1.0881655043389158</v>
      </c>
      <c r="V65" s="10">
        <f>[1]FuE!V229</f>
        <v>1.894803212260139</v>
      </c>
      <c r="X65" s="18" t="str">
        <f t="shared" ref="X65" si="41">HLOOKUP(Y65,$L65:$U192,ROW(L$189)-ROW(X65)+1,0)</f>
        <v>SH</v>
      </c>
      <c r="Y65" s="76">
        <f t="shared" ref="Y65" si="42">MIN(L65:U65)</f>
        <v>1.0881655043389158</v>
      </c>
      <c r="Z65" s="18" t="str">
        <f t="shared" ref="Z65" si="43">HLOOKUP(AA65,$L65:$U192,ROW(N$189)-ROW(Z65)+1,0)</f>
        <v>HH</v>
      </c>
      <c r="AA65" s="76">
        <f t="shared" ref="AA65" si="44">MAX(L65:U65)</f>
        <v>3.0958626290349898</v>
      </c>
    </row>
    <row r="66" spans="1:27" x14ac:dyDescent="0.35">
      <c r="A66">
        <f>A65+1</f>
        <v>2024</v>
      </c>
      <c r="B66" s="10"/>
      <c r="C66" s="10"/>
      <c r="D66" s="10"/>
      <c r="E66" s="10"/>
      <c r="F66" s="10"/>
      <c r="G66" s="10"/>
      <c r="H66" s="16"/>
      <c r="I66" s="10"/>
      <c r="J66" s="10"/>
      <c r="K66" s="10"/>
      <c r="L66" s="10"/>
      <c r="M66" s="10"/>
      <c r="N66" s="10"/>
      <c r="O66" s="10"/>
      <c r="P66" s="10"/>
      <c r="Q66" s="10"/>
      <c r="R66" s="10"/>
      <c r="S66" s="10"/>
      <c r="T66" s="10"/>
      <c r="U66" s="10"/>
      <c r="V66" s="10"/>
      <c r="X66" s="18"/>
      <c r="Y66" s="19"/>
      <c r="Z66" s="18"/>
      <c r="AA66" s="19"/>
    </row>
    <row r="67" spans="1:27" x14ac:dyDescent="0.35">
      <c r="A67">
        <f>A66+1</f>
        <v>2025</v>
      </c>
      <c r="B67" s="10"/>
      <c r="C67" s="10"/>
      <c r="D67" s="10"/>
      <c r="E67" s="10"/>
      <c r="F67" s="10"/>
      <c r="G67" s="10"/>
      <c r="H67" s="16"/>
      <c r="I67" s="10"/>
      <c r="J67" s="10"/>
      <c r="K67" s="10"/>
      <c r="L67" s="10"/>
      <c r="M67" s="10"/>
      <c r="N67" s="10"/>
      <c r="O67" s="10"/>
      <c r="P67" s="10"/>
      <c r="Q67" s="10"/>
      <c r="R67" s="10"/>
      <c r="S67" s="10"/>
      <c r="T67" s="10"/>
      <c r="U67" s="10"/>
      <c r="V67" s="10"/>
      <c r="X67" s="18"/>
      <c r="Y67" s="19"/>
      <c r="Z67" s="18"/>
      <c r="AA67" s="19"/>
    </row>
    <row r="68" spans="1:27" x14ac:dyDescent="0.35">
      <c r="B68" s="10"/>
      <c r="C68" s="10"/>
      <c r="D68" s="10"/>
      <c r="E68" s="10"/>
      <c r="F68" s="10"/>
      <c r="G68" s="10"/>
      <c r="H68" s="16"/>
      <c r="I68" s="10"/>
      <c r="J68" s="10"/>
      <c r="K68" s="10"/>
      <c r="L68" s="10"/>
      <c r="M68" s="10"/>
      <c r="N68" s="10"/>
      <c r="O68" s="10"/>
      <c r="P68" s="10"/>
      <c r="Q68" s="10"/>
      <c r="R68" s="10"/>
      <c r="S68" s="10"/>
      <c r="T68" s="10"/>
      <c r="U68" s="10"/>
      <c r="V68" s="10"/>
      <c r="X68" s="11"/>
      <c r="Y68" s="11"/>
      <c r="Z68" s="11"/>
      <c r="AA68" s="11"/>
    </row>
    <row r="69" spans="1:27" x14ac:dyDescent="0.35">
      <c r="A69" s="4" t="s">
        <v>491</v>
      </c>
      <c r="B69" s="10"/>
      <c r="C69" s="10"/>
      <c r="D69" s="10"/>
      <c r="E69" s="10"/>
      <c r="F69" s="10"/>
      <c r="G69" s="10"/>
      <c r="H69" s="16"/>
      <c r="I69" s="10"/>
      <c r="J69" s="10"/>
      <c r="K69" s="10"/>
      <c r="L69" s="10"/>
      <c r="M69" s="10"/>
      <c r="N69" s="10"/>
      <c r="O69" s="10"/>
      <c r="P69" s="10"/>
      <c r="Q69" s="10"/>
      <c r="R69" s="10"/>
      <c r="S69" s="10"/>
      <c r="T69" s="10"/>
      <c r="U69" s="10"/>
      <c r="V69" s="10"/>
      <c r="X69" s="11"/>
      <c r="Y69" s="11"/>
      <c r="Z69" s="11"/>
      <c r="AA69" s="11"/>
    </row>
    <row r="70" spans="1:27" x14ac:dyDescent="0.35">
      <c r="A70">
        <f>[1]Patente!A58</f>
        <v>2019</v>
      </c>
      <c r="B70" s="3">
        <f>[1]Patente!B58</f>
        <v>118.94797127626769</v>
      </c>
      <c r="C70" s="3">
        <f>[1]Patente!C58</f>
        <v>56.669706030675506</v>
      </c>
      <c r="D70" s="3">
        <f>[1]Patente!D58</f>
        <v>164.98067774951539</v>
      </c>
      <c r="E70" s="3">
        <f>[1]Patente!E58</f>
        <v>89.10961125243098</v>
      </c>
      <c r="F70" s="3">
        <f>[1]Patente!F58</f>
        <v>280.56110344025149</v>
      </c>
      <c r="G70" s="3">
        <f>[1]Patente!G58</f>
        <v>189.82961880417994</v>
      </c>
      <c r="H70" s="14">
        <f>[1]Patente!H58</f>
        <v>157.77382200236306</v>
      </c>
      <c r="I70" s="3">
        <f>[1]Patente!I58</f>
        <v>148.57274390356775</v>
      </c>
      <c r="J70" s="3">
        <f>[1]Patente!J58</f>
        <v>641.81940157925555</v>
      </c>
      <c r="K70" s="3">
        <f>[1]Patente!K58</f>
        <v>666.16484302505421</v>
      </c>
      <c r="L70" s="3">
        <f>[1]Patente!L58</f>
        <v>1386.3814924484557</v>
      </c>
      <c r="M70" s="3">
        <f>[1]Patente!M58</f>
        <v>1086.7275824686387</v>
      </c>
      <c r="N70" s="3">
        <f>[1]Patente!N58</f>
        <v>205.82335138394461</v>
      </c>
      <c r="O70" s="3">
        <f>[1]Patente!O58</f>
        <v>423.45025265309368</v>
      </c>
      <c r="P70" s="3">
        <f>[1]Patente!P58</f>
        <v>250.0369704469922</v>
      </c>
      <c r="Q70" s="3">
        <f>[1]Patente!Q58</f>
        <v>489.04281295597821</v>
      </c>
      <c r="R70" s="3">
        <f>[1]Patente!R58</f>
        <v>393.74851446746709</v>
      </c>
      <c r="S70" s="3">
        <f>[1]Patente!S58</f>
        <v>205.78736243521956</v>
      </c>
      <c r="T70" s="3">
        <f>[1]Patente!T58</f>
        <v>214.25631632603233</v>
      </c>
      <c r="U70" s="3">
        <f>[1]Patente!U58</f>
        <v>162.25538443974321</v>
      </c>
      <c r="V70" s="3">
        <f>[1]Patente!V58</f>
        <v>567.26580800141733</v>
      </c>
      <c r="X70" s="18" t="str">
        <f>HLOOKUP(Y70,$L70:$U196,ROW(L$189)-ROW(X70)+1,0)</f>
        <v>SH</v>
      </c>
      <c r="Y70" s="19">
        <f t="shared" ref="Y70:Y74" si="45">MIN(L70:U70)</f>
        <v>162.25538443974321</v>
      </c>
      <c r="Z70" s="18" t="str">
        <f>HLOOKUP(AA70,$L70:$U196,ROW(N$189)-ROW(Z70)+1,0)</f>
        <v>BW</v>
      </c>
      <c r="AA70" s="19">
        <f t="shared" ref="AA70:AA74" si="46">MAX(L70:U70)</f>
        <v>1386.3814924484557</v>
      </c>
    </row>
    <row r="71" spans="1:27" x14ac:dyDescent="0.35">
      <c r="A71">
        <f>[1]Patente!A59</f>
        <v>2020</v>
      </c>
      <c r="B71" s="3">
        <f>[1]Patente!B59</f>
        <v>117.86365532352177</v>
      </c>
      <c r="C71" s="3">
        <f>[1]Patente!C59</f>
        <v>68.349905523822187</v>
      </c>
      <c r="D71" s="3">
        <f>[1]Patente!D59</f>
        <v>159.14764290441971</v>
      </c>
      <c r="E71" s="3">
        <f>[1]Patente!E59</f>
        <v>73.642886652944682</v>
      </c>
      <c r="F71" s="3">
        <f>[1]Patente!F59</f>
        <v>286.47777697020723</v>
      </c>
      <c r="G71" s="3">
        <f>[1]Patente!G59</f>
        <v>189.44677612106184</v>
      </c>
      <c r="H71" s="14">
        <f>[1]Patente!H59</f>
        <v>155.86515888712401</v>
      </c>
      <c r="I71" s="3">
        <f>[1]Patente!I59</f>
        <v>146.20046005488413</v>
      </c>
      <c r="J71" s="3">
        <f>[1]Patente!J59</f>
        <v>580.0903067797243</v>
      </c>
      <c r="K71" s="3">
        <f>[1]Patente!K59</f>
        <v>601.12085226196416</v>
      </c>
      <c r="L71" s="3">
        <f>[1]Patente!L59</f>
        <v>1244.6253574000916</v>
      </c>
      <c r="M71" s="3">
        <f>[1]Patente!M59</f>
        <v>983.59459919681626</v>
      </c>
      <c r="N71" s="3">
        <f>[1]Patente!N59</f>
        <v>175.4029919981445</v>
      </c>
      <c r="O71" s="3">
        <f>[1]Patente!O59</f>
        <v>345.7543643150367</v>
      </c>
      <c r="P71" s="3">
        <f>[1]Patente!P59</f>
        <v>254.39529524456017</v>
      </c>
      <c r="Q71" s="3">
        <f>[1]Patente!Q59</f>
        <v>410.87177127926253</v>
      </c>
      <c r="R71" s="3">
        <f>[1]Patente!R59</f>
        <v>359.41229629347504</v>
      </c>
      <c r="S71" s="3">
        <f>[1]Patente!S59</f>
        <v>192.67984356666426</v>
      </c>
      <c r="T71" s="3">
        <f>[1]Patente!T59</f>
        <v>191.62862372721665</v>
      </c>
      <c r="U71" s="3">
        <f>[1]Patente!U59</f>
        <v>166.12322613377376</v>
      </c>
      <c r="V71" s="3">
        <f>[1]Patente!V59</f>
        <v>514.68287886685357</v>
      </c>
      <c r="X71" s="18" t="str">
        <f>HLOOKUP(Y71,$L71:$U197,ROW(L$189)-ROW(X71)+1,0)</f>
        <v>SH</v>
      </c>
      <c r="Y71" s="19">
        <f t="shared" si="45"/>
        <v>166.12322613377376</v>
      </c>
      <c r="Z71" s="18" t="str">
        <f>HLOOKUP(AA71,$L71:$U197,ROW(N$189)-ROW(Z71)+1,0)</f>
        <v>BW</v>
      </c>
      <c r="AA71" s="19">
        <f t="shared" si="46"/>
        <v>1244.6253574000916</v>
      </c>
    </row>
    <row r="72" spans="1:27" x14ac:dyDescent="0.35">
      <c r="A72">
        <f>[1]Patente!A60</f>
        <v>2021</v>
      </c>
      <c r="B72" s="3">
        <f>[1]Patente!B60</f>
        <v>102.51909767237768</v>
      </c>
      <c r="C72" s="3">
        <f>[1]Patente!C60</f>
        <v>62.792256305175485</v>
      </c>
      <c r="D72" s="3">
        <f>[1]Patente!D60</f>
        <v>150.46948222305207</v>
      </c>
      <c r="E72" s="3">
        <f>[1]Patente!E60</f>
        <v>71.920842239764468</v>
      </c>
      <c r="F72" s="3">
        <f>[1]Patente!F60</f>
        <v>249.37632169450498</v>
      </c>
      <c r="G72" s="3">
        <f>[1]Patente!G60</f>
        <v>148.04661498169824</v>
      </c>
      <c r="H72" s="14">
        <f>[1]Patente!H60</f>
        <v>136.26273015980962</v>
      </c>
      <c r="I72" s="3">
        <f>[1]Patente!I60</f>
        <v>132.86665071401629</v>
      </c>
      <c r="J72" s="3">
        <f>[1]Patente!J60</f>
        <v>548.19778274372538</v>
      </c>
      <c r="K72" s="3">
        <f>[1]Patente!K60</f>
        <v>569.70187054156099</v>
      </c>
      <c r="L72" s="3">
        <f>[1]Patente!L60</f>
        <v>1234.382981757451</v>
      </c>
      <c r="M72" s="3">
        <f>[1]Patente!M60</f>
        <v>920.57218842847192</v>
      </c>
      <c r="N72" s="3">
        <f>[1]Patente!N60</f>
        <v>148.01958502273988</v>
      </c>
      <c r="O72" s="3">
        <f>[1]Patente!O60</f>
        <v>257.86315542075135</v>
      </c>
      <c r="P72" s="3">
        <f>[1]Patente!P60</f>
        <v>240.58947838281577</v>
      </c>
      <c r="Q72" s="3">
        <f>[1]Patente!Q60</f>
        <v>379.60229633319443</v>
      </c>
      <c r="R72" s="3">
        <f>[1]Patente!R60</f>
        <v>319.4900050014964</v>
      </c>
      <c r="S72" s="3">
        <f>[1]Patente!S60</f>
        <v>211.23024343298499</v>
      </c>
      <c r="T72" s="3">
        <f>[1]Patente!T60</f>
        <v>177.76748013598214</v>
      </c>
      <c r="U72" s="3">
        <f>[1]Patente!U60</f>
        <v>163.68817368452429</v>
      </c>
      <c r="V72" s="3">
        <f>[1]Patente!V60</f>
        <v>485.75142961832665</v>
      </c>
      <c r="X72" s="18" t="str">
        <f>HLOOKUP(Y72,$L72:$U198,ROW(L$189)-ROW(X72)+1,0)</f>
        <v>HB</v>
      </c>
      <c r="Y72" s="19">
        <f t="shared" si="45"/>
        <v>148.01958502273988</v>
      </c>
      <c r="Z72" s="18" t="str">
        <f>HLOOKUP(AA72,$L72:$U198,ROW(N$189)-ROW(Z72)+1,0)</f>
        <v>BW</v>
      </c>
      <c r="AA72" s="19">
        <f t="shared" si="46"/>
        <v>1234.382981757451</v>
      </c>
    </row>
    <row r="73" spans="1:27" x14ac:dyDescent="0.35">
      <c r="A73">
        <f>[1]Patente!A61</f>
        <v>2022</v>
      </c>
      <c r="B73" s="3">
        <f>[1]Patente!B61</f>
        <v>90.63714349720054</v>
      </c>
      <c r="C73" s="3">
        <f>[1]Patente!C61</f>
        <v>112.97444479762254</v>
      </c>
      <c r="D73" s="3">
        <f>[1]Patente!D61</f>
        <v>147.00791707164203</v>
      </c>
      <c r="E73" s="3">
        <f>[1]Patente!E61</f>
        <v>56.971515643117357</v>
      </c>
      <c r="F73" s="3">
        <f>[1]Patente!F61</f>
        <v>223.34881916759647</v>
      </c>
      <c r="G73" s="3">
        <f>[1]Patente!G61</f>
        <v>134.73397278151049</v>
      </c>
      <c r="H73" s="14">
        <f>[1]Patente!H61</f>
        <v>129.98995412576213</v>
      </c>
      <c r="I73" s="3">
        <f>[1]Patente!I61</f>
        <v>128.6123415465234</v>
      </c>
      <c r="J73" s="3">
        <f>[1]Patente!J61</f>
        <v>507.60566116930863</v>
      </c>
      <c r="K73" s="3">
        <f>[1]Patente!K61</f>
        <v>527.72768920740464</v>
      </c>
      <c r="L73" s="3">
        <f>[1]Patente!L61</f>
        <v>1212.9289346705505</v>
      </c>
      <c r="M73" s="3">
        <f>[1]Patente!M61</f>
        <v>811.22977635466293</v>
      </c>
      <c r="N73" s="3">
        <f>[1]Patente!N61</f>
        <v>150.29032043630437</v>
      </c>
      <c r="O73" s="3">
        <f>[1]Patente!O61</f>
        <v>207.99162295808225</v>
      </c>
      <c r="P73" s="3">
        <f>[1]Patente!P61</f>
        <v>194.27989558667841</v>
      </c>
      <c r="Q73" s="3">
        <f>[1]Patente!Q61</f>
        <v>352.40146706043407</v>
      </c>
      <c r="R73" s="3">
        <f>[1]Patente!R61</f>
        <v>296.44325777530679</v>
      </c>
      <c r="S73" s="3">
        <f>[1]Patente!S61</f>
        <v>197.28221085473683</v>
      </c>
      <c r="T73" s="3">
        <f>[1]Patente!T61</f>
        <v>136.1029454862998</v>
      </c>
      <c r="U73" s="3">
        <f>[1]Patente!U61</f>
        <v>145.76351682884282</v>
      </c>
      <c r="V73" s="3">
        <f>[1]Patente!V61</f>
        <v>450.79747435153331</v>
      </c>
      <c r="X73" s="18" t="str">
        <f>HLOOKUP(Y73,$L73:$U199,ROW(L$189)-ROW(X73)+1,0)</f>
        <v>SL</v>
      </c>
      <c r="Y73" s="19">
        <f t="shared" si="45"/>
        <v>136.1029454862998</v>
      </c>
      <c r="Z73" s="18" t="str">
        <f>HLOOKUP(AA73,$L73:$U199,ROW(N$189)-ROW(Z73)+1,0)</f>
        <v>BW</v>
      </c>
      <c r="AA73" s="19">
        <f t="shared" si="46"/>
        <v>1212.9289346705505</v>
      </c>
    </row>
    <row r="74" spans="1:27" x14ac:dyDescent="0.35">
      <c r="A74">
        <f>[1]Patente!A62</f>
        <v>2023</v>
      </c>
      <c r="B74" s="3">
        <f>[1]Patente!B62</f>
        <v>76.476226482579904</v>
      </c>
      <c r="C74" s="3">
        <f>[1]Patente!C62</f>
        <v>77.359872419620231</v>
      </c>
      <c r="D74" s="3">
        <f>[1]Patente!D62</f>
        <v>134.24382231645612</v>
      </c>
      <c r="E74" s="3">
        <f>[1]Patente!E62</f>
        <v>65.194967879836355</v>
      </c>
      <c r="F74" s="3">
        <f>[1]Patente!F62</f>
        <v>237.14481422868886</v>
      </c>
      <c r="G74" s="3">
        <f>[1]Patente!G62</f>
        <v>130.49615680593658</v>
      </c>
      <c r="H74" s="14">
        <f>[1]Patente!H62</f>
        <v>122.9875700521103</v>
      </c>
      <c r="I74" s="3">
        <f>[1]Patente!I62</f>
        <v>120.78653491317513</v>
      </c>
      <c r="J74" s="3">
        <f>[1]Patente!J62</f>
        <v>521.79556564673373</v>
      </c>
      <c r="K74" s="3">
        <f>[1]Patente!K62</f>
        <v>543.03649818397525</v>
      </c>
      <c r="L74" s="3">
        <f>[1]Patente!L62</f>
        <v>1307.9469474288012</v>
      </c>
      <c r="M74" s="3">
        <f>[1]Patente!M62</f>
        <v>822.24676321667505</v>
      </c>
      <c r="N74" s="3">
        <f>[1]Patente!N62</f>
        <v>155.89088782005899</v>
      </c>
      <c r="O74" s="3">
        <f>[1]Patente!O62</f>
        <v>217.68208210468717</v>
      </c>
      <c r="P74" s="3">
        <f>[1]Patente!P62</f>
        <v>174.17757475720703</v>
      </c>
      <c r="Q74" s="3">
        <f>[1]Patente!Q62</f>
        <v>353.32193281230121</v>
      </c>
      <c r="R74" s="3">
        <f>[1]Patente!R62</f>
        <v>307.20967240788019</v>
      </c>
      <c r="S74" s="3">
        <f>[1]Patente!S62</f>
        <v>146.95669684096541</v>
      </c>
      <c r="T74" s="3">
        <f>[1]Patente!T62</f>
        <v>96.745310073654764</v>
      </c>
      <c r="U74" s="3">
        <f>[1]Patente!U62</f>
        <v>129.99606617648308</v>
      </c>
      <c r="V74" s="3">
        <f>[1]Patente!V62</f>
        <v>461.88327179912488</v>
      </c>
      <c r="X74" s="18" t="str">
        <f>HLOOKUP(Y74,$L74:$U200,ROW(L$189)-ROW(X74)+1,0)</f>
        <v>SL</v>
      </c>
      <c r="Y74" s="19">
        <f t="shared" si="45"/>
        <v>96.745310073654764</v>
      </c>
      <c r="Z74" s="18" t="str">
        <f>HLOOKUP(AA74,$L74:$U200,ROW(N$189)-ROW(Z74)+1,0)</f>
        <v>BW</v>
      </c>
      <c r="AA74" s="19">
        <f t="shared" si="46"/>
        <v>1307.9469474288012</v>
      </c>
    </row>
    <row r="75" spans="1:27" x14ac:dyDescent="0.35">
      <c r="A75">
        <f>A74+1</f>
        <v>2024</v>
      </c>
      <c r="B75" s="3">
        <f>[1]Patente!B63</f>
        <v>79.0419180421395</v>
      </c>
      <c r="C75" s="3">
        <f>[1]Patente!C63</f>
        <v>36.806257571459668</v>
      </c>
      <c r="D75" s="3">
        <f>[1]Patente!D63</f>
        <v>134.12189432479136</v>
      </c>
      <c r="E75" s="3">
        <f>[1]Patente!E63</f>
        <v>45.792595057016456</v>
      </c>
      <c r="F75" s="3">
        <f>[1]Patente!F63</f>
        <v>246.72917771807772</v>
      </c>
      <c r="G75" s="3">
        <f>[1]Patente!G63</f>
        <v>127.38773751484489</v>
      </c>
      <c r="H75" s="14">
        <f>[1]Patente!H63</f>
        <v>117.31853914880524</v>
      </c>
      <c r="I75" s="3">
        <f>[1]Patente!I63</f>
        <v>114.34191160525342</v>
      </c>
      <c r="J75" s="3">
        <f>[1]Patente!J63</f>
        <v>543.58653763903169</v>
      </c>
      <c r="K75" s="3">
        <f>[1]Patente!K63</f>
        <v>566.26750901362891</v>
      </c>
      <c r="L75" s="3">
        <f>[1]Patente!L63</f>
        <v>1378.6759389905199</v>
      </c>
      <c r="M75" s="3">
        <f>[1]Patente!M63</f>
        <v>859.85603068931448</v>
      </c>
      <c r="N75" s="3">
        <f>[1]Patente!N63</f>
        <v>193.24550135840218</v>
      </c>
      <c r="O75" s="3">
        <f>[1]Patente!O63</f>
        <v>236.93096854687545</v>
      </c>
      <c r="P75" s="3">
        <f>[1]Patente!P63</f>
        <v>166.2371277794513</v>
      </c>
      <c r="Q75" s="3">
        <f>[1]Patente!Q63</f>
        <v>392.31546309961442</v>
      </c>
      <c r="R75" s="3">
        <f>[1]Patente!R63</f>
        <v>296.01707801076299</v>
      </c>
      <c r="S75" s="3">
        <f>[1]Patente!S63</f>
        <v>164.99627122964137</v>
      </c>
      <c r="T75" s="3">
        <f>[1]Patente!T63</f>
        <v>111.53950176390344</v>
      </c>
      <c r="U75" s="3">
        <f>[1]Patente!U63</f>
        <v>145.44913339376799</v>
      </c>
      <c r="V75" s="3">
        <f>[1]Patente!V63</f>
        <v>479.71303811280814</v>
      </c>
      <c r="X75" s="18" t="str">
        <f t="shared" ref="X75" si="47">HLOOKUP(Y75,$L75:$U201,ROW(L$189)-ROW(X75)+1,0)</f>
        <v>SL</v>
      </c>
      <c r="Y75" s="19">
        <f t="shared" ref="Y75" si="48">MIN(L75:U75)</f>
        <v>111.53950176390344</v>
      </c>
      <c r="Z75" s="18" t="str">
        <f t="shared" ref="Z75" si="49">HLOOKUP(AA75,$L75:$U201,ROW(N$189)-ROW(Z75)+1,0)</f>
        <v>BW</v>
      </c>
      <c r="AA75" s="19">
        <f t="shared" ref="AA75" si="50">MAX(L75:U75)</f>
        <v>1378.6759389905199</v>
      </c>
    </row>
    <row r="76" spans="1:27" x14ac:dyDescent="0.35">
      <c r="A76">
        <f>A75+1</f>
        <v>2025</v>
      </c>
      <c r="B76" s="3"/>
      <c r="C76" s="3"/>
      <c r="D76" s="3"/>
      <c r="E76" s="3"/>
      <c r="F76" s="3"/>
      <c r="G76" s="3"/>
      <c r="H76" s="14"/>
      <c r="I76" s="3"/>
      <c r="J76" s="3"/>
      <c r="K76" s="3"/>
      <c r="L76" s="3"/>
      <c r="M76" s="3"/>
      <c r="N76" s="3"/>
      <c r="O76" s="3"/>
      <c r="P76" s="3"/>
      <c r="Q76" s="3"/>
      <c r="R76" s="3"/>
      <c r="S76" s="3"/>
      <c r="T76" s="3"/>
      <c r="U76" s="3"/>
      <c r="V76" s="3"/>
      <c r="X76" s="18"/>
      <c r="Y76" s="19"/>
      <c r="Z76" s="18"/>
      <c r="AA76" s="19"/>
    </row>
    <row r="77" spans="1:27" x14ac:dyDescent="0.35">
      <c r="B77" s="3"/>
      <c r="C77" s="3"/>
      <c r="D77" s="3"/>
      <c r="E77" s="3"/>
      <c r="F77" s="3"/>
      <c r="G77" s="3"/>
      <c r="H77" s="14"/>
      <c r="I77" s="3"/>
      <c r="J77" s="3"/>
      <c r="K77" s="3"/>
      <c r="L77" s="3"/>
      <c r="M77" s="3"/>
      <c r="N77" s="3"/>
      <c r="O77" s="3"/>
      <c r="P77" s="3"/>
      <c r="Q77" s="3"/>
      <c r="R77" s="3"/>
      <c r="S77" s="3"/>
      <c r="T77" s="3"/>
      <c r="U77" s="3"/>
      <c r="V77" s="3"/>
      <c r="X77" s="11"/>
      <c r="Y77" s="11"/>
      <c r="Z77" s="11"/>
      <c r="AA77" s="11"/>
    </row>
    <row r="78" spans="1:27" x14ac:dyDescent="0.35">
      <c r="A78" s="4" t="s">
        <v>492</v>
      </c>
      <c r="B78" s="3"/>
      <c r="C78" s="3"/>
      <c r="D78" s="3"/>
      <c r="E78" s="3"/>
      <c r="F78" s="3"/>
      <c r="G78" s="3"/>
      <c r="H78" s="14"/>
      <c r="I78" s="3"/>
      <c r="J78" s="3"/>
      <c r="K78" s="3"/>
      <c r="L78" s="3"/>
      <c r="M78" s="3"/>
      <c r="N78" s="3"/>
      <c r="O78" s="3"/>
      <c r="P78" s="3"/>
      <c r="Q78" s="3"/>
      <c r="R78" s="3"/>
      <c r="S78" s="3"/>
      <c r="T78" s="3"/>
      <c r="U78" s="3"/>
      <c r="V78" s="3"/>
      <c r="X78" s="11"/>
      <c r="Y78" s="11"/>
      <c r="Z78" s="11"/>
      <c r="AA78" s="11"/>
    </row>
    <row r="79" spans="1:27" x14ac:dyDescent="0.35">
      <c r="A79">
        <f>[1]Patente!A66</f>
        <v>2019</v>
      </c>
      <c r="B79" s="3">
        <f>[1]Patente!B66</f>
        <v>5.2064768572103706</v>
      </c>
      <c r="C79" s="3">
        <f>[1]Patente!C66</f>
        <v>8.9143357801062599</v>
      </c>
      <c r="D79" s="3">
        <f>[1]Patente!D66</f>
        <v>29.637247499912942</v>
      </c>
      <c r="E79" s="3">
        <f>[1]Patente!E66</f>
        <v>11.942525219397968</v>
      </c>
      <c r="F79" s="3">
        <f>[1]Patente!F66</f>
        <v>14.074971744494222</v>
      </c>
      <c r="G79" s="3">
        <f>[1]Patente!G66</f>
        <v>6.1687616154977229</v>
      </c>
      <c r="H79" s="14">
        <f>[1]Patente!H66</f>
        <v>14.07019815716674</v>
      </c>
      <c r="I79" s="3">
        <f>[1]Patente!I66</f>
        <v>16.338172812797538</v>
      </c>
      <c r="J79" s="3">
        <f>[1]Patente!J66</f>
        <v>6.4919993059149883</v>
      </c>
      <c r="K79" s="3">
        <f>[1]Patente!K66</f>
        <v>6.509409797401795</v>
      </c>
      <c r="L79" s="3">
        <f>[1]Patente!L66</f>
        <v>6.5502636299159267</v>
      </c>
      <c r="M79" s="3">
        <f>[1]Patente!M66</f>
        <v>4.7235558308812147</v>
      </c>
      <c r="N79" s="3">
        <f>[1]Patente!N66</f>
        <v>17.393522652164336</v>
      </c>
      <c r="O79" s="3">
        <f>[1]Patente!O66</f>
        <v>8.3356348947459384</v>
      </c>
      <c r="P79" s="3">
        <f>[1]Patente!P66</f>
        <v>6.8103454985562077</v>
      </c>
      <c r="Q79" s="3">
        <f>[1]Patente!Q66</f>
        <v>5.7131169737847918</v>
      </c>
      <c r="R79" s="3">
        <f>[1]Patente!R66</f>
        <v>7.9097507536561986</v>
      </c>
      <c r="S79" s="3">
        <f>[1]Patente!S66</f>
        <v>2.7142218066995385</v>
      </c>
      <c r="T79" s="3">
        <f>[1]Patente!T66</f>
        <v>12.955033080178699</v>
      </c>
      <c r="U79" s="3">
        <f>[1]Patente!U66</f>
        <v>6.5732458515034562</v>
      </c>
      <c r="V79" s="3">
        <f>[1]Patente!V66</f>
        <v>7.9680706877598251</v>
      </c>
      <c r="X79" s="18" t="str">
        <f>HLOOKUP(Y79,$L79:$U204,ROW(L$189)-ROW(X79)+1,0)</f>
        <v>RP</v>
      </c>
      <c r="Y79" s="19">
        <f t="shared" ref="Y79:Y82" si="51">MIN(L79:U79)</f>
        <v>2.7142218066995385</v>
      </c>
      <c r="Z79" s="18" t="str">
        <f>HLOOKUP(AA79,$L79:$U204,ROW(N$189)-ROW(Z79)+1,0)</f>
        <v>HB</v>
      </c>
      <c r="AA79" s="19">
        <f t="shared" ref="AA79:AA82" si="52">MAX(L79:U79)</f>
        <v>17.393522652164336</v>
      </c>
    </row>
    <row r="80" spans="1:27" x14ac:dyDescent="0.35">
      <c r="A80">
        <f>[1]Patente!A67</f>
        <v>2020</v>
      </c>
      <c r="B80" s="3">
        <f>[1]Patente!B67</f>
        <v>5.5935294051840829</v>
      </c>
      <c r="C80" s="3">
        <f>[1]Patente!C67</f>
        <v>12.136899111706743</v>
      </c>
      <c r="D80" s="3">
        <f>[1]Patente!D67</f>
        <v>29.251435923242248</v>
      </c>
      <c r="E80" s="3">
        <f>[1]Patente!E67</f>
        <v>12.505395846726458</v>
      </c>
      <c r="F80" s="3">
        <f>[1]Patente!F67</f>
        <v>12.270876773023705</v>
      </c>
      <c r="G80" s="3">
        <f>[1]Patente!G67</f>
        <v>4.4905902487955398</v>
      </c>
      <c r="H80" s="14">
        <f>[1]Patente!H67</f>
        <v>13.798927547351019</v>
      </c>
      <c r="I80" s="3">
        <f>[1]Patente!I67</f>
        <v>16.477841906738323</v>
      </c>
      <c r="J80" s="3">
        <f>[1]Patente!J67</f>
        <v>6.1078739140404501</v>
      </c>
      <c r="K80" s="3">
        <f>[1]Patente!K67</f>
        <v>6.1949414193496217</v>
      </c>
      <c r="L80" s="3">
        <f>[1]Patente!L67</f>
        <v>6.0021389440600652</v>
      </c>
      <c r="M80" s="3">
        <f>[1]Patente!M67</f>
        <v>4.5687357386720322</v>
      </c>
      <c r="N80" s="3">
        <f>[1]Patente!N67</f>
        <v>17.39533804940276</v>
      </c>
      <c r="O80" s="3">
        <f>[1]Patente!O67</f>
        <v>9.4498781243659558</v>
      </c>
      <c r="P80" s="3">
        <f>[1]Patente!P67</f>
        <v>7.3008853864829133</v>
      </c>
      <c r="Q80" s="3">
        <f>[1]Patente!Q67</f>
        <v>5.4647343535441655</v>
      </c>
      <c r="R80" s="3">
        <f>[1]Patente!R67</f>
        <v>7.3590201335488015</v>
      </c>
      <c r="S80" s="3">
        <f>[1]Patente!S67</f>
        <v>2.4670914669227177</v>
      </c>
      <c r="T80" s="3">
        <f>[1]Patente!T67</f>
        <v>4.990328742896267</v>
      </c>
      <c r="U80" s="3">
        <f>[1]Patente!U67</f>
        <v>7.5981517150582594</v>
      </c>
      <c r="V80" s="3">
        <f>[1]Patente!V67</f>
        <v>7.6589351725200716</v>
      </c>
      <c r="X80" s="18" t="str">
        <f>HLOOKUP(Y80,$L80:$U205,ROW(L$189)-ROW(X80)+1,0)</f>
        <v>RP</v>
      </c>
      <c r="Y80" s="19">
        <f t="shared" si="51"/>
        <v>2.4670914669227177</v>
      </c>
      <c r="Z80" s="18" t="str">
        <f>HLOOKUP(AA80,$L80:$U205,ROW(N$189)-ROW(Z80)+1,0)</f>
        <v>HB</v>
      </c>
      <c r="AA80" s="19">
        <f t="shared" si="52"/>
        <v>17.39533804940276</v>
      </c>
    </row>
    <row r="81" spans="1:27" x14ac:dyDescent="0.35">
      <c r="A81">
        <f>[1]Patente!A68</f>
        <v>2021</v>
      </c>
      <c r="B81" s="3">
        <f>[1]Patente!B68</f>
        <v>5.9836049225123169</v>
      </c>
      <c r="C81" s="3">
        <f>[1]Patente!C68</f>
        <v>12.814746184729692</v>
      </c>
      <c r="D81" s="3">
        <f>[1]Patente!D68</f>
        <v>27.154260864756086</v>
      </c>
      <c r="E81" s="3">
        <f>[1]Patente!E68</f>
        <v>12.142479858661535</v>
      </c>
      <c r="F81" s="3">
        <f>[1]Patente!F68</f>
        <v>11.400060420320228</v>
      </c>
      <c r="G81" s="3">
        <f>[1]Patente!G68</f>
        <v>3.3774893151718226</v>
      </c>
      <c r="H81" s="14">
        <f>[1]Patente!H68</f>
        <v>12.971405920943059</v>
      </c>
      <c r="I81" s="3">
        <f>[1]Patente!I68</f>
        <v>15.736343246959196</v>
      </c>
      <c r="J81" s="3">
        <f>[1]Patente!J68</f>
        <v>5.6698731162779596</v>
      </c>
      <c r="K81" s="3">
        <f>[1]Patente!K68</f>
        <v>5.7930656157551539</v>
      </c>
      <c r="L81" s="3">
        <f>[1]Patente!L68</f>
        <v>6.5479683700387881</v>
      </c>
      <c r="M81" s="3">
        <f>[1]Patente!M68</f>
        <v>3.4098136451597578</v>
      </c>
      <c r="N81" s="3">
        <f>[1]Patente!N68</f>
        <v>11.609379217469796</v>
      </c>
      <c r="O81" s="3">
        <f>[1]Patente!O68</f>
        <v>8.9110377683197015</v>
      </c>
      <c r="P81" s="3">
        <f>[1]Patente!P68</f>
        <v>7.1574963142960746</v>
      </c>
      <c r="Q81" s="3">
        <f>[1]Patente!Q68</f>
        <v>3.6879285070896608</v>
      </c>
      <c r="R81" s="3">
        <f>[1]Patente!R68</f>
        <v>7.3750115691975369</v>
      </c>
      <c r="S81" s="3">
        <f>[1]Patente!S68</f>
        <v>3.7014645461387556</v>
      </c>
      <c r="T81" s="3">
        <f>[1]Patente!T68</f>
        <v>6.9908559604037919</v>
      </c>
      <c r="U81" s="3">
        <f>[1]Patente!U68</f>
        <v>5.8583135844987648</v>
      </c>
      <c r="V81" s="3">
        <f>[1]Patente!V68</f>
        <v>7.1590069845077142</v>
      </c>
      <c r="X81" s="18" t="str">
        <f>HLOOKUP(Y81,$L81:$U206,ROW(L$189)-ROW(X81)+1,0)</f>
        <v>BY</v>
      </c>
      <c r="Y81" s="19">
        <f t="shared" si="51"/>
        <v>3.4098136451597578</v>
      </c>
      <c r="Z81" s="18" t="str">
        <f>HLOOKUP(AA81,$L81:$U206,ROW(N$189)-ROW(Z81)+1,0)</f>
        <v>HB</v>
      </c>
      <c r="AA81" s="19">
        <f t="shared" si="52"/>
        <v>11.609379217469796</v>
      </c>
    </row>
    <row r="82" spans="1:27" x14ac:dyDescent="0.35">
      <c r="A82">
        <f>[1]Patente!A69</f>
        <v>2022</v>
      </c>
      <c r="B82" s="3">
        <f>[1]Patente!B69</f>
        <v>4.7495446374078885</v>
      </c>
      <c r="C82" s="3">
        <f>[1]Patente!C69</f>
        <v>7.0210106936375603</v>
      </c>
      <c r="D82" s="3">
        <f>[1]Patente!D69</f>
        <v>26.074039345477047</v>
      </c>
      <c r="E82" s="3">
        <f>[1]Patente!E69</f>
        <v>4.6697963641899465</v>
      </c>
      <c r="F82" s="3">
        <f>[1]Patente!F69</f>
        <v>13.277636808264758</v>
      </c>
      <c r="G82" s="3">
        <f>[1]Patente!G69</f>
        <v>4.17563965231954</v>
      </c>
      <c r="H82" s="14">
        <f>[1]Patente!H69</f>
        <v>11.338882745427924</v>
      </c>
      <c r="I82" s="3">
        <f>[1]Patente!I69</f>
        <v>13.419012380089807</v>
      </c>
      <c r="J82" s="3">
        <f>[1]Patente!J69</f>
        <v>4.7891360501189926</v>
      </c>
      <c r="K82" s="3">
        <f>[1]Patente!K69</f>
        <v>4.8222433953593011</v>
      </c>
      <c r="L82" s="3">
        <f>[1]Patente!L69</f>
        <v>4.420821020444583</v>
      </c>
      <c r="M82" s="3">
        <f>[1]Patente!M69</f>
        <v>4.4602641983667128</v>
      </c>
      <c r="N82" s="3">
        <f>[1]Patente!N69</f>
        <v>17.34119081957358</v>
      </c>
      <c r="O82" s="3">
        <f>[1]Patente!O69</f>
        <v>3.8619134236248689</v>
      </c>
      <c r="P82" s="3">
        <f>[1]Patente!P69</f>
        <v>3.5558716330340476</v>
      </c>
      <c r="Q82" s="3">
        <f>[1]Patente!Q69</f>
        <v>3.6603304243383197</v>
      </c>
      <c r="R82" s="3">
        <f>[1]Patente!R69</f>
        <v>6.3847593777413509</v>
      </c>
      <c r="S82" s="3">
        <f>[1]Patente!S69</f>
        <v>3.1859239020019614</v>
      </c>
      <c r="T82" s="3">
        <f>[1]Patente!T69</f>
        <v>1.98690431366861</v>
      </c>
      <c r="U82" s="3">
        <f>[1]Patente!U69</f>
        <v>5.1325181981986914</v>
      </c>
      <c r="V82" s="3">
        <f>[1]Patente!V69</f>
        <v>6.0826882089148944</v>
      </c>
      <c r="X82" s="18" t="str">
        <f>HLOOKUP(Y82,$L82:$U207,ROW(L$189)-ROW(X82)+1,0)</f>
        <v>SL</v>
      </c>
      <c r="Y82" s="19">
        <f t="shared" si="51"/>
        <v>1.98690431366861</v>
      </c>
      <c r="Z82" s="18" t="str">
        <f>HLOOKUP(AA82,$L82:$U207,ROW(N$189)-ROW(Z82)+1,0)</f>
        <v>HB</v>
      </c>
      <c r="AA82" s="19">
        <f t="shared" si="52"/>
        <v>17.34119081957358</v>
      </c>
    </row>
    <row r="83" spans="1:27" x14ac:dyDescent="0.35">
      <c r="A83">
        <f>[1]Patente!A70</f>
        <v>2023</v>
      </c>
      <c r="B83" s="3">
        <f>[1]Patente!B70</f>
        <v>1.9609288841687156</v>
      </c>
      <c r="C83" s="3">
        <f>[1]Patente!C70</f>
        <v>5.0727785193193604</v>
      </c>
      <c r="D83" s="3">
        <f>[1]Patente!D70</f>
        <v>22.949771094541212</v>
      </c>
      <c r="E83" s="3">
        <f>[1]Patente!E70</f>
        <v>7.4508534719812971</v>
      </c>
      <c r="F83" s="3">
        <f>[1]Patente!F70</f>
        <v>12.282400736944044</v>
      </c>
      <c r="G83" s="3">
        <f>[1]Patente!G70</f>
        <v>2.4673643093559439</v>
      </c>
      <c r="H83" s="14">
        <f>[1]Patente!H70</f>
        <v>9.7569724599198171</v>
      </c>
      <c r="I83" s="3">
        <f>[1]Patente!I70</f>
        <v>11.893817143812321</v>
      </c>
      <c r="J83" s="3">
        <f>[1]Patente!J70</f>
        <v>4.2770128331699482</v>
      </c>
      <c r="K83" s="3">
        <f>[1]Patente!K70</f>
        <v>4.3752461075935525</v>
      </c>
      <c r="L83" s="3">
        <f>[1]Patente!L70</f>
        <v>3.4823819599756445</v>
      </c>
      <c r="M83" s="3">
        <f>[1]Patente!M70</f>
        <v>3.120047875232177</v>
      </c>
      <c r="N83" s="3">
        <f>[1]Patente!N70</f>
        <v>4.2905748941300645</v>
      </c>
      <c r="O83" s="3">
        <f>[1]Patente!O70</f>
        <v>4.3427846803927617</v>
      </c>
      <c r="P83" s="3">
        <f>[1]Patente!P70</f>
        <v>5.1181656494312442</v>
      </c>
      <c r="Q83" s="3">
        <f>[1]Patente!Q70</f>
        <v>3.2518124789804719</v>
      </c>
      <c r="R83" s="3">
        <f>[1]Patente!R70</f>
        <v>6.1697618305183095</v>
      </c>
      <c r="S83" s="3">
        <f>[1]Patente!S70</f>
        <v>3.1577472048471904</v>
      </c>
      <c r="T83" s="3">
        <f>[1]Patente!T70</f>
        <v>0.98719704156790578</v>
      </c>
      <c r="U83" s="3">
        <f>[1]Patente!U70</f>
        <v>6.788306327753685</v>
      </c>
      <c r="V83" s="3">
        <f>[1]Patente!V70</f>
        <v>5.3909794649667804</v>
      </c>
      <c r="X83" s="18" t="str">
        <f t="shared" ref="X83" si="53">HLOOKUP(Y83,$L83:$U208,ROW(L$189)-ROW(X83)+1,0)</f>
        <v>SL</v>
      </c>
      <c r="Y83" s="19">
        <f t="shared" ref="Y83" si="54">MIN(L83:U83)</f>
        <v>0.98719704156790578</v>
      </c>
      <c r="Z83" s="18" t="str">
        <f t="shared" ref="Z83" si="55">HLOOKUP(AA83,$L83:$U208,ROW(N$189)-ROW(Z83)+1,0)</f>
        <v>SH</v>
      </c>
      <c r="AA83" s="19">
        <f t="shared" ref="AA83" si="56">MAX(L83:U83)</f>
        <v>6.788306327753685</v>
      </c>
    </row>
    <row r="84" spans="1:27" x14ac:dyDescent="0.35">
      <c r="A84">
        <f>A83+1</f>
        <v>2024</v>
      </c>
      <c r="B84" s="3">
        <f>[1]Patente!B71</f>
        <v>4.6955594876518525</v>
      </c>
      <c r="C84" s="3">
        <f>[1]Patente!C71</f>
        <v>3.8075438867027245</v>
      </c>
      <c r="D84" s="3">
        <f>[1]Patente!D71</f>
        <v>18.525123525523668</v>
      </c>
      <c r="E84" s="3">
        <f>[1]Patente!E71</f>
        <v>3.7381710250625679</v>
      </c>
      <c r="F84" s="3">
        <f>[1]Patente!F71</f>
        <v>12.810938073823268</v>
      </c>
      <c r="G84" s="3">
        <f>[1]Patente!G71</f>
        <v>2.7219602033086514</v>
      </c>
      <c r="H84" s="14">
        <f>[1]Patente!H71</f>
        <v>8.570650292501389</v>
      </c>
      <c r="I84" s="3">
        <f>[1]Patente!I71</f>
        <v>10.299623283231837</v>
      </c>
      <c r="J84" s="3">
        <f>[1]Patente!J71</f>
        <v>4.6420712010164955</v>
      </c>
      <c r="K84" s="3">
        <f>[1]Patente!K71</f>
        <v>4.7467086544691881</v>
      </c>
      <c r="L84" s="3">
        <f>[1]Patente!L71</f>
        <v>4.1821201195659246</v>
      </c>
      <c r="M84" s="3">
        <f>[1]Patente!M71</f>
        <v>3.859929369347332</v>
      </c>
      <c r="N84" s="3">
        <f>[1]Patente!N71</f>
        <v>14.209228041058985</v>
      </c>
      <c r="O84" s="3">
        <f>[1]Patente!O71</f>
        <v>3.2308768438210289</v>
      </c>
      <c r="P84" s="3">
        <f>[1]Patente!P71</f>
        <v>3.8252071588751977</v>
      </c>
      <c r="Q84" s="3">
        <f>[1]Patente!Q71</f>
        <v>3.1225363188444319</v>
      </c>
      <c r="R84" s="3">
        <f>[1]Patente!R71</f>
        <v>7.2118103713266848</v>
      </c>
      <c r="S84" s="3">
        <f>[1]Patente!S71</f>
        <v>3.1497085550445489</v>
      </c>
      <c r="T84" s="3">
        <f>[1]Patente!T71</f>
        <v>4.9353761842435153</v>
      </c>
      <c r="U84" s="3">
        <f>[1]Patente!U71</f>
        <v>3.0442841873114235</v>
      </c>
      <c r="V84" s="3">
        <f>[1]Patente!V71</f>
        <v>5.4719663143358952</v>
      </c>
      <c r="X84" s="18" t="str">
        <f t="shared" ref="X84" si="57">HLOOKUP(Y84,$L84:$U209,ROW(L$189)-ROW(X84)+1,0)</f>
        <v>SH</v>
      </c>
      <c r="Y84" s="19">
        <f t="shared" ref="Y84" si="58">MIN(L84:U84)</f>
        <v>3.0442841873114235</v>
      </c>
      <c r="Z84" s="18" t="str">
        <f t="shared" ref="Z84" si="59">HLOOKUP(AA84,$L84:$U209,ROW(N$189)-ROW(Z84)+1,0)</f>
        <v>HB</v>
      </c>
      <c r="AA84" s="19">
        <f t="shared" ref="AA84" si="60">MAX(L84:U84)</f>
        <v>14.209228041058985</v>
      </c>
    </row>
    <row r="85" spans="1:27" x14ac:dyDescent="0.35">
      <c r="A85">
        <f>A84+1</f>
        <v>2025</v>
      </c>
      <c r="B85" s="3"/>
      <c r="C85" s="3"/>
      <c r="D85" s="3"/>
      <c r="E85" s="3"/>
      <c r="F85" s="3"/>
      <c r="G85" s="3"/>
      <c r="H85" s="14"/>
      <c r="I85" s="3"/>
      <c r="J85" s="3"/>
      <c r="K85" s="3"/>
      <c r="L85" s="3"/>
      <c r="M85" s="3"/>
      <c r="N85" s="3"/>
      <c r="O85" s="3"/>
      <c r="P85" s="3"/>
      <c r="Q85" s="3"/>
      <c r="R85" s="3"/>
      <c r="S85" s="3"/>
      <c r="T85" s="3"/>
      <c r="U85" s="3"/>
      <c r="V85" s="3"/>
      <c r="X85" s="18"/>
      <c r="Y85" s="19"/>
      <c r="Z85" s="18"/>
      <c r="AA85" s="19"/>
    </row>
    <row r="86" spans="1:27" x14ac:dyDescent="0.35">
      <c r="B86" s="3"/>
      <c r="C86" s="3"/>
      <c r="D86" s="3"/>
      <c r="E86" s="3"/>
      <c r="F86" s="3"/>
      <c r="G86" s="3"/>
      <c r="H86" s="14"/>
      <c r="I86" s="3"/>
      <c r="J86" s="3"/>
      <c r="K86" s="3"/>
      <c r="L86" s="3"/>
      <c r="M86" s="3"/>
      <c r="N86" s="3"/>
      <c r="O86" s="3"/>
      <c r="P86" s="3"/>
      <c r="Q86" s="3"/>
      <c r="R86" s="3"/>
      <c r="S86" s="3"/>
      <c r="T86" s="3"/>
      <c r="U86" s="3"/>
      <c r="V86" s="3"/>
      <c r="X86" s="11"/>
      <c r="Y86" s="11"/>
      <c r="Z86" s="11"/>
      <c r="AA86" s="11"/>
    </row>
    <row r="87" spans="1:27" x14ac:dyDescent="0.35">
      <c r="A87" s="4" t="s">
        <v>493</v>
      </c>
      <c r="B87" s="3"/>
      <c r="C87" s="3"/>
      <c r="D87" s="3"/>
      <c r="E87" s="3"/>
      <c r="F87" s="3"/>
      <c r="G87" s="3"/>
      <c r="H87" s="14"/>
      <c r="I87" s="3"/>
      <c r="J87" s="3"/>
      <c r="K87" s="3"/>
      <c r="L87" s="3"/>
      <c r="M87" s="3"/>
      <c r="N87" s="3"/>
      <c r="O87" s="3"/>
      <c r="P87" s="3"/>
      <c r="Q87" s="3"/>
      <c r="R87" s="3"/>
      <c r="S87" s="3"/>
      <c r="T87" s="3"/>
      <c r="U87" s="3"/>
      <c r="V87" s="3"/>
      <c r="X87" s="11"/>
      <c r="Y87" s="11"/>
      <c r="Z87" s="11"/>
      <c r="AA87" s="11"/>
    </row>
    <row r="88" spans="1:27" x14ac:dyDescent="0.35">
      <c r="A88">
        <f>[1]Patente!A74</f>
        <v>2019</v>
      </c>
      <c r="B88" s="3">
        <f>[1]Patente!B74</f>
        <v>25.423728813559325</v>
      </c>
      <c r="C88" s="3">
        <f>[1]Patente!C74</f>
        <v>13.273676360924682</v>
      </c>
      <c r="D88" s="3">
        <f>[1]Patente!D74</f>
        <v>20.381388253241798</v>
      </c>
      <c r="E88" s="3">
        <f>[1]Patente!E74</f>
        <v>22.977614591969679</v>
      </c>
      <c r="F88" s="3">
        <f>[1]Patente!F74</f>
        <v>46.861531227960192</v>
      </c>
      <c r="G88" s="3">
        <f>[1]Patente!G74</f>
        <v>18.266195397026685</v>
      </c>
      <c r="H88" s="14">
        <f>[1]Patente!H74</f>
        <v>23.056045472406769</v>
      </c>
      <c r="I88" s="3">
        <f>[1]Patente!I74</f>
        <v>25.509217035624467</v>
      </c>
      <c r="J88" s="3">
        <f>[1]Patente!J74</f>
        <v>67.576743400007246</v>
      </c>
      <c r="K88" s="3">
        <f>[1]Patente!K74</f>
        <v>70.49779035106647</v>
      </c>
      <c r="L88" s="3">
        <f>[1]Patente!L74</f>
        <v>83.970685474983469</v>
      </c>
      <c r="M88" s="3">
        <f>[1]Patente!M74</f>
        <v>95.989165823096499</v>
      </c>
      <c r="N88" s="3">
        <f>[1]Patente!N74</f>
        <v>18.137693191978542</v>
      </c>
      <c r="O88" s="3">
        <f>[1]Patente!O74</f>
        <v>40.45659676134855</v>
      </c>
      <c r="P88" s="3">
        <f>[1]Patente!P74</f>
        <v>26.953329837441007</v>
      </c>
      <c r="Q88" s="3">
        <f>[1]Patente!Q74</f>
        <v>67.075294281535136</v>
      </c>
      <c r="R88" s="3">
        <f>[1]Patente!R74</f>
        <v>61.603138521489569</v>
      </c>
      <c r="S88" s="3">
        <f>[1]Patente!S74</f>
        <v>33.578934653943719</v>
      </c>
      <c r="T88" s="3">
        <f>[1]Patente!T74</f>
        <v>38.447782546494992</v>
      </c>
      <c r="U88" s="3">
        <f>[1]Patente!U74</f>
        <v>38.096011696856465</v>
      </c>
      <c r="V88" s="3">
        <f>[1]Patente!V74</f>
        <v>63.435424585155097</v>
      </c>
      <c r="X88" s="18" t="str">
        <f>HLOOKUP(Y88,$L88:$U212,ROW(L$189)-ROW(X88)+1,0)</f>
        <v>HB</v>
      </c>
      <c r="Y88" s="19">
        <f t="shared" ref="Y88:Y91" si="61">MIN(L88:U88)</f>
        <v>18.137693191978542</v>
      </c>
      <c r="Z88" s="18" t="str">
        <f>HLOOKUP(AA88,$L88:$U212,ROW(N$189)-ROW(Z88)+1,0)</f>
        <v>BY</v>
      </c>
      <c r="AA88" s="19">
        <f t="shared" ref="AA88:AA91" si="62">MAX(L88:U88)</f>
        <v>95.989165823096499</v>
      </c>
    </row>
    <row r="89" spans="1:27" x14ac:dyDescent="0.35">
      <c r="A89">
        <f>[1]Patente!A75</f>
        <v>2020</v>
      </c>
      <c r="B89" s="3">
        <f>[1]Patente!B75</f>
        <v>24.955587513746725</v>
      </c>
      <c r="C89" s="3">
        <f>[1]Patente!C75</f>
        <v>16.068478750563148</v>
      </c>
      <c r="D89" s="3">
        <f>[1]Patente!D75</f>
        <v>19.353671771373445</v>
      </c>
      <c r="E89" s="3">
        <f>[1]Patente!E75</f>
        <v>18.876884720408405</v>
      </c>
      <c r="F89" s="3">
        <f>[1]Patente!F75</f>
        <v>46.876206656884705</v>
      </c>
      <c r="G89" s="3">
        <f>[1]Patente!G75</f>
        <v>17.950695423237505</v>
      </c>
      <c r="H89" s="14">
        <f>[1]Patente!H75</f>
        <v>22.462870727760855</v>
      </c>
      <c r="I89" s="3">
        <f>[1]Patente!I75</f>
        <v>24.786371603856264</v>
      </c>
      <c r="J89" s="3">
        <f>[1]Patente!J75</f>
        <v>61.270230200639979</v>
      </c>
      <c r="K89" s="3">
        <f>[1]Patente!K75</f>
        <v>63.886025172866745</v>
      </c>
      <c r="L89" s="3">
        <f>[1]Patente!L75</f>
        <v>76.057840859832609</v>
      </c>
      <c r="M89" s="3">
        <f>[1]Patente!M75</f>
        <v>87.094252684411899</v>
      </c>
      <c r="N89" s="3">
        <f>[1]Patente!N75</f>
        <v>15.900131406044679</v>
      </c>
      <c r="O89" s="3">
        <f>[1]Patente!O75</f>
        <v>32.550107279292483</v>
      </c>
      <c r="P89" s="3">
        <f>[1]Patente!P75</f>
        <v>27.633364467863878</v>
      </c>
      <c r="Q89" s="3">
        <f>[1]Patente!Q75</f>
        <v>56.807998453725993</v>
      </c>
      <c r="R89" s="3">
        <f>[1]Patente!R75</f>
        <v>56.028933979035124</v>
      </c>
      <c r="S89" s="3">
        <f>[1]Patente!S75</f>
        <v>31.665585468699319</v>
      </c>
      <c r="T89" s="3">
        <f>[1]Patente!T75</f>
        <v>34.310221586847746</v>
      </c>
      <c r="U89" s="3">
        <f>[1]Patente!U75</f>
        <v>39.666831601517401</v>
      </c>
      <c r="V89" s="3">
        <f>[1]Patente!V75</f>
        <v>57.637370953732194</v>
      </c>
      <c r="X89" s="18" t="str">
        <f>HLOOKUP(Y89,$L89:$U213,ROW(L$189)-ROW(X89)+1,0)</f>
        <v>HB</v>
      </c>
      <c r="Y89" s="19">
        <f t="shared" si="61"/>
        <v>15.900131406044679</v>
      </c>
      <c r="Z89" s="18" t="str">
        <f>HLOOKUP(AA89,$L89:$U213,ROW(N$189)-ROW(Z89)+1,0)</f>
        <v>BY</v>
      </c>
      <c r="AA89" s="19">
        <f t="shared" si="62"/>
        <v>87.094252684411899</v>
      </c>
    </row>
    <row r="90" spans="1:27" x14ac:dyDescent="0.35">
      <c r="A90">
        <f>[1]Patente!A76</f>
        <v>2021</v>
      </c>
      <c r="B90" s="3">
        <f>[1]Patente!B76</f>
        <v>21.598453651567358</v>
      </c>
      <c r="C90" s="3">
        <f>[1]Patente!C76</f>
        <v>13.719725605487891</v>
      </c>
      <c r="D90" s="3">
        <f>[1]Patente!D76</f>
        <v>17.696522223198851</v>
      </c>
      <c r="E90" s="3">
        <f>[1]Patente!E76</f>
        <v>17.488076311605724</v>
      </c>
      <c r="F90" s="3">
        <f>[1]Patente!F76</f>
        <v>37.623620467249538</v>
      </c>
      <c r="G90" s="3">
        <f>[1]Patente!G76</f>
        <v>13.749836622663704</v>
      </c>
      <c r="H90" s="14">
        <f>[1]Patente!H76</f>
        <v>18.951203278803376</v>
      </c>
      <c r="I90" s="3">
        <f>[1]Patente!I76</f>
        <v>21.571648690292758</v>
      </c>
      <c r="J90" s="3">
        <f>[1]Patente!J76</f>
        <v>56.369148477674322</v>
      </c>
      <c r="K90" s="3">
        <f>[1]Patente!K76</f>
        <v>58.919596221261735</v>
      </c>
      <c r="L90" s="3">
        <f>[1]Patente!L76</f>
        <v>73.76951171790077</v>
      </c>
      <c r="M90" s="3">
        <f>[1]Patente!M76</f>
        <v>78.480728320186046</v>
      </c>
      <c r="N90" s="3">
        <f>[1]Patente!N76</f>
        <v>12.81085154483798</v>
      </c>
      <c r="O90" s="3">
        <f>[1]Patente!O76</f>
        <v>23.403932669463682</v>
      </c>
      <c r="P90" s="3">
        <f>[1]Patente!P76</f>
        <v>26.466009340944474</v>
      </c>
      <c r="Q90" s="3">
        <f>[1]Patente!Q76</f>
        <v>50.604370454506928</v>
      </c>
      <c r="R90" s="3">
        <f>[1]Patente!R76</f>
        <v>49.187005963111915</v>
      </c>
      <c r="S90" s="3">
        <f>[1]Patente!S76</f>
        <v>31.235176062762271</v>
      </c>
      <c r="T90" s="3">
        <f>[1]Patente!T76</f>
        <v>30.474233864064374</v>
      </c>
      <c r="U90" s="3">
        <f>[1]Patente!U76</f>
        <v>37.490134175217051</v>
      </c>
      <c r="V90" s="3">
        <f>[1]Patente!V76</f>
        <v>52.862237523707648</v>
      </c>
      <c r="X90" s="18" t="str">
        <f>HLOOKUP(Y90,$L90:$U214,ROW(L$189)-ROW(X90)+1,0)</f>
        <v>HB</v>
      </c>
      <c r="Y90" s="19">
        <f t="shared" si="61"/>
        <v>12.81085154483798</v>
      </c>
      <c r="Z90" s="18" t="str">
        <f>HLOOKUP(AA90,$L90:$U214,ROW(N$189)-ROW(Z90)+1,0)</f>
        <v>BY</v>
      </c>
      <c r="AA90" s="19">
        <f t="shared" si="62"/>
        <v>78.480728320186046</v>
      </c>
    </row>
    <row r="91" spans="1:27" x14ac:dyDescent="0.35">
      <c r="A91">
        <f>[1]Patente!A77</f>
        <v>2022</v>
      </c>
      <c r="B91" s="3">
        <f>[1]Patente!B77</f>
        <v>18.392097020319653</v>
      </c>
      <c r="C91" s="3">
        <f>[1]Patente!C77</f>
        <v>23.918918918918916</v>
      </c>
      <c r="D91" s="3">
        <f>[1]Patente!D77</f>
        <v>17.056586377780341</v>
      </c>
      <c r="E91" s="3">
        <f>[1]Patente!E77</f>
        <v>13.521001884074032</v>
      </c>
      <c r="F91" s="3">
        <f>[1]Patente!F77</f>
        <v>32.669764860928069</v>
      </c>
      <c r="G91" s="3">
        <f>[1]Patente!G77</f>
        <v>12.321164910136957</v>
      </c>
      <c r="H91" s="14">
        <f>[1]Patente!H77</f>
        <v>17.69255037047774</v>
      </c>
      <c r="I91" s="3">
        <f>[1]Patente!I77</f>
        <v>20.397697406377006</v>
      </c>
      <c r="J91" s="3">
        <f>[1]Patente!J77</f>
        <v>50.378763765994016</v>
      </c>
      <c r="K91" s="3">
        <f>[1]Patente!K77</f>
        <v>52.618019451097396</v>
      </c>
      <c r="L91" s="3">
        <f>[1]Patente!L77</f>
        <v>69.975276512687046</v>
      </c>
      <c r="M91" s="3">
        <f>[1]Patente!M77</f>
        <v>66.3250550141465</v>
      </c>
      <c r="N91" s="3">
        <f>[1]Patente!N77</f>
        <v>12.842677204247963</v>
      </c>
      <c r="O91" s="3">
        <f>[1]Patente!O77</f>
        <v>18.239876143016112</v>
      </c>
      <c r="P91" s="3">
        <f>[1]Patente!P77</f>
        <v>20.547711032855826</v>
      </c>
      <c r="Q91" s="3">
        <f>[1]Patente!Q77</f>
        <v>45.622405960979115</v>
      </c>
      <c r="R91" s="3">
        <f>[1]Patente!R77</f>
        <v>44.166117336849048</v>
      </c>
      <c r="S91" s="3">
        <f>[1]Patente!S77</f>
        <v>27.817132589239435</v>
      </c>
      <c r="T91" s="3">
        <f>[1]Patente!T77</f>
        <v>22.43694726498526</v>
      </c>
      <c r="U91" s="3">
        <f>[1]Patente!U77</f>
        <v>32.526532793769569</v>
      </c>
      <c r="V91" s="3">
        <f>[1]Patente!V77</f>
        <v>47.399427191095981</v>
      </c>
      <c r="X91" s="18" t="str">
        <f>HLOOKUP(Y91,$L91:$U215,ROW(L$189)-ROW(X91)+1,0)</f>
        <v>HB</v>
      </c>
      <c r="Y91" s="19">
        <f t="shared" si="61"/>
        <v>12.842677204247963</v>
      </c>
      <c r="Z91" s="18" t="str">
        <f>HLOOKUP(AA91,$L91:$U215,ROW(N$189)-ROW(Z91)+1,0)</f>
        <v>BW</v>
      </c>
      <c r="AA91" s="19">
        <f t="shared" si="62"/>
        <v>69.975276512687046</v>
      </c>
    </row>
    <row r="92" spans="1:27" x14ac:dyDescent="0.35">
      <c r="A92">
        <f>A91+1</f>
        <v>2023</v>
      </c>
      <c r="B92" s="3">
        <f>[1]Patente!B78</f>
        <v>17.217022779445525</v>
      </c>
      <c r="C92" s="3">
        <f>[1]Patente!C78</f>
        <v>19.358933671850206</v>
      </c>
      <c r="D92" s="3">
        <f>[1]Patente!D78</f>
        <v>19.078347478431649</v>
      </c>
      <c r="E92" s="3">
        <f>[1]Patente!E78</f>
        <v>16.990291262135923</v>
      </c>
      <c r="F92" s="3">
        <f>[1]Patente!F78</f>
        <v>37.02884118905363</v>
      </c>
      <c r="G92" s="3">
        <f>[1]Patente!G78</f>
        <v>10.487353485502776</v>
      </c>
      <c r="H92" s="14">
        <f>[1]Patente!H78</f>
        <v>17.462740564913922</v>
      </c>
      <c r="I92" s="3">
        <f>[1]Patente!I78</f>
        <v>22.122786617406792</v>
      </c>
      <c r="J92" s="3">
        <f>[1]Patente!J78</f>
        <v>48.897019432616794</v>
      </c>
      <c r="K92" s="3">
        <f>[1]Patente!K78</f>
        <v>51.35032064046473</v>
      </c>
      <c r="L92" s="3">
        <f>[1]Patente!L78</f>
        <v>68.649091974223779</v>
      </c>
      <c r="M92" s="3">
        <f>[1]Patente!M78</f>
        <v>66.610772389048833</v>
      </c>
      <c r="N92" s="3">
        <f>[1]Patente!N78</f>
        <v>14.119170984455957</v>
      </c>
      <c r="O92" s="3">
        <f>[1]Patente!O78</f>
        <v>16.751608321497201</v>
      </c>
      <c r="P92" s="3">
        <f>[1]Patente!P78</f>
        <v>16.811263083145512</v>
      </c>
      <c r="Q92" s="3">
        <f>[1]Patente!Q78</f>
        <v>42.904440799465405</v>
      </c>
      <c r="R92" s="3">
        <f>[1]Patente!R78</f>
        <v>44.242191377295363</v>
      </c>
      <c r="S92" s="3">
        <f>[1]Patente!S78</f>
        <v>20.459925600270545</v>
      </c>
      <c r="T92" s="3">
        <f>[1]Patente!T78</f>
        <v>17.8279061306167</v>
      </c>
      <c r="U92" s="3">
        <f>[1]Patente!U78</f>
        <v>30.03921568627451</v>
      </c>
      <c r="V92" s="3">
        <f>[1]Patente!V78</f>
        <v>46.689305965511885</v>
      </c>
      <c r="X92" s="18" t="str">
        <f t="shared" ref="X92" si="63">HLOOKUP(Y92,$L92:$U216,ROW(L$189)-ROW(X92)+1,0)</f>
        <v>HB</v>
      </c>
      <c r="Y92" s="19">
        <f t="shared" ref="Y92" si="64">MIN(L92:U92)</f>
        <v>14.119170984455957</v>
      </c>
      <c r="Z92" s="18" t="str">
        <f t="shared" ref="Z92" si="65">HLOOKUP(AA92,$L92:$U216,ROW(N$189)-ROW(Z92)+1,0)</f>
        <v>BW</v>
      </c>
      <c r="AA92" s="19">
        <f t="shared" ref="AA92" si="66">MAX(L92:U92)</f>
        <v>68.649091974223779</v>
      </c>
    </row>
    <row r="93" spans="1:27" x14ac:dyDescent="0.35">
      <c r="A93">
        <f>A92+1</f>
        <v>2024</v>
      </c>
      <c r="B93" s="3"/>
      <c r="C93" s="3"/>
      <c r="D93" s="3"/>
      <c r="E93" s="3"/>
      <c r="F93" s="3"/>
      <c r="G93" s="3"/>
      <c r="H93" s="14"/>
      <c r="I93" s="3"/>
      <c r="J93" s="3"/>
      <c r="K93" s="3"/>
      <c r="L93" s="3"/>
      <c r="M93" s="3"/>
      <c r="N93" s="3"/>
      <c r="O93" s="3"/>
      <c r="P93" s="3"/>
      <c r="Q93" s="3"/>
      <c r="R93" s="3"/>
      <c r="S93" s="3"/>
      <c r="T93" s="3"/>
      <c r="U93" s="3"/>
      <c r="V93" s="3"/>
      <c r="X93" s="18"/>
      <c r="Y93" s="19"/>
      <c r="Z93" s="18"/>
      <c r="AA93" s="19"/>
    </row>
    <row r="94" spans="1:27" x14ac:dyDescent="0.35">
      <c r="A94">
        <f>A93+1</f>
        <v>2025</v>
      </c>
      <c r="B94" s="3"/>
      <c r="C94" s="3"/>
      <c r="D94" s="3"/>
      <c r="E94" s="3"/>
      <c r="F94" s="3"/>
      <c r="G94" s="3"/>
      <c r="H94" s="14"/>
      <c r="I94" s="3"/>
      <c r="J94" s="3"/>
      <c r="K94" s="3"/>
      <c r="L94" s="3"/>
      <c r="M94" s="3"/>
      <c r="N94" s="3"/>
      <c r="O94" s="3"/>
      <c r="P94" s="3"/>
      <c r="Q94" s="3"/>
      <c r="R94" s="3"/>
      <c r="S94" s="3"/>
      <c r="T94" s="3"/>
      <c r="U94" s="3"/>
      <c r="V94" s="3"/>
      <c r="X94" s="18"/>
      <c r="Y94" s="19"/>
      <c r="Z94" s="18"/>
      <c r="AA94" s="19"/>
    </row>
    <row r="95" spans="1:27" x14ac:dyDescent="0.35">
      <c r="A95" t="s">
        <v>968</v>
      </c>
      <c r="B95" s="3"/>
      <c r="C95" s="3"/>
      <c r="D95" s="3"/>
      <c r="E95" s="3"/>
      <c r="F95" s="3"/>
      <c r="G95" s="3"/>
      <c r="H95" s="14"/>
      <c r="I95" s="3"/>
      <c r="J95" s="3"/>
      <c r="K95" s="3"/>
      <c r="L95" s="3"/>
      <c r="M95" s="3"/>
      <c r="N95" s="3"/>
      <c r="O95" s="3"/>
      <c r="P95" s="3"/>
      <c r="Q95" s="3"/>
      <c r="R95" s="3"/>
      <c r="S95" s="3"/>
      <c r="T95" s="3"/>
      <c r="U95" s="3"/>
      <c r="V95" s="3"/>
      <c r="X95" s="18"/>
      <c r="Y95" s="19"/>
      <c r="Z95" s="18"/>
      <c r="AA95" s="19"/>
    </row>
    <row r="96" spans="1:27" x14ac:dyDescent="0.35">
      <c r="B96" s="3"/>
      <c r="C96" s="3"/>
      <c r="D96" s="3"/>
      <c r="E96" s="3"/>
      <c r="F96" s="3"/>
      <c r="G96" s="3"/>
      <c r="H96" s="14"/>
      <c r="I96" s="3"/>
      <c r="J96" s="3"/>
      <c r="K96" s="3"/>
      <c r="L96" s="3"/>
      <c r="M96" s="3"/>
      <c r="N96" s="3"/>
      <c r="O96" s="3"/>
      <c r="P96" s="3"/>
      <c r="Q96" s="3"/>
      <c r="R96" s="3"/>
      <c r="S96" s="3"/>
      <c r="T96" s="3"/>
      <c r="U96" s="3"/>
      <c r="V96" s="3"/>
      <c r="X96" s="18"/>
      <c r="Y96" s="19"/>
      <c r="Z96" s="18"/>
      <c r="AA96" s="19"/>
    </row>
    <row r="97" spans="1:27" x14ac:dyDescent="0.35">
      <c r="A97" s="4" t="s">
        <v>494</v>
      </c>
      <c r="B97" s="3"/>
      <c r="C97" s="3"/>
      <c r="D97" s="3"/>
      <c r="E97" s="3"/>
      <c r="F97" s="3"/>
      <c r="G97" s="3"/>
      <c r="H97" s="14"/>
      <c r="I97" s="3"/>
      <c r="J97" s="3"/>
      <c r="K97" s="3"/>
      <c r="L97" s="3"/>
      <c r="M97" s="3"/>
      <c r="N97" s="3"/>
      <c r="O97" s="3"/>
      <c r="P97" s="3"/>
      <c r="Q97" s="3"/>
      <c r="R97" s="3"/>
      <c r="S97" s="3"/>
      <c r="T97" s="3"/>
      <c r="U97" s="3"/>
      <c r="V97" s="3"/>
      <c r="X97" s="11"/>
      <c r="Y97" s="11"/>
      <c r="Z97" s="11"/>
      <c r="AA97" s="11"/>
    </row>
    <row r="98" spans="1:27" x14ac:dyDescent="0.35">
      <c r="A98">
        <f>[1]Patente!A82</f>
        <v>2019</v>
      </c>
      <c r="B98" s="3">
        <f>[1]Patente!B82</f>
        <v>5.2229811169144229</v>
      </c>
      <c r="C98" s="3">
        <f>[1]Patente!C82</f>
        <v>6.3233965672990067</v>
      </c>
      <c r="D98" s="3">
        <f>[1]Patente!D82</f>
        <v>13.1420435877779</v>
      </c>
      <c r="E98" s="3">
        <f>[1]Patente!E82</f>
        <v>9.7707628711010894</v>
      </c>
      <c r="F98" s="3">
        <f>[1]Patente!F82</f>
        <v>8.8757396449704142</v>
      </c>
      <c r="G98" s="3">
        <f>[1]Patente!G82</f>
        <v>2.1342646488164529</v>
      </c>
      <c r="H98" s="14">
        <f>[1]Patente!H82</f>
        <v>7.4545273829639198</v>
      </c>
      <c r="I98" s="3">
        <f>[1]Patente!I82</f>
        <v>10.213836477987421</v>
      </c>
      <c r="J98" s="3">
        <f>[1]Patente!J82</f>
        <v>3.7195477424069496</v>
      </c>
      <c r="K98" s="3">
        <f>[1]Patente!K82</f>
        <v>3.866129654380567</v>
      </c>
      <c r="L98" s="3">
        <f>[1]Patente!L82</f>
        <v>3.2184524607751106</v>
      </c>
      <c r="M98" s="3">
        <f>[1]Patente!M82</f>
        <v>2.8270843954210503</v>
      </c>
      <c r="N98" s="3">
        <f>[1]Patente!N82</f>
        <v>5.6338028169014089</v>
      </c>
      <c r="O98" s="3">
        <f>[1]Patente!O82</f>
        <v>3.0750307503075032</v>
      </c>
      <c r="P98" s="3">
        <f>[1]Patente!P82</f>
        <v>4.5001607200257148</v>
      </c>
      <c r="Q98" s="3">
        <f>[1]Patente!Q82</f>
        <v>3.6964021685559389</v>
      </c>
      <c r="R98" s="3">
        <f>[1]Patente!R82</f>
        <v>4.8332362115654881</v>
      </c>
      <c r="S98" s="3">
        <f>[1]Patente!S82</f>
        <v>2.1182360870402466</v>
      </c>
      <c r="T98" s="3">
        <f>[1]Patente!T82</f>
        <v>7.8313253012048198</v>
      </c>
      <c r="U98" s="3">
        <f>[1]Patente!U82</f>
        <v>6.3502673796791447</v>
      </c>
      <c r="V98" s="3">
        <f>[1]Patente!V82</f>
        <v>4.6236164445448384</v>
      </c>
      <c r="X98" s="18" t="str">
        <f t="shared" ref="X98" si="67">HLOOKUP(Y98,$L98:$U220,ROW(L$189)-ROW(X98)+1,0)</f>
        <v>RP</v>
      </c>
      <c r="Y98" s="19">
        <f t="shared" ref="Y98" si="68">MIN(L98:U98)</f>
        <v>2.1182360870402466</v>
      </c>
      <c r="Z98" s="18" t="str">
        <f t="shared" ref="Z98" si="69">HLOOKUP(AA98,$L98:$U220,ROW(N$189)-ROW(Z98)+1,0)</f>
        <v>SL</v>
      </c>
      <c r="AA98" s="19">
        <f t="shared" ref="AA98" si="70">MAX(L98:U98)</f>
        <v>7.8313253012048198</v>
      </c>
    </row>
    <row r="99" spans="1:27" x14ac:dyDescent="0.35">
      <c r="A99">
        <f>[1]Patente!A83</f>
        <v>2020</v>
      </c>
      <c r="B99" s="3">
        <f>[1]Patente!B83</f>
        <v>5.368098159509203</v>
      </c>
      <c r="C99" s="3">
        <f>[1]Patente!C83</f>
        <v>8.4219858156028362</v>
      </c>
      <c r="D99" s="3">
        <f>[1]Patente!D83</f>
        <v>12.331487093740204</v>
      </c>
      <c r="E99" s="3">
        <f>[1]Patente!E83</f>
        <v>10.262257696693274</v>
      </c>
      <c r="F99" s="3">
        <f>[1]Patente!F83</f>
        <v>7.7128448531593001</v>
      </c>
      <c r="G99" s="3">
        <f>[1]Patente!G83</f>
        <v>1.5865146256817055</v>
      </c>
      <c r="H99" s="14">
        <f>[1]Patente!H83</f>
        <v>7.2083879423328971</v>
      </c>
      <c r="I99" s="3">
        <f>[1]Patente!I83</f>
        <v>9.9828725226327375</v>
      </c>
      <c r="J99" s="3">
        <f>[1]Patente!J83</f>
        <v>3.4543714827849046</v>
      </c>
      <c r="K99" s="3">
        <f>[1]Patente!K83</f>
        <v>3.6207246747971071</v>
      </c>
      <c r="L99" s="3">
        <f>[1]Patente!L83</f>
        <v>2.8885290384699549</v>
      </c>
      <c r="M99" s="3">
        <f>[1]Patente!M83</f>
        <v>2.7167656674494638</v>
      </c>
      <c r="N99" s="3">
        <f>[1]Patente!N83</f>
        <v>5.7088487155090393</v>
      </c>
      <c r="O99" s="3">
        <f>[1]Patente!O83</f>
        <v>3.5203975978463453</v>
      </c>
      <c r="P99" s="3">
        <f>[1]Patente!P83</f>
        <v>4.7159924544120724</v>
      </c>
      <c r="Q99" s="3">
        <f>[1]Patente!Q83</f>
        <v>3.4697006374566288</v>
      </c>
      <c r="R99" s="3">
        <f>[1]Patente!R83</f>
        <v>4.3106284962158607</v>
      </c>
      <c r="S99" s="3">
        <f>[1]Patente!S83</f>
        <v>2.0040080160320639</v>
      </c>
      <c r="T99" s="3">
        <f>[1]Patente!T83</f>
        <v>3.3921302578018997</v>
      </c>
      <c r="U99" s="3">
        <f>[1]Patente!U83</f>
        <v>7.455099966113182</v>
      </c>
      <c r="V99" s="3">
        <f>[1]Patente!V83</f>
        <v>4.3754391090520812</v>
      </c>
      <c r="X99" s="18" t="str">
        <f>HLOOKUP(Y99,$L99:$U221,ROW(L$189)-ROW(X99)+1,0)</f>
        <v>RP</v>
      </c>
      <c r="Y99" s="19">
        <f t="shared" ref="Y99:Y101" si="71">MIN(L99:U99)</f>
        <v>2.0040080160320639</v>
      </c>
      <c r="Z99" s="18" t="str">
        <f>HLOOKUP(AA99,$L99:$U221,ROW(N$189)-ROW(Z99)+1,0)</f>
        <v>SH</v>
      </c>
      <c r="AA99" s="19">
        <f t="shared" ref="AA99:AA101" si="72">MAX(L99:U99)</f>
        <v>7.455099966113182</v>
      </c>
    </row>
    <row r="100" spans="1:27" x14ac:dyDescent="0.35">
      <c r="A100">
        <f>[1]Patente!A84</f>
        <v>2021</v>
      </c>
      <c r="B100" s="3">
        <f>[1]Patente!B84</f>
        <v>5.6646525679758302</v>
      </c>
      <c r="C100" s="3">
        <f>[1]Patente!C84</f>
        <v>8.8183421516754841</v>
      </c>
      <c r="D100" s="3">
        <f>[1]Patente!D84</f>
        <v>11.132672862833214</v>
      </c>
      <c r="E100" s="3">
        <f>[1]Patente!E84</f>
        <v>9.2658588738417684</v>
      </c>
      <c r="F100" s="3">
        <f>[1]Patente!F84</f>
        <v>7.0609002647837604</v>
      </c>
      <c r="G100" s="3">
        <f>[1]Patente!G84</f>
        <v>1.2004801920768307</v>
      </c>
      <c r="H100" s="14">
        <f>[1]Patente!H84</f>
        <v>6.6649411155687854</v>
      </c>
      <c r="I100" s="3">
        <f>[1]Patente!I84</f>
        <v>9.276970160673299</v>
      </c>
      <c r="J100" s="3">
        <f>[1]Patente!J84</f>
        <v>3.1287376533675513</v>
      </c>
      <c r="K100" s="3">
        <f>[1]Patente!K84</f>
        <v>3.2945386355620929</v>
      </c>
      <c r="L100" s="3">
        <f>[1]Patente!L84</f>
        <v>3.10010764262648</v>
      </c>
      <c r="M100" s="3">
        <f>[1]Patente!M84</f>
        <v>1.9695613249776185</v>
      </c>
      <c r="N100" s="3">
        <f>[1]Patente!N84</f>
        <v>3.8314176245210727</v>
      </c>
      <c r="O100" s="3">
        <f>[1]Patente!O84</f>
        <v>3.1384856806590817</v>
      </c>
      <c r="P100" s="3">
        <f>[1]Patente!P84</f>
        <v>4.408817635270541</v>
      </c>
      <c r="Q100" s="3">
        <f>[1]Patente!Q84</f>
        <v>2.282206657747698</v>
      </c>
      <c r="R100" s="3">
        <f>[1]Patente!R84</f>
        <v>4.2070781681546663</v>
      </c>
      <c r="S100" s="3">
        <f>[1]Patente!S84</f>
        <v>2.9075402209730568</v>
      </c>
      <c r="T100" s="3">
        <f>[1]Patente!T84</f>
        <v>4.834254143646409</v>
      </c>
      <c r="U100" s="3">
        <f>[1]Patente!U84</f>
        <v>5.5374592833876219</v>
      </c>
      <c r="V100" s="3">
        <f>[1]Patente!V84</f>
        <v>3.9888285619151818</v>
      </c>
      <c r="X100" s="18" t="str">
        <f>HLOOKUP(Y100,$L100:$U222,ROW(L$189)-ROW(X100)+1,0)</f>
        <v>BY</v>
      </c>
      <c r="Y100" s="19">
        <f t="shared" si="71"/>
        <v>1.9695613249776185</v>
      </c>
      <c r="Z100" s="18" t="str">
        <f>HLOOKUP(AA100,$L100:$U222,ROW(N$189)-ROW(Z100)+1,0)</f>
        <v>SH</v>
      </c>
      <c r="AA100" s="19">
        <f t="shared" si="72"/>
        <v>5.5374592833876219</v>
      </c>
    </row>
    <row r="101" spans="1:27" x14ac:dyDescent="0.35">
      <c r="A101">
        <f>[1]Patente!A85</f>
        <v>2022</v>
      </c>
      <c r="B101" s="3">
        <f>[1]Patente!B85</f>
        <v>4.5385779122541603</v>
      </c>
      <c r="C101" s="3">
        <f>[1]Patente!C85</f>
        <v>4.5643153526970961</v>
      </c>
      <c r="D101" s="3">
        <f>[1]Patente!D85</f>
        <v>10.849349039057655</v>
      </c>
      <c r="E101" s="3">
        <f>[1]Patente!E85</f>
        <v>3.423485107839781</v>
      </c>
      <c r="F101" s="3">
        <f>[1]Patente!F85</f>
        <v>8.1775700934579429</v>
      </c>
      <c r="G101" s="3">
        <f>[1]Patente!G85</f>
        <v>1.5234613040828764</v>
      </c>
      <c r="H101" s="14">
        <f>[1]Patente!H85</f>
        <v>5.8532483911651525</v>
      </c>
      <c r="I101" s="3">
        <f>[1]Patente!I85</f>
        <v>7.8758836646581587</v>
      </c>
      <c r="J101" s="3">
        <f>[1]Patente!J85</f>
        <v>2.6616180419680129</v>
      </c>
      <c r="K101" s="3">
        <f>[1]Patente!K85</f>
        <v>2.7578978117240727</v>
      </c>
      <c r="L101" s="3">
        <f>[1]Patente!L85</f>
        <v>2.1656501370105188</v>
      </c>
      <c r="M101" s="3">
        <f>[1]Patente!M85</f>
        <v>2.5283347863993026</v>
      </c>
      <c r="N101" s="3">
        <f>[1]Patente!N85</f>
        <v>5.8394160583941606</v>
      </c>
      <c r="O101" s="3">
        <f>[1]Patente!O85</f>
        <v>1.3695949911954608</v>
      </c>
      <c r="P101" s="3">
        <f>[1]Patente!P85</f>
        <v>2.2000000000000002</v>
      </c>
      <c r="Q101" s="3">
        <f>[1]Patente!Q85</f>
        <v>2.2995797319800175</v>
      </c>
      <c r="R101" s="3">
        <f>[1]Patente!R85</f>
        <v>3.6557208825038483</v>
      </c>
      <c r="S101" s="3">
        <f>[1]Patente!S85</f>
        <v>2.5405511041625957</v>
      </c>
      <c r="T101" s="3">
        <f>[1]Patente!T85</f>
        <v>1.3726835964310227</v>
      </c>
      <c r="U101" s="3">
        <f>[1]Patente!U85</f>
        <v>4.5565006075334136</v>
      </c>
      <c r="V101" s="3">
        <f>[1]Patente!V85</f>
        <v>3.4076407179125145</v>
      </c>
      <c r="X101" s="18" t="str">
        <f>HLOOKUP(Y101,$L101:$U223,ROW(L$189)-ROW(X101)+1,0)</f>
        <v>HH</v>
      </c>
      <c r="Y101" s="19">
        <f t="shared" si="71"/>
        <v>1.3695949911954608</v>
      </c>
      <c r="Z101" s="18" t="str">
        <f>HLOOKUP(AA101,$L101:$U223,ROW(N$189)-ROW(Z101)+1,0)</f>
        <v>HB</v>
      </c>
      <c r="AA101" s="19">
        <f t="shared" si="72"/>
        <v>5.8394160583941606</v>
      </c>
    </row>
    <row r="102" spans="1:27" x14ac:dyDescent="0.35">
      <c r="A102">
        <f t="shared" ref="A102:A103" si="73">A101+1</f>
        <v>2023</v>
      </c>
      <c r="B102" s="3">
        <f>[1]Patente!B86</f>
        <v>1.7513134851138354</v>
      </c>
      <c r="C102" s="3">
        <f>[1]Patente!C86</f>
        <v>3.3698399326032011</v>
      </c>
      <c r="D102" s="3">
        <f>[1]Patente!D86</f>
        <v>9.2888533759488627</v>
      </c>
      <c r="E102" s="3">
        <f>[1]Patente!E86</f>
        <v>5.3458068827263618</v>
      </c>
      <c r="F102" s="3">
        <f>[1]Patente!F86</f>
        <v>7.4074074074074074</v>
      </c>
      <c r="G102" s="3">
        <f>[1]Patente!G86</f>
        <v>0.86663456909003367</v>
      </c>
      <c r="H102" s="14">
        <f>[1]Patente!H86</f>
        <v>4.8865510909147503</v>
      </c>
      <c r="I102" s="3">
        <f>[1]Patente!I86</f>
        <v>6.8064753495217065</v>
      </c>
      <c r="J102" s="3">
        <f>[1]Patente!J86</f>
        <v>2.3316839683260353</v>
      </c>
      <c r="K102" s="3">
        <f>[1]Patente!K86</f>
        <v>2.4589341273292962</v>
      </c>
      <c r="L102" s="3">
        <f>[1]Patente!L86</f>
        <v>1.673029900047188</v>
      </c>
      <c r="M102" s="3">
        <f>[1]Patente!M86</f>
        <v>1.6920473773265652</v>
      </c>
      <c r="N102" s="3">
        <f>[1]Patente!N86</f>
        <v>1.4807502467917077</v>
      </c>
      <c r="O102" s="3">
        <f>[1]Patente!O86</f>
        <v>1.4823049842505094</v>
      </c>
      <c r="P102" s="3">
        <f>[1]Patente!P86</f>
        <v>3.1397174254317113</v>
      </c>
      <c r="Q102" s="3">
        <f>[1]Patente!Q86</f>
        <v>2.0722084960548339</v>
      </c>
      <c r="R102" s="3">
        <f>[1]Patente!R86</f>
        <v>3.477225737735731</v>
      </c>
      <c r="S102" s="3">
        <f>[1]Patente!S86</f>
        <v>2.4780785360274491</v>
      </c>
      <c r="T102" s="3">
        <f>[1]Patente!T86</f>
        <v>0.65019505851755532</v>
      </c>
      <c r="U102" s="3">
        <f>[1]Patente!U86</f>
        <v>6.3411540900443883</v>
      </c>
      <c r="V102" s="3">
        <f>[1]Patente!V86</f>
        <v>2.9599256392846081</v>
      </c>
      <c r="X102" s="18" t="str">
        <f t="shared" ref="X102" si="74">HLOOKUP(Y102,$L102:$U224,ROW(L$189)-ROW(X102)+1,0)</f>
        <v>SL</v>
      </c>
      <c r="Y102" s="19">
        <f t="shared" ref="Y102" si="75">MIN(L102:U102)</f>
        <v>0.65019505851755532</v>
      </c>
      <c r="Z102" s="18" t="str">
        <f t="shared" ref="Z102" si="76">HLOOKUP(AA102,$L102:$U224,ROW(N$189)-ROW(Z102)+1,0)</f>
        <v>SH</v>
      </c>
      <c r="AA102" s="19">
        <f t="shared" ref="AA102" si="77">MAX(L102:U102)</f>
        <v>6.3411540900443883</v>
      </c>
    </row>
    <row r="103" spans="1:27" x14ac:dyDescent="0.35">
      <c r="A103">
        <f t="shared" si="73"/>
        <v>2024</v>
      </c>
      <c r="B103" s="3"/>
      <c r="C103" s="3"/>
      <c r="D103" s="3"/>
      <c r="E103" s="3"/>
      <c r="F103" s="3"/>
      <c r="G103" s="3"/>
      <c r="H103" s="14"/>
      <c r="I103" s="3"/>
      <c r="J103" s="3"/>
      <c r="K103" s="3"/>
      <c r="L103" s="3"/>
      <c r="M103" s="3"/>
      <c r="N103" s="3"/>
      <c r="O103" s="3"/>
      <c r="P103" s="3"/>
      <c r="Q103" s="3"/>
      <c r="R103" s="3"/>
      <c r="S103" s="3"/>
      <c r="T103" s="3"/>
      <c r="U103" s="3"/>
      <c r="V103" s="3"/>
      <c r="X103" s="18"/>
      <c r="Y103" s="19"/>
      <c r="Z103" s="18"/>
      <c r="AA103" s="19"/>
    </row>
    <row r="104" spans="1:27" x14ac:dyDescent="0.35">
      <c r="A104">
        <f>A103+1</f>
        <v>2025</v>
      </c>
      <c r="B104" s="3"/>
      <c r="C104" s="3"/>
      <c r="D104" s="3"/>
      <c r="E104" s="3"/>
      <c r="F104" s="3"/>
      <c r="G104" s="3"/>
      <c r="H104" s="14"/>
      <c r="I104" s="3"/>
      <c r="J104" s="3"/>
      <c r="K104" s="3"/>
      <c r="L104" s="3"/>
      <c r="M104" s="3"/>
      <c r="N104" s="3"/>
      <c r="O104" s="3"/>
      <c r="P104" s="3"/>
      <c r="Q104" s="3"/>
      <c r="R104" s="3"/>
      <c r="S104" s="3"/>
      <c r="T104" s="3"/>
      <c r="U104" s="3"/>
      <c r="V104" s="3"/>
      <c r="X104" s="18"/>
      <c r="Y104" s="19"/>
      <c r="Z104" s="18"/>
      <c r="AA104" s="19"/>
    </row>
    <row r="105" spans="1:27" x14ac:dyDescent="0.35">
      <c r="A105" t="s">
        <v>495</v>
      </c>
      <c r="X105" s="11"/>
      <c r="Y105" s="11"/>
      <c r="Z105" s="11"/>
      <c r="AA105" s="11"/>
    </row>
    <row r="107" spans="1:27" x14ac:dyDescent="0.35">
      <c r="A107" s="4" t="s">
        <v>496</v>
      </c>
    </row>
    <row r="108" spans="1:27" x14ac:dyDescent="0.35">
      <c r="A108">
        <v>2018</v>
      </c>
      <c r="B108">
        <f>[1]FuE!B234</f>
        <v>28.7</v>
      </c>
      <c r="C108">
        <f>[1]FuE!C234</f>
        <v>23.6</v>
      </c>
      <c r="D108">
        <f>[1]FuE!D234</f>
        <v>39.1</v>
      </c>
      <c r="E108">
        <f>[1]FuE!E234</f>
        <v>23.7</v>
      </c>
      <c r="F108">
        <f>[1]FuE!F234</f>
        <v>32.799999999999997</v>
      </c>
      <c r="G108">
        <f>[1]FuE!G234</f>
        <v>54.5</v>
      </c>
      <c r="H108" s="14">
        <f>[1]FuE!H234</f>
        <v>37.304637486408765</v>
      </c>
      <c r="I108" s="3">
        <f>[1]FuE!I234</f>
        <v>31.501365455012628</v>
      </c>
      <c r="J108" s="3">
        <f>[1]FuE!J234</f>
        <v>49.476661369788602</v>
      </c>
      <c r="K108" s="3">
        <f>[1]FuE!K234</f>
        <v>49.201013224963162</v>
      </c>
      <c r="L108" s="3">
        <f>[1]FuE!L234</f>
        <v>69.900000000000006</v>
      </c>
      <c r="M108" s="3">
        <f>[1]FuE!M234</f>
        <v>56</v>
      </c>
      <c r="N108" s="3">
        <f>[1]FuE!N234</f>
        <v>44.7</v>
      </c>
      <c r="O108" s="3">
        <f>[1]FuE!O234</f>
        <v>48.9</v>
      </c>
      <c r="P108" s="3">
        <f>[1]FuE!P234</f>
        <v>48.8</v>
      </c>
      <c r="Q108" s="3">
        <f>[1]FuE!Q234</f>
        <v>42.7</v>
      </c>
      <c r="R108" s="3">
        <f>[1]FuE!R234</f>
        <v>38.700000000000003</v>
      </c>
      <c r="S108" s="3">
        <f>[1]FuE!S234</f>
        <v>40.799999999999997</v>
      </c>
      <c r="T108" s="3">
        <f>[1]FuE!T234</f>
        <v>35.4</v>
      </c>
      <c r="U108" s="3">
        <f>[1]FuE!U234</f>
        <v>30.5</v>
      </c>
      <c r="V108" s="3">
        <f>[1]FuE!V234</f>
        <v>47.3</v>
      </c>
      <c r="X108" s="18" t="str">
        <f>HLOOKUP(Y108,$L108:$U229,ROW(L$189)-ROW(X108)+1,0)</f>
        <v>SH</v>
      </c>
      <c r="Y108" s="19">
        <f t="shared" ref="Y108:Y110" si="78">MIN(L108:U108)</f>
        <v>30.5</v>
      </c>
      <c r="Z108" s="18" t="str">
        <f>HLOOKUP(AA108,$L108:$U229,ROW(N$189)-ROW(Z108)+1,0)</f>
        <v>BW</v>
      </c>
      <c r="AA108" s="19">
        <f t="shared" ref="AA108:AA110" si="79">MAX(L108:U108)</f>
        <v>69.900000000000006</v>
      </c>
    </row>
    <row r="109" spans="1:27" x14ac:dyDescent="0.35">
      <c r="A109">
        <f>A108+2</f>
        <v>2020</v>
      </c>
      <c r="B109">
        <f>[1]FuE!B235</f>
        <v>30.1</v>
      </c>
      <c r="C109">
        <f>[1]FuE!C235</f>
        <v>25.6</v>
      </c>
      <c r="D109">
        <f>[1]FuE!D235</f>
        <v>41.3</v>
      </c>
      <c r="E109">
        <f>[1]FuE!E235</f>
        <v>25.6</v>
      </c>
      <c r="F109">
        <f>[1]FuE!F235</f>
        <v>34.700000000000003</v>
      </c>
      <c r="G109">
        <f>[1]FuE!G235</f>
        <v>55.3</v>
      </c>
      <c r="H109" s="14">
        <f>[1]FuE!H235</f>
        <v>39.061106314065078</v>
      </c>
      <c r="I109" s="3">
        <f>[1]FuE!I235</f>
        <v>33.426610166673747</v>
      </c>
      <c r="J109" s="3">
        <f>[1]FuE!J235</f>
        <v>51.585221729225445</v>
      </c>
      <c r="K109" s="3">
        <f>[1]FuE!K235</f>
        <v>51.377465544598081</v>
      </c>
      <c r="L109" s="3">
        <f>[1]FuE!L235</f>
        <v>75</v>
      </c>
      <c r="M109" s="3">
        <f>[1]FuE!M235</f>
        <v>58</v>
      </c>
      <c r="N109" s="3">
        <f>[1]FuE!N235</f>
        <v>45.7</v>
      </c>
      <c r="O109" s="3">
        <f>[1]FuE!O235</f>
        <v>49.1</v>
      </c>
      <c r="P109" s="3">
        <f>[1]FuE!P235</f>
        <v>49.4</v>
      </c>
      <c r="Q109" s="3">
        <f>[1]FuE!Q235</f>
        <v>44</v>
      </c>
      <c r="R109" s="3">
        <f>[1]FuE!R235</f>
        <v>40.700000000000003</v>
      </c>
      <c r="S109" s="3">
        <f>[1]FuE!S235</f>
        <v>41.8</v>
      </c>
      <c r="T109" s="3">
        <f>[1]FuE!T235</f>
        <v>37</v>
      </c>
      <c r="U109" s="3">
        <f>[1]FuE!U235</f>
        <v>32.700000000000003</v>
      </c>
      <c r="V109" s="3">
        <f>[1]FuE!V235</f>
        <v>49.5</v>
      </c>
      <c r="X109" s="18" t="str">
        <f>HLOOKUP(Y109,$L109:$U230,ROW(L$189)-ROW(X109)+1,0)</f>
        <v>SH</v>
      </c>
      <c r="Y109" s="19">
        <f t="shared" si="78"/>
        <v>32.700000000000003</v>
      </c>
      <c r="Z109" s="18" t="str">
        <f>HLOOKUP(AA109,$L109:$U230,ROW(N$189)-ROW(Z109)+1,0)</f>
        <v>BW</v>
      </c>
      <c r="AA109" s="19">
        <f t="shared" si="79"/>
        <v>75</v>
      </c>
    </row>
    <row r="110" spans="1:27" x14ac:dyDescent="0.35">
      <c r="A110">
        <f t="shared" ref="A110" si="80">A109+2</f>
        <v>2022</v>
      </c>
      <c r="B110">
        <f>[1]FuE!B236</f>
        <v>31.4</v>
      </c>
      <c r="C110">
        <f>[1]FuE!C236</f>
        <v>27.3</v>
      </c>
      <c r="D110">
        <f>[1]FuE!D236</f>
        <v>43.3</v>
      </c>
      <c r="E110">
        <f>[1]FuE!E236</f>
        <v>24.7</v>
      </c>
      <c r="F110">
        <f>[1]FuE!F236</f>
        <v>37.4</v>
      </c>
      <c r="G110">
        <f>[1]FuE!G236</f>
        <v>57.8</v>
      </c>
      <c r="H110" s="14">
        <f>[1]FuE!H236</f>
        <v>40.954271574632983</v>
      </c>
      <c r="I110" s="3">
        <f>[1]FuE!I236</f>
        <v>34.901799702189173</v>
      </c>
      <c r="J110" s="3">
        <f>[1]FuE!J236</f>
        <v>53.56723456568367</v>
      </c>
      <c r="K110" s="3">
        <f>[1]FuE!K236</f>
        <v>53.324210972064037</v>
      </c>
      <c r="L110" s="3">
        <f>[1]FuE!L236</f>
        <v>77.3</v>
      </c>
      <c r="M110" s="3">
        <f>[1]FuE!M236</f>
        <v>60.9</v>
      </c>
      <c r="N110" s="3">
        <f>[1]FuE!N236</f>
        <v>48.7</v>
      </c>
      <c r="O110" s="3">
        <f>[1]FuE!O236</f>
        <v>52.4</v>
      </c>
      <c r="P110" s="3">
        <f>[1]FuE!P236</f>
        <v>51.7</v>
      </c>
      <c r="Q110" s="3">
        <f>[1]FuE!Q236</f>
        <v>45.2</v>
      </c>
      <c r="R110" s="3">
        <f>[1]FuE!R236</f>
        <v>42.2</v>
      </c>
      <c r="S110" s="3">
        <f>[1]FuE!S236</f>
        <v>42.8</v>
      </c>
      <c r="T110" s="3">
        <f>[1]FuE!T236</f>
        <v>37.299999999999997</v>
      </c>
      <c r="U110" s="3">
        <f>[1]FuE!U236</f>
        <v>33.299999999999997</v>
      </c>
      <c r="V110" s="3">
        <f>[1]FuE!V236</f>
        <v>51.6</v>
      </c>
      <c r="X110" s="18" t="str">
        <f>HLOOKUP(Y110,$L110:$U231,ROW(L$189)-ROW(X110)+1,0)</f>
        <v>SH</v>
      </c>
      <c r="Y110" s="19">
        <f t="shared" si="78"/>
        <v>33.299999999999997</v>
      </c>
      <c r="Z110" s="18" t="str">
        <f>HLOOKUP(AA110,$L110:$U231,ROW(N$189)-ROW(Z110)+1,0)</f>
        <v>BW</v>
      </c>
      <c r="AA110" s="19">
        <f t="shared" si="79"/>
        <v>77.3</v>
      </c>
    </row>
    <row r="111" spans="1:27" x14ac:dyDescent="0.35">
      <c r="A111">
        <f>[1]FuE!A237</f>
        <v>2024</v>
      </c>
      <c r="B111">
        <f>[1]FuE!B237</f>
        <v>31.7</v>
      </c>
      <c r="C111">
        <f>[1]FuE!C237</f>
        <v>25.1</v>
      </c>
      <c r="D111">
        <f>[1]FuE!D237</f>
        <v>44.6</v>
      </c>
      <c r="E111">
        <f>[1]FuE!E237</f>
        <v>25.8</v>
      </c>
      <c r="F111">
        <f>[1]FuE!F237</f>
        <v>38.700000000000003</v>
      </c>
      <c r="G111">
        <f>[1]FuE!G237</f>
        <v>58.2</v>
      </c>
      <c r="H111" s="14">
        <f>[1]FuE!H237</f>
        <v>41.641097231710255</v>
      </c>
      <c r="I111" s="3">
        <f>[1]FuE!I237</f>
        <v>35.543899103660493</v>
      </c>
      <c r="J111" s="3">
        <f>[1]FuE!J237</f>
        <v>53.63548444480562</v>
      </c>
      <c r="K111" s="3">
        <f>[1]FuE!K237</f>
        <v>53.37028768532133</v>
      </c>
      <c r="L111" s="3">
        <f>[1]FuE!L237</f>
        <v>76.5</v>
      </c>
      <c r="M111" s="3">
        <f>[1]FuE!M237</f>
        <v>60.3</v>
      </c>
      <c r="N111" s="3">
        <f>[1]FuE!N237</f>
        <v>49.7</v>
      </c>
      <c r="O111" s="3">
        <f>[1]FuE!O237</f>
        <v>51.6</v>
      </c>
      <c r="P111" s="3">
        <f>[1]FuE!P237</f>
        <v>51.2</v>
      </c>
      <c r="Q111" s="3">
        <f>[1]FuE!Q237</f>
        <v>43.7</v>
      </c>
      <c r="R111" s="3">
        <f>[1]FuE!R237</f>
        <v>43.5</v>
      </c>
      <c r="S111" s="3">
        <f>[1]FuE!S237</f>
        <v>45.8</v>
      </c>
      <c r="T111" s="3">
        <f>[1]FuE!T237</f>
        <v>40</v>
      </c>
      <c r="U111" s="3">
        <f>[1]FuE!U237</f>
        <v>32.700000000000003</v>
      </c>
      <c r="V111" s="3">
        <f>[1]FuE!V237</f>
        <v>51.6</v>
      </c>
      <c r="X111" s="18" t="str">
        <f>HLOOKUP(Y111,$L111:$U232,ROW(L$189)-ROW(X111)+1,0)</f>
        <v>SH</v>
      </c>
      <c r="Y111" s="19">
        <f t="shared" ref="Y111" si="81">MIN(L111:U111)</f>
        <v>32.700000000000003</v>
      </c>
      <c r="Z111" s="18" t="str">
        <f>HLOOKUP(AA111,$L111:$U232,ROW(N$189)-ROW(Z111)+1,0)</f>
        <v>BW</v>
      </c>
      <c r="AA111" s="19">
        <f t="shared" ref="AA111" si="82">MAX(L111:U111)</f>
        <v>76.5</v>
      </c>
    </row>
    <row r="112" spans="1:27" x14ac:dyDescent="0.35">
      <c r="A112">
        <f>A111+1</f>
        <v>2025</v>
      </c>
      <c r="H112" s="14"/>
      <c r="I112" s="3"/>
      <c r="J112" s="3"/>
      <c r="K112" s="3"/>
      <c r="L112" s="3"/>
      <c r="M112" s="3"/>
      <c r="N112" s="3"/>
      <c r="O112" s="3"/>
      <c r="P112" s="3"/>
      <c r="Q112" s="3"/>
      <c r="R112" s="3"/>
      <c r="S112" s="3"/>
      <c r="T112" s="3"/>
      <c r="U112" s="3"/>
      <c r="V112" s="3"/>
      <c r="X112" s="18"/>
      <c r="Y112" s="19"/>
      <c r="Z112" s="18"/>
      <c r="AA112" s="19"/>
    </row>
    <row r="113" spans="1:22" x14ac:dyDescent="0.35">
      <c r="A113" t="str">
        <f>[1]FuE!A240</f>
        <v>Inhalte: Patentanmeldungen, FuE-Aufwendungen, FuE-Personal, HRSTO, Erwerbstätige in High-Tech-Branchen (Industrie) und in wissensintensiven Dienstleistungen</v>
      </c>
    </row>
    <row r="114" spans="1:22" x14ac:dyDescent="0.35">
      <c r="A114" t="s">
        <v>497</v>
      </c>
    </row>
    <row r="116" spans="1:22" x14ac:dyDescent="0.35">
      <c r="A116" s="4" t="s">
        <v>498</v>
      </c>
    </row>
    <row r="117" spans="1:22" x14ac:dyDescent="0.35">
      <c r="A117" s="4" t="s">
        <v>499</v>
      </c>
    </row>
    <row r="118" spans="1:22" x14ac:dyDescent="0.35">
      <c r="A118">
        <f>[1]FuE!A84</f>
        <v>2019</v>
      </c>
      <c r="B118" s="5">
        <f>[1]FuE!B84</f>
        <v>11682</v>
      </c>
      <c r="C118" s="5">
        <f>[1]FuE!C84</f>
        <v>6705</v>
      </c>
      <c r="D118" s="5">
        <f>[1]FuE!D84</f>
        <v>32775</v>
      </c>
      <c r="E118" s="5">
        <f>[1]FuE!E84</f>
        <v>8443</v>
      </c>
      <c r="F118" s="5">
        <f>[1]FuE!F84</f>
        <v>12761</v>
      </c>
      <c r="G118" s="5">
        <f>[1]FuE!G84</f>
        <v>37063</v>
      </c>
      <c r="H118" s="31">
        <f>[1]FuE!H84</f>
        <v>109429</v>
      </c>
      <c r="I118" s="5">
        <f>[1]FuE!I84</f>
        <v>72366</v>
      </c>
      <c r="J118" s="5">
        <f>[1]FuE!J84</f>
        <v>662728</v>
      </c>
      <c r="K118" s="5">
        <f>[1]FuE!K84</f>
        <v>625665</v>
      </c>
      <c r="L118" s="5">
        <f>[1]FuE!L84</f>
        <v>181480</v>
      </c>
      <c r="M118" s="5">
        <f>[1]FuE!M84</f>
        <v>146204</v>
      </c>
      <c r="N118" s="5">
        <f>[1]FuE!N84</f>
        <v>7829</v>
      </c>
      <c r="O118" s="5">
        <f>[1]FuE!O84</f>
        <v>18835</v>
      </c>
      <c r="P118" s="5">
        <f>[1]FuE!P84</f>
        <v>57210</v>
      </c>
      <c r="Q118" s="5">
        <f>[1]FuE!Q84</f>
        <v>57428</v>
      </c>
      <c r="R118" s="5">
        <f>[1]FuE!R84</f>
        <v>113939</v>
      </c>
      <c r="S118" s="5">
        <f>[1]FuE!S84</f>
        <v>24837</v>
      </c>
      <c r="T118" s="5">
        <f>[1]FuE!T84</f>
        <v>5592</v>
      </c>
      <c r="U118" s="5">
        <f>[1]FuE!U84</f>
        <v>12311</v>
      </c>
      <c r="V118" s="5">
        <f>[1]FuE!V84</f>
        <v>735094</v>
      </c>
    </row>
    <row r="119" spans="1:22" x14ac:dyDescent="0.35">
      <c r="A119">
        <f>[1]FuE!A85</f>
        <v>2020</v>
      </c>
      <c r="B119" s="5">
        <f>[1]FuE!B85</f>
        <v>11821</v>
      </c>
      <c r="C119" s="5">
        <f>[1]FuE!C85</f>
        <v>6659</v>
      </c>
      <c r="D119" s="5">
        <f>[1]FuE!D85</f>
        <v>33172</v>
      </c>
      <c r="E119" s="5">
        <f>[1]FuE!E85</f>
        <v>8423</v>
      </c>
      <c r="F119" s="5">
        <f>[1]FuE!F85</f>
        <v>12949</v>
      </c>
      <c r="G119" s="5">
        <f>[1]FuE!G85</f>
        <v>37603</v>
      </c>
      <c r="H119" s="31">
        <f>[1]FuE!H85</f>
        <v>110627</v>
      </c>
      <c r="I119" s="5">
        <f>[1]FuE!I85</f>
        <v>73024</v>
      </c>
      <c r="J119" s="5">
        <f>[1]FuE!J85</f>
        <v>660337</v>
      </c>
      <c r="K119" s="5">
        <f>[1]FuE!K85</f>
        <v>622734</v>
      </c>
      <c r="L119" s="5">
        <f>[1]FuE!L85</f>
        <v>179942</v>
      </c>
      <c r="M119" s="5">
        <f>[1]FuE!M85</f>
        <v>145842</v>
      </c>
      <c r="N119" s="5">
        <f>[1]FuE!N85</f>
        <v>7610</v>
      </c>
      <c r="O119" s="5">
        <f>[1]FuE!O85</f>
        <v>19109</v>
      </c>
      <c r="P119" s="5">
        <f>[1]FuE!P85</f>
        <v>56743</v>
      </c>
      <c r="Q119" s="5">
        <f>[1]FuE!Q85</f>
        <v>56911</v>
      </c>
      <c r="R119" s="5">
        <f>[1]FuE!R85</f>
        <v>114191</v>
      </c>
      <c r="S119" s="5">
        <f>[1]FuE!S85</f>
        <v>24664</v>
      </c>
      <c r="T119" s="5">
        <f>[1]FuE!T85</f>
        <v>5596</v>
      </c>
      <c r="U119" s="5">
        <f>[1]FuE!U85</f>
        <v>12126</v>
      </c>
      <c r="V119" s="5">
        <f>[1]FuE!V85</f>
        <v>733361</v>
      </c>
    </row>
    <row r="120" spans="1:22" x14ac:dyDescent="0.35">
      <c r="A120">
        <f>[1]FuE!A86</f>
        <v>2021</v>
      </c>
      <c r="B120" s="5">
        <f>[1]FuE!B86</f>
        <v>11899</v>
      </c>
      <c r="C120" s="5">
        <f>[1]FuE!C86</f>
        <v>7143</v>
      </c>
      <c r="D120" s="5">
        <f>[1]FuE!D86</f>
        <v>34131</v>
      </c>
      <c r="E120" s="5">
        <f>[1]FuE!E86</f>
        <v>8806</v>
      </c>
      <c r="F120" s="5">
        <f>[1]FuE!F86</f>
        <v>13954</v>
      </c>
      <c r="G120" s="5">
        <f>[1]FuE!G86</f>
        <v>38255</v>
      </c>
      <c r="H120" s="31">
        <f>[1]FuE!H86</f>
        <v>114188</v>
      </c>
      <c r="I120" s="5">
        <f>[1]FuE!I86</f>
        <v>75933</v>
      </c>
      <c r="J120" s="5">
        <f>[1]FuE!J86</f>
        <v>677516</v>
      </c>
      <c r="K120" s="5">
        <f>[1]FuE!K86</f>
        <v>639261</v>
      </c>
      <c r="L120" s="5">
        <f>[1]FuE!L86</f>
        <v>183992</v>
      </c>
      <c r="M120" s="5">
        <f>[1]FuE!M86</f>
        <v>151362</v>
      </c>
      <c r="N120" s="5">
        <f>[1]FuE!N86</f>
        <v>7962</v>
      </c>
      <c r="O120" s="5">
        <f>[1]FuE!O86</f>
        <v>19783</v>
      </c>
      <c r="P120" s="5">
        <f>[1]FuE!P86</f>
        <v>55883</v>
      </c>
      <c r="Q120" s="5">
        <f>[1]FuE!Q86</f>
        <v>58987</v>
      </c>
      <c r="R120" s="5">
        <f>[1]FuE!R86</f>
        <v>115376</v>
      </c>
      <c r="S120" s="5">
        <f>[1]FuE!S86</f>
        <v>27405</v>
      </c>
      <c r="T120" s="5">
        <f>[1]FuE!T86</f>
        <v>5841</v>
      </c>
      <c r="U120" s="5">
        <f>[1]FuE!U86</f>
        <v>12670</v>
      </c>
      <c r="V120" s="5">
        <f>[1]FuE!V86</f>
        <v>753449</v>
      </c>
    </row>
    <row r="121" spans="1:22" x14ac:dyDescent="0.35">
      <c r="A121">
        <f>[1]FuE!A87</f>
        <v>2022</v>
      </c>
      <c r="B121" s="5">
        <f>[1]FuE!B87</f>
        <v>12451</v>
      </c>
      <c r="C121" s="5">
        <f>[1]FuE!C87</f>
        <v>7400</v>
      </c>
      <c r="D121" s="5">
        <f>[1]FuE!D87</f>
        <v>34708</v>
      </c>
      <c r="E121" s="5">
        <f>[1]FuE!E87</f>
        <v>9023</v>
      </c>
      <c r="F121" s="5">
        <f>[1]FuE!F87</f>
        <v>14417</v>
      </c>
      <c r="G121" s="5">
        <f>[1]FuE!G87</f>
        <v>39282</v>
      </c>
      <c r="H121" s="31">
        <f>[1]FuE!H87</f>
        <v>117281</v>
      </c>
      <c r="I121" s="5">
        <f>[1]FuE!I87</f>
        <v>77999</v>
      </c>
      <c r="J121" s="5">
        <f>[1]FuE!J87</f>
        <v>706905</v>
      </c>
      <c r="K121" s="5">
        <f>[1]FuE!K87</f>
        <v>667623</v>
      </c>
      <c r="L121" s="5">
        <f>[1]FuE!L87</f>
        <v>192125</v>
      </c>
      <c r="M121" s="5">
        <f>[1]FuE!M87</f>
        <v>159050</v>
      </c>
      <c r="N121" s="5">
        <f>[1]FuE!N87</f>
        <v>8098</v>
      </c>
      <c r="O121" s="5">
        <f>[1]FuE!O87</f>
        <v>20669</v>
      </c>
      <c r="P121" s="5">
        <f>[1]FuE!P87</f>
        <v>58498</v>
      </c>
      <c r="Q121" s="5">
        <f>[1]FuE!Q87</f>
        <v>61198</v>
      </c>
      <c r="R121" s="5">
        <f>[1]FuE!R87</f>
        <v>119843</v>
      </c>
      <c r="S121" s="5">
        <f>[1]FuE!S87</f>
        <v>28939</v>
      </c>
      <c r="T121" s="5">
        <f>[1]FuE!T87</f>
        <v>6106</v>
      </c>
      <c r="U121" s="5">
        <f>[1]FuE!U87</f>
        <v>13097</v>
      </c>
      <c r="V121" s="5">
        <f>[1]FuE!V87</f>
        <v>784904</v>
      </c>
    </row>
    <row r="122" spans="1:22" x14ac:dyDescent="0.35">
      <c r="A122">
        <f>A121+1</f>
        <v>2023</v>
      </c>
      <c r="B122" s="5">
        <f>[1]FuE!B88</f>
        <v>11326</v>
      </c>
      <c r="C122" s="5">
        <f>[1]FuE!C88</f>
        <v>6302</v>
      </c>
      <c r="D122" s="5">
        <f>[1]FuE!D88</f>
        <v>28514</v>
      </c>
      <c r="E122" s="5">
        <f>[1]FuE!E88</f>
        <v>8240</v>
      </c>
      <c r="F122" s="5">
        <f>[1]FuE!F88</f>
        <v>13557</v>
      </c>
      <c r="G122" s="5">
        <f>[1]FuE!G88</f>
        <v>45388</v>
      </c>
      <c r="H122" s="31">
        <f>[1]FuE!H88</f>
        <v>113327</v>
      </c>
      <c r="I122" s="5">
        <f>[1]FuE!I88</f>
        <v>67939</v>
      </c>
      <c r="J122" s="5">
        <f>[1]FuE!J88</f>
        <v>755997</v>
      </c>
      <c r="K122" s="5">
        <f>[1]FuE!K88</f>
        <v>710609</v>
      </c>
      <c r="L122" s="5">
        <f>[1]FuE!L88</f>
        <v>213375</v>
      </c>
      <c r="M122" s="5">
        <f>[1]FuE!M88</f>
        <v>162211</v>
      </c>
      <c r="N122" s="5">
        <f>[1]FuE!N88</f>
        <v>7720</v>
      </c>
      <c r="O122" s="5">
        <f>[1]FuE!O88</f>
        <v>23938</v>
      </c>
      <c r="P122" s="5">
        <f>[1]FuE!P88</f>
        <v>64778</v>
      </c>
      <c r="Q122" s="5">
        <f>[1]FuE!Q88</f>
        <v>65844</v>
      </c>
      <c r="R122" s="5">
        <f>[1]FuE!R88</f>
        <v>124926</v>
      </c>
      <c r="S122" s="5">
        <f>[1]FuE!S88</f>
        <v>29570</v>
      </c>
      <c r="T122" s="5">
        <f>[1]FuE!T88</f>
        <v>5497</v>
      </c>
      <c r="U122" s="5">
        <f>[1]FuE!U88</f>
        <v>12750</v>
      </c>
      <c r="V122" s="5">
        <f>[1]FuE!V88</f>
        <v>823936</v>
      </c>
    </row>
    <row r="123" spans="1:22" x14ac:dyDescent="0.35">
      <c r="A123">
        <f>A122+1</f>
        <v>2024</v>
      </c>
      <c r="B123" s="5"/>
      <c r="C123" s="5"/>
      <c r="D123" s="5"/>
      <c r="E123" s="5"/>
      <c r="F123" s="5"/>
      <c r="G123" s="5"/>
      <c r="H123" s="31"/>
      <c r="I123" s="5"/>
      <c r="J123" s="5"/>
      <c r="K123" s="5"/>
      <c r="L123" s="5"/>
      <c r="M123" s="5"/>
      <c r="N123" s="5"/>
      <c r="O123" s="5"/>
      <c r="P123" s="5"/>
      <c r="Q123" s="5"/>
      <c r="R123" s="5"/>
      <c r="S123" s="5"/>
      <c r="T123" s="5"/>
      <c r="U123" s="5"/>
      <c r="V123" s="5"/>
    </row>
    <row r="124" spans="1:22" x14ac:dyDescent="0.35">
      <c r="A124">
        <f>A123+1</f>
        <v>2025</v>
      </c>
      <c r="B124" s="5"/>
      <c r="C124" s="5"/>
      <c r="D124" s="5"/>
      <c r="E124" s="5"/>
      <c r="F124" s="5"/>
      <c r="G124" s="5"/>
      <c r="H124" s="31"/>
      <c r="I124" s="5"/>
      <c r="J124" s="5"/>
      <c r="K124" s="5"/>
      <c r="L124" s="5"/>
      <c r="M124" s="5"/>
      <c r="N124" s="5"/>
      <c r="O124" s="5"/>
      <c r="P124" s="5"/>
      <c r="Q124" s="5"/>
      <c r="R124" s="5"/>
      <c r="S124" s="5"/>
      <c r="T124" s="5"/>
      <c r="U124" s="5"/>
      <c r="V124" s="5"/>
    </row>
    <row r="125" spans="1:22" x14ac:dyDescent="0.35">
      <c r="A125" t="str">
        <f>A58</f>
        <v>ab 2023 werden FuE-Aktivitäten am Ort des jeweiligen Unternehmenshauptsitzes erfasst</v>
      </c>
    </row>
    <row r="127" spans="1:22" x14ac:dyDescent="0.35">
      <c r="A127" s="4" t="s">
        <v>500</v>
      </c>
    </row>
    <row r="128" spans="1:22" x14ac:dyDescent="0.35">
      <c r="A128">
        <f>[1]FuE!A112</f>
        <v>2019</v>
      </c>
      <c r="B128" s="5">
        <f>[1]FuE!B112</f>
        <v>4685</v>
      </c>
      <c r="C128" s="5">
        <f>[1]FuE!C112</f>
        <v>2006</v>
      </c>
      <c r="D128" s="5">
        <f>[1]FuE!D112</f>
        <v>14612</v>
      </c>
      <c r="E128" s="5">
        <f>[1]FuE!E112</f>
        <v>2748</v>
      </c>
      <c r="F128" s="5">
        <f>[1]FuE!F112</f>
        <v>6745</v>
      </c>
      <c r="G128" s="5">
        <f>[1]FuE!G112</f>
        <v>14258</v>
      </c>
      <c r="H128" s="31">
        <f>[1]FuE!H112</f>
        <v>45054</v>
      </c>
      <c r="I128" s="5">
        <f>[1]FuE!I112</f>
        <v>30796</v>
      </c>
      <c r="J128" s="5">
        <f>[1]FuE!J112</f>
        <v>444880</v>
      </c>
      <c r="K128" s="5">
        <f>[1]FuE!K112</f>
        <v>430622</v>
      </c>
      <c r="L128" s="5">
        <f>[1]FuE!L112</f>
        <v>141679</v>
      </c>
      <c r="M128" s="5">
        <f>[1]FuE!M112</f>
        <v>108051</v>
      </c>
      <c r="N128" s="5">
        <f>[1]FuE!N112</f>
        <v>2970</v>
      </c>
      <c r="O128" s="5">
        <f>[1]FuE!O112</f>
        <v>10075</v>
      </c>
      <c r="P128" s="5">
        <f>[1]FuE!P112</f>
        <v>41815</v>
      </c>
      <c r="Q128" s="5">
        <f>[1]FuE!Q112</f>
        <v>36382</v>
      </c>
      <c r="R128" s="5">
        <f>[1]FuE!R112</f>
        <v>63571</v>
      </c>
      <c r="S128" s="5">
        <f>[1]FuE!S112</f>
        <v>17084</v>
      </c>
      <c r="T128" s="5">
        <f>[1]FuE!T112</f>
        <v>2744</v>
      </c>
      <c r="U128" s="5">
        <f>[1]FuE!U112</f>
        <v>6251</v>
      </c>
      <c r="V128" s="5">
        <f>[1]FuE!V112</f>
        <v>475676</v>
      </c>
    </row>
    <row r="129" spans="1:22" x14ac:dyDescent="0.35">
      <c r="A129">
        <f>[1]FuE!A113</f>
        <v>2020</v>
      </c>
      <c r="B129" s="5">
        <f>[1]FuE!B113</f>
        <v>4604</v>
      </c>
      <c r="C129" s="5">
        <f>[1]FuE!C113</f>
        <v>1971</v>
      </c>
      <c r="D129" s="5">
        <f>[1]FuE!D113</f>
        <v>14359</v>
      </c>
      <c r="E129" s="5">
        <f>[1]FuE!E113</f>
        <v>2700</v>
      </c>
      <c r="F129" s="5">
        <f>[1]FuE!F113</f>
        <v>6628</v>
      </c>
      <c r="G129" s="5">
        <f>[1]FuE!G113</f>
        <v>14011</v>
      </c>
      <c r="H129" s="31">
        <f>[1]FuE!H113</f>
        <v>44273</v>
      </c>
      <c r="I129" s="5">
        <f>[1]FuE!I113</f>
        <v>30262</v>
      </c>
      <c r="J129" s="5">
        <f>[1]FuE!J113</f>
        <v>437181</v>
      </c>
      <c r="K129" s="5">
        <f>[1]FuE!K113</f>
        <v>423170</v>
      </c>
      <c r="L129" s="5">
        <f>[1]FuE!L113</f>
        <v>139227</v>
      </c>
      <c r="M129" s="5">
        <f>[1]FuE!M113</f>
        <v>106181</v>
      </c>
      <c r="N129" s="5">
        <f>[1]FuE!N113</f>
        <v>2919</v>
      </c>
      <c r="O129" s="5">
        <f>[1]FuE!O113</f>
        <v>9901</v>
      </c>
      <c r="P129" s="5">
        <f>[1]FuE!P113</f>
        <v>41091</v>
      </c>
      <c r="Q129" s="5">
        <f>[1]FuE!Q113</f>
        <v>35752</v>
      </c>
      <c r="R129" s="5">
        <f>[1]FuE!R113</f>
        <v>62471</v>
      </c>
      <c r="S129" s="5">
        <f>[1]FuE!S113</f>
        <v>16788</v>
      </c>
      <c r="T129" s="5">
        <f>[1]FuE!T113</f>
        <v>2697</v>
      </c>
      <c r="U129" s="5">
        <f>[1]FuE!U113</f>
        <v>6143</v>
      </c>
      <c r="V129" s="5">
        <f>[1]FuE!V113</f>
        <v>467443</v>
      </c>
    </row>
    <row r="130" spans="1:22" x14ac:dyDescent="0.35">
      <c r="A130">
        <f>[1]FuE!A114</f>
        <v>2021</v>
      </c>
      <c r="B130" s="5">
        <f>[1]FuE!B114</f>
        <v>4086</v>
      </c>
      <c r="C130" s="5">
        <f>[1]FuE!C114</f>
        <v>2160</v>
      </c>
      <c r="D130" s="5">
        <f>[1]FuE!D114</f>
        <v>15257</v>
      </c>
      <c r="E130" s="5">
        <f>[1]FuE!E114</f>
        <v>2768</v>
      </c>
      <c r="F130" s="5">
        <f>[1]FuE!F114</f>
        <v>7387</v>
      </c>
      <c r="G130" s="5">
        <f>[1]FuE!G114</f>
        <v>13632</v>
      </c>
      <c r="H130" s="31">
        <f>[1]FuE!H114</f>
        <v>45290</v>
      </c>
      <c r="I130" s="5">
        <f>[1]FuE!I114</f>
        <v>31658</v>
      </c>
      <c r="J130" s="5">
        <f>[1]FuE!J114</f>
        <v>446471</v>
      </c>
      <c r="K130" s="5">
        <f>[1]FuE!K114</f>
        <v>432839</v>
      </c>
      <c r="L130" s="5">
        <f>[1]FuE!L114</f>
        <v>141971</v>
      </c>
      <c r="M130" s="5">
        <f>[1]FuE!M114</f>
        <v>109466</v>
      </c>
      <c r="N130" s="5">
        <f>[1]FuE!N114</f>
        <v>3117</v>
      </c>
      <c r="O130" s="5">
        <f>[1]FuE!O114</f>
        <v>10180</v>
      </c>
      <c r="P130" s="5">
        <f>[1]FuE!P114</f>
        <v>40263</v>
      </c>
      <c r="Q130" s="5">
        <f>[1]FuE!Q114</f>
        <v>37261</v>
      </c>
      <c r="R130" s="5">
        <f>[1]FuE!R114</f>
        <v>62446</v>
      </c>
      <c r="S130" s="5">
        <f>[1]FuE!S114</f>
        <v>18908</v>
      </c>
      <c r="T130" s="5">
        <f>[1]FuE!T114</f>
        <v>2596</v>
      </c>
      <c r="U130" s="5">
        <f>[1]FuE!U114</f>
        <v>6631</v>
      </c>
      <c r="V130" s="5">
        <f>[1]FuE!V114</f>
        <v>478129</v>
      </c>
    </row>
    <row r="131" spans="1:22" x14ac:dyDescent="0.35">
      <c r="A131">
        <f>[1]FuE!A115</f>
        <v>2022</v>
      </c>
      <c r="B131" s="5">
        <f>[1]FuE!B115</f>
        <v>4318</v>
      </c>
      <c r="C131" s="5">
        <f>[1]FuE!C115</f>
        <v>2283</v>
      </c>
      <c r="D131" s="5">
        <f>[1]FuE!D115</f>
        <v>16123</v>
      </c>
      <c r="E131" s="5">
        <f>[1]FuE!E115</f>
        <v>2925</v>
      </c>
      <c r="F131" s="5">
        <f>[1]FuE!F115</f>
        <v>7806</v>
      </c>
      <c r="G131" s="5">
        <f>[1]FuE!G115</f>
        <v>14405</v>
      </c>
      <c r="H131" s="31">
        <f>[1]FuE!H115</f>
        <v>47860</v>
      </c>
      <c r="I131" s="5">
        <f>[1]FuE!I115</f>
        <v>33455</v>
      </c>
      <c r="J131" s="5">
        <f>[1]FuE!J115</f>
        <v>471800</v>
      </c>
      <c r="K131" s="5">
        <f>[1]FuE!K115</f>
        <v>457395</v>
      </c>
      <c r="L131" s="5">
        <f>[1]FuE!L115</f>
        <v>150025</v>
      </c>
      <c r="M131" s="5">
        <f>[1]FuE!M115</f>
        <v>115676</v>
      </c>
      <c r="N131" s="5">
        <f>[1]FuE!N115</f>
        <v>3294</v>
      </c>
      <c r="O131" s="5">
        <f>[1]FuE!O115</f>
        <v>10758</v>
      </c>
      <c r="P131" s="5">
        <f>[1]FuE!P115</f>
        <v>42547</v>
      </c>
      <c r="Q131" s="5">
        <f>[1]FuE!Q115</f>
        <v>39375</v>
      </c>
      <c r="R131" s="5">
        <f>[1]FuE!R115</f>
        <v>65989</v>
      </c>
      <c r="S131" s="5">
        <f>[1]FuE!S115</f>
        <v>19981</v>
      </c>
      <c r="T131" s="5">
        <f>[1]FuE!T115</f>
        <v>2743</v>
      </c>
      <c r="U131" s="5">
        <f>[1]FuE!U115</f>
        <v>7007</v>
      </c>
      <c r="V131" s="5">
        <f>[1]FuE!V115</f>
        <v>505255</v>
      </c>
    </row>
    <row r="132" spans="1:22" x14ac:dyDescent="0.35">
      <c r="A132">
        <f>A131+1</f>
        <v>2023</v>
      </c>
      <c r="B132" s="5">
        <f>[1]FuE!B116</f>
        <v>3312</v>
      </c>
      <c r="C132" s="5">
        <f>[1]FuE!C116</f>
        <v>1282</v>
      </c>
      <c r="D132" s="5">
        <f>[1]FuE!D116</f>
        <v>9862</v>
      </c>
      <c r="E132" s="5">
        <f>[1]FuE!E116</f>
        <v>2269</v>
      </c>
      <c r="F132" s="5">
        <f>[1]FuE!F116</f>
        <v>6771</v>
      </c>
      <c r="G132" s="5">
        <f>[1]FuE!G116</f>
        <v>20422</v>
      </c>
      <c r="H132" s="31">
        <f>[1]FuE!H116</f>
        <v>43918</v>
      </c>
      <c r="I132" s="5">
        <f>[1]FuE!I116</f>
        <v>23496</v>
      </c>
      <c r="J132" s="5">
        <f>[1]FuE!J116</f>
        <v>519957</v>
      </c>
      <c r="K132" s="5">
        <f>[1]FuE!K116</f>
        <v>499535</v>
      </c>
      <c r="L132" s="5">
        <f>[1]FuE!L116</f>
        <v>170877</v>
      </c>
      <c r="M132" s="5">
        <f>[1]FuE!M116</f>
        <v>119056</v>
      </c>
      <c r="N132" s="5">
        <f>[1]FuE!N116</f>
        <v>2658</v>
      </c>
      <c r="O132" s="5">
        <f>[1]FuE!O116</f>
        <v>13875</v>
      </c>
      <c r="P132" s="5">
        <f>[1]FuE!P116</f>
        <v>48808</v>
      </c>
      <c r="Q132" s="5">
        <f>[1]FuE!Q116</f>
        <v>43975</v>
      </c>
      <c r="R132" s="5">
        <f>[1]FuE!R116</f>
        <v>70794</v>
      </c>
      <c r="S132" s="5">
        <f>[1]FuE!S116</f>
        <v>20690</v>
      </c>
      <c r="T132" s="5">
        <f>[1]FuE!T116</f>
        <v>2066</v>
      </c>
      <c r="U132" s="5">
        <f>[1]FuE!U116</f>
        <v>6736</v>
      </c>
      <c r="V132" s="5">
        <f>[1]FuE!V116</f>
        <v>543453</v>
      </c>
    </row>
    <row r="133" spans="1:22" x14ac:dyDescent="0.35">
      <c r="A133">
        <f>A132+1</f>
        <v>2024</v>
      </c>
      <c r="B133" s="5"/>
      <c r="C133" s="5"/>
      <c r="D133" s="5"/>
      <c r="E133" s="5"/>
      <c r="F133" s="5"/>
      <c r="G133" s="5"/>
      <c r="H133" s="31"/>
      <c r="I133" s="5"/>
      <c r="J133" s="5"/>
      <c r="K133" s="5"/>
      <c r="L133" s="5"/>
      <c r="M133" s="5"/>
      <c r="N133" s="5"/>
      <c r="O133" s="5"/>
      <c r="P133" s="5"/>
      <c r="Q133" s="5"/>
      <c r="R133" s="5"/>
      <c r="S133" s="5"/>
      <c r="T133" s="5"/>
      <c r="U133" s="5"/>
      <c r="V133" s="5"/>
    </row>
    <row r="134" spans="1:22" x14ac:dyDescent="0.35">
      <c r="A134">
        <f>A133+1</f>
        <v>2025</v>
      </c>
      <c r="B134" s="5"/>
      <c r="C134" s="5"/>
      <c r="D134" s="5"/>
      <c r="E134" s="5"/>
      <c r="F134" s="5"/>
      <c r="G134" s="5"/>
      <c r="H134" s="31"/>
      <c r="I134" s="5"/>
      <c r="J134" s="5"/>
      <c r="K134" s="5"/>
      <c r="L134" s="5"/>
      <c r="M134" s="5"/>
      <c r="N134" s="5"/>
      <c r="O134" s="5"/>
      <c r="P134" s="5"/>
      <c r="Q134" s="5"/>
      <c r="R134" s="5"/>
      <c r="S134" s="5"/>
      <c r="T134" s="5"/>
      <c r="U134" s="5"/>
      <c r="V134" s="5"/>
    </row>
    <row r="135" spans="1:22" x14ac:dyDescent="0.35">
      <c r="A135" t="str">
        <f>A125</f>
        <v>ab 2023 werden FuE-Aktivitäten am Ort des jeweiligen Unternehmenshauptsitzes erfasst</v>
      </c>
    </row>
    <row r="137" spans="1:22" x14ac:dyDescent="0.35">
      <c r="A137" s="4" t="s">
        <v>501</v>
      </c>
    </row>
    <row r="138" spans="1:22" x14ac:dyDescent="0.35">
      <c r="A138">
        <f>[1]FuE!A140</f>
        <v>2019</v>
      </c>
      <c r="B138" s="5">
        <f>[1]FuE!B140</f>
        <v>2644</v>
      </c>
      <c r="C138" s="5">
        <f>[1]FuE!C140</f>
        <v>2410</v>
      </c>
      <c r="D138" s="5">
        <f>[1]FuE!D140</f>
        <v>9678</v>
      </c>
      <c r="E138" s="5">
        <f>[1]FuE!E140</f>
        <v>2921</v>
      </c>
      <c r="F138" s="5">
        <f>[1]FuE!F140</f>
        <v>3424</v>
      </c>
      <c r="G138" s="5">
        <f>[1]FuE!G140</f>
        <v>9846</v>
      </c>
      <c r="H138" s="31">
        <f>[1]FuE!H140</f>
        <v>30923</v>
      </c>
      <c r="I138" s="5">
        <f>[1]FuE!I140</f>
        <v>21077</v>
      </c>
      <c r="J138" s="5">
        <f>[1]FuE!J140</f>
        <v>126239</v>
      </c>
      <c r="K138" s="5">
        <f>[1]FuE!K140</f>
        <v>116393</v>
      </c>
      <c r="L138" s="5">
        <f>[1]FuE!L140</f>
        <v>22626</v>
      </c>
      <c r="M138" s="5">
        <f>[1]FuE!M140</f>
        <v>22940</v>
      </c>
      <c r="N138" s="5">
        <f>[1]FuE!N140</f>
        <v>2055</v>
      </c>
      <c r="O138" s="5">
        <f>[1]FuE!O140</f>
        <v>5111</v>
      </c>
      <c r="P138" s="5">
        <f>[1]FuE!P140</f>
        <v>10000</v>
      </c>
      <c r="Q138" s="5">
        <f>[1]FuE!Q140</f>
        <v>12611</v>
      </c>
      <c r="R138" s="5">
        <f>[1]FuE!R140</f>
        <v>31184</v>
      </c>
      <c r="S138" s="5">
        <f>[1]FuE!S140</f>
        <v>5117</v>
      </c>
      <c r="T138" s="5">
        <f>[1]FuE!T140</f>
        <v>1457</v>
      </c>
      <c r="U138" s="5">
        <f>[1]FuE!U140</f>
        <v>3292</v>
      </c>
      <c r="V138" s="5">
        <f>[1]FuE!V140</f>
        <v>147316</v>
      </c>
    </row>
    <row r="139" spans="1:22" x14ac:dyDescent="0.35">
      <c r="A139">
        <f>[1]FuE!A141</f>
        <v>2020</v>
      </c>
      <c r="B139" s="5">
        <f>[1]FuE!B141</f>
        <v>2855</v>
      </c>
      <c r="C139" s="5">
        <f>[1]FuE!C141</f>
        <v>2374</v>
      </c>
      <c r="D139" s="5">
        <f>[1]FuE!D141</f>
        <v>10012</v>
      </c>
      <c r="E139" s="5">
        <f>[1]FuE!E141</f>
        <v>2993</v>
      </c>
      <c r="F139" s="5">
        <f>[1]FuE!F141</f>
        <v>3510</v>
      </c>
      <c r="G139" s="5">
        <f>[1]FuE!G141</f>
        <v>10385</v>
      </c>
      <c r="H139" s="31">
        <f>[1]FuE!H141</f>
        <v>32129</v>
      </c>
      <c r="I139" s="5">
        <f>[1]FuE!I141</f>
        <v>21744</v>
      </c>
      <c r="J139" s="5">
        <f>[1]FuE!J141</f>
        <v>129949</v>
      </c>
      <c r="K139" s="5">
        <f>[1]FuE!K141</f>
        <v>119564</v>
      </c>
      <c r="L139" s="5">
        <f>[1]FuE!L141</f>
        <v>23311</v>
      </c>
      <c r="M139" s="5">
        <f>[1]FuE!M141</f>
        <v>24231</v>
      </c>
      <c r="N139" s="5">
        <f>[1]FuE!N141</f>
        <v>2026</v>
      </c>
      <c r="O139" s="5">
        <f>[1]FuE!O141</f>
        <v>5397</v>
      </c>
      <c r="P139" s="5">
        <f>[1]FuE!P141</f>
        <v>10192</v>
      </c>
      <c r="Q139" s="5">
        <f>[1]FuE!Q141</f>
        <v>12547</v>
      </c>
      <c r="R139" s="5">
        <f>[1]FuE!R141</f>
        <v>31922</v>
      </c>
      <c r="S139" s="5">
        <f>[1]FuE!S141</f>
        <v>5246</v>
      </c>
      <c r="T139" s="5">
        <f>[1]FuE!T141</f>
        <v>1538</v>
      </c>
      <c r="U139" s="5">
        <f>[1]FuE!U141</f>
        <v>3154</v>
      </c>
      <c r="V139" s="5">
        <f>[1]FuE!V141</f>
        <v>151693</v>
      </c>
    </row>
    <row r="140" spans="1:22" x14ac:dyDescent="0.35">
      <c r="A140">
        <f>[1]FuE!A142</f>
        <v>2021</v>
      </c>
      <c r="B140" s="5">
        <f>[1]FuE!B142</f>
        <v>3262</v>
      </c>
      <c r="C140" s="5">
        <f>[1]FuE!C142</f>
        <v>2600</v>
      </c>
      <c r="D140" s="5">
        <f>[1]FuE!D142</f>
        <v>9826</v>
      </c>
      <c r="E140" s="5">
        <f>[1]FuE!E142</f>
        <v>3266</v>
      </c>
      <c r="F140" s="5">
        <f>[1]FuE!F142</f>
        <v>3640</v>
      </c>
      <c r="G140" s="5">
        <f>[1]FuE!G142</f>
        <v>10861</v>
      </c>
      <c r="H140" s="31">
        <f>[1]FuE!H142</f>
        <v>33455</v>
      </c>
      <c r="I140" s="5">
        <f>[1]FuE!I142</f>
        <v>22594</v>
      </c>
      <c r="J140" s="5">
        <f>[1]FuE!J142</f>
        <v>133950</v>
      </c>
      <c r="K140" s="5">
        <f>[1]FuE!K142</f>
        <v>123089</v>
      </c>
      <c r="L140" s="5">
        <f>[1]FuE!L142</f>
        <v>23971</v>
      </c>
      <c r="M140" s="5">
        <f>[1]FuE!M142</f>
        <v>26124</v>
      </c>
      <c r="N140" s="5">
        <f>[1]FuE!N142</f>
        <v>2055</v>
      </c>
      <c r="O140" s="5">
        <f>[1]FuE!O142</f>
        <v>5635</v>
      </c>
      <c r="P140" s="5">
        <f>[1]FuE!P142</f>
        <v>9751</v>
      </c>
      <c r="Q140" s="5">
        <f>[1]FuE!Q142</f>
        <v>12761</v>
      </c>
      <c r="R140" s="5">
        <f>[1]FuE!R142</f>
        <v>32236</v>
      </c>
      <c r="S140" s="5">
        <f>[1]FuE!S142</f>
        <v>5692</v>
      </c>
      <c r="T140" s="5">
        <f>[1]FuE!T142</f>
        <v>1692</v>
      </c>
      <c r="U140" s="5">
        <f>[1]FuE!U142</f>
        <v>3172</v>
      </c>
      <c r="V140" s="5">
        <f>[1]FuE!V142</f>
        <v>156544</v>
      </c>
    </row>
    <row r="141" spans="1:22" x14ac:dyDescent="0.35">
      <c r="A141">
        <f>[1]FuE!A143</f>
        <v>2022</v>
      </c>
      <c r="B141" s="5">
        <f>[1]FuE!B143</f>
        <v>3368</v>
      </c>
      <c r="C141" s="5">
        <f>[1]FuE!C143</f>
        <v>2726</v>
      </c>
      <c r="D141" s="5">
        <f>[1]FuE!D143</f>
        <v>9805</v>
      </c>
      <c r="E141" s="5">
        <f>[1]FuE!E143</f>
        <v>3331</v>
      </c>
      <c r="F141" s="5">
        <f>[1]FuE!F143</f>
        <v>3693</v>
      </c>
      <c r="G141" s="5">
        <f>[1]FuE!G143</f>
        <v>11099</v>
      </c>
      <c r="H141" s="31">
        <f>[1]FuE!H143</f>
        <v>34022</v>
      </c>
      <c r="I141" s="5">
        <f>[1]FuE!I143</f>
        <v>22923</v>
      </c>
      <c r="J141" s="5">
        <f>[1]FuE!J143</f>
        <v>136337</v>
      </c>
      <c r="K141" s="5">
        <f>[1]FuE!K143</f>
        <v>125238</v>
      </c>
      <c r="L141" s="5">
        <f>[1]FuE!L143</f>
        <v>24070</v>
      </c>
      <c r="M141" s="5">
        <f>[1]FuE!M143</f>
        <v>27172</v>
      </c>
      <c r="N141" s="5">
        <f>[1]FuE!N143</f>
        <v>1997</v>
      </c>
      <c r="O141" s="5">
        <f>[1]FuE!O143</f>
        <v>5715</v>
      </c>
      <c r="P141" s="5">
        <f>[1]FuE!P143</f>
        <v>10007</v>
      </c>
      <c r="Q141" s="5">
        <f>[1]FuE!Q143</f>
        <v>12491</v>
      </c>
      <c r="R141" s="5">
        <f>[1]FuE!R143</f>
        <v>32500</v>
      </c>
      <c r="S141" s="5">
        <f>[1]FuE!S143</f>
        <v>6280</v>
      </c>
      <c r="T141" s="5">
        <f>[1]FuE!T143</f>
        <v>1809</v>
      </c>
      <c r="U141" s="5">
        <f>[1]FuE!U143</f>
        <v>3197</v>
      </c>
      <c r="V141" s="5">
        <f>[1]FuE!V143</f>
        <v>159260</v>
      </c>
    </row>
    <row r="142" spans="1:22" x14ac:dyDescent="0.35">
      <c r="A142">
        <f>A141+1</f>
        <v>2023</v>
      </c>
      <c r="B142" s="5">
        <f>[1]FuE!B144</f>
        <v>3200</v>
      </c>
      <c r="C142" s="5">
        <f>[1]FuE!C144</f>
        <v>2589</v>
      </c>
      <c r="D142" s="5">
        <f>[1]FuE!D144</f>
        <v>9793</v>
      </c>
      <c r="E142" s="5">
        <f>[1]FuE!E144</f>
        <v>3152</v>
      </c>
      <c r="F142" s="5">
        <f>[1]FuE!F144</f>
        <v>3769</v>
      </c>
      <c r="G142" s="5">
        <f>[1]FuE!G144</f>
        <v>10984</v>
      </c>
      <c r="H142" s="31">
        <f>[1]FuE!H144</f>
        <v>33487</v>
      </c>
      <c r="I142" s="5">
        <f>[1]FuE!I144</f>
        <v>22503</v>
      </c>
      <c r="J142" s="5">
        <f>[1]FuE!J144</f>
        <v>135310</v>
      </c>
      <c r="K142" s="5">
        <f>[1]FuE!K144</f>
        <v>124326</v>
      </c>
      <c r="L142" s="5">
        <f>[1]FuE!L144</f>
        <v>23868</v>
      </c>
      <c r="M142" s="5">
        <f>[1]FuE!M144</f>
        <v>26668</v>
      </c>
      <c r="N142" s="5">
        <f>[1]FuE!N144</f>
        <v>2003</v>
      </c>
      <c r="O142" s="5">
        <f>[1]FuE!O144</f>
        <v>5703</v>
      </c>
      <c r="P142" s="5">
        <f>[1]FuE!P144</f>
        <v>10043</v>
      </c>
      <c r="Q142" s="5">
        <f>[1]FuE!Q144</f>
        <v>12543</v>
      </c>
      <c r="R142" s="5">
        <f>[1]FuE!R144</f>
        <v>32307</v>
      </c>
      <c r="S142" s="5">
        <f>[1]FuE!S144</f>
        <v>6196</v>
      </c>
      <c r="T142" s="5">
        <f>[1]FuE!T144</f>
        <v>1789</v>
      </c>
      <c r="U142" s="5">
        <f>[1]FuE!U144</f>
        <v>3206</v>
      </c>
      <c r="V142" s="5">
        <f>[1]FuE!V144</f>
        <v>157813</v>
      </c>
    </row>
    <row r="143" spans="1:22" x14ac:dyDescent="0.35">
      <c r="A143">
        <f>A142+1</f>
        <v>2024</v>
      </c>
    </row>
    <row r="144" spans="1:22" x14ac:dyDescent="0.35">
      <c r="A144">
        <f>A143+1</f>
        <v>2025</v>
      </c>
    </row>
    <row r="146" spans="1:22" x14ac:dyDescent="0.35">
      <c r="A146" s="4" t="s">
        <v>502</v>
      </c>
    </row>
    <row r="147" spans="1:22" x14ac:dyDescent="0.35">
      <c r="A147">
        <f>A138</f>
        <v>2019</v>
      </c>
      <c r="B147" s="30">
        <f t="shared" ref="B147:V147" si="83">B118-B128-B138</f>
        <v>4353</v>
      </c>
      <c r="C147" s="30">
        <f t="shared" si="83"/>
        <v>2289</v>
      </c>
      <c r="D147" s="30">
        <f t="shared" si="83"/>
        <v>8485</v>
      </c>
      <c r="E147" s="30">
        <f t="shared" si="83"/>
        <v>2774</v>
      </c>
      <c r="F147" s="30">
        <f t="shared" si="83"/>
        <v>2592</v>
      </c>
      <c r="G147" s="30">
        <f t="shared" si="83"/>
        <v>12959</v>
      </c>
      <c r="H147" s="36">
        <f t="shared" si="83"/>
        <v>33452</v>
      </c>
      <c r="I147" s="30">
        <f t="shared" si="83"/>
        <v>20493</v>
      </c>
      <c r="J147" s="30">
        <f t="shared" si="83"/>
        <v>91609</v>
      </c>
      <c r="K147" s="30">
        <f t="shared" si="83"/>
        <v>78650</v>
      </c>
      <c r="L147" s="30">
        <f t="shared" si="83"/>
        <v>17175</v>
      </c>
      <c r="M147" s="30">
        <f t="shared" si="83"/>
        <v>15213</v>
      </c>
      <c r="N147" s="30">
        <f t="shared" si="83"/>
        <v>2804</v>
      </c>
      <c r="O147" s="30">
        <f t="shared" si="83"/>
        <v>3649</v>
      </c>
      <c r="P147" s="30">
        <f t="shared" si="83"/>
        <v>5395</v>
      </c>
      <c r="Q147" s="30">
        <f t="shared" si="83"/>
        <v>8435</v>
      </c>
      <c r="R147" s="30">
        <f t="shared" si="83"/>
        <v>19184</v>
      </c>
      <c r="S147" s="30">
        <f t="shared" si="83"/>
        <v>2636</v>
      </c>
      <c r="T147" s="30">
        <f t="shared" si="83"/>
        <v>1391</v>
      </c>
      <c r="U147" s="30">
        <f t="shared" si="83"/>
        <v>2768</v>
      </c>
      <c r="V147" s="30">
        <f t="shared" si="83"/>
        <v>112102</v>
      </c>
    </row>
    <row r="148" spans="1:22" x14ac:dyDescent="0.35">
      <c r="A148">
        <f>A139</f>
        <v>2020</v>
      </c>
      <c r="B148" s="30">
        <f t="shared" ref="B148:V148" si="84">B119-B129-B139</f>
        <v>4362</v>
      </c>
      <c r="C148" s="30">
        <f t="shared" si="84"/>
        <v>2314</v>
      </c>
      <c r="D148" s="30">
        <f t="shared" si="84"/>
        <v>8801</v>
      </c>
      <c r="E148" s="30">
        <f t="shared" si="84"/>
        <v>2730</v>
      </c>
      <c r="F148" s="30">
        <f t="shared" si="84"/>
        <v>2811</v>
      </c>
      <c r="G148" s="30">
        <f t="shared" si="84"/>
        <v>13207</v>
      </c>
      <c r="H148" s="36">
        <f t="shared" si="84"/>
        <v>34225</v>
      </c>
      <c r="I148" s="30">
        <f t="shared" si="84"/>
        <v>21018</v>
      </c>
      <c r="J148" s="30">
        <f t="shared" si="84"/>
        <v>93207</v>
      </c>
      <c r="K148" s="30">
        <f t="shared" si="84"/>
        <v>80000</v>
      </c>
      <c r="L148" s="30">
        <f t="shared" si="84"/>
        <v>17404</v>
      </c>
      <c r="M148" s="30">
        <f t="shared" si="84"/>
        <v>15430</v>
      </c>
      <c r="N148" s="30">
        <f t="shared" si="84"/>
        <v>2665</v>
      </c>
      <c r="O148" s="30">
        <f t="shared" si="84"/>
        <v>3811</v>
      </c>
      <c r="P148" s="30">
        <f t="shared" si="84"/>
        <v>5460</v>
      </c>
      <c r="Q148" s="30">
        <f t="shared" si="84"/>
        <v>8612</v>
      </c>
      <c r="R148" s="30">
        <f t="shared" si="84"/>
        <v>19798</v>
      </c>
      <c r="S148" s="30">
        <f t="shared" si="84"/>
        <v>2630</v>
      </c>
      <c r="T148" s="30">
        <f t="shared" si="84"/>
        <v>1361</v>
      </c>
      <c r="U148" s="30">
        <f t="shared" si="84"/>
        <v>2829</v>
      </c>
      <c r="V148" s="30">
        <f t="shared" si="84"/>
        <v>114225</v>
      </c>
    </row>
    <row r="149" spans="1:22" x14ac:dyDescent="0.35">
      <c r="A149">
        <f>A140</f>
        <v>2021</v>
      </c>
      <c r="B149" s="30">
        <f t="shared" ref="B149:V149" si="85">B120-B130-B140</f>
        <v>4551</v>
      </c>
      <c r="C149" s="30">
        <f t="shared" si="85"/>
        <v>2383</v>
      </c>
      <c r="D149" s="30">
        <f t="shared" si="85"/>
        <v>9048</v>
      </c>
      <c r="E149" s="30">
        <f t="shared" si="85"/>
        <v>2772</v>
      </c>
      <c r="F149" s="30">
        <f t="shared" si="85"/>
        <v>2927</v>
      </c>
      <c r="G149" s="30">
        <f t="shared" si="85"/>
        <v>13762</v>
      </c>
      <c r="H149" s="36">
        <f t="shared" si="85"/>
        <v>35443</v>
      </c>
      <c r="I149" s="30">
        <f t="shared" si="85"/>
        <v>21681</v>
      </c>
      <c r="J149" s="30">
        <f t="shared" si="85"/>
        <v>97095</v>
      </c>
      <c r="K149" s="30">
        <f t="shared" si="85"/>
        <v>83333</v>
      </c>
      <c r="L149" s="30">
        <f t="shared" si="85"/>
        <v>18050</v>
      </c>
      <c r="M149" s="30">
        <f t="shared" si="85"/>
        <v>15772</v>
      </c>
      <c r="N149" s="30">
        <f t="shared" si="85"/>
        <v>2790</v>
      </c>
      <c r="O149" s="30">
        <f t="shared" si="85"/>
        <v>3968</v>
      </c>
      <c r="P149" s="30">
        <f t="shared" si="85"/>
        <v>5869</v>
      </c>
      <c r="Q149" s="30">
        <f t="shared" si="85"/>
        <v>8965</v>
      </c>
      <c r="R149" s="30">
        <f t="shared" si="85"/>
        <v>20694</v>
      </c>
      <c r="S149" s="30">
        <f t="shared" si="85"/>
        <v>2805</v>
      </c>
      <c r="T149" s="30">
        <f t="shared" si="85"/>
        <v>1553</v>
      </c>
      <c r="U149" s="30">
        <f t="shared" si="85"/>
        <v>2867</v>
      </c>
      <c r="V149" s="30">
        <f t="shared" si="85"/>
        <v>118776</v>
      </c>
    </row>
    <row r="150" spans="1:22" x14ac:dyDescent="0.35">
      <c r="A150">
        <f>A141</f>
        <v>2022</v>
      </c>
      <c r="B150" s="30">
        <f t="shared" ref="B150:V150" si="86">B121-B131-B141</f>
        <v>4765</v>
      </c>
      <c r="C150" s="30">
        <f t="shared" si="86"/>
        <v>2391</v>
      </c>
      <c r="D150" s="30">
        <f t="shared" si="86"/>
        <v>8780</v>
      </c>
      <c r="E150" s="30">
        <f t="shared" si="86"/>
        <v>2767</v>
      </c>
      <c r="F150" s="30">
        <f t="shared" si="86"/>
        <v>2918</v>
      </c>
      <c r="G150" s="30">
        <f t="shared" si="86"/>
        <v>13778</v>
      </c>
      <c r="H150" s="36">
        <f t="shared" si="86"/>
        <v>35399</v>
      </c>
      <c r="I150" s="30">
        <f t="shared" si="86"/>
        <v>21621</v>
      </c>
      <c r="J150" s="30">
        <f t="shared" si="86"/>
        <v>98768</v>
      </c>
      <c r="K150" s="30">
        <f t="shared" si="86"/>
        <v>84990</v>
      </c>
      <c r="L150" s="30">
        <f t="shared" si="86"/>
        <v>18030</v>
      </c>
      <c r="M150" s="30">
        <f t="shared" si="86"/>
        <v>16202</v>
      </c>
      <c r="N150" s="30">
        <f t="shared" si="86"/>
        <v>2807</v>
      </c>
      <c r="O150" s="30">
        <f t="shared" si="86"/>
        <v>4196</v>
      </c>
      <c r="P150" s="30">
        <f t="shared" si="86"/>
        <v>5944</v>
      </c>
      <c r="Q150" s="30">
        <f t="shared" si="86"/>
        <v>9332</v>
      </c>
      <c r="R150" s="30">
        <f t="shared" si="86"/>
        <v>21354</v>
      </c>
      <c r="S150" s="30">
        <f t="shared" si="86"/>
        <v>2678</v>
      </c>
      <c r="T150" s="30">
        <f t="shared" si="86"/>
        <v>1554</v>
      </c>
      <c r="U150" s="30">
        <f t="shared" si="86"/>
        <v>2893</v>
      </c>
      <c r="V150" s="30">
        <f t="shared" si="86"/>
        <v>120389</v>
      </c>
    </row>
    <row r="151" spans="1:22" x14ac:dyDescent="0.35">
      <c r="A151">
        <f>A150+1</f>
        <v>2023</v>
      </c>
      <c r="B151" s="30">
        <f t="shared" ref="B151:V151" si="87">B122-B132-B142</f>
        <v>4814</v>
      </c>
      <c r="C151" s="30">
        <f t="shared" si="87"/>
        <v>2431</v>
      </c>
      <c r="D151" s="30">
        <f t="shared" si="87"/>
        <v>8859</v>
      </c>
      <c r="E151" s="30">
        <f t="shared" si="87"/>
        <v>2819</v>
      </c>
      <c r="F151" s="30">
        <f t="shared" si="87"/>
        <v>3017</v>
      </c>
      <c r="G151" s="30">
        <f t="shared" si="87"/>
        <v>13982</v>
      </c>
      <c r="H151" s="36">
        <f t="shared" si="87"/>
        <v>35922</v>
      </c>
      <c r="I151" s="30">
        <f t="shared" si="87"/>
        <v>21940</v>
      </c>
      <c r="J151" s="30">
        <f t="shared" si="87"/>
        <v>100730</v>
      </c>
      <c r="K151" s="30">
        <f t="shared" si="87"/>
        <v>86748</v>
      </c>
      <c r="L151" s="30">
        <f t="shared" si="87"/>
        <v>18630</v>
      </c>
      <c r="M151" s="30">
        <f t="shared" si="87"/>
        <v>16487</v>
      </c>
      <c r="N151" s="30">
        <f t="shared" si="87"/>
        <v>3059</v>
      </c>
      <c r="O151" s="30">
        <f t="shared" si="87"/>
        <v>4360</v>
      </c>
      <c r="P151" s="30">
        <f t="shared" si="87"/>
        <v>5927</v>
      </c>
      <c r="Q151" s="30">
        <f t="shared" si="87"/>
        <v>9326</v>
      </c>
      <c r="R151" s="30">
        <f t="shared" si="87"/>
        <v>21825</v>
      </c>
      <c r="S151" s="30">
        <f t="shared" si="87"/>
        <v>2684</v>
      </c>
      <c r="T151" s="30">
        <f t="shared" si="87"/>
        <v>1642</v>
      </c>
      <c r="U151" s="30">
        <f t="shared" si="87"/>
        <v>2808</v>
      </c>
      <c r="V151" s="30">
        <f t="shared" si="87"/>
        <v>122670</v>
      </c>
    </row>
    <row r="152" spans="1:22" x14ac:dyDescent="0.35">
      <c r="A152">
        <f>A151+1</f>
        <v>2024</v>
      </c>
    </row>
    <row r="153" spans="1:22" x14ac:dyDescent="0.35">
      <c r="A153">
        <f>A152+1</f>
        <v>2025</v>
      </c>
    </row>
    <row r="155" spans="1:22" x14ac:dyDescent="0.35">
      <c r="A155" s="4" t="s">
        <v>503</v>
      </c>
    </row>
    <row r="156" spans="1:22" x14ac:dyDescent="0.35">
      <c r="A156">
        <f>A147</f>
        <v>2019</v>
      </c>
      <c r="B156">
        <f>[1]Patente!B22</f>
        <v>297</v>
      </c>
      <c r="C156">
        <f>[1]Patente!C22</f>
        <v>89</v>
      </c>
      <c r="D156">
        <f>[1]Patente!D22</f>
        <v>668</v>
      </c>
      <c r="E156">
        <f>[1]Patente!E22</f>
        <v>194</v>
      </c>
      <c r="F156">
        <f>[1]Patente!F22</f>
        <v>598</v>
      </c>
      <c r="G156">
        <f>[1]Patente!G22</f>
        <v>677</v>
      </c>
      <c r="H156" s="4">
        <f>[1]Patente!H22</f>
        <v>2523</v>
      </c>
      <c r="I156">
        <f>[1]Patente!I22</f>
        <v>1846</v>
      </c>
      <c r="J156">
        <f>[1]Patente!J22</f>
        <v>44785</v>
      </c>
      <c r="K156">
        <f>[1]Patente!K22</f>
        <v>44108</v>
      </c>
      <c r="L156">
        <f>[1]Patente!L22</f>
        <v>15239</v>
      </c>
      <c r="M156">
        <f>[1]Patente!M22</f>
        <v>14034</v>
      </c>
      <c r="N156">
        <f>[1]Patente!N22</f>
        <v>142</v>
      </c>
      <c r="O156">
        <f>[1]Patente!O22</f>
        <v>762</v>
      </c>
      <c r="P156">
        <f>[1]Patente!P22</f>
        <v>1542</v>
      </c>
      <c r="Q156">
        <f>[1]Patente!Q22</f>
        <v>3852</v>
      </c>
      <c r="R156">
        <f>[1]Patente!R22</f>
        <v>7019</v>
      </c>
      <c r="S156">
        <f>[1]Patente!S22</f>
        <v>834</v>
      </c>
      <c r="T156">
        <f>[1]Patente!T22</f>
        <v>215</v>
      </c>
      <c r="U156">
        <f>[1]Patente!U22</f>
        <v>469</v>
      </c>
      <c r="V156">
        <f>[1]Patente!V22</f>
        <v>46631</v>
      </c>
    </row>
    <row r="157" spans="1:22" x14ac:dyDescent="0.35">
      <c r="A157">
        <f t="shared" ref="A157:A162" si="88">A148</f>
        <v>2020</v>
      </c>
      <c r="B157">
        <f>[1]Patente!B23</f>
        <v>295</v>
      </c>
      <c r="C157">
        <f>[1]Patente!C23</f>
        <v>107</v>
      </c>
      <c r="D157">
        <f>[1]Patente!D23</f>
        <v>642</v>
      </c>
      <c r="E157">
        <f>[1]Patente!E23</f>
        <v>159</v>
      </c>
      <c r="F157">
        <f>[1]Patente!F23</f>
        <v>607</v>
      </c>
      <c r="G157">
        <f>[1]Patente!G23</f>
        <v>675</v>
      </c>
      <c r="H157" s="4">
        <f>[1]Patente!H23</f>
        <v>2485</v>
      </c>
      <c r="I157">
        <f>[1]Patente!I23</f>
        <v>1810</v>
      </c>
      <c r="J157">
        <f>[1]Patente!J23</f>
        <v>40459</v>
      </c>
      <c r="K157">
        <f>[1]Patente!K23</f>
        <v>39784</v>
      </c>
      <c r="L157">
        <f>[1]Patente!L23</f>
        <v>13686</v>
      </c>
      <c r="M157">
        <f>[1]Patente!M23</f>
        <v>12702</v>
      </c>
      <c r="N157">
        <f>[1]Patente!N23</f>
        <v>121</v>
      </c>
      <c r="O157">
        <f>[1]Patente!O23</f>
        <v>622</v>
      </c>
      <c r="P157">
        <f>[1]Patente!P23</f>
        <v>1568</v>
      </c>
      <c r="Q157">
        <f>[1]Patente!Q23</f>
        <v>3233</v>
      </c>
      <c r="R157">
        <f>[1]Patente!R23</f>
        <v>6398</v>
      </c>
      <c r="S157">
        <f>[1]Patente!S23</f>
        <v>781</v>
      </c>
      <c r="T157">
        <f>[1]Patente!T23</f>
        <v>192</v>
      </c>
      <c r="U157">
        <f>[1]Patente!U23</f>
        <v>481</v>
      </c>
      <c r="V157">
        <f>[1]Patente!V23</f>
        <v>42269</v>
      </c>
    </row>
    <row r="158" spans="1:22" x14ac:dyDescent="0.35">
      <c r="A158">
        <f t="shared" si="88"/>
        <v>2021</v>
      </c>
      <c r="B158">
        <f>[1]Patente!B24</f>
        <v>257</v>
      </c>
      <c r="C158">
        <f>[1]Patente!C24</f>
        <v>98</v>
      </c>
      <c r="D158">
        <f>[1]Patente!D24</f>
        <v>604</v>
      </c>
      <c r="E158">
        <f>[1]Patente!E24</f>
        <v>154</v>
      </c>
      <c r="F158">
        <f>[1]Patente!F24</f>
        <v>525</v>
      </c>
      <c r="G158">
        <f>[1]Patente!G24</f>
        <v>526</v>
      </c>
      <c r="H158" s="4">
        <f>[1]Patente!H24</f>
        <v>2164</v>
      </c>
      <c r="I158">
        <f>[1]Patente!I24</f>
        <v>1638</v>
      </c>
      <c r="J158">
        <f>[1]Patente!J24</f>
        <v>38191</v>
      </c>
      <c r="K158">
        <f>[1]Patente!K24</f>
        <v>37665</v>
      </c>
      <c r="L158">
        <f>[1]Patente!L24</f>
        <v>13573</v>
      </c>
      <c r="M158">
        <f>[1]Patente!M24</f>
        <v>11879</v>
      </c>
      <c r="N158">
        <f>[1]Patente!N24</f>
        <v>102</v>
      </c>
      <c r="O158">
        <f>[1]Patente!O24</f>
        <v>463</v>
      </c>
      <c r="P158">
        <f>[1]Patente!P24</f>
        <v>1479</v>
      </c>
      <c r="Q158">
        <f>[1]Patente!Q24</f>
        <v>2985</v>
      </c>
      <c r="R158">
        <f>[1]Patente!R24</f>
        <v>5675</v>
      </c>
      <c r="S158">
        <f>[1]Patente!S24</f>
        <v>856</v>
      </c>
      <c r="T158">
        <f>[1]Patente!T24</f>
        <v>178</v>
      </c>
      <c r="U158">
        <f>[1]Patente!U24</f>
        <v>475</v>
      </c>
      <c r="V158">
        <f>[1]Patente!V24</f>
        <v>39829</v>
      </c>
    </row>
    <row r="159" spans="1:22" x14ac:dyDescent="0.35">
      <c r="A159">
        <f t="shared" si="88"/>
        <v>2022</v>
      </c>
      <c r="B159">
        <f>[1]Patente!B25</f>
        <v>229</v>
      </c>
      <c r="C159">
        <f>[1]Patente!C25</f>
        <v>177</v>
      </c>
      <c r="D159">
        <f>[1]Patente!D25</f>
        <v>592</v>
      </c>
      <c r="E159">
        <f>[1]Patente!E25</f>
        <v>122</v>
      </c>
      <c r="F159">
        <f>[1]Patente!F25</f>
        <v>471</v>
      </c>
      <c r="G159">
        <f>[1]Patente!G25</f>
        <v>484</v>
      </c>
      <c r="H159" s="4">
        <f>[1]Patente!H25</f>
        <v>2075</v>
      </c>
      <c r="I159">
        <f>[1]Patente!I25</f>
        <v>1591</v>
      </c>
      <c r="J159">
        <f>[1]Patente!J25</f>
        <v>35613</v>
      </c>
      <c r="K159">
        <f>[1]Patente!K25</f>
        <v>35129</v>
      </c>
      <c r="L159">
        <f>[1]Patente!L25</f>
        <v>13444</v>
      </c>
      <c r="M159">
        <f>[1]Patente!M25</f>
        <v>10549</v>
      </c>
      <c r="N159">
        <f>[1]Patente!N25</f>
        <v>104</v>
      </c>
      <c r="O159">
        <f>[1]Patente!O25</f>
        <v>377</v>
      </c>
      <c r="P159">
        <f>[1]Patente!P25</f>
        <v>1202</v>
      </c>
      <c r="Q159">
        <f>[1]Patente!Q25</f>
        <v>2792</v>
      </c>
      <c r="R159">
        <f>[1]Patente!R25</f>
        <v>5293</v>
      </c>
      <c r="S159">
        <f>[1]Patente!S25</f>
        <v>805</v>
      </c>
      <c r="T159">
        <f>[1]Patente!T25</f>
        <v>137</v>
      </c>
      <c r="U159">
        <f>[1]Patente!U25</f>
        <v>426</v>
      </c>
      <c r="V159">
        <f>[1]Patente!V25</f>
        <v>37204</v>
      </c>
    </row>
    <row r="160" spans="1:22" x14ac:dyDescent="0.35">
      <c r="A160">
        <f t="shared" si="88"/>
        <v>2023</v>
      </c>
      <c r="B160">
        <f>[1]Patente!B26</f>
        <v>195</v>
      </c>
      <c r="C160">
        <f>[1]Patente!C26</f>
        <v>122</v>
      </c>
      <c r="D160">
        <f>[1]Patente!D26</f>
        <v>544</v>
      </c>
      <c r="E160">
        <f>[1]Patente!E26</f>
        <v>140</v>
      </c>
      <c r="F160">
        <f>[1]Patente!F26</f>
        <v>502</v>
      </c>
      <c r="G160">
        <f>[1]Patente!G26</f>
        <v>476</v>
      </c>
      <c r="H160" s="4">
        <f>[1]Patente!H26</f>
        <v>1979</v>
      </c>
      <c r="I160">
        <f>[1]Patente!I26</f>
        <v>1503</v>
      </c>
      <c r="J160">
        <f>[1]Patente!J26</f>
        <v>36966</v>
      </c>
      <c r="K160">
        <f>[1]Patente!K26</f>
        <v>36490</v>
      </c>
      <c r="L160">
        <f>[1]Patente!L26</f>
        <v>14648</v>
      </c>
      <c r="M160">
        <f>[1]Patente!M26</f>
        <v>10805</v>
      </c>
      <c r="N160">
        <f>[1]Patente!N26</f>
        <v>109</v>
      </c>
      <c r="O160">
        <f>[1]Patente!O26</f>
        <v>401</v>
      </c>
      <c r="P160">
        <f>[1]Patente!P26</f>
        <v>1089</v>
      </c>
      <c r="Q160">
        <f>[1]Patente!Q26</f>
        <v>2825</v>
      </c>
      <c r="R160">
        <f>[1]Patente!R26</f>
        <v>5527</v>
      </c>
      <c r="S160">
        <f>[1]Patente!S26</f>
        <v>605</v>
      </c>
      <c r="T160">
        <f>[1]Patente!T26</f>
        <v>98</v>
      </c>
      <c r="U160">
        <f>[1]Patente!U26</f>
        <v>383</v>
      </c>
      <c r="V160">
        <f>[1]Patente!V26</f>
        <v>38469</v>
      </c>
    </row>
    <row r="161" spans="1:22" x14ac:dyDescent="0.35">
      <c r="A161">
        <f t="shared" si="88"/>
        <v>2024</v>
      </c>
      <c r="B161">
        <f>[1]Patente!B27</f>
        <v>202</v>
      </c>
      <c r="C161">
        <f>[1]Patente!C27</f>
        <v>58</v>
      </c>
      <c r="D161">
        <f>[1]Patente!D27</f>
        <v>543</v>
      </c>
      <c r="E161">
        <f>[1]Patente!E27</f>
        <v>98</v>
      </c>
      <c r="F161">
        <f>[1]Patente!F27</f>
        <v>520</v>
      </c>
      <c r="G161">
        <f>[1]Patente!G27</f>
        <v>468</v>
      </c>
      <c r="H161" s="4">
        <f>[1]Patente!H27</f>
        <v>1889</v>
      </c>
      <c r="I161">
        <f>[1]Patente!I27</f>
        <v>1421</v>
      </c>
      <c r="J161">
        <f>[1]Patente!J27</f>
        <v>38643</v>
      </c>
      <c r="K161">
        <f>[1]Patente!K27</f>
        <v>38175</v>
      </c>
      <c r="L161">
        <f>[1]Patente!L27</f>
        <v>15494</v>
      </c>
      <c r="M161">
        <f>[1]Patente!M27</f>
        <v>11361</v>
      </c>
      <c r="N161">
        <f>[1]Patente!N27</f>
        <v>136</v>
      </c>
      <c r="O161">
        <f>[1]Patente!O27</f>
        <v>440</v>
      </c>
      <c r="P161">
        <f>[1]Patente!P27</f>
        <v>1043</v>
      </c>
      <c r="Q161">
        <f>[1]Patente!Q27</f>
        <v>3141</v>
      </c>
      <c r="R161">
        <f>[1]Patente!R27</f>
        <v>5336</v>
      </c>
      <c r="S161">
        <f>[1]Patente!S27</f>
        <v>681</v>
      </c>
      <c r="T161">
        <f>[1]Patente!T27</f>
        <v>113</v>
      </c>
      <c r="U161">
        <f>[1]Patente!U27</f>
        <v>430</v>
      </c>
      <c r="V161">
        <f>[1]Patente!V27</f>
        <v>40064</v>
      </c>
    </row>
    <row r="162" spans="1:22" x14ac:dyDescent="0.35">
      <c r="A162">
        <f t="shared" si="88"/>
        <v>2025</v>
      </c>
    </row>
    <row r="164" spans="1:22" x14ac:dyDescent="0.35">
      <c r="A164" s="4" t="s">
        <v>179</v>
      </c>
    </row>
    <row r="165" spans="1:22" x14ac:dyDescent="0.35">
      <c r="A165">
        <f>A147</f>
        <v>2019</v>
      </c>
      <c r="B165">
        <f>[1]Patente!B30</f>
        <v>13</v>
      </c>
      <c r="C165">
        <f>[1]Patente!C30</f>
        <v>14</v>
      </c>
      <c r="D165">
        <f>[1]Patente!D30</f>
        <v>120</v>
      </c>
      <c r="E165">
        <f>[1]Patente!E30</f>
        <v>26</v>
      </c>
      <c r="F165">
        <f>[1]Patente!F30</f>
        <v>30</v>
      </c>
      <c r="G165">
        <f>[1]Patente!G30</f>
        <v>22</v>
      </c>
      <c r="H165" s="4">
        <f>[1]Patente!H30</f>
        <v>225</v>
      </c>
      <c r="I165">
        <f>[1]Patente!I30</f>
        <v>203</v>
      </c>
      <c r="J165">
        <f>[1]Patente!J30</f>
        <v>453</v>
      </c>
      <c r="K165">
        <f>[1]Patente!K30</f>
        <v>431</v>
      </c>
      <c r="L165">
        <f>[1]Patente!L30</f>
        <v>72</v>
      </c>
      <c r="M165">
        <f>[1]Patente!M30</f>
        <v>61</v>
      </c>
      <c r="N165">
        <f>[1]Patente!N30</f>
        <v>12</v>
      </c>
      <c r="O165">
        <f>[1]Patente!O30</f>
        <v>15</v>
      </c>
      <c r="P165">
        <f>[1]Patente!P30</f>
        <v>42</v>
      </c>
      <c r="Q165">
        <f>[1]Patente!Q30</f>
        <v>45</v>
      </c>
      <c r="R165">
        <f>[1]Patente!R30</f>
        <v>141</v>
      </c>
      <c r="S165">
        <f>[1]Patente!S30</f>
        <v>11</v>
      </c>
      <c r="T165">
        <f>[1]Patente!T30</f>
        <v>13</v>
      </c>
      <c r="U165">
        <f>[1]Patente!U30</f>
        <v>19</v>
      </c>
      <c r="V165">
        <f>[1]Patente!V30</f>
        <v>655</v>
      </c>
    </row>
    <row r="166" spans="1:22" x14ac:dyDescent="0.35">
      <c r="A166">
        <f t="shared" ref="A166:A171" si="89">A148</f>
        <v>2020</v>
      </c>
      <c r="B166">
        <f>[1]Patente!B31</f>
        <v>14</v>
      </c>
      <c r="C166">
        <f>[1]Patente!C31</f>
        <v>19</v>
      </c>
      <c r="D166">
        <f>[1]Patente!D31</f>
        <v>118</v>
      </c>
      <c r="E166">
        <f>[1]Patente!E31</f>
        <v>27</v>
      </c>
      <c r="F166">
        <f>[1]Patente!F31</f>
        <v>26</v>
      </c>
      <c r="G166">
        <f>[1]Patente!G31</f>
        <v>16</v>
      </c>
      <c r="H166" s="4">
        <f>[1]Patente!H31</f>
        <v>220</v>
      </c>
      <c r="I166">
        <f>[1]Patente!I31</f>
        <v>204</v>
      </c>
      <c r="J166">
        <f>[1]Patente!J31</f>
        <v>426</v>
      </c>
      <c r="K166">
        <f>[1]Patente!K31</f>
        <v>410</v>
      </c>
      <c r="L166">
        <f>[1]Patente!L31</f>
        <v>66</v>
      </c>
      <c r="M166">
        <f>[1]Patente!M31</f>
        <v>59</v>
      </c>
      <c r="N166">
        <f>[1]Patente!N31</f>
        <v>12</v>
      </c>
      <c r="O166">
        <f>[1]Patente!O31</f>
        <v>17</v>
      </c>
      <c r="P166">
        <f>[1]Patente!P31</f>
        <v>45</v>
      </c>
      <c r="Q166">
        <f>[1]Patente!Q31</f>
        <v>43</v>
      </c>
      <c r="R166">
        <f>[1]Patente!R31</f>
        <v>131</v>
      </c>
      <c r="S166">
        <f>[1]Patente!S31</f>
        <v>10</v>
      </c>
      <c r="T166">
        <f>[1]Patente!T31</f>
        <v>5</v>
      </c>
      <c r="U166">
        <f>[1]Patente!U31</f>
        <v>22</v>
      </c>
      <c r="V166">
        <f>[1]Patente!V31</f>
        <v>629</v>
      </c>
    </row>
    <row r="167" spans="1:22" x14ac:dyDescent="0.35">
      <c r="A167">
        <f t="shared" si="89"/>
        <v>2021</v>
      </c>
      <c r="B167">
        <f>[1]Patente!B32</f>
        <v>15</v>
      </c>
      <c r="C167">
        <f>[1]Patente!C32</f>
        <v>20</v>
      </c>
      <c r="D167">
        <f>[1]Patente!D32</f>
        <v>109</v>
      </c>
      <c r="E167">
        <f>[1]Patente!E32</f>
        <v>26</v>
      </c>
      <c r="F167">
        <f>[1]Patente!F32</f>
        <v>24</v>
      </c>
      <c r="G167">
        <f>[1]Patente!G32</f>
        <v>12</v>
      </c>
      <c r="H167" s="4">
        <f>[1]Patente!H32</f>
        <v>206</v>
      </c>
      <c r="I167">
        <f>[1]Patente!I32</f>
        <v>194</v>
      </c>
      <c r="J167">
        <f>[1]Patente!J32</f>
        <v>395</v>
      </c>
      <c r="K167">
        <f>[1]Patente!K32</f>
        <v>383</v>
      </c>
      <c r="L167">
        <f>[1]Patente!L32</f>
        <v>72</v>
      </c>
      <c r="M167">
        <f>[1]Patente!M32</f>
        <v>44</v>
      </c>
      <c r="N167">
        <f>[1]Patente!N32</f>
        <v>8</v>
      </c>
      <c r="O167">
        <f>[1]Patente!O32</f>
        <v>16</v>
      </c>
      <c r="P167">
        <f>[1]Patente!P32</f>
        <v>44</v>
      </c>
      <c r="Q167">
        <f>[1]Patente!Q32</f>
        <v>29</v>
      </c>
      <c r="R167">
        <f>[1]Patente!R32</f>
        <v>131</v>
      </c>
      <c r="S167">
        <f>[1]Patente!S32</f>
        <v>15</v>
      </c>
      <c r="T167">
        <f>[1]Patente!T32</f>
        <v>7</v>
      </c>
      <c r="U167">
        <f>[1]Patente!U32</f>
        <v>17</v>
      </c>
      <c r="V167">
        <f>[1]Patente!V32</f>
        <v>587</v>
      </c>
    </row>
    <row r="168" spans="1:22" x14ac:dyDescent="0.35">
      <c r="A168">
        <f t="shared" si="89"/>
        <v>2022</v>
      </c>
      <c r="B168">
        <f>[1]Patente!B33</f>
        <v>12</v>
      </c>
      <c r="C168">
        <f>[1]Patente!C33</f>
        <v>11</v>
      </c>
      <c r="D168">
        <f>[1]Patente!D33</f>
        <v>105</v>
      </c>
      <c r="E168">
        <f>[1]Patente!E33</f>
        <v>10</v>
      </c>
      <c r="F168">
        <f>[1]Patente!F33</f>
        <v>28</v>
      </c>
      <c r="G168">
        <f>[1]Patente!G33</f>
        <v>15</v>
      </c>
      <c r="H168" s="4">
        <f>[1]Patente!H33</f>
        <v>181</v>
      </c>
      <c r="I168">
        <f>[1]Patente!I33</f>
        <v>166</v>
      </c>
      <c r="J168">
        <f>[1]Patente!J33</f>
        <v>336</v>
      </c>
      <c r="K168">
        <f>[1]Patente!K33</f>
        <v>321</v>
      </c>
      <c r="L168">
        <f>[1]Patente!L33</f>
        <v>49</v>
      </c>
      <c r="M168">
        <f>[1]Patente!M33</f>
        <v>58</v>
      </c>
      <c r="N168">
        <f>[1]Patente!N33</f>
        <v>12</v>
      </c>
      <c r="O168">
        <f>[1]Patente!O33</f>
        <v>7</v>
      </c>
      <c r="P168">
        <f>[1]Patente!P33</f>
        <v>22</v>
      </c>
      <c r="Q168">
        <f>[1]Patente!Q33</f>
        <v>29</v>
      </c>
      <c r="R168">
        <f>[1]Patente!R33</f>
        <v>114</v>
      </c>
      <c r="S168">
        <f>[1]Patente!S33</f>
        <v>13</v>
      </c>
      <c r="T168">
        <f>[1]Patente!T33</f>
        <v>2</v>
      </c>
      <c r="U168">
        <f>[1]Patente!U33</f>
        <v>15</v>
      </c>
      <c r="V168">
        <f>[1]Patente!V33</f>
        <v>502</v>
      </c>
    </row>
    <row r="169" spans="1:22" x14ac:dyDescent="0.35">
      <c r="A169">
        <f t="shared" si="89"/>
        <v>2023</v>
      </c>
      <c r="B169">
        <f>[1]Patente!B34</f>
        <v>5</v>
      </c>
      <c r="C169">
        <f>[1]Patente!C34</f>
        <v>8</v>
      </c>
      <c r="D169">
        <f>[1]Patente!D34</f>
        <v>93</v>
      </c>
      <c r="E169">
        <f>[1]Patente!E34</f>
        <v>16</v>
      </c>
      <c r="F169">
        <f>[1]Patente!F34</f>
        <v>26</v>
      </c>
      <c r="G169">
        <f>[1]Patente!G34</f>
        <v>9</v>
      </c>
      <c r="H169" s="4">
        <f>[1]Patente!H34</f>
        <v>157</v>
      </c>
      <c r="I169">
        <f>[1]Patente!I34</f>
        <v>148</v>
      </c>
      <c r="J169">
        <f>[1]Patente!J34</f>
        <v>303</v>
      </c>
      <c r="K169">
        <f>[1]Patente!K34</f>
        <v>294</v>
      </c>
      <c r="L169">
        <f>[1]Patente!L34</f>
        <v>39</v>
      </c>
      <c r="M169">
        <f>[1]Patente!M34</f>
        <v>41</v>
      </c>
      <c r="N169">
        <f>[1]Patente!N34</f>
        <v>3</v>
      </c>
      <c r="O169">
        <f>[1]Patente!O34</f>
        <v>8</v>
      </c>
      <c r="P169">
        <f>[1]Patente!P34</f>
        <v>32</v>
      </c>
      <c r="Q169">
        <f>[1]Patente!Q34</f>
        <v>26</v>
      </c>
      <c r="R169">
        <f>[1]Patente!R34</f>
        <v>111</v>
      </c>
      <c r="S169">
        <f>[1]Patente!S34</f>
        <v>13</v>
      </c>
      <c r="T169">
        <f>[1]Patente!T34</f>
        <v>1</v>
      </c>
      <c r="U169">
        <f>[1]Patente!U34</f>
        <v>20</v>
      </c>
      <c r="V169">
        <f>[1]Patente!V34</f>
        <v>449</v>
      </c>
    </row>
    <row r="170" spans="1:22" x14ac:dyDescent="0.35">
      <c r="A170">
        <f t="shared" si="89"/>
        <v>2024</v>
      </c>
    </row>
    <row r="171" spans="1:22" x14ac:dyDescent="0.35">
      <c r="A171">
        <f t="shared" si="89"/>
        <v>2025</v>
      </c>
    </row>
    <row r="189" spans="12:21" x14ac:dyDescent="0.35">
      <c r="L189" t="s">
        <v>297</v>
      </c>
      <c r="M189" t="s">
        <v>298</v>
      </c>
      <c r="N189" t="s">
        <v>299</v>
      </c>
      <c r="O189" t="s">
        <v>300</v>
      </c>
      <c r="P189" t="s">
        <v>301</v>
      </c>
      <c r="Q189" t="s">
        <v>302</v>
      </c>
      <c r="R189" t="s">
        <v>303</v>
      </c>
      <c r="S189" t="s">
        <v>304</v>
      </c>
      <c r="T189" t="s">
        <v>305</v>
      </c>
      <c r="U189" t="s">
        <v>306</v>
      </c>
    </row>
  </sheetData>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D0C9-0E20-4890-AF7F-E4F292B4ABD2}">
  <sheetPr codeName="Tabelle44"/>
  <dimension ref="A1:AC80"/>
  <sheetViews>
    <sheetView workbookViewId="0">
      <pane ySplit="2" topLeftCell="A3" activePane="bottomLeft" state="frozen"/>
      <selection pane="bottomLeft" activeCell="A3" sqref="A3"/>
    </sheetView>
  </sheetViews>
  <sheetFormatPr baseColWidth="10" defaultColWidth="10.81640625" defaultRowHeight="14.5" x14ac:dyDescent="0.35"/>
  <cols>
    <col min="1" max="7" width="11.453125" customWidth="1"/>
    <col min="8" max="8" width="11.453125" style="55" customWidth="1"/>
    <col min="9" max="10" width="10.81640625" style="57"/>
    <col min="11" max="11" width="12.26953125" style="57" customWidth="1"/>
    <col min="12" max="15" width="10.81640625" style="57"/>
    <col min="16" max="16" width="12" style="57" customWidth="1"/>
    <col min="17" max="28" width="10.81640625" style="57"/>
    <col min="29" max="29" width="10.81640625" style="55"/>
    <col min="30" max="16384" width="10.81640625" style="57"/>
  </cols>
  <sheetData>
    <row r="1" spans="1:25" ht="29" x14ac:dyDescent="0.35">
      <c r="A1" s="4" t="s">
        <v>504</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Innovation!A3&amp;", "&amp;I4</f>
        <v>FuE-Aufwendungen, insg., in % des BIP, 2023</v>
      </c>
    </row>
    <row r="4" spans="1:25" x14ac:dyDescent="0.35">
      <c r="I4" s="57">
        <f>Innovation!A8</f>
        <v>2023</v>
      </c>
      <c r="J4" s="82">
        <f>Innovation!B8</f>
        <v>1.453445794839868</v>
      </c>
      <c r="K4" s="82">
        <f>Innovation!C8</f>
        <v>1.3650880521496074</v>
      </c>
      <c r="L4" s="82">
        <f>Innovation!D8</f>
        <v>2.2544881369453287</v>
      </c>
      <c r="M4" s="82">
        <f>Innovation!E8</f>
        <v>1.4516237806056489</v>
      </c>
      <c r="N4" s="82">
        <f>Innovation!F8</f>
        <v>2.5968579139811729</v>
      </c>
    </row>
    <row r="5" spans="1:25" x14ac:dyDescent="0.35">
      <c r="O5" s="82">
        <f>Innovation!G8</f>
        <v>3.043274360159701</v>
      </c>
    </row>
    <row r="6" spans="1:25" x14ac:dyDescent="0.35">
      <c r="P6" s="82">
        <f>Innovation!L8</f>
        <v>5.7149186251688731</v>
      </c>
      <c r="Q6" s="82">
        <f>Innovation!M8</f>
        <v>3.4131867234647166</v>
      </c>
      <c r="R6" s="82">
        <f>Innovation!N8</f>
        <v>2.8385346774980853</v>
      </c>
      <c r="S6" s="82">
        <f>Innovation!O8</f>
        <v>2.6486718813109835</v>
      </c>
      <c r="T6" s="82">
        <f>Innovation!P8</f>
        <v>3.013886277918234</v>
      </c>
      <c r="U6" s="82">
        <f>Innovation!Q8</f>
        <v>2.7365806848023082</v>
      </c>
      <c r="V6" s="82">
        <f>Innovation!R8</f>
        <v>2.2779300851884163</v>
      </c>
      <c r="W6" s="82">
        <f>Innovation!S8</f>
        <v>3.5629716361873474</v>
      </c>
      <c r="X6" s="82">
        <f>Innovation!T8</f>
        <v>1.6352582985555726</v>
      </c>
      <c r="Y6" s="82">
        <f>Innovation!U8</f>
        <v>1.529989087005112</v>
      </c>
    </row>
    <row r="7" spans="1:25" x14ac:dyDescent="0.35">
      <c r="J7" s="82">
        <f>Innovation!H8</f>
        <v>2.2393115726652351</v>
      </c>
      <c r="K7" s="57">
        <f>J7</f>
        <v>2.2393115726652351</v>
      </c>
      <c r="L7" s="57">
        <f t="shared" ref="L7:O7" si="0">K7</f>
        <v>2.2393115726652351</v>
      </c>
      <c r="M7" s="57">
        <f t="shared" si="0"/>
        <v>2.2393115726652351</v>
      </c>
      <c r="N7" s="57">
        <f t="shared" si="0"/>
        <v>2.2393115726652351</v>
      </c>
      <c r="O7" s="57">
        <f t="shared" si="0"/>
        <v>2.2393115726652351</v>
      </c>
    </row>
    <row r="8" spans="1:25" x14ac:dyDescent="0.35">
      <c r="P8" s="82">
        <f>Innovation!K8</f>
        <v>3.2932802373722931</v>
      </c>
      <c r="Q8" s="57">
        <f t="shared" ref="Q8:Y8" si="1">P8</f>
        <v>3.2932802373722931</v>
      </c>
      <c r="R8" s="57">
        <f t="shared" si="1"/>
        <v>3.2932802373722931</v>
      </c>
      <c r="S8" s="57">
        <f t="shared" si="1"/>
        <v>3.2932802373722931</v>
      </c>
      <c r="T8" s="57">
        <f t="shared" si="1"/>
        <v>3.2932802373722931</v>
      </c>
      <c r="U8" s="57">
        <f t="shared" si="1"/>
        <v>3.2932802373722931</v>
      </c>
      <c r="V8" s="57">
        <f t="shared" si="1"/>
        <v>3.2932802373722931</v>
      </c>
      <c r="W8" s="57">
        <f t="shared" si="1"/>
        <v>3.2932802373722931</v>
      </c>
      <c r="X8" s="57">
        <f t="shared" si="1"/>
        <v>3.2932802373722931</v>
      </c>
      <c r="Y8" s="57">
        <f t="shared" si="1"/>
        <v>3.2932802373722931</v>
      </c>
    </row>
    <row r="11" spans="1:25" x14ac:dyDescent="0.35">
      <c r="I11" s="57" t="str">
        <f>Innovation!A13&amp;", "&amp;I12</f>
        <v>FuE-Aufwendungen, Wirtschaftssektor, in % des BIP, 2023</v>
      </c>
    </row>
    <row r="12" spans="1:25" x14ac:dyDescent="0.35">
      <c r="I12" s="59">
        <f>Innovation!A18</f>
        <v>2023</v>
      </c>
      <c r="J12" s="59">
        <f>Innovation!B18</f>
        <v>0.30679325683506331</v>
      </c>
      <c r="K12" s="59">
        <f>Innovation!C18</f>
        <v>0.18584119521838713</v>
      </c>
      <c r="L12" s="59">
        <f>Innovation!D18</f>
        <v>0.65126849795198483</v>
      </c>
      <c r="M12" s="82">
        <f>Innovation!E18</f>
        <v>0.32613573925501366</v>
      </c>
      <c r="N12" s="59">
        <f>Innovation!F18</f>
        <v>1.1244798694258666</v>
      </c>
    </row>
    <row r="13" spans="1:25" x14ac:dyDescent="0.35">
      <c r="O13" s="82">
        <f>Innovation!G18</f>
        <v>1.1073733977090408</v>
      </c>
    </row>
    <row r="14" spans="1:25" x14ac:dyDescent="0.35">
      <c r="P14" s="82">
        <f>Innovation!L18</f>
        <v>4.7044484163249916</v>
      </c>
      <c r="Q14" s="82">
        <f>Innovation!M18</f>
        <v>2.5850085460446435</v>
      </c>
      <c r="R14" s="82">
        <f>Innovation!N18</f>
        <v>0.84500720761236348</v>
      </c>
      <c r="S14" s="82">
        <f>Innovation!O18</f>
        <v>1.6652201777399753</v>
      </c>
      <c r="T14" s="82">
        <f>Innovation!P18</f>
        <v>2.1864742673336357</v>
      </c>
      <c r="U14" s="82">
        <f>Innovation!Q18</f>
        <v>1.862031316981404</v>
      </c>
      <c r="V14" s="82">
        <f>Innovation!R18</f>
        <v>1.3227997747043756</v>
      </c>
      <c r="W14" s="82">
        <f>Innovation!S18</f>
        <v>2.9547061568172608</v>
      </c>
      <c r="X14" s="82">
        <f>Innovation!T18</f>
        <v>0.4789480711651416</v>
      </c>
      <c r="Y14" s="82">
        <f>Innovation!U18</f>
        <v>0.61892573990163458</v>
      </c>
    </row>
    <row r="15" spans="1:25" x14ac:dyDescent="0.35">
      <c r="J15" s="82">
        <f>Innovation!H18</f>
        <v>0.71192503829170573</v>
      </c>
      <c r="K15" s="60">
        <f>J15</f>
        <v>0.71192503829170573</v>
      </c>
      <c r="L15" s="60">
        <f t="shared" ref="L15:O15" si="2">K15</f>
        <v>0.71192503829170573</v>
      </c>
      <c r="M15" s="60">
        <f t="shared" si="2"/>
        <v>0.71192503829170573</v>
      </c>
      <c r="N15" s="60">
        <f t="shared" si="2"/>
        <v>0.71192503829170573</v>
      </c>
      <c r="O15" s="60">
        <f t="shared" si="2"/>
        <v>0.71192503829170573</v>
      </c>
    </row>
    <row r="16" spans="1:25" x14ac:dyDescent="0.35">
      <c r="P16" s="82">
        <f>Innovation!K18</f>
        <v>2.4128950439954053</v>
      </c>
      <c r="Q16" s="57">
        <f t="shared" ref="Q16:Y16" si="3">P16</f>
        <v>2.4128950439954053</v>
      </c>
      <c r="R16" s="57">
        <f t="shared" si="3"/>
        <v>2.4128950439954053</v>
      </c>
      <c r="S16" s="57">
        <f t="shared" si="3"/>
        <v>2.4128950439954053</v>
      </c>
      <c r="T16" s="57">
        <f t="shared" si="3"/>
        <v>2.4128950439954053</v>
      </c>
      <c r="U16" s="57">
        <f t="shared" si="3"/>
        <v>2.4128950439954053</v>
      </c>
      <c r="V16" s="57">
        <f t="shared" si="3"/>
        <v>2.4128950439954053</v>
      </c>
      <c r="W16" s="57">
        <f t="shared" si="3"/>
        <v>2.4128950439954053</v>
      </c>
      <c r="X16" s="57">
        <f t="shared" si="3"/>
        <v>2.4128950439954053</v>
      </c>
      <c r="Y16" s="57">
        <f t="shared" si="3"/>
        <v>2.4128950439954053</v>
      </c>
    </row>
    <row r="19" spans="9:25" x14ac:dyDescent="0.35">
      <c r="I19" s="57" t="str">
        <f>Innovation!A40&amp;", "&amp;I20</f>
        <v>FuE-Personal, Vollzeitäquivalente, insg., je 1.000 Einwohner, 2023</v>
      </c>
    </row>
    <row r="20" spans="9:25" x14ac:dyDescent="0.35">
      <c r="I20" s="59">
        <f>Innovation!A45</f>
        <v>2023</v>
      </c>
      <c r="J20" s="59">
        <f>Innovation!B45</f>
        <v>4.4418961084189741</v>
      </c>
      <c r="K20" s="59">
        <f>Innovation!C45</f>
        <v>3.9960812785938256</v>
      </c>
      <c r="L20" s="59">
        <f>Innovation!D45</f>
        <v>7.0364491719327757</v>
      </c>
      <c r="M20" s="59">
        <f>Innovation!E45</f>
        <v>3.8371895380703682</v>
      </c>
      <c r="N20" s="59">
        <f>Innovation!F45</f>
        <v>6.404327184259631</v>
      </c>
    </row>
    <row r="21" spans="9:25" x14ac:dyDescent="0.35">
      <c r="O21" s="59">
        <f>Innovation!G45</f>
        <v>12.443192363671953</v>
      </c>
    </row>
    <row r="22" spans="9:25" x14ac:dyDescent="0.35">
      <c r="P22" s="82">
        <f>Innovation!L45</f>
        <v>19.052647454097517</v>
      </c>
      <c r="Q22" s="82">
        <f>Innovation!M45</f>
        <v>12.344050875348456</v>
      </c>
      <c r="R22" s="82">
        <f>Innovation!N45</f>
        <v>11.041079394228033</v>
      </c>
      <c r="S22" s="82">
        <f>Innovation!O45</f>
        <v>12.994697459905241</v>
      </c>
      <c r="T22" s="82">
        <f>Innovation!P45</f>
        <v>10.360766701214285</v>
      </c>
      <c r="U22" s="82">
        <f>Innovation!Q45</f>
        <v>8.2350900333073138</v>
      </c>
      <c r="V22" s="82">
        <f>Innovation!R45</f>
        <v>6.9438168147687422</v>
      </c>
      <c r="W22" s="82">
        <f>Innovation!S45</f>
        <v>7.1826603728716476</v>
      </c>
      <c r="X22" s="82">
        <f>Innovation!T45</f>
        <v>5.4266221374987778</v>
      </c>
      <c r="Y22" s="82">
        <f>Innovation!U45</f>
        <v>4.3275452839429747</v>
      </c>
    </row>
    <row r="23" spans="9:25" x14ac:dyDescent="0.35">
      <c r="J23" s="82">
        <f>Innovation!H45</f>
        <v>7.0428561653842872</v>
      </c>
      <c r="K23" s="57">
        <f>J23</f>
        <v>7.0428561653842872</v>
      </c>
      <c r="L23" s="57">
        <f t="shared" ref="L23:O23" si="4">K23</f>
        <v>7.0428561653842872</v>
      </c>
      <c r="M23" s="57">
        <f t="shared" si="4"/>
        <v>7.0428561653842872</v>
      </c>
      <c r="N23" s="57">
        <f t="shared" si="4"/>
        <v>7.0428561653842872</v>
      </c>
      <c r="O23" s="57">
        <f t="shared" si="4"/>
        <v>7.0428561653842872</v>
      </c>
    </row>
    <row r="24" spans="9:25" x14ac:dyDescent="0.35">
      <c r="P24" s="82">
        <f>Innovation!K45</f>
        <v>10.575133541737912</v>
      </c>
      <c r="Q24" s="57">
        <f t="shared" ref="Q24:Y24" si="5">P24</f>
        <v>10.575133541737912</v>
      </c>
      <c r="R24" s="57">
        <f t="shared" si="5"/>
        <v>10.575133541737912</v>
      </c>
      <c r="S24" s="57">
        <f t="shared" si="5"/>
        <v>10.575133541737912</v>
      </c>
      <c r="T24" s="57">
        <f t="shared" si="5"/>
        <v>10.575133541737912</v>
      </c>
      <c r="U24" s="57">
        <f t="shared" si="5"/>
        <v>10.575133541737912</v>
      </c>
      <c r="V24" s="57">
        <f t="shared" si="5"/>
        <v>10.575133541737912</v>
      </c>
      <c r="W24" s="57">
        <f t="shared" si="5"/>
        <v>10.575133541737912</v>
      </c>
      <c r="X24" s="57">
        <f t="shared" si="5"/>
        <v>10.575133541737912</v>
      </c>
      <c r="Y24" s="57">
        <f t="shared" si="5"/>
        <v>10.575133541737912</v>
      </c>
    </row>
    <row r="27" spans="9:25" x14ac:dyDescent="0.35">
      <c r="I27" s="57" t="str">
        <f>Innovation!A50&amp;", "&amp;I28</f>
        <v>FuE-Personal, Vollzeitäquivalente, Wirtschaftssektor, je 1.000 Einwohner, 2023</v>
      </c>
    </row>
    <row r="28" spans="9:25" x14ac:dyDescent="0.35">
      <c r="I28" s="59">
        <f>Innovation!A55</f>
        <v>2023</v>
      </c>
      <c r="J28" s="59">
        <f>Innovation!B55</f>
        <v>1.2989192928733571</v>
      </c>
      <c r="K28" s="59">
        <f>Innovation!C55</f>
        <v>0.81291275772092741</v>
      </c>
      <c r="L28" s="59">
        <f>Innovation!D55</f>
        <v>2.4336628229501658</v>
      </c>
      <c r="M28" s="59">
        <f>Innovation!E55</f>
        <v>1.0566241579953477</v>
      </c>
      <c r="N28" s="59">
        <f>Innovation!F55</f>
        <v>3.1986205919172357</v>
      </c>
    </row>
    <row r="29" spans="9:25" x14ac:dyDescent="0.35">
      <c r="O29" s="82">
        <f>Innovation!G55</f>
        <v>5.598723769518565</v>
      </c>
    </row>
    <row r="30" spans="9:25" x14ac:dyDescent="0.35">
      <c r="P30" s="82">
        <f>Innovation!L55</f>
        <v>15.257922619865596</v>
      </c>
      <c r="Q30" s="82">
        <f>Innovation!M55</f>
        <v>9.060010239844928</v>
      </c>
      <c r="R30" s="82">
        <f>Innovation!N55</f>
        <v>3.8014493561992371</v>
      </c>
      <c r="S30" s="82">
        <f>Innovation!O55</f>
        <v>7.5320171800561955</v>
      </c>
      <c r="T30" s="82">
        <f>Innovation!P55</f>
        <v>7.8064821567950053</v>
      </c>
      <c r="U30" s="82">
        <f>Innovation!Q55</f>
        <v>5.4999405293525481</v>
      </c>
      <c r="V30" s="82">
        <f>Innovation!R55</f>
        <v>3.9349740453127318</v>
      </c>
      <c r="W30" s="82">
        <f>Innovation!S55</f>
        <v>5.0256761283298745</v>
      </c>
      <c r="X30" s="82">
        <f>Innovation!T55</f>
        <v>2.0395490878792932</v>
      </c>
      <c r="Y30" s="82">
        <f>Innovation!U55</f>
        <v>2.2863015711874413</v>
      </c>
    </row>
    <row r="31" spans="9:25" x14ac:dyDescent="0.35">
      <c r="J31" s="82">
        <f>Innovation!H55</f>
        <v>2.7293421432787168</v>
      </c>
      <c r="K31" s="82">
        <f>J31</f>
        <v>2.7293421432787168</v>
      </c>
      <c r="L31" s="82">
        <f t="shared" ref="L31:O31" si="6">K31</f>
        <v>2.7293421432787168</v>
      </c>
      <c r="M31" s="82">
        <f t="shared" si="6"/>
        <v>2.7293421432787168</v>
      </c>
      <c r="N31" s="82">
        <f t="shared" si="6"/>
        <v>2.7293421432787168</v>
      </c>
      <c r="O31" s="82">
        <f t="shared" si="6"/>
        <v>2.7293421432787168</v>
      </c>
    </row>
    <row r="32" spans="9:25" x14ac:dyDescent="0.35">
      <c r="P32" s="82">
        <f>Innovation!K55</f>
        <v>7.4339747086964119</v>
      </c>
      <c r="Q32" s="57">
        <f t="shared" ref="Q32:Y32" si="7">P32</f>
        <v>7.4339747086964119</v>
      </c>
      <c r="R32" s="57">
        <f t="shared" si="7"/>
        <v>7.4339747086964119</v>
      </c>
      <c r="S32" s="57">
        <f t="shared" si="7"/>
        <v>7.4339747086964119</v>
      </c>
      <c r="T32" s="57">
        <f t="shared" si="7"/>
        <v>7.4339747086964119</v>
      </c>
      <c r="U32" s="57">
        <f t="shared" si="7"/>
        <v>7.4339747086964119</v>
      </c>
      <c r="V32" s="57">
        <f t="shared" si="7"/>
        <v>7.4339747086964119</v>
      </c>
      <c r="W32" s="57">
        <f t="shared" si="7"/>
        <v>7.4339747086964119</v>
      </c>
      <c r="X32" s="57">
        <f t="shared" si="7"/>
        <v>7.4339747086964119</v>
      </c>
      <c r="Y32" s="57">
        <f t="shared" si="7"/>
        <v>7.4339747086964119</v>
      </c>
    </row>
    <row r="35" spans="9:25" x14ac:dyDescent="0.35">
      <c r="I35" s="57" t="str">
        <f>Innovation!A60&amp;", "&amp;I36</f>
        <v>FuE-Personal, Vollzeitäquivalente, Hochschulen, je 1.000 Einwohner, 2023</v>
      </c>
    </row>
    <row r="36" spans="9:25" x14ac:dyDescent="0.35">
      <c r="I36" s="59">
        <f>Innovation!A65</f>
        <v>2023</v>
      </c>
      <c r="J36" s="59">
        <f>Innovation!B65</f>
        <v>1.2549944858679778</v>
      </c>
      <c r="K36" s="59">
        <f>Innovation!C65</f>
        <v>1.6416779483147277</v>
      </c>
      <c r="L36" s="59">
        <f>Innovation!D65</f>
        <v>2.4166355734284095</v>
      </c>
      <c r="M36" s="59">
        <f>Innovation!E65</f>
        <v>1.4678181339803156</v>
      </c>
      <c r="N36" s="59">
        <f>Innovation!F65</f>
        <v>1.7804757068285424</v>
      </c>
    </row>
    <row r="37" spans="9:25" x14ac:dyDescent="0.35">
      <c r="I37" s="59"/>
      <c r="O37" s="59">
        <f>Innovation!G65</f>
        <v>3.0112810637739651</v>
      </c>
    </row>
    <row r="38" spans="9:25" x14ac:dyDescent="0.35">
      <c r="J38" s="59"/>
      <c r="P38" s="82">
        <f>Innovation!L65</f>
        <v>2.1312177595050947</v>
      </c>
      <c r="Q38" s="82">
        <f>Innovation!M65</f>
        <v>2.0294008960168708</v>
      </c>
      <c r="R38" s="82">
        <f>Innovation!N65</f>
        <v>2.8646738376475063</v>
      </c>
      <c r="S38" s="82">
        <f>Innovation!O65</f>
        <v>3.0958626290349898</v>
      </c>
      <c r="T38" s="82">
        <f>Innovation!P65</f>
        <v>1.606304300538687</v>
      </c>
      <c r="U38" s="82">
        <f>Innovation!Q65</f>
        <v>1.5687493816866176</v>
      </c>
      <c r="V38" s="82">
        <f>Innovation!R65</f>
        <v>1.7957341933203155</v>
      </c>
      <c r="W38" s="82">
        <f>Innovation!S65</f>
        <v>1.5050308985563994</v>
      </c>
      <c r="X38" s="82">
        <f>Innovation!T65</f>
        <v>1.7660955073649833</v>
      </c>
      <c r="Y38" s="82">
        <f>Innovation!U65</f>
        <v>1.0881655043389158</v>
      </c>
    </row>
    <row r="39" spans="9:25" x14ac:dyDescent="0.35">
      <c r="J39" s="59">
        <f>Innovation!H65</f>
        <v>2.081093864747356</v>
      </c>
      <c r="K39" s="59">
        <f>J39</f>
        <v>2.081093864747356</v>
      </c>
      <c r="L39" s="57">
        <f>K39</f>
        <v>2.081093864747356</v>
      </c>
      <c r="M39" s="57">
        <f>L39</f>
        <v>2.081093864747356</v>
      </c>
      <c r="N39" s="57">
        <f>M39</f>
        <v>2.081093864747356</v>
      </c>
      <c r="O39" s="57">
        <f>N39</f>
        <v>2.081093864747356</v>
      </c>
    </row>
    <row r="40" spans="9:25" x14ac:dyDescent="0.35">
      <c r="P40" s="82">
        <f>Innovation!K65</f>
        <v>1.8501933590907345</v>
      </c>
      <c r="Q40" s="57">
        <f t="shared" ref="Q40:Y40" si="8">P40</f>
        <v>1.8501933590907345</v>
      </c>
      <c r="R40" s="57">
        <f t="shared" si="8"/>
        <v>1.8501933590907345</v>
      </c>
      <c r="S40" s="57">
        <f t="shared" si="8"/>
        <v>1.8501933590907345</v>
      </c>
      <c r="T40" s="57">
        <f t="shared" si="8"/>
        <v>1.8501933590907345</v>
      </c>
      <c r="U40" s="57">
        <f t="shared" si="8"/>
        <v>1.8501933590907345</v>
      </c>
      <c r="V40" s="57">
        <f t="shared" si="8"/>
        <v>1.8501933590907345</v>
      </c>
      <c r="W40" s="57">
        <f t="shared" si="8"/>
        <v>1.8501933590907345</v>
      </c>
      <c r="X40" s="57">
        <f t="shared" si="8"/>
        <v>1.8501933590907345</v>
      </c>
      <c r="Y40" s="57">
        <f t="shared" si="8"/>
        <v>1.8501933590907345</v>
      </c>
    </row>
    <row r="45" spans="9:25" x14ac:dyDescent="0.35">
      <c r="I45" s="57" t="str">
        <f>Innovation!A69&amp;", "&amp;I46</f>
        <v>Patentanmeldungen insg. je 1 Mio. Einwohner , 2024</v>
      </c>
    </row>
    <row r="46" spans="9:25" x14ac:dyDescent="0.35">
      <c r="I46" s="57">
        <f>Innovation!A75</f>
        <v>2024</v>
      </c>
      <c r="J46" s="57">
        <f>Innovation!B75</f>
        <v>79.0419180421395</v>
      </c>
      <c r="K46" s="57">
        <f>Innovation!C75</f>
        <v>36.806257571459668</v>
      </c>
      <c r="L46" s="57">
        <f>Innovation!D75</f>
        <v>134.12189432479136</v>
      </c>
      <c r="M46" s="57">
        <f>Innovation!E75</f>
        <v>45.792595057016456</v>
      </c>
      <c r="N46" s="57">
        <f>Innovation!F75</f>
        <v>246.72917771807772</v>
      </c>
    </row>
    <row r="47" spans="9:25" x14ac:dyDescent="0.35">
      <c r="O47" s="57">
        <f>Innovation!G75</f>
        <v>127.38773751484489</v>
      </c>
      <c r="S47" s="60"/>
    </row>
    <row r="48" spans="9:25" x14ac:dyDescent="0.35">
      <c r="P48" s="59">
        <f>Innovation!L75</f>
        <v>1378.6759389905199</v>
      </c>
      <c r="Q48" s="59">
        <f>Innovation!M75</f>
        <v>859.85603068931448</v>
      </c>
      <c r="R48" s="59">
        <f>Innovation!N75</f>
        <v>193.24550135840218</v>
      </c>
      <c r="S48" s="59">
        <f>Innovation!O75</f>
        <v>236.93096854687545</v>
      </c>
      <c r="T48" s="59">
        <f>Innovation!P75</f>
        <v>166.2371277794513</v>
      </c>
      <c r="U48" s="59">
        <f>Innovation!Q75</f>
        <v>392.31546309961442</v>
      </c>
      <c r="V48" s="59">
        <f>Innovation!R75</f>
        <v>296.01707801076299</v>
      </c>
      <c r="W48" s="59">
        <f>Innovation!S75</f>
        <v>164.99627122964137</v>
      </c>
      <c r="X48" s="59">
        <f>Innovation!T75</f>
        <v>111.53950176390344</v>
      </c>
      <c r="Y48" s="59">
        <f>Innovation!U75</f>
        <v>145.44913339376799</v>
      </c>
    </row>
    <row r="49" spans="9:25" x14ac:dyDescent="0.35">
      <c r="J49" s="60">
        <f>Innovation!H75</f>
        <v>117.31853914880524</v>
      </c>
      <c r="K49" s="60">
        <f>J49</f>
        <v>117.31853914880524</v>
      </c>
      <c r="L49" s="57">
        <f t="shared" ref="L49:O49" si="9">K49</f>
        <v>117.31853914880524</v>
      </c>
      <c r="M49" s="57">
        <f t="shared" si="9"/>
        <v>117.31853914880524</v>
      </c>
      <c r="N49" s="57">
        <f t="shared" si="9"/>
        <v>117.31853914880524</v>
      </c>
      <c r="O49" s="57">
        <f t="shared" si="9"/>
        <v>117.31853914880524</v>
      </c>
    </row>
    <row r="50" spans="9:25" x14ac:dyDescent="0.35">
      <c r="P50" s="60">
        <f>Innovation!K75</f>
        <v>566.26750901362891</v>
      </c>
      <c r="Q50" s="60">
        <f t="shared" ref="Q50:Y50" si="10">P50</f>
        <v>566.26750901362891</v>
      </c>
      <c r="R50" s="57">
        <f t="shared" si="10"/>
        <v>566.26750901362891</v>
      </c>
      <c r="S50" s="57">
        <f t="shared" si="10"/>
        <v>566.26750901362891</v>
      </c>
      <c r="T50" s="57">
        <f t="shared" si="10"/>
        <v>566.26750901362891</v>
      </c>
      <c r="U50" s="57">
        <f t="shared" si="10"/>
        <v>566.26750901362891</v>
      </c>
      <c r="V50" s="57">
        <f t="shared" si="10"/>
        <v>566.26750901362891</v>
      </c>
      <c r="W50" s="57">
        <f t="shared" si="10"/>
        <v>566.26750901362891</v>
      </c>
      <c r="X50" s="57">
        <f t="shared" si="10"/>
        <v>566.26750901362891</v>
      </c>
      <c r="Y50" s="57">
        <f t="shared" si="10"/>
        <v>566.26750901362891</v>
      </c>
    </row>
    <row r="52" spans="9:25" x14ac:dyDescent="0.35">
      <c r="I52" s="57" t="str">
        <f>Innovation!A78&amp;", "&amp;I53</f>
        <v>Patentanmeldungen, Hochschulen, je 1 Mio. Einwohner, 2024</v>
      </c>
    </row>
    <row r="53" spans="9:25" x14ac:dyDescent="0.35">
      <c r="I53" s="57">
        <f>Innovation!A84</f>
        <v>2024</v>
      </c>
      <c r="J53" s="57">
        <f>Innovation!B84</f>
        <v>4.6955594876518525</v>
      </c>
      <c r="K53" s="57">
        <f>Innovation!C84</f>
        <v>3.8075438867027245</v>
      </c>
      <c r="L53" s="57">
        <f>Innovation!D84</f>
        <v>18.525123525523668</v>
      </c>
      <c r="M53" s="57">
        <f>Innovation!E84</f>
        <v>3.7381710250625679</v>
      </c>
      <c r="N53" s="57">
        <f>Innovation!F84</f>
        <v>12.810938073823268</v>
      </c>
    </row>
    <row r="54" spans="9:25" x14ac:dyDescent="0.35">
      <c r="O54" s="57">
        <f>Innovation!G84</f>
        <v>2.7219602033086514</v>
      </c>
    </row>
    <row r="55" spans="9:25" x14ac:dyDescent="0.35">
      <c r="P55" s="57">
        <f>Innovation!L84</f>
        <v>4.1821201195659246</v>
      </c>
      <c r="Q55" s="57">
        <f>Innovation!M84</f>
        <v>3.859929369347332</v>
      </c>
      <c r="R55" s="57">
        <f>Innovation!N84</f>
        <v>14.209228041058985</v>
      </c>
      <c r="S55" s="57">
        <f>Innovation!O84</f>
        <v>3.2308768438210289</v>
      </c>
      <c r="T55" s="57">
        <f>Innovation!P84</f>
        <v>3.8252071588751977</v>
      </c>
      <c r="U55" s="57">
        <f>Innovation!Q84</f>
        <v>3.1225363188444319</v>
      </c>
      <c r="V55" s="57">
        <f>Innovation!R84</f>
        <v>7.2118103713266848</v>
      </c>
      <c r="W55" s="57">
        <f>Innovation!S84</f>
        <v>3.1497085550445489</v>
      </c>
      <c r="X55" s="57">
        <f>Innovation!T84</f>
        <v>4.9353761842435153</v>
      </c>
      <c r="Y55" s="57">
        <f>Innovation!U84</f>
        <v>3.0442841873114235</v>
      </c>
    </row>
    <row r="56" spans="9:25" x14ac:dyDescent="0.35">
      <c r="J56" s="57">
        <f>Innovation!H84</f>
        <v>8.570650292501389</v>
      </c>
      <c r="K56" s="57">
        <f t="shared" ref="K56:O56" si="11">J56</f>
        <v>8.570650292501389</v>
      </c>
      <c r="L56" s="57">
        <f t="shared" si="11"/>
        <v>8.570650292501389</v>
      </c>
      <c r="M56" s="57">
        <f t="shared" si="11"/>
        <v>8.570650292501389</v>
      </c>
      <c r="N56" s="57">
        <f t="shared" si="11"/>
        <v>8.570650292501389</v>
      </c>
      <c r="O56" s="57">
        <f t="shared" si="11"/>
        <v>8.570650292501389</v>
      </c>
    </row>
    <row r="57" spans="9:25" x14ac:dyDescent="0.35">
      <c r="P57" s="57">
        <f>Innovation!K84</f>
        <v>4.7467086544691881</v>
      </c>
      <c r="Q57" s="57">
        <f t="shared" ref="Q57:Y57" si="12">P57</f>
        <v>4.7467086544691881</v>
      </c>
      <c r="R57" s="57">
        <f t="shared" si="12"/>
        <v>4.7467086544691881</v>
      </c>
      <c r="S57" s="57">
        <f t="shared" si="12"/>
        <v>4.7467086544691881</v>
      </c>
      <c r="T57" s="57">
        <f t="shared" si="12"/>
        <v>4.7467086544691881</v>
      </c>
      <c r="U57" s="57">
        <f t="shared" si="12"/>
        <v>4.7467086544691881</v>
      </c>
      <c r="V57" s="57">
        <f t="shared" si="12"/>
        <v>4.7467086544691881</v>
      </c>
      <c r="W57" s="57">
        <f t="shared" si="12"/>
        <v>4.7467086544691881</v>
      </c>
      <c r="X57" s="57">
        <f t="shared" si="12"/>
        <v>4.7467086544691881</v>
      </c>
      <c r="Y57" s="57">
        <f t="shared" si="12"/>
        <v>4.7467086544691881</v>
      </c>
    </row>
    <row r="59" spans="9:25" x14ac:dyDescent="0.35">
      <c r="I59" s="57" t="str">
        <f>Innovation!A87&amp;", "&amp;I60</f>
        <v>Patentanmeldungen insg. je 1.000 FuE-Beschäftigte (Vollzeitäquivalente ), 2023</v>
      </c>
    </row>
    <row r="60" spans="9:25" x14ac:dyDescent="0.35">
      <c r="I60" s="57">
        <f>Innovation!A92</f>
        <v>2023</v>
      </c>
      <c r="J60" s="57">
        <f>Innovation!B92</f>
        <v>17.217022779445525</v>
      </c>
      <c r="K60" s="57">
        <f>Innovation!C92</f>
        <v>19.358933671850206</v>
      </c>
      <c r="L60" s="57">
        <f>Innovation!D92</f>
        <v>19.078347478431649</v>
      </c>
      <c r="M60" s="57">
        <f>Innovation!E92</f>
        <v>16.990291262135923</v>
      </c>
      <c r="N60" s="57">
        <f>Innovation!F92</f>
        <v>37.02884118905363</v>
      </c>
    </row>
    <row r="61" spans="9:25" x14ac:dyDescent="0.35">
      <c r="O61" s="57">
        <f>Innovation!G92</f>
        <v>10.487353485502776</v>
      </c>
    </row>
    <row r="62" spans="9:25" x14ac:dyDescent="0.35">
      <c r="P62" s="57">
        <f>Innovation!L92</f>
        <v>68.649091974223779</v>
      </c>
      <c r="Q62" s="57">
        <f>Innovation!M92</f>
        <v>66.610772389048833</v>
      </c>
      <c r="R62" s="57">
        <f>Innovation!N92</f>
        <v>14.119170984455957</v>
      </c>
      <c r="S62" s="57">
        <f>Innovation!O92</f>
        <v>16.751608321497201</v>
      </c>
      <c r="T62" s="57">
        <f>Innovation!P92</f>
        <v>16.811263083145512</v>
      </c>
      <c r="U62" s="57">
        <f>Innovation!Q92</f>
        <v>42.904440799465405</v>
      </c>
      <c r="V62" s="57">
        <f>Innovation!R92</f>
        <v>44.242191377295363</v>
      </c>
      <c r="W62" s="57">
        <f>Innovation!S92</f>
        <v>20.459925600270545</v>
      </c>
      <c r="X62" s="57">
        <f>Innovation!T92</f>
        <v>17.8279061306167</v>
      </c>
      <c r="Y62" s="57">
        <f>Innovation!U92</f>
        <v>30.03921568627451</v>
      </c>
    </row>
    <row r="63" spans="9:25" x14ac:dyDescent="0.35">
      <c r="J63" s="57">
        <f>Innovation!H92</f>
        <v>17.462740564913922</v>
      </c>
      <c r="K63" s="57">
        <f t="shared" ref="K63:O63" si="13">J63</f>
        <v>17.462740564913922</v>
      </c>
      <c r="L63" s="57">
        <f t="shared" si="13"/>
        <v>17.462740564913922</v>
      </c>
      <c r="M63" s="57">
        <f t="shared" si="13"/>
        <v>17.462740564913922</v>
      </c>
      <c r="N63" s="57">
        <f t="shared" si="13"/>
        <v>17.462740564913922</v>
      </c>
      <c r="O63" s="57">
        <f t="shared" si="13"/>
        <v>17.462740564913922</v>
      </c>
    </row>
    <row r="64" spans="9:25" x14ac:dyDescent="0.35">
      <c r="P64" s="57">
        <f>Innovation!K92</f>
        <v>51.35032064046473</v>
      </c>
      <c r="Q64" s="57">
        <f t="shared" ref="Q64:Y64" si="14">P64</f>
        <v>51.35032064046473</v>
      </c>
      <c r="R64" s="57">
        <f t="shared" si="14"/>
        <v>51.35032064046473</v>
      </c>
      <c r="S64" s="57">
        <f t="shared" si="14"/>
        <v>51.35032064046473</v>
      </c>
      <c r="T64" s="57">
        <f t="shared" si="14"/>
        <v>51.35032064046473</v>
      </c>
      <c r="U64" s="57">
        <f t="shared" si="14"/>
        <v>51.35032064046473</v>
      </c>
      <c r="V64" s="57">
        <f t="shared" si="14"/>
        <v>51.35032064046473</v>
      </c>
      <c r="W64" s="57">
        <f t="shared" si="14"/>
        <v>51.35032064046473</v>
      </c>
      <c r="X64" s="57">
        <f t="shared" si="14"/>
        <v>51.35032064046473</v>
      </c>
      <c r="Y64" s="57">
        <f t="shared" si="14"/>
        <v>51.35032064046473</v>
      </c>
    </row>
    <row r="67" spans="9:25" x14ac:dyDescent="0.35">
      <c r="I67" s="57" t="str">
        <f>Innovation!A97&amp;", "&amp;I68</f>
        <v>Patentanmeldungen Hochschulen je 1.000 FuE-Beschäftigte (Vollzeitäquivalente), 2023</v>
      </c>
    </row>
    <row r="68" spans="9:25" x14ac:dyDescent="0.35">
      <c r="I68" s="57">
        <f>Innovation!A102</f>
        <v>2023</v>
      </c>
      <c r="J68" s="57">
        <f>Innovation!B102</f>
        <v>1.7513134851138354</v>
      </c>
      <c r="K68" s="57">
        <f>Innovation!C102</f>
        <v>3.3698399326032011</v>
      </c>
      <c r="L68" s="57">
        <f>Innovation!D102</f>
        <v>9.2888533759488627</v>
      </c>
      <c r="M68" s="57">
        <f>Innovation!E102</f>
        <v>5.3458068827263618</v>
      </c>
      <c r="N68" s="57">
        <f>Innovation!F102</f>
        <v>7.4074074074074074</v>
      </c>
    </row>
    <row r="69" spans="9:25" x14ac:dyDescent="0.35">
      <c r="O69" s="57">
        <f>Innovation!G102</f>
        <v>0.86663456909003367</v>
      </c>
    </row>
    <row r="70" spans="9:25" x14ac:dyDescent="0.35">
      <c r="P70" s="57">
        <f>Innovation!L102</f>
        <v>1.673029900047188</v>
      </c>
      <c r="Q70" s="57">
        <f>Innovation!M102</f>
        <v>1.6920473773265652</v>
      </c>
      <c r="R70" s="57">
        <f>Innovation!N102</f>
        <v>1.4807502467917077</v>
      </c>
      <c r="S70" s="57">
        <f>Innovation!O102</f>
        <v>1.4823049842505094</v>
      </c>
      <c r="T70" s="57">
        <f>Innovation!P102</f>
        <v>3.1397174254317113</v>
      </c>
      <c r="U70" s="57">
        <f>Innovation!Q102</f>
        <v>2.0722084960548339</v>
      </c>
      <c r="V70" s="57">
        <f>Innovation!R102</f>
        <v>3.477225737735731</v>
      </c>
      <c r="W70" s="57">
        <f>Innovation!S102</f>
        <v>2.4780785360274491</v>
      </c>
      <c r="X70" s="57">
        <f>Innovation!T102</f>
        <v>0.65019505851755532</v>
      </c>
      <c r="Y70" s="57">
        <f>Innovation!U102</f>
        <v>6.3411540900443883</v>
      </c>
    </row>
    <row r="71" spans="9:25" x14ac:dyDescent="0.35">
      <c r="J71" s="57">
        <f>Innovation!H102</f>
        <v>4.8865510909147503</v>
      </c>
      <c r="K71" s="57">
        <f t="shared" ref="K71:O71" si="15">J71</f>
        <v>4.8865510909147503</v>
      </c>
      <c r="L71" s="57">
        <f t="shared" si="15"/>
        <v>4.8865510909147503</v>
      </c>
      <c r="M71" s="57">
        <f t="shared" si="15"/>
        <v>4.8865510909147503</v>
      </c>
      <c r="N71" s="57">
        <f t="shared" si="15"/>
        <v>4.8865510909147503</v>
      </c>
      <c r="O71" s="57">
        <f t="shared" si="15"/>
        <v>4.8865510909147503</v>
      </c>
    </row>
    <row r="72" spans="9:25" x14ac:dyDescent="0.35">
      <c r="P72" s="57">
        <f>Innovation!K102</f>
        <v>2.4589341273292962</v>
      </c>
      <c r="Q72" s="57">
        <f t="shared" ref="Q72:Y72" si="16">P72</f>
        <v>2.4589341273292962</v>
      </c>
      <c r="R72" s="57">
        <f t="shared" si="16"/>
        <v>2.4589341273292962</v>
      </c>
      <c r="S72" s="57">
        <f t="shared" si="16"/>
        <v>2.4589341273292962</v>
      </c>
      <c r="T72" s="57">
        <f t="shared" si="16"/>
        <v>2.4589341273292962</v>
      </c>
      <c r="U72" s="57">
        <f t="shared" si="16"/>
        <v>2.4589341273292962</v>
      </c>
      <c r="V72" s="57">
        <f t="shared" si="16"/>
        <v>2.4589341273292962</v>
      </c>
      <c r="W72" s="57">
        <f t="shared" si="16"/>
        <v>2.4589341273292962</v>
      </c>
      <c r="X72" s="57">
        <f t="shared" si="16"/>
        <v>2.4589341273292962</v>
      </c>
      <c r="Y72" s="57">
        <f t="shared" si="16"/>
        <v>2.4589341273292962</v>
      </c>
    </row>
    <row r="75" spans="9:25" x14ac:dyDescent="0.35">
      <c r="I75" s="57" t="str">
        <f>Innovation!A117&amp;", "&amp;I76</f>
        <v>FuE-Personal insgesamt, Vollzeitäquivalente, 2023</v>
      </c>
    </row>
    <row r="76" spans="9:25" x14ac:dyDescent="0.35">
      <c r="I76" s="57">
        <f>Innovation!A122</f>
        <v>2023</v>
      </c>
      <c r="J76" s="57">
        <f>Innovation!B122</f>
        <v>11326</v>
      </c>
      <c r="K76" s="57">
        <f>Innovation!C122</f>
        <v>6302</v>
      </c>
      <c r="L76" s="57">
        <f>Innovation!D122</f>
        <v>28514</v>
      </c>
      <c r="M76" s="57">
        <f>Innovation!E122</f>
        <v>8240</v>
      </c>
      <c r="N76" s="57">
        <f>Innovation!F122</f>
        <v>13557</v>
      </c>
    </row>
    <row r="77" spans="9:25" x14ac:dyDescent="0.35">
      <c r="O77" s="57">
        <f>Innovation!G122</f>
        <v>45388</v>
      </c>
    </row>
    <row r="78" spans="9:25" x14ac:dyDescent="0.35">
      <c r="P78" s="57">
        <f>Innovation!L122</f>
        <v>213375</v>
      </c>
      <c r="Q78" s="57">
        <f>Innovation!M122</f>
        <v>162211</v>
      </c>
      <c r="R78" s="57">
        <f>Innovation!N122</f>
        <v>7720</v>
      </c>
      <c r="S78" s="57">
        <f>Innovation!O122</f>
        <v>23938</v>
      </c>
      <c r="T78" s="57">
        <f>Innovation!P122</f>
        <v>64778</v>
      </c>
      <c r="U78" s="57">
        <f>Innovation!Q122</f>
        <v>65844</v>
      </c>
      <c r="V78" s="57">
        <f>Innovation!R122</f>
        <v>124926</v>
      </c>
      <c r="W78" s="57">
        <f>Innovation!S122</f>
        <v>29570</v>
      </c>
      <c r="X78" s="57">
        <f>Innovation!T122</f>
        <v>5497</v>
      </c>
      <c r="Y78" s="57">
        <f>Innovation!U122</f>
        <v>12750</v>
      </c>
    </row>
    <row r="79" spans="9:25" x14ac:dyDescent="0.35">
      <c r="J79" s="57">
        <f>Innovation!H122</f>
        <v>113327</v>
      </c>
      <c r="K79" s="57">
        <f t="shared" ref="K79:O79" si="17">J79</f>
        <v>113327</v>
      </c>
      <c r="L79" s="57">
        <f t="shared" si="17"/>
        <v>113327</v>
      </c>
      <c r="M79" s="57">
        <f t="shared" si="17"/>
        <v>113327</v>
      </c>
      <c r="N79" s="57">
        <f t="shared" si="17"/>
        <v>113327</v>
      </c>
      <c r="O79" s="57">
        <f t="shared" si="17"/>
        <v>113327</v>
      </c>
    </row>
    <row r="80" spans="9:25" x14ac:dyDescent="0.35">
      <c r="P80" s="57">
        <f>Innovation!K122</f>
        <v>710609</v>
      </c>
      <c r="Q80" s="57">
        <f t="shared" ref="Q80:Y80" si="18">P80</f>
        <v>710609</v>
      </c>
      <c r="R80" s="57">
        <f t="shared" si="18"/>
        <v>710609</v>
      </c>
      <c r="S80" s="57">
        <f t="shared" si="18"/>
        <v>710609</v>
      </c>
      <c r="T80" s="57">
        <f t="shared" si="18"/>
        <v>710609</v>
      </c>
      <c r="U80" s="57">
        <f t="shared" si="18"/>
        <v>710609</v>
      </c>
      <c r="V80" s="57">
        <f t="shared" si="18"/>
        <v>710609</v>
      </c>
      <c r="W80" s="57">
        <f t="shared" si="18"/>
        <v>710609</v>
      </c>
      <c r="X80" s="57">
        <f t="shared" si="18"/>
        <v>710609</v>
      </c>
      <c r="Y80" s="57">
        <f t="shared" si="18"/>
        <v>710609</v>
      </c>
    </row>
  </sheetData>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4296-DE32-4B27-B4E5-95BB883803AC}">
  <sheetPr codeName="Tabelle23"/>
  <dimension ref="A1:AA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22.90625" customWidth="1"/>
    <col min="6" max="6" width="13.453125" customWidth="1"/>
    <col min="8" max="8" width="10.81640625" style="4"/>
    <col min="24" max="24" width="14.7265625" customWidth="1"/>
    <col min="26" max="26" width="14.1796875" customWidth="1"/>
  </cols>
  <sheetData>
    <row r="1" spans="1:27" x14ac:dyDescent="0.35">
      <c r="A1" s="4" t="s">
        <v>505</v>
      </c>
      <c r="B1" s="3"/>
      <c r="C1" s="3"/>
      <c r="D1" s="3"/>
      <c r="E1" s="3"/>
      <c r="F1" s="3"/>
      <c r="G1" s="3"/>
      <c r="H1" s="14"/>
      <c r="I1" s="3"/>
      <c r="J1" s="3"/>
      <c r="K1" s="3"/>
      <c r="L1" s="3"/>
      <c r="M1" s="3"/>
      <c r="N1" s="3"/>
      <c r="O1" s="3"/>
      <c r="P1" s="3"/>
      <c r="Q1" s="3"/>
      <c r="R1" s="3"/>
      <c r="S1" s="3"/>
      <c r="T1" s="3"/>
      <c r="U1" s="3"/>
      <c r="V1" s="3"/>
    </row>
    <row r="2" spans="1:27" s="41" customFormat="1" ht="40" customHeight="1" x14ac:dyDescent="0.35">
      <c r="A2" s="43" t="str">
        <f>Innovation!A2</f>
        <v>Jahr</v>
      </c>
      <c r="B2" s="43" t="str">
        <f>Innovation!B2</f>
        <v>Branden-
burg</v>
      </c>
      <c r="C2" s="43" t="str">
        <f>Innovation!C2</f>
        <v>Mecklenburg-
Vorpommern</v>
      </c>
      <c r="D2" s="43" t="str">
        <f>Innovation!D2</f>
        <v>Sachsen</v>
      </c>
      <c r="E2" s="43" t="str">
        <f>Innovation!E2</f>
        <v>Sachsen-Anhalt</v>
      </c>
      <c r="F2" s="43" t="str">
        <f>Innovation!F2</f>
        <v>Thüringen</v>
      </c>
      <c r="G2" s="43" t="str">
        <f>Innovation!G2</f>
        <v>Berlin</v>
      </c>
      <c r="H2" s="44" t="str">
        <f>Innovation!H2</f>
        <v>Ostdeutsch-land mit Berlin</v>
      </c>
      <c r="I2" s="43" t="str">
        <f>Innovation!I2</f>
        <v>Ostdeutsch-land ohne Berlin</v>
      </c>
      <c r="J2" s="43" t="str">
        <f>Innovation!J2</f>
        <v>Westdeutsch-land mit Berlin</v>
      </c>
      <c r="K2" s="43" t="str">
        <f>Innovation!K2</f>
        <v>Westdeutsch-land ohne Berlin</v>
      </c>
      <c r="L2" s="43" t="str">
        <f>Innovation!L2</f>
        <v>Baden-
Württemberg</v>
      </c>
      <c r="M2" s="43" t="str">
        <f>Innovation!M2</f>
        <v>Bayern</v>
      </c>
      <c r="N2" s="43" t="str">
        <f>Innovation!N2</f>
        <v>Bremen</v>
      </c>
      <c r="O2" s="43" t="str">
        <f>Innovation!O2</f>
        <v>Hamburg</v>
      </c>
      <c r="P2" s="43" t="str">
        <f>Innovation!P2</f>
        <v>Hessen</v>
      </c>
      <c r="Q2" s="43" t="str">
        <f>Innovation!Q2</f>
        <v>Nieder-
sachsen</v>
      </c>
      <c r="R2" s="43" t="str">
        <f>Innovation!R2</f>
        <v>Nordrhein-
Westfalen</v>
      </c>
      <c r="S2" s="43" t="str">
        <f>Innovation!S2</f>
        <v>Rheinland-Pfalz</v>
      </c>
      <c r="T2" s="43" t="str">
        <f>Innovation!T2</f>
        <v>Saarland</v>
      </c>
      <c r="U2" s="43" t="str">
        <f>Innovation!U2</f>
        <v>Schleswig-
Holstein</v>
      </c>
      <c r="V2" s="43" t="str">
        <f>Innovation!V2</f>
        <v>Deutschland</v>
      </c>
      <c r="X2" s="43" t="str">
        <f>Bevölkerungsprognose!X2</f>
        <v>Min Westdeutschland ohne Berlin</v>
      </c>
      <c r="Y2" s="43"/>
      <c r="Z2" s="43" t="str">
        <f>Bevölkerungsprognose!Z2</f>
        <v>Max Westdeutschland ohne Berlin</v>
      </c>
      <c r="AA2" s="43"/>
    </row>
    <row r="3" spans="1:27" x14ac:dyDescent="0.35">
      <c r="A3" s="4" t="s">
        <v>859</v>
      </c>
      <c r="B3" s="3"/>
      <c r="C3" s="3"/>
      <c r="D3" s="3"/>
      <c r="E3" s="3"/>
      <c r="F3" s="3"/>
      <c r="G3" s="3"/>
      <c r="H3" s="14"/>
      <c r="I3" s="3"/>
      <c r="J3" s="3"/>
      <c r="K3" s="3"/>
      <c r="L3" s="3"/>
      <c r="M3" s="3"/>
      <c r="N3" s="3"/>
      <c r="O3" s="3"/>
      <c r="P3" s="3"/>
      <c r="Q3" s="3"/>
      <c r="R3" s="3"/>
      <c r="S3" s="3"/>
      <c r="T3" s="3"/>
      <c r="U3" s="3"/>
      <c r="V3" s="3"/>
    </row>
    <row r="4" spans="1:27" x14ac:dyDescent="0.35">
      <c r="A4" t="str">
        <f>A15</f>
        <v>2019/20</v>
      </c>
      <c r="B4" s="3">
        <f>'[1]Studierende, Prüfungen'!B60</f>
        <v>389.1019156727595</v>
      </c>
      <c r="C4" s="3">
        <f>'[1]Studierende, Prüfungen'!C60</f>
        <v>451.68079577655237</v>
      </c>
      <c r="D4" s="3">
        <f>'[1]Studierende, Prüfungen'!D60</f>
        <v>455.01324638271853</v>
      </c>
      <c r="E4" s="3">
        <f>'[1]Studierende, Prüfungen'!E60</f>
        <v>454.8350150898284</v>
      </c>
      <c r="F4" s="11" t="str">
        <f>ROUND('[1]Studierende, Prüfungen'!F60,1)&amp;" ("&amp;ROUND('[1]Studierende, Prüfungen'!W60,1)&amp;")"</f>
        <v>414,1 (620,7)</v>
      </c>
      <c r="G4" s="3">
        <f>'[1]Studierende, Prüfungen'!G60</f>
        <v>787.05213187023435</v>
      </c>
      <c r="H4" s="14">
        <f>'[1]Studierende, Prüfungen'!H60</f>
        <v>529.22573841909616</v>
      </c>
      <c r="I4" s="3">
        <f>'[1]Studierende, Prüfungen'!I60</f>
        <v>435.20067679632297</v>
      </c>
      <c r="J4" s="3">
        <f>'[1]Studierende, Prüfungen'!J60</f>
        <v>475.01223839846006</v>
      </c>
      <c r="K4" s="3">
        <f>'[1]Studierende, Prüfungen'!K60</f>
        <v>459.84770282544559</v>
      </c>
      <c r="L4" s="3">
        <f>'[1]Studierende, Prüfungen'!L60</f>
        <v>402.97663798313391</v>
      </c>
      <c r="M4" s="3">
        <f>'[1]Studierende, Prüfungen'!M60</f>
        <v>396.21063467044104</v>
      </c>
      <c r="N4" s="3">
        <f>'[1]Studierende, Prüfungen'!N60</f>
        <v>622.04400913707252</v>
      </c>
      <c r="O4" s="3">
        <f>'[1]Studierende, Prüfungen'!O60</f>
        <v>791.40915593705301</v>
      </c>
      <c r="P4" s="3">
        <f>'[1]Studierende, Prüfungen'!P60</f>
        <v>555.0545018279139</v>
      </c>
      <c r="Q4" s="3">
        <f>'[1]Studierende, Prüfungen'!Q60</f>
        <v>344.43298462747407</v>
      </c>
      <c r="R4" s="3">
        <f>'[1]Studierende, Prüfungen'!R60</f>
        <v>556.93374748483359</v>
      </c>
      <c r="S4" s="3">
        <f>'[1]Studierende, Prüfungen'!S60</f>
        <v>403.10970342643247</v>
      </c>
      <c r="T4" s="3">
        <f>'[1]Studierende, Prüfungen'!T60</f>
        <v>439.9646107178969</v>
      </c>
      <c r="U4" s="3">
        <f>'[1]Studierende, Prüfungen'!U60</f>
        <v>304.04960875712146</v>
      </c>
      <c r="V4" s="3">
        <f>'[1]Studierende, Prüfungen'!V60</f>
        <v>470.5232725757088</v>
      </c>
      <c r="W4" s="11"/>
      <c r="X4" s="18" t="str">
        <f>HLOOKUP(Y4,$L4:$U119,ROW(L$118)-ROW(X4)+1,0)</f>
        <v>SH</v>
      </c>
      <c r="Y4" s="19">
        <f t="shared" ref="Y4" si="0">MIN(L4:U4)</f>
        <v>304.04960875712146</v>
      </c>
      <c r="Z4" s="18" t="str">
        <f>HLOOKUP(AA4,$L4:$U119,ROW(N$118)-ROW(Z4)+1,0)</f>
        <v>HH</v>
      </c>
      <c r="AA4" s="19">
        <f t="shared" ref="AA4" si="1">MAX(L4:U4)</f>
        <v>791.40915593705301</v>
      </c>
    </row>
    <row r="5" spans="1:27" x14ac:dyDescent="0.35">
      <c r="A5" t="str">
        <f t="shared" ref="A5:A9" si="2">A16</f>
        <v>2020/21</v>
      </c>
      <c r="B5" s="3">
        <f>'[1]Studierende, Prüfungen'!B61</f>
        <v>388.59586490698729</v>
      </c>
      <c r="C5" s="3">
        <f>'[1]Studierende, Prüfungen'!C61</f>
        <v>451.8958850349166</v>
      </c>
      <c r="D5" s="3">
        <f>'[1]Studierende, Prüfungen'!D61</f>
        <v>448.71239269939161</v>
      </c>
      <c r="E5" s="3">
        <f>'[1]Studierende, Prüfungen'!E61</f>
        <v>454.99053085123097</v>
      </c>
      <c r="F5" s="11" t="str">
        <f>ROUND('[1]Studierende, Prüfungen'!F61,1)&amp;",0 ("&amp;ROUND('[1]Studierende, Prüfungen'!W61,1)&amp;")"</f>
        <v>416,0 (791,4)</v>
      </c>
      <c r="G5" s="3">
        <f>'[1]Studierende, Prüfungen'!G61</f>
        <v>823.39747131800084</v>
      </c>
      <c r="H5" s="14">
        <f>'[1]Studierende, Prüfungen'!H61</f>
        <v>534.24254202804309</v>
      </c>
      <c r="I5" s="3">
        <f>'[1]Studierende, Prüfungen'!I61</f>
        <v>433.30228012470815</v>
      </c>
      <c r="J5" s="3">
        <f>'[1]Studierende, Prüfungen'!J61</f>
        <v>491.57821718610819</v>
      </c>
      <c r="K5" s="3">
        <f>'[1]Studierende, Prüfungen'!K61</f>
        <v>475.49957021313224</v>
      </c>
      <c r="L5" s="3">
        <f>'[1]Studierende, Prüfungen'!L61</f>
        <v>413.6242799163582</v>
      </c>
      <c r="M5" s="3">
        <f>'[1]Studierende, Prüfungen'!M61</f>
        <v>418.94992408977589</v>
      </c>
      <c r="N5" s="3">
        <f>'[1]Studierende, Prüfungen'!N61</f>
        <v>630.3187484313562</v>
      </c>
      <c r="O5" s="3">
        <f>'[1]Studierende, Prüfungen'!O61</f>
        <v>844.19818413139024</v>
      </c>
      <c r="P5" s="3">
        <f>'[1]Studierende, Prüfungen'!P61</f>
        <v>573.58528681091025</v>
      </c>
      <c r="Q5" s="3">
        <f>'[1]Studierende, Prüfungen'!Q61</f>
        <v>349.07553545635761</v>
      </c>
      <c r="R5" s="3">
        <f>'[1]Studierende, Prüfungen'!R61</f>
        <v>571.87910084519615</v>
      </c>
      <c r="S5" s="3">
        <f>'[1]Studierende, Prüfungen'!S61</f>
        <v>415.71069300805573</v>
      </c>
      <c r="T5" s="3">
        <f>'[1]Studierende, Prüfungen'!T61</f>
        <v>451.44691768550507</v>
      </c>
      <c r="U5" s="3">
        <f>'[1]Studierende, Prüfungen'!U61</f>
        <v>316.74015076091592</v>
      </c>
      <c r="V5" s="3">
        <f>'[1]Studierende, Prüfungen'!V61</f>
        <v>484.76493950695135</v>
      </c>
      <c r="W5" s="11"/>
      <c r="X5" s="18" t="str">
        <f>HLOOKUP(Y5,$L5:$U120,ROW(L$118)-ROW(X5)+1,0)</f>
        <v>SH</v>
      </c>
      <c r="Y5" s="19">
        <f t="shared" ref="Y5:Y8" si="3">MIN(L5:U5)</f>
        <v>316.74015076091592</v>
      </c>
      <c r="Z5" s="18" t="str">
        <f>HLOOKUP(AA5,$L5:$U120,ROW(N$118)-ROW(Z5)+1,0)</f>
        <v>HH</v>
      </c>
      <c r="AA5" s="19">
        <f t="shared" ref="AA5:AA8" si="4">MAX(L5:U5)</f>
        <v>844.19818413139024</v>
      </c>
    </row>
    <row r="6" spans="1:27" x14ac:dyDescent="0.35">
      <c r="A6" t="str">
        <f t="shared" si="2"/>
        <v>2021/22</v>
      </c>
      <c r="B6" s="3">
        <f>'[1]Studierende, Prüfungen'!B62</f>
        <v>381.49900755466001</v>
      </c>
      <c r="C6" s="3">
        <f>'[1]Studierende, Prüfungen'!C62</f>
        <v>446.98694552818552</v>
      </c>
      <c r="D6" s="3">
        <f>'[1]Studierende, Prüfungen'!D62</f>
        <v>434.13970787013898</v>
      </c>
      <c r="E6" s="3">
        <f>'[1]Studierende, Prüfungen'!E62</f>
        <v>451.36670508809482</v>
      </c>
      <c r="F6" s="11" t="str">
        <f>ROUND('[1]Studierende, Prüfungen'!F62,1)&amp;" ("&amp;ROUND('[1]Studierende, Prüfungen'!W62,1)&amp;")"</f>
        <v>400,5 (1004,6)</v>
      </c>
      <c r="G6" s="3">
        <f>'[1]Studierende, Prüfungen'!G62</f>
        <v>824.59219618769407</v>
      </c>
      <c r="H6" s="14">
        <f>'[1]Studierende, Prüfungen'!H62</f>
        <v>525.820838590417</v>
      </c>
      <c r="I6" s="3">
        <f>'[1]Studierende, Prüfungen'!I62</f>
        <v>422.94628857686632</v>
      </c>
      <c r="J6" s="3">
        <f>'[1]Studierende, Prüfungen'!J62</f>
        <v>494.85305133297771</v>
      </c>
      <c r="K6" s="3">
        <f>'[1]Studierende, Prüfungen'!K62</f>
        <v>478.54514683374441</v>
      </c>
      <c r="L6" s="3">
        <f>'[1]Studierende, Prüfungen'!L62</f>
        <v>416.83626529872589</v>
      </c>
      <c r="M6" s="3">
        <f>'[1]Studierende, Prüfungen'!M62</f>
        <v>426.40226353946002</v>
      </c>
      <c r="N6" s="3">
        <f>'[1]Studierende, Prüfungen'!N62</f>
        <v>634.95620289264616</v>
      </c>
      <c r="O6" s="3">
        <f>'[1]Studierende, Prüfungen'!O62</f>
        <v>872.16282534396635</v>
      </c>
      <c r="P6" s="3">
        <f>'[1]Studierende, Prüfungen'!P62</f>
        <v>577.54308071039213</v>
      </c>
      <c r="Q6" s="3">
        <f>'[1]Studierende, Prüfungen'!Q62</f>
        <v>338.40435158145846</v>
      </c>
      <c r="R6" s="3">
        <f>'[1]Studierende, Prüfungen'!R62</f>
        <v>573.10753791595494</v>
      </c>
      <c r="S6" s="3">
        <f>'[1]Studierende, Prüfungen'!S62</f>
        <v>417.36048624254897</v>
      </c>
      <c r="T6" s="3">
        <f>'[1]Studierende, Prüfungen'!T62</f>
        <v>468.03726781095696</v>
      </c>
      <c r="U6" s="3">
        <f>'[1]Studierende, Prüfungen'!U62</f>
        <v>326.13026449397995</v>
      </c>
      <c r="V6" s="3">
        <f>'[1]Studierende, Prüfungen'!V62</f>
        <v>486.19630549223922</v>
      </c>
      <c r="W6" s="11"/>
      <c r="X6" s="18" t="str">
        <f>HLOOKUP(Y6,$L6:$U121,ROW(L$118)-ROW(X6)+1,0)</f>
        <v>SH</v>
      </c>
      <c r="Y6" s="19">
        <f t="shared" si="3"/>
        <v>326.13026449397995</v>
      </c>
      <c r="Z6" s="18" t="str">
        <f>HLOOKUP(AA6,$L6:$U121,ROW(N$118)-ROW(Z6)+1,0)</f>
        <v>HH</v>
      </c>
      <c r="AA6" s="19">
        <f t="shared" si="4"/>
        <v>872.16282534396635</v>
      </c>
    </row>
    <row r="7" spans="1:27" x14ac:dyDescent="0.35">
      <c r="A7" t="str">
        <f t="shared" si="2"/>
        <v>2022/23</v>
      </c>
      <c r="B7" s="3">
        <f>'[1]Studierende, Prüfungen'!B63</f>
        <v>360.45805128058498</v>
      </c>
      <c r="C7" s="3">
        <f>'[1]Studierende, Prüfungen'!C63</f>
        <v>418.76567440846145</v>
      </c>
      <c r="D7" s="3">
        <f>'[1]Studierende, Prüfungen'!D63</f>
        <v>410.49754434260331</v>
      </c>
      <c r="E7" s="3">
        <f>'[1]Studierende, Prüfungen'!E63</f>
        <v>460.34388883189848</v>
      </c>
      <c r="F7" s="11" t="str">
        <f>ROUND('[1]Studierende, Prüfungen'!F63,1)&amp;" ("&amp;ROUND('[1]Studierende, Prüfungen'!W63,1)&amp;")"</f>
        <v>375,4 (1045,9)</v>
      </c>
      <c r="G7" s="3">
        <f>'[1]Studierende, Prüfungen'!G63</f>
        <v>804.37588491594772</v>
      </c>
      <c r="H7" s="14">
        <f>'[1]Studierende, Prüfungen'!H63</f>
        <v>506.73617730814971</v>
      </c>
      <c r="I7" s="3">
        <f>'[1]Studierende, Prüfungen'!I63</f>
        <v>404.46351654465866</v>
      </c>
      <c r="J7" s="3">
        <f>'[1]Studierende, Prüfungen'!J63</f>
        <v>485.68172888766952</v>
      </c>
      <c r="K7" s="3">
        <f>'[1]Studierende, Prüfungen'!K63</f>
        <v>469.30262299082506</v>
      </c>
      <c r="L7" s="3">
        <f>'[1]Studierende, Prüfungen'!L63</f>
        <v>411.96369856438861</v>
      </c>
      <c r="M7" s="3">
        <f>'[1]Studierende, Prüfungen'!M63</f>
        <v>421.26353278137543</v>
      </c>
      <c r="N7" s="3">
        <f>'[1]Studierende, Prüfungen'!N63</f>
        <v>648.68965517241384</v>
      </c>
      <c r="O7" s="3">
        <f>'[1]Studierende, Prüfungen'!O63</f>
        <v>842.23516635403291</v>
      </c>
      <c r="P7" s="3">
        <f>'[1]Studierende, Prüfungen'!P63</f>
        <v>555.16529328534625</v>
      </c>
      <c r="Q7" s="3">
        <f>'[1]Studierende, Prüfungen'!Q63</f>
        <v>335.74268160462594</v>
      </c>
      <c r="R7" s="3">
        <f>'[1]Studierende, Prüfungen'!R63</f>
        <v>560.59685838060261</v>
      </c>
      <c r="S7" s="3">
        <f>'[1]Studierende, Prüfungen'!S63</f>
        <v>403.10429993076298</v>
      </c>
      <c r="T7" s="3">
        <f>'[1]Studierende, Prüfungen'!T63</f>
        <v>457.19162963180975</v>
      </c>
      <c r="U7" s="3">
        <f>'[1]Studierende, Prüfungen'!U63</f>
        <v>319.08518491713107</v>
      </c>
      <c r="V7" s="3">
        <f>'[1]Studierende, Prüfungen'!V63</f>
        <v>475.56662558088618</v>
      </c>
      <c r="W7" s="11"/>
      <c r="X7" s="18" t="str">
        <f>HLOOKUP(Y7,$L7:$U122,ROW(L$118)-ROW(X7)+1,0)</f>
        <v>SH</v>
      </c>
      <c r="Y7" s="19">
        <f t="shared" si="3"/>
        <v>319.08518491713107</v>
      </c>
      <c r="Z7" s="18" t="str">
        <f>HLOOKUP(AA7,$L7:$U122,ROW(N$118)-ROW(Z7)+1,0)</f>
        <v>HH</v>
      </c>
      <c r="AA7" s="19">
        <f t="shared" si="4"/>
        <v>842.23516635403291</v>
      </c>
    </row>
    <row r="8" spans="1:27" x14ac:dyDescent="0.35">
      <c r="A8" t="str">
        <f t="shared" si="2"/>
        <v>2023/24</v>
      </c>
      <c r="B8" s="3">
        <f>'[1]Studierende, Prüfungen'!B64</f>
        <v>354.77311422525207</v>
      </c>
      <c r="C8" s="3">
        <f>'[1]Studierende, Prüfungen'!C64</f>
        <v>392.62174543223199</v>
      </c>
      <c r="D8" s="3">
        <f>'[1]Studierende, Prüfungen'!D64</f>
        <v>391.19482128289576</v>
      </c>
      <c r="E8" s="3">
        <f>'[1]Studierende, Prüfungen'!E64</f>
        <v>433.7545955882353</v>
      </c>
      <c r="F8" s="11" t="str">
        <f>ROUND('[1]Studierende, Prüfungen'!F64,1)&amp;" ("&amp;ROUND('[1]Studierende, Prüfungen'!W64,1)&amp;")"</f>
        <v>361,1 (1082,1)</v>
      </c>
      <c r="G8" s="3">
        <f>'[1]Studierende, Prüfungen'!G64</f>
        <v>767.75640125805728</v>
      </c>
      <c r="H8" s="14">
        <f>'[1]Studierende, Prüfungen'!H64</f>
        <v>483.87328092779507</v>
      </c>
      <c r="I8" s="3">
        <f>'[1]Studierende, Prüfungen'!I64</f>
        <v>386.49038029805916</v>
      </c>
      <c r="J8" s="3">
        <f>'[1]Studierende, Prüfungen'!J64</f>
        <v>473.48610341205432</v>
      </c>
      <c r="K8" s="3">
        <f>'[1]Studierende, Prüfungen'!K64</f>
        <v>457.8901714578015</v>
      </c>
      <c r="L8" s="3">
        <f>'[1]Studierende, Prüfungen'!L64</f>
        <v>408.53194616058948</v>
      </c>
      <c r="M8" s="3">
        <f>'[1]Studierende, Prüfungen'!M64</f>
        <v>422.82592957935731</v>
      </c>
      <c r="N8" s="3">
        <f>'[1]Studierende, Prüfungen'!N64</f>
        <v>644.47346265528085</v>
      </c>
      <c r="O8" s="3">
        <f>'[1]Studierende, Prüfungen'!O64</f>
        <v>827.29006971662443</v>
      </c>
      <c r="P8" s="3">
        <f>'[1]Studierende, Prüfungen'!P64</f>
        <v>528.25050762294802</v>
      </c>
      <c r="Q8" s="3">
        <f>'[1]Studierende, Prüfungen'!Q64</f>
        <v>327.71592451328087</v>
      </c>
      <c r="R8" s="3">
        <f>'[1]Studierende, Prüfungen'!R64</f>
        <v>537.82376899053963</v>
      </c>
      <c r="S8" s="3">
        <f>'[1]Studierende, Prüfungen'!S64</f>
        <v>389.09900504048289</v>
      </c>
      <c r="T8" s="3">
        <f>'[1]Studierende, Prüfungen'!T64</f>
        <v>449.39009137593621</v>
      </c>
      <c r="U8" s="3">
        <f>'[1]Studierende, Prüfungen'!U64</f>
        <v>309.0092564484342</v>
      </c>
      <c r="V8" s="3">
        <f>'[1]Studierende, Prüfungen'!V64</f>
        <v>462.35511141484261</v>
      </c>
      <c r="W8" s="11"/>
      <c r="X8" s="18" t="str">
        <f>HLOOKUP(Y8,$L8:$U123,ROW(L$118)-ROW(X8)+1,0)</f>
        <v>SH</v>
      </c>
      <c r="Y8" s="19">
        <f t="shared" si="3"/>
        <v>309.0092564484342</v>
      </c>
      <c r="Z8" s="18" t="str">
        <f>HLOOKUP(AA8,$L8:$U123,ROW(N$118)-ROW(Z8)+1,0)</f>
        <v>HH</v>
      </c>
      <c r="AA8" s="19">
        <f t="shared" si="4"/>
        <v>827.29006971662443</v>
      </c>
    </row>
    <row r="9" spans="1:27" x14ac:dyDescent="0.35">
      <c r="A9" t="str">
        <f t="shared" si="2"/>
        <v>2024/25</v>
      </c>
      <c r="B9" s="3">
        <f>'[1]Studierende, Prüfungen'!B65</f>
        <v>354.89956943892298</v>
      </c>
      <c r="C9" s="3">
        <f>'[1]Studierende, Prüfungen'!C65</f>
        <v>374.03573616287883</v>
      </c>
      <c r="D9" s="3">
        <f>'[1]Studierende, Prüfungen'!D65</f>
        <v>384.92143021503699</v>
      </c>
      <c r="E9" s="3">
        <f>'[1]Studierende, Prüfungen'!E65</f>
        <v>415.34789875476184</v>
      </c>
      <c r="F9" s="11" t="str">
        <f>ROUND('[1]Studierende, Prüfungen'!F65,1)&amp;" ("&amp;ROUND('[1]Studierende, Prüfungen'!W65,1)&amp;")"</f>
        <v>352,2 (1145,9)</v>
      </c>
      <c r="G9" s="3">
        <f>'[1]Studierende, Prüfungen'!G65</f>
        <v>739.53305129366368</v>
      </c>
      <c r="H9" s="14">
        <f>'[1]Studierende, Prüfungen'!H65</f>
        <v>470.9176554676481</v>
      </c>
      <c r="I9" s="3">
        <f>'[1]Studierende, Prüfungen'!I65</f>
        <v>377.44947938753887</v>
      </c>
      <c r="J9" s="3">
        <f>'[1]Studierende, Prüfungen'!J65</f>
        <v>472.61739751847716</v>
      </c>
      <c r="K9" s="3">
        <f>'[1]Studierende, Prüfungen'!K65</f>
        <v>457.94558597446797</v>
      </c>
      <c r="L9" s="3">
        <f>'[1]Studierende, Prüfungen'!L65</f>
        <v>409.3432147932092</v>
      </c>
      <c r="M9" s="3">
        <f>'[1]Studierende, Prüfungen'!M65</f>
        <v>427.54361390551384</v>
      </c>
      <c r="N9" s="3">
        <f>'[1]Studierende, Prüfungen'!N65</f>
        <v>659.24955617987212</v>
      </c>
      <c r="O9" s="3">
        <f>'[1]Studierende, Prüfungen'!O65</f>
        <v>836.95712233395955</v>
      </c>
      <c r="P9" s="3">
        <f>'[1]Studierende, Prüfungen'!P65</f>
        <v>525.03050138466597</v>
      </c>
      <c r="Q9" s="3">
        <f>'[1]Studierende, Prüfungen'!Q65</f>
        <v>327.00966142345322</v>
      </c>
      <c r="R9" s="3">
        <f>'[1]Studierende, Prüfungen'!R65</f>
        <v>535.0056644446355</v>
      </c>
      <c r="S9" s="3">
        <f>'[1]Studierende, Prüfungen'!S65</f>
        <v>383.65659199502267</v>
      </c>
      <c r="T9" s="3">
        <f>'[1]Studierende, Prüfungen'!T65</f>
        <v>440.69329537704238</v>
      </c>
      <c r="U9" s="3">
        <f>'[1]Studierende, Prüfungen'!U65</f>
        <v>304.67756805279242</v>
      </c>
      <c r="V9" s="3">
        <f>'[1]Studierende, Prüfungen'!V65</f>
        <v>460.22291161358964</v>
      </c>
      <c r="W9" s="11"/>
      <c r="X9" s="18"/>
      <c r="Y9" s="19"/>
      <c r="Z9" s="18"/>
      <c r="AA9" s="19"/>
    </row>
    <row r="10" spans="1:27" x14ac:dyDescent="0.35">
      <c r="A10" t="s">
        <v>919</v>
      </c>
      <c r="B10" s="3"/>
      <c r="C10" s="3"/>
      <c r="D10" s="3"/>
      <c r="E10" s="3"/>
      <c r="F10" s="3"/>
      <c r="G10" s="3"/>
      <c r="H10" s="14"/>
      <c r="I10" s="3"/>
      <c r="J10" s="3"/>
      <c r="K10" s="3"/>
      <c r="L10" s="3"/>
      <c r="M10" s="3"/>
      <c r="N10" s="3"/>
      <c r="O10" s="3"/>
      <c r="P10" s="3"/>
      <c r="Q10" s="3"/>
      <c r="R10" s="3"/>
      <c r="S10" s="3"/>
      <c r="T10" s="3"/>
      <c r="U10" s="3"/>
      <c r="V10" s="3"/>
      <c r="W10" s="11"/>
      <c r="X10" s="18"/>
      <c r="Y10" s="19"/>
      <c r="Z10" s="18"/>
      <c r="AA10" s="19"/>
    </row>
    <row r="11" spans="1:27" x14ac:dyDescent="0.35">
      <c r="A11" t="s">
        <v>917</v>
      </c>
      <c r="B11" s="3"/>
      <c r="C11" s="3"/>
      <c r="D11" s="3"/>
      <c r="E11" s="3"/>
      <c r="F11" s="3"/>
      <c r="G11" s="3"/>
      <c r="H11" s="14"/>
      <c r="I11" s="3"/>
      <c r="J11" s="3"/>
      <c r="K11" s="3"/>
      <c r="L11" s="3"/>
      <c r="M11" s="3"/>
      <c r="N11" s="3"/>
      <c r="O11" s="3"/>
      <c r="P11" s="3"/>
      <c r="Q11" s="3"/>
      <c r="R11" s="3"/>
      <c r="S11" s="3"/>
      <c r="T11" s="3"/>
      <c r="U11" s="3"/>
      <c r="V11" s="3"/>
      <c r="W11" s="11"/>
      <c r="X11" s="11"/>
      <c r="Y11" s="11"/>
      <c r="Z11" s="11"/>
      <c r="AA11" s="11"/>
    </row>
    <row r="12" spans="1:27" x14ac:dyDescent="0.35">
      <c r="B12" s="3"/>
      <c r="C12" s="3"/>
      <c r="D12" s="3"/>
      <c r="E12" s="3"/>
      <c r="F12" s="3"/>
      <c r="G12" s="3"/>
      <c r="H12" s="14"/>
      <c r="I12" s="3"/>
      <c r="J12" s="3"/>
      <c r="K12" s="3"/>
      <c r="L12" s="3"/>
      <c r="M12" s="3"/>
      <c r="N12" s="3"/>
      <c r="O12" s="3"/>
      <c r="P12" s="3"/>
      <c r="Q12" s="3"/>
      <c r="R12" s="3"/>
      <c r="S12" s="3"/>
      <c r="T12" s="3"/>
      <c r="U12" s="3"/>
      <c r="V12" s="3"/>
      <c r="W12" s="11"/>
      <c r="X12" s="11"/>
      <c r="Y12" s="11"/>
      <c r="Z12" s="11"/>
      <c r="AA12" s="11"/>
    </row>
    <row r="13" spans="1:27" x14ac:dyDescent="0.35">
      <c r="B13" s="3"/>
      <c r="C13" s="3"/>
      <c r="D13" s="3"/>
      <c r="E13" s="3"/>
      <c r="F13" s="3"/>
      <c r="G13" s="3"/>
      <c r="H13" s="14"/>
      <c r="I13" s="3"/>
      <c r="J13" s="3"/>
      <c r="K13" s="3"/>
      <c r="L13" s="3"/>
      <c r="M13" s="3"/>
      <c r="N13" s="3"/>
      <c r="O13" s="3"/>
      <c r="P13" s="3"/>
      <c r="Q13" s="3"/>
      <c r="R13" s="3"/>
      <c r="S13" s="3"/>
      <c r="T13" s="3"/>
      <c r="U13" s="3"/>
      <c r="V13" s="3"/>
      <c r="W13" s="11"/>
      <c r="X13" s="11"/>
      <c r="Y13" s="11"/>
      <c r="Z13" s="11"/>
      <c r="AA13" s="11"/>
    </row>
    <row r="14" spans="1:27" x14ac:dyDescent="0.35">
      <c r="A14" s="4" t="s">
        <v>184</v>
      </c>
      <c r="B14" s="3"/>
      <c r="C14" s="3"/>
      <c r="D14" s="3"/>
      <c r="E14" s="3"/>
      <c r="F14" s="3"/>
      <c r="G14" s="3"/>
      <c r="H14" s="14"/>
      <c r="I14" s="3"/>
      <c r="J14" s="3"/>
      <c r="K14" s="3"/>
      <c r="L14" s="3"/>
      <c r="M14" s="3"/>
      <c r="N14" s="3"/>
      <c r="O14" s="3"/>
      <c r="P14" s="3"/>
      <c r="Q14" s="3"/>
      <c r="R14" s="3"/>
      <c r="S14" s="3"/>
      <c r="T14" s="3"/>
      <c r="U14" s="3"/>
      <c r="V14" s="3"/>
      <c r="W14" s="11"/>
      <c r="X14" s="11"/>
      <c r="Y14" s="11"/>
      <c r="Z14" s="11"/>
      <c r="AA14" s="11"/>
    </row>
    <row r="15" spans="1:27" x14ac:dyDescent="0.35">
      <c r="A15" t="str">
        <f>'[1]Studierende, Prüfungen'!A36</f>
        <v>2019/20</v>
      </c>
      <c r="B15" s="3">
        <f>'[1]Studierende, Prüfungen'!B36</f>
        <v>31.341569093730477</v>
      </c>
      <c r="C15" s="3">
        <f>'[1]Studierende, Prüfungen'!C36</f>
        <v>33.135493947676686</v>
      </c>
      <c r="D15" s="3">
        <f>'[1]Studierende, Prüfungen'!D36</f>
        <v>43.109207628858279</v>
      </c>
      <c r="E15" s="3">
        <f>'[1]Studierende, Prüfungen'!E36</f>
        <v>31.044370106238283</v>
      </c>
      <c r="F15" s="3">
        <f>'[1]Studierende, Prüfungen'!F36</f>
        <v>38.914445270283842</v>
      </c>
      <c r="G15" s="3">
        <f>'[1]Studierende, Prüfungen'!G36</f>
        <v>35.823314325071657</v>
      </c>
      <c r="H15" s="14">
        <f>'[1]Studierende, Prüfungen'!H36</f>
        <v>36.525893976689282</v>
      </c>
      <c r="I15" s="3">
        <f>'[1]Studierende, Prüfungen'!I36</f>
        <v>36.989261677716726</v>
      </c>
      <c r="J15" s="3">
        <f>'[1]Studierende, Prüfungen'!J36</f>
        <v>38.26024868368296</v>
      </c>
      <c r="K15" s="3">
        <f>'[1]Studierende, Prüfungen'!K36</f>
        <v>38.46294800880063</v>
      </c>
      <c r="L15" s="3">
        <f>'[1]Studierende, Prüfungen'!L36</f>
        <v>40.334818272794557</v>
      </c>
      <c r="M15" s="3">
        <f>'[1]Studierende, Prüfungen'!M36</f>
        <v>39.389918405455873</v>
      </c>
      <c r="N15" s="3">
        <f>'[1]Studierende, Prüfungen'!N36</f>
        <v>37.641339955616608</v>
      </c>
      <c r="O15" s="3">
        <f>'[1]Studierende, Prüfungen'!O36</f>
        <v>27.653901427164019</v>
      </c>
      <c r="P15" s="3">
        <f>'[1]Studierende, Prüfungen'!P36</f>
        <v>38.907551911122866</v>
      </c>
      <c r="Q15" s="3">
        <f>'[1]Studierende, Prüfungen'!Q36</f>
        <v>39.45624792052854</v>
      </c>
      <c r="R15" s="3">
        <f>'[1]Studierende, Prüfungen'!R36</f>
        <v>39.85442799766961</v>
      </c>
      <c r="S15" s="3">
        <f>'[1]Studierende, Prüfungen'!S36</f>
        <v>34.13068181818182</v>
      </c>
      <c r="T15" s="3">
        <f>'[1]Studierende, Prüfungen'!T36</f>
        <v>22.815921350825114</v>
      </c>
      <c r="U15" s="3">
        <f>'[1]Studierende, Prüfungen'!U36</f>
        <v>35.457238003161301</v>
      </c>
      <c r="V15" s="3">
        <f>'[1]Studierende, Prüfungen'!V36</f>
        <v>38.127696572422629</v>
      </c>
      <c r="W15" s="11"/>
      <c r="X15" s="18" t="str">
        <f>HLOOKUP(Y15,$L15:$U126,ROW(L$118)-ROW(X15)+1,0)</f>
        <v>SL</v>
      </c>
      <c r="Y15" s="19">
        <f t="shared" ref="Y15:Y19" si="5">MIN(L15:U15)</f>
        <v>22.815921350825114</v>
      </c>
      <c r="Z15" s="18" t="str">
        <f>HLOOKUP(AA15,$L15:$U126,ROW(N$118)-ROW(Z15)+1,0)</f>
        <v>BW</v>
      </c>
      <c r="AA15" s="19">
        <f t="shared" ref="AA15:AA19" si="6">MAX(L15:U15)</f>
        <v>40.334818272794557</v>
      </c>
    </row>
    <row r="16" spans="1:27" x14ac:dyDescent="0.35">
      <c r="A16" t="str">
        <f>'[1]Studierende, Prüfungen'!A37</f>
        <v>2020/21</v>
      </c>
      <c r="B16" s="3">
        <f>'[1]Studierende, Prüfungen'!B37</f>
        <v>31.769238368072706</v>
      </c>
      <c r="C16" s="3">
        <f>'[1]Studierende, Prüfungen'!C37</f>
        <v>33.085568326947637</v>
      </c>
      <c r="D16" s="3">
        <f>'[1]Studierende, Prüfungen'!D37</f>
        <v>42.85953084080905</v>
      </c>
      <c r="E16" s="3">
        <f>'[1]Studierende, Prüfungen'!E37</f>
        <v>30.974062562480686</v>
      </c>
      <c r="F16" s="3">
        <f>'[1]Studierende, Prüfungen'!F37</f>
        <v>39.052625361762452</v>
      </c>
      <c r="G16" s="3">
        <f>'[1]Studierende, Prüfungen'!G37</f>
        <v>35.567430531391359</v>
      </c>
      <c r="H16" s="14">
        <f>'[1]Studierende, Prüfungen'!H37</f>
        <v>36.400311640732951</v>
      </c>
      <c r="I16" s="3">
        <f>'[1]Studierende, Prüfungen'!I37</f>
        <v>36.952815598650652</v>
      </c>
      <c r="J16" s="3">
        <f>'[1]Studierende, Prüfungen'!J37</f>
        <v>37.904800752697071</v>
      </c>
      <c r="K16" s="3">
        <f>'[1]Studierende, Prüfungen'!K37</f>
        <v>38.100926595995389</v>
      </c>
      <c r="L16" s="3">
        <f>'[1]Studierende, Prüfungen'!L37</f>
        <v>40.251443616009205</v>
      </c>
      <c r="M16" s="3">
        <f>'[1]Studierende, Prüfungen'!M37</f>
        <v>39.431105182550269</v>
      </c>
      <c r="N16" s="3">
        <f>'[1]Studierende, Prüfungen'!N37</f>
        <v>37.869979559873649</v>
      </c>
      <c r="O16" s="3">
        <f>'[1]Studierende, Prüfungen'!O37</f>
        <v>27.274517695212484</v>
      </c>
      <c r="P16" s="3">
        <f>'[1]Studierende, Prüfungen'!P37</f>
        <v>38.38735420733375</v>
      </c>
      <c r="Q16" s="3">
        <f>'[1]Studierende, Prüfungen'!Q37</f>
        <v>38.865874591256485</v>
      </c>
      <c r="R16" s="3">
        <f>'[1]Studierende, Prüfungen'!R37</f>
        <v>39.213859360702465</v>
      </c>
      <c r="S16" s="3">
        <f>'[1]Studierende, Prüfungen'!S37</f>
        <v>34.258031121607196</v>
      </c>
      <c r="T16" s="3">
        <f>'[1]Studierende, Prüfungen'!T37</f>
        <v>23.068863701304888</v>
      </c>
      <c r="U16" s="3">
        <f>'[1]Studierende, Prüfungen'!U37</f>
        <v>35.142942673252506</v>
      </c>
      <c r="V16" s="3">
        <f>'[1]Studierende, Prüfungen'!V37</f>
        <v>37.805315943419373</v>
      </c>
      <c r="W16" s="11"/>
      <c r="X16" s="18" t="str">
        <f>HLOOKUP(Y16,$L16:$U127,ROW(L$118)-ROW(X16)+1,0)</f>
        <v>SL</v>
      </c>
      <c r="Y16" s="19">
        <f t="shared" si="5"/>
        <v>23.068863701304888</v>
      </c>
      <c r="Z16" s="18" t="str">
        <f>HLOOKUP(AA16,$L16:$U127,ROW(N$118)-ROW(Z16)+1,0)</f>
        <v>BW</v>
      </c>
      <c r="AA16" s="19">
        <f t="shared" si="6"/>
        <v>40.251443616009205</v>
      </c>
    </row>
    <row r="17" spans="1:27" x14ac:dyDescent="0.35">
      <c r="A17" t="str">
        <f>'[1]Studierende, Prüfungen'!A38</f>
        <v>2021/22</v>
      </c>
      <c r="B17" s="3">
        <f>'[1]Studierende, Prüfungen'!B38</f>
        <v>32.200439177827455</v>
      </c>
      <c r="C17" s="3">
        <f>'[1]Studierende, Prüfungen'!C38</f>
        <v>33.203644926794304</v>
      </c>
      <c r="D17" s="3">
        <f>'[1]Studierende, Prüfungen'!D38</f>
        <v>42.158694216435514</v>
      </c>
      <c r="E17" s="3">
        <f>'[1]Studierende, Prüfungen'!E38</f>
        <v>31.69107856191744</v>
      </c>
      <c r="F17" s="3">
        <f>'[1]Studierende, Prüfungen'!F38</f>
        <v>38.888107956142818</v>
      </c>
      <c r="G17" s="3">
        <f>'[1]Studierende, Prüfungen'!G38</f>
        <v>36.156014011689642</v>
      </c>
      <c r="H17" s="14">
        <f>'[1]Studierende, Prüfungen'!H38</f>
        <v>36.578917998939765</v>
      </c>
      <c r="I17" s="3">
        <f>'[1]Studierende, Prüfungen'!I38</f>
        <v>36.862817591963442</v>
      </c>
      <c r="J17" s="3">
        <f>'[1]Studierende, Prüfungen'!J38</f>
        <v>37.786031861559977</v>
      </c>
      <c r="K17" s="3">
        <f>'[1]Studierende, Prüfungen'!K38</f>
        <v>37.924942758864184</v>
      </c>
      <c r="L17" s="3">
        <f>'[1]Studierende, Prüfungen'!L38</f>
        <v>39.706997068298612</v>
      </c>
      <c r="M17" s="3">
        <f>'[1]Studierende, Prüfungen'!M38</f>
        <v>39.861449583730227</v>
      </c>
      <c r="N17" s="3">
        <f>'[1]Studierende, Prüfungen'!N38</f>
        <v>37.354293658432255</v>
      </c>
      <c r="O17" s="3">
        <f>'[1]Studierende, Prüfungen'!O38</f>
        <v>27.354785768712269</v>
      </c>
      <c r="P17" s="3">
        <f>'[1]Studierende, Prüfungen'!P38</f>
        <v>37.833147484957699</v>
      </c>
      <c r="Q17" s="3">
        <f>'[1]Studierende, Prüfungen'!Q38</f>
        <v>39.313187787079094</v>
      </c>
      <c r="R17" s="3">
        <f>'[1]Studierende, Prüfungen'!R38</f>
        <v>38.798532498871907</v>
      </c>
      <c r="S17" s="3">
        <f>'[1]Studierende, Prüfungen'!S38</f>
        <v>34.710061126714024</v>
      </c>
      <c r="T17" s="3">
        <f>'[1]Studierende, Prüfungen'!T38</f>
        <v>23.758987723319414</v>
      </c>
      <c r="U17" s="3">
        <f>'[1]Studierende, Prüfungen'!U38</f>
        <v>34.722078076119026</v>
      </c>
      <c r="V17" s="3">
        <f>'[1]Studierende, Prüfungen'!V38</f>
        <v>37.689346438446911</v>
      </c>
      <c r="W17" s="11"/>
      <c r="X17" s="18" t="str">
        <f>HLOOKUP(Y17,$L17:$U128,ROW(L$118)-ROW(X17)+1,0)</f>
        <v>SL</v>
      </c>
      <c r="Y17" s="19">
        <f t="shared" si="5"/>
        <v>23.758987723319414</v>
      </c>
      <c r="Z17" s="18" t="str">
        <f>HLOOKUP(AA17,$L17:$U128,ROW(N$118)-ROW(Z17)+1,0)</f>
        <v>BY</v>
      </c>
      <c r="AA17" s="19">
        <f t="shared" si="6"/>
        <v>39.861449583730227</v>
      </c>
    </row>
    <row r="18" spans="1:27" x14ac:dyDescent="0.35">
      <c r="A18" t="str">
        <f>'[1]Studierende, Prüfungen'!A39</f>
        <v>2022/23</v>
      </c>
      <c r="B18" s="3">
        <f>'[1]Studierende, Prüfungen'!B39</f>
        <v>32.319987308386381</v>
      </c>
      <c r="C18" s="3">
        <f>'[1]Studierende, Prüfungen'!C39</f>
        <v>33.394089311287594</v>
      </c>
      <c r="D18" s="3">
        <f>'[1]Studierende, Prüfungen'!D39</f>
        <v>41.32445536726393</v>
      </c>
      <c r="E18" s="3">
        <f>'[1]Studierende, Prüfungen'!E39</f>
        <v>30.155301861565359</v>
      </c>
      <c r="F18" s="3">
        <f>'[1]Studierende, Prüfungen'!F39</f>
        <v>38.716882158883678</v>
      </c>
      <c r="G18" s="3">
        <f>'[1]Studierende, Prüfungen'!G39</f>
        <v>35.277985782220966</v>
      </c>
      <c r="H18" s="14">
        <f>'[1]Studierende, Prüfungen'!H39</f>
        <v>35.835060500187524</v>
      </c>
      <c r="I18" s="3">
        <f>'[1]Studierende, Prüfungen'!I39</f>
        <v>36.21574204524309</v>
      </c>
      <c r="J18" s="3">
        <f>'[1]Studierende, Prüfungen'!J39</f>
        <v>37.627036310822625</v>
      </c>
      <c r="K18" s="3">
        <f>'[1]Studierende, Prüfungen'!K39</f>
        <v>37.833962047562409</v>
      </c>
      <c r="L18" s="3">
        <f>'[1]Studierende, Prüfungen'!L39</f>
        <v>39.170250755185229</v>
      </c>
      <c r="M18" s="3">
        <f>'[1]Studierende, Prüfungen'!M39</f>
        <v>40.410169751901066</v>
      </c>
      <c r="N18" s="3">
        <f>'[1]Studierende, Prüfungen'!N39</f>
        <v>37.255475228577509</v>
      </c>
      <c r="O18" s="3">
        <f>'[1]Studierende, Prüfungen'!O39</f>
        <v>27.46035467287372</v>
      </c>
      <c r="P18" s="3">
        <f>'[1]Studierende, Prüfungen'!P39</f>
        <v>37.510147687888349</v>
      </c>
      <c r="Q18" s="3">
        <f>'[1]Studierende, Prüfungen'!Q39</f>
        <v>38.037959258281376</v>
      </c>
      <c r="R18" s="3">
        <f>'[1]Studierende, Prüfungen'!R39</f>
        <v>38.765224807441165</v>
      </c>
      <c r="S18" s="3">
        <f>'[1]Studierende, Prüfungen'!S39</f>
        <v>35.016748701121138</v>
      </c>
      <c r="T18" s="3">
        <f>'[1]Studierende, Prüfungen'!T39</f>
        <v>24.230719711600361</v>
      </c>
      <c r="U18" s="3">
        <f>'[1]Studierende, Prüfungen'!U39</f>
        <v>35.433678098348757</v>
      </c>
      <c r="V18" s="3">
        <f>'[1]Studierende, Prüfungen'!V39</f>
        <v>37.477549644190674</v>
      </c>
      <c r="W18" s="11"/>
      <c r="X18" s="18" t="str">
        <f>HLOOKUP(Y18,$L18:$U129,ROW(L$118)-ROW(X18)+1,0)</f>
        <v>SL</v>
      </c>
      <c r="Y18" s="19">
        <f t="shared" si="5"/>
        <v>24.230719711600361</v>
      </c>
      <c r="Z18" s="18" t="str">
        <f>HLOOKUP(AA18,$L18:$U129,ROW(N$118)-ROW(Z18)+1,0)</f>
        <v>BY</v>
      </c>
      <c r="AA18" s="19">
        <f t="shared" si="6"/>
        <v>40.410169751901066</v>
      </c>
    </row>
    <row r="19" spans="1:27" x14ac:dyDescent="0.35">
      <c r="A19" t="str">
        <f>'[1]Studierende, Prüfungen'!A40</f>
        <v>2023/24</v>
      </c>
      <c r="B19" s="3">
        <f>'[1]Studierende, Prüfungen'!B40</f>
        <v>34.604025802440354</v>
      </c>
      <c r="C19" s="3">
        <f>'[1]Studierende, Prüfungen'!C40</f>
        <v>33.076446336665676</v>
      </c>
      <c r="D19" s="3">
        <f>'[1]Studierende, Prüfungen'!D40</f>
        <v>40.890528002780485</v>
      </c>
      <c r="E19" s="3">
        <f>'[1]Studierende, Prüfungen'!E40</f>
        <v>30.753474245554557</v>
      </c>
      <c r="F19" s="3">
        <f>'[1]Studierende, Prüfungen'!F40</f>
        <v>38.195064239606467</v>
      </c>
      <c r="G19" s="3">
        <f>'[1]Studierende, Prüfungen'!G40</f>
        <v>35.518812448731509</v>
      </c>
      <c r="H19" s="14">
        <f>'[1]Studierende, Prüfungen'!H40</f>
        <v>36.075051969223004</v>
      </c>
      <c r="I19" s="3">
        <f>'[1]Studierende, Prüfungen'!I40</f>
        <v>36.454096064222405</v>
      </c>
      <c r="J19" s="3">
        <f>'[1]Studierende, Prüfungen'!J40</f>
        <v>37.379794847183938</v>
      </c>
      <c r="K19" s="3">
        <f>'[1]Studierende, Prüfungen'!K40</f>
        <v>37.545169632306347</v>
      </c>
      <c r="L19" s="3">
        <f>'[1]Studierende, Prüfungen'!L40</f>
        <v>39.285673791031236</v>
      </c>
      <c r="M19" s="3">
        <f>'[1]Studierende, Prüfungen'!M40</f>
        <v>40.735749865739074</v>
      </c>
      <c r="N19" s="3">
        <f>'[1]Studierende, Prüfungen'!N40</f>
        <v>36.913807352901969</v>
      </c>
      <c r="O19" s="3">
        <f>'[1]Studierende, Prüfungen'!O40</f>
        <v>27.274480537993256</v>
      </c>
      <c r="P19" s="3">
        <f>'[1]Studierende, Prüfungen'!P40</f>
        <v>37.148499531739894</v>
      </c>
      <c r="Q19" s="3">
        <f>'[1]Studierende, Prüfungen'!Q40</f>
        <v>37.785270388423221</v>
      </c>
      <c r="R19" s="3">
        <f>'[1]Studierende, Prüfungen'!R40</f>
        <v>37.78203055032084</v>
      </c>
      <c r="S19" s="3">
        <f>'[1]Studierende, Prüfungen'!S40</f>
        <v>35.489115948467351</v>
      </c>
      <c r="T19" s="3">
        <f>'[1]Studierende, Prüfungen'!T40</f>
        <v>24.69139844798795</v>
      </c>
      <c r="U19" s="3">
        <f>'[1]Studierende, Prüfungen'!U40</f>
        <v>35.126074007079481</v>
      </c>
      <c r="V19" s="3">
        <f>'[1]Studierende, Prüfungen'!V40</f>
        <v>37.280787212195712</v>
      </c>
      <c r="W19" s="11"/>
      <c r="X19" s="18" t="str">
        <f>HLOOKUP(Y19,$L19:$U130,ROW(L$118)-ROW(X19)+1,0)</f>
        <v>SL</v>
      </c>
      <c r="Y19" s="19">
        <f t="shared" si="5"/>
        <v>24.69139844798795</v>
      </c>
      <c r="Z19" s="18" t="str">
        <f>HLOOKUP(AA19,$L19:$U130,ROW(N$118)-ROW(Z19)+1,0)</f>
        <v>BY</v>
      </c>
      <c r="AA19" s="19">
        <f t="shared" si="6"/>
        <v>40.735749865739074</v>
      </c>
    </row>
    <row r="20" spans="1:27" x14ac:dyDescent="0.35">
      <c r="A20" t="str">
        <f>'[1]Studierende, Prüfungen'!A41</f>
        <v>2024/25</v>
      </c>
      <c r="B20" s="3">
        <f>'[1]Studierende, Prüfungen'!B41</f>
        <v>35.6116268914583</v>
      </c>
      <c r="C20" s="3">
        <f>'[1]Studierende, Prüfungen'!C41</f>
        <v>32.687503469716319</v>
      </c>
      <c r="D20" s="3">
        <f>'[1]Studierende, Prüfungen'!D41</f>
        <v>40.640607825365912</v>
      </c>
      <c r="E20" s="3">
        <f>'[1]Studierende, Prüfungen'!E41</f>
        <v>31.539451503561782</v>
      </c>
      <c r="F20" s="3">
        <f>'[1]Studierende, Prüfungen'!F41</f>
        <v>41.179722718380539</v>
      </c>
      <c r="G20" s="3">
        <f>'[1]Studierende, Prüfungen'!G41</f>
        <v>35.606814968235319</v>
      </c>
      <c r="H20" s="14">
        <f>'[1]Studierende, Prüfungen'!H41</f>
        <v>36.524845598030112</v>
      </c>
      <c r="I20" s="3">
        <f>'[1]Studierende, Prüfungen'!I41</f>
        <v>37.150722315755175</v>
      </c>
      <c r="J20" s="3">
        <f>'[1]Studierende, Prüfungen'!J41</f>
        <v>37.367517342999676</v>
      </c>
      <c r="K20" s="3">
        <f>'[1]Studierende, Prüfungen'!K41</f>
        <v>37.523810281445265</v>
      </c>
      <c r="L20" s="3">
        <f>'[1]Studierende, Prüfungen'!L41</f>
        <v>39.328790469692514</v>
      </c>
      <c r="M20" s="3">
        <f>'[1]Studierende, Prüfungen'!M41</f>
        <v>40.812714378135567</v>
      </c>
      <c r="N20" s="3">
        <f>'[1]Studierende, Prüfungen'!N41</f>
        <v>36.560432952495489</v>
      </c>
      <c r="O20" s="3">
        <f>'[1]Studierende, Prüfungen'!O41</f>
        <v>27.919259271484925</v>
      </c>
      <c r="P20" s="3">
        <f>'[1]Studierende, Prüfungen'!P41</f>
        <v>36.590313894729078</v>
      </c>
      <c r="Q20" s="3">
        <f>'[1]Studierende, Prüfungen'!Q41</f>
        <v>37.578362601132362</v>
      </c>
      <c r="R20" s="3">
        <f>'[1]Studierende, Prüfungen'!R41</f>
        <v>37.722431969864012</v>
      </c>
      <c r="S20" s="3">
        <f>'[1]Studierende, Prüfungen'!S41</f>
        <v>35.469147162522887</v>
      </c>
      <c r="T20" s="3">
        <f>'[1]Studierende, Prüfungen'!T41</f>
        <v>25.549237963866368</v>
      </c>
      <c r="U20" s="3">
        <f>'[1]Studierende, Prüfungen'!U41</f>
        <v>35.602235989234124</v>
      </c>
      <c r="V20" s="3">
        <f>'[1]Studierende, Prüfungen'!V41</f>
        <v>105.21271959561125</v>
      </c>
      <c r="W20" s="11"/>
      <c r="X20" s="18"/>
      <c r="Y20" s="19"/>
      <c r="Z20" s="18"/>
      <c r="AA20" s="19"/>
    </row>
    <row r="21" spans="1:27" x14ac:dyDescent="0.35">
      <c r="A21" t="s">
        <v>853</v>
      </c>
      <c r="B21" s="3"/>
      <c r="C21" s="3"/>
      <c r="D21" s="3"/>
      <c r="E21" s="3"/>
      <c r="F21" s="3"/>
      <c r="G21" s="3"/>
      <c r="H21" s="14"/>
      <c r="I21" s="3"/>
      <c r="J21" s="3"/>
      <c r="K21" s="3"/>
      <c r="L21" s="3"/>
      <c r="M21" s="3"/>
      <c r="N21" s="3"/>
      <c r="O21" s="3"/>
      <c r="P21" s="3"/>
      <c r="Q21" s="3"/>
      <c r="R21" s="3"/>
      <c r="S21" s="3"/>
      <c r="T21" s="3"/>
      <c r="U21" s="3"/>
      <c r="V21" s="3"/>
      <c r="W21" s="11"/>
      <c r="X21" s="18"/>
      <c r="Y21" s="19"/>
      <c r="Z21" s="18"/>
      <c r="AA21" s="19"/>
    </row>
    <row r="22" spans="1:27" x14ac:dyDescent="0.35">
      <c r="B22" s="3"/>
      <c r="C22" s="3"/>
      <c r="D22" s="3"/>
      <c r="E22" s="3"/>
      <c r="F22" s="3"/>
      <c r="G22" s="3"/>
      <c r="H22" s="14"/>
      <c r="I22" s="3"/>
      <c r="J22" s="3"/>
      <c r="K22" s="3"/>
      <c r="L22" s="3"/>
      <c r="M22" s="3"/>
      <c r="N22" s="3"/>
      <c r="O22" s="3"/>
      <c r="P22" s="3"/>
      <c r="Q22" s="3"/>
      <c r="R22" s="3"/>
      <c r="S22" s="3"/>
      <c r="T22" s="3"/>
      <c r="U22" s="3"/>
      <c r="V22" s="3"/>
      <c r="W22" s="11"/>
      <c r="X22" s="11"/>
      <c r="Y22" s="11"/>
      <c r="Z22" s="11"/>
      <c r="AA22" s="11"/>
    </row>
    <row r="23" spans="1:27" x14ac:dyDescent="0.35">
      <c r="B23" s="3"/>
      <c r="C23" s="3"/>
      <c r="D23" s="3"/>
      <c r="E23" s="3"/>
      <c r="F23" s="3"/>
      <c r="G23" s="3"/>
      <c r="H23" s="14"/>
      <c r="I23" s="3"/>
      <c r="J23" s="3"/>
      <c r="K23" s="3"/>
      <c r="L23" s="3"/>
      <c r="M23" s="3"/>
      <c r="N23" s="3"/>
      <c r="O23" s="3"/>
      <c r="P23" s="3"/>
      <c r="Q23" s="3"/>
      <c r="R23" s="3"/>
      <c r="S23" s="3"/>
      <c r="T23" s="3"/>
      <c r="U23" s="3"/>
      <c r="V23" s="3"/>
      <c r="W23" s="11"/>
      <c r="X23" s="11"/>
      <c r="Y23" s="11"/>
      <c r="Z23" s="11"/>
      <c r="AA23" s="11"/>
    </row>
    <row r="24" spans="1:27" x14ac:dyDescent="0.35">
      <c r="A24" s="4" t="s">
        <v>185</v>
      </c>
      <c r="B24" s="3"/>
      <c r="C24" s="3"/>
      <c r="D24" s="3"/>
      <c r="E24" s="3"/>
      <c r="F24" s="3"/>
      <c r="G24" s="3"/>
      <c r="H24" s="14"/>
      <c r="I24" s="3"/>
      <c r="J24" s="3"/>
      <c r="K24" s="3"/>
      <c r="L24" s="3"/>
      <c r="M24" s="3"/>
      <c r="N24" s="3"/>
      <c r="O24" s="3"/>
      <c r="P24" s="3"/>
      <c r="Q24" s="3"/>
      <c r="R24" s="3"/>
      <c r="S24" s="3"/>
      <c r="T24" s="3"/>
      <c r="U24" s="3"/>
      <c r="V24" s="3"/>
      <c r="W24" s="11"/>
      <c r="X24" s="11"/>
      <c r="Y24" s="11"/>
      <c r="Z24" s="11"/>
      <c r="AA24" s="11"/>
    </row>
    <row r="25" spans="1:27" x14ac:dyDescent="0.35">
      <c r="A25" t="str">
        <f>'[1]Studierende, Prüfungen'!A44</f>
        <v>2019/20</v>
      </c>
      <c r="B25" s="3">
        <f>'[1]Studierende, Prüfungen'!B44</f>
        <v>17.492593861469942</v>
      </c>
      <c r="C25" s="3">
        <f>'[1]Studierende, Prüfungen'!C44</f>
        <v>10.475074840557074</v>
      </c>
      <c r="D25" s="3">
        <f>'[1]Studierende, Prüfungen'!D44</f>
        <v>17.191990445265553</v>
      </c>
      <c r="E25" s="3">
        <f>'[1]Studierende, Prüfungen'!E44</f>
        <v>15.540565378818513</v>
      </c>
      <c r="F25" s="3">
        <f>'[1]Studierende, Prüfungen'!F44</f>
        <v>16.93216287338543</v>
      </c>
      <c r="G25" s="3">
        <f>'[1]Studierende, Prüfungen'!G44</f>
        <v>21.448105419886762</v>
      </c>
      <c r="H25" s="14">
        <f>'[1]Studierende, Prüfungen'!H44</f>
        <v>18.187270681670434</v>
      </c>
      <c r="I25" s="3">
        <f>'[1]Studierende, Prüfungen'!I44</f>
        <v>16.036673959150953</v>
      </c>
      <c r="J25" s="3">
        <f>'[1]Studierende, Prüfungen'!J44</f>
        <v>14.122694476387961</v>
      </c>
      <c r="K25" s="3">
        <f>'[1]Studierende, Prüfungen'!K44</f>
        <v>13.513381447824086</v>
      </c>
      <c r="L25" s="3">
        <f>'[1]Studierende, Prüfungen'!L44</f>
        <v>13.967394166876886</v>
      </c>
      <c r="M25" s="3">
        <f>'[1]Studierende, Prüfungen'!M44</f>
        <v>14.71568766745149</v>
      </c>
      <c r="N25" s="3">
        <f>'[1]Studierende, Prüfungen'!N44</f>
        <v>17.428405368276444</v>
      </c>
      <c r="O25" s="3">
        <f>'[1]Studierende, Prüfungen'!O44</f>
        <v>13.033378826634371</v>
      </c>
      <c r="P25" s="3">
        <f>'[1]Studierende, Prüfungen'!P44</f>
        <v>14.683620836246151</v>
      </c>
      <c r="Q25" s="3">
        <f>'[1]Studierende, Prüfungen'!Q44</f>
        <v>11.923570511906458</v>
      </c>
      <c r="R25" s="3">
        <f>'[1]Studierende, Prüfungen'!R44</f>
        <v>13.036646920225408</v>
      </c>
      <c r="S25" s="3">
        <f>'[1]Studierende, Prüfungen'!S44</f>
        <v>13.091720779220777</v>
      </c>
      <c r="T25" s="3">
        <f>'[1]Studierende, Prüfungen'!T44</f>
        <v>15.385106450892144</v>
      </c>
      <c r="U25" s="3">
        <f>'[1]Studierende, Prüfungen'!U44</f>
        <v>8.2224575295796694</v>
      </c>
      <c r="V25" s="3">
        <f>'[1]Studierende, Prüfungen'!V44</f>
        <v>14.322304716428391</v>
      </c>
      <c r="W25" s="11"/>
      <c r="X25" s="18" t="str">
        <f>HLOOKUP(Y25,$L25:$U133,ROW(L$118)-ROW(X25)+1,0)</f>
        <v>SH</v>
      </c>
      <c r="Y25" s="19">
        <f t="shared" ref="Y25:Y29" si="7">MIN(L25:U25)</f>
        <v>8.2224575295796694</v>
      </c>
      <c r="Z25" s="18" t="str">
        <f>HLOOKUP(AA25,$L25:$U133,ROW(N$118)-ROW(Z25)+1,0)</f>
        <v>HB</v>
      </c>
      <c r="AA25" s="19">
        <f t="shared" ref="AA25:AA29" si="8">MAX(L25:U25)</f>
        <v>17.428405368276444</v>
      </c>
    </row>
    <row r="26" spans="1:27" x14ac:dyDescent="0.35">
      <c r="A26" t="str">
        <f>'[1]Studierende, Prüfungen'!A45</f>
        <v>2020/21</v>
      </c>
      <c r="B26" s="3">
        <f>'[1]Studierende, Prüfungen'!B45</f>
        <v>17.245875728538969</v>
      </c>
      <c r="C26" s="3">
        <f>'[1]Studierende, Prüfungen'!C45</f>
        <v>10.372924648786718</v>
      </c>
      <c r="D26" s="3">
        <f>'[1]Studierende, Prüfungen'!D45</f>
        <v>16.70195575862261</v>
      </c>
      <c r="E26" s="3">
        <f>'[1]Studierende, Prüfungen'!E45</f>
        <v>15.891451733100679</v>
      </c>
      <c r="F26" s="3">
        <f>'[1]Studierende, Prüfungen'!F45</f>
        <v>16.336896816490462</v>
      </c>
      <c r="G26" s="3">
        <f>'[1]Studierende, Prüfungen'!G45</f>
        <v>21.187552816026248</v>
      </c>
      <c r="H26" s="14">
        <f>'[1]Studierende, Prüfungen'!H45</f>
        <v>17.929056136963325</v>
      </c>
      <c r="I26" s="3">
        <f>'[1]Studierende, Prüfungen'!I45</f>
        <v>15.767484344961535</v>
      </c>
      <c r="J26" s="3">
        <f>'[1]Studierende, Prüfungen'!J45</f>
        <v>14.008554425269995</v>
      </c>
      <c r="K26" s="3">
        <f>'[1]Studierende, Prüfungen'!K45</f>
        <v>13.406173552702102</v>
      </c>
      <c r="L26" s="3">
        <f>'[1]Studierende, Prüfungen'!L45</f>
        <v>12.638000840726566</v>
      </c>
      <c r="M26" s="3">
        <f>'[1]Studierende, Prüfungen'!M45</f>
        <v>15.078306407786176</v>
      </c>
      <c r="N26" s="3">
        <f>'[1]Studierende, Prüfungen'!N45</f>
        <v>17.520108306124076</v>
      </c>
      <c r="O26" s="3">
        <f>'[1]Studierende, Prüfungen'!O45</f>
        <v>12.625981521283064</v>
      </c>
      <c r="P26" s="3">
        <f>'[1]Studierende, Prüfungen'!P45</f>
        <v>14.675368954264284</v>
      </c>
      <c r="Q26" s="3">
        <f>'[1]Studierende, Prüfungen'!Q45</f>
        <v>12.046546416961537</v>
      </c>
      <c r="R26" s="3">
        <f>'[1]Studierende, Prüfungen'!R45</f>
        <v>13.134128765565665</v>
      </c>
      <c r="S26" s="3">
        <f>'[1]Studierende, Prüfungen'!S45</f>
        <v>13.379541263627834</v>
      </c>
      <c r="T26" s="3">
        <f>'[1]Studierende, Prüfungen'!T45</f>
        <v>15.39511699526939</v>
      </c>
      <c r="U26" s="3">
        <f>'[1]Studierende, Prüfungen'!U45</f>
        <v>7.9344409519533006</v>
      </c>
      <c r="V26" s="3">
        <f>'[1]Studierende, Prüfungen'!V45</f>
        <v>14.19236696357436</v>
      </c>
      <c r="W26" s="11"/>
      <c r="X26" s="18" t="str">
        <f>HLOOKUP(Y26,$L26:$U134,ROW(L$118)-ROW(X26)+1,0)</f>
        <v>SH</v>
      </c>
      <c r="Y26" s="19">
        <f t="shared" si="7"/>
        <v>7.9344409519533006</v>
      </c>
      <c r="Z26" s="18" t="str">
        <f>HLOOKUP(AA26,$L26:$U134,ROW(N$118)-ROW(Z26)+1,0)</f>
        <v>HB</v>
      </c>
      <c r="AA26" s="19">
        <f t="shared" si="8"/>
        <v>17.520108306124076</v>
      </c>
    </row>
    <row r="27" spans="1:27" x14ac:dyDescent="0.35">
      <c r="A27" t="str">
        <f>'[1]Studierende, Prüfungen'!A46</f>
        <v>2021/22</v>
      </c>
      <c r="B27" s="3">
        <f>'[1]Studierende, Prüfungen'!B46</f>
        <v>18.750123642406376</v>
      </c>
      <c r="C27" s="3">
        <f>'[1]Studierende, Prüfungen'!C46</f>
        <v>10.732568854305313</v>
      </c>
      <c r="D27" s="3">
        <f>'[1]Studierende, Prüfungen'!D46</f>
        <v>17.269553731484102</v>
      </c>
      <c r="E27" s="3">
        <f>'[1]Studierende, Prüfungen'!E46</f>
        <v>17.18986556737136</v>
      </c>
      <c r="F27" s="3">
        <f>'[1]Studierende, Prüfungen'!F46</f>
        <v>17.343065986585806</v>
      </c>
      <c r="G27" s="3">
        <f>'[1]Studierende, Prüfungen'!G46</f>
        <v>22.997727565915476</v>
      </c>
      <c r="H27" s="14">
        <f>'[1]Studierende, Prüfungen'!H46</f>
        <v>19.2091459501688</v>
      </c>
      <c r="I27" s="3">
        <f>'[1]Studierende, Prüfungen'!I46</f>
        <v>16.665833966185701</v>
      </c>
      <c r="J27" s="3">
        <f>'[1]Studierende, Prüfungen'!J46</f>
        <v>14.875078948670604</v>
      </c>
      <c r="K27" s="3">
        <f>'[1]Studierende, Prüfungen'!K46</f>
        <v>14.18286296588365</v>
      </c>
      <c r="L27" s="3">
        <f>'[1]Studierende, Prüfungen'!L46</f>
        <v>13.15475593307249</v>
      </c>
      <c r="M27" s="3">
        <f>'[1]Studierende, Prüfungen'!M46</f>
        <v>16.764105545727823</v>
      </c>
      <c r="N27" s="3">
        <f>'[1]Studierende, Prüfungen'!N46</f>
        <v>18.126403593198589</v>
      </c>
      <c r="O27" s="3">
        <f>'[1]Studierende, Prüfungen'!O46</f>
        <v>13.281753707285624</v>
      </c>
      <c r="P27" s="3">
        <f>'[1]Studierende, Prüfungen'!P46</f>
        <v>15.162182836743938</v>
      </c>
      <c r="Q27" s="3">
        <f>'[1]Studierende, Prüfungen'!Q46</f>
        <v>12.821136111575331</v>
      </c>
      <c r="R27" s="3">
        <f>'[1]Studierende, Prüfungen'!R46</f>
        <v>13.719042854433566</v>
      </c>
      <c r="S27" s="3">
        <f>'[1]Studierende, Prüfungen'!S46</f>
        <v>14.121096976705767</v>
      </c>
      <c r="T27" s="3">
        <f>'[1]Studierende, Prüfungen'!T46</f>
        <v>15.965964394486484</v>
      </c>
      <c r="U27" s="3">
        <f>'[1]Studierende, Prüfungen'!U46</f>
        <v>8.2909543789938773</v>
      </c>
      <c r="V27" s="3">
        <f>'[1]Studierende, Prüfungen'!V46</f>
        <v>15.062619276265371</v>
      </c>
      <c r="W27" s="11"/>
      <c r="X27" s="18" t="str">
        <f>HLOOKUP(Y27,$L27:$U135,ROW(L$118)-ROW(X27)+1,0)</f>
        <v>SH</v>
      </c>
      <c r="Y27" s="19">
        <f t="shared" si="7"/>
        <v>8.2909543789938773</v>
      </c>
      <c r="Z27" s="18" t="str">
        <f>HLOOKUP(AA27,$L27:$U135,ROW(N$118)-ROW(Z27)+1,0)</f>
        <v>HB</v>
      </c>
      <c r="AA27" s="19">
        <f t="shared" si="8"/>
        <v>18.126403593198589</v>
      </c>
    </row>
    <row r="28" spans="1:27" x14ac:dyDescent="0.35">
      <c r="A28" t="str">
        <f>'[1]Studierende, Prüfungen'!A47</f>
        <v>2022/23</v>
      </c>
      <c r="B28" s="3">
        <f>'[1]Studierende, Prüfungen'!B47</f>
        <v>21.498403632974401</v>
      </c>
      <c r="C28" s="3">
        <f>'[1]Studierende, Prüfungen'!C47</f>
        <v>10.863168858221586</v>
      </c>
      <c r="D28" s="3">
        <f>'[1]Studierende, Prüfungen'!D47</f>
        <v>17.679726421474768</v>
      </c>
      <c r="E28" s="3">
        <f>'[1]Studierende, Prüfungen'!E47</f>
        <v>17.933422469059618</v>
      </c>
      <c r="F28" s="3">
        <f>'[1]Studierende, Prüfungen'!F47</f>
        <v>18.390262893674571</v>
      </c>
      <c r="G28" s="3">
        <f>'[1]Studierende, Prüfungen'!G47</f>
        <v>23.086386136206713</v>
      </c>
      <c r="H28" s="14">
        <f>'[1]Studierende, Prüfungen'!H47</f>
        <v>19.835573715481335</v>
      </c>
      <c r="I28" s="3">
        <f>'[1]Studierende, Prüfungen'!I47</f>
        <v>17.614104574815919</v>
      </c>
      <c r="J28" s="3">
        <f>'[1]Studierende, Prüfungen'!J47</f>
        <v>15.500270241863515</v>
      </c>
      <c r="K28" s="3">
        <f>'[1]Studierende, Prüfungen'!K47</f>
        <v>14.832016153108441</v>
      </c>
      <c r="L28" s="3">
        <f>'[1]Studierende, Prüfungen'!L47</f>
        <v>13.576489876587575</v>
      </c>
      <c r="M28" s="3">
        <f>'[1]Studierende, Prüfungen'!M47</f>
        <v>18.284442836648175</v>
      </c>
      <c r="N28" s="3">
        <f>'[1]Studierende, Prüfungen'!N47</f>
        <v>18.748671061024876</v>
      </c>
      <c r="O28" s="3">
        <f>'[1]Studierende, Prüfungen'!O47</f>
        <v>13.899727045899827</v>
      </c>
      <c r="P28" s="3">
        <f>'[1]Studierende, Prüfungen'!P47</f>
        <v>15.868642083242266</v>
      </c>
      <c r="Q28" s="3">
        <f>'[1]Studierende, Prüfungen'!Q47</f>
        <v>13.0613156772346</v>
      </c>
      <c r="R28" s="3">
        <f>'[1]Studierende, Prüfungen'!R47</f>
        <v>14.107166653340798</v>
      </c>
      <c r="S28" s="3">
        <f>'[1]Studierende, Prüfungen'!S47</f>
        <v>14.845672682526661</v>
      </c>
      <c r="T28" s="3">
        <f>'[1]Studierende, Prüfungen'!T47</f>
        <v>16.570104287369642</v>
      </c>
      <c r="U28" s="3">
        <f>'[1]Studierende, Prüfungen'!U47</f>
        <v>8.6221496401137117</v>
      </c>
      <c r="V28" s="3">
        <f>'[1]Studierende, Prüfungen'!V47</f>
        <v>15.724171136207096</v>
      </c>
      <c r="W28" s="11"/>
      <c r="X28" s="18" t="str">
        <f>HLOOKUP(Y28,$L28:$U136,ROW(L$118)-ROW(X28)+1,0)</f>
        <v>SH</v>
      </c>
      <c r="Y28" s="19">
        <f t="shared" si="7"/>
        <v>8.6221496401137117</v>
      </c>
      <c r="Z28" s="18" t="str">
        <f>HLOOKUP(AA28,$L28:$U136,ROW(N$118)-ROW(Z28)+1,0)</f>
        <v>HB</v>
      </c>
      <c r="AA28" s="19">
        <f t="shared" si="8"/>
        <v>18.748671061024876</v>
      </c>
    </row>
    <row r="29" spans="1:27" x14ac:dyDescent="0.35">
      <c r="A29" t="str">
        <f>'[1]Studierende, Prüfungen'!A48</f>
        <v>2023/24</v>
      </c>
      <c r="B29" s="3">
        <f>'[1]Studierende, Prüfungen'!B48</f>
        <v>23.393176342581796</v>
      </c>
      <c r="C29" s="3">
        <f>'[1]Studierende, Prüfungen'!C48</f>
        <v>10.821589286195469</v>
      </c>
      <c r="D29" s="3">
        <f>'[1]Studierende, Prüfungen'!D48</f>
        <v>18.642775079890711</v>
      </c>
      <c r="E29" s="3">
        <f>'[1]Studierende, Prüfungen'!E48</f>
        <v>18.973706980275821</v>
      </c>
      <c r="F29" s="3">
        <f>'[1]Studierende, Prüfungen'!F48</f>
        <v>18.767512816787395</v>
      </c>
      <c r="G29" s="3">
        <f>'[1]Studierende, Prüfungen'!G48</f>
        <v>24.011444610260618</v>
      </c>
      <c r="H29" s="14">
        <f>'[1]Studierende, Prüfungen'!H48</f>
        <v>20.776474263719276</v>
      </c>
      <c r="I29" s="3">
        <f>'[1]Studierende, Prüfungen'!I48</f>
        <v>18.572034697341127</v>
      </c>
      <c r="J29" s="3">
        <f>'[1]Studierende, Prüfungen'!J48</f>
        <v>16.159040818836797</v>
      </c>
      <c r="K29" s="3">
        <f>'[1]Studierende, Prüfungen'!K48</f>
        <v>15.46124292951715</v>
      </c>
      <c r="L29" s="3">
        <f>'[1]Studierende, Prüfungen'!L48</f>
        <v>13.711094733261522</v>
      </c>
      <c r="M29" s="3">
        <f>'[1]Studierende, Prüfungen'!M48</f>
        <v>19.728226326965999</v>
      </c>
      <c r="N29" s="3">
        <f>'[1]Studierende, Prüfungen'!N48</f>
        <v>19.368684848969579</v>
      </c>
      <c r="O29" s="3">
        <f>'[1]Studierende, Prüfungen'!O48</f>
        <v>14.142447466836606</v>
      </c>
      <c r="P29" s="3">
        <f>'[1]Studierende, Prüfungen'!P48</f>
        <v>16.633006229895354</v>
      </c>
      <c r="Q29" s="3">
        <f>'[1]Studierende, Prüfungen'!Q48</f>
        <v>13.573085239498855</v>
      </c>
      <c r="R29" s="3">
        <f>'[1]Studierende, Prüfungen'!R48</f>
        <v>14.576656457226905</v>
      </c>
      <c r="S29" s="3">
        <f>'[1]Studierende, Prüfungen'!S48</f>
        <v>15.138160817414484</v>
      </c>
      <c r="T29" s="3">
        <f>'[1]Studierende, Prüfungen'!T48</f>
        <v>17.167086866834747</v>
      </c>
      <c r="U29" s="3">
        <f>'[1]Studierende, Prüfungen'!U48</f>
        <v>9.0411514291506183</v>
      </c>
      <c r="V29" s="3">
        <f>'[1]Studierende, Prüfungen'!V48</f>
        <v>16.417121332227421</v>
      </c>
      <c r="W29" s="11"/>
      <c r="X29" s="18" t="str">
        <f>HLOOKUP(Y29,$L29:$U137,ROW(L$118)-ROW(X29)+1,0)</f>
        <v>SH</v>
      </c>
      <c r="Y29" s="19">
        <f t="shared" si="7"/>
        <v>9.0411514291506183</v>
      </c>
      <c r="Z29" s="18" t="str">
        <f>HLOOKUP(AA29,$L29:$U137,ROW(N$118)-ROW(Z29)+1,0)</f>
        <v>BY</v>
      </c>
      <c r="AA29" s="19">
        <f t="shared" si="8"/>
        <v>19.728226326965999</v>
      </c>
    </row>
    <row r="30" spans="1:27" x14ac:dyDescent="0.35">
      <c r="A30" t="str">
        <f>'[1]Studierende, Prüfungen'!A49</f>
        <v>2024/25</v>
      </c>
      <c r="B30" s="3">
        <f>'[1]Studierende, Prüfungen'!B49</f>
        <v>26.152911469309487</v>
      </c>
      <c r="C30" s="3">
        <f>'[1]Studierende, Prüfungen'!C49</f>
        <v>10.697829345472714</v>
      </c>
      <c r="D30" s="3">
        <f>'[1]Studierende, Prüfungen'!D49</f>
        <v>19.456389687023933</v>
      </c>
      <c r="E30" s="3">
        <f>'[1]Studierende, Prüfungen'!E49</f>
        <v>20.067429172180027</v>
      </c>
      <c r="F30" s="3">
        <f>'[1]Studierende, Prüfungen'!F49</f>
        <v>20.910946670068896</v>
      </c>
      <c r="G30" s="3">
        <f>'[1]Studierende, Prüfungen'!G49</f>
        <v>24.794873837452453</v>
      </c>
      <c r="H30" s="14">
        <f>'[1]Studierende, Prüfungen'!H49</f>
        <v>21.901667137609493</v>
      </c>
      <c r="I30" s="3">
        <f>'[1]Studierende, Prüfungen'!I49</f>
        <v>19.929194047683701</v>
      </c>
      <c r="J30" s="3">
        <f>'[1]Studierende, Prüfungen'!J49</f>
        <v>16.919095769079327</v>
      </c>
      <c r="K30" s="3">
        <f>'[1]Studierende, Prüfungen'!K49</f>
        <v>16.219983576982671</v>
      </c>
      <c r="L30" s="3">
        <f>'[1]Studierende, Prüfungen'!L49</f>
        <v>13.948323260813092</v>
      </c>
      <c r="M30" s="3">
        <f>'[1]Studierende, Prüfungen'!M49</f>
        <v>20.796113423580678</v>
      </c>
      <c r="N30" s="3">
        <f>'[1]Studierende, Prüfungen'!N49</f>
        <v>20.523412376794166</v>
      </c>
      <c r="O30" s="3">
        <f>'[1]Studierende, Prüfungen'!O49</f>
        <v>14.869860865833731</v>
      </c>
      <c r="P30" s="3">
        <f>'[1]Studierende, Prüfungen'!P49</f>
        <v>17.603350833405056</v>
      </c>
      <c r="Q30" s="3">
        <f>'[1]Studierende, Prüfungen'!Q49</f>
        <v>14.425642746432738</v>
      </c>
      <c r="R30" s="3">
        <f>'[1]Studierende, Prüfungen'!R49</f>
        <v>15.237312460701688</v>
      </c>
      <c r="S30" s="3">
        <f>'[1]Studierende, Prüfungen'!S49</f>
        <v>15.801317383817862</v>
      </c>
      <c r="T30" s="3">
        <f>'[1]Studierende, Prüfungen'!T49</f>
        <v>18.568112236315311</v>
      </c>
      <c r="U30" s="3">
        <f>'[1]Studierende, Prüfungen'!U49</f>
        <v>9.7354716440254165</v>
      </c>
      <c r="V30" s="3">
        <f>'[1]Studierende, Prüfungen'!V49</f>
        <v>100.66874826422753</v>
      </c>
      <c r="W30" s="11"/>
      <c r="X30" s="18"/>
      <c r="Y30" s="19"/>
      <c r="Z30" s="18"/>
      <c r="AA30" s="19"/>
    </row>
    <row r="31" spans="1:27" x14ac:dyDescent="0.35">
      <c r="A31" t="s">
        <v>853</v>
      </c>
      <c r="B31" s="3"/>
      <c r="C31" s="3"/>
      <c r="D31" s="3"/>
      <c r="E31" s="3"/>
      <c r="F31" s="3"/>
      <c r="G31" s="3"/>
      <c r="H31" s="14"/>
      <c r="I31" s="3"/>
      <c r="J31" s="3"/>
      <c r="K31" s="3"/>
      <c r="L31" s="3"/>
      <c r="M31" s="3"/>
      <c r="N31" s="3"/>
      <c r="O31" s="3"/>
      <c r="P31" s="3"/>
      <c r="Q31" s="3"/>
      <c r="R31" s="3"/>
      <c r="S31" s="3"/>
      <c r="T31" s="3"/>
      <c r="U31" s="3"/>
      <c r="V31" s="3"/>
      <c r="W31" s="11"/>
      <c r="X31" s="18"/>
      <c r="Y31" s="19"/>
      <c r="Z31" s="18"/>
      <c r="AA31" s="19"/>
    </row>
    <row r="32" spans="1:27" x14ac:dyDescent="0.35">
      <c r="B32" s="3"/>
      <c r="C32" s="3"/>
      <c r="D32" s="3"/>
      <c r="E32" s="3"/>
      <c r="F32" s="3"/>
      <c r="G32" s="3"/>
      <c r="H32" s="14"/>
      <c r="I32" s="3"/>
      <c r="J32" s="3"/>
      <c r="K32" s="3"/>
      <c r="L32" s="3"/>
      <c r="M32" s="3"/>
      <c r="N32" s="3"/>
      <c r="O32" s="3"/>
      <c r="P32" s="3"/>
      <c r="Q32" s="3"/>
      <c r="R32" s="3"/>
      <c r="S32" s="3"/>
      <c r="T32" s="3"/>
      <c r="U32" s="3"/>
      <c r="V32" s="3"/>
      <c r="W32" s="11"/>
      <c r="X32" s="11"/>
      <c r="Y32" s="11"/>
      <c r="Z32" s="11"/>
      <c r="AA32" s="11"/>
    </row>
    <row r="33" spans="1:27" x14ac:dyDescent="0.35">
      <c r="B33" s="3"/>
      <c r="C33" s="3"/>
      <c r="D33" s="3"/>
      <c r="E33" s="3"/>
      <c r="F33" s="3"/>
      <c r="G33" s="3"/>
      <c r="H33" s="14"/>
      <c r="I33" s="3"/>
      <c r="J33" s="3"/>
      <c r="K33" s="3"/>
      <c r="L33" s="3"/>
      <c r="M33" s="3"/>
      <c r="N33" s="3"/>
      <c r="O33" s="3"/>
      <c r="P33" s="3"/>
      <c r="Q33" s="3"/>
      <c r="R33" s="3"/>
      <c r="S33" s="3"/>
      <c r="T33" s="3"/>
      <c r="U33" s="3"/>
      <c r="V33" s="3"/>
      <c r="W33" s="11"/>
      <c r="X33" s="11"/>
      <c r="Y33" s="11"/>
      <c r="Z33" s="11"/>
      <c r="AA33" s="11"/>
    </row>
    <row r="34" spans="1:27" x14ac:dyDescent="0.35">
      <c r="A34" s="4" t="s">
        <v>506</v>
      </c>
      <c r="B34" s="3"/>
      <c r="C34" s="3"/>
      <c r="D34" s="3"/>
      <c r="E34" s="3"/>
      <c r="F34" s="3"/>
      <c r="G34" s="3"/>
      <c r="H34" s="14"/>
      <c r="I34" s="3"/>
      <c r="J34" s="3"/>
      <c r="K34" s="3"/>
      <c r="L34" s="3"/>
      <c r="M34" s="3"/>
      <c r="N34" s="3"/>
      <c r="O34" s="3"/>
      <c r="P34" s="3"/>
      <c r="Q34" s="3"/>
      <c r="R34" s="3"/>
      <c r="S34" s="3"/>
      <c r="T34" s="3"/>
      <c r="U34" s="3"/>
      <c r="V34" s="3"/>
      <c r="W34" s="11"/>
      <c r="X34" s="11"/>
      <c r="Y34" s="11"/>
      <c r="Z34" s="11"/>
      <c r="AA34" s="11"/>
    </row>
    <row r="35" spans="1:27" x14ac:dyDescent="0.35">
      <c r="A35" t="str">
        <f>'[1]Studierende, Prüfungen'!A52</f>
        <v>2019/20</v>
      </c>
      <c r="B35" s="3">
        <f>'[1]Studierende, Prüfungen'!B52</f>
        <v>24.768518518518519</v>
      </c>
      <c r="C35" s="3">
        <f>'[1]Studierende, Prüfungen'!C52</f>
        <v>18.658182103857335</v>
      </c>
      <c r="D35" s="3">
        <f>'[1]Studierende, Prüfungen'!D52</f>
        <v>23.209454340815132</v>
      </c>
      <c r="E35" s="3">
        <f>'[1]Studierende, Prüfungen'!E52</f>
        <v>27.015985790408525</v>
      </c>
      <c r="F35" s="3">
        <f>'[1]Studierende, Prüfungen'!F52</f>
        <v>26.244063596944045</v>
      </c>
      <c r="G35" s="3">
        <f>'[1]Studierende, Prüfungen'!G52</f>
        <v>24.229529518208551</v>
      </c>
      <c r="H35" s="14">
        <f>'[1]Studierende, Prüfungen'!H52</f>
        <v>24.0996253030637</v>
      </c>
      <c r="I35" s="3">
        <f>'[1]Studierende, Prüfungen'!I52</f>
        <v>24.016651014953403</v>
      </c>
      <c r="J35" s="3">
        <f>'[1]Studierende, Prüfungen'!J52</f>
        <v>18.112533237922538</v>
      </c>
      <c r="K35" s="3">
        <f>'[1]Studierende, Prüfungen'!K52</f>
        <v>17.63865159679327</v>
      </c>
      <c r="L35" s="3">
        <f>'[1]Studierende, Prüfungen'!L52</f>
        <v>15.285805595837829</v>
      </c>
      <c r="M35" s="3">
        <f>'[1]Studierende, Prüfungen'!M52</f>
        <v>18.795772062375608</v>
      </c>
      <c r="N35" s="3">
        <f>'[1]Studierende, Prüfungen'!N52</f>
        <v>24.396406513194833</v>
      </c>
      <c r="O35" s="3">
        <f>'[1]Studierende, Prüfungen'!O52</f>
        <v>18.747548699176363</v>
      </c>
      <c r="P35" s="3">
        <f>'[1]Studierende, Prüfungen'!P52</f>
        <v>18.202655322785855</v>
      </c>
      <c r="Q35" s="3">
        <f>'[1]Studierende, Prüfungen'!Q52</f>
        <v>17.880547390738688</v>
      </c>
      <c r="R35" s="3">
        <f>'[1]Studierende, Prüfungen'!R52</f>
        <v>17.594476156595139</v>
      </c>
      <c r="S35" s="3">
        <f>'[1]Studierende, Prüfungen'!S52</f>
        <v>18.949321030226642</v>
      </c>
      <c r="T35" s="3">
        <f>'[1]Studierende, Prüfungen'!T52</f>
        <v>26.790710688304419</v>
      </c>
      <c r="U35" s="3">
        <f>'[1]Studierende, Prüfungen'!U52</f>
        <v>11.03657217052586</v>
      </c>
      <c r="V35" s="3">
        <f>'[1]Studierende, Prüfungen'!V52</f>
        <v>18.709892559567315</v>
      </c>
      <c r="W35" s="11"/>
      <c r="X35" s="18" t="str">
        <f>HLOOKUP(Y35,$L35:$U140,ROW(L$118)-ROW(X35)+1,0)</f>
        <v>SH</v>
      </c>
      <c r="Y35" s="19">
        <f t="shared" ref="Y35:Y39" si="9">MIN(L35:U35)</f>
        <v>11.03657217052586</v>
      </c>
      <c r="Z35" s="18" t="str">
        <f>HLOOKUP(AA35,$L35:$U140,ROW(N$118)-ROW(Z35)+1,0)</f>
        <v>SL</v>
      </c>
      <c r="AA35" s="19">
        <f t="shared" ref="AA35:AA39" si="10">MAX(L35:U35)</f>
        <v>26.790710688304419</v>
      </c>
    </row>
    <row r="36" spans="1:27" x14ac:dyDescent="0.35">
      <c r="A36" t="str">
        <f>'[1]Studierende, Prüfungen'!A53</f>
        <v>2020/21</v>
      </c>
      <c r="B36" s="3">
        <f>'[1]Studierende, Prüfungen'!B53</f>
        <v>25.572139303482587</v>
      </c>
      <c r="C36" s="3">
        <f>'[1]Studierende, Prüfungen'!C53</f>
        <v>18.613448621940861</v>
      </c>
      <c r="D36" s="3">
        <f>'[1]Studierende, Prüfungen'!D53</f>
        <v>23.719448777951119</v>
      </c>
      <c r="E36" s="3">
        <f>'[1]Studierende, Prüfungen'!E53</f>
        <v>28.38448447861041</v>
      </c>
      <c r="F36" s="3">
        <f>'[1]Studierende, Prüfungen'!F53</f>
        <v>27.051824964710626</v>
      </c>
      <c r="G36" s="3">
        <f>'[1]Studierende, Prüfungen'!G53</f>
        <v>24.799094352280189</v>
      </c>
      <c r="H36" s="14">
        <f>'[1]Studierende, Prüfungen'!H53</f>
        <v>24.735176703174609</v>
      </c>
      <c r="I36" s="3">
        <f>'[1]Studierende, Prüfungen'!I53</f>
        <v>24.694365619032322</v>
      </c>
      <c r="J36" s="3">
        <f>'[1]Studierende, Prüfungen'!J53</f>
        <v>18.740222230118324</v>
      </c>
      <c r="K36" s="3">
        <f>'[1]Studierende, Prüfungen'!K53</f>
        <v>18.265634989446767</v>
      </c>
      <c r="L36" s="3">
        <f>'[1]Studierende, Prüfungen'!L53</f>
        <v>14.59401151525978</v>
      </c>
      <c r="M36" s="3">
        <f>'[1]Studierende, Prüfungen'!M53</f>
        <v>20.031323414252153</v>
      </c>
      <c r="N36" s="3">
        <f>'[1]Studierende, Prüfungen'!N53</f>
        <v>26.090004205804007</v>
      </c>
      <c r="O36" s="3">
        <f>'[1]Studierende, Prüfungen'!O53</f>
        <v>18.664448072334547</v>
      </c>
      <c r="P36" s="3">
        <f>'[1]Studierende, Prüfungen'!P53</f>
        <v>18.521916511316945</v>
      </c>
      <c r="Q36" s="3">
        <f>'[1]Studierende, Prüfungen'!Q53</f>
        <v>18.771048963126535</v>
      </c>
      <c r="R36" s="3">
        <f>'[1]Studierende, Prüfungen'!R53</f>
        <v>18.543039855475627</v>
      </c>
      <c r="S36" s="3">
        <f>'[1]Studierende, Prüfungen'!S53</f>
        <v>20.234666414844892</v>
      </c>
      <c r="T36" s="3">
        <f>'[1]Studierende, Prüfungen'!T53</f>
        <v>27.332782824112307</v>
      </c>
      <c r="U36" s="3">
        <f>'[1]Studierende, Prüfungen'!U53</f>
        <v>10.894842199412242</v>
      </c>
      <c r="V36" s="3">
        <f>'[1]Studierende, Prüfungen'!V53</f>
        <v>19.348414012872386</v>
      </c>
      <c r="W36" s="11"/>
      <c r="X36" s="18" t="str">
        <f>HLOOKUP(Y36,$L36:$U141,ROW(L$118)-ROW(X36)+1,0)</f>
        <v>SH</v>
      </c>
      <c r="Y36" s="19">
        <f t="shared" si="9"/>
        <v>10.894842199412242</v>
      </c>
      <c r="Z36" s="18" t="str">
        <f>HLOOKUP(AA36,$L36:$U141,ROW(N$118)-ROW(Z36)+1,0)</f>
        <v>SL</v>
      </c>
      <c r="AA36" s="19">
        <f t="shared" si="10"/>
        <v>27.332782824112307</v>
      </c>
    </row>
    <row r="37" spans="1:27" x14ac:dyDescent="0.35">
      <c r="A37" t="str">
        <f>'[1]Studierende, Prüfungen'!A54</f>
        <v>2021/22</v>
      </c>
      <c r="B37" s="3">
        <f>'[1]Studierende, Prüfungen'!B54</f>
        <v>27.990415924310376</v>
      </c>
      <c r="C37" s="3">
        <f>'[1]Studierende, Prüfungen'!C54</f>
        <v>18.948504471168668</v>
      </c>
      <c r="D37" s="3">
        <f>'[1]Studierende, Prüfungen'!D54</f>
        <v>24.789633873422254</v>
      </c>
      <c r="E37" s="3">
        <f>'[1]Studierende, Prüfungen'!E54</f>
        <v>31.512605042016805</v>
      </c>
      <c r="F37" s="3">
        <f>'[1]Studierende, Prüfungen'!F54</f>
        <v>28.685032661175804</v>
      </c>
      <c r="G37" s="3">
        <f>'[1]Studierende, Prüfungen'!G54</f>
        <v>26.43026718447668</v>
      </c>
      <c r="H37" s="14">
        <f>'[1]Studierende, Prüfungen'!H54</f>
        <v>26.359418884351665</v>
      </c>
      <c r="I37" s="3">
        <f>'[1]Studierende, Prüfungen'!I54</f>
        <v>26.31276965822585</v>
      </c>
      <c r="J37" s="3">
        <f>'[1]Studierende, Prüfungen'!J54</f>
        <v>19.9913589896411</v>
      </c>
      <c r="K37" s="3">
        <f>'[1]Studierende, Prüfungen'!K54</f>
        <v>19.468226369487681</v>
      </c>
      <c r="L37" s="3">
        <f>'[1]Studierende, Prüfungen'!L54</f>
        <v>14.839665082851988</v>
      </c>
      <c r="M37" s="3">
        <f>'[1]Studierende, Prüfungen'!M54</f>
        <v>22.609456658018544</v>
      </c>
      <c r="N37" s="3">
        <f>'[1]Studierende, Prüfungen'!N54</f>
        <v>27.104208416833668</v>
      </c>
      <c r="O37" s="3">
        <f>'[1]Studierende, Prüfungen'!O54</f>
        <v>20.181211546114053</v>
      </c>
      <c r="P37" s="3">
        <f>'[1]Studierende, Prüfungen'!P54</f>
        <v>19.241524997485161</v>
      </c>
      <c r="Q37" s="3">
        <f>'[1]Studierende, Prüfungen'!Q54</f>
        <v>19.548107021860385</v>
      </c>
      <c r="R37" s="3">
        <f>'[1]Studierende, Prüfungen'!R54</f>
        <v>19.693230852211435</v>
      </c>
      <c r="S37" s="3">
        <f>'[1]Studierende, Prüfungen'!S54</f>
        <v>21.323179438362686</v>
      </c>
      <c r="T37" s="3">
        <f>'[1]Studierende, Prüfungen'!T54</f>
        <v>29.919386811153693</v>
      </c>
      <c r="U37" s="3">
        <f>'[1]Studierende, Prüfungen'!U54</f>
        <v>11.610231009009778</v>
      </c>
      <c r="V37" s="3">
        <f>'[1]Studierende, Prüfungen'!V54</f>
        <v>20.638862935593096</v>
      </c>
      <c r="W37" s="11"/>
      <c r="X37" s="18" t="str">
        <f>HLOOKUP(Y37,$L37:$U142,ROW(L$118)-ROW(X37)+1,0)</f>
        <v>SH</v>
      </c>
      <c r="Y37" s="19">
        <f t="shared" si="9"/>
        <v>11.610231009009778</v>
      </c>
      <c r="Z37" s="18" t="str">
        <f>HLOOKUP(AA37,$L37:$U142,ROW(N$118)-ROW(Z37)+1,0)</f>
        <v>SL</v>
      </c>
      <c r="AA37" s="19">
        <f t="shared" si="10"/>
        <v>29.919386811153693</v>
      </c>
    </row>
    <row r="38" spans="1:27" x14ac:dyDescent="0.35">
      <c r="A38" t="str">
        <f>'[1]Studierende, Prüfungen'!A55</f>
        <v>2022/23</v>
      </c>
      <c r="B38" s="3">
        <f>'[1]Studierende, Prüfungen'!B55</f>
        <v>32.316848693091174</v>
      </c>
      <c r="C38" s="3">
        <f>'[1]Studierende, Prüfungen'!C55</f>
        <v>19.267056530214425</v>
      </c>
      <c r="D38" s="3">
        <f>'[1]Studierende, Prüfungen'!D55</f>
        <v>25.973906228389655</v>
      </c>
      <c r="E38" s="3">
        <f>'[1]Studierende, Prüfungen'!E55</f>
        <v>34.066621191450658</v>
      </c>
      <c r="F38" s="3">
        <f>'[1]Studierende, Prüfungen'!F55</f>
        <v>30.39957660756814</v>
      </c>
      <c r="G38" s="3">
        <f>'[1]Studierende, Prüfungen'!G55</f>
        <v>27.29904068805822</v>
      </c>
      <c r="H38" s="14">
        <f>'[1]Studierende, Prüfungen'!H55</f>
        <v>27.843938659498523</v>
      </c>
      <c r="I38" s="3">
        <f>'[1]Studierende, Prüfungen'!I55</f>
        <v>28.206657369348211</v>
      </c>
      <c r="J38" s="3">
        <f>'[1]Studierende, Prüfungen'!J55</f>
        <v>21.121080174002927</v>
      </c>
      <c r="K38" s="3">
        <f>'[1]Studierende, Prüfungen'!K55</f>
        <v>20.613634871288607</v>
      </c>
      <c r="L38" s="3">
        <f>'[1]Studierende, Prüfungen'!L55</f>
        <v>15.349110560038989</v>
      </c>
      <c r="M38" s="3">
        <f>'[1]Studierende, Prüfungen'!M55</f>
        <v>25.410966883519016</v>
      </c>
      <c r="N38" s="3">
        <f>'[1]Studierende, Prüfungen'!N55</f>
        <v>28.900620674894771</v>
      </c>
      <c r="O38" s="3">
        <f>'[1]Studierende, Prüfungen'!O55</f>
        <v>21.267189072171234</v>
      </c>
      <c r="P38" s="3">
        <f>'[1]Studierende, Prüfungen'!P55</f>
        <v>19.838305222304307</v>
      </c>
      <c r="Q38" s="3">
        <f>'[1]Studierende, Prüfungen'!Q55</f>
        <v>19.951945538276714</v>
      </c>
      <c r="R38" s="3">
        <f>'[1]Studierende, Prüfungen'!R55</f>
        <v>20.56293872163134</v>
      </c>
      <c r="S38" s="3">
        <f>'[1]Studierende, Prüfungen'!S55</f>
        <v>22.2729269364049</v>
      </c>
      <c r="T38" s="3">
        <f>'[1]Studierende, Prüfungen'!T55</f>
        <v>31.93411264612115</v>
      </c>
      <c r="U38" s="3">
        <f>'[1]Studierende, Prüfungen'!U55</f>
        <v>12.085520419920623</v>
      </c>
      <c r="V38" s="3">
        <f>'[1]Studierende, Prüfungen'!V55</f>
        <v>21.846327798219072</v>
      </c>
      <c r="W38" s="11"/>
      <c r="X38" s="18" t="str">
        <f>HLOOKUP(Y38,$L38:$U143,ROW(L$118)-ROW(X38)+1,0)</f>
        <v>SH</v>
      </c>
      <c r="Y38" s="19">
        <f t="shared" si="9"/>
        <v>12.085520419920623</v>
      </c>
      <c r="Z38" s="18" t="str">
        <f>HLOOKUP(AA38,$L38:$U143,ROW(N$118)-ROW(Z38)+1,0)</f>
        <v>SL</v>
      </c>
      <c r="AA38" s="19">
        <f t="shared" si="10"/>
        <v>31.93411264612115</v>
      </c>
    </row>
    <row r="39" spans="1:27" x14ac:dyDescent="0.35">
      <c r="A39" t="str">
        <f>'[1]Studierende, Prüfungen'!A56</f>
        <v>2023/24</v>
      </c>
      <c r="B39" s="3">
        <f>'[1]Studierende, Prüfungen'!B56</f>
        <v>36.019090398652445</v>
      </c>
      <c r="C39" s="3">
        <f>'[1]Studierende, Prüfungen'!C56</f>
        <v>19.144602851323828</v>
      </c>
      <c r="D39" s="3">
        <f>'[1]Studierende, Prüfungen'!D56</f>
        <v>28.016244038343487</v>
      </c>
      <c r="E39" s="3">
        <f>'[1]Studierende, Prüfungen'!E56</f>
        <v>35.995636196600827</v>
      </c>
      <c r="F39" s="3">
        <f>'[1]Studierende, Prüfungen'!F56</f>
        <v>31.290077165525489</v>
      </c>
      <c r="G39" s="3">
        <f>'[1]Studierende, Prüfungen'!G56</f>
        <v>27.952920225938392</v>
      </c>
      <c r="H39" s="14">
        <f>'[1]Studierende, Prüfungen'!H56</f>
        <v>29.283592860909874</v>
      </c>
      <c r="I39" s="3">
        <f>'[1]Studierende, Prüfungen'!I56</f>
        <v>30.167102358277063</v>
      </c>
      <c r="J39" s="3">
        <f>'[1]Studierende, Prüfungen'!J56</f>
        <v>22.406041807147673</v>
      </c>
      <c r="K39" s="3">
        <f>'[1]Studierende, Prüfungen'!K56</f>
        <v>21.939726104302121</v>
      </c>
      <c r="L39" s="3">
        <f>'[1]Studierende, Prüfungen'!L56</f>
        <v>15.63149388132071</v>
      </c>
      <c r="M39" s="3">
        <f>'[1]Studierende, Prüfungen'!M56</f>
        <v>27.893587813034827</v>
      </c>
      <c r="N39" s="3">
        <f>'[1]Studierende, Prüfungen'!N56</f>
        <v>30.13866820742453</v>
      </c>
      <c r="O39" s="3">
        <f>'[1]Studierende, Prüfungen'!O56</f>
        <v>21.864912226765458</v>
      </c>
      <c r="P39" s="3">
        <f>'[1]Studierende, Prüfungen'!P56</f>
        <v>20.966097793561538</v>
      </c>
      <c r="Q39" s="3">
        <f>'[1]Studierende, Prüfungen'!Q56</f>
        <v>20.754873841293595</v>
      </c>
      <c r="R39" s="3">
        <f>'[1]Studierende, Prüfungen'!R56</f>
        <v>22.023438680827688</v>
      </c>
      <c r="S39" s="3">
        <f>'[1]Studierende, Prüfungen'!S56</f>
        <v>22.76243647197256</v>
      </c>
      <c r="T39" s="3">
        <f>'[1]Studierende, Prüfungen'!T56</f>
        <v>34.955576183530034</v>
      </c>
      <c r="U39" s="3">
        <f>'[1]Studierende, Prüfungen'!U56</f>
        <v>13.029388262452276</v>
      </c>
      <c r="V39" s="3">
        <f>'[1]Studierende, Prüfungen'!V56</f>
        <v>23.217715228589203</v>
      </c>
      <c r="W39" s="11"/>
      <c r="X39" s="18" t="str">
        <f>HLOOKUP(Y39,$L39:$U144,ROW(L$118)-ROW(X39)+1,0)</f>
        <v>SH</v>
      </c>
      <c r="Y39" s="19">
        <f t="shared" si="9"/>
        <v>13.029388262452276</v>
      </c>
      <c r="Z39" s="18" t="str">
        <f>HLOOKUP(AA39,$L39:$U144,ROW(N$118)-ROW(Z39)+1,0)</f>
        <v>SL</v>
      </c>
      <c r="AA39" s="19">
        <f t="shared" si="10"/>
        <v>34.955576183530034</v>
      </c>
    </row>
    <row r="40" spans="1:27" x14ac:dyDescent="0.35">
      <c r="A40" t="str">
        <f>'[1]Studierende, Prüfungen'!A57</f>
        <v>2024/25</v>
      </c>
      <c r="B40" s="3">
        <f>'[1]Studierende, Prüfungen'!B57</f>
        <v>40.523537879191771</v>
      </c>
      <c r="C40" s="3">
        <f>'[1]Studierende, Prüfungen'!C57</f>
        <v>19.106657608695652</v>
      </c>
      <c r="D40" s="3">
        <f>'[1]Studierende, Prüfungen'!D57</f>
        <v>28.97508896797153</v>
      </c>
      <c r="E40" s="3">
        <f>'[1]Studierende, Prüfungen'!E57</f>
        <v>38.045977011494251</v>
      </c>
      <c r="F40" s="3">
        <f>'[1]Studierende, Prüfungen'!F57</f>
        <v>35.014974697924195</v>
      </c>
      <c r="G40" s="3">
        <f>'[1]Studierende, Prüfungen'!G57</f>
        <v>29.030859795573082</v>
      </c>
      <c r="H40" s="14">
        <f>'[1]Studierende, Prüfungen'!H57</f>
        <v>31.070477327232737</v>
      </c>
      <c r="I40" s="3">
        <f>'[1]Studierende, Prüfungen'!I57</f>
        <v>32.403219764456502</v>
      </c>
      <c r="J40" s="3">
        <f>'[1]Studierende, Prüfungen'!J57</f>
        <v>23.896975753888938</v>
      </c>
      <c r="K40" s="3">
        <f>'[1]Studierende, Prüfungen'!K57</f>
        <v>23.464535954009396</v>
      </c>
      <c r="L40" s="3">
        <f>'[1]Studierende, Prüfungen'!L57</f>
        <v>16.573755498453899</v>
      </c>
      <c r="M40" s="3">
        <f>'[1]Studierende, Prüfungen'!M57</f>
        <v>30.111559742784504</v>
      </c>
      <c r="N40" s="3">
        <f>'[1]Studierende, Prüfungen'!N57</f>
        <v>32.165331807780326</v>
      </c>
      <c r="O40" s="3">
        <f>'[1]Studierende, Prüfungen'!O57</f>
        <v>23.111255615984867</v>
      </c>
      <c r="P40" s="3">
        <f>'[1]Studierende, Prüfungen'!P57</f>
        <v>23.062275985663085</v>
      </c>
      <c r="Q40" s="3">
        <f>'[1]Studierende, Prüfungen'!Q57</f>
        <v>22.269783000014172</v>
      </c>
      <c r="R40" s="3">
        <f>'[1]Studierende, Prüfungen'!R57</f>
        <v>23.223281957753429</v>
      </c>
      <c r="S40" s="3">
        <f>'[1]Studierende, Prüfungen'!S57</f>
        <v>23.813315524504265</v>
      </c>
      <c r="T40" s="3">
        <f>'[1]Studierende, Prüfungen'!T57</f>
        <v>37.648143271003427</v>
      </c>
      <c r="U40" s="3">
        <f>'[1]Studierende, Prüfungen'!U57</f>
        <v>14.153433236412436</v>
      </c>
      <c r="V40" s="3">
        <f>'[1]Studierende, Prüfungen'!V57</f>
        <v>98.926983313070821</v>
      </c>
      <c r="W40" s="11"/>
      <c r="X40" s="18"/>
      <c r="Y40" s="19"/>
      <c r="Z40" s="18"/>
      <c r="AA40" s="19"/>
    </row>
    <row r="41" spans="1:27" x14ac:dyDescent="0.35">
      <c r="A41" t="s">
        <v>853</v>
      </c>
      <c r="B41" s="3"/>
      <c r="C41" s="3"/>
      <c r="D41" s="3"/>
      <c r="E41" s="3"/>
      <c r="F41" s="3"/>
      <c r="G41" s="3"/>
      <c r="H41" s="14"/>
      <c r="I41" s="3"/>
      <c r="J41" s="3"/>
      <c r="K41" s="3"/>
      <c r="L41" s="3"/>
      <c r="M41" s="3"/>
      <c r="N41" s="3"/>
      <c r="O41" s="3"/>
      <c r="P41" s="3"/>
      <c r="Q41" s="3"/>
      <c r="R41" s="3"/>
      <c r="S41" s="3"/>
      <c r="T41" s="3"/>
      <c r="U41" s="3"/>
      <c r="V41" s="3"/>
      <c r="W41" s="11"/>
      <c r="X41" s="18"/>
      <c r="Y41" s="19"/>
      <c r="Z41" s="18"/>
      <c r="AA41" s="19"/>
    </row>
    <row r="42" spans="1:27" x14ac:dyDescent="0.35">
      <c r="B42" s="3"/>
      <c r="C42" s="3"/>
      <c r="D42" s="3"/>
      <c r="E42" s="3"/>
      <c r="F42" s="3"/>
      <c r="G42" s="3"/>
      <c r="H42" s="14"/>
      <c r="I42" s="3"/>
      <c r="J42" s="3"/>
      <c r="K42" s="3"/>
      <c r="L42" s="3"/>
      <c r="M42" s="3"/>
      <c r="N42" s="3"/>
      <c r="O42" s="3"/>
      <c r="P42" s="3"/>
      <c r="Q42" s="3"/>
      <c r="R42" s="3"/>
      <c r="S42" s="3"/>
      <c r="T42" s="3"/>
      <c r="U42" s="3"/>
      <c r="V42" s="3"/>
      <c r="W42" s="11"/>
      <c r="X42" s="11"/>
      <c r="Y42" s="11"/>
      <c r="Z42" s="11"/>
      <c r="AA42" s="11"/>
    </row>
    <row r="43" spans="1:27" x14ac:dyDescent="0.35">
      <c r="B43" s="3"/>
      <c r="C43" s="3"/>
      <c r="D43" s="3"/>
      <c r="E43" s="3"/>
      <c r="F43" s="3"/>
      <c r="G43" s="3"/>
      <c r="H43" s="14"/>
      <c r="I43" s="3"/>
      <c r="J43" s="3"/>
      <c r="K43" s="3"/>
      <c r="L43" s="3"/>
      <c r="M43" s="3"/>
      <c r="N43" s="3"/>
      <c r="O43" s="3"/>
      <c r="P43" s="3"/>
      <c r="Q43" s="3"/>
      <c r="R43" s="3"/>
      <c r="S43" s="3"/>
      <c r="T43" s="3"/>
      <c r="U43" s="3"/>
      <c r="V43" s="3"/>
      <c r="W43" s="11"/>
      <c r="X43" s="11"/>
      <c r="Y43" s="11"/>
      <c r="Z43" s="11"/>
      <c r="AA43" s="11"/>
    </row>
    <row r="44" spans="1:27" x14ac:dyDescent="0.35">
      <c r="A44" s="4" t="s">
        <v>507</v>
      </c>
      <c r="B44" s="3"/>
      <c r="C44" s="3"/>
      <c r="D44" s="3"/>
      <c r="E44" s="3"/>
      <c r="F44" s="3"/>
      <c r="G44" s="3"/>
      <c r="H44" s="14"/>
      <c r="I44" s="3"/>
      <c r="J44" s="3"/>
      <c r="K44" s="3"/>
      <c r="L44" s="3"/>
      <c r="M44" s="3"/>
      <c r="N44" s="3"/>
      <c r="O44" s="3"/>
      <c r="P44" s="3"/>
      <c r="Q44" s="3"/>
      <c r="R44" s="3"/>
      <c r="S44" s="3"/>
      <c r="T44" s="3"/>
      <c r="U44" s="3"/>
      <c r="V44" s="3"/>
      <c r="W44" s="11"/>
      <c r="X44" s="11"/>
      <c r="Y44" s="11"/>
      <c r="Z44" s="11"/>
      <c r="AA44" s="11"/>
    </row>
    <row r="45" spans="1:27" x14ac:dyDescent="0.35">
      <c r="A45">
        <f>'[1]Studierende, Prüfungen'!A82</f>
        <v>2019</v>
      </c>
      <c r="B45" s="3">
        <f>'[1]Studierende, Prüfungen'!B82</f>
        <v>28.456610366919044</v>
      </c>
      <c r="C45" s="3">
        <f>'[1]Studierende, Prüfungen'!C82</f>
        <v>37.345364575753166</v>
      </c>
      <c r="D45" s="3">
        <f>'[1]Studierende, Prüfungen'!D82</f>
        <v>42.464472700074793</v>
      </c>
      <c r="E45" s="3">
        <f>'[1]Studierende, Prüfungen'!E82</f>
        <v>31.661407899031662</v>
      </c>
      <c r="F45" s="3">
        <f>'[1]Studierende, Prüfungen'!F82</f>
        <v>37.66419189034837</v>
      </c>
      <c r="G45" s="3">
        <f>'[1]Studierende, Prüfungen'!G82</f>
        <v>33.254645602566427</v>
      </c>
      <c r="H45" s="14">
        <f>'[1]Studierende, Prüfungen'!H82</f>
        <v>35.661424090548856</v>
      </c>
      <c r="I45" s="3">
        <f>'[1]Studierende, Prüfungen'!I82</f>
        <v>37.067822088602</v>
      </c>
      <c r="J45" s="3">
        <f>'[1]Studierende, Prüfungen'!J82</f>
        <v>36.550664852766928</v>
      </c>
      <c r="K45" s="3">
        <f>'[1]Studierende, Prüfungen'!K82</f>
        <v>36.80831231754113</v>
      </c>
      <c r="L45" s="3">
        <f>'[1]Studierende, Prüfungen'!L82</f>
        <v>40.064796079486307</v>
      </c>
      <c r="M45" s="3">
        <f>'[1]Studierende, Prüfungen'!M82</f>
        <v>39.643751106166718</v>
      </c>
      <c r="N45" s="3">
        <f>'[1]Studierende, Prüfungen'!N82</f>
        <v>40.492170022371369</v>
      </c>
      <c r="O45" s="3">
        <f>'[1]Studierende, Prüfungen'!O82</f>
        <v>26.092595725483562</v>
      </c>
      <c r="P45" s="3">
        <f>'[1]Studierende, Prüfungen'!P82</f>
        <v>35.170671221018644</v>
      </c>
      <c r="Q45" s="3">
        <f>'[1]Studierende, Prüfungen'!Q82</f>
        <v>37.463748357831591</v>
      </c>
      <c r="R45" s="3">
        <f>'[1]Studierende, Prüfungen'!R82</f>
        <v>36.668769147594162</v>
      </c>
      <c r="S45" s="3">
        <f>'[1]Studierende, Prüfungen'!S82</f>
        <v>30.364668444138644</v>
      </c>
      <c r="T45" s="3">
        <f>'[1]Studierende, Prüfungen'!T82</f>
        <v>20.935374149659864</v>
      </c>
      <c r="U45" s="3">
        <f>'[1]Studierende, Prüfungen'!U82</f>
        <v>33.444880007648912</v>
      </c>
      <c r="V45" s="3">
        <f>'[1]Studierende, Prüfungen'!V82</f>
        <v>36.607747640473562</v>
      </c>
      <c r="W45" s="11"/>
      <c r="X45" s="18" t="str">
        <f>HLOOKUP(Y45,$L45:$U147,ROW(L$118)-ROW(X45)+1,0)</f>
        <v>SL</v>
      </c>
      <c r="Y45" s="19">
        <f t="shared" ref="Y45:Y49" si="11">MIN(L45:U45)</f>
        <v>20.935374149659864</v>
      </c>
      <c r="Z45" s="18" t="str">
        <f>HLOOKUP(AA45,$L45:$U147,ROW(N$118)-ROW(Z45)+1,0)</f>
        <v>HB</v>
      </c>
      <c r="AA45" s="19">
        <f t="shared" ref="AA45:AA49" si="12">MAX(L45:U45)</f>
        <v>40.492170022371369</v>
      </c>
    </row>
    <row r="46" spans="1:27" x14ac:dyDescent="0.35">
      <c r="A46">
        <f>'[1]Studierende, Prüfungen'!A83</f>
        <v>2020</v>
      </c>
      <c r="B46" s="3">
        <f>'[1]Studierende, Prüfungen'!B83</f>
        <v>29.292000525417052</v>
      </c>
      <c r="C46" s="3">
        <f>'[1]Studierende, Prüfungen'!C83</f>
        <v>35.660887545729281</v>
      </c>
      <c r="D46" s="3">
        <f>'[1]Studierende, Prüfungen'!D83</f>
        <v>41.053628389154703</v>
      </c>
      <c r="E46" s="3">
        <f>'[1]Studierende, Prüfungen'!E83</f>
        <v>30.723033443240698</v>
      </c>
      <c r="F46" s="3">
        <f>'[1]Studierende, Prüfungen'!F83</f>
        <v>36.318096430807771</v>
      </c>
      <c r="G46" s="3">
        <f>'[1]Studierende, Prüfungen'!G83</f>
        <v>32.067829191267336</v>
      </c>
      <c r="H46" s="14">
        <f>'[1]Studierende, Prüfungen'!H83</f>
        <v>34.66798078107675</v>
      </c>
      <c r="I46" s="3">
        <f>'[1]Studierende, Prüfungen'!I83</f>
        <v>36.123601983166147</v>
      </c>
      <c r="J46" s="3">
        <f>'[1]Studierende, Prüfungen'!J83</f>
        <v>36.252309502794937</v>
      </c>
      <c r="K46" s="3">
        <f>'[1]Studierende, Prüfungen'!K83</f>
        <v>36.560343455222203</v>
      </c>
      <c r="L46" s="3">
        <f>'[1]Studierende, Prüfungen'!L83</f>
        <v>41.719817012530662</v>
      </c>
      <c r="M46" s="3">
        <f>'[1]Studierende, Prüfungen'!M83</f>
        <v>39.557739557739559</v>
      </c>
      <c r="N46" s="3">
        <f>'[1]Studierende, Prüfungen'!N83</f>
        <v>38.291873963515755</v>
      </c>
      <c r="O46" s="3">
        <f>'[1]Studierende, Prüfungen'!O83</f>
        <v>26.785714285714285</v>
      </c>
      <c r="P46" s="3">
        <f>'[1]Studierende, Prüfungen'!P83</f>
        <v>33.827759573776234</v>
      </c>
      <c r="Q46" s="3">
        <f>'[1]Studierende, Prüfungen'!Q83</f>
        <v>36.958928801338999</v>
      </c>
      <c r="R46" s="3">
        <f>'[1]Studierende, Prüfungen'!R83</f>
        <v>35.770819155580831</v>
      </c>
      <c r="S46" s="3">
        <f>'[1]Studierende, Prüfungen'!S83</f>
        <v>29.970084307859668</v>
      </c>
      <c r="T46" s="3">
        <f>'[1]Studierende, Prüfungen'!T83</f>
        <v>21.006071118820469</v>
      </c>
      <c r="U46" s="3">
        <f>'[1]Studierende, Prüfungen'!U83</f>
        <v>33.192892471148561</v>
      </c>
      <c r="V46" s="3">
        <f>'[1]Studierende, Prüfungen'!V83</f>
        <v>36.238265679484513</v>
      </c>
      <c r="W46" s="11"/>
      <c r="X46" s="18" t="str">
        <f>HLOOKUP(Y46,$L46:$U148,ROW(L$118)-ROW(X46)+1,0)</f>
        <v>SL</v>
      </c>
      <c r="Y46" s="19">
        <f t="shared" si="11"/>
        <v>21.006071118820469</v>
      </c>
      <c r="Z46" s="18" t="str">
        <f>HLOOKUP(AA46,$L46:$U148,ROW(N$118)-ROW(Z46)+1,0)</f>
        <v>BW</v>
      </c>
      <c r="AA46" s="19">
        <f t="shared" si="12"/>
        <v>41.719817012530662</v>
      </c>
    </row>
    <row r="47" spans="1:27" x14ac:dyDescent="0.35">
      <c r="A47">
        <f>'[1]Studierende, Prüfungen'!A84</f>
        <v>2021</v>
      </c>
      <c r="B47" s="3">
        <f>'[1]Studierende, Prüfungen'!B84</f>
        <v>27.783052456681702</v>
      </c>
      <c r="C47" s="3">
        <f>'[1]Studierende, Prüfungen'!C84</f>
        <v>37.24982001439885</v>
      </c>
      <c r="D47" s="3">
        <f>'[1]Studierende, Prüfungen'!D84</f>
        <v>41.302068439614906</v>
      </c>
      <c r="E47" s="3">
        <f>'[1]Studierende, Prüfungen'!E84</f>
        <v>31.605105613916184</v>
      </c>
      <c r="F47" s="3">
        <f>'[1]Studierende, Prüfungen'!F84</f>
        <v>34.575516148376593</v>
      </c>
      <c r="G47" s="3">
        <f>'[1]Studierende, Prüfungen'!G84</f>
        <v>30.524628128618509</v>
      </c>
      <c r="H47" s="14">
        <f>'[1]Studierende, Prüfungen'!H84</f>
        <v>33.910114840989394</v>
      </c>
      <c r="I47" s="3">
        <f>'[1]Studierende, Prüfungen'!I84</f>
        <v>35.91483675873345</v>
      </c>
      <c r="J47" s="3">
        <f>'[1]Studierende, Prüfungen'!J84</f>
        <v>35.567219372539668</v>
      </c>
      <c r="K47" s="3">
        <f>'[1]Studierende, Prüfungen'!K84</f>
        <v>35.964612620032568</v>
      </c>
      <c r="L47" s="3">
        <f>'[1]Studierende, Prüfungen'!L84</f>
        <v>40.353953884724156</v>
      </c>
      <c r="M47" s="3">
        <f>'[1]Studierende, Prüfungen'!M84</f>
        <v>39.662452623814005</v>
      </c>
      <c r="N47" s="3">
        <f>'[1]Studierende, Prüfungen'!N84</f>
        <v>37.347635299853735</v>
      </c>
      <c r="O47" s="3">
        <f>'[1]Studierende, Prüfungen'!O84</f>
        <v>24.515249973797296</v>
      </c>
      <c r="P47" s="3">
        <f>'[1]Studierende, Prüfungen'!P84</f>
        <v>33.491076257436454</v>
      </c>
      <c r="Q47" s="3">
        <f>'[1]Studierende, Prüfungen'!Q84</f>
        <v>37.276455315328434</v>
      </c>
      <c r="R47" s="3">
        <f>'[1]Studierende, Prüfungen'!R84</f>
        <v>35.140154322333146</v>
      </c>
      <c r="S47" s="3">
        <f>'[1]Studierende, Prüfungen'!S84</f>
        <v>30.46875</v>
      </c>
      <c r="T47" s="3">
        <f>'[1]Studierende, Prüfungen'!T84</f>
        <v>21.681632653061225</v>
      </c>
      <c r="U47" s="3">
        <f>'[1]Studierende, Prüfungen'!U84</f>
        <v>30.485531328523951</v>
      </c>
      <c r="V47" s="3">
        <f>'[1]Studierende, Prüfungen'!V84</f>
        <v>35.605393633288543</v>
      </c>
      <c r="W47" s="11"/>
      <c r="X47" s="18" t="str">
        <f>HLOOKUP(Y47,$L47:$U149,ROW(L$118)-ROW(X47)+1,0)</f>
        <v>SL</v>
      </c>
      <c r="Y47" s="19">
        <f t="shared" si="11"/>
        <v>21.681632653061225</v>
      </c>
      <c r="Z47" s="18" t="str">
        <f>HLOOKUP(AA47,$L47:$U149,ROW(N$118)-ROW(Z47)+1,0)</f>
        <v>BW</v>
      </c>
      <c r="AA47" s="19">
        <f t="shared" si="12"/>
        <v>40.353953884724156</v>
      </c>
    </row>
    <row r="48" spans="1:27" x14ac:dyDescent="0.35">
      <c r="A48">
        <f>'[1]Studierende, Prüfungen'!A85</f>
        <v>2022</v>
      </c>
      <c r="B48" s="3">
        <f>'[1]Studierende, Prüfungen'!B85</f>
        <v>31.568792957916315</v>
      </c>
      <c r="C48" s="3">
        <f>'[1]Studierende, Prüfungen'!C85</f>
        <v>36.534698178533795</v>
      </c>
      <c r="D48" s="3">
        <f>'[1]Studierende, Prüfungen'!D85</f>
        <v>41.564598972738047</v>
      </c>
      <c r="E48" s="3">
        <f>'[1]Studierende, Prüfungen'!E85</f>
        <v>33.424408014571952</v>
      </c>
      <c r="F48" s="3">
        <f>'[1]Studierende, Prüfungen'!F85</f>
        <v>33.583765112262519</v>
      </c>
      <c r="G48" s="3">
        <f>'[1]Studierende, Prüfungen'!G85</f>
        <v>33.395559326827886</v>
      </c>
      <c r="H48" s="14">
        <f>'[1]Studierende, Prüfungen'!H85</f>
        <v>35.304665412582644</v>
      </c>
      <c r="I48" s="3">
        <f>'[1]Studierende, Prüfungen'!I85</f>
        <v>36.519766688269605</v>
      </c>
      <c r="J48" s="3">
        <f>'[1]Studierende, Prüfungen'!J85</f>
        <v>36.3375412684236</v>
      </c>
      <c r="K48" s="3">
        <f>'[1]Studierende, Prüfungen'!K85</f>
        <v>36.588329752837275</v>
      </c>
      <c r="L48" s="3">
        <f>'[1]Studierende, Prüfungen'!L85</f>
        <v>40.635162601626021</v>
      </c>
      <c r="M48" s="3">
        <f>'[1]Studierende, Prüfungen'!M85</f>
        <v>40.263084168256469</v>
      </c>
      <c r="N48" s="3">
        <f>'[1]Studierende, Prüfungen'!N85</f>
        <v>40.366132723112131</v>
      </c>
      <c r="O48" s="3">
        <f>'[1]Studierende, Prüfungen'!O85</f>
        <v>25.303861736499307</v>
      </c>
      <c r="P48" s="3">
        <f>'[1]Studierende, Prüfungen'!P85</f>
        <v>34.385312572623747</v>
      </c>
      <c r="Q48" s="3">
        <f>'[1]Studierende, Prüfungen'!Q85</f>
        <v>37.655025488853383</v>
      </c>
      <c r="R48" s="3">
        <f>'[1]Studierende, Prüfungen'!R85</f>
        <v>36.023752713442533</v>
      </c>
      <c r="S48" s="3">
        <f>'[1]Studierende, Prüfungen'!S85</f>
        <v>30.646660470057096</v>
      </c>
      <c r="T48" s="3">
        <f>'[1]Studierende, Prüfungen'!T85</f>
        <v>22.545513654096226</v>
      </c>
      <c r="U48" s="3">
        <f>'[1]Studierende, Prüfungen'!U85</f>
        <v>31.524736415247361</v>
      </c>
      <c r="V48" s="3">
        <f>'[1]Studierende, Prüfungen'!V85</f>
        <v>36.357559576782364</v>
      </c>
      <c r="W48" s="11"/>
      <c r="X48" s="18" t="str">
        <f>HLOOKUP(Y48,$L48:$U150,ROW(L$118)-ROW(X48)+1,0)</f>
        <v>SL</v>
      </c>
      <c r="Y48" s="19">
        <f t="shared" si="11"/>
        <v>22.545513654096226</v>
      </c>
      <c r="Z48" s="18" t="str">
        <f>HLOOKUP(AA48,$L48:$U150,ROW(N$118)-ROW(Z48)+1,0)</f>
        <v>BW</v>
      </c>
      <c r="AA48" s="19">
        <f t="shared" si="12"/>
        <v>40.635162601626021</v>
      </c>
    </row>
    <row r="49" spans="1:27" x14ac:dyDescent="0.35">
      <c r="A49">
        <f>A48+1</f>
        <v>2023</v>
      </c>
      <c r="B49" s="3">
        <f>'[1]Studierende, Prüfungen'!B86</f>
        <v>31.460674157303369</v>
      </c>
      <c r="C49" s="3">
        <f>'[1]Studierende, Prüfungen'!C86</f>
        <v>37.520488749813744</v>
      </c>
      <c r="D49" s="3">
        <f>'[1]Studierende, Prüfungen'!D86</f>
        <v>40.452511188463454</v>
      </c>
      <c r="E49" s="3">
        <f>'[1]Studierende, Prüfungen'!E86</f>
        <v>30.441915308110325</v>
      </c>
      <c r="F49" s="3">
        <f>'[1]Studierende, Prüfungen'!F86</f>
        <v>29.595885378398236</v>
      </c>
      <c r="G49" s="3">
        <f>'[1]Studierende, Prüfungen'!G86</f>
        <v>35.124123279299205</v>
      </c>
      <c r="H49" s="14">
        <f>'[1]Studierende, Prüfungen'!H86</f>
        <v>34.819343242457833</v>
      </c>
      <c r="I49" s="3">
        <f>'[1]Studierende, Prüfungen'!I86</f>
        <v>34.640478223740395</v>
      </c>
      <c r="J49" s="3">
        <f>'[1]Studierende, Prüfungen'!J86</f>
        <v>36.224866084014664</v>
      </c>
      <c r="K49" s="3">
        <f>'[1]Studierende, Prüfungen'!K86</f>
        <v>36.317338770800021</v>
      </c>
      <c r="L49" s="3">
        <f>'[1]Studierende, Prüfungen'!L86</f>
        <v>40.502500720102645</v>
      </c>
      <c r="M49" s="3">
        <f>'[1]Studierende, Prüfungen'!M86</f>
        <v>40.059109084344122</v>
      </c>
      <c r="N49" s="3">
        <f>'[1]Studierende, Prüfungen'!N86</f>
        <v>39.882121807465623</v>
      </c>
      <c r="O49" s="3">
        <f>'[1]Studierende, Prüfungen'!O86</f>
        <v>23.773954255099937</v>
      </c>
      <c r="P49" s="3">
        <f>'[1]Studierende, Prüfungen'!P86</f>
        <v>33.728111771645345</v>
      </c>
      <c r="Q49" s="3">
        <f>'[1]Studierende, Prüfungen'!Q86</f>
        <v>38.04709289851963</v>
      </c>
      <c r="R49" s="3">
        <f>'[1]Studierende, Prüfungen'!R86</f>
        <v>35.545936839086636</v>
      </c>
      <c r="S49" s="3">
        <f>'[1]Studierende, Prüfungen'!S86</f>
        <v>31.235122983337742</v>
      </c>
      <c r="T49" s="3">
        <f>'[1]Studierende, Prüfungen'!T86</f>
        <v>20.209635895549834</v>
      </c>
      <c r="U49" s="3">
        <f>'[1]Studierende, Prüfungen'!U86</f>
        <v>32.903865213082263</v>
      </c>
      <c r="V49" s="3">
        <f>'[1]Studierende, Prüfungen'!V86</f>
        <v>36.04004582357922</v>
      </c>
      <c r="W49" s="11"/>
      <c r="X49" s="18" t="str">
        <f>HLOOKUP(Y49,$L49:$U151,ROW(L$118)-ROW(X49)+1,0)</f>
        <v>SL</v>
      </c>
      <c r="Y49" s="19">
        <f t="shared" si="11"/>
        <v>20.209635895549834</v>
      </c>
      <c r="Z49" s="18" t="str">
        <f>HLOOKUP(AA49,$L49:$U151,ROW(N$118)-ROW(Z49)+1,0)</f>
        <v>BW</v>
      </c>
      <c r="AA49" s="19">
        <f t="shared" si="12"/>
        <v>40.502500720102645</v>
      </c>
    </row>
    <row r="50" spans="1:27" x14ac:dyDescent="0.35">
      <c r="A50">
        <f>A49+1</f>
        <v>2024</v>
      </c>
      <c r="B50" s="3">
        <f>'[1]Studierende, Prüfungen'!B87</f>
        <v>42.745350764131835</v>
      </c>
      <c r="C50" s="3">
        <f>'[1]Studierende, Prüfungen'!C87</f>
        <v>38.18798878559835</v>
      </c>
      <c r="D50" s="3">
        <f>'[1]Studierende, Prüfungen'!D87</f>
        <v>40.771094273491059</v>
      </c>
      <c r="E50" s="3">
        <f>'[1]Studierende, Prüfungen'!E87</f>
        <v>29.9526707234618</v>
      </c>
      <c r="F50" s="3">
        <f>'[1]Studierende, Prüfungen'!F87</f>
        <v>27.71613217900256</v>
      </c>
      <c r="G50" s="3">
        <f>'[1]Studierende, Prüfungen'!G87</f>
        <v>33.18847342938809</v>
      </c>
      <c r="H50" s="14">
        <f>'[1]Studierende, Prüfungen'!H87</f>
        <v>34.835493112835309</v>
      </c>
      <c r="I50" s="3">
        <f>'[1]Studierende, Prüfungen'!I87</f>
        <v>35.720667763931338</v>
      </c>
      <c r="J50" s="3">
        <f>'[1]Studierende, Prüfungen'!J87</f>
        <v>36.104963924512795</v>
      </c>
      <c r="K50" s="3">
        <f>'[1]Studierende, Prüfungen'!K87</f>
        <v>36.346774681095461</v>
      </c>
      <c r="L50" s="3">
        <f>'[1]Studierende, Prüfungen'!L87</f>
        <v>40.326530612244902</v>
      </c>
      <c r="M50" s="3">
        <f>'[1]Studierende, Prüfungen'!M87</f>
        <v>40.333757601470801</v>
      </c>
      <c r="N50" s="3">
        <f>'[1]Studierende, Prüfungen'!N87</f>
        <v>38.52682631100334</v>
      </c>
      <c r="O50" s="3">
        <f>'[1]Studierende, Prüfungen'!O87</f>
        <v>23.452230537467198</v>
      </c>
      <c r="P50" s="3">
        <f>'[1]Studierende, Prüfungen'!P87</f>
        <v>34.180435041007961</v>
      </c>
      <c r="Q50" s="3">
        <f>'[1]Studierende, Prüfungen'!Q87</f>
        <v>37.349962246465488</v>
      </c>
      <c r="R50" s="3">
        <f>'[1]Studierende, Prüfungen'!R87</f>
        <v>34.856568051588802</v>
      </c>
      <c r="S50" s="3">
        <f>'[1]Studierende, Prüfungen'!S87</f>
        <v>33.959550561797755</v>
      </c>
      <c r="T50" s="3">
        <f>'[1]Studierende, Prüfungen'!T87</f>
        <v>28.517795464784502</v>
      </c>
      <c r="U50" s="3">
        <f>'[1]Studierende, Prüfungen'!U87</f>
        <v>33.182009247583018</v>
      </c>
      <c r="V50" s="3">
        <f>'[1]Studierende, Prüfungen'!V87</f>
        <v>36.057043897061405</v>
      </c>
      <c r="W50" s="11"/>
      <c r="X50" s="18"/>
      <c r="Y50" s="19"/>
      <c r="Z50" s="18"/>
      <c r="AA50" s="19"/>
    </row>
    <row r="51" spans="1:27" x14ac:dyDescent="0.35">
      <c r="A51">
        <f>A50+1</f>
        <v>2025</v>
      </c>
      <c r="B51" s="3"/>
      <c r="C51" s="3"/>
      <c r="D51" s="3"/>
      <c r="E51" s="3"/>
      <c r="F51" s="3"/>
      <c r="G51" s="3"/>
      <c r="H51" s="14"/>
      <c r="I51" s="3"/>
      <c r="J51" s="3"/>
      <c r="K51" s="3"/>
      <c r="L51" s="3"/>
      <c r="M51" s="3"/>
      <c r="N51" s="3"/>
      <c r="O51" s="3"/>
      <c r="P51" s="3"/>
      <c r="Q51" s="3"/>
      <c r="R51" s="3"/>
      <c r="S51" s="3"/>
      <c r="T51" s="3"/>
      <c r="U51" s="3"/>
      <c r="V51" s="3"/>
      <c r="W51" s="11"/>
      <c r="X51" s="18"/>
      <c r="Y51" s="19"/>
      <c r="Z51" s="18"/>
      <c r="AA51" s="19"/>
    </row>
    <row r="52" spans="1:27" x14ac:dyDescent="0.35">
      <c r="W52" s="11"/>
      <c r="X52" s="11"/>
      <c r="Y52" s="11"/>
      <c r="Z52" s="11"/>
      <c r="AA52" s="11"/>
    </row>
    <row r="53" spans="1:27" x14ac:dyDescent="0.35">
      <c r="A53" s="4" t="s">
        <v>920</v>
      </c>
      <c r="W53" s="11"/>
      <c r="X53" s="11"/>
      <c r="Y53" s="11"/>
      <c r="Z53" s="11"/>
      <c r="AA53" s="11"/>
    </row>
    <row r="54" spans="1:27" x14ac:dyDescent="0.35">
      <c r="A54" t="str">
        <f>[1]Hochschulfinanzen!A36</f>
        <v>insg</v>
      </c>
      <c r="B54" s="3">
        <f>[1]Hochschulfinanzen!B36</f>
        <v>37.535978515766047</v>
      </c>
      <c r="C54" s="3">
        <f>[1]Hochschulfinanzen!C36</f>
        <v>108.08318400148744</v>
      </c>
      <c r="D54" s="3">
        <f>[1]Hochschulfinanzen!D36</f>
        <v>105.57773458480713</v>
      </c>
      <c r="E54" s="3">
        <f>[1]Hochschulfinanzen!E36</f>
        <v>103.21081552932434</v>
      </c>
      <c r="F54" s="3">
        <f>[1]Hochschulfinanzen!F36</f>
        <v>114.81996977049323</v>
      </c>
      <c r="G54" s="3">
        <f>[1]Hochschulfinanzen!G36</f>
        <v>158.56247172160602</v>
      </c>
      <c r="H54" s="14">
        <f>[1]Hochschulfinanzen!H36</f>
        <v>107.95217400221857</v>
      </c>
      <c r="I54" s="3">
        <f>[1]Hochschulfinanzen!I36</f>
        <v>93.116486898306874</v>
      </c>
      <c r="J54" s="3">
        <f>[1]Hochschulfinanzen!J36</f>
        <v>103.015272414081</v>
      </c>
      <c r="K54" s="3">
        <f>[1]Hochschulfinanzen!K36</f>
        <v>100</v>
      </c>
      <c r="L54" s="3">
        <f>[1]Hochschulfinanzen!L36</f>
        <v>105.24386689708854</v>
      </c>
      <c r="M54" s="3">
        <f>[1]Hochschulfinanzen!M36</f>
        <v>102.51865405044447</v>
      </c>
      <c r="N54" s="3">
        <f>[1]Hochschulfinanzen!N36</f>
        <v>95.94576143385359</v>
      </c>
      <c r="O54" s="3">
        <f>[1]Hochschulfinanzen!O36</f>
        <v>179.05063333135882</v>
      </c>
      <c r="P54" s="3">
        <f>[1]Hochschulfinanzen!P36</f>
        <v>95.128042624210948</v>
      </c>
      <c r="Q54" s="3">
        <f>[1]Hochschulfinanzen!Q36</f>
        <v>73.565092903983071</v>
      </c>
      <c r="R54" s="3">
        <f>[1]Hochschulfinanzen!R36</f>
        <v>106.72127024179537</v>
      </c>
      <c r="S54" s="3">
        <f>[1]Hochschulfinanzen!S36</f>
        <v>67.071609543515891</v>
      </c>
      <c r="T54" s="3">
        <f>[1]Hochschulfinanzen!T36</f>
        <v>129.5879870531989</v>
      </c>
      <c r="U54" s="3">
        <f>[1]Hochschulfinanzen!U36</f>
        <v>97.243253242404521</v>
      </c>
      <c r="V54" s="3">
        <f>[1]Hochschulfinanzen!V36</f>
        <v>101.5363557286621</v>
      </c>
      <c r="W54" s="11"/>
      <c r="X54" s="18" t="str">
        <f>HLOOKUP(Y54,$L54:$U154,ROW(L$118)-ROW(X54)+1,0)</f>
        <v>RP</v>
      </c>
      <c r="Y54" s="19">
        <f t="shared" ref="Y54:Y57" si="13">MIN(L54:U54)</f>
        <v>67.071609543515891</v>
      </c>
      <c r="Z54" s="18" t="str">
        <f>HLOOKUP(AA54,$L54:$U154,ROW(N$118)-ROW(Z54)+1,0)</f>
        <v>HH</v>
      </c>
      <c r="AA54" s="19">
        <f t="shared" ref="AA54:AA57" si="14">MAX(L54:U54)</f>
        <v>179.05063333135882</v>
      </c>
    </row>
    <row r="55" spans="1:27" x14ac:dyDescent="0.35">
      <c r="A55" t="str">
        <f>[1]Hochschulfinanzen!A33</f>
        <v>MINT-Fächer</v>
      </c>
      <c r="B55" s="3">
        <f>[1]Hochschulfinanzen!B33</f>
        <v>49.03834951183547</v>
      </c>
      <c r="C55" s="3">
        <f>[1]Hochschulfinanzen!C33</f>
        <v>72.476835968608398</v>
      </c>
      <c r="D55" s="3">
        <f>[1]Hochschulfinanzen!D33</f>
        <v>153.82416622591705</v>
      </c>
      <c r="E55" s="3">
        <f>[1]Hochschulfinanzen!E33</f>
        <v>66.103240696923564</v>
      </c>
      <c r="F55" s="3">
        <f>[1]Hochschulfinanzen!F33</f>
        <v>102.62244792899789</v>
      </c>
      <c r="G55" s="3">
        <f>[1]Hochschulfinanzen!G33</f>
        <v>128.32718973296178</v>
      </c>
      <c r="H55" s="14">
        <f>[1]Hochschulfinanzen!H33</f>
        <v>105.02473373992629</v>
      </c>
      <c r="I55" s="3">
        <f>[1]Hochschulfinanzen!I33</f>
        <v>98.193951044630793</v>
      </c>
      <c r="J55" s="3">
        <f>[1]Hochschulfinanzen!J33</f>
        <v>101.4585141517981</v>
      </c>
      <c r="K55" s="3">
        <f>[1]Hochschulfinanzen!K33</f>
        <v>100</v>
      </c>
      <c r="L55" s="3">
        <f>[1]Hochschulfinanzen!L33</f>
        <v>113.57455784006369</v>
      </c>
      <c r="M55" s="3">
        <f>[1]Hochschulfinanzen!M33</f>
        <v>114.45622733202021</v>
      </c>
      <c r="N55" s="3">
        <f>[1]Hochschulfinanzen!N33</f>
        <v>195.32657017254914</v>
      </c>
      <c r="O55" s="3">
        <f>[1]Hochschulfinanzen!O33</f>
        <v>180.72109216689265</v>
      </c>
      <c r="P55" s="3">
        <f>[1]Hochschulfinanzen!P33</f>
        <v>93.303378983900771</v>
      </c>
      <c r="Q55" s="3">
        <f>[1]Hochschulfinanzen!Q33</f>
        <v>83.187949151687633</v>
      </c>
      <c r="R55" s="3">
        <f>[1]Hochschulfinanzen!R33</f>
        <v>95.39698533877673</v>
      </c>
      <c r="S55" s="3">
        <f>[1]Hochschulfinanzen!S33</f>
        <v>71.10154753680132</v>
      </c>
      <c r="T55" s="3">
        <f>[1]Hochschulfinanzen!T33</f>
        <v>66.625150601173004</v>
      </c>
      <c r="U55" s="3">
        <f>[1]Hochschulfinanzen!U33</f>
        <v>50.627962868158683</v>
      </c>
      <c r="V55" s="3">
        <f>[1]Hochschulfinanzen!V33</f>
        <v>100.9707758487407</v>
      </c>
      <c r="W55" s="11"/>
      <c r="X55" s="18" t="str">
        <f>HLOOKUP(Y55,$L55:$U155,ROW(L$118)-ROW(X55)+1,0)</f>
        <v>SH</v>
      </c>
      <c r="Y55" s="19">
        <f t="shared" si="13"/>
        <v>50.627962868158683</v>
      </c>
      <c r="Z55" s="18" t="str">
        <f>HLOOKUP(AA55,$L55:$U155,ROW(N$118)-ROW(Z55)+1,0)</f>
        <v>HB</v>
      </c>
      <c r="AA55" s="19">
        <f t="shared" si="14"/>
        <v>195.32657017254914</v>
      </c>
    </row>
    <row r="56" spans="1:27" x14ac:dyDescent="0.35">
      <c r="A56" t="str">
        <f>[1]Hochschulfinanzen!A34</f>
        <v>Humanmedizin</v>
      </c>
      <c r="B56" s="3">
        <f>[1]Hochschulfinanzen!B34</f>
        <v>2.9400543279058642</v>
      </c>
      <c r="C56" s="3">
        <f>[1]Hochschulfinanzen!C34</f>
        <v>148.4159984632154</v>
      </c>
      <c r="D56" s="3">
        <f>[1]Hochschulfinanzen!D34</f>
        <v>101.74028386085878</v>
      </c>
      <c r="E56" s="3">
        <f>[1]Hochschulfinanzen!E34</f>
        <v>131.01969645841936</v>
      </c>
      <c r="F56" s="3">
        <f>[1]Hochschulfinanzen!F34</f>
        <v>81.389078007181681</v>
      </c>
      <c r="G56" s="3">
        <f>[1]Hochschulfinanzen!G34</f>
        <v>174.56826619036553</v>
      </c>
      <c r="H56" s="14">
        <f>[1]Hochschulfinanzen!H34</f>
        <v>108.39805561492766</v>
      </c>
      <c r="I56" s="3">
        <f>[1]Hochschulfinanzen!I34</f>
        <v>89.001201932300759</v>
      </c>
      <c r="J56" s="3">
        <f>[1]Hochschulfinanzen!J34</f>
        <v>103.83938091067122</v>
      </c>
      <c r="K56" s="3">
        <f>[1]Hochschulfinanzen!K34</f>
        <v>100</v>
      </c>
      <c r="L56" s="3">
        <f>[1]Hochschulfinanzen!L34</f>
        <v>108.63957684801842</v>
      </c>
      <c r="M56" s="3">
        <f>[1]Hochschulfinanzen!M34</f>
        <v>109.26584682477561</v>
      </c>
      <c r="N56" s="3">
        <f>[1]Hochschulfinanzen!N34</f>
        <v>5.374598003963885</v>
      </c>
      <c r="O56" s="3">
        <f>[1]Hochschulfinanzen!O34</f>
        <v>191.66875662246596</v>
      </c>
      <c r="P56" s="3">
        <f>[1]Hochschulfinanzen!P34</f>
        <v>80.66229955998908</v>
      </c>
      <c r="Q56" s="3">
        <f>[1]Hochschulfinanzen!Q34</f>
        <v>63.533026528295657</v>
      </c>
      <c r="R56" s="3">
        <f>[1]Hochschulfinanzen!R34</f>
        <v>102.83763591299582</v>
      </c>
      <c r="S56" s="3">
        <f>[1]Hochschulfinanzen!S34</f>
        <v>61.275754272303558</v>
      </c>
      <c r="T56" s="3">
        <f>[1]Hochschulfinanzen!T34</f>
        <v>175.77342772803598</v>
      </c>
      <c r="U56" s="3">
        <f>[1]Hochschulfinanzen!U34</f>
        <v>141.70408788134603</v>
      </c>
      <c r="V56" s="3">
        <f>[1]Hochschulfinanzen!V34</f>
        <v>101.62249981577585</v>
      </c>
      <c r="W56" s="11"/>
      <c r="X56" s="18" t="str">
        <f>HLOOKUP(Y56,$L56:$U156,ROW(L$118)-ROW(X56)+1,0)</f>
        <v>HB</v>
      </c>
      <c r="Y56" s="19">
        <f t="shared" si="13"/>
        <v>5.374598003963885</v>
      </c>
      <c r="Z56" s="18" t="str">
        <f>HLOOKUP(AA56,$L56:$U156,ROW(N$118)-ROW(Z56)+1,0)</f>
        <v>HH</v>
      </c>
      <c r="AA56" s="19">
        <f t="shared" si="14"/>
        <v>191.66875662246596</v>
      </c>
    </row>
    <row r="57" spans="1:27" x14ac:dyDescent="0.35">
      <c r="A57" t="str">
        <f>[1]Hochschulfinanzen!A35</f>
        <v>sonstige</v>
      </c>
      <c r="B57" s="3">
        <f>[1]Hochschulfinanzen!B35</f>
        <v>81.785512436441294</v>
      </c>
      <c r="C57" s="3">
        <f>[1]Hochschulfinanzen!C35</f>
        <v>67.395005934134971</v>
      </c>
      <c r="D57" s="3">
        <f>[1]Hochschulfinanzen!D35</f>
        <v>87.422300701409227</v>
      </c>
      <c r="E57" s="3">
        <f>[1]Hochschulfinanzen!E35</f>
        <v>81.322963857667716</v>
      </c>
      <c r="F57" s="3">
        <f>[1]Hochschulfinanzen!F35</f>
        <v>169.02640523041308</v>
      </c>
      <c r="G57" s="3">
        <f>[1]Hochschulfinanzen!G35</f>
        <v>150.32367287385696</v>
      </c>
      <c r="H57" s="14">
        <f>[1]Hochschulfinanzen!H35</f>
        <v>108.74652578252753</v>
      </c>
      <c r="I57" s="3">
        <f>[1]Hochschulfinanzen!I35</f>
        <v>96.558777977914474</v>
      </c>
      <c r="J57" s="3">
        <f>[1]Hochschulfinanzen!J35</f>
        <v>102.59107203181443</v>
      </c>
      <c r="K57" s="3">
        <f>[1]Hochschulfinanzen!K35</f>
        <v>100</v>
      </c>
      <c r="L57" s="3">
        <f>[1]Hochschulfinanzen!L35</f>
        <v>96.255685946778968</v>
      </c>
      <c r="M57" s="3">
        <f>[1]Hochschulfinanzen!M35</f>
        <v>86.925584848235758</v>
      </c>
      <c r="N57" s="3">
        <f>[1]Hochschulfinanzen!N35</f>
        <v>177.77758130834508</v>
      </c>
      <c r="O57" s="3">
        <f>[1]Hochschulfinanzen!O35</f>
        <v>160.03136064051043</v>
      </c>
      <c r="P57" s="3">
        <f>[1]Hochschulfinanzen!P35</f>
        <v>116.88784356457636</v>
      </c>
      <c r="Q57" s="3">
        <f>[1]Hochschulfinanzen!Q35</f>
        <v>83.309221883191185</v>
      </c>
      <c r="R57" s="3">
        <f>[1]Hochschulfinanzen!R35</f>
        <v>117.88310833427704</v>
      </c>
      <c r="S57" s="3">
        <f>[1]Hochschulfinanzen!S35</f>
        <v>73.45213688706599</v>
      </c>
      <c r="T57" s="3">
        <f>[1]Hochschulfinanzen!T35</f>
        <v>93.891301350720511</v>
      </c>
      <c r="U57" s="3">
        <f>[1]Hochschulfinanzen!U35</f>
        <v>56.006915342471572</v>
      </c>
      <c r="V57" s="3">
        <f>[1]Hochschulfinanzen!V35</f>
        <v>101.68982406422795</v>
      </c>
      <c r="W57" s="11"/>
      <c r="X57" s="18" t="str">
        <f>HLOOKUP(Y57,$L57:$U157,ROW(L$118)-ROW(X57)+1,0)</f>
        <v>SH</v>
      </c>
      <c r="Y57" s="19">
        <f t="shared" si="13"/>
        <v>56.006915342471572</v>
      </c>
      <c r="Z57" s="18" t="str">
        <f>HLOOKUP(AA57,$L57:$U157,ROW(N$118)-ROW(Z57)+1,0)</f>
        <v>HB</v>
      </c>
      <c r="AA57" s="19">
        <f t="shared" si="14"/>
        <v>177.77758130834508</v>
      </c>
    </row>
    <row r="58" spans="1:27" x14ac:dyDescent="0.35">
      <c r="B58" s="3"/>
      <c r="C58" s="3"/>
      <c r="D58" s="3"/>
      <c r="E58" s="3"/>
      <c r="F58" s="3"/>
      <c r="G58" s="3"/>
      <c r="H58" s="14"/>
      <c r="I58" s="3"/>
      <c r="J58" s="3"/>
      <c r="K58" s="3"/>
      <c r="L58" s="3"/>
      <c r="M58" s="3"/>
      <c r="N58" s="3"/>
      <c r="O58" s="3"/>
      <c r="P58" s="3"/>
      <c r="Q58" s="3"/>
      <c r="R58" s="3"/>
      <c r="S58" s="3"/>
      <c r="T58" s="3"/>
      <c r="U58" s="3"/>
      <c r="V58" s="3"/>
      <c r="W58" s="11"/>
      <c r="X58" s="11"/>
      <c r="Y58" s="11"/>
      <c r="Z58" s="11"/>
      <c r="AA58" s="11"/>
    </row>
    <row r="59" spans="1:27" x14ac:dyDescent="0.35">
      <c r="A59" s="4" t="s">
        <v>921</v>
      </c>
      <c r="B59" s="3"/>
      <c r="C59" s="3"/>
      <c r="D59" s="3"/>
      <c r="E59" s="3"/>
      <c r="F59" s="3"/>
      <c r="G59" s="3"/>
      <c r="H59" s="14"/>
      <c r="I59" s="3"/>
      <c r="J59" s="3"/>
      <c r="K59" s="3"/>
      <c r="L59" s="3"/>
      <c r="M59" s="3"/>
      <c r="N59" s="3"/>
      <c r="O59" s="3"/>
      <c r="P59" s="3"/>
      <c r="Q59" s="3"/>
      <c r="R59" s="3"/>
      <c r="S59" s="3"/>
      <c r="T59" s="3"/>
      <c r="U59" s="3"/>
      <c r="V59" s="3"/>
      <c r="W59" s="11"/>
      <c r="X59" s="11"/>
      <c r="Y59" s="11"/>
      <c r="Z59" s="11"/>
      <c r="AA59" s="11"/>
    </row>
    <row r="60" spans="1:27" x14ac:dyDescent="0.35">
      <c r="A60" t="str">
        <f>[1]Hochschulfinanzen!A42</f>
        <v>insg</v>
      </c>
      <c r="B60" s="3">
        <f>[1]Hochschulfinanzen!B42</f>
        <v>1.7348282121860441</v>
      </c>
      <c r="C60" s="3">
        <f>[1]Hochschulfinanzen!C42</f>
        <v>5.1212123009098054</v>
      </c>
      <c r="D60" s="3">
        <f>[1]Hochschulfinanzen!D42</f>
        <v>4.8061751674492799</v>
      </c>
      <c r="E60" s="3">
        <f>[1]Hochschulfinanzen!E42</f>
        <v>5.0410225682989944</v>
      </c>
      <c r="F60" s="3">
        <f>[1]Hochschulfinanzen!F42</f>
        <v>5.6320909824349989</v>
      </c>
      <c r="G60" s="3">
        <f>[1]Hochschulfinanzen!G42</f>
        <v>5.149201193796582</v>
      </c>
      <c r="H60" s="14">
        <f>[1]Hochschulfinanzen!H42</f>
        <v>4.6086216718007966</v>
      </c>
      <c r="I60" s="3">
        <f>[1]Hochschulfinanzen!I42</f>
        <v>4.3791384179755974</v>
      </c>
      <c r="J60" s="3">
        <f>[1]Hochschulfinanzen!J42</f>
        <v>3.4620755491556388</v>
      </c>
      <c r="K60" s="3">
        <f>[1]Hochschulfinanzen!K42</f>
        <v>3.3671177448386049</v>
      </c>
      <c r="L60" s="3">
        <f>[1]Hochschulfinanzen!L42</f>
        <v>3.264105929241206</v>
      </c>
      <c r="M60" s="3">
        <f>[1]Hochschulfinanzen!M42</f>
        <v>3.0621059033049645</v>
      </c>
      <c r="N60" s="3">
        <f>[1]Hochschulfinanzen!N42</f>
        <v>2.9738121797245083</v>
      </c>
      <c r="O60" s="3">
        <f>[1]Hochschulfinanzen!O42</f>
        <v>3.7932655081502471</v>
      </c>
      <c r="P60" s="3">
        <f>[1]Hochschulfinanzen!P42</f>
        <v>2.9471767238097506</v>
      </c>
      <c r="Q60" s="3">
        <f>[1]Hochschulfinanzen!Q42</f>
        <v>2.8289413139546635</v>
      </c>
      <c r="R60" s="3">
        <f>[1]Hochschulfinanzen!R42</f>
        <v>3.975965482648423</v>
      </c>
      <c r="S60" s="3">
        <f>[1]Hochschulfinanzen!S42</f>
        <v>2.7742052480247859</v>
      </c>
      <c r="T60" s="3">
        <f>[1]Hochschulfinanzen!T42</f>
        <v>5.4540199922270229</v>
      </c>
      <c r="U60" s="3">
        <f>[1]Hochschulfinanzen!U42</f>
        <v>4.1602424542786576</v>
      </c>
      <c r="V60" s="3">
        <f>[1]Hochschulfinanzen!V42</f>
        <v>3.5643476777008565</v>
      </c>
      <c r="W60" s="11"/>
      <c r="X60" s="18" t="str">
        <f>HLOOKUP(Y60,$L60:$U160,ROW(L$118)-ROW(X60)+1,0)</f>
        <v>RP</v>
      </c>
      <c r="Y60" s="19">
        <f t="shared" ref="Y60" si="15">MIN(L60:U60)</f>
        <v>2.7742052480247859</v>
      </c>
      <c r="Z60" s="18" t="str">
        <f>HLOOKUP(AA60,$L60:$U160,ROW(N$118)-ROW(Z60)+1,0)</f>
        <v>SL</v>
      </c>
      <c r="AA60" s="19">
        <f t="shared" ref="AA60" si="16">MAX(L60:U60)</f>
        <v>5.4540199922270229</v>
      </c>
    </row>
    <row r="61" spans="1:27" x14ac:dyDescent="0.35">
      <c r="A61" t="str">
        <f>[1]Hochschulfinanzen!A39</f>
        <v>MINT-Fächer</v>
      </c>
      <c r="B61" s="3">
        <f>[1]Hochschulfinanzen!B39</f>
        <v>0.3793921608146244</v>
      </c>
      <c r="C61" s="3">
        <f>[1]Hochschulfinanzen!C39</f>
        <v>0.57485412184198159</v>
      </c>
      <c r="D61" s="3">
        <f>[1]Hochschulfinanzen!D39</f>
        <v>1.1721834898900263</v>
      </c>
      <c r="E61" s="3">
        <f>[1]Hochschulfinanzen!E39</f>
        <v>0.54045552056552504</v>
      </c>
      <c r="F61" s="3">
        <f>[1]Hochschulfinanzen!F39</f>
        <v>0.84263283397306199</v>
      </c>
      <c r="G61" s="3">
        <f>[1]Hochschulfinanzen!G39</f>
        <v>0.69759267536376646</v>
      </c>
      <c r="H61" s="14">
        <f>[1]Hochschulfinanzen!H39</f>
        <v>0.75054204841570638</v>
      </c>
      <c r="I61" s="3">
        <f>[1]Hochschulfinanzen!I39</f>
        <v>0.77301976708899767</v>
      </c>
      <c r="J61" s="3">
        <f>[1]Hochschulfinanzen!J39</f>
        <v>0.57077796324043384</v>
      </c>
      <c r="K61" s="3">
        <f>[1]Hochschulfinanzen!K39</f>
        <v>0.56364035220560715</v>
      </c>
      <c r="L61" s="3">
        <f>[1]Hochschulfinanzen!L39</f>
        <v>0.58964724879395103</v>
      </c>
      <c r="M61" s="3">
        <f>[1]Hochschulfinanzen!M39</f>
        <v>0.57226938364216762</v>
      </c>
      <c r="N61" s="3">
        <f>[1]Hochschulfinanzen!N39</f>
        <v>1.0134278624700168</v>
      </c>
      <c r="O61" s="3">
        <f>[1]Hochschulfinanzen!O39</f>
        <v>0.64089959500939908</v>
      </c>
      <c r="P61" s="3">
        <f>[1]Hochschulfinanzen!P39</f>
        <v>0.48388121668557671</v>
      </c>
      <c r="Q61" s="3">
        <f>[1]Hochschulfinanzen!Q39</f>
        <v>0.53549613693273912</v>
      </c>
      <c r="R61" s="3">
        <f>[1]Hochschulfinanzen!R39</f>
        <v>0.59493571951725266</v>
      </c>
      <c r="S61" s="3">
        <f>[1]Hochschulfinanzen!S39</f>
        <v>0.49229189760195197</v>
      </c>
      <c r="T61" s="3">
        <f>[1]Hochschulfinanzen!T39</f>
        <v>0.46939013673032898</v>
      </c>
      <c r="U61" s="3">
        <f>[1]Hochschulfinanzen!U39</f>
        <v>0.36257127097282532</v>
      </c>
      <c r="V61" s="3">
        <f>[1]Hochschulfinanzen!V39</f>
        <v>0.59333225100786624</v>
      </c>
      <c r="W61" s="11"/>
      <c r="X61" s="18" t="str">
        <f>HLOOKUP(Y61,$L61:$U161,ROW(L$118)-ROW(X61)+1,0)</f>
        <v>SH</v>
      </c>
      <c r="Y61" s="19">
        <f t="shared" ref="Y61:Y63" si="17">MIN(L61:U61)</f>
        <v>0.36257127097282532</v>
      </c>
      <c r="Z61" s="18" t="str">
        <f>HLOOKUP(AA61,$L61:$U161,ROW(N$118)-ROW(Z61)+1,0)</f>
        <v>HB</v>
      </c>
      <c r="AA61" s="19">
        <f t="shared" ref="AA61:AA63" si="18">MAX(L61:U61)</f>
        <v>1.0134278624700168</v>
      </c>
    </row>
    <row r="62" spans="1:27" x14ac:dyDescent="0.35">
      <c r="A62" t="str">
        <f>[1]Hochschulfinanzen!A40</f>
        <v>Humanmedizin</v>
      </c>
      <c r="B62" s="3">
        <f>[1]Hochschulfinanzen!B40</f>
        <v>6.6812640461113737E-2</v>
      </c>
      <c r="C62" s="3">
        <f>[1]Hochschulfinanzen!C40</f>
        <v>3.457720731063445</v>
      </c>
      <c r="D62" s="3">
        <f>[1]Hochschulfinanzen!D40</f>
        <v>2.2772711640215988</v>
      </c>
      <c r="E62" s="3">
        <f>[1]Hochschulfinanzen!E40</f>
        <v>3.1464770376203206</v>
      </c>
      <c r="F62" s="3">
        <f>[1]Hochschulfinanzen!F40</f>
        <v>1.9629665910646146</v>
      </c>
      <c r="G62" s="3">
        <f>[1]Hochschulfinanzen!G40</f>
        <v>2.7874000171232365</v>
      </c>
      <c r="H62" s="14">
        <f>[1]Hochschulfinanzen!H40</f>
        <v>2.2753892541897467</v>
      </c>
      <c r="I62" s="3">
        <f>[1]Hochschulfinanzen!I40</f>
        <v>2.0580338215649494</v>
      </c>
      <c r="J62" s="3">
        <f>[1]Hochschulfinanzen!J40</f>
        <v>1.7158983687099381</v>
      </c>
      <c r="K62" s="3">
        <f>[1]Hochschulfinanzen!K40</f>
        <v>1.6555902083908749</v>
      </c>
      <c r="L62" s="3">
        <f>[1]Hochschulfinanzen!L40</f>
        <v>1.6567235997788978</v>
      </c>
      <c r="M62" s="3">
        <f>[1]Hochschulfinanzen!M40</f>
        <v>1.6047090156787713</v>
      </c>
      <c r="N62" s="3">
        <f>[1]Hochschulfinanzen!N40</f>
        <v>8.1908368265906376E-2</v>
      </c>
      <c r="O62" s="3">
        <f>[1]Hochschulfinanzen!O40</f>
        <v>1.9965640719880566</v>
      </c>
      <c r="P62" s="3">
        <f>[1]Hochschulfinanzen!P40</f>
        <v>1.2287478260818685</v>
      </c>
      <c r="Q62" s="3">
        <f>[1]Hochschulfinanzen!Q40</f>
        <v>1.2012855150493291</v>
      </c>
      <c r="R62" s="3">
        <f>[1]Hochschulfinanzen!R40</f>
        <v>1.883814995491832</v>
      </c>
      <c r="S62" s="3">
        <f>[1]Hochschulfinanzen!S40</f>
        <v>1.2461865858973162</v>
      </c>
      <c r="T62" s="3">
        <f>[1]Hochschulfinanzen!T40</f>
        <v>3.6374727569080374</v>
      </c>
      <c r="U62" s="3">
        <f>[1]Hochschulfinanzen!U40</f>
        <v>2.9808223001654945</v>
      </c>
      <c r="V62" s="3">
        <f>[1]Hochschulfinanzen!V40</f>
        <v>1.7540537907856972</v>
      </c>
      <c r="W62" s="11"/>
      <c r="X62" s="18" t="str">
        <f>HLOOKUP(Y62,$L62:$U162,ROW(L$118)-ROW(X62)+1,0)</f>
        <v>HB</v>
      </c>
      <c r="Y62" s="19">
        <f t="shared" si="17"/>
        <v>8.1908368265906376E-2</v>
      </c>
      <c r="Z62" s="18" t="str">
        <f>HLOOKUP(AA62,$L62:$U162,ROW(N$118)-ROW(Z62)+1,0)</f>
        <v>SL</v>
      </c>
      <c r="AA62" s="19">
        <f t="shared" si="18"/>
        <v>3.6374727569080374</v>
      </c>
    </row>
    <row r="63" spans="1:27" x14ac:dyDescent="0.35">
      <c r="A63" t="str">
        <f>[1]Hochschulfinanzen!A41</f>
        <v>sonstige</v>
      </c>
      <c r="B63" s="3">
        <f>[1]Hochschulfinanzen!B41</f>
        <v>1.2886234109103061</v>
      </c>
      <c r="C63" s="3">
        <f>[1]Hochschulfinanzen!C41</f>
        <v>1.088637448004379</v>
      </c>
      <c r="D63" s="3">
        <f>[1]Hochschulfinanzen!D41</f>
        <v>1.356720513537655</v>
      </c>
      <c r="E63" s="3">
        <f>[1]Hochschulfinanzen!E41</f>
        <v>1.3540900101131494</v>
      </c>
      <c r="F63" s="3">
        <f>[1]Hochschulfinanzen!F41</f>
        <v>2.8264915573973224</v>
      </c>
      <c r="G63" s="3">
        <f>[1]Hochschulfinanzen!G41</f>
        <v>1.6642085013095793</v>
      </c>
      <c r="H63" s="14">
        <f>[1]Hochschulfinanzen!H41</f>
        <v>1.5826903691953436</v>
      </c>
      <c r="I63" s="3">
        <f>[1]Hochschulfinanzen!I41</f>
        <v>1.5480848293216505</v>
      </c>
      <c r="J63" s="3">
        <f>[1]Hochschulfinanzen!J41</f>
        <v>1.1753992172052665</v>
      </c>
      <c r="K63" s="3">
        <f>[1]Hochschulfinanzen!K41</f>
        <v>1.1478871842421228</v>
      </c>
      <c r="L63" s="3">
        <f>[1]Hochschulfinanzen!L41</f>
        <v>1.0177350806683576</v>
      </c>
      <c r="M63" s="3">
        <f>[1]Hochschulfinanzen!M41</f>
        <v>0.88512750398402529</v>
      </c>
      <c r="N63" s="3">
        <f>[1]Hochschulfinanzen!N41</f>
        <v>1.8784759489885849</v>
      </c>
      <c r="O63" s="3">
        <f>[1]Hochschulfinanzen!O41</f>
        <v>1.1558018411527913</v>
      </c>
      <c r="P63" s="3">
        <f>[1]Hochschulfinanzen!P41</f>
        <v>1.2345476810423055</v>
      </c>
      <c r="Q63" s="3">
        <f>[1]Hochschulfinanzen!Q41</f>
        <v>1.0921596619725953</v>
      </c>
      <c r="R63" s="3">
        <f>[1]Hochschulfinanzen!R41</f>
        <v>1.4972147676393379</v>
      </c>
      <c r="S63" s="3">
        <f>[1]Hochschulfinanzen!S41</f>
        <v>1.0357267645255177</v>
      </c>
      <c r="T63" s="3">
        <f>[1]Hochschulfinanzen!T41</f>
        <v>1.3471570985886567</v>
      </c>
      <c r="U63" s="3">
        <f>[1]Hochschulfinanzen!U41</f>
        <v>0.8168488831403371</v>
      </c>
      <c r="V63" s="3">
        <f>[1]Hochschulfinanzen!V41</f>
        <v>1.216961635907293</v>
      </c>
      <c r="W63" s="11"/>
      <c r="X63" s="18" t="str">
        <f>HLOOKUP(Y63,$L63:$U163,ROW(L$118)-ROW(X63)+1,0)</f>
        <v>SH</v>
      </c>
      <c r="Y63" s="19">
        <f t="shared" si="17"/>
        <v>0.8168488831403371</v>
      </c>
      <c r="Z63" s="18" t="str">
        <f>HLOOKUP(AA63,$L63:$U163,ROW(N$118)-ROW(Z63)+1,0)</f>
        <v>HB</v>
      </c>
      <c r="AA63" s="19">
        <f t="shared" si="18"/>
        <v>1.8784759489885849</v>
      </c>
    </row>
    <row r="64" spans="1:27" x14ac:dyDescent="0.35">
      <c r="B64" s="3"/>
      <c r="C64" s="3"/>
      <c r="D64" s="3"/>
      <c r="E64" s="3"/>
      <c r="F64" s="3"/>
      <c r="G64" s="3"/>
      <c r="H64" s="14"/>
      <c r="I64" s="3"/>
      <c r="J64" s="3"/>
      <c r="K64" s="3"/>
      <c r="L64" s="3"/>
      <c r="M64" s="3"/>
      <c r="N64" s="3"/>
      <c r="O64" s="3"/>
      <c r="P64" s="3"/>
      <c r="Q64" s="3"/>
      <c r="R64" s="3"/>
      <c r="S64" s="3"/>
      <c r="T64" s="3"/>
      <c r="U64" s="3"/>
      <c r="V64" s="3"/>
      <c r="W64" s="11"/>
      <c r="X64" s="11"/>
      <c r="Y64" s="11"/>
      <c r="Z64" s="11"/>
      <c r="AA64" s="11"/>
    </row>
    <row r="65" spans="1:27" x14ac:dyDescent="0.35">
      <c r="A65" s="4" t="s">
        <v>508</v>
      </c>
      <c r="B65" s="3"/>
      <c r="C65" s="3"/>
      <c r="D65" s="3"/>
      <c r="E65" s="3"/>
      <c r="F65" s="3"/>
      <c r="G65" s="3"/>
      <c r="H65" s="14"/>
      <c r="I65" s="3"/>
      <c r="J65" s="3"/>
      <c r="K65" s="3"/>
      <c r="L65" s="3"/>
      <c r="M65" s="3"/>
      <c r="N65" s="3"/>
      <c r="O65" s="3"/>
      <c r="P65" s="3"/>
      <c r="Q65" s="3"/>
      <c r="R65" s="3"/>
      <c r="S65" s="3"/>
      <c r="T65" s="3"/>
      <c r="U65" s="3"/>
      <c r="V65" s="3"/>
      <c r="W65" s="11"/>
      <c r="X65" s="11"/>
      <c r="Y65" s="11"/>
      <c r="Z65" s="11"/>
      <c r="AA65" s="11"/>
    </row>
    <row r="66" spans="1:27" x14ac:dyDescent="0.35">
      <c r="A66">
        <f>[1]Hochschulfinanzen!A71</f>
        <v>2019</v>
      </c>
      <c r="B66" s="3">
        <f>[1]Hochschulfinanzen!B71</f>
        <v>102.0663298964735</v>
      </c>
      <c r="C66" s="3">
        <f>[1]Hochschulfinanzen!C71</f>
        <v>75.396341235975484</v>
      </c>
      <c r="D66" s="3">
        <f>[1]Hochschulfinanzen!D71</f>
        <v>141.22143464462505</v>
      </c>
      <c r="E66" s="3">
        <f>[1]Hochschulfinanzen!E71</f>
        <v>70.580364527934108</v>
      </c>
      <c r="F66" s="3">
        <f>[1]Hochschulfinanzen!F71</f>
        <v>98.363288982307253</v>
      </c>
      <c r="G66" s="3">
        <f>[1]Hochschulfinanzen!G71</f>
        <v>122.2205853637391</v>
      </c>
      <c r="H66" s="14">
        <f>[1]Hochschulfinanzen!H71</f>
        <v>115.27518781711181</v>
      </c>
      <c r="I66" s="3">
        <f>[1]Hochschulfinanzen!I71</f>
        <v>112.0306850774386</v>
      </c>
      <c r="J66" s="3">
        <f>[1]Hochschulfinanzen!J71</f>
        <v>101.73309265354902</v>
      </c>
      <c r="K66" s="3">
        <f>[1]Hochschulfinanzen!K71</f>
        <v>100</v>
      </c>
      <c r="L66" s="3">
        <f>[1]Hochschulfinanzen!L71</f>
        <v>105.52654845561248</v>
      </c>
      <c r="M66" s="3">
        <f>[1]Hochschulfinanzen!M71</f>
        <v>101.33786283139163</v>
      </c>
      <c r="N66" s="3">
        <f>[1]Hochschulfinanzen!N71</f>
        <v>177.9483158425036</v>
      </c>
      <c r="O66" s="3">
        <f>[1]Hochschulfinanzen!O71</f>
        <v>88.164750071160796</v>
      </c>
      <c r="P66" s="3">
        <f>[1]Hochschulfinanzen!P71</f>
        <v>94.336484928104596</v>
      </c>
      <c r="Q66" s="3">
        <f>[1]Hochschulfinanzen!Q71</f>
        <v>114.77403314290203</v>
      </c>
      <c r="R66" s="3">
        <f>[1]Hochschulfinanzen!R71</f>
        <v>92.960491582949913</v>
      </c>
      <c r="S66" s="3">
        <f>[1]Hochschulfinanzen!S71</f>
        <v>84.643825923265013</v>
      </c>
      <c r="T66" s="3">
        <f>[1]Hochschulfinanzen!T71</f>
        <v>67.524849893840639</v>
      </c>
      <c r="U66" s="3">
        <f>[1]Hochschulfinanzen!U71</f>
        <v>87.942162912385797</v>
      </c>
      <c r="V66" s="3">
        <f>[1]Hochschulfinanzen!V71</f>
        <v>101.49974440140983</v>
      </c>
      <c r="W66" s="11"/>
      <c r="X66" s="18" t="str">
        <f>HLOOKUP(Y66,$L66:$U166,ROW(L$118)-ROW(X66)+1,0)</f>
        <v>SL</v>
      </c>
      <c r="Y66" s="19">
        <f t="shared" ref="Y66:Y69" si="19">MIN(L66:U66)</f>
        <v>67.524849893840639</v>
      </c>
      <c r="Z66" s="18" t="str">
        <f>HLOOKUP(AA66,$L66:$U166,ROW(N$118)-ROW(Z66)+1,0)</f>
        <v>HB</v>
      </c>
      <c r="AA66" s="19">
        <f t="shared" ref="AA66:AA69" si="20">MAX(L66:U66)</f>
        <v>177.9483158425036</v>
      </c>
    </row>
    <row r="67" spans="1:27" x14ac:dyDescent="0.35">
      <c r="A67">
        <f>[1]Hochschulfinanzen!A72</f>
        <v>2020</v>
      </c>
      <c r="B67" s="3">
        <f>[1]Hochschulfinanzen!B72</f>
        <v>114.43336856354949</v>
      </c>
      <c r="C67" s="3">
        <f>[1]Hochschulfinanzen!C72</f>
        <v>78.292283603552647</v>
      </c>
      <c r="D67" s="3">
        <f>[1]Hochschulfinanzen!D72</f>
        <v>143.23769267237898</v>
      </c>
      <c r="E67" s="3">
        <f>[1]Hochschulfinanzen!E72</f>
        <v>66.191653377791752</v>
      </c>
      <c r="F67" s="3">
        <f>[1]Hochschulfinanzen!F72</f>
        <v>96.724638947444248</v>
      </c>
      <c r="G67" s="3">
        <f>[1]Hochschulfinanzen!G72</f>
        <v>113.4484335451736</v>
      </c>
      <c r="H67" s="14">
        <f>[1]Hochschulfinanzen!H72</f>
        <v>113.99190797072782</v>
      </c>
      <c r="I67" s="3">
        <f>[1]Hochschulfinanzen!I72</f>
        <v>114.25147299599365</v>
      </c>
      <c r="J67" s="3">
        <f>[1]Hochschulfinanzen!J72</f>
        <v>101.07474457184455</v>
      </c>
      <c r="K67" s="3">
        <f>[1]Hochschulfinanzen!K72</f>
        <v>100</v>
      </c>
      <c r="L67" s="3">
        <f>[1]Hochschulfinanzen!L72</f>
        <v>103.82019122268278</v>
      </c>
      <c r="M67" s="3">
        <f>[1]Hochschulfinanzen!M72</f>
        <v>100.66437902094781</v>
      </c>
      <c r="N67" s="3">
        <f>[1]Hochschulfinanzen!N72</f>
        <v>165.18767308189874</v>
      </c>
      <c r="O67" s="3">
        <f>[1]Hochschulfinanzen!O72</f>
        <v>87.940626640704195</v>
      </c>
      <c r="P67" s="3">
        <f>[1]Hochschulfinanzen!P72</f>
        <v>99.719645431893369</v>
      </c>
      <c r="Q67" s="3">
        <f>[1]Hochschulfinanzen!Q72</f>
        <v>118.75502221560694</v>
      </c>
      <c r="R67" s="3">
        <f>[1]Hochschulfinanzen!R72</f>
        <v>92.744697444619234</v>
      </c>
      <c r="S67" s="3">
        <f>[1]Hochschulfinanzen!S72</f>
        <v>85.307433020148252</v>
      </c>
      <c r="T67" s="3">
        <f>[1]Hochschulfinanzen!T72</f>
        <v>63.478056898592882</v>
      </c>
      <c r="U67" s="3">
        <f>[1]Hochschulfinanzen!U72</f>
        <v>87.397907344864421</v>
      </c>
      <c r="V67" s="3">
        <f>[1]Hochschulfinanzen!V72</f>
        <v>101.14679617280538</v>
      </c>
      <c r="W67" s="11"/>
      <c r="X67" s="18" t="str">
        <f>HLOOKUP(Y67,$L67:$U167,ROW(L$118)-ROW(X67)+1,0)</f>
        <v>SL</v>
      </c>
      <c r="Y67" s="19">
        <f t="shared" si="19"/>
        <v>63.478056898592882</v>
      </c>
      <c r="Z67" s="18" t="str">
        <f>HLOOKUP(AA67,$L67:$U167,ROW(N$118)-ROW(Z67)+1,0)</f>
        <v>HB</v>
      </c>
      <c r="AA67" s="19">
        <f t="shared" si="20"/>
        <v>165.18767308189874</v>
      </c>
    </row>
    <row r="68" spans="1:27" x14ac:dyDescent="0.35">
      <c r="A68">
        <f>[1]Hochschulfinanzen!A73</f>
        <v>2021</v>
      </c>
      <c r="B68" s="3">
        <f>[1]Hochschulfinanzen!B73</f>
        <v>110.89897347251237</v>
      </c>
      <c r="C68" s="3">
        <f>[1]Hochschulfinanzen!C73</f>
        <v>86.188417209012286</v>
      </c>
      <c r="D68" s="3">
        <f>[1]Hochschulfinanzen!D73</f>
        <v>140.3667451663199</v>
      </c>
      <c r="E68" s="3">
        <f>[1]Hochschulfinanzen!E73</f>
        <v>68.604054100223863</v>
      </c>
      <c r="F68" s="3">
        <f>[1]Hochschulfinanzen!F73</f>
        <v>91.388612213801864</v>
      </c>
      <c r="G68" s="3">
        <f>[1]Hochschulfinanzen!G73</f>
        <v>119.41188529516786</v>
      </c>
      <c r="H68" s="14">
        <f>[1]Hochschulfinanzen!H73</f>
        <v>114.14538483202557</v>
      </c>
      <c r="I68" s="3">
        <f>[1]Hochschulfinanzen!I73</f>
        <v>111.61376309483033</v>
      </c>
      <c r="J68" s="3">
        <f>[1]Hochschulfinanzen!J73</f>
        <v>101.57396406264144</v>
      </c>
      <c r="K68" s="3">
        <f>[1]Hochschulfinanzen!K73</f>
        <v>100</v>
      </c>
      <c r="L68" s="3">
        <f>[1]Hochschulfinanzen!L73</f>
        <v>104.408359707275</v>
      </c>
      <c r="M68" s="3">
        <f>[1]Hochschulfinanzen!M73</f>
        <v>99.073344831990894</v>
      </c>
      <c r="N68" s="3">
        <f>[1]Hochschulfinanzen!N73</f>
        <v>168.25519837719139</v>
      </c>
      <c r="O68" s="3">
        <f>[1]Hochschulfinanzen!O73</f>
        <v>87.632915821453835</v>
      </c>
      <c r="P68" s="3">
        <f>[1]Hochschulfinanzen!P73</f>
        <v>91.966411658778483</v>
      </c>
      <c r="Q68" s="3">
        <f>[1]Hochschulfinanzen!Q73</f>
        <v>120.74082401861411</v>
      </c>
      <c r="R68" s="3">
        <f>[1]Hochschulfinanzen!R73</f>
        <v>93.661290030709893</v>
      </c>
      <c r="S68" s="3">
        <f>[1]Hochschulfinanzen!S73</f>
        <v>91.927891695780033</v>
      </c>
      <c r="T68" s="3">
        <f>[1]Hochschulfinanzen!T73</f>
        <v>70.395232379651389</v>
      </c>
      <c r="U68" s="3">
        <f>[1]Hochschulfinanzen!U73</f>
        <v>88.018115451438248</v>
      </c>
      <c r="V68" s="3">
        <f>[1]Hochschulfinanzen!V73</f>
        <v>101.28824270440127</v>
      </c>
      <c r="W68" s="11"/>
      <c r="X68" s="18" t="str">
        <f>HLOOKUP(Y68,$L68:$U168,ROW(L$118)-ROW(X68)+1,0)</f>
        <v>SL</v>
      </c>
      <c r="Y68" s="19">
        <f t="shared" si="19"/>
        <v>70.395232379651389</v>
      </c>
      <c r="Z68" s="18" t="str">
        <f>HLOOKUP(AA68,$L68:$U168,ROW(N$118)-ROW(Z68)+1,0)</f>
        <v>HB</v>
      </c>
      <c r="AA68" s="19">
        <f t="shared" si="20"/>
        <v>168.25519837719139</v>
      </c>
    </row>
    <row r="69" spans="1:27" x14ac:dyDescent="0.35">
      <c r="A69">
        <f>[1]Hochschulfinanzen!A74</f>
        <v>2022</v>
      </c>
      <c r="B69" s="3">
        <f>[1]Hochschulfinanzen!B74</f>
        <v>110.25071436811969</v>
      </c>
      <c r="C69" s="3">
        <f>[1]Hochschulfinanzen!C74</f>
        <v>79.290879617917625</v>
      </c>
      <c r="D69" s="3">
        <f>[1]Hochschulfinanzen!D74</f>
        <v>150.3353643400084</v>
      </c>
      <c r="E69" s="3">
        <f>[1]Hochschulfinanzen!E74</f>
        <v>86.981539205547435</v>
      </c>
      <c r="F69" s="3">
        <f>[1]Hochschulfinanzen!F74</f>
        <v>87.69861702257586</v>
      </c>
      <c r="G69" s="3">
        <f>[1]Hochschulfinanzen!G74</f>
        <v>123.37323841973978</v>
      </c>
      <c r="H69" s="14">
        <f>[1]Hochschulfinanzen!H74</f>
        <v>118.87706966559273</v>
      </c>
      <c r="I69" s="3">
        <f>[1]Hochschulfinanzen!I74</f>
        <v>116.70008685347048</v>
      </c>
      <c r="J69" s="3">
        <f>[1]Hochschulfinanzen!J74</f>
        <v>101.90278188034571</v>
      </c>
      <c r="K69" s="3">
        <f>[1]Hochschulfinanzen!K74</f>
        <v>100</v>
      </c>
      <c r="L69" s="3">
        <f>[1]Hochschulfinanzen!L74</f>
        <v>105.19531575806931</v>
      </c>
      <c r="M69" s="3">
        <f>[1]Hochschulfinanzen!M74</f>
        <v>98.616126786833561</v>
      </c>
      <c r="N69" s="3">
        <f>[1]Hochschulfinanzen!N74</f>
        <v>156.1436946579386</v>
      </c>
      <c r="O69" s="3">
        <f>[1]Hochschulfinanzen!O74</f>
        <v>84.095300992008035</v>
      </c>
      <c r="P69" s="3">
        <f>[1]Hochschulfinanzen!P74</f>
        <v>99.404912385564828</v>
      </c>
      <c r="Q69" s="3">
        <f>[1]Hochschulfinanzen!Q74</f>
        <v>119.16040624469781</v>
      </c>
      <c r="R69" s="3">
        <f>[1]Hochschulfinanzen!R74</f>
        <v>94.134390430405929</v>
      </c>
      <c r="S69" s="3">
        <f>[1]Hochschulfinanzen!S74</f>
        <v>88.003375094812924</v>
      </c>
      <c r="T69" s="3">
        <f>[1]Hochschulfinanzen!T74</f>
        <v>68.785689598451256</v>
      </c>
      <c r="U69" s="3">
        <f>[1]Hochschulfinanzen!U74</f>
        <v>93.865486249020265</v>
      </c>
      <c r="V69" s="3">
        <f>[1]Hochschulfinanzen!V74</f>
        <v>102.56005478048986</v>
      </c>
      <c r="W69" s="11"/>
      <c r="X69" s="18" t="str">
        <f>HLOOKUP(Y69,$L69:$U169,ROW(L$118)-ROW(X69)+1,0)</f>
        <v>SL</v>
      </c>
      <c r="Y69" s="19">
        <f t="shared" si="19"/>
        <v>68.785689598451256</v>
      </c>
      <c r="Z69" s="18" t="str">
        <f>HLOOKUP(AA69,$L69:$U169,ROW(N$118)-ROW(Z69)+1,0)</f>
        <v>HB</v>
      </c>
      <c r="AA69" s="19">
        <f t="shared" si="20"/>
        <v>156.1436946579386</v>
      </c>
    </row>
    <row r="70" spans="1:27" x14ac:dyDescent="0.35">
      <c r="A70">
        <f>A69+1</f>
        <v>2023</v>
      </c>
      <c r="B70" s="3">
        <f>[1]Hochschulfinanzen!B75</f>
        <v>131.51296515514636</v>
      </c>
      <c r="C70" s="3">
        <f>[1]Hochschulfinanzen!C75</f>
        <v>73.848633621288556</v>
      </c>
      <c r="D70" s="3">
        <f>[1]Hochschulfinanzen!D75</f>
        <v>150.07261935617592</v>
      </c>
      <c r="E70" s="3">
        <f>[1]Hochschulfinanzen!E75</f>
        <v>83.367768583994248</v>
      </c>
      <c r="F70" s="3">
        <f>[1]Hochschulfinanzen!F75</f>
        <v>108.59258990974882</v>
      </c>
      <c r="G70" s="3">
        <f>[1]Hochschulfinanzen!G75</f>
        <v>128.18038159278385</v>
      </c>
      <c r="H70" s="14">
        <f>[1]Hochschulfinanzen!H75</f>
        <v>124.27780188308137</v>
      </c>
      <c r="I70" s="3">
        <f>[1]Hochschulfinanzen!I75</f>
        <v>122.37290317929201</v>
      </c>
      <c r="J70" s="3">
        <f>[1]Hochschulfinanzen!J75</f>
        <v>102.28758636771218</v>
      </c>
      <c r="K70" s="3">
        <f>[1]Hochschulfinanzen!K75</f>
        <v>100</v>
      </c>
      <c r="L70" s="3">
        <f>[1]Hochschulfinanzen!L75</f>
        <v>101.44880706064194</v>
      </c>
      <c r="M70" s="3">
        <f>[1]Hochschulfinanzen!M75</f>
        <v>101.67925166867767</v>
      </c>
      <c r="N70" s="3">
        <f>[1]Hochschulfinanzen!N75</f>
        <v>140.3230397854345</v>
      </c>
      <c r="O70" s="3">
        <f>[1]Hochschulfinanzen!O75</f>
        <v>92.248749247524145</v>
      </c>
      <c r="P70" s="3">
        <f>[1]Hochschulfinanzen!P75</f>
        <v>101.57289261881502</v>
      </c>
      <c r="Q70" s="3">
        <f>[1]Hochschulfinanzen!Q75</f>
        <v>117.84582724779796</v>
      </c>
      <c r="R70" s="3">
        <f>[1]Hochschulfinanzen!R75</f>
        <v>93.66686991235926</v>
      </c>
      <c r="S70" s="3">
        <f>[1]Hochschulfinanzen!S75</f>
        <v>92.231022739213714</v>
      </c>
      <c r="T70" s="3">
        <f>[1]Hochschulfinanzen!T75</f>
        <v>60.642384930011552</v>
      </c>
      <c r="U70" s="3">
        <f>[1]Hochschulfinanzen!U75</f>
        <v>89.891123642235769</v>
      </c>
      <c r="V70" s="3">
        <f>[1]Hochschulfinanzen!V75</f>
        <v>0</v>
      </c>
      <c r="W70" s="11"/>
      <c r="X70" s="18"/>
      <c r="Y70" s="19"/>
      <c r="Z70" s="18"/>
      <c r="AA70" s="19"/>
    </row>
    <row r="71" spans="1:27" x14ac:dyDescent="0.35">
      <c r="A71">
        <f>A70+1</f>
        <v>2024</v>
      </c>
      <c r="B71" s="3"/>
      <c r="C71" s="3"/>
      <c r="D71" s="3"/>
      <c r="E71" s="3"/>
      <c r="F71" s="3"/>
      <c r="G71" s="3"/>
      <c r="H71" s="14"/>
      <c r="I71" s="3"/>
      <c r="J71" s="3"/>
      <c r="K71" s="3"/>
      <c r="L71" s="3"/>
      <c r="M71" s="3"/>
      <c r="N71" s="3"/>
      <c r="O71" s="3"/>
      <c r="P71" s="3"/>
      <c r="Q71" s="3"/>
      <c r="R71" s="3"/>
      <c r="S71" s="3"/>
      <c r="T71" s="3"/>
      <c r="U71" s="3"/>
      <c r="V71" s="3"/>
      <c r="W71" s="11"/>
      <c r="X71" s="18"/>
      <c r="Y71" s="19"/>
      <c r="Z71" s="18"/>
      <c r="AA71" s="19"/>
    </row>
    <row r="72" spans="1:27" x14ac:dyDescent="0.35">
      <c r="A72">
        <f>A71+1</f>
        <v>2025</v>
      </c>
      <c r="B72" s="3"/>
      <c r="C72" s="3"/>
      <c r="D72" s="3"/>
      <c r="E72" s="3"/>
      <c r="F72" s="3"/>
      <c r="G72" s="3"/>
      <c r="H72" s="14"/>
      <c r="I72" s="3"/>
      <c r="J72" s="3"/>
      <c r="K72" s="3"/>
      <c r="L72" s="3"/>
      <c r="M72" s="3"/>
      <c r="N72" s="3"/>
      <c r="O72" s="3"/>
      <c r="P72" s="3"/>
      <c r="Q72" s="3"/>
      <c r="R72" s="3"/>
      <c r="S72" s="3"/>
      <c r="T72" s="3"/>
      <c r="U72" s="3"/>
      <c r="V72" s="3"/>
      <c r="W72" s="11"/>
      <c r="X72" s="18"/>
      <c r="Y72" s="19"/>
      <c r="Z72" s="18"/>
      <c r="AA72" s="19"/>
    </row>
    <row r="73" spans="1:27" x14ac:dyDescent="0.35">
      <c r="W73" s="11"/>
      <c r="X73" s="11"/>
      <c r="Y73" s="11"/>
      <c r="Z73" s="11"/>
      <c r="AA73" s="11"/>
    </row>
    <row r="74" spans="1:27" x14ac:dyDescent="0.35">
      <c r="A74" s="4" t="s">
        <v>922</v>
      </c>
      <c r="W74" s="11"/>
      <c r="X74" s="11"/>
      <c r="Y74" s="11"/>
      <c r="Z74" s="11"/>
      <c r="AA74" s="11"/>
    </row>
    <row r="75" spans="1:27" x14ac:dyDescent="0.35">
      <c r="A75" t="str">
        <f>[1]HS_Forschungseinr!A18</f>
        <v>insg</v>
      </c>
      <c r="B75">
        <f>[1]HS_Forschungseinr!B18</f>
        <v>15</v>
      </c>
      <c r="C75">
        <f>[1]HS_Forschungseinr!C18</f>
        <v>6</v>
      </c>
      <c r="D75">
        <f>[1]HS_Forschungseinr!D18</f>
        <v>20</v>
      </c>
      <c r="E75">
        <f>[1]HS_Forschungseinr!E18</f>
        <v>8</v>
      </c>
      <c r="F75">
        <f>[1]HS_Forschungseinr!F18</f>
        <v>13</v>
      </c>
      <c r="G75">
        <f>[1]HS_Forschungseinr!G18</f>
        <v>32</v>
      </c>
      <c r="H75" s="15">
        <f>[1]HS_Forschungseinr!H18</f>
        <v>94</v>
      </c>
      <c r="I75" s="7">
        <f>[1]HS_Forschungseinr!I18</f>
        <v>62</v>
      </c>
      <c r="J75" s="7">
        <f>[1]HS_Forschungseinr!J18</f>
        <v>326</v>
      </c>
      <c r="K75">
        <f>[1]HS_Forschungseinr!K18</f>
        <v>294</v>
      </c>
      <c r="L75">
        <f>[1]HS_Forschungseinr!L18</f>
        <v>61</v>
      </c>
      <c r="M75">
        <f>[1]HS_Forschungseinr!M18</f>
        <v>46</v>
      </c>
      <c r="N75">
        <f>[1]HS_Forschungseinr!N18</f>
        <v>7</v>
      </c>
      <c r="O75">
        <f>[1]HS_Forschungseinr!O18</f>
        <v>20</v>
      </c>
      <c r="P75">
        <f>[1]HS_Forschungseinr!P18</f>
        <v>32</v>
      </c>
      <c r="Q75">
        <f>[1]HS_Forschungseinr!Q18</f>
        <v>29</v>
      </c>
      <c r="R75">
        <f>[1]HS_Forschungseinr!R18</f>
        <v>61</v>
      </c>
      <c r="S75">
        <f>[1]HS_Forschungseinr!S18</f>
        <v>19</v>
      </c>
      <c r="T75">
        <f>[1]HS_Forschungseinr!T18</f>
        <v>6</v>
      </c>
      <c r="U75">
        <f>[1]HS_Forschungseinr!U18</f>
        <v>13</v>
      </c>
      <c r="V75">
        <f>[1]HS_Forschungseinr!V18</f>
        <v>388</v>
      </c>
      <c r="W75" s="11"/>
      <c r="X75" s="11"/>
      <c r="Y75" s="11"/>
      <c r="Z75" s="11"/>
      <c r="AA75" s="11"/>
    </row>
    <row r="76" spans="1:27" x14ac:dyDescent="0.35">
      <c r="A76" t="str">
        <f>[1]HS_Forschungseinr!A13</f>
        <v>Universitäten</v>
      </c>
      <c r="B76">
        <f>[1]HS_Forschungseinr!B13</f>
        <v>3</v>
      </c>
      <c r="C76">
        <f>[1]HS_Forschungseinr!C13</f>
        <v>2</v>
      </c>
      <c r="D76">
        <f>[1]HS_Forschungseinr!D13</f>
        <v>7</v>
      </c>
      <c r="E76">
        <f>[1]HS_Forschungseinr!E13</f>
        <v>2</v>
      </c>
      <c r="F76">
        <f>[1]HS_Forschungseinr!F13</f>
        <v>4</v>
      </c>
      <c r="G76">
        <f>[1]HS_Forschungseinr!G13</f>
        <v>8</v>
      </c>
      <c r="H76" s="15">
        <f>[1]HS_Forschungseinr!H13</f>
        <v>26</v>
      </c>
      <c r="I76" s="7">
        <f>[1]HS_Forschungseinr!I13</f>
        <v>18</v>
      </c>
      <c r="J76" s="7">
        <f>[1]HS_Forschungseinr!J13</f>
        <v>96</v>
      </c>
      <c r="K76">
        <f>[1]HS_Forschungseinr!K13</f>
        <v>88</v>
      </c>
      <c r="L76">
        <f>[1]HS_Forschungseinr!L13</f>
        <v>15</v>
      </c>
      <c r="M76">
        <f>[1]HS_Forschungseinr!M13</f>
        <v>14</v>
      </c>
      <c r="N76">
        <f>[1]HS_Forschungseinr!N13</f>
        <v>2</v>
      </c>
      <c r="O76">
        <f>[1]HS_Forschungseinr!O13</f>
        <v>6</v>
      </c>
      <c r="P76">
        <f>[1]HS_Forschungseinr!P13</f>
        <v>10</v>
      </c>
      <c r="Q76">
        <f>[1]HS_Forschungseinr!Q13</f>
        <v>10</v>
      </c>
      <c r="R76">
        <f>[1]HS_Forschungseinr!R13</f>
        <v>19</v>
      </c>
      <c r="S76">
        <f>[1]HS_Forschungseinr!S13</f>
        <v>8</v>
      </c>
      <c r="T76">
        <f>[1]HS_Forschungseinr!T13</f>
        <v>1</v>
      </c>
      <c r="U76">
        <f>[1]HS_Forschungseinr!U13</f>
        <v>3</v>
      </c>
      <c r="V76">
        <f>[1]HS_Forschungseinr!V13</f>
        <v>114</v>
      </c>
      <c r="W76" s="11"/>
      <c r="X76" s="11"/>
      <c r="Y76" s="11"/>
      <c r="Z76" s="11"/>
      <c r="AA76" s="11"/>
    </row>
    <row r="77" spans="1:27" x14ac:dyDescent="0.35">
      <c r="A77" t="str">
        <f>[1]HS_Forschungseinr!A14</f>
        <v>Fachhochschulen/HAW</v>
      </c>
      <c r="B77">
        <f>[1]HS_Forschungseinr!B14</f>
        <v>9</v>
      </c>
      <c r="C77">
        <f>[1]HS_Forschungseinr!C14</f>
        <v>2</v>
      </c>
      <c r="D77">
        <f>[1]HS_Forschungseinr!D14</f>
        <v>5</v>
      </c>
      <c r="E77">
        <f>[1]HS_Forschungseinr!E14</f>
        <v>5</v>
      </c>
      <c r="F77">
        <f>[1]HS_Forschungseinr!F14</f>
        <v>6</v>
      </c>
      <c r="G77">
        <f>[1]HS_Forschungseinr!G14</f>
        <v>20</v>
      </c>
      <c r="H77" s="15">
        <f>[1]HS_Forschungseinr!H14</f>
        <v>47</v>
      </c>
      <c r="I77" s="7">
        <f>[1]HS_Forschungseinr!I14</f>
        <v>27</v>
      </c>
      <c r="J77" s="7">
        <f>[1]HS_Forschungseinr!J14</f>
        <v>154</v>
      </c>
      <c r="K77">
        <f>[1]HS_Forschungseinr!K14</f>
        <v>134</v>
      </c>
      <c r="L77">
        <f>[1]HS_Forschungseinr!L14</f>
        <v>30</v>
      </c>
      <c r="M77">
        <f>[1]HS_Forschungseinr!M14</f>
        <v>23</v>
      </c>
      <c r="N77">
        <f>[1]HS_Forschungseinr!N14</f>
        <v>3</v>
      </c>
      <c r="O77">
        <f>[1]HS_Forschungseinr!O14</f>
        <v>7</v>
      </c>
      <c r="P77">
        <f>[1]HS_Forschungseinr!P14</f>
        <v>17</v>
      </c>
      <c r="Q77">
        <f>[1]HS_Forschungseinr!Q14</f>
        <v>11</v>
      </c>
      <c r="R77">
        <f>[1]HS_Forschungseinr!R14</f>
        <v>29</v>
      </c>
      <c r="S77">
        <f>[1]HS_Forschungseinr!S14</f>
        <v>6</v>
      </c>
      <c r="T77">
        <f>[1]HS_Forschungseinr!T14</f>
        <v>2</v>
      </c>
      <c r="U77">
        <f>[1]HS_Forschungseinr!U14</f>
        <v>6</v>
      </c>
      <c r="V77">
        <f>[1]HS_Forschungseinr!V14</f>
        <v>181</v>
      </c>
      <c r="W77" s="11"/>
      <c r="X77" s="11"/>
      <c r="Y77" s="11"/>
      <c r="Z77" s="11"/>
      <c r="AA77" s="11"/>
    </row>
    <row r="78" spans="1:27" x14ac:dyDescent="0.35">
      <c r="A78" t="str">
        <f>[1]HS_Forschungseinr!A15</f>
        <v>Künstlerische Hochschulen</v>
      </c>
      <c r="B78">
        <f>[1]HS_Forschungseinr!B15</f>
        <v>1</v>
      </c>
      <c r="C78">
        <f>[1]HS_Forschungseinr!C15</f>
        <v>1</v>
      </c>
      <c r="D78">
        <f>[1]HS_Forschungseinr!D15</f>
        <v>6</v>
      </c>
      <c r="E78">
        <f>[1]HS_Forschungseinr!E15</f>
        <v>0</v>
      </c>
      <c r="F78">
        <f>[1]HS_Forschungseinr!F15</f>
        <v>1</v>
      </c>
      <c r="G78">
        <f>[1]HS_Forschungseinr!G15</f>
        <v>4</v>
      </c>
      <c r="H78" s="15">
        <f>[1]HS_Forschungseinr!H15</f>
        <v>13</v>
      </c>
      <c r="I78" s="7">
        <f>[1]HS_Forschungseinr!I15</f>
        <v>9</v>
      </c>
      <c r="J78" s="7">
        <f>[1]HS_Forschungseinr!J15</f>
        <v>46</v>
      </c>
      <c r="K78">
        <f>[1]HS_Forschungseinr!K15</f>
        <v>42</v>
      </c>
      <c r="L78">
        <f>[1]HS_Forschungseinr!L15</f>
        <v>9</v>
      </c>
      <c r="M78">
        <f>[1]HS_Forschungseinr!M15</f>
        <v>8</v>
      </c>
      <c r="N78">
        <f>[1]HS_Forschungseinr!N15</f>
        <v>1</v>
      </c>
      <c r="O78">
        <f>[1]HS_Forschungseinr!O15</f>
        <v>3</v>
      </c>
      <c r="P78">
        <f>[1]HS_Forschungseinr!P15</f>
        <v>2</v>
      </c>
      <c r="Q78">
        <f>[1]HS_Forschungseinr!Q15</f>
        <v>5</v>
      </c>
      <c r="R78">
        <f>[1]HS_Forschungseinr!R15</f>
        <v>9</v>
      </c>
      <c r="S78">
        <f>[1]HS_Forschungseinr!S15</f>
        <v>0</v>
      </c>
      <c r="T78">
        <f>[1]HS_Forschungseinr!T15</f>
        <v>2</v>
      </c>
      <c r="U78">
        <f>[1]HS_Forschungseinr!U15</f>
        <v>3</v>
      </c>
      <c r="V78">
        <f>[1]HS_Forschungseinr!V15</f>
        <v>55</v>
      </c>
      <c r="W78" s="11"/>
      <c r="X78" s="11"/>
      <c r="Y78" s="11"/>
      <c r="Z78" s="11"/>
      <c r="AA78" s="11"/>
    </row>
    <row r="79" spans="1:27" x14ac:dyDescent="0.35">
      <c r="A79" t="str">
        <f>[1]HS_Forschungseinr!A16</f>
        <v>Verwaltungshochschulen</v>
      </c>
      <c r="B79">
        <f>[1]HS_Forschungseinr!B16</f>
        <v>1</v>
      </c>
      <c r="C79">
        <f>[1]HS_Forschungseinr!C16</f>
        <v>1</v>
      </c>
      <c r="D79">
        <f>[1]HS_Forschungseinr!D16</f>
        <v>1</v>
      </c>
      <c r="E79">
        <f>[1]HS_Forschungseinr!E16</f>
        <v>1</v>
      </c>
      <c r="F79">
        <f>[1]HS_Forschungseinr!F16</f>
        <v>1</v>
      </c>
      <c r="G79">
        <f>[1]HS_Forschungseinr!G16</f>
        <v>0</v>
      </c>
      <c r="H79" s="15">
        <f>[1]HS_Forschungseinr!H16</f>
        <v>5</v>
      </c>
      <c r="I79" s="7">
        <f>[1]HS_Forschungseinr!I16</f>
        <v>5</v>
      </c>
      <c r="J79" s="7">
        <f>[1]HS_Forschungseinr!J16</f>
        <v>25</v>
      </c>
      <c r="K79">
        <f>[1]HS_Forschungseinr!K16</f>
        <v>25</v>
      </c>
      <c r="L79">
        <f>[1]HS_Forschungseinr!L16</f>
        <v>6</v>
      </c>
      <c r="M79">
        <f>[1]HS_Forschungseinr!M16</f>
        <v>1</v>
      </c>
      <c r="N79">
        <f>[1]HS_Forschungseinr!N16</f>
        <v>1</v>
      </c>
      <c r="O79">
        <f>[1]HS_Forschungseinr!O16</f>
        <v>2</v>
      </c>
      <c r="P79">
        <f>[1]HS_Forschungseinr!P16</f>
        <v>2</v>
      </c>
      <c r="Q79">
        <f>[1]HS_Forschungseinr!Q16</f>
        <v>3</v>
      </c>
      <c r="R79">
        <f>[1]HS_Forschungseinr!R16</f>
        <v>4</v>
      </c>
      <c r="S79">
        <f>[1]HS_Forschungseinr!S16</f>
        <v>4</v>
      </c>
      <c r="T79">
        <f>[1]HS_Forschungseinr!T16</f>
        <v>1</v>
      </c>
      <c r="U79">
        <f>[1]HS_Forschungseinr!U16</f>
        <v>1</v>
      </c>
      <c r="V79">
        <f>[1]HS_Forschungseinr!V16</f>
        <v>30</v>
      </c>
      <c r="W79" s="11"/>
      <c r="X79" s="11"/>
      <c r="Y79" s="11"/>
      <c r="Z79" s="11"/>
      <c r="AA79" s="11"/>
    </row>
    <row r="80" spans="1:27" x14ac:dyDescent="0.35">
      <c r="A80" t="str">
        <f>[1]HS_Forschungseinr!A17</f>
        <v>Hochschulen eigenen Typs</v>
      </c>
      <c r="B80">
        <f>[1]HS_Forschungseinr!B17</f>
        <v>1</v>
      </c>
      <c r="C80">
        <f>[1]HS_Forschungseinr!C17</f>
        <v>0</v>
      </c>
      <c r="D80">
        <f>[1]HS_Forschungseinr!D17</f>
        <v>1</v>
      </c>
      <c r="E80">
        <f>[1]HS_Forschungseinr!E17</f>
        <v>0</v>
      </c>
      <c r="F80">
        <f>[1]HS_Forschungseinr!F17</f>
        <v>1</v>
      </c>
      <c r="G80">
        <f>[1]HS_Forschungseinr!G17</f>
        <v>0</v>
      </c>
      <c r="H80" s="15">
        <f>[1]HS_Forschungseinr!H17</f>
        <v>3</v>
      </c>
      <c r="I80" s="7">
        <f>[1]HS_Forschungseinr!I17</f>
        <v>3</v>
      </c>
      <c r="J80" s="7">
        <f>[1]HS_Forschungseinr!J17</f>
        <v>5</v>
      </c>
      <c r="K80">
        <f>[1]HS_Forschungseinr!K17</f>
        <v>5</v>
      </c>
      <c r="L80">
        <f>[1]HS_Forschungseinr!L17</f>
        <v>1</v>
      </c>
      <c r="M80">
        <f>[1]HS_Forschungseinr!M17</f>
        <v>0</v>
      </c>
      <c r="N80">
        <f>[1]HS_Forschungseinr!N17</f>
        <v>0</v>
      </c>
      <c r="O80">
        <f>[1]HS_Forschungseinr!O17</f>
        <v>2</v>
      </c>
      <c r="P80">
        <f>[1]HS_Forschungseinr!P17</f>
        <v>1</v>
      </c>
      <c r="Q80">
        <f>[1]HS_Forschungseinr!Q17</f>
        <v>0</v>
      </c>
      <c r="R80">
        <f>[1]HS_Forschungseinr!R17</f>
        <v>0</v>
      </c>
      <c r="S80">
        <f>[1]HS_Forschungseinr!S17</f>
        <v>1</v>
      </c>
      <c r="T80">
        <f>[1]HS_Forschungseinr!T17</f>
        <v>0</v>
      </c>
      <c r="U80">
        <f>[1]HS_Forschungseinr!U17</f>
        <v>0</v>
      </c>
      <c r="V80">
        <f>[1]HS_Forschungseinr!V17</f>
        <v>8</v>
      </c>
      <c r="W80" s="11"/>
      <c r="X80" s="11"/>
      <c r="Y80" s="11"/>
      <c r="Z80" s="11"/>
      <c r="AA80" s="11"/>
    </row>
    <row r="81" spans="1:27" x14ac:dyDescent="0.35">
      <c r="W81" s="11"/>
      <c r="X81" s="11"/>
      <c r="Y81" s="11"/>
      <c r="Z81" s="11"/>
      <c r="AA81" s="11"/>
    </row>
    <row r="82" spans="1:27" x14ac:dyDescent="0.35">
      <c r="A82" s="4" t="s">
        <v>923</v>
      </c>
      <c r="W82" s="11"/>
      <c r="X82" s="11"/>
      <c r="Y82" s="11"/>
      <c r="Z82" s="11"/>
      <c r="AA82" s="11"/>
    </row>
    <row r="83" spans="1:27" x14ac:dyDescent="0.35">
      <c r="A83" t="str">
        <f>[1]HS_Forschungseinr!A36</f>
        <v>insg</v>
      </c>
      <c r="B83" s="3">
        <f>[1]HS_Forschungseinr!B36</f>
        <v>5.8694493595648156</v>
      </c>
      <c r="C83" s="3">
        <f>[1]HS_Forschungseinr!C36</f>
        <v>3.8075438867027245</v>
      </c>
      <c r="D83" s="3">
        <f>[1]HS_Forschungseinr!D36</f>
        <v>4.9400329401396457</v>
      </c>
      <c r="E83" s="3">
        <f>[1]HS_Forschungseinr!E36</f>
        <v>3.7381710250625679</v>
      </c>
      <c r="F83" s="3">
        <f>[1]HS_Forschungseinr!F36</f>
        <v>6.1682294429519438</v>
      </c>
      <c r="G83" s="3">
        <f>[1]HS_Forschungseinr!G36</f>
        <v>8.7102726505876849</v>
      </c>
      <c r="H83" s="14">
        <f>[1]HS_Forschungseinr!H36</f>
        <v>5.8379791847473239</v>
      </c>
      <c r="I83" s="3">
        <f>[1]HS_Forschungseinr!I36</f>
        <v>4.9888800278154202</v>
      </c>
      <c r="J83" s="3">
        <f>[1]HS_Forschungseinr!J36</f>
        <v>4.5858036713072048</v>
      </c>
      <c r="K83" s="3">
        <f>[1]HS_Forschungseinr!K36</f>
        <v>4.3610385762935655</v>
      </c>
      <c r="L83" s="3">
        <f>[1]HS_Forschungseinr!L36</f>
        <v>5.4278580275217321</v>
      </c>
      <c r="M83" s="3">
        <f>[1]HS_Forschungseinr!M36</f>
        <v>3.4815049213721037</v>
      </c>
      <c r="N83" s="3">
        <f>[1]HS_Forschungseinr!N36</f>
        <v>9.9464596287412892</v>
      </c>
      <c r="O83" s="3">
        <f>[1]HS_Forschungseinr!O36</f>
        <v>10.769589479403429</v>
      </c>
      <c r="P83" s="3">
        <f>[1]HS_Forschungseinr!P36</f>
        <v>5.1002762118335969</v>
      </c>
      <c r="Q83" s="3">
        <f>[1]HS_Forschungseinr!Q36</f>
        <v>3.6221421298595411</v>
      </c>
      <c r="R83" s="3">
        <f>[1]HS_Forschungseinr!R36</f>
        <v>3.3840033280840598</v>
      </c>
      <c r="S83" s="3">
        <f>[1]HS_Forschungseinr!S36</f>
        <v>4.6034201958343406</v>
      </c>
      <c r="T83" s="3">
        <f>[1]HS_Forschungseinr!T36</f>
        <v>5.9224514210922177</v>
      </c>
      <c r="U83" s="3">
        <f>[1]HS_Forschungseinr!U36</f>
        <v>4.397299381672056</v>
      </c>
      <c r="V83" s="3">
        <f>[1]HS_Forschungseinr!V36</f>
        <v>4.6457832165477626</v>
      </c>
      <c r="W83" s="11"/>
      <c r="X83" s="18" t="str">
        <f t="shared" ref="X83:X88" si="21">HLOOKUP(Y83,$L83:$U180,ROW(L$118)-ROW(X83)+1,0)</f>
        <v>NW</v>
      </c>
      <c r="Y83" s="19">
        <f t="shared" ref="Y83:Y88" si="22">MIN(L83:U83)</f>
        <v>3.3840033280840598</v>
      </c>
      <c r="Z83" s="18" t="str">
        <f t="shared" ref="Z83:Z88" si="23">HLOOKUP(AA83,$L83:$U180,ROW(N$118)-ROW(Z83)+1,0)</f>
        <v>HH</v>
      </c>
      <c r="AA83" s="19">
        <f t="shared" ref="AA83:AA88" si="24">MAX(L83:U83)</f>
        <v>10.769589479403429</v>
      </c>
    </row>
    <row r="84" spans="1:27" x14ac:dyDescent="0.35">
      <c r="A84" t="str">
        <f>[1]HS_Forschungseinr!A31</f>
        <v>Universitäten</v>
      </c>
      <c r="B84" s="3">
        <f>[1]HS_Forschungseinr!B31</f>
        <v>1.1738898719129631</v>
      </c>
      <c r="C84" s="3">
        <f>[1]HS_Forschungseinr!C31</f>
        <v>1.2691812955675748</v>
      </c>
      <c r="D84" s="3">
        <f>[1]HS_Forschungseinr!D31</f>
        <v>1.7290115290488759</v>
      </c>
      <c r="E84" s="3">
        <f>[1]HS_Forschungseinr!E31</f>
        <v>0.93454275626564198</v>
      </c>
      <c r="F84" s="3">
        <f>[1]HS_Forschungseinr!F31</f>
        <v>1.8979167516775211</v>
      </c>
      <c r="G84" s="3">
        <f>[1]HS_Forschungseinr!G31</f>
        <v>2.1775681626469212</v>
      </c>
      <c r="H84" s="14">
        <f>[1]HS_Forschungseinr!H31</f>
        <v>1.6147602000364938</v>
      </c>
      <c r="I84" s="3">
        <f>[1]HS_Forschungseinr!I31</f>
        <v>1.4483845242044768</v>
      </c>
      <c r="J84" s="3">
        <f>[1]HS_Forschungseinr!J31</f>
        <v>1.3504207130229806</v>
      </c>
      <c r="K84" s="3">
        <f>[1]HS_Forschungseinr!K31</f>
        <v>1.3053448799790266</v>
      </c>
      <c r="L84" s="3">
        <f>[1]HS_Forschungseinr!L31</f>
        <v>1.334719187095508</v>
      </c>
      <c r="M84" s="3">
        <f>[1]HS_Forschungseinr!M31</f>
        <v>1.0595884543306402</v>
      </c>
      <c r="N84" s="3">
        <f>[1]HS_Forschungseinr!N31</f>
        <v>2.8418456082117967</v>
      </c>
      <c r="O84" s="3">
        <f>[1]HS_Forschungseinr!O31</f>
        <v>3.2308768438210289</v>
      </c>
      <c r="P84" s="3">
        <f>[1]HS_Forschungseinr!P31</f>
        <v>1.5938363161979991</v>
      </c>
      <c r="Q84" s="3">
        <f>[1]HS_Forschungseinr!Q31</f>
        <v>1.2490145275377729</v>
      </c>
      <c r="R84" s="3">
        <f>[1]HS_Forschungseinr!R31</f>
        <v>1.0540338235015925</v>
      </c>
      <c r="S84" s="3">
        <f>[1]HS_Forschungseinr!S31</f>
        <v>1.9382821877197223</v>
      </c>
      <c r="T84" s="3">
        <f>[1]HS_Forschungseinr!T31</f>
        <v>0.98707523684870291</v>
      </c>
      <c r="U84" s="3">
        <f>[1]HS_Forschungseinr!U31</f>
        <v>1.0147613957704744</v>
      </c>
      <c r="V84" s="3">
        <f>[1]HS_Forschungseinr!V31</f>
        <v>1.3649981615630022</v>
      </c>
      <c r="W84" s="11"/>
      <c r="X84" s="18" t="str">
        <f t="shared" si="21"/>
        <v>SL</v>
      </c>
      <c r="Y84" s="19">
        <f t="shared" si="22"/>
        <v>0.98707523684870291</v>
      </c>
      <c r="Z84" s="18" t="str">
        <f t="shared" si="23"/>
        <v>HH</v>
      </c>
      <c r="AA84" s="19">
        <f t="shared" si="24"/>
        <v>3.2308768438210289</v>
      </c>
    </row>
    <row r="85" spans="1:27" x14ac:dyDescent="0.35">
      <c r="A85" t="str">
        <f>[1]HS_Forschungseinr!A32</f>
        <v>Fachhochschulen/HAW</v>
      </c>
      <c r="B85" s="3">
        <f>[1]HS_Forschungseinr!B32</f>
        <v>3.5216696157388894</v>
      </c>
      <c r="C85" s="3">
        <f>[1]HS_Forschungseinr!C32</f>
        <v>1.2691812955675748</v>
      </c>
      <c r="D85" s="3">
        <f>[1]HS_Forschungseinr!D32</f>
        <v>1.2350082350349114</v>
      </c>
      <c r="E85" s="3">
        <f>[1]HS_Forschungseinr!E32</f>
        <v>2.336356890664105</v>
      </c>
      <c r="F85" s="3">
        <f>[1]HS_Forschungseinr!F32</f>
        <v>2.8468751275162818</v>
      </c>
      <c r="G85" s="3">
        <f>[1]HS_Forschungseinr!G32</f>
        <v>5.4439204066173028</v>
      </c>
      <c r="H85" s="14">
        <f>[1]HS_Forschungseinr!H32</f>
        <v>2.918989592373662</v>
      </c>
      <c r="I85" s="3">
        <f>[1]HS_Forschungseinr!I32</f>
        <v>2.1725767863067151</v>
      </c>
      <c r="J85" s="3">
        <f>[1]HS_Forschungseinr!J32</f>
        <v>2.1662998938076981</v>
      </c>
      <c r="K85" s="3">
        <f>[1]HS_Forschungseinr!K32</f>
        <v>1.9876842490589721</v>
      </c>
      <c r="L85" s="3">
        <f>[1]HS_Forschungseinr!L32</f>
        <v>2.6694383741910159</v>
      </c>
      <c r="M85" s="3">
        <f>[1]HS_Forschungseinr!M32</f>
        <v>1.7407524606860518</v>
      </c>
      <c r="N85" s="3">
        <f>[1]HS_Forschungseinr!N32</f>
        <v>4.262768412317695</v>
      </c>
      <c r="O85" s="3">
        <f>[1]HS_Forschungseinr!O32</f>
        <v>3.7693563177912002</v>
      </c>
      <c r="P85" s="3">
        <f>[1]HS_Forschungseinr!P32</f>
        <v>2.7095217375365985</v>
      </c>
      <c r="Q85" s="3">
        <f>[1]HS_Forschungseinr!Q32</f>
        <v>1.3739159802915502</v>
      </c>
      <c r="R85" s="3">
        <f>[1]HS_Forschungseinr!R32</f>
        <v>1.608788467449799</v>
      </c>
      <c r="S85" s="3">
        <f>[1]HS_Forschungseinr!S32</f>
        <v>1.4537116407897916</v>
      </c>
      <c r="T85" s="3">
        <f>[1]HS_Forschungseinr!T32</f>
        <v>1.9741504736974058</v>
      </c>
      <c r="U85" s="3">
        <f>[1]HS_Forschungseinr!U32</f>
        <v>2.0295227915409488</v>
      </c>
      <c r="V85" s="3">
        <f>[1]HS_Forschungseinr!V32</f>
        <v>2.1672339231833635</v>
      </c>
      <c r="W85" s="11"/>
      <c r="X85" s="18" t="str">
        <f t="shared" si="21"/>
        <v>NI</v>
      </c>
      <c r="Y85" s="19">
        <f t="shared" si="22"/>
        <v>1.3739159802915502</v>
      </c>
      <c r="Z85" s="18" t="str">
        <f t="shared" si="23"/>
        <v>HB</v>
      </c>
      <c r="AA85" s="19">
        <f t="shared" si="24"/>
        <v>4.262768412317695</v>
      </c>
    </row>
    <row r="86" spans="1:27" x14ac:dyDescent="0.35">
      <c r="A86" t="str">
        <f>[1]HS_Forschungseinr!A33</f>
        <v>Künstlerische Hochschulen</v>
      </c>
      <c r="B86" s="3">
        <f>[1]HS_Forschungseinr!B33</f>
        <v>0.39129662397098769</v>
      </c>
      <c r="C86" s="3">
        <f>[1]HS_Forschungseinr!C33</f>
        <v>0.63459064778378738</v>
      </c>
      <c r="D86" s="3">
        <f>[1]HS_Forschungseinr!D33</f>
        <v>1.4820098820418937</v>
      </c>
      <c r="E86" s="3">
        <f>[1]HS_Forschungseinr!E33</f>
        <v>0</v>
      </c>
      <c r="F86" s="3">
        <f>[1]HS_Forschungseinr!F33</f>
        <v>0.47447918791938026</v>
      </c>
      <c r="G86" s="3">
        <f>[1]HS_Forschungseinr!G33</f>
        <v>1.0887840813234606</v>
      </c>
      <c r="H86" s="14">
        <f>[1]HS_Forschungseinr!H33</f>
        <v>0.80738010001824689</v>
      </c>
      <c r="I86" s="3">
        <f>[1]HS_Forschungseinr!I33</f>
        <v>0.72419226210223842</v>
      </c>
      <c r="J86" s="3">
        <f>[1]HS_Forschungseinr!J33</f>
        <v>0.64707659165684484</v>
      </c>
      <c r="K86" s="3">
        <f>[1]HS_Forschungseinr!K33</f>
        <v>0.62300551089908085</v>
      </c>
      <c r="L86" s="3">
        <f>[1]HS_Forschungseinr!L33</f>
        <v>0.80083151225730476</v>
      </c>
      <c r="M86" s="3">
        <f>[1]HS_Forschungseinr!M33</f>
        <v>0.60547911676036581</v>
      </c>
      <c r="N86" s="3">
        <f>[1]HS_Forschungseinr!N33</f>
        <v>1.4209228041058983</v>
      </c>
      <c r="O86" s="3">
        <f>[1]HS_Forschungseinr!O33</f>
        <v>1.6154384219105145</v>
      </c>
      <c r="P86" s="3">
        <f>[1]HS_Forschungseinr!P33</f>
        <v>0.31876726323959981</v>
      </c>
      <c r="Q86" s="3">
        <f>[1]HS_Forschungseinr!Q33</f>
        <v>0.62450726376888643</v>
      </c>
      <c r="R86" s="3">
        <f>[1]HS_Forschungseinr!R33</f>
        <v>0.49927917955338585</v>
      </c>
      <c r="S86" s="3">
        <f>[1]HS_Forschungseinr!S33</f>
        <v>0</v>
      </c>
      <c r="T86" s="3">
        <f>[1]HS_Forschungseinr!T33</f>
        <v>1.9741504736974058</v>
      </c>
      <c r="U86" s="3">
        <f>[1]HS_Forschungseinr!U33</f>
        <v>1.0147613957704744</v>
      </c>
      <c r="V86" s="3">
        <f>[1]HS_Forschungseinr!V33</f>
        <v>0.65855174461372923</v>
      </c>
      <c r="W86" s="11"/>
      <c r="X86" s="18" t="str">
        <f t="shared" si="21"/>
        <v>RP</v>
      </c>
      <c r="Y86" s="19">
        <f t="shared" si="22"/>
        <v>0</v>
      </c>
      <c r="Z86" s="18" t="str">
        <f t="shared" si="23"/>
        <v>SL</v>
      </c>
      <c r="AA86" s="19">
        <f t="shared" si="24"/>
        <v>1.9741504736974058</v>
      </c>
    </row>
    <row r="87" spans="1:27" x14ac:dyDescent="0.35">
      <c r="A87" t="str">
        <f>[1]HS_Forschungseinr!A34</f>
        <v>Verwaltungshochschulen</v>
      </c>
      <c r="B87" s="3">
        <f>[1]HS_Forschungseinr!B34</f>
        <v>0.39129662397098769</v>
      </c>
      <c r="C87" s="3">
        <f>[1]HS_Forschungseinr!C34</f>
        <v>0.63459064778378738</v>
      </c>
      <c r="D87" s="3">
        <f>[1]HS_Forschungseinr!D34</f>
        <v>0.24700164700698227</v>
      </c>
      <c r="E87" s="3">
        <f>[1]HS_Forschungseinr!E34</f>
        <v>0.46727137813282099</v>
      </c>
      <c r="F87" s="3">
        <f>[1]HS_Forschungseinr!F34</f>
        <v>0.47447918791938026</v>
      </c>
      <c r="G87" s="3">
        <f>[1]HS_Forschungseinr!G34</f>
        <v>0</v>
      </c>
      <c r="H87" s="14">
        <f>[1]HS_Forschungseinr!H34</f>
        <v>0.31053080769932573</v>
      </c>
      <c r="I87" s="3">
        <f>[1]HS_Forschungseinr!I34</f>
        <v>0.40232903450124358</v>
      </c>
      <c r="J87" s="3">
        <f>[1]HS_Forschungseinr!J34</f>
        <v>0.35167206068306789</v>
      </c>
      <c r="K87" s="3">
        <f>[1]HS_Forschungseinr!K34</f>
        <v>0.37083661363040527</v>
      </c>
      <c r="L87" s="3">
        <f>[1]HS_Forschungseinr!L34</f>
        <v>0.53388767483820321</v>
      </c>
      <c r="M87" s="3">
        <f>[1]HS_Forschungseinr!M34</f>
        <v>7.5684889595045726E-2</v>
      </c>
      <c r="N87" s="3">
        <f>[1]HS_Forschungseinr!N34</f>
        <v>1.4209228041058983</v>
      </c>
      <c r="O87" s="3">
        <f>[1]HS_Forschungseinr!O34</f>
        <v>1.076958947940343</v>
      </c>
      <c r="P87" s="3">
        <f>[1]HS_Forschungseinr!P34</f>
        <v>0.31876726323959981</v>
      </c>
      <c r="Q87" s="3">
        <f>[1]HS_Forschungseinr!Q34</f>
        <v>0.37470435826133186</v>
      </c>
      <c r="R87" s="3">
        <f>[1]HS_Forschungseinr!R34</f>
        <v>0.2219018575792826</v>
      </c>
      <c r="S87" s="3">
        <f>[1]HS_Forschungseinr!S34</f>
        <v>0.96914109385986114</v>
      </c>
      <c r="T87" s="3">
        <f>[1]HS_Forschungseinr!T34</f>
        <v>0.98707523684870291</v>
      </c>
      <c r="U87" s="3">
        <f>[1]HS_Forschungseinr!U34</f>
        <v>0.33825379859015814</v>
      </c>
      <c r="V87" s="3">
        <f>[1]HS_Forschungseinr!V34</f>
        <v>0.35921004251657956</v>
      </c>
      <c r="W87" s="11"/>
      <c r="X87" s="18" t="str">
        <f t="shared" si="21"/>
        <v>BY</v>
      </c>
      <c r="Y87" s="19">
        <f t="shared" si="22"/>
        <v>7.5684889595045726E-2</v>
      </c>
      <c r="Z87" s="18" t="str">
        <f t="shared" si="23"/>
        <v>HB</v>
      </c>
      <c r="AA87" s="19">
        <f t="shared" si="24"/>
        <v>1.4209228041058983</v>
      </c>
    </row>
    <row r="88" spans="1:27" x14ac:dyDescent="0.35">
      <c r="A88" t="str">
        <f>[1]HS_Forschungseinr!A35</f>
        <v>Hochschulen eigenen Typs</v>
      </c>
      <c r="B88" s="3">
        <f>[1]HS_Forschungseinr!B35</f>
        <v>0.39129662397098769</v>
      </c>
      <c r="C88" s="3">
        <f>[1]HS_Forschungseinr!C35</f>
        <v>0</v>
      </c>
      <c r="D88" s="3">
        <f>[1]HS_Forschungseinr!D35</f>
        <v>0.24700164700698227</v>
      </c>
      <c r="E88" s="3">
        <f>[1]HS_Forschungseinr!E35</f>
        <v>0</v>
      </c>
      <c r="F88" s="3">
        <f>[1]HS_Forschungseinr!F35</f>
        <v>0.47447918791938026</v>
      </c>
      <c r="G88" s="3">
        <f>[1]HS_Forschungseinr!G35</f>
        <v>0</v>
      </c>
      <c r="H88" s="14">
        <f>[1]HS_Forschungseinr!H35</f>
        <v>0.18631848461959544</v>
      </c>
      <c r="I88" s="3">
        <f>[1]HS_Forschungseinr!I35</f>
        <v>0.24139742070074616</v>
      </c>
      <c r="J88" s="3">
        <f>[1]HS_Forschungseinr!J35</f>
        <v>7.033441213661358E-2</v>
      </c>
      <c r="K88" s="3">
        <f>[1]HS_Forschungseinr!K35</f>
        <v>7.416732272608105E-2</v>
      </c>
      <c r="L88" s="3">
        <f>[1]HS_Forschungseinr!L35</f>
        <v>8.8981279139700525E-2</v>
      </c>
      <c r="M88" s="3">
        <f>[1]HS_Forschungseinr!M35</f>
        <v>0</v>
      </c>
      <c r="N88" s="3">
        <f>[1]HS_Forschungseinr!N35</f>
        <v>0</v>
      </c>
      <c r="O88" s="3">
        <f>[1]HS_Forschungseinr!O35</f>
        <v>1.076958947940343</v>
      </c>
      <c r="P88" s="3">
        <f>[1]HS_Forschungseinr!P35</f>
        <v>0.1593836316197999</v>
      </c>
      <c r="Q88" s="3">
        <f>[1]HS_Forschungseinr!Q35</f>
        <v>0</v>
      </c>
      <c r="R88" s="3">
        <f>[1]HS_Forschungseinr!R35</f>
        <v>0</v>
      </c>
      <c r="S88" s="3">
        <f>[1]HS_Forschungseinr!S35</f>
        <v>0.24228527346496528</v>
      </c>
      <c r="T88" s="3">
        <f>[1]HS_Forschungseinr!T35</f>
        <v>0</v>
      </c>
      <c r="U88" s="3">
        <f>[1]HS_Forschungseinr!U35</f>
        <v>0</v>
      </c>
      <c r="V88" s="3">
        <f>[1]HS_Forschungseinr!V35</f>
        <v>9.5789344671087878E-2</v>
      </c>
      <c r="W88" s="11"/>
      <c r="X88" s="18" t="str">
        <f t="shared" si="21"/>
        <v>BY</v>
      </c>
      <c r="Y88" s="19">
        <f t="shared" si="22"/>
        <v>0</v>
      </c>
      <c r="Z88" s="18" t="str">
        <f t="shared" si="23"/>
        <v>HH</v>
      </c>
      <c r="AA88" s="19">
        <f t="shared" si="24"/>
        <v>1.076958947940343</v>
      </c>
    </row>
    <row r="89" spans="1:27" x14ac:dyDescent="0.35">
      <c r="W89" s="11"/>
      <c r="X89" s="11"/>
      <c r="Y89" s="11"/>
      <c r="Z89" s="11"/>
      <c r="AA89" s="11"/>
    </row>
    <row r="90" spans="1:27" x14ac:dyDescent="0.35">
      <c r="A90" s="4" t="s">
        <v>924</v>
      </c>
      <c r="W90" s="11"/>
      <c r="X90" s="11"/>
      <c r="Y90" s="11"/>
      <c r="Z90" s="11"/>
      <c r="AA90" s="11"/>
    </row>
    <row r="91" spans="1:27" x14ac:dyDescent="0.35">
      <c r="A91" t="str">
        <f>[1]HS_Forschungseinr!A4</f>
        <v>Fraunhofer-Gesellschaft</v>
      </c>
      <c r="B91">
        <f>[1]HS_Forschungseinr!B4</f>
        <v>0</v>
      </c>
      <c r="C91">
        <f>[1]HS_Forschungseinr!C4</f>
        <v>1</v>
      </c>
      <c r="D91">
        <f>[1]HS_Forschungseinr!D4</f>
        <v>9</v>
      </c>
      <c r="E91">
        <f>[1]HS_Forschungseinr!E4</f>
        <v>2</v>
      </c>
      <c r="F91">
        <f>[1]HS_Forschungseinr!F4</f>
        <v>2</v>
      </c>
      <c r="G91">
        <f>[1]HS_Forschungseinr!G4</f>
        <v>4</v>
      </c>
      <c r="H91" s="15">
        <f>[1]HS_Forschungseinr!H4</f>
        <v>18</v>
      </c>
      <c r="I91" s="7">
        <f>[1]HS_Forschungseinr!I4</f>
        <v>14</v>
      </c>
      <c r="J91" s="7">
        <f>[1]HS_Forschungseinr!J4</f>
        <v>64</v>
      </c>
      <c r="K91">
        <f>[1]HS_Forschungseinr!K4</f>
        <v>60</v>
      </c>
      <c r="L91">
        <f>[1]HS_Forschungseinr!L4</f>
        <v>13</v>
      </c>
      <c r="M91">
        <f>[1]HS_Forschungseinr!M4</f>
        <v>18</v>
      </c>
      <c r="N91">
        <f>[1]HS_Forschungseinr!N4</f>
        <v>3</v>
      </c>
      <c r="O91">
        <f>[1]HS_Forschungseinr!O4</f>
        <v>0</v>
      </c>
      <c r="P91">
        <f>[1]HS_Forschungseinr!P4</f>
        <v>5</v>
      </c>
      <c r="Q91">
        <f>[1]HS_Forschungseinr!Q4</f>
        <v>3</v>
      </c>
      <c r="R91">
        <f>[1]HS_Forschungseinr!R4</f>
        <v>13</v>
      </c>
      <c r="S91">
        <f>[1]HS_Forschungseinr!S4</f>
        <v>3</v>
      </c>
      <c r="T91">
        <f>[1]HS_Forschungseinr!T4</f>
        <v>1</v>
      </c>
      <c r="U91">
        <f>[1]HS_Forschungseinr!U4</f>
        <v>1</v>
      </c>
      <c r="V91">
        <f>[1]HS_Forschungseinr!V4</f>
        <v>78</v>
      </c>
      <c r="W91" s="11"/>
      <c r="X91" s="18"/>
      <c r="Y91" s="19"/>
      <c r="Z91" s="18"/>
      <c r="AA91" s="19"/>
    </row>
    <row r="92" spans="1:27" x14ac:dyDescent="0.35">
      <c r="A92" t="str">
        <f>[1]HS_Forschungseinr!A5</f>
        <v>Leibniz-Gemeinschaft</v>
      </c>
      <c r="B92">
        <f>[1]HS_Forschungseinr!B5</f>
        <v>7</v>
      </c>
      <c r="C92">
        <f>[1]HS_Forschungseinr!C5</f>
        <v>4</v>
      </c>
      <c r="D92">
        <f>[1]HS_Forschungseinr!D5</f>
        <v>8</v>
      </c>
      <c r="E92">
        <f>[1]HS_Forschungseinr!E5</f>
        <v>5</v>
      </c>
      <c r="F92">
        <f>[1]HS_Forschungseinr!F5</f>
        <v>3</v>
      </c>
      <c r="G92">
        <f>[1]HS_Forschungseinr!G5</f>
        <v>14</v>
      </c>
      <c r="H92" s="15">
        <f>[1]HS_Forschungseinr!H5</f>
        <v>41</v>
      </c>
      <c r="I92" s="7">
        <f>[1]HS_Forschungseinr!I5</f>
        <v>27</v>
      </c>
      <c r="J92" s="7">
        <f>[1]HS_Forschungseinr!J5</f>
        <v>64</v>
      </c>
      <c r="K92">
        <f>[1]HS_Forschungseinr!K5</f>
        <v>50</v>
      </c>
      <c r="L92">
        <f>[1]HS_Forschungseinr!L5</f>
        <v>7</v>
      </c>
      <c r="M92">
        <f>[1]HS_Forschungseinr!M5</f>
        <v>8</v>
      </c>
      <c r="N92">
        <f>[1]HS_Forschungseinr!N5</f>
        <v>4</v>
      </c>
      <c r="O92">
        <f>[1]HS_Forschungseinr!O5</f>
        <v>4</v>
      </c>
      <c r="P92">
        <f>[1]HS_Forschungseinr!P5</f>
        <v>5</v>
      </c>
      <c r="Q92">
        <f>[1]HS_Forschungseinr!Q5</f>
        <v>5</v>
      </c>
      <c r="R92">
        <f>[1]HS_Forschungseinr!R5</f>
        <v>8</v>
      </c>
      <c r="S92">
        <f>[1]HS_Forschungseinr!S5</f>
        <v>5</v>
      </c>
      <c r="T92">
        <f>[1]HS_Forschungseinr!T5</f>
        <v>2</v>
      </c>
      <c r="U92">
        <f>[1]HS_Forschungseinr!U5</f>
        <v>2</v>
      </c>
      <c r="V92">
        <f>[1]HS_Forschungseinr!V5</f>
        <v>91</v>
      </c>
      <c r="W92" s="11"/>
      <c r="X92" s="18"/>
      <c r="Y92" s="19"/>
      <c r="Z92" s="18"/>
      <c r="AA92" s="19"/>
    </row>
    <row r="93" spans="1:27" x14ac:dyDescent="0.35">
      <c r="A93" t="str">
        <f>[1]HS_Forschungseinr!A6</f>
        <v>Max-Planck-Gesellschaft</v>
      </c>
      <c r="B93">
        <f>[1]HS_Forschungseinr!B6</f>
        <v>3</v>
      </c>
      <c r="C93">
        <f>[1]HS_Forschungseinr!C6</f>
        <v>1</v>
      </c>
      <c r="D93">
        <f>[1]HS_Forschungseinr!D6</f>
        <v>6</v>
      </c>
      <c r="E93">
        <f>[1]HS_Forschungseinr!E6</f>
        <v>3</v>
      </c>
      <c r="F93">
        <f>[1]HS_Forschungseinr!F6</f>
        <v>3</v>
      </c>
      <c r="G93">
        <f>[1]HS_Forschungseinr!G6</f>
        <v>5</v>
      </c>
      <c r="H93" s="15">
        <f>[1]HS_Forschungseinr!H6</f>
        <v>21</v>
      </c>
      <c r="I93" s="7">
        <f>[1]HS_Forschungseinr!I6</f>
        <v>16</v>
      </c>
      <c r="J93" s="7">
        <f>[1]HS_Forschungseinr!J6</f>
        <v>59</v>
      </c>
      <c r="K93">
        <f>[1]HS_Forschungseinr!K6</f>
        <v>54</v>
      </c>
      <c r="L93">
        <f>[1]HS_Forschungseinr!L6</f>
        <v>11</v>
      </c>
      <c r="M93">
        <f>[1]HS_Forschungseinr!M6</f>
        <v>5</v>
      </c>
      <c r="N93">
        <f>[1]HS_Forschungseinr!N6</f>
        <v>1</v>
      </c>
      <c r="O93">
        <f>[1]HS_Forschungseinr!O6</f>
        <v>3</v>
      </c>
      <c r="P93">
        <f>[1]HS_Forschungseinr!P6</f>
        <v>8</v>
      </c>
      <c r="Q93">
        <f>[1]HS_Forschungseinr!Q6</f>
        <v>5</v>
      </c>
      <c r="R93">
        <f>[1]HS_Forschungseinr!R6</f>
        <v>16</v>
      </c>
      <c r="S93">
        <f>[1]HS_Forschungseinr!S6</f>
        <v>2</v>
      </c>
      <c r="T93">
        <f>[1]HS_Forschungseinr!T6</f>
        <v>2</v>
      </c>
      <c r="U93">
        <f>[1]HS_Forschungseinr!U6</f>
        <v>1</v>
      </c>
      <c r="V93">
        <f>[1]HS_Forschungseinr!V6</f>
        <v>75</v>
      </c>
      <c r="W93" s="11"/>
      <c r="X93" s="18"/>
      <c r="Y93" s="19"/>
      <c r="Z93" s="18"/>
      <c r="AA93" s="19"/>
    </row>
    <row r="94" spans="1:27" x14ac:dyDescent="0.35">
      <c r="A94" t="str">
        <f>[1]HS_Forschungseinr!A7</f>
        <v>Helmholtz-Gemeinschaft</v>
      </c>
      <c r="B94">
        <f>[1]HS_Forschungseinr!B7</f>
        <v>1</v>
      </c>
      <c r="C94">
        <f>[1]HS_Forschungseinr!C7</f>
        <v>0</v>
      </c>
      <c r="D94">
        <f>[1]HS_Forschungseinr!D7</f>
        <v>2</v>
      </c>
      <c r="E94">
        <f>[1]HS_Forschungseinr!E7</f>
        <v>0</v>
      </c>
      <c r="F94">
        <f>[1]HS_Forschungseinr!F7</f>
        <v>0</v>
      </c>
      <c r="G94">
        <f>[1]HS_Forschungseinr!G7</f>
        <v>2</v>
      </c>
      <c r="H94" s="15">
        <f>[1]HS_Forschungseinr!H7</f>
        <v>5</v>
      </c>
      <c r="I94" s="7">
        <f>[1]HS_Forschungseinr!I7</f>
        <v>3</v>
      </c>
      <c r="J94" s="7">
        <f>[1]HS_Forschungseinr!J7</f>
        <v>14</v>
      </c>
      <c r="K94">
        <f>[1]HS_Forschungseinr!K7</f>
        <v>12</v>
      </c>
      <c r="L94">
        <f>[1]HS_Forschungseinr!L7</f>
        <v>2</v>
      </c>
      <c r="M94">
        <f>[1]HS_Forschungseinr!M7</f>
        <v>0</v>
      </c>
      <c r="N94">
        <f>[1]HS_Forschungseinr!N7</f>
        <v>1</v>
      </c>
      <c r="O94">
        <f>[1]HS_Forschungseinr!O7</f>
        <v>1</v>
      </c>
      <c r="P94">
        <f>[1]HS_Forschungseinr!P7</f>
        <v>1</v>
      </c>
      <c r="Q94">
        <f>[1]HS_Forschungseinr!Q7</f>
        <v>1</v>
      </c>
      <c r="R94">
        <f>[1]HS_Forschungseinr!R7</f>
        <v>3</v>
      </c>
      <c r="S94">
        <f>[1]HS_Forschungseinr!S7</f>
        <v>0</v>
      </c>
      <c r="T94">
        <f>[1]HS_Forschungseinr!T7</f>
        <v>1</v>
      </c>
      <c r="U94">
        <f>[1]HS_Forschungseinr!U7</f>
        <v>2</v>
      </c>
      <c r="V94">
        <f>[1]HS_Forschungseinr!V7</f>
        <v>17</v>
      </c>
      <c r="W94" s="11"/>
      <c r="X94" s="18"/>
      <c r="Y94" s="19"/>
      <c r="Z94" s="18"/>
      <c r="AA94" s="19"/>
    </row>
    <row r="95" spans="1:27" x14ac:dyDescent="0.35">
      <c r="A95" t="str">
        <f>[1]HS_Forschungseinr!A8</f>
        <v>Bundeseinrichtungen mit FuE-Aufgaben</v>
      </c>
      <c r="B95">
        <f>[1]HS_Forschungseinr!B8</f>
        <v>0</v>
      </c>
      <c r="C95">
        <f>[1]HS_Forschungseinr!C8</f>
        <v>0</v>
      </c>
      <c r="D95">
        <f>[1]HS_Forschungseinr!D8</f>
        <v>2</v>
      </c>
      <c r="E95">
        <f>[1]HS_Forschungseinr!E8</f>
        <v>2</v>
      </c>
      <c r="F95">
        <f>[1]HS_Forschungseinr!F8</f>
        <v>0</v>
      </c>
      <c r="G95">
        <f>[1]HS_Forschungseinr!G8</f>
        <v>5</v>
      </c>
      <c r="H95" s="15">
        <f>[1]HS_Forschungseinr!H8</f>
        <v>9</v>
      </c>
      <c r="I95" s="7">
        <f>[1]HS_Forschungseinr!I8</f>
        <v>4</v>
      </c>
      <c r="J95" s="7">
        <f>[1]HS_Forschungseinr!J8</f>
        <v>34</v>
      </c>
      <c r="K95">
        <f>[1]HS_Forschungseinr!K8</f>
        <v>29</v>
      </c>
      <c r="L95">
        <f>[1]HS_Forschungseinr!L8</f>
        <v>2</v>
      </c>
      <c r="M95">
        <f>[1]HS_Forschungseinr!M8</f>
        <v>4</v>
      </c>
      <c r="N95">
        <f>[1]HS_Forschungseinr!N8</f>
        <v>0</v>
      </c>
      <c r="O95">
        <f>[1]HS_Forschungseinr!O8</f>
        <v>1</v>
      </c>
      <c r="P95">
        <f>[1]HS_Forschungseinr!P8</f>
        <v>3</v>
      </c>
      <c r="Q95">
        <f>[1]HS_Forschungseinr!Q8</f>
        <v>6</v>
      </c>
      <c r="R95">
        <f>[1]HS_Forschungseinr!R8</f>
        <v>8</v>
      </c>
      <c r="S95">
        <f>[1]HS_Forschungseinr!S8</f>
        <v>3</v>
      </c>
      <c r="T95">
        <f>[1]HS_Forschungseinr!T8</f>
        <v>0</v>
      </c>
      <c r="U95">
        <f>[1]HS_Forschungseinr!U8</f>
        <v>2</v>
      </c>
      <c r="V95">
        <f>[1]HS_Forschungseinr!V8</f>
        <v>38</v>
      </c>
      <c r="W95" s="11"/>
      <c r="X95" s="18"/>
      <c r="Y95" s="19"/>
      <c r="Z95" s="18"/>
      <c r="AA95" s="19"/>
    </row>
    <row r="96" spans="1:27" x14ac:dyDescent="0.35">
      <c r="A96" t="str">
        <f>[1]HS_Forschungseinr!A9</f>
        <v>Landeseinrichtungen mit FuE-Aufgaben</v>
      </c>
      <c r="B96">
        <f>[1]HS_Forschungseinr!B9</f>
        <v>4</v>
      </c>
      <c r="C96">
        <f>[1]HS_Forschungseinr!C9</f>
        <v>1</v>
      </c>
      <c r="D96">
        <f>[1]HS_Forschungseinr!D9</f>
        <v>5</v>
      </c>
      <c r="E96">
        <f>[1]HS_Forschungseinr!E9</f>
        <v>0</v>
      </c>
      <c r="F96">
        <f>[1]HS_Forschungseinr!F9</f>
        <v>2</v>
      </c>
      <c r="G96">
        <f>[1]HS_Forschungseinr!G9</f>
        <v>2</v>
      </c>
      <c r="H96" s="15">
        <f>[1]HS_Forschungseinr!H9</f>
        <v>14</v>
      </c>
      <c r="I96" s="7">
        <f>[1]HS_Forschungseinr!I9</f>
        <v>12</v>
      </c>
      <c r="J96" s="7">
        <f>[1]HS_Forschungseinr!J9</f>
        <v>107</v>
      </c>
      <c r="K96">
        <f>[1]HS_Forschungseinr!K9</f>
        <v>105</v>
      </c>
      <c r="L96">
        <f>[1]HS_Forschungseinr!L9</f>
        <v>15</v>
      </c>
      <c r="M96">
        <f>[1]HS_Forschungseinr!M9</f>
        <v>22</v>
      </c>
      <c r="N96">
        <f>[1]HS_Forschungseinr!N9</f>
        <v>5</v>
      </c>
      <c r="O96">
        <f>[1]HS_Forschungseinr!O9</f>
        <v>3</v>
      </c>
      <c r="P96">
        <f>[1]HS_Forschungseinr!P9</f>
        <v>13</v>
      </c>
      <c r="Q96">
        <f>[1]HS_Forschungseinr!Q9</f>
        <v>17</v>
      </c>
      <c r="R96">
        <f>[1]HS_Forschungseinr!R9</f>
        <v>14</v>
      </c>
      <c r="S96">
        <f>[1]HS_Forschungseinr!S9</f>
        <v>11</v>
      </c>
      <c r="T96">
        <f>[1]HS_Forschungseinr!T9</f>
        <v>1</v>
      </c>
      <c r="U96">
        <f>[1]HS_Forschungseinr!U9</f>
        <v>4</v>
      </c>
      <c r="V96">
        <f>[1]HS_Forschungseinr!V9</f>
        <v>119</v>
      </c>
      <c r="W96" s="11"/>
      <c r="X96" s="18"/>
      <c r="Y96" s="19"/>
      <c r="Z96" s="18"/>
      <c r="AA96" s="19"/>
    </row>
    <row r="97" spans="1:27" x14ac:dyDescent="0.35">
      <c r="A97" t="str">
        <f>[1]HS_Forschungseinr!A10</f>
        <v>insg</v>
      </c>
      <c r="B97">
        <f>[1]HS_Forschungseinr!B10</f>
        <v>15</v>
      </c>
      <c r="C97">
        <f>[1]HS_Forschungseinr!C10</f>
        <v>7</v>
      </c>
      <c r="D97">
        <f>[1]HS_Forschungseinr!D10</f>
        <v>32</v>
      </c>
      <c r="E97">
        <f>[1]HS_Forschungseinr!E10</f>
        <v>12</v>
      </c>
      <c r="F97">
        <f>[1]HS_Forschungseinr!F10</f>
        <v>10</v>
      </c>
      <c r="G97">
        <f>[1]HS_Forschungseinr!G10</f>
        <v>32</v>
      </c>
      <c r="H97" s="15">
        <f>[1]HS_Forschungseinr!H10</f>
        <v>108</v>
      </c>
      <c r="I97" s="7">
        <f>[1]HS_Forschungseinr!I10</f>
        <v>76</v>
      </c>
      <c r="J97" s="7">
        <f>[1]HS_Forschungseinr!J10</f>
        <v>342</v>
      </c>
      <c r="K97">
        <f>[1]HS_Forschungseinr!K10</f>
        <v>310</v>
      </c>
      <c r="L97">
        <f>[1]HS_Forschungseinr!L10</f>
        <v>50</v>
      </c>
      <c r="M97">
        <f>[1]HS_Forschungseinr!M10</f>
        <v>57</v>
      </c>
      <c r="N97">
        <f>[1]HS_Forschungseinr!N10</f>
        <v>14</v>
      </c>
      <c r="O97">
        <f>[1]HS_Forschungseinr!O10</f>
        <v>12</v>
      </c>
      <c r="P97">
        <f>[1]HS_Forschungseinr!P10</f>
        <v>35</v>
      </c>
      <c r="Q97">
        <f>[1]HS_Forschungseinr!Q10</f>
        <v>37</v>
      </c>
      <c r="R97">
        <f>[1]HS_Forschungseinr!R10</f>
        <v>62</v>
      </c>
      <c r="S97">
        <f>[1]HS_Forschungseinr!S10</f>
        <v>24</v>
      </c>
      <c r="T97">
        <f>[1]HS_Forschungseinr!T10</f>
        <v>7</v>
      </c>
      <c r="U97">
        <f>[1]HS_Forschungseinr!U10</f>
        <v>12</v>
      </c>
      <c r="V97">
        <f>[1]HS_Forschungseinr!V10</f>
        <v>418</v>
      </c>
      <c r="W97" s="11"/>
      <c r="X97" s="18"/>
      <c r="Y97" s="19"/>
      <c r="Z97" s="18"/>
      <c r="AA97" s="19"/>
    </row>
    <row r="98" spans="1:27" x14ac:dyDescent="0.35">
      <c r="W98" s="11"/>
      <c r="X98" s="11"/>
      <c r="Y98" s="11"/>
      <c r="Z98" s="11"/>
      <c r="AA98" s="11"/>
    </row>
    <row r="99" spans="1:27" x14ac:dyDescent="0.35">
      <c r="A99" s="4" t="s">
        <v>925</v>
      </c>
      <c r="W99" s="11"/>
      <c r="X99" s="11"/>
      <c r="Y99" s="11"/>
      <c r="Z99" s="11"/>
      <c r="AA99" s="11"/>
    </row>
    <row r="100" spans="1:27" x14ac:dyDescent="0.35">
      <c r="A100" t="str">
        <f>[1]HS_Forschungseinr!A22</f>
        <v>Fraunhofer-Gesellschaft</v>
      </c>
      <c r="B100" s="3">
        <f>[1]HS_Forschungseinr!B22</f>
        <v>0</v>
      </c>
      <c r="C100" s="3">
        <f>[1]HS_Forschungseinr!C22</f>
        <v>0.63459064778378738</v>
      </c>
      <c r="D100" s="3">
        <f>[1]HS_Forschungseinr!D22</f>
        <v>2.2230148230628406</v>
      </c>
      <c r="E100" s="3">
        <f>[1]HS_Forschungseinr!E22</f>
        <v>0.93454275626564198</v>
      </c>
      <c r="F100" s="3">
        <f>[1]HS_Forschungseinr!F22</f>
        <v>0.94895837583876053</v>
      </c>
      <c r="G100" s="3">
        <f>[1]HS_Forschungseinr!G22</f>
        <v>1.0887840813234606</v>
      </c>
      <c r="H100" s="14">
        <f>[1]HS_Forschungseinr!H22</f>
        <v>1.1179109077175726</v>
      </c>
      <c r="I100" s="3">
        <f>[1]HS_Forschungseinr!I22</f>
        <v>1.1265212966034821</v>
      </c>
      <c r="J100" s="3">
        <f>[1]HS_Forschungseinr!J22</f>
        <v>0.90028047534865374</v>
      </c>
      <c r="K100" s="3">
        <f>[1]HS_Forschungseinr!K22</f>
        <v>0.89000787271297266</v>
      </c>
      <c r="L100" s="3">
        <f>[1]HS_Forschungseinr!L22</f>
        <v>1.1567566288161069</v>
      </c>
      <c r="M100" s="3">
        <f>[1]HS_Forschungseinr!M22</f>
        <v>1.3623280127108233</v>
      </c>
      <c r="N100" s="3">
        <f>[1]HS_Forschungseinr!N22</f>
        <v>4.262768412317695</v>
      </c>
      <c r="O100" s="3">
        <f>[1]HS_Forschungseinr!O22</f>
        <v>0</v>
      </c>
      <c r="P100" s="3">
        <f>[1]HS_Forschungseinr!P22</f>
        <v>0.79691815809899957</v>
      </c>
      <c r="Q100" s="3">
        <f>[1]HS_Forschungseinr!Q22</f>
        <v>0.37470435826133186</v>
      </c>
      <c r="R100" s="3">
        <f>[1]HS_Forschungseinr!R22</f>
        <v>0.72118103713266846</v>
      </c>
      <c r="S100" s="3">
        <f>[1]HS_Forschungseinr!S22</f>
        <v>0.72685582039489582</v>
      </c>
      <c r="T100" s="3">
        <f>[1]HS_Forschungseinr!T22</f>
        <v>0.98707523684870291</v>
      </c>
      <c r="U100" s="3">
        <f>[1]HS_Forschungseinr!U22</f>
        <v>0.33825379859015814</v>
      </c>
      <c r="V100" s="3">
        <f>[1]HS_Forschungseinr!V22</f>
        <v>0.93394611054310683</v>
      </c>
      <c r="W100" s="11"/>
      <c r="X100" s="18" t="str">
        <f t="shared" ref="X100:X106" si="25">HLOOKUP(Y100,$L100:$U197,ROW(L$118)-ROW(X100)+1,0)</f>
        <v>HH</v>
      </c>
      <c r="Y100" s="19">
        <f t="shared" ref="Y100:Y106" si="26">MIN(L100:U100)</f>
        <v>0</v>
      </c>
      <c r="Z100" s="18" t="str">
        <f t="shared" ref="Z100:Z106" si="27">HLOOKUP(AA100,$L100:$U197,ROW(N$118)-ROW(Z100)+1,0)</f>
        <v>HB</v>
      </c>
      <c r="AA100" s="19">
        <f t="shared" ref="AA100:AA106" si="28">MAX(L100:U100)</f>
        <v>4.262768412317695</v>
      </c>
    </row>
    <row r="101" spans="1:27" x14ac:dyDescent="0.35">
      <c r="A101" t="str">
        <f>[1]HS_Forschungseinr!A23</f>
        <v>Leibniz-Gemeinschaft</v>
      </c>
      <c r="B101" s="3">
        <f>[1]HS_Forschungseinr!B23</f>
        <v>2.7390763677969137</v>
      </c>
      <c r="C101" s="3">
        <f>[1]HS_Forschungseinr!C23</f>
        <v>2.5383625911351495</v>
      </c>
      <c r="D101" s="3">
        <f>[1]HS_Forschungseinr!D23</f>
        <v>1.9760131760558581</v>
      </c>
      <c r="E101" s="3">
        <f>[1]HS_Forschungseinr!E23</f>
        <v>2.336356890664105</v>
      </c>
      <c r="F101" s="3">
        <f>[1]HS_Forschungseinr!F23</f>
        <v>1.4234375637581409</v>
      </c>
      <c r="G101" s="3">
        <f>[1]HS_Forschungseinr!G23</f>
        <v>3.8107442846321122</v>
      </c>
      <c r="H101" s="14">
        <f>[1]HS_Forschungseinr!H23</f>
        <v>2.5463526231344709</v>
      </c>
      <c r="I101" s="3">
        <f>[1]HS_Forschungseinr!I23</f>
        <v>2.1725767863067151</v>
      </c>
      <c r="J101" s="3">
        <f>[1]HS_Forschungseinr!J23</f>
        <v>0.90028047534865374</v>
      </c>
      <c r="K101" s="3">
        <f>[1]HS_Forschungseinr!K23</f>
        <v>0.74167322726081053</v>
      </c>
      <c r="L101" s="3">
        <f>[1]HS_Forschungseinr!L23</f>
        <v>0.62286895397790365</v>
      </c>
      <c r="M101" s="3">
        <f>[1]HS_Forschungseinr!M23</f>
        <v>0.60547911676036581</v>
      </c>
      <c r="N101" s="3">
        <f>[1]HS_Forschungseinr!N23</f>
        <v>5.6836912164235933</v>
      </c>
      <c r="O101" s="3">
        <f>[1]HS_Forschungseinr!O23</f>
        <v>2.1539178958806859</v>
      </c>
      <c r="P101" s="3">
        <f>[1]HS_Forschungseinr!P23</f>
        <v>0.79691815809899957</v>
      </c>
      <c r="Q101" s="3">
        <f>[1]HS_Forschungseinr!Q23</f>
        <v>0.62450726376888643</v>
      </c>
      <c r="R101" s="3">
        <f>[1]HS_Forschungseinr!R23</f>
        <v>0.4438037151585652</v>
      </c>
      <c r="S101" s="3">
        <f>[1]HS_Forschungseinr!S23</f>
        <v>1.2114263673248264</v>
      </c>
      <c r="T101" s="3">
        <f>[1]HS_Forschungseinr!T23</f>
        <v>1.9741504736974058</v>
      </c>
      <c r="U101" s="3">
        <f>[1]HS_Forschungseinr!U23</f>
        <v>0.67650759718031628</v>
      </c>
      <c r="V101" s="3">
        <f>[1]HS_Forschungseinr!V23</f>
        <v>1.0896037956336246</v>
      </c>
      <c r="W101" s="11"/>
      <c r="X101" s="18" t="str">
        <f t="shared" si="25"/>
        <v>NW</v>
      </c>
      <c r="Y101" s="19">
        <f t="shared" si="26"/>
        <v>0.4438037151585652</v>
      </c>
      <c r="Z101" s="18" t="str">
        <f t="shared" si="27"/>
        <v>HB</v>
      </c>
      <c r="AA101" s="19">
        <f t="shared" si="28"/>
        <v>5.6836912164235933</v>
      </c>
    </row>
    <row r="102" spans="1:27" x14ac:dyDescent="0.35">
      <c r="A102" t="str">
        <f>[1]HS_Forschungseinr!A24</f>
        <v>Max-Planck-Gesellschaft</v>
      </c>
      <c r="B102" s="3">
        <f>[1]HS_Forschungseinr!B24</f>
        <v>1.1738898719129631</v>
      </c>
      <c r="C102" s="3">
        <f>[1]HS_Forschungseinr!C24</f>
        <v>0.63459064778378738</v>
      </c>
      <c r="D102" s="3">
        <f>[1]HS_Forschungseinr!D24</f>
        <v>1.4820098820418937</v>
      </c>
      <c r="E102" s="3">
        <f>[1]HS_Forschungseinr!E24</f>
        <v>1.4018141343984629</v>
      </c>
      <c r="F102" s="3">
        <f>[1]HS_Forschungseinr!F24</f>
        <v>1.4234375637581409</v>
      </c>
      <c r="G102" s="3">
        <f>[1]HS_Forschungseinr!G24</f>
        <v>1.3609801016543257</v>
      </c>
      <c r="H102" s="14">
        <f>[1]HS_Forschungseinr!H24</f>
        <v>1.3042293923371679</v>
      </c>
      <c r="I102" s="3">
        <f>[1]HS_Forschungseinr!I24</f>
        <v>1.2874529104039796</v>
      </c>
      <c r="J102" s="3">
        <f>[1]HS_Forschungseinr!J24</f>
        <v>0.82994606321204012</v>
      </c>
      <c r="K102" s="3">
        <f>[1]HS_Forschungseinr!K24</f>
        <v>0.80100708544167531</v>
      </c>
      <c r="L102" s="3">
        <f>[1]HS_Forschungseinr!L24</f>
        <v>0.97879407053670586</v>
      </c>
      <c r="M102" s="3">
        <f>[1]HS_Forschungseinr!M24</f>
        <v>0.37842444797522867</v>
      </c>
      <c r="N102" s="3">
        <f>[1]HS_Forschungseinr!N24</f>
        <v>1.4209228041058983</v>
      </c>
      <c r="O102" s="3">
        <f>[1]HS_Forschungseinr!O24</f>
        <v>1.6154384219105145</v>
      </c>
      <c r="P102" s="3">
        <f>[1]HS_Forschungseinr!P24</f>
        <v>1.2750690529583992</v>
      </c>
      <c r="Q102" s="3">
        <f>[1]HS_Forschungseinr!Q24</f>
        <v>0.62450726376888643</v>
      </c>
      <c r="R102" s="3">
        <f>[1]HS_Forschungseinr!R24</f>
        <v>0.88760743031713041</v>
      </c>
      <c r="S102" s="3">
        <f>[1]HS_Forschungseinr!S24</f>
        <v>0.48457054692993057</v>
      </c>
      <c r="T102" s="3">
        <f>[1]HS_Forschungseinr!T24</f>
        <v>1.9741504736974058</v>
      </c>
      <c r="U102" s="3">
        <f>[1]HS_Forschungseinr!U24</f>
        <v>0.33825379859015814</v>
      </c>
      <c r="V102" s="3">
        <f>[1]HS_Forschungseinr!V24</f>
        <v>0.89802510629144883</v>
      </c>
      <c r="W102" s="11"/>
      <c r="X102" s="18" t="str">
        <f t="shared" si="25"/>
        <v>SH</v>
      </c>
      <c r="Y102" s="19">
        <f t="shared" si="26"/>
        <v>0.33825379859015814</v>
      </c>
      <c r="Z102" s="18" t="str">
        <f t="shared" si="27"/>
        <v>SL</v>
      </c>
      <c r="AA102" s="19">
        <f t="shared" si="28"/>
        <v>1.9741504736974058</v>
      </c>
    </row>
    <row r="103" spans="1:27" x14ac:dyDescent="0.35">
      <c r="A103" t="str">
        <f>[1]HS_Forschungseinr!A25</f>
        <v>Helmholtz-Gemeinschaft</v>
      </c>
      <c r="B103" s="3">
        <f>[1]HS_Forschungseinr!B25</f>
        <v>0.39129662397098769</v>
      </c>
      <c r="C103" s="3">
        <f>[1]HS_Forschungseinr!C25</f>
        <v>0</v>
      </c>
      <c r="D103" s="3">
        <f>[1]HS_Forschungseinr!D25</f>
        <v>0.49400329401396453</v>
      </c>
      <c r="E103" s="3">
        <f>[1]HS_Forschungseinr!E25</f>
        <v>0</v>
      </c>
      <c r="F103" s="3">
        <f>[1]HS_Forschungseinr!F25</f>
        <v>0</v>
      </c>
      <c r="G103" s="3">
        <f>[1]HS_Forschungseinr!G25</f>
        <v>0.5443920406617303</v>
      </c>
      <c r="H103" s="14">
        <f>[1]HS_Forschungseinr!H25</f>
        <v>0.31053080769932573</v>
      </c>
      <c r="I103" s="3">
        <f>[1]HS_Forschungseinr!I25</f>
        <v>0.24139742070074616</v>
      </c>
      <c r="J103" s="3">
        <f>[1]HS_Forschungseinr!J25</f>
        <v>0.19693635398251802</v>
      </c>
      <c r="K103" s="3">
        <f>[1]HS_Forschungseinr!K25</f>
        <v>0.17800157454259452</v>
      </c>
      <c r="L103" s="3">
        <f>[1]HS_Forschungseinr!L25</f>
        <v>0.17796255827940105</v>
      </c>
      <c r="M103" s="3">
        <f>[1]HS_Forschungseinr!M25</f>
        <v>0</v>
      </c>
      <c r="N103" s="3">
        <f>[1]HS_Forschungseinr!N25</f>
        <v>1.4209228041058983</v>
      </c>
      <c r="O103" s="3">
        <f>[1]HS_Forschungseinr!O25</f>
        <v>0.53847947397017148</v>
      </c>
      <c r="P103" s="3">
        <f>[1]HS_Forschungseinr!P25</f>
        <v>0.1593836316197999</v>
      </c>
      <c r="Q103" s="3">
        <f>[1]HS_Forschungseinr!Q25</f>
        <v>0.12490145275377727</v>
      </c>
      <c r="R103" s="3">
        <f>[1]HS_Forschungseinr!R25</f>
        <v>0.16642639318446195</v>
      </c>
      <c r="S103" s="3">
        <f>[1]HS_Forschungseinr!S25</f>
        <v>0</v>
      </c>
      <c r="T103" s="3">
        <f>[1]HS_Forschungseinr!T25</f>
        <v>0.98707523684870291</v>
      </c>
      <c r="U103" s="3">
        <f>[1]HS_Forschungseinr!U25</f>
        <v>0.67650759718031628</v>
      </c>
      <c r="V103" s="3">
        <f>[1]HS_Forschungseinr!V25</f>
        <v>0.20355235742606173</v>
      </c>
      <c r="W103" s="11"/>
      <c r="X103" s="18" t="str">
        <f t="shared" si="25"/>
        <v>BY</v>
      </c>
      <c r="Y103" s="19">
        <f t="shared" si="26"/>
        <v>0</v>
      </c>
      <c r="Z103" s="18" t="str">
        <f t="shared" si="27"/>
        <v>HB</v>
      </c>
      <c r="AA103" s="19">
        <f t="shared" si="28"/>
        <v>1.4209228041058983</v>
      </c>
    </row>
    <row r="104" spans="1:27" x14ac:dyDescent="0.35">
      <c r="A104" t="str">
        <f>[1]HS_Forschungseinr!A26</f>
        <v>Bundeseinrichtungen mit FuE-Aufgaben</v>
      </c>
      <c r="B104" s="3">
        <f>[1]HS_Forschungseinr!B26</f>
        <v>0</v>
      </c>
      <c r="C104" s="3">
        <f>[1]HS_Forschungseinr!C26</f>
        <v>0</v>
      </c>
      <c r="D104" s="3">
        <f>[1]HS_Forschungseinr!D26</f>
        <v>0.49400329401396453</v>
      </c>
      <c r="E104" s="3">
        <f>[1]HS_Forschungseinr!E26</f>
        <v>0.93454275626564198</v>
      </c>
      <c r="F104" s="3">
        <f>[1]HS_Forschungseinr!F26</f>
        <v>0</v>
      </c>
      <c r="G104" s="3">
        <f>[1]HS_Forschungseinr!G26</f>
        <v>1.3609801016543257</v>
      </c>
      <c r="H104" s="14">
        <f>[1]HS_Forschungseinr!H26</f>
        <v>0.55895545385878631</v>
      </c>
      <c r="I104" s="3">
        <f>[1]HS_Forschungseinr!I26</f>
        <v>0.32186322760099489</v>
      </c>
      <c r="J104" s="3">
        <f>[1]HS_Forschungseinr!J26</f>
        <v>0.47827400252897229</v>
      </c>
      <c r="K104" s="3">
        <f>[1]HS_Forschungseinr!K26</f>
        <v>0.43017047181127011</v>
      </c>
      <c r="L104" s="3">
        <f>[1]HS_Forschungseinr!L26</f>
        <v>0.17796255827940105</v>
      </c>
      <c r="M104" s="3">
        <f>[1]HS_Forschungseinr!M26</f>
        <v>0.3027395583801829</v>
      </c>
      <c r="N104" s="3">
        <f>[1]HS_Forschungseinr!N26</f>
        <v>0</v>
      </c>
      <c r="O104" s="3">
        <f>[1]HS_Forschungseinr!O26</f>
        <v>0.53847947397017148</v>
      </c>
      <c r="P104" s="3">
        <f>[1]HS_Forschungseinr!P26</f>
        <v>0.47815089485939977</v>
      </c>
      <c r="Q104" s="3">
        <f>[1]HS_Forschungseinr!Q26</f>
        <v>0.74940871652266372</v>
      </c>
      <c r="R104" s="3">
        <f>[1]HS_Forschungseinr!R26</f>
        <v>0.4438037151585652</v>
      </c>
      <c r="S104" s="3">
        <f>[1]HS_Forschungseinr!S26</f>
        <v>0.72685582039489582</v>
      </c>
      <c r="T104" s="3">
        <f>[1]HS_Forschungseinr!T26</f>
        <v>0</v>
      </c>
      <c r="U104" s="3">
        <f>[1]HS_Forschungseinr!U26</f>
        <v>0.67650759718031628</v>
      </c>
      <c r="V104" s="3">
        <f>[1]HS_Forschungseinr!V26</f>
        <v>0.45499938718766741</v>
      </c>
      <c r="W104" s="11"/>
      <c r="X104" s="18" t="str">
        <f t="shared" si="25"/>
        <v>HB</v>
      </c>
      <c r="Y104" s="19">
        <f t="shared" si="26"/>
        <v>0</v>
      </c>
      <c r="Z104" s="18" t="str">
        <f t="shared" si="27"/>
        <v>NI</v>
      </c>
      <c r="AA104" s="19">
        <f t="shared" si="28"/>
        <v>0.74940871652266372</v>
      </c>
    </row>
    <row r="105" spans="1:27" x14ac:dyDescent="0.35">
      <c r="A105" t="str">
        <f>[1]HS_Forschungseinr!A27</f>
        <v>Landeseinrichtungen mit FuE-Aufgaben</v>
      </c>
      <c r="B105" s="3">
        <f>[1]HS_Forschungseinr!B27</f>
        <v>1.5651864958839508</v>
      </c>
      <c r="C105" s="3">
        <f>[1]HS_Forschungseinr!C27</f>
        <v>0.63459064778378738</v>
      </c>
      <c r="D105" s="3">
        <f>[1]HS_Forschungseinr!D27</f>
        <v>1.2350082350349114</v>
      </c>
      <c r="E105" s="3">
        <f>[1]HS_Forschungseinr!E27</f>
        <v>0</v>
      </c>
      <c r="F105" s="3">
        <f>[1]HS_Forschungseinr!F27</f>
        <v>0.94895837583876053</v>
      </c>
      <c r="G105" s="3">
        <f>[1]HS_Forschungseinr!G27</f>
        <v>0.5443920406617303</v>
      </c>
      <c r="H105" s="14">
        <f>[1]HS_Forschungseinr!H27</f>
        <v>0.86948626155811204</v>
      </c>
      <c r="I105" s="3">
        <f>[1]HS_Forschungseinr!I27</f>
        <v>0.96558968280298463</v>
      </c>
      <c r="J105" s="3">
        <f>[1]HS_Forschungseinr!J27</f>
        <v>1.5051564197235305</v>
      </c>
      <c r="K105" s="3">
        <f>[1]HS_Forschungseinr!K27</f>
        <v>1.5575137772477021</v>
      </c>
      <c r="L105" s="3">
        <f>[1]HS_Forschungseinr!L27</f>
        <v>1.334719187095508</v>
      </c>
      <c r="M105" s="3">
        <f>[1]HS_Forschungseinr!M27</f>
        <v>1.6650675710910061</v>
      </c>
      <c r="N105" s="3">
        <f>[1]HS_Forschungseinr!N27</f>
        <v>7.1046140205294916</v>
      </c>
      <c r="O105" s="3">
        <f>[1]HS_Forschungseinr!O27</f>
        <v>1.6154384219105145</v>
      </c>
      <c r="P105" s="3">
        <f>[1]HS_Forschungseinr!P27</f>
        <v>2.0719872110573987</v>
      </c>
      <c r="Q105" s="3">
        <f>[1]HS_Forschungseinr!Q27</f>
        <v>2.1233246968142137</v>
      </c>
      <c r="R105" s="3">
        <f>[1]HS_Forschungseinr!R27</f>
        <v>0.77665650152748911</v>
      </c>
      <c r="S105" s="3">
        <f>[1]HS_Forschungseinr!S27</f>
        <v>2.6651380081146181</v>
      </c>
      <c r="T105" s="3">
        <f>[1]HS_Forschungseinr!T27</f>
        <v>0.98707523684870291</v>
      </c>
      <c r="U105" s="3">
        <f>[1]HS_Forschungseinr!U27</f>
        <v>1.3530151943606326</v>
      </c>
      <c r="V105" s="3">
        <f>[1]HS_Forschungseinr!V27</f>
        <v>1.4248665019824323</v>
      </c>
      <c r="W105" s="11"/>
      <c r="X105" s="18" t="str">
        <f t="shared" si="25"/>
        <v>NW</v>
      </c>
      <c r="Y105" s="19">
        <f t="shared" si="26"/>
        <v>0.77665650152748911</v>
      </c>
      <c r="Z105" s="18" t="str">
        <f t="shared" si="27"/>
        <v>HB</v>
      </c>
      <c r="AA105" s="19">
        <f t="shared" si="28"/>
        <v>7.1046140205294916</v>
      </c>
    </row>
    <row r="106" spans="1:27" x14ac:dyDescent="0.35">
      <c r="A106" t="str">
        <f>[1]HS_Forschungseinr!A28</f>
        <v>insg</v>
      </c>
      <c r="B106" s="3">
        <f>[1]HS_Forschungseinr!B28</f>
        <v>5.8694493595648156</v>
      </c>
      <c r="C106" s="3">
        <f>[1]HS_Forschungseinr!C28</f>
        <v>4.4421345344865122</v>
      </c>
      <c r="D106" s="3">
        <f>[1]HS_Forschungseinr!D28</f>
        <v>7.9040527042234325</v>
      </c>
      <c r="E106" s="3">
        <f>[1]HS_Forschungseinr!E28</f>
        <v>5.6072565375938517</v>
      </c>
      <c r="F106" s="3">
        <f>[1]HS_Forschungseinr!F28</f>
        <v>4.7447918791938024</v>
      </c>
      <c r="G106" s="3">
        <f>[1]HS_Forschungseinr!G28</f>
        <v>8.7102726505876849</v>
      </c>
      <c r="H106" s="14">
        <f>[1]HS_Forschungseinr!H28</f>
        <v>6.7074654463054362</v>
      </c>
      <c r="I106" s="3">
        <f>[1]HS_Forschungseinr!I28</f>
        <v>6.1154013244189027</v>
      </c>
      <c r="J106" s="3">
        <f>[1]HS_Forschungseinr!J28</f>
        <v>4.8108737901443686</v>
      </c>
      <c r="K106" s="3">
        <f>[1]HS_Forschungseinr!K28</f>
        <v>4.5983740090170251</v>
      </c>
      <c r="L106" s="3">
        <f>[1]HS_Forschungseinr!L28</f>
        <v>4.4490639569850261</v>
      </c>
      <c r="M106" s="3">
        <f>[1]HS_Forschungseinr!M28</f>
        <v>4.3140387069176063</v>
      </c>
      <c r="N106" s="3">
        <f>[1]HS_Forschungseinr!N28</f>
        <v>19.892919257482578</v>
      </c>
      <c r="O106" s="3">
        <f>[1]HS_Forschungseinr!O28</f>
        <v>6.4617536876420578</v>
      </c>
      <c r="P106" s="3">
        <f>[1]HS_Forschungseinr!P28</f>
        <v>5.5784271066929971</v>
      </c>
      <c r="Q106" s="3">
        <f>[1]HS_Forschungseinr!Q28</f>
        <v>4.6213537518897594</v>
      </c>
      <c r="R106" s="3">
        <f>[1]HS_Forschungseinr!R28</f>
        <v>3.4394787924788806</v>
      </c>
      <c r="S106" s="3">
        <f>[1]HS_Forschungseinr!S28</f>
        <v>5.8148465631591666</v>
      </c>
      <c r="T106" s="3">
        <f>[1]HS_Forschungseinr!T28</f>
        <v>6.9095266579409209</v>
      </c>
      <c r="U106" s="3">
        <f>[1]HS_Forschungseinr!U28</f>
        <v>4.0590455830818977</v>
      </c>
      <c r="V106" s="3">
        <f>[1]HS_Forschungseinr!V28</f>
        <v>5.0049932590643413</v>
      </c>
      <c r="W106" s="11"/>
      <c r="X106" s="18" t="str">
        <f t="shared" si="25"/>
        <v>NW</v>
      </c>
      <c r="Y106" s="19">
        <f t="shared" si="26"/>
        <v>3.4394787924788806</v>
      </c>
      <c r="Z106" s="18" t="str">
        <f t="shared" si="27"/>
        <v>HB</v>
      </c>
      <c r="AA106" s="19">
        <f t="shared" si="28"/>
        <v>19.892919257482578</v>
      </c>
    </row>
    <row r="107" spans="1:27" x14ac:dyDescent="0.35">
      <c r="W107" s="11"/>
      <c r="X107" s="11"/>
      <c r="Y107" s="11"/>
      <c r="Z107" s="11"/>
      <c r="AA107" s="11"/>
    </row>
    <row r="108" spans="1:27" x14ac:dyDescent="0.35">
      <c r="W108" s="11"/>
      <c r="X108" s="11"/>
      <c r="Y108" s="11"/>
      <c r="Z108" s="11"/>
      <c r="AA108" s="11"/>
    </row>
    <row r="109" spans="1:27" x14ac:dyDescent="0.35">
      <c r="W109" s="11"/>
      <c r="X109" s="11"/>
      <c r="Y109" s="11"/>
      <c r="Z109" s="11"/>
      <c r="AA109" s="11"/>
    </row>
    <row r="110" spans="1:27" x14ac:dyDescent="0.35">
      <c r="W110" s="11"/>
      <c r="X110" s="11"/>
      <c r="Y110" s="11"/>
      <c r="Z110" s="11"/>
      <c r="AA110" s="11"/>
    </row>
    <row r="111" spans="1:27" x14ac:dyDescent="0.35">
      <c r="W111" s="11"/>
      <c r="X111" s="11"/>
      <c r="Y111" s="11"/>
      <c r="Z111" s="11"/>
      <c r="AA111" s="11"/>
    </row>
    <row r="112" spans="1:27" x14ac:dyDescent="0.35">
      <c r="W112" s="11"/>
      <c r="X112" s="11"/>
      <c r="Y112" s="11"/>
      <c r="Z112" s="11"/>
      <c r="AA112" s="11"/>
    </row>
    <row r="118" spans="12:21" x14ac:dyDescent="0.35">
      <c r="L118" t="s">
        <v>297</v>
      </c>
      <c r="M118" t="s">
        <v>298</v>
      </c>
      <c r="N118" t="s">
        <v>299</v>
      </c>
      <c r="O118" t="s">
        <v>300</v>
      </c>
      <c r="P118" t="s">
        <v>301</v>
      </c>
      <c r="Q118" t="s">
        <v>302</v>
      </c>
      <c r="R118" t="s">
        <v>303</v>
      </c>
      <c r="S118" t="s">
        <v>304</v>
      </c>
      <c r="T118" t="s">
        <v>305</v>
      </c>
      <c r="U118" t="s">
        <v>306</v>
      </c>
    </row>
  </sheetData>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18AB-324E-40C9-BEAF-77DB044B20FB}">
  <sheetPr codeName="Tabelle49"/>
  <dimension ref="A1:XFD12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25" width="10.81640625" style="57"/>
    <col min="26" max="30" width="11.453125" style="57"/>
    <col min="31" max="32" width="11.453125" style="40"/>
    <col min="36" max="41" width="11.453125" style="55"/>
  </cols>
  <sheetData>
    <row r="1" spans="1:25" ht="29" x14ac:dyDescent="0.35">
      <c r="A1" s="4" t="s">
        <v>509</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Hochschulen!A3&amp;" WS "&amp;I4</f>
        <v>Studierende insgesamt je 1.000 Einwohner 18-24 Jahre WS 2024/25</v>
      </c>
    </row>
    <row r="4" spans="1:25" x14ac:dyDescent="0.35">
      <c r="I4" s="57" t="str">
        <f>Hochschulen!A9</f>
        <v>2024/25</v>
      </c>
      <c r="J4" s="57">
        <f>Hochschulen!B9</f>
        <v>354.89956943892298</v>
      </c>
      <c r="K4" s="57">
        <f>Hochschulen!C9</f>
        <v>374.03573616287883</v>
      </c>
      <c r="L4" s="57">
        <f>Hochschulen!D9</f>
        <v>384.92143021503699</v>
      </c>
      <c r="M4" s="57">
        <f>Hochschulen!E9</f>
        <v>415.34789875476184</v>
      </c>
      <c r="N4" s="57">
        <f>_xlfn.NUMBERVALUE(LEFT(Hochschulen!F9,4))</f>
        <v>352</v>
      </c>
    </row>
    <row r="5" spans="1:25" x14ac:dyDescent="0.35">
      <c r="O5" s="57">
        <f>Hochschulen!G9</f>
        <v>739.53305129366368</v>
      </c>
    </row>
    <row r="6" spans="1:25" x14ac:dyDescent="0.35">
      <c r="P6" s="57">
        <f>Hochschulen!L9</f>
        <v>409.3432147932092</v>
      </c>
      <c r="Q6" s="57">
        <f>Hochschulen!M9</f>
        <v>427.54361390551384</v>
      </c>
      <c r="R6" s="57">
        <f>Hochschulen!N9</f>
        <v>659.24955617987212</v>
      </c>
      <c r="S6" s="57">
        <f>Hochschulen!O9</f>
        <v>836.95712233395955</v>
      </c>
      <c r="T6" s="57">
        <f>Hochschulen!P9</f>
        <v>525.03050138466597</v>
      </c>
      <c r="U6" s="57">
        <f>Hochschulen!Q9</f>
        <v>327.00966142345322</v>
      </c>
      <c r="V6" s="57">
        <f>Hochschulen!R9</f>
        <v>535.0056644446355</v>
      </c>
      <c r="W6" s="57">
        <f>Hochschulen!S9</f>
        <v>383.65659199502267</v>
      </c>
      <c r="X6" s="57">
        <f>Hochschulen!T9</f>
        <v>440.69329537704238</v>
      </c>
      <c r="Y6" s="57">
        <f>Hochschulen!U9</f>
        <v>304.67756805279242</v>
      </c>
    </row>
    <row r="7" spans="1:25" x14ac:dyDescent="0.35">
      <c r="J7" s="57">
        <f>Hochschulen!H9</f>
        <v>470.9176554676481</v>
      </c>
      <c r="K7" s="57">
        <f>J7</f>
        <v>470.9176554676481</v>
      </c>
      <c r="L7" s="57">
        <f t="shared" ref="L7" si="0">K7</f>
        <v>470.9176554676481</v>
      </c>
      <c r="M7" s="57">
        <f t="shared" ref="M7" si="1">L7</f>
        <v>470.9176554676481</v>
      </c>
      <c r="N7" s="57">
        <f t="shared" ref="N7" si="2">M7</f>
        <v>470.9176554676481</v>
      </c>
      <c r="O7" s="57">
        <f t="shared" ref="O7" si="3">N7</f>
        <v>470.9176554676481</v>
      </c>
    </row>
    <row r="8" spans="1:25" x14ac:dyDescent="0.35">
      <c r="P8" s="57">
        <f>Hochschulen!K9</f>
        <v>457.94558597446797</v>
      </c>
      <c r="Q8" s="57">
        <f t="shared" ref="Q8" si="4">P8</f>
        <v>457.94558597446797</v>
      </c>
      <c r="R8" s="57">
        <f t="shared" ref="R8" si="5">Q8</f>
        <v>457.94558597446797</v>
      </c>
      <c r="S8" s="57">
        <f t="shared" ref="S8" si="6">R8</f>
        <v>457.94558597446797</v>
      </c>
      <c r="T8" s="57">
        <f t="shared" ref="T8" si="7">S8</f>
        <v>457.94558597446797</v>
      </c>
      <c r="U8" s="57">
        <f t="shared" ref="U8" si="8">T8</f>
        <v>457.94558597446797</v>
      </c>
      <c r="V8" s="57">
        <f t="shared" ref="V8" si="9">U8</f>
        <v>457.94558597446797</v>
      </c>
      <c r="W8" s="57">
        <f t="shared" ref="W8" si="10">V8</f>
        <v>457.94558597446797</v>
      </c>
      <c r="X8" s="57">
        <f t="shared" ref="X8" si="11">W8</f>
        <v>457.94558597446797</v>
      </c>
      <c r="Y8" s="57">
        <f t="shared" ref="Y8" si="12">X8</f>
        <v>457.94558597446797</v>
      </c>
    </row>
    <row r="11" spans="1:25" x14ac:dyDescent="0.35">
      <c r="I11" s="57" t="str">
        <f>Hochschulen!A14&amp;" WS "&amp;I12</f>
        <v>Studierende MINT-Fächer in % aller Studierenden WS 2024/25</v>
      </c>
    </row>
    <row r="12" spans="1:25" x14ac:dyDescent="0.35">
      <c r="I12" s="59" t="str">
        <f>Hochschulen!A20</f>
        <v>2024/25</v>
      </c>
      <c r="J12" s="59">
        <f>Hochschulen!B20</f>
        <v>35.6116268914583</v>
      </c>
      <c r="K12" s="59">
        <f>Hochschulen!C20</f>
        <v>32.687503469716319</v>
      </c>
      <c r="L12" s="59">
        <f>Hochschulen!D20</f>
        <v>40.640607825365912</v>
      </c>
      <c r="M12" s="59">
        <f>Hochschulen!E20</f>
        <v>31.539451503561782</v>
      </c>
      <c r="N12" s="59">
        <f>Hochschulen!F20</f>
        <v>41.179722718380539</v>
      </c>
    </row>
    <row r="13" spans="1:25" x14ac:dyDescent="0.35">
      <c r="O13" s="59">
        <f>Hochschulen!G20</f>
        <v>35.606814968235319</v>
      </c>
    </row>
    <row r="14" spans="1:25" x14ac:dyDescent="0.35">
      <c r="I14" s="59"/>
      <c r="P14" s="59">
        <f>Hochschulen!L20</f>
        <v>39.328790469692514</v>
      </c>
      <c r="Q14" s="59">
        <f>Hochschulen!M20</f>
        <v>40.812714378135567</v>
      </c>
      <c r="R14" s="59">
        <f>Hochschulen!N20</f>
        <v>36.560432952495489</v>
      </c>
      <c r="S14" s="59">
        <f>Hochschulen!O20</f>
        <v>27.919259271484925</v>
      </c>
      <c r="T14" s="59">
        <f>Hochschulen!P20</f>
        <v>36.590313894729078</v>
      </c>
      <c r="U14" s="59">
        <f>Hochschulen!Q20</f>
        <v>37.578362601132362</v>
      </c>
      <c r="V14" s="59">
        <f>Hochschulen!R20</f>
        <v>37.722431969864012</v>
      </c>
      <c r="W14" s="59">
        <f>Hochschulen!S20</f>
        <v>35.469147162522887</v>
      </c>
      <c r="X14" s="59">
        <f>Hochschulen!T20</f>
        <v>25.549237963866368</v>
      </c>
      <c r="Y14" s="59">
        <f>Hochschulen!U20</f>
        <v>35.602235989234124</v>
      </c>
    </row>
    <row r="15" spans="1:25" x14ac:dyDescent="0.35">
      <c r="J15" s="57">
        <f>Hochschulen!H20</f>
        <v>36.524845598030112</v>
      </c>
      <c r="K15" s="57">
        <f>J15</f>
        <v>36.524845598030112</v>
      </c>
      <c r="L15" s="57">
        <f t="shared" ref="L15:O15" si="13">K15</f>
        <v>36.524845598030112</v>
      </c>
      <c r="M15" s="57">
        <f t="shared" si="13"/>
        <v>36.524845598030112</v>
      </c>
      <c r="N15" s="57">
        <f t="shared" si="13"/>
        <v>36.524845598030112</v>
      </c>
      <c r="O15" s="57">
        <f t="shared" si="13"/>
        <v>36.524845598030112</v>
      </c>
    </row>
    <row r="16" spans="1:25" x14ac:dyDescent="0.35">
      <c r="P16" s="57">
        <f>Hochschulen!K20</f>
        <v>37.523810281445265</v>
      </c>
      <c r="Q16" s="57">
        <f t="shared" ref="Q16:Y16" si="14">P16</f>
        <v>37.523810281445265</v>
      </c>
      <c r="R16" s="57">
        <f t="shared" si="14"/>
        <v>37.523810281445265</v>
      </c>
      <c r="S16" s="57">
        <f t="shared" si="14"/>
        <v>37.523810281445265</v>
      </c>
      <c r="T16" s="57">
        <f t="shared" si="14"/>
        <v>37.523810281445265</v>
      </c>
      <c r="U16" s="57">
        <f t="shared" si="14"/>
        <v>37.523810281445265</v>
      </c>
      <c r="V16" s="57">
        <f t="shared" si="14"/>
        <v>37.523810281445265</v>
      </c>
      <c r="W16" s="57">
        <f t="shared" si="14"/>
        <v>37.523810281445265</v>
      </c>
      <c r="X16" s="57">
        <f t="shared" si="14"/>
        <v>37.523810281445265</v>
      </c>
      <c r="Y16" s="57">
        <f t="shared" si="14"/>
        <v>37.523810281445265</v>
      </c>
    </row>
    <row r="19" spans="1:25 16384:16384" x14ac:dyDescent="0.35">
      <c r="A19" t="s">
        <v>860</v>
      </c>
      <c r="I19" s="57" t="str">
        <f>Hochschulen!A24&amp;" WS "&amp;I20</f>
        <v>Ausländische Studierende in % aller Studierenden WS 2024/25</v>
      </c>
    </row>
    <row r="20" spans="1:25 16384:16384" x14ac:dyDescent="0.35">
      <c r="I20" s="59" t="str">
        <f>Hochschulen!A30</f>
        <v>2024/25</v>
      </c>
      <c r="J20" s="59">
        <f>Hochschulen!B30</f>
        <v>26.152911469309487</v>
      </c>
      <c r="K20" s="59">
        <f>Hochschulen!C30</f>
        <v>10.697829345472714</v>
      </c>
      <c r="L20" s="59">
        <f>Hochschulen!D30</f>
        <v>19.456389687023933</v>
      </c>
      <c r="M20" s="59">
        <f>Hochschulen!E30</f>
        <v>20.067429172180027</v>
      </c>
      <c r="N20" s="59">
        <f>Hochschulen!F30</f>
        <v>20.910946670068896</v>
      </c>
    </row>
    <row r="21" spans="1:25 16384:16384" x14ac:dyDescent="0.35">
      <c r="O21" s="59">
        <f>Hochschulen!G30</f>
        <v>24.794873837452453</v>
      </c>
    </row>
    <row r="22" spans="1:25 16384:16384" x14ac:dyDescent="0.35">
      <c r="P22" s="59">
        <f>Hochschulen!L30</f>
        <v>13.948323260813092</v>
      </c>
      <c r="Q22" s="59">
        <f>Hochschulen!M30</f>
        <v>20.796113423580678</v>
      </c>
      <c r="R22" s="59">
        <f>Hochschulen!N30</f>
        <v>20.523412376794166</v>
      </c>
      <c r="S22" s="59">
        <f>Hochschulen!O30</f>
        <v>14.869860865833731</v>
      </c>
      <c r="T22" s="59">
        <f>Hochschulen!P30</f>
        <v>17.603350833405056</v>
      </c>
      <c r="U22" s="59">
        <f>Hochschulen!Q30</f>
        <v>14.425642746432738</v>
      </c>
      <c r="V22" s="59">
        <f>Hochschulen!R30</f>
        <v>15.237312460701688</v>
      </c>
      <c r="W22" s="59">
        <f>Hochschulen!S30</f>
        <v>15.801317383817862</v>
      </c>
      <c r="X22" s="59">
        <f>Hochschulen!T30</f>
        <v>18.568112236315311</v>
      </c>
      <c r="Y22" s="59">
        <f>Hochschulen!U30</f>
        <v>9.7354716440254165</v>
      </c>
    </row>
    <row r="23" spans="1:25 16384:16384" x14ac:dyDescent="0.35">
      <c r="J23" s="57">
        <f>Hochschulen!H30</f>
        <v>21.901667137609493</v>
      </c>
      <c r="K23" s="57">
        <f>J23</f>
        <v>21.901667137609493</v>
      </c>
      <c r="L23" s="57">
        <f t="shared" ref="L23:O23" si="15">K23</f>
        <v>21.901667137609493</v>
      </c>
      <c r="M23" s="57">
        <f t="shared" si="15"/>
        <v>21.901667137609493</v>
      </c>
      <c r="N23" s="57">
        <f t="shared" si="15"/>
        <v>21.901667137609493</v>
      </c>
      <c r="O23" s="57">
        <f t="shared" si="15"/>
        <v>21.901667137609493</v>
      </c>
    </row>
    <row r="24" spans="1:25 16384:16384" x14ac:dyDescent="0.35">
      <c r="P24" s="57">
        <f>Hochschulen!K30</f>
        <v>16.219983576982671</v>
      </c>
      <c r="Q24" s="57">
        <f t="shared" ref="Q24:Y24" si="16">P24</f>
        <v>16.219983576982671</v>
      </c>
      <c r="R24" s="57">
        <f t="shared" si="16"/>
        <v>16.219983576982671</v>
      </c>
      <c r="S24" s="57">
        <f t="shared" si="16"/>
        <v>16.219983576982671</v>
      </c>
      <c r="T24" s="57">
        <f t="shared" si="16"/>
        <v>16.219983576982671</v>
      </c>
      <c r="U24" s="57">
        <f t="shared" si="16"/>
        <v>16.219983576982671</v>
      </c>
      <c r="V24" s="57">
        <f t="shared" si="16"/>
        <v>16.219983576982671</v>
      </c>
      <c r="W24" s="57">
        <f t="shared" si="16"/>
        <v>16.219983576982671</v>
      </c>
      <c r="X24" s="57">
        <f t="shared" si="16"/>
        <v>16.219983576982671</v>
      </c>
      <c r="Y24" s="57">
        <f t="shared" si="16"/>
        <v>16.219983576982671</v>
      </c>
    </row>
    <row r="27" spans="1:25 16384:16384" x14ac:dyDescent="0.35">
      <c r="I27" s="57" t="str">
        <f>Hochschulen!A34&amp;" WS "&amp;I28</f>
        <v>Ausländische Studierende in % aller MINT-Studierenden WS 2024/25</v>
      </c>
    </row>
    <row r="28" spans="1:25 16384:16384" x14ac:dyDescent="0.35">
      <c r="I28" s="57" t="str">
        <f>Hochschulen!A40</f>
        <v>2024/25</v>
      </c>
      <c r="J28" s="57">
        <f>Hochschulen!B40</f>
        <v>40.523537879191771</v>
      </c>
      <c r="K28" s="57">
        <f>Hochschulen!C40</f>
        <v>19.106657608695652</v>
      </c>
      <c r="L28" s="57">
        <f>Hochschulen!D40</f>
        <v>28.97508896797153</v>
      </c>
      <c r="M28" s="57">
        <f>Hochschulen!E40</f>
        <v>38.045977011494251</v>
      </c>
      <c r="N28" s="57">
        <f>Hochschulen!F40</f>
        <v>35.014974697924195</v>
      </c>
      <c r="XFD28" s="7"/>
    </row>
    <row r="29" spans="1:25 16384:16384" x14ac:dyDescent="0.35">
      <c r="O29" s="57">
        <f>Hochschulen!G40</f>
        <v>29.030859795573082</v>
      </c>
    </row>
    <row r="30" spans="1:25 16384:16384" x14ac:dyDescent="0.35">
      <c r="P30" s="57">
        <f>Hochschulen!L40</f>
        <v>16.573755498453899</v>
      </c>
      <c r="Q30" s="57">
        <f>Hochschulen!M40</f>
        <v>30.111559742784504</v>
      </c>
      <c r="R30" s="57">
        <f>Hochschulen!N40</f>
        <v>32.165331807780326</v>
      </c>
      <c r="S30" s="57">
        <f>Hochschulen!O40</f>
        <v>23.111255615984867</v>
      </c>
      <c r="T30" s="57">
        <f>Hochschulen!P40</f>
        <v>23.062275985663085</v>
      </c>
      <c r="U30" s="57">
        <f>Hochschulen!Q40</f>
        <v>22.269783000014172</v>
      </c>
      <c r="V30" s="57">
        <f>Hochschulen!R40</f>
        <v>23.223281957753429</v>
      </c>
      <c r="W30" s="57">
        <f>Hochschulen!S40</f>
        <v>23.813315524504265</v>
      </c>
      <c r="X30" s="57">
        <f>Hochschulen!T40</f>
        <v>37.648143271003427</v>
      </c>
      <c r="Y30" s="57">
        <f>Hochschulen!U40</f>
        <v>14.153433236412436</v>
      </c>
    </row>
    <row r="31" spans="1:25 16384:16384" x14ac:dyDescent="0.35">
      <c r="J31" s="57">
        <f>Hochschulen!H40</f>
        <v>31.070477327232737</v>
      </c>
      <c r="K31" s="57">
        <f>J31</f>
        <v>31.070477327232737</v>
      </c>
      <c r="L31" s="57">
        <f t="shared" ref="L31:O31" si="17">K31</f>
        <v>31.070477327232737</v>
      </c>
      <c r="M31" s="57">
        <f t="shared" si="17"/>
        <v>31.070477327232737</v>
      </c>
      <c r="N31" s="57">
        <f t="shared" si="17"/>
        <v>31.070477327232737</v>
      </c>
      <c r="O31" s="57">
        <f t="shared" si="17"/>
        <v>31.070477327232737</v>
      </c>
    </row>
    <row r="32" spans="1:25 16384:16384" x14ac:dyDescent="0.35">
      <c r="P32" s="57">
        <f>Hochschulen!K40</f>
        <v>23.464535954009396</v>
      </c>
      <c r="Q32" s="57">
        <f t="shared" ref="Q32" si="18">P32</f>
        <v>23.464535954009396</v>
      </c>
      <c r="R32" s="57">
        <f t="shared" ref="R32" si="19">Q32</f>
        <v>23.464535954009396</v>
      </c>
      <c r="S32" s="57">
        <f t="shared" ref="S32" si="20">R32</f>
        <v>23.464535954009396</v>
      </c>
      <c r="T32" s="57">
        <f t="shared" ref="T32" si="21">S32</f>
        <v>23.464535954009396</v>
      </c>
      <c r="U32" s="57">
        <f t="shared" ref="U32" si="22">T32</f>
        <v>23.464535954009396</v>
      </c>
      <c r="V32" s="57">
        <f t="shared" ref="V32" si="23">U32</f>
        <v>23.464535954009396</v>
      </c>
      <c r="W32" s="57">
        <f t="shared" ref="W32" si="24">V32</f>
        <v>23.464535954009396</v>
      </c>
      <c r="X32" s="57">
        <f t="shared" ref="X32" si="25">W32</f>
        <v>23.464535954009396</v>
      </c>
      <c r="Y32" s="57">
        <f t="shared" ref="Y32" si="26">X32</f>
        <v>23.464535954009396</v>
      </c>
    </row>
    <row r="35" spans="1:25" x14ac:dyDescent="0.35">
      <c r="I35" s="57" t="str">
        <f>Hochschulen!A44&amp;" "&amp;I36</f>
        <v>Prüfungen in MINT-Fächern in % aller bestandenen Prüfungen 2024</v>
      </c>
    </row>
    <row r="36" spans="1:25" x14ac:dyDescent="0.35">
      <c r="A36" t="s">
        <v>918</v>
      </c>
      <c r="I36" s="59">
        <f>Hochschulen!A50</f>
        <v>2024</v>
      </c>
      <c r="J36" s="59">
        <f>Hochschulen!B50</f>
        <v>42.745350764131835</v>
      </c>
      <c r="K36" s="59">
        <f>Hochschulen!C50</f>
        <v>38.18798878559835</v>
      </c>
      <c r="L36" s="59">
        <f>Hochschulen!D50</f>
        <v>40.771094273491059</v>
      </c>
      <c r="M36" s="59">
        <f>Hochschulen!E50</f>
        <v>29.9526707234618</v>
      </c>
      <c r="N36" s="59">
        <f>Hochschulen!F50</f>
        <v>27.71613217900256</v>
      </c>
    </row>
    <row r="37" spans="1:25" x14ac:dyDescent="0.35">
      <c r="I37" s="59"/>
      <c r="O37" s="59">
        <f>Hochschulen!G50</f>
        <v>33.18847342938809</v>
      </c>
    </row>
    <row r="38" spans="1:25" x14ac:dyDescent="0.35">
      <c r="P38" s="59">
        <f>Hochschulen!L50</f>
        <v>40.326530612244902</v>
      </c>
      <c r="Q38" s="59">
        <f>Hochschulen!M50</f>
        <v>40.333757601470801</v>
      </c>
      <c r="R38" s="59">
        <f>Hochschulen!N50</f>
        <v>38.52682631100334</v>
      </c>
      <c r="S38" s="59">
        <f>Hochschulen!O50</f>
        <v>23.452230537467198</v>
      </c>
      <c r="T38" s="59">
        <f>Hochschulen!P50</f>
        <v>34.180435041007961</v>
      </c>
      <c r="U38" s="59">
        <f>Hochschulen!Q50</f>
        <v>37.349962246465488</v>
      </c>
      <c r="V38" s="59">
        <f>Hochschulen!R50</f>
        <v>34.856568051588802</v>
      </c>
      <c r="W38" s="59">
        <f>Hochschulen!S50</f>
        <v>33.959550561797755</v>
      </c>
      <c r="X38" s="59">
        <f>Hochschulen!T50</f>
        <v>28.517795464784502</v>
      </c>
      <c r="Y38" s="59">
        <f>Hochschulen!U50</f>
        <v>33.182009247583018</v>
      </c>
    </row>
    <row r="39" spans="1:25" x14ac:dyDescent="0.35">
      <c r="J39" s="59">
        <f>Hochschulen!H50</f>
        <v>34.835493112835309</v>
      </c>
      <c r="K39" s="59">
        <f>J39</f>
        <v>34.835493112835309</v>
      </c>
      <c r="L39" s="57">
        <f>K39</f>
        <v>34.835493112835309</v>
      </c>
      <c r="M39" s="57">
        <f>L39</f>
        <v>34.835493112835309</v>
      </c>
      <c r="N39" s="57">
        <f>M39</f>
        <v>34.835493112835309</v>
      </c>
      <c r="O39" s="57">
        <f>N39</f>
        <v>34.835493112835309</v>
      </c>
    </row>
    <row r="40" spans="1:25" x14ac:dyDescent="0.35">
      <c r="P40" s="57">
        <f>Hochschulen!K50</f>
        <v>36.346774681095461</v>
      </c>
      <c r="Q40" s="57">
        <f t="shared" ref="Q40:Y40" si="27">P40</f>
        <v>36.346774681095461</v>
      </c>
      <c r="R40" s="57">
        <f t="shared" si="27"/>
        <v>36.346774681095461</v>
      </c>
      <c r="S40" s="57">
        <f t="shared" si="27"/>
        <v>36.346774681095461</v>
      </c>
      <c r="T40" s="57">
        <f t="shared" si="27"/>
        <v>36.346774681095461</v>
      </c>
      <c r="U40" s="57">
        <f t="shared" si="27"/>
        <v>36.346774681095461</v>
      </c>
      <c r="V40" s="57">
        <f t="shared" si="27"/>
        <v>36.346774681095461</v>
      </c>
      <c r="W40" s="57">
        <f t="shared" si="27"/>
        <v>36.346774681095461</v>
      </c>
      <c r="X40" s="57">
        <f t="shared" si="27"/>
        <v>36.346774681095461</v>
      </c>
      <c r="Y40" s="57">
        <f t="shared" si="27"/>
        <v>36.346774681095461</v>
      </c>
    </row>
    <row r="45" spans="1:25" x14ac:dyDescent="0.35">
      <c r="I45" s="57" t="str">
        <f>Hochschulen!A53&amp;", "&amp;I46</f>
        <v>Ausgaben der Hochschulen 2023 je Einwohner, Westdeutschland ohne Berlin=100, insg</v>
      </c>
    </row>
    <row r="46" spans="1:25" x14ac:dyDescent="0.35">
      <c r="I46" s="57" t="str">
        <f>Hochschulen!A54</f>
        <v>insg</v>
      </c>
      <c r="J46" s="57">
        <f>Hochschulen!B54</f>
        <v>37.535978515766047</v>
      </c>
      <c r="K46" s="57">
        <f>Hochschulen!C54</f>
        <v>108.08318400148744</v>
      </c>
      <c r="L46" s="57">
        <f>Hochschulen!D54</f>
        <v>105.57773458480713</v>
      </c>
      <c r="M46" s="57">
        <f>Hochschulen!E54</f>
        <v>103.21081552932434</v>
      </c>
      <c r="N46" s="57">
        <f>Hochschulen!F54</f>
        <v>114.81996977049323</v>
      </c>
    </row>
    <row r="47" spans="1:25" x14ac:dyDescent="0.35">
      <c r="O47" s="57">
        <f>Hochschulen!G54</f>
        <v>158.56247172160602</v>
      </c>
    </row>
    <row r="48" spans="1:25" x14ac:dyDescent="0.35">
      <c r="P48" s="59">
        <f>Hochschulen!L54</f>
        <v>105.24386689708854</v>
      </c>
      <c r="Q48" s="59">
        <f>Hochschulen!M54</f>
        <v>102.51865405044447</v>
      </c>
      <c r="R48" s="59">
        <f>Hochschulen!N54</f>
        <v>95.94576143385359</v>
      </c>
      <c r="S48" s="59">
        <f>Hochschulen!O54</f>
        <v>179.05063333135882</v>
      </c>
      <c r="T48" s="59">
        <f>Hochschulen!P54</f>
        <v>95.128042624210948</v>
      </c>
      <c r="U48" s="59">
        <f>Hochschulen!Q54</f>
        <v>73.565092903983071</v>
      </c>
      <c r="V48" s="59">
        <f>Hochschulen!R54</f>
        <v>106.72127024179537</v>
      </c>
      <c r="W48" s="59">
        <f>Hochschulen!S54</f>
        <v>67.071609543515891</v>
      </c>
      <c r="X48" s="59">
        <f>Hochschulen!T54</f>
        <v>129.5879870531989</v>
      </c>
      <c r="Y48" s="59">
        <f>Hochschulen!U54</f>
        <v>97.243253242404521</v>
      </c>
    </row>
    <row r="49" spans="1:25" x14ac:dyDescent="0.35">
      <c r="J49" s="60">
        <f>Hochschulen!H54</f>
        <v>107.95217400221857</v>
      </c>
      <c r="K49" s="60">
        <f>J49</f>
        <v>107.95217400221857</v>
      </c>
      <c r="L49" s="57">
        <f t="shared" ref="L49:O49" si="28">K49</f>
        <v>107.95217400221857</v>
      </c>
      <c r="M49" s="57">
        <f t="shared" si="28"/>
        <v>107.95217400221857</v>
      </c>
      <c r="N49" s="57">
        <f t="shared" si="28"/>
        <v>107.95217400221857</v>
      </c>
      <c r="O49" s="57">
        <f t="shared" si="28"/>
        <v>107.95217400221857</v>
      </c>
    </row>
    <row r="50" spans="1:25" x14ac:dyDescent="0.35">
      <c r="P50" s="60">
        <f>Hochschulen!K54</f>
        <v>100</v>
      </c>
      <c r="Q50" s="60">
        <f t="shared" ref="Q50:Y50" si="29">P50</f>
        <v>100</v>
      </c>
      <c r="R50" s="57">
        <f t="shared" si="29"/>
        <v>100</v>
      </c>
      <c r="S50" s="57">
        <f t="shared" si="29"/>
        <v>100</v>
      </c>
      <c r="T50" s="57">
        <f t="shared" si="29"/>
        <v>100</v>
      </c>
      <c r="U50" s="57">
        <f t="shared" si="29"/>
        <v>100</v>
      </c>
      <c r="V50" s="57">
        <f t="shared" si="29"/>
        <v>100</v>
      </c>
      <c r="W50" s="57">
        <f t="shared" si="29"/>
        <v>100</v>
      </c>
      <c r="X50" s="57">
        <f t="shared" si="29"/>
        <v>100</v>
      </c>
      <c r="Y50" s="57">
        <f t="shared" si="29"/>
        <v>100</v>
      </c>
    </row>
    <row r="52" spans="1:25" x14ac:dyDescent="0.35">
      <c r="I52" s="57" t="str">
        <f>Hochschulen!A53&amp;", "&amp;I53</f>
        <v>Ausgaben der Hochschulen 2023 je Einwohner, Westdeutschland ohne Berlin=100, MINT-Fächer</v>
      </c>
    </row>
    <row r="53" spans="1:25" x14ac:dyDescent="0.35">
      <c r="A53" t="s">
        <v>918</v>
      </c>
      <c r="I53" s="57" t="str">
        <f>Hochschulen!A55</f>
        <v>MINT-Fächer</v>
      </c>
      <c r="J53" s="57">
        <f>Hochschulen!B55</f>
        <v>49.03834951183547</v>
      </c>
      <c r="K53" s="57">
        <f>Hochschulen!C55</f>
        <v>72.476835968608398</v>
      </c>
      <c r="L53" s="57">
        <f>Hochschulen!D55</f>
        <v>153.82416622591705</v>
      </c>
      <c r="M53" s="57">
        <f>Hochschulen!E55</f>
        <v>66.103240696923564</v>
      </c>
      <c r="N53" s="57">
        <f>Hochschulen!F55</f>
        <v>102.62244792899789</v>
      </c>
    </row>
    <row r="54" spans="1:25" x14ac:dyDescent="0.35">
      <c r="O54" s="57">
        <f>Hochschulen!G55</f>
        <v>128.32718973296178</v>
      </c>
    </row>
    <row r="55" spans="1:25" x14ac:dyDescent="0.35">
      <c r="P55" s="57">
        <f>Hochschulen!L55</f>
        <v>113.57455784006369</v>
      </c>
      <c r="Q55" s="57">
        <f>Hochschulen!M55</f>
        <v>114.45622733202021</v>
      </c>
      <c r="R55" s="57">
        <f>Hochschulen!N55</f>
        <v>195.32657017254914</v>
      </c>
      <c r="S55" s="57">
        <f>Hochschulen!O55</f>
        <v>180.72109216689265</v>
      </c>
      <c r="T55" s="57">
        <f>Hochschulen!P55</f>
        <v>93.303378983900771</v>
      </c>
      <c r="U55" s="57">
        <f>Hochschulen!Q55</f>
        <v>83.187949151687633</v>
      </c>
      <c r="V55" s="57">
        <f>Hochschulen!R55</f>
        <v>95.39698533877673</v>
      </c>
      <c r="W55" s="57">
        <f>Hochschulen!S55</f>
        <v>71.10154753680132</v>
      </c>
      <c r="X55" s="57">
        <f>Hochschulen!T55</f>
        <v>66.625150601173004</v>
      </c>
      <c r="Y55" s="57">
        <f>Hochschulen!U55</f>
        <v>50.627962868158683</v>
      </c>
    </row>
    <row r="56" spans="1:25" x14ac:dyDescent="0.35">
      <c r="J56" s="57">
        <f>Hochschulen!H55</f>
        <v>105.02473373992629</v>
      </c>
      <c r="K56" s="57">
        <f t="shared" ref="K56:O56" si="30">J56</f>
        <v>105.02473373992629</v>
      </c>
      <c r="L56" s="57">
        <f t="shared" si="30"/>
        <v>105.02473373992629</v>
      </c>
      <c r="M56" s="57">
        <f t="shared" si="30"/>
        <v>105.02473373992629</v>
      </c>
      <c r="N56" s="57">
        <f t="shared" si="30"/>
        <v>105.02473373992629</v>
      </c>
      <c r="O56" s="57">
        <f t="shared" si="30"/>
        <v>105.02473373992629</v>
      </c>
    </row>
    <row r="57" spans="1:25" x14ac:dyDescent="0.35">
      <c r="P57" s="57">
        <f>Hochschulen!K55</f>
        <v>100</v>
      </c>
      <c r="Q57" s="57">
        <f t="shared" ref="Q57:Y57" si="31">P57</f>
        <v>100</v>
      </c>
      <c r="R57" s="57">
        <f t="shared" si="31"/>
        <v>100</v>
      </c>
      <c r="S57" s="57">
        <f t="shared" si="31"/>
        <v>100</v>
      </c>
      <c r="T57" s="57">
        <f t="shared" si="31"/>
        <v>100</v>
      </c>
      <c r="U57" s="57">
        <f t="shared" si="31"/>
        <v>100</v>
      </c>
      <c r="V57" s="57">
        <f t="shared" si="31"/>
        <v>100</v>
      </c>
      <c r="W57" s="57">
        <f t="shared" si="31"/>
        <v>100</v>
      </c>
      <c r="X57" s="57">
        <f t="shared" si="31"/>
        <v>100</v>
      </c>
      <c r="Y57" s="57">
        <f t="shared" si="31"/>
        <v>100</v>
      </c>
    </row>
    <row r="59" spans="1:25" x14ac:dyDescent="0.35">
      <c r="I59" s="57" t="str">
        <f>Hochschulen!A53&amp;", "&amp;I60</f>
        <v>Ausgaben der Hochschulen 2023 je Einwohner, Westdeutschland ohne Berlin=100, Humanmedizin</v>
      </c>
    </row>
    <row r="60" spans="1:25" x14ac:dyDescent="0.35">
      <c r="I60" s="57" t="str">
        <f>Hochschulen!A56</f>
        <v>Humanmedizin</v>
      </c>
      <c r="J60" s="57">
        <f>Hochschulen!B56</f>
        <v>2.9400543279058642</v>
      </c>
      <c r="K60" s="57">
        <f>Hochschulen!C56</f>
        <v>148.4159984632154</v>
      </c>
      <c r="L60" s="57">
        <f>Hochschulen!D56</f>
        <v>101.74028386085878</v>
      </c>
      <c r="M60" s="57">
        <f>Hochschulen!E56</f>
        <v>131.01969645841936</v>
      </c>
      <c r="N60" s="57">
        <f>Hochschulen!F56</f>
        <v>81.389078007181681</v>
      </c>
    </row>
    <row r="61" spans="1:25" x14ac:dyDescent="0.35">
      <c r="O61" s="57">
        <f>Hochschulen!G56</f>
        <v>174.56826619036553</v>
      </c>
    </row>
    <row r="62" spans="1:25" x14ac:dyDescent="0.35">
      <c r="P62" s="57">
        <f>Hochschulen!L56</f>
        <v>108.63957684801842</v>
      </c>
      <c r="Q62" s="57">
        <f>Hochschulen!M56</f>
        <v>109.26584682477561</v>
      </c>
      <c r="R62" s="57">
        <f>Hochschulen!N56</f>
        <v>5.374598003963885</v>
      </c>
      <c r="S62" s="57">
        <f>Hochschulen!O56</f>
        <v>191.66875662246596</v>
      </c>
      <c r="T62" s="57">
        <f>Hochschulen!P56</f>
        <v>80.66229955998908</v>
      </c>
      <c r="U62" s="57">
        <f>Hochschulen!Q56</f>
        <v>63.533026528295657</v>
      </c>
      <c r="V62" s="57">
        <f>Hochschulen!R56</f>
        <v>102.83763591299582</v>
      </c>
      <c r="W62" s="57">
        <f>Hochschulen!S56</f>
        <v>61.275754272303558</v>
      </c>
      <c r="X62" s="57">
        <f>Hochschulen!T56</f>
        <v>175.77342772803598</v>
      </c>
      <c r="Y62" s="57">
        <f>Hochschulen!U56</f>
        <v>141.70408788134603</v>
      </c>
    </row>
    <row r="63" spans="1:25" x14ac:dyDescent="0.35">
      <c r="J63" s="57">
        <f>Hochschulen!H56</f>
        <v>108.39805561492766</v>
      </c>
      <c r="K63" s="57">
        <f t="shared" ref="K63:O63" si="32">J63</f>
        <v>108.39805561492766</v>
      </c>
      <c r="L63" s="57">
        <f t="shared" si="32"/>
        <v>108.39805561492766</v>
      </c>
      <c r="M63" s="57">
        <f t="shared" si="32"/>
        <v>108.39805561492766</v>
      </c>
      <c r="N63" s="57">
        <f t="shared" si="32"/>
        <v>108.39805561492766</v>
      </c>
      <c r="O63" s="57">
        <f t="shared" si="32"/>
        <v>108.39805561492766</v>
      </c>
    </row>
    <row r="64" spans="1:25" x14ac:dyDescent="0.35">
      <c r="P64" s="57">
        <f>Hochschulen!K56</f>
        <v>100</v>
      </c>
      <c r="Q64" s="57">
        <f t="shared" ref="Q64:Y64" si="33">P64</f>
        <v>100</v>
      </c>
      <c r="R64" s="57">
        <f t="shared" si="33"/>
        <v>100</v>
      </c>
      <c r="S64" s="57">
        <f t="shared" si="33"/>
        <v>100</v>
      </c>
      <c r="T64" s="57">
        <f t="shared" si="33"/>
        <v>100</v>
      </c>
      <c r="U64" s="57">
        <f t="shared" si="33"/>
        <v>100</v>
      </c>
      <c r="V64" s="57">
        <f t="shared" si="33"/>
        <v>100</v>
      </c>
      <c r="W64" s="57">
        <f t="shared" si="33"/>
        <v>100</v>
      </c>
      <c r="X64" s="57">
        <f t="shared" si="33"/>
        <v>100</v>
      </c>
      <c r="Y64" s="57">
        <f t="shared" si="33"/>
        <v>100</v>
      </c>
    </row>
    <row r="67" spans="1:25" x14ac:dyDescent="0.35">
      <c r="I67" s="57" t="str">
        <f>Hochschulen!A53&amp;", "&amp;I68&amp;" Fächer"</f>
        <v>Ausgaben der Hochschulen 2023 je Einwohner, Westdeutschland ohne Berlin=100, sonstige Fächer</v>
      </c>
    </row>
    <row r="68" spans="1:25" x14ac:dyDescent="0.35">
      <c r="I68" s="57" t="str">
        <f>Hochschulen!A57</f>
        <v>sonstige</v>
      </c>
      <c r="J68" s="57">
        <f>Hochschulen!B57</f>
        <v>81.785512436441294</v>
      </c>
      <c r="K68" s="57">
        <f>Hochschulen!C57</f>
        <v>67.395005934134971</v>
      </c>
      <c r="L68" s="57">
        <f>Hochschulen!D57</f>
        <v>87.422300701409227</v>
      </c>
      <c r="M68" s="57">
        <f>Hochschulen!E57</f>
        <v>81.322963857667716</v>
      </c>
      <c r="N68" s="57">
        <f>Hochschulen!F57</f>
        <v>169.02640523041308</v>
      </c>
    </row>
    <row r="69" spans="1:25" x14ac:dyDescent="0.35">
      <c r="O69" s="57">
        <f>Hochschulen!G57</f>
        <v>150.32367287385696</v>
      </c>
    </row>
    <row r="70" spans="1:25" x14ac:dyDescent="0.35">
      <c r="A70" t="s">
        <v>918</v>
      </c>
      <c r="P70" s="62">
        <f>Hochschulen!L57</f>
        <v>96.255685946778968</v>
      </c>
      <c r="Q70" s="62">
        <f>Hochschulen!M57</f>
        <v>86.925584848235758</v>
      </c>
      <c r="R70" s="62">
        <f>Hochschulen!N57</f>
        <v>177.77758130834508</v>
      </c>
      <c r="S70" s="62">
        <f>Hochschulen!O57</f>
        <v>160.03136064051043</v>
      </c>
      <c r="T70" s="62">
        <f>Hochschulen!P57</f>
        <v>116.88784356457636</v>
      </c>
      <c r="U70" s="62">
        <f>Hochschulen!Q57</f>
        <v>83.309221883191185</v>
      </c>
      <c r="V70" s="62">
        <f>Hochschulen!R57</f>
        <v>117.88310833427704</v>
      </c>
      <c r="W70" s="62">
        <f>Hochschulen!S57</f>
        <v>73.45213688706599</v>
      </c>
      <c r="X70" s="62">
        <f>Hochschulen!T57</f>
        <v>93.891301350720511</v>
      </c>
      <c r="Y70" s="62">
        <f>Hochschulen!U57</f>
        <v>56.006915342471572</v>
      </c>
    </row>
    <row r="71" spans="1:25" x14ac:dyDescent="0.35">
      <c r="J71" s="57">
        <f>Hochschulen!H57</f>
        <v>108.74652578252753</v>
      </c>
      <c r="K71" s="57">
        <f t="shared" ref="K71:O71" si="34">J71</f>
        <v>108.74652578252753</v>
      </c>
      <c r="L71" s="57">
        <f t="shared" si="34"/>
        <v>108.74652578252753</v>
      </c>
      <c r="M71" s="57">
        <f t="shared" si="34"/>
        <v>108.74652578252753</v>
      </c>
      <c r="N71" s="57">
        <f t="shared" si="34"/>
        <v>108.74652578252753</v>
      </c>
      <c r="O71" s="57">
        <f t="shared" si="34"/>
        <v>108.74652578252753</v>
      </c>
    </row>
    <row r="72" spans="1:25" x14ac:dyDescent="0.35">
      <c r="P72" s="57">
        <f>Hochschulen!K57</f>
        <v>100</v>
      </c>
      <c r="Q72" s="57">
        <f t="shared" ref="Q72:Y72" si="35">P72</f>
        <v>100</v>
      </c>
      <c r="R72" s="57">
        <f t="shared" si="35"/>
        <v>100</v>
      </c>
      <c r="S72" s="57">
        <f t="shared" si="35"/>
        <v>100</v>
      </c>
      <c r="T72" s="57">
        <f t="shared" si="35"/>
        <v>100</v>
      </c>
      <c r="U72" s="57">
        <f t="shared" si="35"/>
        <v>100</v>
      </c>
      <c r="V72" s="57">
        <f t="shared" si="35"/>
        <v>100</v>
      </c>
      <c r="W72" s="57">
        <f t="shared" si="35"/>
        <v>100</v>
      </c>
      <c r="X72" s="57">
        <f t="shared" si="35"/>
        <v>100</v>
      </c>
      <c r="Y72" s="57">
        <f t="shared" si="35"/>
        <v>100</v>
      </c>
    </row>
    <row r="75" spans="1:25" x14ac:dyDescent="0.35">
      <c r="I75" s="57" t="str">
        <f>Hochschulen!A59&amp;", "&amp;I76</f>
        <v>Ausgaben der Hochschulen 2023 in % des BIP, insg</v>
      </c>
    </row>
    <row r="76" spans="1:25" x14ac:dyDescent="0.35">
      <c r="I76" s="57" t="str">
        <f>Hochschulen!A60</f>
        <v>insg</v>
      </c>
      <c r="J76" s="57">
        <f>Hochschulen!B60</f>
        <v>1.7348282121860441</v>
      </c>
      <c r="K76" s="57">
        <f>Hochschulen!C60</f>
        <v>5.1212123009098054</v>
      </c>
      <c r="L76" s="57">
        <f>Hochschulen!D60</f>
        <v>4.8061751674492799</v>
      </c>
      <c r="M76" s="57">
        <f>Hochschulen!E60</f>
        <v>5.0410225682989944</v>
      </c>
      <c r="N76" s="57">
        <f>Hochschulen!F60</f>
        <v>5.6320909824349989</v>
      </c>
    </row>
    <row r="77" spans="1:25" x14ac:dyDescent="0.35">
      <c r="O77" s="57">
        <f>Hochschulen!G60</f>
        <v>5.149201193796582</v>
      </c>
    </row>
    <row r="78" spans="1:25" x14ac:dyDescent="0.35">
      <c r="P78" s="57">
        <f>Hochschulen!L60</f>
        <v>3.264105929241206</v>
      </c>
      <c r="Q78" s="57">
        <f>Hochschulen!M60</f>
        <v>3.0621059033049645</v>
      </c>
      <c r="R78" s="57">
        <f>Hochschulen!N60</f>
        <v>2.9738121797245083</v>
      </c>
      <c r="S78" s="57">
        <f>Hochschulen!O60</f>
        <v>3.7932655081502471</v>
      </c>
      <c r="T78" s="57">
        <f>Hochschulen!P60</f>
        <v>2.9471767238097506</v>
      </c>
      <c r="U78" s="57">
        <f>Hochschulen!Q60</f>
        <v>2.8289413139546635</v>
      </c>
      <c r="V78" s="57">
        <f>Hochschulen!R60</f>
        <v>3.975965482648423</v>
      </c>
      <c r="W78" s="57">
        <f>Hochschulen!S60</f>
        <v>2.7742052480247859</v>
      </c>
      <c r="X78" s="57">
        <f>Hochschulen!T60</f>
        <v>5.4540199922270229</v>
      </c>
      <c r="Y78" s="57">
        <f>Hochschulen!U60</f>
        <v>4.1602424542786576</v>
      </c>
    </row>
    <row r="79" spans="1:25" x14ac:dyDescent="0.35">
      <c r="J79" s="57">
        <f>Hochschulen!H60</f>
        <v>4.6086216718007966</v>
      </c>
      <c r="K79" s="57">
        <f t="shared" ref="K79:Q80" si="36">J79</f>
        <v>4.6086216718007966</v>
      </c>
      <c r="L79" s="57">
        <f t="shared" si="36"/>
        <v>4.6086216718007966</v>
      </c>
      <c r="M79" s="57">
        <f t="shared" si="36"/>
        <v>4.6086216718007966</v>
      </c>
      <c r="N79" s="57">
        <f t="shared" si="36"/>
        <v>4.6086216718007966</v>
      </c>
      <c r="O79" s="57">
        <f t="shared" si="36"/>
        <v>4.6086216718007966</v>
      </c>
    </row>
    <row r="80" spans="1:25" x14ac:dyDescent="0.35">
      <c r="P80" s="57">
        <f>Hochschulen!K60</f>
        <v>3.3671177448386049</v>
      </c>
      <c r="Q80" s="57">
        <f t="shared" si="36"/>
        <v>3.3671177448386049</v>
      </c>
      <c r="R80" s="57">
        <f t="shared" ref="R80" si="37">Q80</f>
        <v>3.3671177448386049</v>
      </c>
      <c r="S80" s="57">
        <f t="shared" ref="S80" si="38">R80</f>
        <v>3.3671177448386049</v>
      </c>
      <c r="T80" s="57">
        <f t="shared" ref="T80" si="39">S80</f>
        <v>3.3671177448386049</v>
      </c>
      <c r="U80" s="57">
        <f t="shared" ref="U80" si="40">T80</f>
        <v>3.3671177448386049</v>
      </c>
      <c r="V80" s="57">
        <f t="shared" ref="V80" si="41">U80</f>
        <v>3.3671177448386049</v>
      </c>
      <c r="W80" s="57">
        <f t="shared" ref="W80" si="42">V80</f>
        <v>3.3671177448386049</v>
      </c>
      <c r="X80" s="57">
        <f t="shared" ref="X80" si="43">W80</f>
        <v>3.3671177448386049</v>
      </c>
      <c r="Y80" s="57">
        <f t="shared" ref="Y80" si="44">X80</f>
        <v>3.3671177448386049</v>
      </c>
    </row>
    <row r="83" spans="9:25" x14ac:dyDescent="0.35">
      <c r="I83" s="57" t="str">
        <f>Hochschulen!A59&amp;", "&amp;I84</f>
        <v>Ausgaben der Hochschulen 2023 in % des BIP, MINT-Fächer</v>
      </c>
    </row>
    <row r="84" spans="9:25" x14ac:dyDescent="0.35">
      <c r="I84" s="57" t="str">
        <f>Hochschulen!A61</f>
        <v>MINT-Fächer</v>
      </c>
      <c r="J84" s="57">
        <f>Hochschulen!B61</f>
        <v>0.3793921608146244</v>
      </c>
      <c r="K84" s="57">
        <f>Hochschulen!C61</f>
        <v>0.57485412184198159</v>
      </c>
      <c r="L84" s="57">
        <f>Hochschulen!D61</f>
        <v>1.1721834898900263</v>
      </c>
      <c r="M84" s="57">
        <f>Hochschulen!E61</f>
        <v>0.54045552056552504</v>
      </c>
      <c r="N84" s="57">
        <f>Hochschulen!F61</f>
        <v>0.84263283397306199</v>
      </c>
    </row>
    <row r="85" spans="9:25" x14ac:dyDescent="0.35">
      <c r="O85" s="57">
        <f>Hochschulen!G61</f>
        <v>0.69759267536376646</v>
      </c>
    </row>
    <row r="86" spans="9:25" x14ac:dyDescent="0.35">
      <c r="P86" s="57">
        <f>Hochschulen!L61</f>
        <v>0.58964724879395103</v>
      </c>
      <c r="Q86" s="57">
        <f>Hochschulen!M61</f>
        <v>0.57226938364216762</v>
      </c>
      <c r="R86" s="57">
        <f>Hochschulen!N61</f>
        <v>1.0134278624700168</v>
      </c>
      <c r="S86" s="57">
        <f>Hochschulen!O61</f>
        <v>0.64089959500939908</v>
      </c>
      <c r="T86" s="57">
        <f>Hochschulen!P61</f>
        <v>0.48388121668557671</v>
      </c>
      <c r="U86" s="57">
        <f>Hochschulen!Q61</f>
        <v>0.53549613693273912</v>
      </c>
      <c r="V86" s="57">
        <f>Hochschulen!R61</f>
        <v>0.59493571951725266</v>
      </c>
      <c r="W86" s="57">
        <f>Hochschulen!S61</f>
        <v>0.49229189760195197</v>
      </c>
      <c r="X86" s="57">
        <f>Hochschulen!T61</f>
        <v>0.46939013673032898</v>
      </c>
      <c r="Y86" s="57">
        <f>Hochschulen!U61</f>
        <v>0.36257127097282532</v>
      </c>
    </row>
    <row r="87" spans="9:25" x14ac:dyDescent="0.35">
      <c r="J87" s="57">
        <f>Hochschulen!H61</f>
        <v>0.75054204841570638</v>
      </c>
      <c r="K87" s="57">
        <f t="shared" ref="K87:O87" si="45">J87</f>
        <v>0.75054204841570638</v>
      </c>
      <c r="L87" s="57">
        <f t="shared" si="45"/>
        <v>0.75054204841570638</v>
      </c>
      <c r="M87" s="57">
        <f t="shared" si="45"/>
        <v>0.75054204841570638</v>
      </c>
      <c r="N87" s="57">
        <f t="shared" si="45"/>
        <v>0.75054204841570638</v>
      </c>
      <c r="O87" s="57">
        <f t="shared" si="45"/>
        <v>0.75054204841570638</v>
      </c>
    </row>
    <row r="88" spans="9:25" x14ac:dyDescent="0.35">
      <c r="P88" s="57">
        <f>Hochschulen!K61</f>
        <v>0.56364035220560715</v>
      </c>
      <c r="Q88" s="57">
        <f t="shared" ref="Q88" si="46">P88</f>
        <v>0.56364035220560715</v>
      </c>
      <c r="R88" s="57">
        <f t="shared" ref="R88" si="47">Q88</f>
        <v>0.56364035220560715</v>
      </c>
      <c r="S88" s="57">
        <f t="shared" ref="S88" si="48">R88</f>
        <v>0.56364035220560715</v>
      </c>
      <c r="T88" s="57">
        <f t="shared" ref="T88" si="49">S88</f>
        <v>0.56364035220560715</v>
      </c>
      <c r="U88" s="57">
        <f t="shared" ref="U88" si="50">T88</f>
        <v>0.56364035220560715</v>
      </c>
      <c r="V88" s="57">
        <f t="shared" ref="V88" si="51">U88</f>
        <v>0.56364035220560715</v>
      </c>
      <c r="W88" s="57">
        <f t="shared" ref="W88" si="52">V88</f>
        <v>0.56364035220560715</v>
      </c>
      <c r="X88" s="57">
        <f t="shared" ref="X88" si="53">W88</f>
        <v>0.56364035220560715</v>
      </c>
      <c r="Y88" s="57">
        <f t="shared" ref="Y88" si="54">X88</f>
        <v>0.56364035220560715</v>
      </c>
    </row>
    <row r="91" spans="9:25" x14ac:dyDescent="0.35">
      <c r="I91" s="57" t="str">
        <f>Hochschulen!A59&amp;", "&amp;I92</f>
        <v>Ausgaben der Hochschulen 2023 in % des BIP, Humanmedizin</v>
      </c>
    </row>
    <row r="92" spans="9:25" x14ac:dyDescent="0.35">
      <c r="I92" s="57" t="str">
        <f>Hochschulen!A62</f>
        <v>Humanmedizin</v>
      </c>
      <c r="J92" s="57">
        <f>Hochschulen!B62</f>
        <v>6.6812640461113737E-2</v>
      </c>
      <c r="K92" s="57">
        <f>Hochschulen!C62</f>
        <v>3.457720731063445</v>
      </c>
      <c r="L92" s="57">
        <f>Hochschulen!D62</f>
        <v>2.2772711640215988</v>
      </c>
      <c r="M92" s="57">
        <f>Hochschulen!E62</f>
        <v>3.1464770376203206</v>
      </c>
      <c r="N92" s="57">
        <f>Hochschulen!F62</f>
        <v>1.9629665910646146</v>
      </c>
    </row>
    <row r="93" spans="9:25" x14ac:dyDescent="0.35">
      <c r="O93" s="57">
        <f>Hochschulen!G62</f>
        <v>2.7874000171232365</v>
      </c>
    </row>
    <row r="94" spans="9:25" x14ac:dyDescent="0.35">
      <c r="P94" s="57">
        <f>Hochschulen!L62</f>
        <v>1.6567235997788978</v>
      </c>
      <c r="Q94" s="57">
        <f>Hochschulen!M62</f>
        <v>1.6047090156787713</v>
      </c>
      <c r="R94" s="57">
        <f>Hochschulen!N62</f>
        <v>8.1908368265906376E-2</v>
      </c>
      <c r="S94" s="57">
        <f>Hochschulen!O62</f>
        <v>1.9965640719880566</v>
      </c>
      <c r="T94" s="57">
        <f>Hochschulen!P62</f>
        <v>1.2287478260818685</v>
      </c>
      <c r="U94" s="57">
        <f>Hochschulen!Q62</f>
        <v>1.2012855150493291</v>
      </c>
      <c r="V94" s="57">
        <f>Hochschulen!R62</f>
        <v>1.883814995491832</v>
      </c>
      <c r="W94" s="57">
        <f>Hochschulen!S62</f>
        <v>1.2461865858973162</v>
      </c>
      <c r="X94" s="57">
        <f>Hochschulen!T62</f>
        <v>3.6374727569080374</v>
      </c>
      <c r="Y94" s="57">
        <f>Hochschulen!U62</f>
        <v>2.9808223001654945</v>
      </c>
    </row>
    <row r="95" spans="9:25" x14ac:dyDescent="0.35">
      <c r="J95" s="59">
        <f>Hochschulen!H62</f>
        <v>2.2753892541897467</v>
      </c>
      <c r="K95" s="57">
        <f t="shared" ref="K95:O95" si="55">J95</f>
        <v>2.2753892541897467</v>
      </c>
      <c r="L95" s="57">
        <f t="shared" si="55"/>
        <v>2.2753892541897467</v>
      </c>
      <c r="M95" s="57">
        <f t="shared" si="55"/>
        <v>2.2753892541897467</v>
      </c>
      <c r="N95" s="57">
        <f t="shared" si="55"/>
        <v>2.2753892541897467</v>
      </c>
      <c r="O95" s="57">
        <f t="shared" si="55"/>
        <v>2.2753892541897467</v>
      </c>
    </row>
    <row r="96" spans="9:25" x14ac:dyDescent="0.35">
      <c r="P96" s="57">
        <f>Hochschulen!K62</f>
        <v>1.6555902083908749</v>
      </c>
      <c r="Q96" s="57">
        <f t="shared" ref="Q96:Y96" si="56">P96</f>
        <v>1.6555902083908749</v>
      </c>
      <c r="R96" s="57">
        <f t="shared" si="56"/>
        <v>1.6555902083908749</v>
      </c>
      <c r="S96" s="57">
        <f t="shared" si="56"/>
        <v>1.6555902083908749</v>
      </c>
      <c r="T96" s="57">
        <f t="shared" si="56"/>
        <v>1.6555902083908749</v>
      </c>
      <c r="U96" s="57">
        <f t="shared" si="56"/>
        <v>1.6555902083908749</v>
      </c>
      <c r="V96" s="57">
        <f t="shared" si="56"/>
        <v>1.6555902083908749</v>
      </c>
      <c r="W96" s="57">
        <f t="shared" si="56"/>
        <v>1.6555902083908749</v>
      </c>
      <c r="X96" s="57">
        <f t="shared" si="56"/>
        <v>1.6555902083908749</v>
      </c>
      <c r="Y96" s="57">
        <f t="shared" si="56"/>
        <v>1.6555902083908749</v>
      </c>
    </row>
    <row r="99" spans="9:25" x14ac:dyDescent="0.35">
      <c r="I99" s="57" t="str">
        <f>Hochschulen!A59&amp;", "&amp;I100&amp;" Fächer"</f>
        <v>Ausgaben der Hochschulen 2023 in % des BIP, sonstige Fächer</v>
      </c>
    </row>
    <row r="100" spans="9:25" x14ac:dyDescent="0.35">
      <c r="I100" s="57" t="str">
        <f>Hochschulen!A63</f>
        <v>sonstige</v>
      </c>
      <c r="J100" s="57">
        <f>Hochschulen!B63</f>
        <v>1.2886234109103061</v>
      </c>
      <c r="K100" s="57">
        <f>Hochschulen!C63</f>
        <v>1.088637448004379</v>
      </c>
      <c r="L100" s="57">
        <f>Hochschulen!D63</f>
        <v>1.356720513537655</v>
      </c>
      <c r="M100" s="57">
        <f>Hochschulen!E63</f>
        <v>1.3540900101131494</v>
      </c>
      <c r="N100" s="57">
        <f>Hochschulen!F63</f>
        <v>2.8264915573973224</v>
      </c>
    </row>
    <row r="101" spans="9:25" x14ac:dyDescent="0.35">
      <c r="O101" s="57">
        <f>Hochschulen!G63</f>
        <v>1.6642085013095793</v>
      </c>
    </row>
    <row r="102" spans="9:25" x14ac:dyDescent="0.35">
      <c r="P102" s="57">
        <f>Hochschulen!L63</f>
        <v>1.0177350806683576</v>
      </c>
      <c r="Q102" s="57">
        <f>Hochschulen!M63</f>
        <v>0.88512750398402529</v>
      </c>
      <c r="R102" s="57">
        <f>Hochschulen!N63</f>
        <v>1.8784759489885849</v>
      </c>
      <c r="S102" s="57">
        <f>Hochschulen!O63</f>
        <v>1.1558018411527913</v>
      </c>
      <c r="T102" s="57">
        <f>Hochschulen!P63</f>
        <v>1.2345476810423055</v>
      </c>
      <c r="U102" s="57">
        <f>Hochschulen!Q63</f>
        <v>1.0921596619725953</v>
      </c>
      <c r="V102" s="57">
        <f>Hochschulen!R63</f>
        <v>1.4972147676393379</v>
      </c>
      <c r="W102" s="57">
        <f>Hochschulen!S63</f>
        <v>1.0357267645255177</v>
      </c>
      <c r="X102" s="57">
        <f>Hochschulen!T63</f>
        <v>1.3471570985886567</v>
      </c>
      <c r="Y102" s="57">
        <f>Hochschulen!U63</f>
        <v>0.8168488831403371</v>
      </c>
    </row>
    <row r="103" spans="9:25" x14ac:dyDescent="0.35">
      <c r="J103" s="59">
        <f>Hochschulen!H63</f>
        <v>1.5826903691953436</v>
      </c>
      <c r="K103" s="57">
        <f t="shared" ref="K103" si="57">J103</f>
        <v>1.5826903691953436</v>
      </c>
      <c r="L103" s="57">
        <f t="shared" ref="L103" si="58">K103</f>
        <v>1.5826903691953436</v>
      </c>
      <c r="M103" s="57">
        <f t="shared" ref="M103" si="59">L103</f>
        <v>1.5826903691953436</v>
      </c>
      <c r="N103" s="57">
        <f t="shared" ref="N103" si="60">M103</f>
        <v>1.5826903691953436</v>
      </c>
      <c r="O103" s="57">
        <f t="shared" ref="O103" si="61">N103</f>
        <v>1.5826903691953436</v>
      </c>
    </row>
    <row r="104" spans="9:25" x14ac:dyDescent="0.35">
      <c r="P104" s="57">
        <f>Hochschulen!K63</f>
        <v>1.1478871842421228</v>
      </c>
      <c r="Q104" s="57">
        <f t="shared" ref="Q104" si="62">P104</f>
        <v>1.1478871842421228</v>
      </c>
      <c r="R104" s="57">
        <f t="shared" ref="R104" si="63">Q104</f>
        <v>1.1478871842421228</v>
      </c>
      <c r="S104" s="57">
        <f t="shared" ref="S104" si="64">R104</f>
        <v>1.1478871842421228</v>
      </c>
      <c r="T104" s="57">
        <f t="shared" ref="T104" si="65">S104</f>
        <v>1.1478871842421228</v>
      </c>
      <c r="U104" s="57">
        <f t="shared" ref="U104" si="66">T104</f>
        <v>1.1478871842421228</v>
      </c>
      <c r="V104" s="57">
        <f t="shared" ref="V104" si="67">U104</f>
        <v>1.1478871842421228</v>
      </c>
      <c r="W104" s="57">
        <f t="shared" ref="W104" si="68">V104</f>
        <v>1.1478871842421228</v>
      </c>
      <c r="X104" s="57">
        <f t="shared" ref="X104" si="69">W104</f>
        <v>1.1478871842421228</v>
      </c>
      <c r="Y104" s="57">
        <f t="shared" ref="Y104" si="70">X104</f>
        <v>1.1478871842421228</v>
      </c>
    </row>
    <row r="107" spans="9:25" x14ac:dyDescent="0.35">
      <c r="I107" s="57" t="str">
        <f>Hochschulen!A65&amp;", "&amp;I108</f>
        <v>Drittmitteleinnahmen der Hochschulen je wissenschaftl. Personal, Westdeutschland ohne Berlin=100, 2023</v>
      </c>
    </row>
    <row r="108" spans="9:25" x14ac:dyDescent="0.35">
      <c r="I108" s="57">
        <f>Hochschulen!A70</f>
        <v>2023</v>
      </c>
      <c r="J108" s="57">
        <f>Hochschulen!B70</f>
        <v>131.51296515514636</v>
      </c>
      <c r="K108" s="57">
        <f>Hochschulen!C70</f>
        <v>73.848633621288556</v>
      </c>
      <c r="L108" s="57">
        <f>Hochschulen!D70</f>
        <v>150.07261935617592</v>
      </c>
      <c r="M108" s="57">
        <f>Hochschulen!E70</f>
        <v>83.367768583994248</v>
      </c>
      <c r="N108" s="57">
        <f>Hochschulen!F70</f>
        <v>108.59258990974882</v>
      </c>
    </row>
    <row r="109" spans="9:25" x14ac:dyDescent="0.35">
      <c r="O109" s="57">
        <f>Hochschulen!G70</f>
        <v>128.18038159278385</v>
      </c>
    </row>
    <row r="110" spans="9:25" x14ac:dyDescent="0.35">
      <c r="P110" s="57">
        <f>Hochschulen!L70</f>
        <v>101.44880706064194</v>
      </c>
      <c r="Q110" s="57">
        <f>Hochschulen!M70</f>
        <v>101.67925166867767</v>
      </c>
      <c r="R110" s="57">
        <f>Hochschulen!N70</f>
        <v>140.3230397854345</v>
      </c>
      <c r="S110" s="57">
        <f>Hochschulen!O70</f>
        <v>92.248749247524145</v>
      </c>
      <c r="T110" s="57">
        <f>Hochschulen!P70</f>
        <v>101.57289261881502</v>
      </c>
      <c r="U110" s="57">
        <f>Hochschulen!Q70</f>
        <v>117.84582724779796</v>
      </c>
      <c r="V110" s="57">
        <f>Hochschulen!R70</f>
        <v>93.66686991235926</v>
      </c>
      <c r="W110" s="57">
        <f>Hochschulen!S70</f>
        <v>92.231022739213714</v>
      </c>
      <c r="X110" s="57">
        <f>Hochschulen!T70</f>
        <v>60.642384930011552</v>
      </c>
      <c r="Y110" s="57">
        <f>Hochschulen!U70</f>
        <v>89.891123642235769</v>
      </c>
    </row>
    <row r="111" spans="9:25" x14ac:dyDescent="0.35">
      <c r="J111" s="59">
        <f>Hochschulen!H70</f>
        <v>124.27780188308137</v>
      </c>
      <c r="K111" s="57">
        <f t="shared" ref="K111" si="71">J111</f>
        <v>124.27780188308137</v>
      </c>
      <c r="L111" s="57">
        <f t="shared" ref="L111" si="72">K111</f>
        <v>124.27780188308137</v>
      </c>
      <c r="M111" s="57">
        <f t="shared" ref="M111" si="73">L111</f>
        <v>124.27780188308137</v>
      </c>
      <c r="N111" s="57">
        <f t="shared" ref="N111" si="74">M111</f>
        <v>124.27780188308137</v>
      </c>
      <c r="O111" s="57">
        <f t="shared" ref="O111" si="75">N111</f>
        <v>124.27780188308137</v>
      </c>
    </row>
    <row r="112" spans="9:25" x14ac:dyDescent="0.35">
      <c r="P112" s="57">
        <f>Hochschulen!K70</f>
        <v>100</v>
      </c>
      <c r="Q112" s="57">
        <f t="shared" ref="Q112" si="76">P112</f>
        <v>100</v>
      </c>
      <c r="R112" s="57">
        <f t="shared" ref="R112" si="77">Q112</f>
        <v>100</v>
      </c>
      <c r="S112" s="57">
        <f t="shared" ref="S112" si="78">R112</f>
        <v>100</v>
      </c>
      <c r="T112" s="57">
        <f t="shared" ref="T112" si="79">S112</f>
        <v>100</v>
      </c>
      <c r="U112" s="57">
        <f t="shared" ref="U112" si="80">T112</f>
        <v>100</v>
      </c>
      <c r="V112" s="57">
        <f t="shared" ref="V112" si="81">U112</f>
        <v>100</v>
      </c>
      <c r="W112" s="57">
        <f t="shared" ref="W112" si="82">V112</f>
        <v>100</v>
      </c>
      <c r="X112" s="57">
        <f t="shared" ref="X112" si="83">W112</f>
        <v>100</v>
      </c>
      <c r="Y112" s="57">
        <f t="shared" ref="Y112" si="84">X112</f>
        <v>100</v>
      </c>
    </row>
    <row r="115" spans="9:25" x14ac:dyDescent="0.35">
      <c r="I115" s="57" t="str">
        <f>Hochschulen!A82&amp;", "&amp;I116</f>
        <v>Zahl der Hochschulen 2024/25 je 1 Mio. Einwohner, insg</v>
      </c>
    </row>
    <row r="116" spans="9:25" x14ac:dyDescent="0.35">
      <c r="I116" s="57" t="str">
        <f>Hochschulen!A83</f>
        <v>insg</v>
      </c>
      <c r="J116" s="57">
        <f>Hochschulen!B83</f>
        <v>5.8694493595648156</v>
      </c>
      <c r="K116" s="57">
        <f>Hochschulen!C83</f>
        <v>3.8075438867027245</v>
      </c>
      <c r="L116" s="57">
        <f>Hochschulen!D83</f>
        <v>4.9400329401396457</v>
      </c>
      <c r="M116" s="57">
        <f>Hochschulen!E83</f>
        <v>3.7381710250625679</v>
      </c>
      <c r="N116" s="57">
        <f>Hochschulen!F83</f>
        <v>6.1682294429519438</v>
      </c>
    </row>
    <row r="117" spans="9:25" x14ac:dyDescent="0.35">
      <c r="O117" s="57">
        <f>Hochschulen!G83</f>
        <v>8.7102726505876849</v>
      </c>
    </row>
    <row r="118" spans="9:25" x14ac:dyDescent="0.35">
      <c r="P118" s="57">
        <f>Hochschulen!L83</f>
        <v>5.4278580275217321</v>
      </c>
      <c r="Q118" s="57">
        <f>Hochschulen!M83</f>
        <v>3.4815049213721037</v>
      </c>
      <c r="R118" s="57">
        <f>Hochschulen!N83</f>
        <v>9.9464596287412892</v>
      </c>
      <c r="S118" s="57">
        <f>Hochschulen!O83</f>
        <v>10.769589479403429</v>
      </c>
      <c r="T118" s="57">
        <f>Hochschulen!P83</f>
        <v>5.1002762118335969</v>
      </c>
      <c r="U118" s="57">
        <f>Hochschulen!Q83</f>
        <v>3.6221421298595411</v>
      </c>
      <c r="V118" s="57">
        <f>Hochschulen!R83</f>
        <v>3.3840033280840598</v>
      </c>
      <c r="W118" s="57">
        <f>Hochschulen!S83</f>
        <v>4.6034201958343406</v>
      </c>
      <c r="X118" s="57">
        <f>Hochschulen!T83</f>
        <v>5.9224514210922177</v>
      </c>
      <c r="Y118" s="57">
        <f>Hochschulen!U83</f>
        <v>4.397299381672056</v>
      </c>
    </row>
    <row r="119" spans="9:25" x14ac:dyDescent="0.35">
      <c r="J119" s="59">
        <f>Hochschulen!H83</f>
        <v>5.8379791847473239</v>
      </c>
      <c r="K119" s="57">
        <f t="shared" ref="K119" si="85">J119</f>
        <v>5.8379791847473239</v>
      </c>
      <c r="L119" s="57">
        <f t="shared" ref="L119" si="86">K119</f>
        <v>5.8379791847473239</v>
      </c>
      <c r="M119" s="57">
        <f t="shared" ref="M119" si="87">L119</f>
        <v>5.8379791847473239</v>
      </c>
      <c r="N119" s="57">
        <f t="shared" ref="N119" si="88">M119</f>
        <v>5.8379791847473239</v>
      </c>
      <c r="O119" s="57">
        <f t="shared" ref="O119" si="89">N119</f>
        <v>5.8379791847473239</v>
      </c>
    </row>
    <row r="120" spans="9:25" x14ac:dyDescent="0.35">
      <c r="P120" s="57">
        <f>Hochschulen!K83</f>
        <v>4.3610385762935655</v>
      </c>
      <c r="Q120" s="57">
        <f t="shared" ref="Q120" si="90">P120</f>
        <v>4.3610385762935655</v>
      </c>
      <c r="R120" s="57">
        <f t="shared" ref="R120" si="91">Q120</f>
        <v>4.3610385762935655</v>
      </c>
      <c r="S120" s="57">
        <f t="shared" ref="S120" si="92">R120</f>
        <v>4.3610385762935655</v>
      </c>
      <c r="T120" s="57">
        <f t="shared" ref="T120" si="93">S120</f>
        <v>4.3610385762935655</v>
      </c>
      <c r="U120" s="57">
        <f t="shared" ref="U120" si="94">T120</f>
        <v>4.3610385762935655</v>
      </c>
      <c r="V120" s="57">
        <f t="shared" ref="V120" si="95">U120</f>
        <v>4.3610385762935655</v>
      </c>
      <c r="W120" s="57">
        <f t="shared" ref="W120" si="96">V120</f>
        <v>4.3610385762935655</v>
      </c>
      <c r="X120" s="57">
        <f t="shared" ref="X120" si="97">W120</f>
        <v>4.3610385762935655</v>
      </c>
      <c r="Y120" s="57">
        <f t="shared" ref="Y120" si="98">X120</f>
        <v>4.3610385762935655</v>
      </c>
    </row>
    <row r="123" spans="9:25" x14ac:dyDescent="0.35">
      <c r="I123" s="57" t="str">
        <f>Hochschulen!A99&amp;", "&amp;I124</f>
        <v>Zahl der Forschungseinrichtungen 2024/25 je 1 Mio. Einwohner, insg</v>
      </c>
    </row>
    <row r="124" spans="9:25" x14ac:dyDescent="0.35">
      <c r="I124" s="57" t="str">
        <f>Hochschulen!A106</f>
        <v>insg</v>
      </c>
      <c r="J124" s="57">
        <f>Hochschulen!B106</f>
        <v>5.8694493595648156</v>
      </c>
      <c r="K124" s="57">
        <f>Hochschulen!C106</f>
        <v>4.4421345344865122</v>
      </c>
      <c r="L124" s="57">
        <f>Hochschulen!D106</f>
        <v>7.9040527042234325</v>
      </c>
      <c r="M124" s="57">
        <f>Hochschulen!E106</f>
        <v>5.6072565375938517</v>
      </c>
      <c r="N124" s="57">
        <f>Hochschulen!F106</f>
        <v>4.7447918791938024</v>
      </c>
    </row>
    <row r="125" spans="9:25" x14ac:dyDescent="0.35">
      <c r="O125" s="57">
        <f>Hochschulen!G106</f>
        <v>8.7102726505876849</v>
      </c>
    </row>
    <row r="126" spans="9:25" x14ac:dyDescent="0.35">
      <c r="P126" s="57">
        <f>Hochschulen!L106</f>
        <v>4.4490639569850261</v>
      </c>
      <c r="Q126" s="57">
        <f>Hochschulen!M106</f>
        <v>4.3140387069176063</v>
      </c>
      <c r="R126" s="57">
        <f>Hochschulen!N106</f>
        <v>19.892919257482578</v>
      </c>
      <c r="S126" s="57">
        <f>Hochschulen!O106</f>
        <v>6.4617536876420578</v>
      </c>
      <c r="T126" s="57">
        <f>Hochschulen!P106</f>
        <v>5.5784271066929971</v>
      </c>
      <c r="U126" s="57">
        <f>Hochschulen!Q106</f>
        <v>4.6213537518897594</v>
      </c>
      <c r="V126" s="57">
        <f>Hochschulen!R106</f>
        <v>3.4394787924788806</v>
      </c>
      <c r="W126" s="57">
        <f>Hochschulen!S106</f>
        <v>5.8148465631591666</v>
      </c>
      <c r="X126" s="57">
        <f>Hochschulen!T106</f>
        <v>6.9095266579409209</v>
      </c>
      <c r="Y126" s="57">
        <f>Hochschulen!U106</f>
        <v>4.0590455830818977</v>
      </c>
    </row>
    <row r="127" spans="9:25" x14ac:dyDescent="0.35">
      <c r="J127" s="59">
        <f>Hochschulen!H106</f>
        <v>6.7074654463054362</v>
      </c>
      <c r="K127" s="57">
        <f t="shared" ref="K127" si="99">J127</f>
        <v>6.7074654463054362</v>
      </c>
      <c r="L127" s="57">
        <f t="shared" ref="L127" si="100">K127</f>
        <v>6.7074654463054362</v>
      </c>
      <c r="M127" s="57">
        <f t="shared" ref="M127" si="101">L127</f>
        <v>6.7074654463054362</v>
      </c>
      <c r="N127" s="57">
        <f t="shared" ref="N127" si="102">M127</f>
        <v>6.7074654463054362</v>
      </c>
      <c r="O127" s="57">
        <f t="shared" ref="O127" si="103">N127</f>
        <v>6.7074654463054362</v>
      </c>
    </row>
    <row r="128" spans="9:25" x14ac:dyDescent="0.35">
      <c r="P128" s="57">
        <f>Hochschulen!K106</f>
        <v>4.5983740090170251</v>
      </c>
      <c r="Q128" s="57">
        <f t="shared" ref="Q128" si="104">P128</f>
        <v>4.5983740090170251</v>
      </c>
      <c r="R128" s="57">
        <f t="shared" ref="R128" si="105">Q128</f>
        <v>4.5983740090170251</v>
      </c>
      <c r="S128" s="57">
        <f t="shared" ref="S128" si="106">R128</f>
        <v>4.5983740090170251</v>
      </c>
      <c r="T128" s="57">
        <f t="shared" ref="T128" si="107">S128</f>
        <v>4.5983740090170251</v>
      </c>
      <c r="U128" s="57">
        <f t="shared" ref="U128" si="108">T128</f>
        <v>4.5983740090170251</v>
      </c>
      <c r="V128" s="57">
        <f t="shared" ref="V128" si="109">U128</f>
        <v>4.5983740090170251</v>
      </c>
      <c r="W128" s="57">
        <f t="shared" ref="W128" si="110">V128</f>
        <v>4.5983740090170251</v>
      </c>
      <c r="X128" s="57">
        <f t="shared" ref="X128" si="111">W128</f>
        <v>4.5983740090170251</v>
      </c>
      <c r="Y128" s="57">
        <f t="shared" ref="Y128" si="112">X128</f>
        <v>4.5983740090170251</v>
      </c>
    </row>
  </sheetData>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3D45-A21F-4F7D-817A-ADB9FD49AE30}">
  <sheetPr codeName="Tabelle24"/>
  <dimension ref="A1:AA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4.08984375" customWidth="1"/>
    <col min="8" max="8" width="10.81640625" style="4"/>
    <col min="24" max="24" width="14.453125" customWidth="1"/>
    <col min="26" max="26" width="14.1796875" customWidth="1"/>
  </cols>
  <sheetData>
    <row r="1" spans="1:27" x14ac:dyDescent="0.35">
      <c r="A1" s="4" t="s">
        <v>510</v>
      </c>
    </row>
    <row r="2" spans="1:27" s="41" customFormat="1" ht="37"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511</v>
      </c>
    </row>
    <row r="4" spans="1:27" x14ac:dyDescent="0.35">
      <c r="A4" t="str">
        <f>[1]Bildung!A43</f>
        <v>2019</v>
      </c>
      <c r="B4" s="3">
        <f>[1]Bildung!B43</f>
        <v>4.890876261015868</v>
      </c>
      <c r="C4" s="3">
        <f>[1]Bildung!C43</f>
        <v>5.1338200061975803</v>
      </c>
      <c r="D4" s="3">
        <f>[1]Bildung!D43</f>
        <v>5.2217965627762482</v>
      </c>
      <c r="E4" s="3">
        <f>[1]Bildung!E43</f>
        <v>5.184625325950142</v>
      </c>
      <c r="F4" s="3">
        <f>[1]Bildung!F43</f>
        <v>4.8726144124858717</v>
      </c>
      <c r="G4" s="3">
        <f>[1]Bildung!G43</f>
        <v>5.3597058612748665</v>
      </c>
      <c r="H4" s="14">
        <f>[1]Bildung!H43</f>
        <v>5.1618755309513382</v>
      </c>
      <c r="I4" s="3">
        <f>[1]Bildung!I43</f>
        <v>5.0803987461449092</v>
      </c>
      <c r="J4" s="3">
        <f>[1]Bildung!J43</f>
        <v>3.8399105520984884</v>
      </c>
      <c r="K4" s="3">
        <f>[1]Bildung!K43</f>
        <v>3.7585883630484678</v>
      </c>
      <c r="L4" s="3">
        <f>[1]Bildung!L43</f>
        <v>3.4790901328403812</v>
      </c>
      <c r="M4" s="3">
        <f>[1]Bildung!M43</f>
        <v>3.4669167436122508</v>
      </c>
      <c r="N4" s="3">
        <f>[1]Bildung!N43</f>
        <v>3.9183443785453727</v>
      </c>
      <c r="O4" s="3">
        <f>[1]Bildung!O43</f>
        <v>3.0111719002207842</v>
      </c>
      <c r="P4" s="3">
        <f>[1]Bildung!P43</f>
        <v>3.6052260863950232</v>
      </c>
      <c r="Q4" s="3">
        <f>[1]Bildung!Q43</f>
        <v>4.1793813085988081</v>
      </c>
      <c r="R4" s="3">
        <f>[1]Bildung!R43</f>
        <v>4.1326995438504035</v>
      </c>
      <c r="S4" s="3">
        <f>[1]Bildung!S43</f>
        <v>3.9918078943751554</v>
      </c>
      <c r="T4" s="3">
        <f>[1]Bildung!T43</f>
        <v>3.5911746350653222</v>
      </c>
      <c r="U4" s="3">
        <f>[1]Bildung!U43</f>
        <v>4.1890835441510941</v>
      </c>
      <c r="V4" s="3">
        <f>[1]Bildung!V43</f>
        <v>3.9760966304618237</v>
      </c>
      <c r="X4" s="18" t="str">
        <f t="shared" ref="X4:X9" si="0">HLOOKUP(Y4,$L4:$U119,ROW(L$118)-ROW(X4)+1,0)</f>
        <v>HH</v>
      </c>
      <c r="Y4" s="19">
        <f t="shared" ref="Y4" si="1">MIN(L4:U4)</f>
        <v>3.0111719002207842</v>
      </c>
      <c r="Z4" s="18" t="str">
        <f t="shared" ref="Z4:Z9" si="2">HLOOKUP(AA4,$L4:$U119,ROW(N$118)-ROW(Z4)+1,0)</f>
        <v>SH</v>
      </c>
      <c r="AA4" s="19">
        <f t="shared" ref="AA4" si="3">MAX(L4:U4)</f>
        <v>4.1890835441510941</v>
      </c>
    </row>
    <row r="5" spans="1:27" x14ac:dyDescent="0.35">
      <c r="A5" t="str">
        <f>[1]Bildung!A44</f>
        <v>2020</v>
      </c>
      <c r="B5" s="3">
        <f>[1]Bildung!B44</f>
        <v>5.283147901477931</v>
      </c>
      <c r="C5" s="3">
        <f>[1]Bildung!C44</f>
        <v>5.6648708240893209</v>
      </c>
      <c r="D5" s="3">
        <f>[1]Bildung!D44</f>
        <v>5.7037764209797182</v>
      </c>
      <c r="E5" s="3">
        <f>[1]Bildung!E44</f>
        <v>5.7231630851146864</v>
      </c>
      <c r="F5" s="3">
        <f>[1]Bildung!F44</f>
        <v>5.2430140955269415</v>
      </c>
      <c r="G5" s="3">
        <f>[1]Bildung!G44</f>
        <v>5.364987623787437</v>
      </c>
      <c r="H5" s="14">
        <f>[1]Bildung!H44</f>
        <v>5.4889388793224381</v>
      </c>
      <c r="I5" s="3">
        <f>[1]Bildung!I44</f>
        <v>5.5408168364136268</v>
      </c>
      <c r="J5" s="3">
        <f>[1]Bildung!J44</f>
        <v>4.1914575650735282</v>
      </c>
      <c r="K5" s="3">
        <f>[1]Bildung!K44</f>
        <v>4.1271323024899287</v>
      </c>
      <c r="L5" s="3">
        <f>[1]Bildung!L44</f>
        <v>3.8806958150401214</v>
      </c>
      <c r="M5" s="3">
        <f>[1]Bildung!M44</f>
        <v>3.8327726312228214</v>
      </c>
      <c r="N5" s="3">
        <f>[1]Bildung!N44</f>
        <v>4.6819045138520154</v>
      </c>
      <c r="O5" s="3">
        <f>[1]Bildung!O44</f>
        <v>3.4214471906558943</v>
      </c>
      <c r="P5" s="3">
        <f>[1]Bildung!P44</f>
        <v>3.9171065824726945</v>
      </c>
      <c r="Q5" s="3">
        <f>[1]Bildung!Q44</f>
        <v>4.5543367669976487</v>
      </c>
      <c r="R5" s="3">
        <f>[1]Bildung!R44</f>
        <v>4.4789169153000161</v>
      </c>
      <c r="S5" s="3">
        <f>[1]Bildung!S44</f>
        <v>4.2419282625684351</v>
      </c>
      <c r="T5" s="3">
        <f>[1]Bildung!T44</f>
        <v>3.9493878755475187</v>
      </c>
      <c r="U5" s="3">
        <f>[1]Bildung!U44</f>
        <v>4.644172348074771</v>
      </c>
      <c r="V5" s="3">
        <f>[1]Bildung!V44</f>
        <v>4.3404895233458518</v>
      </c>
      <c r="X5" s="18" t="str">
        <f t="shared" si="0"/>
        <v>HH</v>
      </c>
      <c r="Y5" s="19">
        <f t="shared" ref="Y5:Y8" si="4">MIN(L5:U5)</f>
        <v>3.4214471906558943</v>
      </c>
      <c r="Z5" s="18" t="str">
        <f t="shared" si="2"/>
        <v>HB</v>
      </c>
      <c r="AA5" s="19">
        <f t="shared" ref="AA5:AA8" si="5">MAX(L5:U5)</f>
        <v>4.6819045138520154</v>
      </c>
    </row>
    <row r="6" spans="1:27" x14ac:dyDescent="0.35">
      <c r="A6" t="str">
        <f>[1]Bildung!A45</f>
        <v>2021</v>
      </c>
      <c r="B6" s="3">
        <f>[1]Bildung!B45</f>
        <v>5.2142095839043989</v>
      </c>
      <c r="C6" s="3">
        <f>[1]Bildung!C45</f>
        <v>5.5385649213132684</v>
      </c>
      <c r="D6" s="3">
        <f>[1]Bildung!D45</f>
        <v>5.4983974636063868</v>
      </c>
      <c r="E6" s="3">
        <f>[1]Bildung!E45</f>
        <v>5.6849302132011363</v>
      </c>
      <c r="F6" s="3">
        <f>[1]Bildung!F45</f>
        <v>5.2952263202929517</v>
      </c>
      <c r="G6" s="3">
        <f>[1]Bildung!G45</f>
        <v>5.5106711162967041</v>
      </c>
      <c r="H6" s="14">
        <f>[1]Bildung!H45</f>
        <v>5.4636093913494079</v>
      </c>
      <c r="I6" s="3">
        <f>[1]Bildung!I45</f>
        <v>5.4436705334929076</v>
      </c>
      <c r="J6" s="3">
        <f>[1]Bildung!J45</f>
        <v>4.0723846155200318</v>
      </c>
      <c r="K6" s="3">
        <f>[1]Bildung!K45</f>
        <v>3.9936540018085824</v>
      </c>
      <c r="L6" s="3">
        <f>[1]Bildung!L45</f>
        <v>3.5482184294246788</v>
      </c>
      <c r="M6" s="3">
        <f>[1]Bildung!M45</f>
        <v>3.6901300087251689</v>
      </c>
      <c r="N6" s="3">
        <f>[1]Bildung!N45</f>
        <v>4.2561663400923884</v>
      </c>
      <c r="O6" s="3">
        <f>[1]Bildung!O45</f>
        <v>3.2842008777068719</v>
      </c>
      <c r="P6" s="3">
        <f>[1]Bildung!P45</f>
        <v>3.752131203938124</v>
      </c>
      <c r="Q6" s="3">
        <f>[1]Bildung!Q45</f>
        <v>4.5160902017054765</v>
      </c>
      <c r="R6" s="3">
        <f>[1]Bildung!R45</f>
        <v>4.506460198182622</v>
      </c>
      <c r="S6" s="3">
        <f>[1]Bildung!S45</f>
        <v>3.9964813415759552</v>
      </c>
      <c r="T6" s="3">
        <f>[1]Bildung!T45</f>
        <v>4.0001205052649462</v>
      </c>
      <c r="U6" s="3">
        <f>[1]Bildung!U45</f>
        <v>4.538221023248175</v>
      </c>
      <c r="V6" s="3">
        <f>[1]Bildung!V45</f>
        <v>4.222030238109463</v>
      </c>
      <c r="X6" s="18" t="str">
        <f t="shared" si="0"/>
        <v>HH</v>
      </c>
      <c r="Y6" s="19">
        <f t="shared" si="4"/>
        <v>3.2842008777068719</v>
      </c>
      <c r="Z6" s="18" t="str">
        <f t="shared" si="2"/>
        <v>SH</v>
      </c>
      <c r="AA6" s="19">
        <f t="shared" si="5"/>
        <v>4.538221023248175</v>
      </c>
    </row>
    <row r="7" spans="1:27" x14ac:dyDescent="0.35">
      <c r="A7" t="str">
        <f>[1]Bildung!A46</f>
        <v>2022</v>
      </c>
      <c r="B7" s="3">
        <f>[1]Bildung!B46</f>
        <v>4.9440148922994576</v>
      </c>
      <c r="C7" s="3">
        <f>[1]Bildung!C46</f>
        <v>5.3113567390931902</v>
      </c>
      <c r="D7" s="3">
        <f>[1]Bildung!D46</f>
        <v>5.3164365178533064</v>
      </c>
      <c r="E7" s="3">
        <f>[1]Bildung!E46</f>
        <v>5.184435903608609</v>
      </c>
      <c r="F7" s="3">
        <f>[1]Bildung!F46</f>
        <v>5.0027274505608954</v>
      </c>
      <c r="G7" s="3">
        <f>[1]Bildung!G46</f>
        <v>5.3674071143983006</v>
      </c>
      <c r="H7" s="14">
        <f>[1]Bildung!H46</f>
        <v>5.2256018115156193</v>
      </c>
      <c r="I7" s="3">
        <f>[1]Bildung!I46</f>
        <v>5.1659643002531519</v>
      </c>
      <c r="J7" s="3">
        <f>[1]Bildung!J46</f>
        <v>3.9879994913919048</v>
      </c>
      <c r="K7" s="3">
        <f>[1]Bildung!K46</f>
        <v>3.9117395059022537</v>
      </c>
      <c r="L7" s="3">
        <f>[1]Bildung!L46</f>
        <v>3.4589084750402543</v>
      </c>
      <c r="M7" s="3">
        <f>[1]Bildung!M46</f>
        <v>3.5983354524940592</v>
      </c>
      <c r="N7" s="3">
        <f>[1]Bildung!N46</f>
        <v>4.2781031640815455</v>
      </c>
      <c r="O7" s="3">
        <f>[1]Bildung!O46</f>
        <v>3.1019226290783437</v>
      </c>
      <c r="P7" s="3">
        <f>[1]Bildung!P46</f>
        <v>3.8397593385005839</v>
      </c>
      <c r="Q7" s="3">
        <f>[1]Bildung!Q46</f>
        <v>4.2899786300664271</v>
      </c>
      <c r="R7" s="3">
        <f>[1]Bildung!R46</f>
        <v>4.4135228533046762</v>
      </c>
      <c r="S7" s="3">
        <f>[1]Bildung!S46</f>
        <v>4.042103470174883</v>
      </c>
      <c r="T7" s="3">
        <f>[1]Bildung!T46</f>
        <v>4.1820603418580484</v>
      </c>
      <c r="U7" s="3">
        <f>[1]Bildung!U46</f>
        <v>4.4606410797066847</v>
      </c>
      <c r="V7" s="3">
        <f>[1]Bildung!V46</f>
        <v>4.1184825040921051</v>
      </c>
      <c r="X7" s="18" t="str">
        <f t="shared" si="0"/>
        <v>HH</v>
      </c>
      <c r="Y7" s="19">
        <f t="shared" si="4"/>
        <v>3.1019226290783437</v>
      </c>
      <c r="Z7" s="18" t="str">
        <f t="shared" si="2"/>
        <v>SH</v>
      </c>
      <c r="AA7" s="19">
        <f t="shared" si="5"/>
        <v>4.4606410797066847</v>
      </c>
    </row>
    <row r="8" spans="1:27" x14ac:dyDescent="0.35">
      <c r="A8" t="str">
        <f>[1]Bildung!A47</f>
        <v>2023</v>
      </c>
      <c r="B8" s="3">
        <f>[1]Bildung!B47</f>
        <v>4.9854219896400913</v>
      </c>
      <c r="C8" s="3">
        <f>[1]Bildung!C47</f>
        <v>5.3833811274650794</v>
      </c>
      <c r="D8" s="3">
        <f>[1]Bildung!D47</f>
        <v>5.3122582047260192</v>
      </c>
      <c r="E8" s="3">
        <f>[1]Bildung!E47</f>
        <v>5.2469329331779972</v>
      </c>
      <c r="F8" s="3">
        <f>[1]Bildung!F47</f>
        <v>4.9550397506891315</v>
      </c>
      <c r="G8" s="3">
        <f>[1]Bildung!G47</f>
        <v>5.0773113288293548</v>
      </c>
      <c r="H8" s="14">
        <f>[1]Bildung!H47</f>
        <v>5.1521634964792904</v>
      </c>
      <c r="I8" s="3">
        <f>[1]Bildung!I47</f>
        <v>5.183939245077311</v>
      </c>
      <c r="J8" s="3">
        <f>[1]Bildung!J47</f>
        <v>3.9615828825891328</v>
      </c>
      <c r="K8" s="3">
        <f>[1]Bildung!K47</f>
        <v>3.8987854710237504</v>
      </c>
      <c r="L8" s="3">
        <f>[1]Bildung!L47</f>
        <v>3.3599595173259598</v>
      </c>
      <c r="M8" s="3">
        <f>[1]Bildung!M47</f>
        <v>3.5872491164210727</v>
      </c>
      <c r="N8" s="3">
        <f>[1]Bildung!N47</f>
        <v>4.4210243426635341</v>
      </c>
      <c r="O8" s="3">
        <f>[1]Bildung!O47</f>
        <v>3.1839795976318461</v>
      </c>
      <c r="P8" s="3">
        <f>[1]Bildung!P47</f>
        <v>3.8313358069071555</v>
      </c>
      <c r="Q8" s="3">
        <f>[1]Bildung!Q47</f>
        <v>4.2209384158604539</v>
      </c>
      <c r="R8" s="3">
        <f>[1]Bildung!R47</f>
        <v>4.4033869738617319</v>
      </c>
      <c r="S8" s="3">
        <f>[1]Bildung!S47</f>
        <v>4.1929315327297516</v>
      </c>
      <c r="T8" s="3">
        <f>[1]Bildung!T47</f>
        <v>4.090416844860659</v>
      </c>
      <c r="U8" s="3">
        <f>[1]Bildung!U47</f>
        <v>4.6403139517962666</v>
      </c>
      <c r="V8" s="3">
        <f>[1]Bildung!V47</f>
        <v>4.0979017671135791</v>
      </c>
      <c r="X8" s="18" t="str">
        <f t="shared" si="0"/>
        <v>HH</v>
      </c>
      <c r="Y8" s="19">
        <f t="shared" si="4"/>
        <v>3.1839795976318461</v>
      </c>
      <c r="Z8" s="18" t="str">
        <f t="shared" si="2"/>
        <v>SH</v>
      </c>
      <c r="AA8" s="19">
        <f t="shared" si="5"/>
        <v>4.6403139517962666</v>
      </c>
    </row>
    <row r="9" spans="1:27" x14ac:dyDescent="0.35">
      <c r="A9" s="54" t="s">
        <v>512</v>
      </c>
      <c r="B9" s="3">
        <f>[1]Bildung!B48</f>
        <v>4.9995551983120636</v>
      </c>
      <c r="C9" s="3">
        <f>[1]Bildung!C48</f>
        <v>5.3093354603963343</v>
      </c>
      <c r="D9" s="3">
        <f>[1]Bildung!D48</f>
        <v>5.3273734894892817</v>
      </c>
      <c r="E9" s="3">
        <f>[1]Bildung!E48</f>
        <v>5.1503335620939419</v>
      </c>
      <c r="F9" s="3">
        <f>[1]Bildung!F48</f>
        <v>5.2238761720545419</v>
      </c>
      <c r="G9" s="3">
        <f>[1]Bildung!G48</f>
        <v>5.2504530964191192</v>
      </c>
      <c r="H9" s="14">
        <f>[1]Bildung!H48</f>
        <v>5.2224606448714512</v>
      </c>
      <c r="I9" s="3">
        <f>[1]Bildung!I48</f>
        <v>5.2103665298783648</v>
      </c>
      <c r="J9" s="3">
        <f>[1]Bildung!J48</f>
        <v>4.0204445553991066</v>
      </c>
      <c r="K9" s="3">
        <f>[1]Bildung!K48</f>
        <v>3.9499689687624358</v>
      </c>
      <c r="L9" s="3">
        <f>[1]Bildung!L48</f>
        <v>3.3066646834072344</v>
      </c>
      <c r="M9" s="3">
        <f>[1]Bildung!M48</f>
        <v>3.7657936621878219</v>
      </c>
      <c r="N9" s="3">
        <f>[1]Bildung!N48</f>
        <v>4.20819671729926</v>
      </c>
      <c r="O9" s="3">
        <f>[1]Bildung!O48</f>
        <v>3.0109521695165853</v>
      </c>
      <c r="P9" s="3">
        <f>[1]Bildung!P48</f>
        <v>3.8635813573996232</v>
      </c>
      <c r="Q9" s="3">
        <f>[1]Bildung!Q48</f>
        <v>4.2849425965538694</v>
      </c>
      <c r="R9" s="3">
        <f>[1]Bildung!R48</f>
        <v>4.411929917358651</v>
      </c>
      <c r="S9" s="3">
        <f>[1]Bildung!S48</f>
        <v>4.2704114496528609</v>
      </c>
      <c r="T9" s="3">
        <f>[1]Bildung!T48</f>
        <v>4.4987104322733442</v>
      </c>
      <c r="U9" s="3">
        <f>[1]Bildung!U48</f>
        <v>4.9303135081502862</v>
      </c>
      <c r="V9" s="3">
        <f>[1]Bildung!V48</f>
        <v>4.1530619828735249</v>
      </c>
      <c r="X9" s="18" t="str">
        <f t="shared" si="0"/>
        <v>HH</v>
      </c>
      <c r="Y9" s="19">
        <f t="shared" ref="Y9" si="6">MIN(L9:U9)</f>
        <v>3.0109521695165853</v>
      </c>
      <c r="Z9" s="18" t="str">
        <f t="shared" si="2"/>
        <v>SH</v>
      </c>
      <c r="AA9" s="19">
        <f t="shared" ref="AA9" si="7">MAX(L9:U9)</f>
        <v>4.9303135081502862</v>
      </c>
    </row>
    <row r="10" spans="1:27" x14ac:dyDescent="0.35">
      <c r="A10" s="54" t="s">
        <v>969</v>
      </c>
      <c r="B10" s="3"/>
      <c r="C10" s="3"/>
      <c r="D10" s="3"/>
      <c r="E10" s="3"/>
      <c r="F10" s="3"/>
      <c r="G10" s="3"/>
      <c r="H10" s="14"/>
      <c r="I10" s="3"/>
      <c r="J10" s="3"/>
      <c r="K10" s="3"/>
      <c r="L10" s="3"/>
      <c r="M10" s="3"/>
      <c r="N10" s="3"/>
      <c r="O10" s="3"/>
      <c r="P10" s="3"/>
      <c r="Q10" s="3"/>
      <c r="R10" s="3"/>
      <c r="S10" s="3"/>
      <c r="T10" s="3"/>
      <c r="U10" s="3"/>
      <c r="V10" s="3"/>
      <c r="X10" s="18"/>
      <c r="Y10" s="19"/>
      <c r="Z10" s="18"/>
      <c r="AA10" s="19"/>
    </row>
    <row r="11" spans="1:27" x14ac:dyDescent="0.35">
      <c r="A11" t="s">
        <v>513</v>
      </c>
      <c r="X11" s="11"/>
      <c r="Y11" s="11"/>
      <c r="Z11" s="11"/>
      <c r="AA11" s="11"/>
    </row>
    <row r="12" spans="1:27" x14ac:dyDescent="0.35">
      <c r="X12" s="11"/>
      <c r="Y12" s="11"/>
      <c r="Z12" s="11"/>
      <c r="AA12" s="11"/>
    </row>
    <row r="13" spans="1:27" x14ac:dyDescent="0.35">
      <c r="A13" s="4" t="s">
        <v>514</v>
      </c>
      <c r="X13" s="11"/>
      <c r="Y13" s="11"/>
      <c r="Z13" s="11"/>
      <c r="AA13" s="11"/>
    </row>
    <row r="14" spans="1:27" x14ac:dyDescent="0.35">
      <c r="A14" t="str">
        <f t="shared" ref="A14:A19" si="8">A4</f>
        <v>2019</v>
      </c>
      <c r="B14" s="3">
        <f>[1]Bildung!B31</f>
        <v>104.43682925238069</v>
      </c>
      <c r="C14" s="3">
        <f>[1]Bildung!C31</f>
        <v>110.56921264601725</v>
      </c>
      <c r="D14" s="3">
        <f>[1]Bildung!D31</f>
        <v>113.85677377369825</v>
      </c>
      <c r="E14" s="3">
        <f>[1]Bildung!E31</f>
        <v>111.90113402074724</v>
      </c>
      <c r="F14" s="3">
        <f>[1]Bildung!F31</f>
        <v>102.40614356035903</v>
      </c>
      <c r="G14" s="3">
        <f>[1]Bildung!G31</f>
        <v>147.07553435529326</v>
      </c>
      <c r="H14" s="14">
        <f>[1]Bildung!H31</f>
        <v>118.49916621307453</v>
      </c>
      <c r="I14" s="3">
        <f>[1]Bildung!I31</f>
        <v>109.27412925765509</v>
      </c>
      <c r="J14" s="3">
        <f>[1]Bildung!J31</f>
        <v>102.3218212973878</v>
      </c>
      <c r="K14" s="3">
        <f>[1]Bildung!K31</f>
        <v>100</v>
      </c>
      <c r="L14" s="3">
        <f>[1]Bildung!L31</f>
        <v>96.864204940895348</v>
      </c>
      <c r="M14" s="3">
        <f>[1]Bildung!M31</f>
        <v>103.95109008820171</v>
      </c>
      <c r="N14" s="3">
        <f>[1]Bildung!N31</f>
        <v>108.37847943311975</v>
      </c>
      <c r="O14" s="3">
        <f>[1]Bildung!O31</f>
        <v>127.53957815563271</v>
      </c>
      <c r="P14" s="3">
        <f>[1]Bildung!P31</f>
        <v>104.46274979262908</v>
      </c>
      <c r="Q14" s="3">
        <f>[1]Bildung!Q31</f>
        <v>98.914204597621421</v>
      </c>
      <c r="R14" s="3">
        <f>[1]Bildung!R31</f>
        <v>99.824510080383789</v>
      </c>
      <c r="S14" s="3">
        <f>[1]Bildung!S31</f>
        <v>89.176027891314376</v>
      </c>
      <c r="T14" s="3">
        <f>[1]Bildung!T31</f>
        <v>87.274598687378031</v>
      </c>
      <c r="U14" s="3">
        <f>[1]Bildung!U31</f>
        <v>88.333664099999936</v>
      </c>
      <c r="V14" s="3">
        <f>[1]Bildung!V31</f>
        <v>103.24323407433837</v>
      </c>
      <c r="X14" s="18" t="str">
        <f t="shared" ref="X14:X19" si="9">HLOOKUP(Y14,$L14:$U127,ROW(L$118)-ROW(X14)+1,0)</f>
        <v>SL</v>
      </c>
      <c r="Y14" s="19">
        <f t="shared" ref="Y14:Y18" si="10">MIN(L14:U14)</f>
        <v>87.274598687378031</v>
      </c>
      <c r="Z14" s="18" t="str">
        <f t="shared" ref="Z14:Z19" si="11">HLOOKUP(AA14,$L14:$U127,ROW(N$118)-ROW(Z14)+1,0)</f>
        <v>HH</v>
      </c>
      <c r="AA14" s="19">
        <f t="shared" ref="AA14:AA18" si="12">MAX(L14:U14)</f>
        <v>127.53957815563271</v>
      </c>
    </row>
    <row r="15" spans="1:27" x14ac:dyDescent="0.35">
      <c r="A15" t="str">
        <f t="shared" si="8"/>
        <v>2020</v>
      </c>
      <c r="B15" s="3">
        <f>[1]Bildung!B32</f>
        <v>102.08530736054267</v>
      </c>
      <c r="C15" s="3">
        <f>[1]Bildung!C32</f>
        <v>110.5485336957554</v>
      </c>
      <c r="D15" s="3">
        <f>[1]Bildung!D32</f>
        <v>112.10159337163357</v>
      </c>
      <c r="E15" s="3">
        <f>[1]Bildung!E32</f>
        <v>112.93613722327326</v>
      </c>
      <c r="F15" s="3">
        <f>[1]Bildung!F32</f>
        <v>100.73814604033502</v>
      </c>
      <c r="G15" s="3">
        <f>[1]Bildung!G32</f>
        <v>137.36310497065682</v>
      </c>
      <c r="H15" s="14">
        <f>[1]Bildung!H32</f>
        <v>115.1684608853474</v>
      </c>
      <c r="I15" s="3">
        <f>[1]Bildung!I32</f>
        <v>108.09073984612199</v>
      </c>
      <c r="J15" s="3">
        <f>[1]Bildung!J32</f>
        <v>101.84254211287673</v>
      </c>
      <c r="K15" s="3">
        <f>[1]Bildung!K32</f>
        <v>100</v>
      </c>
      <c r="L15" s="3">
        <f>[1]Bildung!L32</f>
        <v>97.453695885289719</v>
      </c>
      <c r="M15" s="3">
        <f>[1]Bildung!M32</f>
        <v>104.7567854898177</v>
      </c>
      <c r="N15" s="3">
        <f>[1]Bildung!N32</f>
        <v>116.80926825114734</v>
      </c>
      <c r="O15" s="3">
        <f>[1]Bildung!O32</f>
        <v>128.78622802927987</v>
      </c>
      <c r="P15" s="3">
        <f>[1]Bildung!P32</f>
        <v>103.14564854473851</v>
      </c>
      <c r="Q15" s="3">
        <f>[1]Bildung!Q32</f>
        <v>98.332710363780805</v>
      </c>
      <c r="R15" s="3">
        <f>[1]Bildung!R32</f>
        <v>99.240180920487802</v>
      </c>
      <c r="S15" s="3">
        <f>[1]Bildung!S32</f>
        <v>86.899925472387139</v>
      </c>
      <c r="T15" s="3">
        <f>[1]Bildung!T32</f>
        <v>85.856014185400454</v>
      </c>
      <c r="U15" s="3">
        <f>[1]Bildung!U32</f>
        <v>91.14153616433866</v>
      </c>
      <c r="V15" s="3">
        <f>[1]Bildung!V32</f>
        <v>102.67937046587396</v>
      </c>
      <c r="X15" s="18" t="str">
        <f t="shared" si="9"/>
        <v>SL</v>
      </c>
      <c r="Y15" s="19">
        <f t="shared" si="10"/>
        <v>85.856014185400454</v>
      </c>
      <c r="Z15" s="18" t="str">
        <f t="shared" si="11"/>
        <v>HH</v>
      </c>
      <c r="AA15" s="19">
        <f t="shared" si="12"/>
        <v>128.78622802927987</v>
      </c>
    </row>
    <row r="16" spans="1:27" x14ac:dyDescent="0.35">
      <c r="A16" t="str">
        <f t="shared" si="8"/>
        <v>2021</v>
      </c>
      <c r="B16" s="3">
        <f>[1]Bildung!B33</f>
        <v>102.2716949189185</v>
      </c>
      <c r="C16" s="3">
        <f>[1]Bildung!C33</f>
        <v>110.59165005101525</v>
      </c>
      <c r="D16" s="3">
        <f>[1]Bildung!D33</f>
        <v>108.91541936767901</v>
      </c>
      <c r="E16" s="3">
        <f>[1]Bildung!E33</f>
        <v>113.71696463260845</v>
      </c>
      <c r="F16" s="3">
        <f>[1]Bildung!F33</f>
        <v>102.11030697735441</v>
      </c>
      <c r="G16" s="3">
        <f>[1]Bildung!G33</f>
        <v>144.65496086540688</v>
      </c>
      <c r="H16" s="14">
        <f>[1]Bildung!H33</f>
        <v>116.40864849717644</v>
      </c>
      <c r="I16" s="3">
        <f>[1]Bildung!I33</f>
        <v>107.41304031416865</v>
      </c>
      <c r="J16" s="3">
        <f>[1]Bildung!J33</f>
        <v>102.21597062367611</v>
      </c>
      <c r="K16" s="3">
        <f>[1]Bildung!K33</f>
        <v>100</v>
      </c>
      <c r="L16" s="3">
        <f>[1]Bildung!L33</f>
        <v>92.264871210636571</v>
      </c>
      <c r="M16" s="3">
        <f>[1]Bildung!M33</f>
        <v>103.43903416551399</v>
      </c>
      <c r="N16" s="3">
        <f>[1]Bildung!N33</f>
        <v>111.71719804244171</v>
      </c>
      <c r="O16" s="3">
        <f>[1]Bildung!O33</f>
        <v>133.01036670238562</v>
      </c>
      <c r="P16" s="3">
        <f>[1]Bildung!P33</f>
        <v>102.2042301905318</v>
      </c>
      <c r="Q16" s="3">
        <f>[1]Bildung!Q33</f>
        <v>99.083398355052253</v>
      </c>
      <c r="R16" s="3">
        <f>[1]Bildung!R33</f>
        <v>102.40463465886013</v>
      </c>
      <c r="S16" s="3">
        <f>[1]Bildung!S33</f>
        <v>89.996244793428403</v>
      </c>
      <c r="T16" s="3">
        <f>[1]Bildung!T33</f>
        <v>87.571561403603482</v>
      </c>
      <c r="U16" s="3">
        <f>[1]Bildung!U33</f>
        <v>91.663129716932417</v>
      </c>
      <c r="V16" s="3">
        <f>[1]Bildung!V33</f>
        <v>102.91660837844863</v>
      </c>
      <c r="X16" s="18" t="str">
        <f t="shared" si="9"/>
        <v>SL</v>
      </c>
      <c r="Y16" s="19">
        <f t="shared" si="10"/>
        <v>87.571561403603482</v>
      </c>
      <c r="Z16" s="18" t="str">
        <f t="shared" si="11"/>
        <v>HH</v>
      </c>
      <c r="AA16" s="19">
        <f t="shared" si="12"/>
        <v>133.01036670238562</v>
      </c>
    </row>
    <row r="17" spans="1:27" x14ac:dyDescent="0.35">
      <c r="A17" t="str">
        <f t="shared" si="8"/>
        <v>2022</v>
      </c>
      <c r="B17" s="3">
        <f>[1]Bildung!B34</f>
        <v>100.82488022300574</v>
      </c>
      <c r="C17" s="3">
        <f>[1]Bildung!C34</f>
        <v>110.96509827933862</v>
      </c>
      <c r="D17" s="3">
        <f>[1]Bildung!D34</f>
        <v>107.55421891810109</v>
      </c>
      <c r="E17" s="3">
        <f>[1]Bildung!E34</f>
        <v>106.24222837935378</v>
      </c>
      <c r="F17" s="3">
        <f>[1]Bildung!F34</f>
        <v>97.723025408095936</v>
      </c>
      <c r="G17" s="3">
        <f>[1]Bildung!G34</f>
        <v>143.61622142351163</v>
      </c>
      <c r="H17" s="14">
        <f>[1]Bildung!H34</f>
        <v>114.11810716281232</v>
      </c>
      <c r="I17" s="3">
        <f>[1]Bildung!I34</f>
        <v>104.7195993660235</v>
      </c>
      <c r="J17" s="3">
        <f>[1]Bildung!J34</f>
        <v>102.18821143920462</v>
      </c>
      <c r="K17" s="3">
        <f>[1]Bildung!K34</f>
        <v>100</v>
      </c>
      <c r="L17" s="3">
        <f>[1]Bildung!L34</f>
        <v>92.166598221419179</v>
      </c>
      <c r="M17" s="3">
        <f>[1]Bildung!M34</f>
        <v>102.9914966015353</v>
      </c>
      <c r="N17" s="3">
        <f>[1]Bildung!N34</f>
        <v>116.54052013313594</v>
      </c>
      <c r="O17" s="3">
        <f>[1]Bildung!O34</f>
        <v>133.91245322103197</v>
      </c>
      <c r="P17" s="3">
        <f>[1]Bildung!P34</f>
        <v>105.26189207906197</v>
      </c>
      <c r="Q17" s="3">
        <f>[1]Bildung!Q34</f>
        <v>95.847706205829937</v>
      </c>
      <c r="R17" s="3">
        <f>[1]Bildung!R34</f>
        <v>101.62188694375168</v>
      </c>
      <c r="S17" s="3">
        <f>[1]Bildung!S34</f>
        <v>91.051245477039089</v>
      </c>
      <c r="T17" s="3">
        <f>[1]Bildung!T34</f>
        <v>93.824601295494119</v>
      </c>
      <c r="U17" s="3">
        <f>[1]Bildung!U34</f>
        <v>95.747140025361219</v>
      </c>
      <c r="V17" s="3">
        <f>[1]Bildung!V34</f>
        <v>102.53258392254969</v>
      </c>
      <c r="X17" s="18" t="str">
        <f t="shared" si="9"/>
        <v>RP</v>
      </c>
      <c r="Y17" s="19">
        <f t="shared" si="10"/>
        <v>91.051245477039089</v>
      </c>
      <c r="Z17" s="18" t="str">
        <f t="shared" si="11"/>
        <v>HH</v>
      </c>
      <c r="AA17" s="19">
        <f t="shared" si="12"/>
        <v>133.91245322103197</v>
      </c>
    </row>
    <row r="18" spans="1:27" x14ac:dyDescent="0.35">
      <c r="A18" t="str">
        <f t="shared" si="8"/>
        <v>2023</v>
      </c>
      <c r="B18" s="3">
        <f>[1]Bildung!B35</f>
        <v>103.83530899085025</v>
      </c>
      <c r="C18" s="3">
        <f>[1]Bildung!C35</f>
        <v>111.9466146718717</v>
      </c>
      <c r="D18" s="3">
        <f>[1]Bildung!D35</f>
        <v>108.48515313507757</v>
      </c>
      <c r="E18" s="3">
        <f>[1]Bildung!E35</f>
        <v>107.26002430705239</v>
      </c>
      <c r="F18" s="3">
        <f>[1]Bildung!F35</f>
        <v>97.910490776622538</v>
      </c>
      <c r="G18" s="3">
        <f>[1]Bildung!G35</f>
        <v>137.69866696406575</v>
      </c>
      <c r="H18" s="14">
        <f>[1]Bildung!H35</f>
        <v>113.66435478454461</v>
      </c>
      <c r="I18" s="3">
        <f>[1]Bildung!I35</f>
        <v>105.97366627655498</v>
      </c>
      <c r="J18" s="3">
        <f>[1]Bildung!J35</f>
        <v>101.90528809481118</v>
      </c>
      <c r="K18" s="3">
        <f>[1]Bildung!K35</f>
        <v>100</v>
      </c>
      <c r="L18" s="3">
        <f>[1]Bildung!L35</f>
        <v>90.94009316475794</v>
      </c>
      <c r="M18" s="3">
        <f>[1]Bildung!M35</f>
        <v>104.39730272049674</v>
      </c>
      <c r="N18" s="3">
        <f>[1]Bildung!N35</f>
        <v>116.61444088251807</v>
      </c>
      <c r="O18" s="3">
        <f>[1]Bildung!O35</f>
        <v>126.79462090062088</v>
      </c>
      <c r="P18" s="3">
        <f>[1]Bildung!P35</f>
        <v>106.32508821304899</v>
      </c>
      <c r="Q18" s="3">
        <f>[1]Bildung!Q35</f>
        <v>95.628294085280714</v>
      </c>
      <c r="R18" s="3">
        <f>[1]Bildung!R35</f>
        <v>101.8882783523182</v>
      </c>
      <c r="S18" s="3">
        <f>[1]Bildung!S35</f>
        <v>89.813469580214019</v>
      </c>
      <c r="T18" s="3">
        <f>[1]Bildung!T35</f>
        <v>92.659872805872453</v>
      </c>
      <c r="U18" s="3">
        <f>[1]Bildung!U35</f>
        <v>97.417470407279893</v>
      </c>
      <c r="V18" s="3">
        <f>[1]Bildung!V35</f>
        <v>102.46021421627734</v>
      </c>
      <c r="X18" s="18" t="str">
        <f t="shared" si="9"/>
        <v>RP</v>
      </c>
      <c r="Y18" s="19">
        <f t="shared" si="10"/>
        <v>89.813469580214019</v>
      </c>
      <c r="Z18" s="18" t="str">
        <f t="shared" si="11"/>
        <v>HH</v>
      </c>
      <c r="AA18" s="19">
        <f t="shared" si="12"/>
        <v>126.79462090062088</v>
      </c>
    </row>
    <row r="19" spans="1:27" x14ac:dyDescent="0.35">
      <c r="A19" t="str">
        <f t="shared" si="8"/>
        <v>2024</v>
      </c>
      <c r="B19" s="3">
        <f>[1]Bildung!B36</f>
        <v>103.18282499843332</v>
      </c>
      <c r="C19" s="3">
        <f>[1]Bildung!C36</f>
        <v>109.43877605659198</v>
      </c>
      <c r="D19" s="3">
        <f>[1]Bildung!D36</f>
        <v>108.16948144209589</v>
      </c>
      <c r="E19" s="3">
        <f>[1]Bildung!E36</f>
        <v>103.18184898287018</v>
      </c>
      <c r="F19" s="3">
        <f>[1]Bildung!F36</f>
        <v>101.71160076228212</v>
      </c>
      <c r="G19" s="3">
        <f>[1]Bildung!G36</f>
        <v>141.48299494274357</v>
      </c>
      <c r="H19" s="14">
        <f>[1]Bildung!H36</f>
        <v>114.22772531922686</v>
      </c>
      <c r="I19" s="3">
        <f>[1]Bildung!I36</f>
        <v>105.38874555596252</v>
      </c>
      <c r="J19" s="3">
        <f>[1]Bildung!J36</f>
        <v>102.11898906414523</v>
      </c>
      <c r="K19" s="3">
        <f>[1]Bildung!K36</f>
        <v>100</v>
      </c>
      <c r="L19" s="3">
        <f>[1]Bildung!L36</f>
        <v>87.683381701786047</v>
      </c>
      <c r="M19" s="3">
        <f>[1]Bildung!M36</f>
        <v>106.95352488026282</v>
      </c>
      <c r="N19" s="3">
        <f>[1]Bildung!N36</f>
        <v>109.81441198484285</v>
      </c>
      <c r="O19" s="3">
        <f>[1]Bildung!O36</f>
        <v>121.15208642543654</v>
      </c>
      <c r="P19" s="3">
        <f>[1]Bildung!P36</f>
        <v>106.66679575282659</v>
      </c>
      <c r="Q19" s="3">
        <f>[1]Bildung!Q36</f>
        <v>97.795952772539152</v>
      </c>
      <c r="R19" s="3">
        <f>[1]Bildung!R36</f>
        <v>100.74297251076356</v>
      </c>
      <c r="S19" s="3">
        <f>[1]Bildung!S36</f>
        <v>89.957606303446184</v>
      </c>
      <c r="T19" s="3">
        <f>[1]Bildung!T36</f>
        <v>96.662419252956283</v>
      </c>
      <c r="U19" s="3">
        <f>[1]Bildung!U36</f>
        <v>103.05106548358567</v>
      </c>
      <c r="V19" s="3">
        <f>[1]Bildung!V36</f>
        <v>102.56392529759096</v>
      </c>
      <c r="X19" s="18" t="str">
        <f t="shared" si="9"/>
        <v>BW</v>
      </c>
      <c r="Y19" s="19">
        <f t="shared" ref="Y19" si="13">MIN(L19:U19)</f>
        <v>87.683381701786047</v>
      </c>
      <c r="Z19" s="18" t="str">
        <f t="shared" si="11"/>
        <v>HH</v>
      </c>
      <c r="AA19" s="19">
        <f t="shared" ref="AA19" si="14">MAX(L19:U19)</f>
        <v>121.15208642543654</v>
      </c>
    </row>
    <row r="20" spans="1:27" x14ac:dyDescent="0.35">
      <c r="A20" t="s">
        <v>515</v>
      </c>
      <c r="B20" s="3"/>
      <c r="X20" s="11"/>
      <c r="Y20" s="11"/>
      <c r="Z20" s="11"/>
      <c r="AA20" s="11"/>
    </row>
    <row r="21" spans="1:27" x14ac:dyDescent="0.35">
      <c r="X21" s="11"/>
      <c r="Y21" s="11"/>
      <c r="Z21" s="11"/>
      <c r="AA21" s="11"/>
    </row>
    <row r="22" spans="1:27" x14ac:dyDescent="0.35">
      <c r="A22" s="4" t="s">
        <v>732</v>
      </c>
      <c r="X22" s="11"/>
      <c r="Y22" s="11"/>
      <c r="Z22" s="11"/>
      <c r="AA22" s="11"/>
    </row>
    <row r="23" spans="1:27" x14ac:dyDescent="0.35">
      <c r="A23" s="1" t="s">
        <v>894</v>
      </c>
      <c r="B23" s="3">
        <f>'[1]Ranking Schulen'!B34</f>
        <v>83.846328597447709</v>
      </c>
      <c r="C23" s="3">
        <f>'[1]Ranking Schulen'!C34</f>
        <v>90.64895525724063</v>
      </c>
      <c r="D23" s="3">
        <f>'[1]Ranking Schulen'!D34</f>
        <v>138.10914125579595</v>
      </c>
      <c r="E23" s="3">
        <f>'[1]Ranking Schulen'!E34</f>
        <v>107.49732128672778</v>
      </c>
      <c r="F23" s="3">
        <f>'[1]Ranking Schulen'!F34</f>
        <v>107.26002035673498</v>
      </c>
      <c r="G23" s="3">
        <f>'[1]Ranking Schulen'!G34</f>
        <v>70.478376207854623</v>
      </c>
      <c r="H23" s="14">
        <f>'[1]Ranking Schulen'!H34</f>
        <v>100.68723924764672</v>
      </c>
      <c r="I23" s="3">
        <f>'[1]Ranking Schulen'!I34</f>
        <v>110.18781125203586</v>
      </c>
      <c r="J23" s="3">
        <f>'[1]Ranking Schulen'!J34</f>
        <v>98.436222837953039</v>
      </c>
      <c r="K23" s="3">
        <f>'[1]Ranking Schulen'!K34</f>
        <v>100</v>
      </c>
      <c r="L23" s="3">
        <f>'[1]Ranking Schulen'!L34</f>
        <v>106.23171632676629</v>
      </c>
      <c r="M23" s="3">
        <f>'[1]Ranking Schulen'!M34</f>
        <v>133.3631226559404</v>
      </c>
      <c r="N23" s="3">
        <f>'[1]Ranking Schulen'!N34</f>
        <v>57.664125988244699</v>
      </c>
      <c r="O23" s="3">
        <f>'[1]Ranking Schulen'!O34</f>
        <v>90.490754637245459</v>
      </c>
      <c r="P23" s="3">
        <f>'[1]Ranking Schulen'!P34</f>
        <v>87.247641927344162</v>
      </c>
      <c r="Q23" s="3">
        <f>'[1]Ranking Schulen'!Q34</f>
        <v>90.33255401725026</v>
      </c>
      <c r="R23" s="3">
        <f>'[1]Ranking Schulen'!R34</f>
        <v>86.140237587377882</v>
      </c>
      <c r="S23" s="3">
        <f>'[1]Ranking Schulen'!S34</f>
        <v>98.005284087016705</v>
      </c>
      <c r="T23" s="3">
        <f>'[1]Ranking Schulen'!T34</f>
        <v>94.999472307108206</v>
      </c>
      <c r="U23" s="3">
        <f>'[1]Ranking Schulen'!U34</f>
        <v>100.9319955569276</v>
      </c>
      <c r="V23" s="3">
        <f>'[1]Ranking Schulen'!V34</f>
        <v>100.13022185041487</v>
      </c>
      <c r="X23" s="18" t="str">
        <f>HLOOKUP(Y23,$L23:$U126,ROW(L$118)-ROW(X23)+1,0)</f>
        <v>HB</v>
      </c>
      <c r="Y23" s="19">
        <f t="shared" ref="Y23:Y27" si="15">MIN(L23:U23)</f>
        <v>57.664125988244699</v>
      </c>
      <c r="Z23" s="18" t="str">
        <f>HLOOKUP(AA23,$L23:$U126,ROW(N$118)-ROW(Z23)+1,0)</f>
        <v>BY</v>
      </c>
      <c r="AA23" s="19">
        <f t="shared" ref="AA23:AA27" si="16">MAX(L23:U23)</f>
        <v>133.3631226559404</v>
      </c>
    </row>
    <row r="24" spans="1:27" x14ac:dyDescent="0.35">
      <c r="A24" s="1" t="str">
        <f>'[1]Ranking Schulen'!A35</f>
        <v>Lesen 4. Klasse</v>
      </c>
      <c r="B24" s="3">
        <f>'[1]Ranking Schulen'!B35</f>
        <v>96.6003970949522</v>
      </c>
      <c r="C24" s="3">
        <f>'[1]Ranking Schulen'!C35</f>
        <v>99.142512807977269</v>
      </c>
      <c r="D24" s="3">
        <f>'[1]Ranking Schulen'!D35</f>
        <v>105.07411613836905</v>
      </c>
      <c r="E24" s="3">
        <f>'[1]Ranking Schulen'!E35</f>
        <v>100.83725661666062</v>
      </c>
      <c r="F24" s="3">
        <f>'[1]Ranking Schulen'!F35</f>
        <v>98.506983879721005</v>
      </c>
      <c r="G24" s="3">
        <f>'[1]Ranking Schulen'!G35</f>
        <v>94.90565328626883</v>
      </c>
      <c r="H24" s="14">
        <f>'[1]Ranking Schulen'!H35</f>
        <v>99.442753545408905</v>
      </c>
      <c r="I24" s="3">
        <f>'[1]Ranking Schulen'!I35</f>
        <v>100.75638516605837</v>
      </c>
      <c r="J24" s="3">
        <f>'[1]Ranking Schulen'!J35</f>
        <v>99.735530381177426</v>
      </c>
      <c r="K24" s="3">
        <f>'[1]Ranking Schulen'!K35</f>
        <v>100</v>
      </c>
      <c r="L24" s="3">
        <f>'[1]Ranking Schulen'!L35</f>
        <v>99.142512807977269</v>
      </c>
      <c r="M24" s="3">
        <f>'[1]Ranking Schulen'!M35</f>
        <v>105.07411613836905</v>
      </c>
      <c r="N24" s="3">
        <f>'[1]Ranking Schulen'!N35</f>
        <v>91.51616566890209</v>
      </c>
      <c r="O24" s="3">
        <f>'[1]Ranking Schulen'!O35</f>
        <v>101.4727855449169</v>
      </c>
      <c r="P24" s="3">
        <f>'[1]Ranking Schulen'!P35</f>
        <v>100.83725661666062</v>
      </c>
      <c r="Q24" s="3">
        <f>'[1]Ranking Schulen'!Q35</f>
        <v>97.871454951464727</v>
      </c>
      <c r="R24" s="3">
        <f>'[1]Ranking Schulen'!R35</f>
        <v>97.447768999293899</v>
      </c>
      <c r="S24" s="3">
        <f>'[1]Ranking Schulen'!S35</f>
        <v>100.4135706644898</v>
      </c>
      <c r="T24" s="3">
        <f>'[1]Ranking Schulen'!T35</f>
        <v>100.20172768840436</v>
      </c>
      <c r="U24" s="3">
        <f>'[1]Ranking Schulen'!U35</f>
        <v>101.4727855449169</v>
      </c>
      <c r="V24" s="3">
        <f>'[1]Ranking Schulen'!V35</f>
        <v>99.890744045244816</v>
      </c>
      <c r="X24" s="18" t="str">
        <f>HLOOKUP(Y24,$L24:$U127,ROW(L$118)-ROW(X24)+1,0)</f>
        <v>HB</v>
      </c>
      <c r="Y24" s="19">
        <f t="shared" si="15"/>
        <v>91.51616566890209</v>
      </c>
      <c r="Z24" s="18" t="str">
        <f>HLOOKUP(AA24,$L24:$U127,ROW(N$118)-ROW(Z24)+1,0)</f>
        <v>BY</v>
      </c>
      <c r="AA24" s="19">
        <f t="shared" si="16"/>
        <v>105.07411613836905</v>
      </c>
    </row>
    <row r="25" spans="1:27" ht="29" x14ac:dyDescent="0.35">
      <c r="A25" s="1" t="str">
        <f>'[1]Ranking Schulen'!A36</f>
        <v>Mathematik 4. Klasse</v>
      </c>
      <c r="B25" s="3">
        <f>'[1]Ranking Schulen'!B36</f>
        <v>94.588360968674621</v>
      </c>
      <c r="C25" s="3">
        <f>'[1]Ranking Schulen'!C36</f>
        <v>98.475553885195495</v>
      </c>
      <c r="D25" s="3">
        <f>'[1]Ranking Schulen'!D36</f>
        <v>106.03398455620831</v>
      </c>
      <c r="E25" s="3">
        <f>'[1]Ranking Schulen'!E36</f>
        <v>102.79465712577425</v>
      </c>
      <c r="F25" s="3">
        <f>'[1]Ranking Schulen'!F36</f>
        <v>101.9308364776585</v>
      </c>
      <c r="G25" s="3">
        <f>'[1]Ranking Schulen'!G36</f>
        <v>92.21285418635631</v>
      </c>
      <c r="H25" s="14">
        <f>'[1]Ranking Schulen'!H36</f>
        <v>99.392545879488253</v>
      </c>
      <c r="I25" s="3">
        <f>'[1]Ranking Schulen'!I36</f>
        <v>101.47128990010195</v>
      </c>
      <c r="J25" s="3">
        <f>'[1]Ranking Schulen'!J36</f>
        <v>99.595735508245014</v>
      </c>
      <c r="K25" s="3">
        <f>'[1]Ranking Schulen'!K36</f>
        <v>100</v>
      </c>
      <c r="L25" s="3">
        <f>'[1]Ranking Schulen'!L36</f>
        <v>101.06701582954274</v>
      </c>
      <c r="M25" s="3">
        <f>'[1]Ranking Schulen'!M36</f>
        <v>105.81802939417938</v>
      </c>
      <c r="N25" s="3">
        <f>'[1]Ranking Schulen'!N36</f>
        <v>91.349033538240562</v>
      </c>
      <c r="O25" s="3">
        <f>'[1]Ranking Schulen'!O36</f>
        <v>99.771284857369125</v>
      </c>
      <c r="P25" s="3">
        <f>'[1]Ranking Schulen'!P36</f>
        <v>100.41915034345594</v>
      </c>
      <c r="Q25" s="3">
        <f>'[1]Ranking Schulen'!Q36</f>
        <v>98.259598723166562</v>
      </c>
      <c r="R25" s="3">
        <f>'[1]Ranking Schulen'!R36</f>
        <v>96.100047102877184</v>
      </c>
      <c r="S25" s="3">
        <f>'[1]Ranking Schulen'!S36</f>
        <v>101.49892615360064</v>
      </c>
      <c r="T25" s="3">
        <f>'[1]Ranking Schulen'!T36</f>
        <v>99.339374533311258</v>
      </c>
      <c r="U25" s="3">
        <f>'[1]Ranking Schulen'!U36</f>
        <v>99.555329695340191</v>
      </c>
      <c r="V25" s="3">
        <f>'[1]Ranking Schulen'!V36</f>
        <v>99.88090013070574</v>
      </c>
      <c r="X25" s="18" t="str">
        <f>HLOOKUP(Y25,$L25:$U128,ROW(L$118)-ROW(X25)+1,0)</f>
        <v>HB</v>
      </c>
      <c r="Y25" s="19">
        <f t="shared" si="15"/>
        <v>91.349033538240562</v>
      </c>
      <c r="Z25" s="18" t="str">
        <f>HLOOKUP(AA25,$L25:$U128,ROW(N$118)-ROW(Z25)+1,0)</f>
        <v>BY</v>
      </c>
      <c r="AA25" s="19">
        <f t="shared" si="16"/>
        <v>105.81802939417938</v>
      </c>
    </row>
    <row r="26" spans="1:27" x14ac:dyDescent="0.35">
      <c r="A26" s="1" t="str">
        <f>'[1]Ranking Schulen'!A37</f>
        <v>Lesen 9. Klasse</v>
      </c>
      <c r="B26" s="3">
        <f>'[1]Ranking Schulen'!B37</f>
        <v>99.287907213776236</v>
      </c>
      <c r="C26" s="3">
        <f>'[1]Ranking Schulen'!C37</f>
        <v>100.33968589188827</v>
      </c>
      <c r="D26" s="3">
        <f>'[1]Ranking Schulen'!D37</f>
        <v>105.80893501807087</v>
      </c>
      <c r="E26" s="3">
        <f>'[1]Ranking Schulen'!E37</f>
        <v>101.60182030562272</v>
      </c>
      <c r="F26" s="3">
        <f>'[1]Ranking Schulen'!F37</f>
        <v>101.39146457000029</v>
      </c>
      <c r="G26" s="3">
        <f>'[1]Ranking Schulen'!G37</f>
        <v>94.870436765705676</v>
      </c>
      <c r="H26" s="14">
        <f>'[1]Ranking Schulen'!H37</f>
        <v>100.58968083607287</v>
      </c>
      <c r="I26" s="3">
        <f>'[1]Ranking Schulen'!I37</f>
        <v>102.23765250392162</v>
      </c>
      <c r="J26" s="3">
        <f>'[1]Ranking Schulen'!J37</f>
        <v>99.745387969864112</v>
      </c>
      <c r="K26" s="3">
        <f>'[1]Ranking Schulen'!K37</f>
        <v>100</v>
      </c>
      <c r="L26" s="3">
        <f>'[1]Ranking Schulen'!L37</f>
        <v>102.23288751248994</v>
      </c>
      <c r="M26" s="3">
        <f>'[1]Ranking Schulen'!M37</f>
        <v>104.33644486871401</v>
      </c>
      <c r="N26" s="3">
        <f>'[1]Ranking Schulen'!N37</f>
        <v>96.342926915062534</v>
      </c>
      <c r="O26" s="3">
        <f>'[1]Ranking Schulen'!O37</f>
        <v>98.025772800041793</v>
      </c>
      <c r="P26" s="3">
        <f>'[1]Ranking Schulen'!P37</f>
        <v>100.55004162751069</v>
      </c>
      <c r="Q26" s="3">
        <f>'[1]Ranking Schulen'!Q37</f>
        <v>99.708618685021051</v>
      </c>
      <c r="R26" s="3">
        <f>'[1]Ranking Schulen'!R37</f>
        <v>96.342926915062534</v>
      </c>
      <c r="S26" s="3">
        <f>'[1]Ranking Schulen'!S37</f>
        <v>98.025772800041793</v>
      </c>
      <c r="T26" s="3">
        <f>'[1]Ranking Schulen'!T37</f>
        <v>100.55004162751069</v>
      </c>
      <c r="U26" s="3">
        <f>'[1]Ranking Schulen'!U37</f>
        <v>100.12933015626587</v>
      </c>
      <c r="V26" s="3">
        <f>'[1]Ranking Schulen'!V37</f>
        <v>100.11162071719102</v>
      </c>
      <c r="X26" s="18" t="str">
        <f>HLOOKUP(Y26,$L26:$U129,ROW(L$118)-ROW(X26)+1,0)</f>
        <v>HB</v>
      </c>
      <c r="Y26" s="19">
        <f t="shared" si="15"/>
        <v>96.342926915062534</v>
      </c>
      <c r="Z26" s="18" t="str">
        <f>HLOOKUP(AA26,$L26:$U129,ROW(N$118)-ROW(Z26)+1,0)</f>
        <v>BY</v>
      </c>
      <c r="AA26" s="19">
        <f t="shared" si="16"/>
        <v>104.33644486871401</v>
      </c>
    </row>
    <row r="27" spans="1:27" ht="43.5" x14ac:dyDescent="0.35">
      <c r="A27" s="1" t="str">
        <f>'[1]Ranking Schulen'!A38</f>
        <v>Englischkompetenz (Lesen) 9. Klasse</v>
      </c>
      <c r="B27" s="3">
        <f>'[1]Ranking Schulen'!B38</f>
        <v>96.309920307935428</v>
      </c>
      <c r="C27" s="3">
        <f>'[1]Ranking Schulen'!C38</f>
        <v>99.176286983766843</v>
      </c>
      <c r="D27" s="3">
        <f>'[1]Ranking Schulen'!D38</f>
        <v>99.940651430655208</v>
      </c>
      <c r="E27" s="3">
        <f>'[1]Ranking Schulen'!E38</f>
        <v>97.456466978267983</v>
      </c>
      <c r="F27" s="3">
        <f>'[1]Ranking Schulen'!F38</f>
        <v>97.838649201712187</v>
      </c>
      <c r="G27" s="3">
        <f>'[1]Ranking Schulen'!G38</f>
        <v>97.074284754823807</v>
      </c>
      <c r="H27" s="14">
        <f>'[1]Ranking Schulen'!H38</f>
        <v>98.025262863713195</v>
      </c>
      <c r="I27" s="3">
        <f>'[1]Ranking Schulen'!I38</f>
        <v>98.299282465064721</v>
      </c>
      <c r="J27" s="3">
        <f>'[1]Ranking Schulen'!J38</f>
        <v>99.854778610936378</v>
      </c>
      <c r="K27" s="3">
        <f>'[1]Ranking Schulen'!K38</f>
        <v>100</v>
      </c>
      <c r="L27" s="3">
        <f>'[1]Ranking Schulen'!L38</f>
        <v>101.46938032443195</v>
      </c>
      <c r="M27" s="3">
        <f>'[1]Ranking Schulen'!M38</f>
        <v>103.57138255337499</v>
      </c>
      <c r="N27" s="3">
        <f>'[1]Ranking Schulen'!N38</f>
        <v>95.736646972769151</v>
      </c>
      <c r="O27" s="3">
        <f>'[1]Ranking Schulen'!O38</f>
        <v>101.66047143615407</v>
      </c>
      <c r="P27" s="3">
        <f>'[1]Ranking Schulen'!P38</f>
        <v>99.940651430655208</v>
      </c>
      <c r="Q27" s="3">
        <f>'[1]Ranking Schulen'!Q38</f>
        <v>98.794104760322639</v>
      </c>
      <c r="R27" s="3">
        <f>'[1]Ranking Schulen'!R38</f>
        <v>97.456466978267983</v>
      </c>
      <c r="S27" s="3">
        <f>'[1]Ranking Schulen'!S38</f>
        <v>100.89610698926568</v>
      </c>
      <c r="T27" s="3">
        <f>'[1]Ranking Schulen'!T38</f>
        <v>91.532642514883065</v>
      </c>
      <c r="U27" s="3">
        <f>'[1]Ranking Schulen'!U38</f>
        <v>99.940651430655208</v>
      </c>
      <c r="V27" s="3">
        <f>'[1]Ranking Schulen'!V38</f>
        <v>99.626201901211459</v>
      </c>
      <c r="X27" s="18" t="str">
        <f t="shared" ref="X27" si="17">HLOOKUP(Y27,$L27:$U128,ROW(L$118)-ROW(X27)+1,0)</f>
        <v>SL</v>
      </c>
      <c r="Y27" s="19">
        <f t="shared" si="15"/>
        <v>91.532642514883065</v>
      </c>
      <c r="Z27" s="18" t="str">
        <f t="shared" ref="Z27" si="18">HLOOKUP(AA27,$L27:$U128,ROW(N$118)-ROW(Z27)+1,0)</f>
        <v>BY</v>
      </c>
      <c r="AA27" s="19">
        <f t="shared" si="16"/>
        <v>103.57138255337499</v>
      </c>
    </row>
    <row r="28" spans="1:27" x14ac:dyDescent="0.35">
      <c r="X28" s="11"/>
      <c r="Y28" s="11"/>
      <c r="Z28" s="11"/>
      <c r="AA28" s="11"/>
    </row>
    <row r="29" spans="1:27" x14ac:dyDescent="0.35">
      <c r="A29" s="4" t="s">
        <v>841</v>
      </c>
      <c r="X29" s="11"/>
      <c r="Y29" s="11"/>
      <c r="Z29" s="11"/>
      <c r="AA29" s="11"/>
    </row>
    <row r="30" spans="1:27" x14ac:dyDescent="0.35">
      <c r="A30" t="str">
        <f>[1]Schulabgänger!A58</f>
        <v>Ohne Hauptschulabschluss</v>
      </c>
      <c r="X30" s="11"/>
      <c r="Y30" s="11"/>
      <c r="Z30" s="11"/>
      <c r="AA30" s="11"/>
    </row>
    <row r="31" spans="1:27" x14ac:dyDescent="0.35">
      <c r="A31" t="str">
        <f>[1]Schulabgänger!A59</f>
        <v>2017/18</v>
      </c>
      <c r="B31" s="3">
        <f>[1]Schulabgänger!B59</f>
        <v>7.5002303510550083</v>
      </c>
      <c r="C31" s="3">
        <f>[1]Schulabgänger!C59</f>
        <v>8.818967427431863</v>
      </c>
      <c r="D31" s="3">
        <f>[1]Schulabgänger!D59</f>
        <v>8.5789576420066371</v>
      </c>
      <c r="E31" s="3">
        <f>[1]Schulabgänger!E59</f>
        <v>11.077943615257048</v>
      </c>
      <c r="F31" s="3">
        <f>[1]Schulabgänger!F59</f>
        <v>9.2281401310168043</v>
      </c>
      <c r="G31" s="3">
        <f>[1]Schulabgänger!G59</f>
        <v>9.564964070693339</v>
      </c>
      <c r="H31" s="14">
        <f>[1]Schulabgänger!H59</f>
        <v>9.0837747694722388</v>
      </c>
      <c r="I31" s="3">
        <f>[1]Schulabgänger!I59</f>
        <v>8.9374975400480192</v>
      </c>
      <c r="J31" s="3">
        <f>[1]Schulabgänger!J59</f>
        <v>6.2648126776817641</v>
      </c>
      <c r="K31" s="3">
        <f>[1]Schulabgänger!K59</f>
        <v>6.1148009404896078</v>
      </c>
      <c r="L31" s="3">
        <f>[1]Schulabgänger!L59</f>
        <v>6.4061563983226586</v>
      </c>
      <c r="M31" s="3">
        <f>[1]Schulabgänger!M59</f>
        <v>5.5248783468586291</v>
      </c>
      <c r="N31" s="3">
        <f>[1]Schulabgänger!N59</f>
        <v>7.8925272879932828</v>
      </c>
      <c r="O31" s="3">
        <f>[1]Schulabgänger!O59</f>
        <v>6.282237032744133</v>
      </c>
      <c r="P31" s="3">
        <f>[1]Schulabgänger!P59</f>
        <v>4.8577835858219194</v>
      </c>
      <c r="Q31" s="3">
        <f>[1]Schulabgänger!Q59</f>
        <v>6.282302729773404</v>
      </c>
      <c r="R31" s="3">
        <f>[1]Schulabgänger!R59</f>
        <v>6.0899163838941215</v>
      </c>
      <c r="S31" s="3">
        <f>[1]Schulabgänger!S59</f>
        <v>6.7293881068658425</v>
      </c>
      <c r="T31" s="3">
        <f>[1]Schulabgänger!T59</f>
        <v>7.0834683079581042</v>
      </c>
      <c r="U31" s="3">
        <f>[1]Schulabgänger!U59</f>
        <v>8.3823127392017494</v>
      </c>
      <c r="V31" s="3">
        <f>[1]Schulabgänger!V59</f>
        <v>6.5992504013947855</v>
      </c>
      <c r="X31" s="18" t="str">
        <f t="shared" ref="X31" si="19">HLOOKUP(Y31,$L31:$U135,ROW(L$118)-ROW(X31)+1,0)</f>
        <v>HE</v>
      </c>
      <c r="Y31" s="19">
        <f t="shared" ref="Y31" si="20">MIN(L31:U31)</f>
        <v>4.8577835858219194</v>
      </c>
      <c r="Z31" s="18" t="str">
        <f t="shared" ref="Z31" si="21">HLOOKUP(AA31,$L31:$U135,ROW(N$118)-ROW(Z31)+1,0)</f>
        <v>SH</v>
      </c>
      <c r="AA31" s="19">
        <f t="shared" ref="AA31" si="22">MAX(L31:U31)</f>
        <v>8.3823127392017494</v>
      </c>
    </row>
    <row r="32" spans="1:27" x14ac:dyDescent="0.35">
      <c r="A32" t="str">
        <f>[1]Schulabgänger!A60</f>
        <v>2018/19</v>
      </c>
      <c r="B32" s="3">
        <f>[1]Schulabgänger!B60</f>
        <v>7.4674864034050605</v>
      </c>
      <c r="C32" s="3">
        <f>[1]Schulabgänger!C60</f>
        <v>9.1712210825784233</v>
      </c>
      <c r="D32" s="3">
        <f>[1]Schulabgänger!D60</f>
        <v>8.5355859547374386</v>
      </c>
      <c r="E32" s="3">
        <f>[1]Schulabgänger!E60</f>
        <v>11.00446797948039</v>
      </c>
      <c r="F32" s="3">
        <f>[1]Schulabgänger!F60</f>
        <v>8.9077470572132498</v>
      </c>
      <c r="G32" s="3">
        <f>[1]Schulabgänger!G60</f>
        <v>8.6185975220334647</v>
      </c>
      <c r="H32" s="14">
        <f>[1]Schulabgänger!H60</f>
        <v>8.8346847048634434</v>
      </c>
      <c r="I32" s="3">
        <f>[1]Schulabgänger!I60</f>
        <v>8.9006255968505776</v>
      </c>
      <c r="J32" s="3">
        <f>[1]Schulabgänger!J60</f>
        <v>6.2584593614068362</v>
      </c>
      <c r="K32" s="3">
        <f>[1]Schulabgänger!K60</f>
        <v>6.1476288659793816</v>
      </c>
      <c r="L32" s="3">
        <f>[1]Schulabgänger!L60</f>
        <v>5.9043053205489757</v>
      </c>
      <c r="M32" s="3">
        <f>[1]Schulabgänger!M60</f>
        <v>5.3730883315998303</v>
      </c>
      <c r="N32" s="3">
        <f>[1]Schulabgänger!N60</f>
        <v>9.2841847659834809</v>
      </c>
      <c r="O32" s="3">
        <f>[1]Schulabgänger!O60</f>
        <v>5.9004524886877832</v>
      </c>
      <c r="P32" s="3">
        <f>[1]Schulabgänger!P60</f>
        <v>5.0702067058647167</v>
      </c>
      <c r="Q32" s="3">
        <f>[1]Schulabgänger!Q60</f>
        <v>6.7648636176554966</v>
      </c>
      <c r="R32" s="3">
        <f>[1]Schulabgänger!R60</f>
        <v>6.0378735012370743</v>
      </c>
      <c r="S32" s="3">
        <f>[1]Schulabgänger!S60</f>
        <v>7.3426833809110095</v>
      </c>
      <c r="T32" s="3">
        <f>[1]Schulabgänger!T60</f>
        <v>7.1928635953026188</v>
      </c>
      <c r="U32" s="3">
        <f>[1]Schulabgänger!U60</f>
        <v>9.193781385430281</v>
      </c>
      <c r="V32" s="3">
        <f>[1]Schulabgänger!V60</f>
        <v>6.5970457522542709</v>
      </c>
      <c r="X32" s="18" t="str">
        <f>HLOOKUP(Y32,$L32:$U136,ROW(L$118)-ROW(X32)+1,0)</f>
        <v>HE</v>
      </c>
      <c r="Y32" s="19">
        <f t="shared" ref="Y32:Y37" si="23">MIN(L32:U32)</f>
        <v>5.0702067058647167</v>
      </c>
      <c r="Z32" s="18" t="str">
        <f>HLOOKUP(AA32,$L32:$U136,ROW(N$118)-ROW(Z32)+1,0)</f>
        <v>HB</v>
      </c>
      <c r="AA32" s="19">
        <f t="shared" ref="AA32:AA37" si="24">MAX(L32:U32)</f>
        <v>9.2841847659834809</v>
      </c>
    </row>
    <row r="33" spans="1:27" x14ac:dyDescent="0.35">
      <c r="A33" t="str">
        <f>[1]Schulabgänger!A61</f>
        <v>2019/20</v>
      </c>
      <c r="B33" s="3">
        <f>[1]Schulabgänger!B61</f>
        <v>5.4698051321628398</v>
      </c>
      <c r="C33" s="3">
        <f>[1]Schulabgänger!C61</f>
        <v>7.1640162145307134</v>
      </c>
      <c r="D33" s="3">
        <f>[1]Schulabgänger!D61</f>
        <v>7.7756310771862029</v>
      </c>
      <c r="E33" s="3">
        <f>[1]Schulabgänger!E61</f>
        <v>9.8516419403233879</v>
      </c>
      <c r="F33" s="3">
        <f>[1]Schulabgänger!F61</f>
        <v>7.4421263218062306</v>
      </c>
      <c r="G33" s="3">
        <f>[1]Schulabgänger!G61</f>
        <v>6.6271919836028248</v>
      </c>
      <c r="H33" s="14">
        <f>[1]Schulabgänger!H61</f>
        <v>7.3232746151855181</v>
      </c>
      <c r="I33" s="3">
        <f>[1]Schulabgänger!I61</f>
        <v>7.535900621118012</v>
      </c>
      <c r="J33" s="3">
        <f>[1]Schulabgänger!J61</f>
        <v>5.7735874046501028</v>
      </c>
      <c r="K33" s="3">
        <f>[1]Schulabgänger!K61</f>
        <v>5.7311722617211629</v>
      </c>
      <c r="L33" s="3">
        <f>[1]Schulabgänger!L61</f>
        <v>5.4138529808990938</v>
      </c>
      <c r="M33" s="3">
        <f>[1]Schulabgänger!M61</f>
        <v>4.946873367009232</v>
      </c>
      <c r="N33" s="3">
        <f>[1]Schulabgänger!N61</f>
        <v>8.3018339633207336</v>
      </c>
      <c r="O33" s="3">
        <f>[1]Schulabgänger!O61</f>
        <v>6.6563559574088398</v>
      </c>
      <c r="P33" s="3">
        <f>[1]Schulabgänger!P61</f>
        <v>4.3046803922229335</v>
      </c>
      <c r="Q33" s="3">
        <f>[1]Schulabgänger!Q61</f>
        <v>8.0449344125034887</v>
      </c>
      <c r="R33" s="3">
        <f>[1]Schulabgänger!R61</f>
        <v>5.39954280756203</v>
      </c>
      <c r="S33" s="3">
        <f>[1]Schulabgänger!S61</f>
        <v>6.5437714468119061</v>
      </c>
      <c r="T33" s="3">
        <f>[1]Schulabgänger!T61</f>
        <v>6.2371487320082251</v>
      </c>
      <c r="U33" s="3">
        <f>[1]Schulabgänger!U61</f>
        <v>8.276237085372486</v>
      </c>
      <c r="V33" s="3">
        <f>[1]Schulabgänger!V61</f>
        <v>6.0100487503066891</v>
      </c>
      <c r="X33" s="18" t="str">
        <f>HLOOKUP(Y33,$L33:$U137,ROW(L$118)-ROW(X33)+1,0)</f>
        <v>HE</v>
      </c>
      <c r="Y33" s="19">
        <f t="shared" si="23"/>
        <v>4.3046803922229335</v>
      </c>
      <c r="Z33" s="18" t="str">
        <f>HLOOKUP(AA33,$L33:$U137,ROW(N$118)-ROW(Z33)+1,0)</f>
        <v>HB</v>
      </c>
      <c r="AA33" s="19">
        <f t="shared" si="24"/>
        <v>8.3018339633207336</v>
      </c>
    </row>
    <row r="34" spans="1:27" x14ac:dyDescent="0.35">
      <c r="A34" t="str">
        <f>[1]Schulabgänger!A62</f>
        <v>2020/21</v>
      </c>
      <c r="B34" s="3">
        <f>[1]Schulabgänger!B62</f>
        <v>6.3592277427029016</v>
      </c>
      <c r="C34" s="3">
        <f>[1]Schulabgänger!C62</f>
        <v>8.0566589222813452</v>
      </c>
      <c r="D34" s="3">
        <f>[1]Schulabgänger!D62</f>
        <v>8.6782252050708433</v>
      </c>
      <c r="E34" s="3">
        <f>[1]Schulabgänger!E62</f>
        <v>9.4040182340030398</v>
      </c>
      <c r="F34" s="3">
        <f>[1]Schulabgänger!F62</f>
        <v>8.2919591394167664</v>
      </c>
      <c r="G34" s="3">
        <f>[1]Schulabgänger!G62</f>
        <v>6.3365332826410672</v>
      </c>
      <c r="H34" s="14">
        <f>[1]Schulabgänger!H62</f>
        <v>7.7339094159713948</v>
      </c>
      <c r="I34" s="3">
        <f>[1]Schulabgänger!I62</f>
        <v>8.1634640669283289</v>
      </c>
      <c r="J34" s="3">
        <f>[1]Schulabgänger!J62</f>
        <v>5.8763602268321922</v>
      </c>
      <c r="K34" s="3">
        <f>[1]Schulabgänger!K62</f>
        <v>5.8534492413451513</v>
      </c>
      <c r="L34" s="3">
        <f>[1]Schulabgänger!L62</f>
        <v>6.2279329160648373</v>
      </c>
      <c r="M34" s="3">
        <f>[1]Schulabgänger!M62</f>
        <v>5.1096829904183068</v>
      </c>
      <c r="N34" s="3">
        <f>[1]Schulabgänger!N62</f>
        <v>8.6993603411513849</v>
      </c>
      <c r="O34" s="3">
        <f>[1]Schulabgänger!O62</f>
        <v>5.7685264314491516</v>
      </c>
      <c r="P34" s="3">
        <f>[1]Schulabgänger!P62</f>
        <v>5.5305037460740794</v>
      </c>
      <c r="Q34" s="3">
        <f>[1]Schulabgänger!Q62</f>
        <v>6.0135993816080813</v>
      </c>
      <c r="R34" s="3">
        <f>[1]Schulabgänger!R62</f>
        <v>5.5147058823529411</v>
      </c>
      <c r="S34" s="3">
        <f>[1]Schulabgänger!S62</f>
        <v>7.1802076016545699</v>
      </c>
      <c r="T34" s="3">
        <f>[1]Schulabgänger!T62</f>
        <v>6.1067853170189101</v>
      </c>
      <c r="U34" s="3">
        <f>[1]Schulabgänger!U62</f>
        <v>7.7233119649917468</v>
      </c>
      <c r="V34" s="3">
        <f>[1]Schulabgänger!V62</f>
        <v>6.1820562854810852</v>
      </c>
      <c r="X34" s="18" t="str">
        <f>HLOOKUP(Y34,$L34:$U138,ROW(L$118)-ROW(X34)+1,0)</f>
        <v>BY</v>
      </c>
      <c r="Y34" s="19">
        <f t="shared" si="23"/>
        <v>5.1096829904183068</v>
      </c>
      <c r="Z34" s="18" t="str">
        <f>HLOOKUP(AA34,$L34:$U138,ROW(N$118)-ROW(Z34)+1,0)</f>
        <v>HB</v>
      </c>
      <c r="AA34" s="19">
        <f t="shared" si="24"/>
        <v>8.6993603411513849</v>
      </c>
    </row>
    <row r="35" spans="1:27" x14ac:dyDescent="0.35">
      <c r="A35" t="str">
        <f>[1]Schulabgänger!A63</f>
        <v>2021/22</v>
      </c>
      <c r="B35" s="3">
        <f>[1]Schulabgänger!B63</f>
        <v>7.2805038541079155</v>
      </c>
      <c r="C35" s="3">
        <f>[1]Schulabgänger!C63</f>
        <v>10.117934704444124</v>
      </c>
      <c r="D35" s="3">
        <f>[1]Schulabgänger!D63</f>
        <v>8.4444038707321525</v>
      </c>
      <c r="E35" s="3">
        <f>[1]Schulabgänger!E63</f>
        <v>11.283728536385937</v>
      </c>
      <c r="F35" s="3">
        <f>[1]Schulabgänger!F63</f>
        <v>9.3200830947167486</v>
      </c>
      <c r="G35" s="3">
        <f>[1]Schulabgänger!G63</f>
        <v>6.7474994371723538</v>
      </c>
      <c r="H35" s="14">
        <f>[1]Schulabgänger!H63</f>
        <v>8.5436792738722627</v>
      </c>
      <c r="I35" s="3">
        <f>[1]Schulabgänger!I63</f>
        <v>9.0796545105566207</v>
      </c>
      <c r="J35" s="3">
        <f>[1]Schulabgänger!J63</f>
        <v>6.434199073677374</v>
      </c>
      <c r="K35" s="3">
        <f>[1]Schulabgänger!K63</f>
        <v>6.4188368726325384</v>
      </c>
      <c r="L35" s="3">
        <f>[1]Schulabgänger!L63</f>
        <v>6.90615455253229</v>
      </c>
      <c r="M35" s="3">
        <f>[1]Schulabgänger!M63</f>
        <v>5.0937897631654554</v>
      </c>
      <c r="N35" s="3">
        <f>[1]Schulabgänger!N63</f>
        <v>9.1673919350159565</v>
      </c>
      <c r="O35" s="3">
        <f>[1]Schulabgänger!O63</f>
        <v>6.2631357713324922</v>
      </c>
      <c r="P35" s="3">
        <f>[1]Schulabgänger!P63</f>
        <v>6.3155094440010648</v>
      </c>
      <c r="Q35" s="3">
        <f>[1]Schulabgänger!Q63</f>
        <v>6.66981404254203</v>
      </c>
      <c r="R35" s="3">
        <f>[1]Schulabgänger!R63</f>
        <v>6.256181998021761</v>
      </c>
      <c r="S35" s="3">
        <f>[1]Schulabgänger!S63</f>
        <v>7.4829225214929478</v>
      </c>
      <c r="T35" s="3">
        <f>[1]Schulabgänger!T63</f>
        <v>7.4552458644912765</v>
      </c>
      <c r="U35" s="3">
        <f>[1]Schulabgänger!U63</f>
        <v>8.7627704326923066</v>
      </c>
      <c r="V35" s="3">
        <f>[1]Schulabgänger!V63</f>
        <v>6.7924685246246801</v>
      </c>
      <c r="X35" s="18" t="str">
        <f>HLOOKUP(Y35,$L35:$U139,ROW(L$118)-ROW(X35)+1,0)</f>
        <v>BY</v>
      </c>
      <c r="Y35" s="19">
        <f t="shared" si="23"/>
        <v>5.0937897631654554</v>
      </c>
      <c r="Z35" s="18" t="str">
        <f>HLOOKUP(AA35,$L35:$U139,ROW(N$118)-ROW(Z35)+1,0)</f>
        <v>HB</v>
      </c>
      <c r="AA35" s="19">
        <f t="shared" si="24"/>
        <v>9.1673919350159565</v>
      </c>
    </row>
    <row r="36" spans="1:27" x14ac:dyDescent="0.35">
      <c r="A36" t="str">
        <f>[1]Schulabgänger!A64</f>
        <v>2022/23</v>
      </c>
      <c r="B36" s="3">
        <f>[1]Schulabgänger!B64</f>
        <v>7.6850478630173926</v>
      </c>
      <c r="C36" s="3">
        <f>[1]Schulabgänger!C64</f>
        <v>9.8766302432146631</v>
      </c>
      <c r="D36" s="3">
        <f>[1]Schulabgänger!D64</f>
        <v>8.4585777126099693</v>
      </c>
      <c r="E36" s="3">
        <f>[1]Schulabgänger!E64</f>
        <v>12.466124661246612</v>
      </c>
      <c r="F36" s="3">
        <f>[1]Schulabgänger!F64</f>
        <v>10.002694691457828</v>
      </c>
      <c r="G36" s="3">
        <f>[1]Schulabgänger!G64</f>
        <v>7.7537162782161868</v>
      </c>
      <c r="H36" s="14">
        <f>[1]Schulabgänger!H64</f>
        <v>9.0613329503016367</v>
      </c>
      <c r="I36" s="3">
        <f>[1]Schulabgänger!I64</f>
        <v>9.4625795431081414</v>
      </c>
      <c r="J36" s="3">
        <f>[1]Schulabgänger!J64</f>
        <v>6.7506365803245263</v>
      </c>
      <c r="K36" s="3">
        <f>[1]Schulabgänger!K64</f>
        <v>6.6996484670770213</v>
      </c>
      <c r="L36" s="3">
        <f>[1]Schulabgänger!L64</f>
        <v>6.8879709351515457</v>
      </c>
      <c r="M36" s="3">
        <f>[1]Schulabgänger!M64</f>
        <v>5.2908150339563429</v>
      </c>
      <c r="N36" s="3">
        <f>[1]Schulabgänger!N64</f>
        <v>9.3360711841204669</v>
      </c>
      <c r="O36" s="3">
        <f>[1]Schulabgänger!O64</f>
        <v>6.2755071863725087</v>
      </c>
      <c r="P36" s="3">
        <f>[1]Schulabgänger!P64</f>
        <v>5.8895603940723573</v>
      </c>
      <c r="Q36" s="3">
        <f>[1]Schulabgänger!Q64</f>
        <v>7.6698890175516201</v>
      </c>
      <c r="R36" s="3">
        <f>[1]Schulabgänger!R64</f>
        <v>6.4380133819289558</v>
      </c>
      <c r="S36" s="3">
        <f>[1]Schulabgänger!S64</f>
        <v>8.4750957854406135</v>
      </c>
      <c r="T36" s="3">
        <f>[1]Schulabgänger!T64</f>
        <v>8.8717252896357373</v>
      </c>
      <c r="U36" s="3">
        <f>[1]Schulabgänger!U64</f>
        <v>9.4917958067456709</v>
      </c>
      <c r="V36" s="3">
        <f>[1]Schulabgänger!V64</f>
        <v>7.1199338465254725</v>
      </c>
      <c r="X36" s="18" t="str">
        <f>HLOOKUP(Y36,$L36:$U140,ROW(L$118)-ROW(X36)+1,0)</f>
        <v>BY</v>
      </c>
      <c r="Y36" s="19">
        <f t="shared" si="23"/>
        <v>5.2908150339563429</v>
      </c>
      <c r="Z36" s="18" t="str">
        <f>HLOOKUP(AA36,$L36:$U140,ROW(N$118)-ROW(Z36)+1,0)</f>
        <v>SH</v>
      </c>
      <c r="AA36" s="19">
        <f t="shared" si="24"/>
        <v>9.4917958067456709</v>
      </c>
    </row>
    <row r="37" spans="1:27" x14ac:dyDescent="0.35">
      <c r="A37" t="str">
        <f>[1]Schulabgänger!A65</f>
        <v>2023/24</v>
      </c>
      <c r="B37" s="3">
        <f>[1]Schulabgänger!B65</f>
        <v>8.525459529908769</v>
      </c>
      <c r="C37" s="3">
        <f>[1]Schulabgänger!C65</f>
        <v>9.9612266478674663</v>
      </c>
      <c r="D37" s="3">
        <f>[1]Schulabgänger!D65</f>
        <v>9.3933284457477999</v>
      </c>
      <c r="E37" s="3">
        <f>[1]Schulabgänger!E65</f>
        <v>14.426908974972102</v>
      </c>
      <c r="F37" s="3">
        <f>[1]Schulabgänger!F65</f>
        <v>10.288331985987604</v>
      </c>
      <c r="G37" s="3">
        <f>[1]Schulabgänger!G65</f>
        <v>9.7663179788340369</v>
      </c>
      <c r="H37" s="14">
        <f>[1]Schulabgänger!H65</f>
        <v>10.199655271473715</v>
      </c>
      <c r="I37" s="3">
        <f>[1]Schulabgänger!I65</f>
        <v>10.33262628348319</v>
      </c>
      <c r="J37" s="3">
        <f>[1]Schulabgänger!J65</f>
        <v>7.5497464775395526</v>
      </c>
      <c r="K37" s="3">
        <f>[1]Schulabgänger!K65</f>
        <v>7.4370746739263947</v>
      </c>
      <c r="L37" s="3">
        <f>[1]Schulabgänger!L65</f>
        <v>7.496142935350619</v>
      </c>
      <c r="M37" s="3">
        <f>[1]Schulabgänger!M65</f>
        <v>6.048396982748053</v>
      </c>
      <c r="N37" s="3">
        <f>[1]Schulabgänger!N65</f>
        <v>9.979466119096509</v>
      </c>
      <c r="O37" s="3">
        <f>[1]Schulabgänger!O65</f>
        <v>6.5653279706630387</v>
      </c>
      <c r="P37" s="3">
        <f>[1]Schulabgänger!P65</f>
        <v>6.1279907277092471</v>
      </c>
      <c r="Q37" s="3">
        <f>[1]Schulabgänger!Q65</f>
        <v>8.9553598147256661</v>
      </c>
      <c r="R37" s="3">
        <f>[1]Schulabgänger!R65</f>
        <v>7.3328618832617103</v>
      </c>
      <c r="S37" s="3">
        <f>[1]Schulabgänger!S65</f>
        <v>8.6206896551724146</v>
      </c>
      <c r="T37" s="3">
        <f>[1]Schulabgänger!T65</f>
        <v>9.5084020457154796</v>
      </c>
      <c r="U37" s="3">
        <f>[1]Schulabgänger!U65</f>
        <v>10.304618656943179</v>
      </c>
      <c r="V37" s="3">
        <f>[1]Schulabgänger!V65</f>
        <v>7.9287035273758564</v>
      </c>
      <c r="X37" s="18" t="str">
        <f t="shared" ref="X37" si="25">HLOOKUP(Y37,$L37:$U138,ROW(L$118)-ROW(X37)+1,0)</f>
        <v>BY</v>
      </c>
      <c r="Y37" s="19">
        <f t="shared" si="23"/>
        <v>6.048396982748053</v>
      </c>
      <c r="Z37" s="18" t="str">
        <f t="shared" ref="Z37" si="26">HLOOKUP(AA37,$L37:$U138,ROW(N$118)-ROW(Z37)+1,0)</f>
        <v>SH</v>
      </c>
      <c r="AA37" s="19">
        <f t="shared" si="24"/>
        <v>10.304618656943179</v>
      </c>
    </row>
    <row r="38" spans="1:27" x14ac:dyDescent="0.35">
      <c r="A38" t="s">
        <v>899</v>
      </c>
      <c r="B38" s="3"/>
      <c r="C38" s="3"/>
      <c r="D38" s="3"/>
      <c r="E38" s="3"/>
      <c r="F38" s="3"/>
      <c r="G38" s="3"/>
      <c r="H38" s="14"/>
      <c r="I38" s="3"/>
      <c r="J38" s="3"/>
      <c r="K38" s="3"/>
      <c r="L38" s="3"/>
      <c r="M38" s="3"/>
      <c r="N38" s="3"/>
      <c r="O38" s="3"/>
      <c r="P38" s="3"/>
      <c r="Q38" s="3"/>
      <c r="R38" s="3"/>
      <c r="S38" s="3"/>
      <c r="T38" s="3"/>
      <c r="U38" s="3"/>
      <c r="V38" s="3"/>
      <c r="X38" s="18"/>
      <c r="Y38" s="19"/>
      <c r="Z38" s="18"/>
      <c r="AA38" s="19"/>
    </row>
    <row r="39" spans="1:27" x14ac:dyDescent="0.35">
      <c r="A39" t="str">
        <f>[1]Schulabgänger!A67</f>
        <v>Hauptschulabschluss</v>
      </c>
      <c r="B39" s="3"/>
      <c r="C39" s="3"/>
      <c r="D39" s="3"/>
      <c r="E39" s="3"/>
      <c r="F39" s="3"/>
      <c r="G39" s="3"/>
      <c r="H39" s="14"/>
      <c r="I39" s="3"/>
      <c r="J39" s="3"/>
      <c r="K39" s="3"/>
      <c r="L39" s="3"/>
      <c r="M39" s="3"/>
      <c r="N39" s="3"/>
      <c r="O39" s="3"/>
      <c r="P39" s="3"/>
      <c r="Q39" s="3"/>
      <c r="R39" s="3"/>
      <c r="S39" s="3"/>
      <c r="T39" s="3"/>
      <c r="U39" s="3"/>
      <c r="V39" s="3"/>
      <c r="X39" s="11"/>
      <c r="Y39" s="11"/>
      <c r="Z39" s="11"/>
      <c r="AA39" s="11"/>
    </row>
    <row r="40" spans="1:27" x14ac:dyDescent="0.35">
      <c r="A40" t="str">
        <f>[1]Schulabgänger!A68</f>
        <v>2017/18</v>
      </c>
      <c r="B40" s="3">
        <f>[1]Schulabgänger!B68</f>
        <v>12.996406523541879</v>
      </c>
      <c r="C40" s="3">
        <f>[1]Schulabgänger!C68</f>
        <v>14.01137454760322</v>
      </c>
      <c r="D40" s="3">
        <f>[1]Schulabgänger!D68</f>
        <v>9.5126553451753519</v>
      </c>
      <c r="E40" s="3">
        <f>[1]Schulabgänger!E68</f>
        <v>11.177446102819237</v>
      </c>
      <c r="F40" s="3">
        <f>[1]Schulabgänger!F68</f>
        <v>14.867559099971517</v>
      </c>
      <c r="G40" s="3">
        <f>[1]Schulabgänger!G68</f>
        <v>14.67598886515181</v>
      </c>
      <c r="H40" s="14">
        <f>[1]Schulabgänger!H68</f>
        <v>12.683177132853412</v>
      </c>
      <c r="I40" s="3">
        <f>[1]Schulabgänger!I68</f>
        <v>12.07738024953753</v>
      </c>
      <c r="J40" s="3">
        <f>[1]Schulabgänger!J68</f>
        <v>17.063219523179555</v>
      </c>
      <c r="K40" s="3">
        <f>[1]Schulabgänger!K68</f>
        <v>17.171733520097227</v>
      </c>
      <c r="L40" s="3">
        <f>[1]Schulabgänger!L68</f>
        <v>16.121837703331643</v>
      </c>
      <c r="M40" s="3">
        <f>[1]Schulabgänger!M68</f>
        <v>20.778282026633281</v>
      </c>
      <c r="N40" s="3">
        <f>[1]Schulabgänger!N68</f>
        <v>19.143576826196472</v>
      </c>
      <c r="O40" s="3">
        <f>[1]Schulabgänger!O68</f>
        <v>18.186033033903218</v>
      </c>
      <c r="P40" s="3">
        <f>[1]Schulabgänger!P68</f>
        <v>18.367939596340932</v>
      </c>
      <c r="Q40" s="3">
        <f>[1]Schulabgänger!Q68</f>
        <v>14.205183238969274</v>
      </c>
      <c r="R40" s="3">
        <f>[1]Schulabgänger!R68</f>
        <v>14.951003710398631</v>
      </c>
      <c r="S40" s="3">
        <f>[1]Schulabgänger!S68</f>
        <v>18.431006415780907</v>
      </c>
      <c r="T40" s="3">
        <f>[1]Schulabgänger!T68</f>
        <v>27.912752402548318</v>
      </c>
      <c r="U40" s="3">
        <f>[1]Schulabgänger!U68</f>
        <v>18.29209950792783</v>
      </c>
      <c r="V40" s="3">
        <f>[1]Schulabgänger!V68</f>
        <v>16.439332748889392</v>
      </c>
      <c r="X40" s="18" t="str">
        <f t="shared" ref="X40:X45" si="27">HLOOKUP(Y40,$L40:$U142,ROW(L$118)-ROW(X40)+1,0)</f>
        <v>NI</v>
      </c>
      <c r="Y40" s="19">
        <f t="shared" ref="Y40:Y46" si="28">MIN(L40:U40)</f>
        <v>14.205183238969274</v>
      </c>
      <c r="Z40" s="18" t="str">
        <f t="shared" ref="Z40:Z45" si="29">HLOOKUP(AA40,$L40:$U142,ROW(N$118)-ROW(Z40)+1,0)</f>
        <v>SL</v>
      </c>
      <c r="AA40" s="19">
        <f t="shared" ref="AA40:AA46" si="30">MAX(L40:U40)</f>
        <v>27.912752402548318</v>
      </c>
    </row>
    <row r="41" spans="1:27" x14ac:dyDescent="0.35">
      <c r="A41" t="str">
        <f>[1]Schulabgänger!A69</f>
        <v>2018/19</v>
      </c>
      <c r="B41" s="3">
        <f>[1]Schulabgänger!B69</f>
        <v>13.610782690943484</v>
      </c>
      <c r="C41" s="3">
        <f>[1]Schulabgänger!C69</f>
        <v>13.446133113723141</v>
      </c>
      <c r="D41" s="3">
        <f>[1]Schulabgänger!D69</f>
        <v>9.8468133392170465</v>
      </c>
      <c r="E41" s="3">
        <f>[1]Schulabgänger!E69</f>
        <v>11.98080423630647</v>
      </c>
      <c r="F41" s="3">
        <f>[1]Schulabgänger!F69</f>
        <v>14.426498768135779</v>
      </c>
      <c r="G41" s="3">
        <f>[1]Schulabgänger!G69</f>
        <v>15.538382935240772</v>
      </c>
      <c r="H41" s="14">
        <f>[1]Schulabgänger!H69</f>
        <v>13.044095029043291</v>
      </c>
      <c r="I41" s="3">
        <f>[1]Schulabgänger!I69</f>
        <v>12.282941279647638</v>
      </c>
      <c r="J41" s="3">
        <f>[1]Schulabgänger!J69</f>
        <v>17.16750860437903</v>
      </c>
      <c r="K41" s="3">
        <f>[1]Schulabgänger!K69</f>
        <v>17.244011246485474</v>
      </c>
      <c r="L41" s="3">
        <f>[1]Schulabgänger!L69</f>
        <v>16.065989847715738</v>
      </c>
      <c r="M41" s="3">
        <f>[1]Schulabgänger!M69</f>
        <v>20.654108401710388</v>
      </c>
      <c r="N41" s="3">
        <f>[1]Schulabgänger!N69</f>
        <v>20.969715509330069</v>
      </c>
      <c r="O41" s="3">
        <f>[1]Schulabgänger!O69</f>
        <v>18.099547511312217</v>
      </c>
      <c r="P41" s="3">
        <f>[1]Schulabgänger!P69</f>
        <v>17.43091760081283</v>
      </c>
      <c r="Q41" s="3">
        <f>[1]Schulabgänger!Q69</f>
        <v>13.974980980057122</v>
      </c>
      <c r="R41" s="3">
        <f>[1]Schulabgänger!R69</f>
        <v>15.991562519824907</v>
      </c>
      <c r="S41" s="3">
        <f>[1]Schulabgänger!S69</f>
        <v>18.150676430433162</v>
      </c>
      <c r="T41" s="3">
        <f>[1]Schulabgänger!T69</f>
        <v>27.292231255645888</v>
      </c>
      <c r="U41" s="3">
        <f>[1]Schulabgänger!U69</f>
        <v>17.465776982871294</v>
      </c>
      <c r="V41" s="3">
        <f>[1]Schulabgänger!V69</f>
        <v>16.541564634939743</v>
      </c>
      <c r="X41" s="18" t="str">
        <f t="shared" si="27"/>
        <v>NI</v>
      </c>
      <c r="Y41" s="19">
        <f t="shared" si="28"/>
        <v>13.974980980057122</v>
      </c>
      <c r="Z41" s="18" t="str">
        <f t="shared" si="29"/>
        <v>SL</v>
      </c>
      <c r="AA41" s="19">
        <f t="shared" si="30"/>
        <v>27.292231255645888</v>
      </c>
    </row>
    <row r="42" spans="1:27" x14ac:dyDescent="0.35">
      <c r="A42" t="str">
        <f>[1]Schulabgänger!A70</f>
        <v>2019/20</v>
      </c>
      <c r="B42" s="3">
        <f>[1]Schulabgänger!B70</f>
        <v>14.745321242523634</v>
      </c>
      <c r="C42" s="3">
        <f>[1]Schulabgänger!C70</f>
        <v>10.82008107265357</v>
      </c>
      <c r="D42" s="3">
        <f>[1]Schulabgänger!D70</f>
        <v>9.2294048712507522</v>
      </c>
      <c r="E42" s="3">
        <f>[1]Schulabgänger!E70</f>
        <v>11.468578096349392</v>
      </c>
      <c r="F42" s="3">
        <f>[1]Schulabgänger!F70</f>
        <v>14.558445270077163</v>
      </c>
      <c r="G42" s="3">
        <f>[1]Schulabgänger!G70</f>
        <v>13.996160978625111</v>
      </c>
      <c r="H42" s="14">
        <f>[1]Schulabgänger!H70</f>
        <v>12.387143922900078</v>
      </c>
      <c r="I42" s="3">
        <f>[1]Schulabgänger!I70</f>
        <v>11.895652173913044</v>
      </c>
      <c r="J42" s="3">
        <f>[1]Schulabgänger!J70</f>
        <v>17.205256584205912</v>
      </c>
      <c r="K42" s="3">
        <f>[1]Schulabgänger!K70</f>
        <v>17.364714783165368</v>
      </c>
      <c r="L42" s="3">
        <f>[1]Schulabgänger!L70</f>
        <v>16.832915300019295</v>
      </c>
      <c r="M42" s="3">
        <f>[1]Schulabgänger!M70</f>
        <v>20.088585861099361</v>
      </c>
      <c r="N42" s="3">
        <f>[1]Schulabgänger!N70</f>
        <v>21.167576648467033</v>
      </c>
      <c r="O42" s="3">
        <f>[1]Schulabgänger!O70</f>
        <v>17.76217952531081</v>
      </c>
      <c r="P42" s="3">
        <f>[1]Schulabgänger!P70</f>
        <v>17.410789500286416</v>
      </c>
      <c r="Q42" s="3">
        <f>[1]Schulabgänger!Q70</f>
        <v>18.430784259000838</v>
      </c>
      <c r="R42" s="3">
        <f>[1]Schulabgänger!R70</f>
        <v>14.728604561912867</v>
      </c>
      <c r="S42" s="3">
        <f>[1]Schulabgänger!S70</f>
        <v>16.830260952836966</v>
      </c>
      <c r="T42" s="3">
        <f>[1]Schulabgänger!T70</f>
        <v>28.923920493488691</v>
      </c>
      <c r="U42" s="3">
        <f>[1]Schulabgänger!U70</f>
        <v>18.158419430850099</v>
      </c>
      <c r="V42" s="3">
        <f>[1]Schulabgänger!V70</f>
        <v>16.492831464749369</v>
      </c>
      <c r="X42" s="18" t="str">
        <f t="shared" si="27"/>
        <v>NW</v>
      </c>
      <c r="Y42" s="19">
        <f t="shared" si="28"/>
        <v>14.728604561912867</v>
      </c>
      <c r="Z42" s="18" t="str">
        <f t="shared" si="29"/>
        <v>SL</v>
      </c>
      <c r="AA42" s="19">
        <f t="shared" si="30"/>
        <v>28.923920493488691</v>
      </c>
    </row>
    <row r="43" spans="1:27" x14ac:dyDescent="0.35">
      <c r="A43" t="str">
        <f>[1]Schulabgänger!A71</f>
        <v>2020/21</v>
      </c>
      <c r="B43" s="3">
        <f>[1]Schulabgänger!B71</f>
        <v>15.390246134138529</v>
      </c>
      <c r="C43" s="3">
        <f>[1]Schulabgänger!C71</f>
        <v>12.366034624896951</v>
      </c>
      <c r="D43" s="3">
        <f>[1]Schulabgänger!D71</f>
        <v>8.8988317176236631</v>
      </c>
      <c r="E43" s="3">
        <f>[1]Schulabgänger!E71</f>
        <v>12.966402161067025</v>
      </c>
      <c r="F43" s="3">
        <f>[1]Schulabgänger!F71</f>
        <v>14.421046624436453</v>
      </c>
      <c r="G43" s="3">
        <f>[1]Schulabgänger!G71</f>
        <v>13.313056426828881</v>
      </c>
      <c r="H43" s="14">
        <f>[1]Schulabgänger!H71</f>
        <v>12.597586412395708</v>
      </c>
      <c r="I43" s="3">
        <f>[1]Schulabgänger!I71</f>
        <v>12.3776503014307</v>
      </c>
      <c r="J43" s="3">
        <f>[1]Schulabgänger!J71</f>
        <v>16.464416976953153</v>
      </c>
      <c r="K43" s="3">
        <f>[1]Schulabgänger!K71</f>
        <v>16.621316158504364</v>
      </c>
      <c r="L43" s="3">
        <f>[1]Schulabgänger!L71</f>
        <v>16.244382924089233</v>
      </c>
      <c r="M43" s="3">
        <f>[1]Schulabgänger!M71</f>
        <v>19.028047626164497</v>
      </c>
      <c r="N43" s="3">
        <f>[1]Schulabgänger!N71</f>
        <v>20.92395167022033</v>
      </c>
      <c r="O43" s="3">
        <f>[1]Schulabgänger!O71</f>
        <v>16.280063484312048</v>
      </c>
      <c r="P43" s="3">
        <f>[1]Schulabgänger!P71</f>
        <v>17.3424806555191</v>
      </c>
      <c r="Q43" s="3">
        <f>[1]Schulabgänger!Q71</f>
        <v>13.518152161096337</v>
      </c>
      <c r="R43" s="3">
        <f>[1]Schulabgänger!R71</f>
        <v>15.50925925925926</v>
      </c>
      <c r="S43" s="3">
        <f>[1]Schulabgänger!S71</f>
        <v>16.852675667941412</v>
      </c>
      <c r="T43" s="3">
        <f>[1]Schulabgänger!T71</f>
        <v>26.529477196885427</v>
      </c>
      <c r="U43" s="3">
        <f>[1]Schulabgänger!U71</f>
        <v>17.580899005796322</v>
      </c>
      <c r="V43" s="3">
        <f>[1]Schulabgänger!V71</f>
        <v>15.918176599309286</v>
      </c>
      <c r="X43" s="18" t="str">
        <f t="shared" si="27"/>
        <v>NI</v>
      </c>
      <c r="Y43" s="19">
        <f t="shared" si="28"/>
        <v>13.518152161096337</v>
      </c>
      <c r="Z43" s="18" t="str">
        <f t="shared" si="29"/>
        <v>SL</v>
      </c>
      <c r="AA43" s="19">
        <f t="shared" si="30"/>
        <v>26.529477196885427</v>
      </c>
    </row>
    <row r="44" spans="1:27" x14ac:dyDescent="0.35">
      <c r="A44" t="str">
        <f>[1]Schulabgänger!A72</f>
        <v>2021/22</v>
      </c>
      <c r="B44" s="3">
        <f>[1]Schulabgänger!B72</f>
        <v>13.315472833239332</v>
      </c>
      <c r="C44" s="3">
        <f>[1]Schulabgänger!C72</f>
        <v>13.123831439666331</v>
      </c>
      <c r="D44" s="3">
        <f>[1]Schulabgänger!D72</f>
        <v>9.0651816687967859</v>
      </c>
      <c r="E44" s="3">
        <f>[1]Schulabgänger!E72</f>
        <v>12.085036794766966</v>
      </c>
      <c r="F44" s="3">
        <f>[1]Schulabgänger!F72</f>
        <v>14.524731907248329</v>
      </c>
      <c r="G44" s="3">
        <f>[1]Schulabgänger!G72</f>
        <v>13.260219341974079</v>
      </c>
      <c r="H44" s="14">
        <f>[1]Schulabgänger!H72</f>
        <v>12.24305766004154</v>
      </c>
      <c r="I44" s="3">
        <f>[1]Schulabgänger!I72</f>
        <v>11.939539347408829</v>
      </c>
      <c r="J44" s="3">
        <f>[1]Schulabgänger!J72</f>
        <v>16.954470085431538</v>
      </c>
      <c r="K44" s="3">
        <f>[1]Schulabgänger!K72</f>
        <v>17.135611983889433</v>
      </c>
      <c r="L44" s="3">
        <f>[1]Schulabgänger!L72</f>
        <v>16.146966642045797</v>
      </c>
      <c r="M44" s="3">
        <f>[1]Schulabgänger!M72</f>
        <v>20.811886877642326</v>
      </c>
      <c r="N44" s="3">
        <f>[1]Schulabgänger!N72</f>
        <v>22.338265158108499</v>
      </c>
      <c r="O44" s="3">
        <f>[1]Schulabgänger!O72</f>
        <v>16.759742989251187</v>
      </c>
      <c r="P44" s="3">
        <f>[1]Schulabgänger!P72</f>
        <v>17.290059412964439</v>
      </c>
      <c r="Q44" s="3">
        <f>[1]Schulabgänger!Q72</f>
        <v>13.961234820468436</v>
      </c>
      <c r="R44" s="3">
        <f>[1]Schulabgänger!R72</f>
        <v>15.334102648642709</v>
      </c>
      <c r="S44" s="3">
        <f>[1]Schulabgänger!S72</f>
        <v>18.435884782213449</v>
      </c>
      <c r="T44" s="3">
        <f>[1]Schulabgänger!T72</f>
        <v>28.019487876727851</v>
      </c>
      <c r="U44" s="3">
        <f>[1]Schulabgänger!U72</f>
        <v>18.513371394230766</v>
      </c>
      <c r="V44" s="3">
        <f>[1]Schulabgänger!V72</f>
        <v>16.275306695641213</v>
      </c>
      <c r="X44" s="18" t="str">
        <f t="shared" si="27"/>
        <v>NI</v>
      </c>
      <c r="Y44" s="19">
        <f t="shared" si="28"/>
        <v>13.961234820468436</v>
      </c>
      <c r="Z44" s="18" t="str">
        <f t="shared" si="29"/>
        <v>SL</v>
      </c>
      <c r="AA44" s="19">
        <f t="shared" si="30"/>
        <v>28.019487876727851</v>
      </c>
    </row>
    <row r="45" spans="1:27" x14ac:dyDescent="0.35">
      <c r="A45" t="str">
        <f>[1]Schulabgänger!A73</f>
        <v>2022/23</v>
      </c>
      <c r="B45" s="3">
        <f>[1]Schulabgänger!B73</f>
        <v>13.675789852141476</v>
      </c>
      <c r="C45" s="3">
        <f>[1]Schulabgänger!C73</f>
        <v>14.035953471977441</v>
      </c>
      <c r="D45" s="3">
        <f>[1]Schulabgänger!D73</f>
        <v>10.04398826979472</v>
      </c>
      <c r="E45" s="3">
        <f>[1]Schulabgänger!E73</f>
        <v>12.832775386577394</v>
      </c>
      <c r="F45" s="3">
        <f>[1]Schulabgänger!F73</f>
        <v>14.76690918889787</v>
      </c>
      <c r="G45" s="3">
        <f>[1]Schulabgänger!G73</f>
        <v>16.079402948553252</v>
      </c>
      <c r="H45" s="14">
        <f>[1]Schulabgänger!H73</f>
        <v>13.454467107153118</v>
      </c>
      <c r="I45" s="3">
        <f>[1]Schulabgänger!I73</f>
        <v>12.648996677491411</v>
      </c>
      <c r="J45" s="3">
        <f>[1]Schulabgänger!J73</f>
        <v>17.287908894665748</v>
      </c>
      <c r="K45" s="3">
        <f>[1]Schulabgänger!K73</f>
        <v>17.349339146090614</v>
      </c>
      <c r="L45" s="3">
        <f>[1]Schulabgänger!L73</f>
        <v>16.020504653361868</v>
      </c>
      <c r="M45" s="3">
        <f>[1]Schulabgänger!M73</f>
        <v>21.822773223932071</v>
      </c>
      <c r="N45" s="3">
        <f>[1]Schulabgänger!N73</f>
        <v>26.543463381245726</v>
      </c>
      <c r="O45" s="3">
        <f>[1]Schulabgänger!O73</f>
        <v>16.525699414443721</v>
      </c>
      <c r="P45" s="3">
        <f>[1]Schulabgänger!P73</f>
        <v>16.532825565030219</v>
      </c>
      <c r="Q45" s="3">
        <f>[1]Schulabgänger!Q73</f>
        <v>13.86825225412769</v>
      </c>
      <c r="R45" s="3">
        <f>[1]Schulabgänger!R73</f>
        <v>15.579611597671761</v>
      </c>
      <c r="S45" s="3">
        <f>[1]Schulabgänger!S73</f>
        <v>18.424010217113665</v>
      </c>
      <c r="T45" s="3">
        <f>[1]Schulabgänger!T73</f>
        <v>27.324913892078072</v>
      </c>
      <c r="U45" s="3">
        <f>[1]Schulabgänger!U73</f>
        <v>18.770890306897599</v>
      </c>
      <c r="V45" s="3">
        <f>[1]Schulabgänger!V73</f>
        <v>16.65620770350565</v>
      </c>
      <c r="X45" s="18" t="str">
        <f t="shared" si="27"/>
        <v>NI</v>
      </c>
      <c r="Y45" s="19">
        <f t="shared" si="28"/>
        <v>13.86825225412769</v>
      </c>
      <c r="Z45" s="18" t="str">
        <f t="shared" si="29"/>
        <v>SL</v>
      </c>
      <c r="AA45" s="19">
        <f t="shared" si="30"/>
        <v>27.324913892078072</v>
      </c>
    </row>
    <row r="46" spans="1:27" x14ac:dyDescent="0.35">
      <c r="A46" t="str">
        <f>[1]Schulabgänger!A74</f>
        <v>2023/24</v>
      </c>
      <c r="B46" s="3">
        <f>[1]Schulabgänger!B74</f>
        <v>14.979102062828636</v>
      </c>
      <c r="C46" s="3">
        <f>[1]Schulabgänger!C74</f>
        <v>13.204088826224886</v>
      </c>
      <c r="D46" s="3">
        <f>[1]Schulabgänger!D74</f>
        <v>10.529692082111437</v>
      </c>
      <c r="E46" s="3">
        <f>[1]Schulabgänger!E74</f>
        <v>12.864658058345288</v>
      </c>
      <c r="F46" s="3">
        <f>[1]Schulabgänger!F74</f>
        <v>16.98194556723255</v>
      </c>
      <c r="G46" s="3">
        <f>[1]Schulabgänger!G74</f>
        <v>16.321037499235334</v>
      </c>
      <c r="H46" s="14">
        <f>[1]Schulabgänger!H74</f>
        <v>14.048405630565931</v>
      </c>
      <c r="I46" s="3">
        <f>[1]Schulabgänger!I74</f>
        <v>13.351040864978506</v>
      </c>
      <c r="J46" s="3">
        <f>[1]Schulabgänger!J74</f>
        <v>17.590330785039292</v>
      </c>
      <c r="K46" s="3">
        <f>[1]Schulabgänger!K74</f>
        <v>17.654850952217334</v>
      </c>
      <c r="L46" s="3">
        <f>[1]Schulabgänger!L74</f>
        <v>16.131986263872992</v>
      </c>
      <c r="M46" s="3">
        <f>[1]Schulabgänger!M74</f>
        <v>21.860366287194658</v>
      </c>
      <c r="N46" s="3">
        <f>[1]Schulabgänger!N74</f>
        <v>25.708418891170432</v>
      </c>
      <c r="O46" s="3">
        <f>[1]Schulabgänger!O74</f>
        <v>18.140415212633819</v>
      </c>
      <c r="P46" s="3">
        <f>[1]Schulabgänger!P74</f>
        <v>17.345806772083783</v>
      </c>
      <c r="Q46" s="3">
        <f>[1]Schulabgänger!Q74</f>
        <v>14.807634759754876</v>
      </c>
      <c r="R46" s="3">
        <f>[1]Schulabgänger!R74</f>
        <v>15.685687863787196</v>
      </c>
      <c r="S46" s="3">
        <f>[1]Schulabgänger!S74</f>
        <v>17.987228607918262</v>
      </c>
      <c r="T46" s="3">
        <f>[1]Schulabgänger!T74</f>
        <v>28.900949796472187</v>
      </c>
      <c r="U46" s="3">
        <f>[1]Schulabgänger!U74</f>
        <v>19.55712549377089</v>
      </c>
      <c r="V46" s="3">
        <f>[1]Schulabgänger!V74</f>
        <v>17.013047929317008</v>
      </c>
      <c r="X46" s="18" t="str">
        <f t="shared" ref="X46" si="31">HLOOKUP(Y46,$L46:$U146,ROW(L$118)-ROW(X46)+1,0)</f>
        <v>NI</v>
      </c>
      <c r="Y46" s="19">
        <f t="shared" si="28"/>
        <v>14.807634759754876</v>
      </c>
      <c r="Z46" s="18" t="str">
        <f t="shared" ref="Z46" si="32">HLOOKUP(AA46,$L46:$U146,ROW(N$118)-ROW(Z46)+1,0)</f>
        <v>SL</v>
      </c>
      <c r="AA46" s="19">
        <f t="shared" si="30"/>
        <v>28.900949796472187</v>
      </c>
    </row>
    <row r="47" spans="1:27" x14ac:dyDescent="0.35">
      <c r="A47" t="str">
        <f>A38</f>
        <v>2024/25</v>
      </c>
      <c r="B47" s="3"/>
      <c r="C47" s="3"/>
      <c r="D47" s="3"/>
      <c r="E47" s="3"/>
      <c r="F47" s="3"/>
      <c r="G47" s="3"/>
      <c r="H47" s="14"/>
      <c r="I47" s="3"/>
      <c r="J47" s="3"/>
      <c r="K47" s="3"/>
      <c r="L47" s="3"/>
      <c r="M47" s="3"/>
      <c r="N47" s="3"/>
      <c r="O47" s="3"/>
      <c r="P47" s="3"/>
      <c r="Q47" s="3"/>
      <c r="R47" s="3"/>
      <c r="S47" s="3"/>
      <c r="T47" s="3"/>
      <c r="U47" s="3"/>
      <c r="V47" s="3"/>
      <c r="X47" s="18"/>
      <c r="Y47" s="19"/>
      <c r="Z47" s="18"/>
      <c r="AA47" s="19"/>
    </row>
    <row r="48" spans="1:27" x14ac:dyDescent="0.35">
      <c r="A48" t="str">
        <f>[1]Schulabgänger!A76</f>
        <v>Mittlerer Schulabschluss</v>
      </c>
      <c r="B48" s="3"/>
      <c r="C48" s="3"/>
      <c r="D48" s="3"/>
      <c r="E48" s="3"/>
      <c r="F48" s="3"/>
      <c r="G48" s="3"/>
      <c r="H48" s="14"/>
      <c r="I48" s="3"/>
      <c r="J48" s="3"/>
      <c r="K48" s="3"/>
      <c r="L48" s="3"/>
      <c r="M48" s="3"/>
      <c r="N48" s="3"/>
      <c r="O48" s="3"/>
      <c r="P48" s="3"/>
      <c r="Q48" s="3"/>
      <c r="R48" s="3"/>
      <c r="S48" s="3"/>
      <c r="T48" s="3"/>
      <c r="U48" s="3"/>
      <c r="V48" s="3"/>
      <c r="X48" s="11"/>
      <c r="Y48" s="11"/>
      <c r="Z48" s="11"/>
      <c r="AA48" s="11"/>
    </row>
    <row r="49" spans="1:27" x14ac:dyDescent="0.35">
      <c r="A49" t="str">
        <f>[1]Schulabgänger!A77</f>
        <v>2017/18</v>
      </c>
      <c r="B49" s="3">
        <f>[1]Schulabgänger!B77</f>
        <v>38.69897724131576</v>
      </c>
      <c r="C49" s="3">
        <f>[1]Schulabgänger!C77</f>
        <v>41.199497747248685</v>
      </c>
      <c r="D49" s="3">
        <f>[1]Schulabgänger!D77</f>
        <v>48.988223046392086</v>
      </c>
      <c r="E49" s="3">
        <f>[1]Schulabgänger!E77</f>
        <v>47.379767827529022</v>
      </c>
      <c r="F49" s="3">
        <f>[1]Schulabgänger!F77</f>
        <v>43.343776701794361</v>
      </c>
      <c r="G49" s="3">
        <f>[1]Schulabgänger!G77</f>
        <v>30.491357545154401</v>
      </c>
      <c r="H49" s="14">
        <f>[1]Schulabgänger!H77</f>
        <v>41.227871598677957</v>
      </c>
      <c r="I49" s="3">
        <f>[1]Schulabgänger!I77</f>
        <v>44.4916755224938</v>
      </c>
      <c r="J49" s="3">
        <f>[1]Schulabgänger!J77</f>
        <v>41.712781827905538</v>
      </c>
      <c r="K49" s="3">
        <f>[1]Schulabgänger!K77</f>
        <v>42.222863078720394</v>
      </c>
      <c r="L49" s="3">
        <f>[1]Schulabgänger!L77</f>
        <v>46.635638910649277</v>
      </c>
      <c r="M49" s="3">
        <f>[1]Schulabgänger!M77</f>
        <v>45.058237016833964</v>
      </c>
      <c r="N49" s="3">
        <f>[1]Schulabgänger!N77</f>
        <v>33.557234816680662</v>
      </c>
      <c r="O49" s="3">
        <f>[1]Schulabgänger!O77</f>
        <v>23.187481889307445</v>
      </c>
      <c r="P49" s="3">
        <f>[1]Schulabgänger!P77</f>
        <v>43.106980946388525</v>
      </c>
      <c r="Q49" s="3">
        <f>[1]Schulabgänger!Q77</f>
        <v>46.789771675979722</v>
      </c>
      <c r="R49" s="3">
        <f>[1]Schulabgänger!R77</f>
        <v>39.30062685652068</v>
      </c>
      <c r="S49" s="3">
        <f>[1]Schulabgänger!S77</f>
        <v>39.425931245810588</v>
      </c>
      <c r="T49" s="3">
        <f>[1]Schulabgänger!T77</f>
        <v>30.126336248785229</v>
      </c>
      <c r="U49" s="3">
        <f>[1]Schulabgänger!U77</f>
        <v>38.388463641334063</v>
      </c>
      <c r="V49" s="3">
        <f>[1]Schulabgänger!V77</f>
        <v>42.060509648250118</v>
      </c>
      <c r="X49" s="18" t="str">
        <f t="shared" ref="X49" si="33">HLOOKUP(Y49,$L49:$U149,ROW(L$118)-ROW(X49)+1,0)</f>
        <v>HH</v>
      </c>
      <c r="Y49" s="19">
        <f t="shared" ref="Y49" si="34">MIN(L49:U49)</f>
        <v>23.187481889307445</v>
      </c>
      <c r="Z49" s="18" t="str">
        <f t="shared" ref="Z49" si="35">HLOOKUP(AA49,$L49:$U149,ROW(N$118)-ROW(Z49)+1,0)</f>
        <v>NI</v>
      </c>
      <c r="AA49" s="19">
        <f t="shared" ref="AA49" si="36">MAX(L49:U49)</f>
        <v>46.789771675979722</v>
      </c>
    </row>
    <row r="50" spans="1:27" x14ac:dyDescent="0.35">
      <c r="A50" t="str">
        <f>[1]Schulabgänger!A78</f>
        <v>2018/19</v>
      </c>
      <c r="B50" s="3">
        <f>[1]Schulabgänger!B78</f>
        <v>38.841333648616697</v>
      </c>
      <c r="C50" s="3">
        <f>[1]Schulabgänger!C78</f>
        <v>42.135210002246012</v>
      </c>
      <c r="D50" s="3">
        <f>[1]Schulabgänger!D78</f>
        <v>48.836916094055347</v>
      </c>
      <c r="E50" s="3">
        <f>[1]Schulabgänger!E78</f>
        <v>48.055601522422634</v>
      </c>
      <c r="F50" s="3">
        <f>[1]Schulabgänger!F78</f>
        <v>43.974815220366821</v>
      </c>
      <c r="G50" s="3">
        <f>[1]Schulabgänger!G78</f>
        <v>32.207178439136541</v>
      </c>
      <c r="H50" s="14">
        <f>[1]Schulabgänger!H78</f>
        <v>41.9335812092162</v>
      </c>
      <c r="I50" s="3">
        <f>[1]Schulabgänger!I78</f>
        <v>44.90167800276744</v>
      </c>
      <c r="J50" s="3">
        <f>[1]Schulabgänger!J78</f>
        <v>41.750753017440786</v>
      </c>
      <c r="K50" s="3">
        <f>[1]Schulabgänger!K78</f>
        <v>42.198912839737588</v>
      </c>
      <c r="L50" s="3">
        <f>[1]Schulabgänger!L78</f>
        <v>47.722316224854296</v>
      </c>
      <c r="M50" s="3">
        <f>[1]Schulabgänger!M78</f>
        <v>45.514850340922223</v>
      </c>
      <c r="N50" s="3">
        <f>[1]Schulabgänger!N78</f>
        <v>33.710614866931785</v>
      </c>
      <c r="O50" s="3">
        <f>[1]Schulabgänger!O78</f>
        <v>22.576168929110104</v>
      </c>
      <c r="P50" s="3">
        <f>[1]Schulabgänger!P78</f>
        <v>45.586888085680499</v>
      </c>
      <c r="Q50" s="3">
        <f>[1]Schulabgänger!Q78</f>
        <v>45.476995223188119</v>
      </c>
      <c r="R50" s="3">
        <f>[1]Schulabgänger!R78</f>
        <v>38.547548055573181</v>
      </c>
      <c r="S50" s="3">
        <f>[1]Schulabgänger!S78</f>
        <v>37.92975052749162</v>
      </c>
      <c r="T50" s="3">
        <f>[1]Schulabgänger!T78</f>
        <v>31.458897922312556</v>
      </c>
      <c r="U50" s="3">
        <f>[1]Schulabgänger!U78</f>
        <v>37.187865446790944</v>
      </c>
      <c r="V50" s="3">
        <f>[1]Schulabgänger!V78</f>
        <v>42.154535453345538</v>
      </c>
      <c r="X50" s="18" t="str">
        <f>HLOOKUP(Y50,$L50:$U150,ROW(L$118)-ROW(X50)+1,0)</f>
        <v>HH</v>
      </c>
      <c r="Y50" s="19">
        <f t="shared" ref="Y50:Y55" si="37">MIN(L50:U50)</f>
        <v>22.576168929110104</v>
      </c>
      <c r="Z50" s="18" t="str">
        <f>HLOOKUP(AA50,$L50:$U150,ROW(N$118)-ROW(Z50)+1,0)</f>
        <v>BW</v>
      </c>
      <c r="AA50" s="19">
        <f t="shared" ref="AA50:AA55" si="38">MAX(L50:U50)</f>
        <v>47.722316224854296</v>
      </c>
    </row>
    <row r="51" spans="1:27" x14ac:dyDescent="0.35">
      <c r="A51" t="str">
        <f>[1]Schulabgänger!A79</f>
        <v>2019/20</v>
      </c>
      <c r="B51" s="3">
        <f>[1]Schulabgänger!B79</f>
        <v>40.155315454370054</v>
      </c>
      <c r="C51" s="3">
        <f>[1]Schulabgänger!C79</f>
        <v>44.870595572185849</v>
      </c>
      <c r="D51" s="3">
        <f>[1]Schulabgänger!D79</f>
        <v>50.799733949893898</v>
      </c>
      <c r="E51" s="3">
        <f>[1]Schulabgänger!E79</f>
        <v>49.224870811801971</v>
      </c>
      <c r="F51" s="3">
        <f>[1]Schulabgänger!F79</f>
        <v>45.224349814232639</v>
      </c>
      <c r="G51" s="3">
        <f>[1]Schulabgänger!G79</f>
        <v>34.795197969873442</v>
      </c>
      <c r="H51" s="14">
        <f>[1]Schulabgänger!H79</f>
        <v>43.837639500007612</v>
      </c>
      <c r="I51" s="3">
        <f>[1]Schulabgänger!I79</f>
        <v>46.599751552795034</v>
      </c>
      <c r="J51" s="3">
        <f>[1]Schulabgänger!J79</f>
        <v>44.068939920131704</v>
      </c>
      <c r="K51" s="3">
        <f>[1]Schulabgänger!K79</f>
        <v>44.529747066678304</v>
      </c>
      <c r="L51" s="3">
        <f>[1]Schulabgänger!L79</f>
        <v>48.878062897935557</v>
      </c>
      <c r="M51" s="3">
        <f>[1]Schulabgänger!M79</f>
        <v>47.068289081875562</v>
      </c>
      <c r="N51" s="3">
        <f>[1]Schulabgänger!N79</f>
        <v>30.183396332073357</v>
      </c>
      <c r="O51" s="3">
        <f>[1]Schulabgänger!O79</f>
        <v>22.87787758015585</v>
      </c>
      <c r="P51" s="3">
        <f>[1]Schulabgänger!P79</f>
        <v>46.008693601105236</v>
      </c>
      <c r="Q51" s="3">
        <f>[1]Schulabgänger!Q79</f>
        <v>64.439715322355568</v>
      </c>
      <c r="R51" s="3">
        <f>[1]Schulabgänger!R79</f>
        <v>39.1016335452437</v>
      </c>
      <c r="S51" s="3">
        <f>[1]Schulabgänger!S79</f>
        <v>38.927459899449367</v>
      </c>
      <c r="T51" s="3">
        <f>[1]Schulabgänger!T79</f>
        <v>29.483664610463791</v>
      </c>
      <c r="U51" s="3">
        <f>[1]Schulabgänger!U79</f>
        <v>37.234003987674463</v>
      </c>
      <c r="V51" s="3">
        <f>[1]Schulabgänger!V79</f>
        <v>44.40851583584908</v>
      </c>
      <c r="X51" s="18" t="str">
        <f>HLOOKUP(Y51,$L51:$U151,ROW(L$118)-ROW(X51)+1,0)</f>
        <v>HH</v>
      </c>
      <c r="Y51" s="19">
        <f t="shared" si="37"/>
        <v>22.87787758015585</v>
      </c>
      <c r="Z51" s="18" t="str">
        <f>HLOOKUP(AA51,$L51:$U151,ROW(N$118)-ROW(Z51)+1,0)</f>
        <v>NI</v>
      </c>
      <c r="AA51" s="19">
        <f t="shared" si="38"/>
        <v>64.439715322355568</v>
      </c>
    </row>
    <row r="52" spans="1:27" x14ac:dyDescent="0.35">
      <c r="A52" t="str">
        <f>[1]Schulabgänger!A80</f>
        <v>2020/21</v>
      </c>
      <c r="B52" s="3">
        <f>[1]Schulabgänger!B80</f>
        <v>38.791289230487692</v>
      </c>
      <c r="C52" s="3">
        <f>[1]Schulabgänger!C80</f>
        <v>45.686877014164729</v>
      </c>
      <c r="D52" s="3">
        <f>[1]Schulabgänger!D80</f>
        <v>50.779890628883919</v>
      </c>
      <c r="E52" s="3">
        <f>[1]Schulabgänger!E80</f>
        <v>49.451291575215265</v>
      </c>
      <c r="F52" s="3">
        <f>[1]Schulabgänger!F80</f>
        <v>46.10511898647492</v>
      </c>
      <c r="G52" s="3">
        <f>[1]Schulabgänger!G80</f>
        <v>37.00218610398251</v>
      </c>
      <c r="H52" s="14">
        <f>[1]Schulabgänger!H80</f>
        <v>44.296036948748515</v>
      </c>
      <c r="I52" s="3">
        <f>[1]Schulabgänger!I80</f>
        <v>46.538173105953625</v>
      </c>
      <c r="J52" s="3">
        <f>[1]Schulabgänger!J80</f>
        <v>43.027344278257104</v>
      </c>
      <c r="K52" s="3">
        <f>[1]Schulabgänger!K80</f>
        <v>43.327323405121213</v>
      </c>
      <c r="L52" s="3">
        <f>[1]Schulabgänger!L80</f>
        <v>48.606764564275394</v>
      </c>
      <c r="M52" s="3">
        <f>[1]Schulabgänger!M80</f>
        <v>46.933692024111991</v>
      </c>
      <c r="N52" s="3">
        <f>[1]Schulabgänger!N80</f>
        <v>30.746268656716421</v>
      </c>
      <c r="O52" s="3">
        <f>[1]Schulabgänger!O80</f>
        <v>22.396532779880356</v>
      </c>
      <c r="P52" s="3">
        <f>[1]Schulabgänger!P80</f>
        <v>49.048128717561809</v>
      </c>
      <c r="Q52" s="3">
        <f>[1]Schulabgänger!Q80</f>
        <v>47.06984422288312</v>
      </c>
      <c r="R52" s="3">
        <f>[1]Schulabgänger!R80</f>
        <v>39.488017429193903</v>
      </c>
      <c r="S52" s="3">
        <f>[1]Schulabgänger!S80</f>
        <v>38.877182028668798</v>
      </c>
      <c r="T52" s="3">
        <f>[1]Schulabgänger!T80</f>
        <v>30.389321468298107</v>
      </c>
      <c r="U52" s="3">
        <f>[1]Schulabgänger!U80</f>
        <v>37.618517523319646</v>
      </c>
      <c r="V52" s="3">
        <f>[1]Schulabgänger!V80</f>
        <v>43.496604360113565</v>
      </c>
      <c r="X52" s="18" t="str">
        <f>HLOOKUP(Y52,$L52:$U152,ROW(L$118)-ROW(X52)+1,0)</f>
        <v>HH</v>
      </c>
      <c r="Y52" s="19">
        <f t="shared" si="37"/>
        <v>22.396532779880356</v>
      </c>
      <c r="Z52" s="18" t="str">
        <f>HLOOKUP(AA52,$L52:$U152,ROW(N$118)-ROW(Z52)+1,0)</f>
        <v>HE</v>
      </c>
      <c r="AA52" s="19">
        <f t="shared" si="38"/>
        <v>49.048128717561809</v>
      </c>
    </row>
    <row r="53" spans="1:27" x14ac:dyDescent="0.35">
      <c r="A53" t="str">
        <f>[1]Schulabgänger!A81</f>
        <v>2021/22</v>
      </c>
      <c r="B53" s="3">
        <f>[1]Schulabgänger!B81</f>
        <v>39.60330889264899</v>
      </c>
      <c r="C53" s="3">
        <f>[1]Schulabgänger!C81</f>
        <v>44.016971091615133</v>
      </c>
      <c r="D53" s="3">
        <f>[1]Schulabgänger!D81</f>
        <v>50.556874201205041</v>
      </c>
      <c r="E53" s="3">
        <f>[1]Schulabgänger!E81</f>
        <v>49.468520032706458</v>
      </c>
      <c r="F53" s="3">
        <f>[1]Schulabgänger!F81</f>
        <v>45.168715962045923</v>
      </c>
      <c r="G53" s="3">
        <f>[1]Schulabgänger!G81</f>
        <v>35.233010645482906</v>
      </c>
      <c r="H53" s="14">
        <f>[1]Schulabgänger!H81</f>
        <v>43.783492124500157</v>
      </c>
      <c r="I53" s="3">
        <f>[1]Schulabgänger!I81</f>
        <v>46.334932821497119</v>
      </c>
      <c r="J53" s="3">
        <f>[1]Schulabgänger!J81</f>
        <v>42.621814732468344</v>
      </c>
      <c r="K53" s="3">
        <f>[1]Schulabgänger!K81</f>
        <v>42.984113366912787</v>
      </c>
      <c r="L53" s="3">
        <f>[1]Schulabgänger!L81</f>
        <v>47.24412592577805</v>
      </c>
      <c r="M53" s="3">
        <f>[1]Schulabgänger!M81</f>
        <v>46.640397323810696</v>
      </c>
      <c r="N53" s="3">
        <f>[1]Schulabgänger!N81</f>
        <v>30.301711633304322</v>
      </c>
      <c r="O53" s="3">
        <f>[1]Schulabgänger!O81</f>
        <v>22.878760583678616</v>
      </c>
      <c r="P53" s="3">
        <f>[1]Schulabgänger!P81</f>
        <v>48.285891637846944</v>
      </c>
      <c r="Q53" s="3">
        <f>[1]Schulabgänger!Q81</f>
        <v>46.815904739423509</v>
      </c>
      <c r="R53" s="3">
        <f>[1]Schulabgänger!R81</f>
        <v>39.608748214089459</v>
      </c>
      <c r="S53" s="3">
        <f>[1]Schulabgänger!S81</f>
        <v>38.721072179943377</v>
      </c>
      <c r="T53" s="3">
        <f>[1]Schulabgänger!T81</f>
        <v>29.99093587128937</v>
      </c>
      <c r="U53" s="3">
        <f>[1]Schulabgänger!U81</f>
        <v>37.424879807692307</v>
      </c>
      <c r="V53" s="3">
        <f>[1]Schulabgänger!V81</f>
        <v>43.124675888439342</v>
      </c>
      <c r="X53" s="18" t="str">
        <f>HLOOKUP(Y53,$L53:$U153,ROW(L$118)-ROW(X53)+1,0)</f>
        <v>HH</v>
      </c>
      <c r="Y53" s="19">
        <f t="shared" si="37"/>
        <v>22.878760583678616</v>
      </c>
      <c r="Z53" s="18" t="str">
        <f>HLOOKUP(AA53,$L53:$U153,ROW(N$118)-ROW(Z53)+1,0)</f>
        <v>HE</v>
      </c>
      <c r="AA53" s="19">
        <f t="shared" si="38"/>
        <v>48.285891637846944</v>
      </c>
    </row>
    <row r="54" spans="1:27" x14ac:dyDescent="0.35">
      <c r="A54" t="str">
        <f>[1]Schulabgänger!A82</f>
        <v>2022/23</v>
      </c>
      <c r="B54" s="3">
        <f>[1]Schulabgänger!B82</f>
        <v>40.10606264886971</v>
      </c>
      <c r="C54" s="3">
        <f>[1]Schulabgänger!C82</f>
        <v>44.984138174127594</v>
      </c>
      <c r="D54" s="3">
        <f>[1]Schulabgänger!D82</f>
        <v>51.612903225806448</v>
      </c>
      <c r="E54" s="3">
        <f>[1]Schulabgänger!E82</f>
        <v>48.11095169775227</v>
      </c>
      <c r="F54" s="3">
        <f>[1]Schulabgänger!F82</f>
        <v>46.650498517919701</v>
      </c>
      <c r="G54" s="3">
        <f>[1]Schulabgänger!G82</f>
        <v>32.55031504251545</v>
      </c>
      <c r="H54" s="14">
        <f>[1]Schulabgänger!H82</f>
        <v>43.48822177535191</v>
      </c>
      <c r="I54" s="3">
        <f>[1]Schulabgänger!I82</f>
        <v>46.844555403299978</v>
      </c>
      <c r="J54" s="3">
        <f>[1]Schulabgänger!J82</f>
        <v>42.381971867662308</v>
      </c>
      <c r="K54" s="3">
        <f>[1]Schulabgänger!K82</f>
        <v>42.881730393993621</v>
      </c>
      <c r="L54" s="3">
        <f>[1]Schulabgänger!L82</f>
        <v>48.240680834121335</v>
      </c>
      <c r="M54" s="3">
        <f>[1]Schulabgänger!M82</f>
        <v>46.130774825723464</v>
      </c>
      <c r="N54" s="3">
        <f>[1]Schulabgänger!N82</f>
        <v>29.171800136892539</v>
      </c>
      <c r="O54" s="3">
        <f>[1]Schulabgänger!O82</f>
        <v>23.599692435086059</v>
      </c>
      <c r="P54" s="3">
        <f>[1]Schulabgänger!P82</f>
        <v>46.785329911416504</v>
      </c>
      <c r="Q54" s="3">
        <f>[1]Schulabgänger!Q82</f>
        <v>46.204088005308428</v>
      </c>
      <c r="R54" s="3">
        <f>[1]Schulabgänger!R82</f>
        <v>39.520208888647119</v>
      </c>
      <c r="S54" s="3">
        <f>[1]Schulabgänger!S82</f>
        <v>39.805874840357596</v>
      </c>
      <c r="T54" s="3">
        <f>[1]Schulabgänger!T82</f>
        <v>32.136520196221689</v>
      </c>
      <c r="U54" s="3">
        <f>[1]Schulabgänger!U82</f>
        <v>36.82011546642358</v>
      </c>
      <c r="V54" s="3">
        <f>[1]Schulabgänger!V82</f>
        <v>42.989661602483572</v>
      </c>
      <c r="X54" s="18" t="str">
        <f>HLOOKUP(Y54,$L54:$U154,ROW(L$118)-ROW(X54)+1,0)</f>
        <v>HH</v>
      </c>
      <c r="Y54" s="19">
        <f t="shared" si="37"/>
        <v>23.599692435086059</v>
      </c>
      <c r="Z54" s="18" t="str">
        <f>HLOOKUP(AA54,$L54:$U154,ROW(N$118)-ROW(Z54)+1,0)</f>
        <v>BW</v>
      </c>
      <c r="AA54" s="19">
        <f t="shared" si="38"/>
        <v>48.240680834121335</v>
      </c>
    </row>
    <row r="55" spans="1:27" x14ac:dyDescent="0.35">
      <c r="A55" t="str">
        <f>[1]Schulabgänger!A83</f>
        <v>2023/24</v>
      </c>
      <c r="B55" s="3">
        <f>[1]Schulabgänger!B83</f>
        <v>42.254280706485105</v>
      </c>
      <c r="C55" s="3">
        <f>[1]Schulabgänger!C83</f>
        <v>45.787804018329219</v>
      </c>
      <c r="D55" s="3">
        <f>[1]Schulabgänger!D83</f>
        <v>54.511852394916914</v>
      </c>
      <c r="E55" s="3">
        <f>[1]Schulabgänger!E83</f>
        <v>51.299218874541687</v>
      </c>
      <c r="F55" s="3">
        <f>[1]Schulabgänger!F83</f>
        <v>45.464834276475344</v>
      </c>
      <c r="G55" s="3">
        <f>[1]Schulabgänger!G83</f>
        <v>36.651985073713831</v>
      </c>
      <c r="H55" s="14">
        <f>[1]Schulabgänger!H83</f>
        <v>45.830939385234124</v>
      </c>
      <c r="I55" s="3">
        <f>[1]Schulabgänger!I83</f>
        <v>48.647532521164564</v>
      </c>
      <c r="J55" s="3">
        <f>[1]Schulabgänger!J83</f>
        <v>43.260830003092273</v>
      </c>
      <c r="K55" s="3">
        <f>[1]Schulabgänger!K83</f>
        <v>43.596767949401652</v>
      </c>
      <c r="L55" s="3">
        <f>[1]Schulabgänger!L83</f>
        <v>48.739361966854126</v>
      </c>
      <c r="M55" s="3">
        <f>[1]Schulabgänger!M83</f>
        <v>46.634194977239851</v>
      </c>
      <c r="N55" s="3">
        <f>[1]Schulabgänger!N83</f>
        <v>30.130047912388775</v>
      </c>
      <c r="O55" s="3">
        <f>[1]Schulabgänger!O83</f>
        <v>25.060625776305674</v>
      </c>
      <c r="P55" s="3">
        <f>[1]Schulabgänger!P83</f>
        <v>48.605016971603611</v>
      </c>
      <c r="Q55" s="3">
        <f>[1]Schulabgänger!Q83</f>
        <v>47.488257718679662</v>
      </c>
      <c r="R55" s="3">
        <f>[1]Schulabgänger!R83</f>
        <v>39.884676059402707</v>
      </c>
      <c r="S55" s="3">
        <f>[1]Schulabgänger!S83</f>
        <v>40.541507024265641</v>
      </c>
      <c r="T55" s="3">
        <f>[1]Schulabgänger!T83</f>
        <v>34.286608913474588</v>
      </c>
      <c r="U55" s="3">
        <f>[1]Schulabgänger!U83</f>
        <v>36.497265268915221</v>
      </c>
      <c r="V55" s="3">
        <f>[1]Schulabgänger!V83</f>
        <v>43.994361106460318</v>
      </c>
      <c r="X55" s="18" t="str">
        <f t="shared" ref="X55" si="39">HLOOKUP(Y55,$L55:$U154,ROW(L$118)-ROW(X55)+1,0)</f>
        <v>HH</v>
      </c>
      <c r="Y55" s="19">
        <f t="shared" si="37"/>
        <v>25.060625776305674</v>
      </c>
      <c r="Z55" s="18" t="str">
        <f t="shared" ref="Z55" si="40">HLOOKUP(AA55,$L55:$U154,ROW(N$118)-ROW(Z55)+1,0)</f>
        <v>BW</v>
      </c>
      <c r="AA55" s="19">
        <f t="shared" si="38"/>
        <v>48.739361966854126</v>
      </c>
    </row>
    <row r="56" spans="1:27" x14ac:dyDescent="0.35">
      <c r="A56" t="str">
        <f>A47</f>
        <v>2024/25</v>
      </c>
      <c r="B56" s="3"/>
      <c r="C56" s="3"/>
      <c r="D56" s="3"/>
      <c r="E56" s="3"/>
      <c r="F56" s="3"/>
      <c r="G56" s="3"/>
      <c r="H56" s="14"/>
      <c r="I56" s="3"/>
      <c r="J56" s="3"/>
      <c r="K56" s="3"/>
      <c r="L56" s="3"/>
      <c r="M56" s="3"/>
      <c r="N56" s="3"/>
      <c r="O56" s="3"/>
      <c r="P56" s="3"/>
      <c r="Q56" s="3"/>
      <c r="R56" s="3"/>
      <c r="S56" s="3"/>
      <c r="T56" s="3"/>
      <c r="U56" s="3"/>
      <c r="V56" s="3"/>
      <c r="X56" s="18"/>
      <c r="Y56" s="19"/>
      <c r="Z56" s="18"/>
      <c r="AA56" s="19"/>
    </row>
    <row r="57" spans="1:27" x14ac:dyDescent="0.35">
      <c r="A57" t="s">
        <v>517</v>
      </c>
      <c r="B57" s="3"/>
      <c r="C57" s="3"/>
      <c r="D57" s="3"/>
      <c r="E57" s="3"/>
      <c r="F57" s="3"/>
      <c r="G57" s="3"/>
      <c r="H57" s="14"/>
      <c r="I57" s="3"/>
      <c r="J57" s="3"/>
      <c r="K57" s="3"/>
      <c r="L57" s="3"/>
      <c r="M57" s="3"/>
      <c r="N57" s="3"/>
      <c r="O57" s="3"/>
      <c r="P57" s="3"/>
      <c r="Q57" s="3"/>
      <c r="R57" s="3"/>
      <c r="S57" s="3"/>
      <c r="T57" s="3"/>
      <c r="U57" s="3"/>
      <c r="V57" s="3"/>
      <c r="X57" s="11"/>
      <c r="Y57" s="11"/>
      <c r="Z57" s="11"/>
      <c r="AA57" s="11"/>
    </row>
    <row r="58" spans="1:27" x14ac:dyDescent="0.35">
      <c r="A58" t="str">
        <f>[1]Schulabgänger!A86</f>
        <v>2017/18</v>
      </c>
      <c r="B58" s="3">
        <f>[1]Schulabgänger!B104</f>
        <v>40.804385884087345</v>
      </c>
      <c r="C58" s="3">
        <f>[1]Schulabgänger!C104</f>
        <v>35.970160277716232</v>
      </c>
      <c r="D58" s="3">
        <f>[1]Schulabgänger!D104</f>
        <v>32.920163966425925</v>
      </c>
      <c r="E58" s="3">
        <f>[1]Schulabgänger!E104</f>
        <v>30.348258706467661</v>
      </c>
      <c r="F58" s="3">
        <f>[1]Schulabgänger!F104</f>
        <v>32.560524067217315</v>
      </c>
      <c r="G58" s="3">
        <f>[1]Schulabgänger!G104</f>
        <v>45.267689519000456</v>
      </c>
      <c r="H58" s="14">
        <f>[1]Schulabgänger!H104</f>
        <v>37.002912723925085</v>
      </c>
      <c r="I58" s="3">
        <f>[1]Schulabgänger!I104</f>
        <v>34.490494745542563</v>
      </c>
      <c r="J58" s="3">
        <f>[1]Schulabgänger!J104</f>
        <v>34.959185971233147</v>
      </c>
      <c r="K58" s="3">
        <f>[1]Schulabgänger!K104</f>
        <v>34.49060246069277</v>
      </c>
      <c r="L58" s="3">
        <f>[1]Schulabgänger!L104</f>
        <v>30.836366987696419</v>
      </c>
      <c r="M58" s="3">
        <f>[1]Schulabgänger!M104</f>
        <v>28.638602609674123</v>
      </c>
      <c r="N58" s="3">
        <f>[1]Schulabgänger!N104</f>
        <v>39.406661069129584</v>
      </c>
      <c r="O58" s="3">
        <f>[1]Schulabgänger!O104</f>
        <v>52.344248044045202</v>
      </c>
      <c r="P58" s="3">
        <f>[1]Schulabgänger!P104</f>
        <v>33.667295871448623</v>
      </c>
      <c r="Q58" s="3">
        <f>[1]Schulabgänger!Q104</f>
        <v>32.722742355277603</v>
      </c>
      <c r="R58" s="3">
        <f>[1]Schulabgänger!R104</f>
        <v>39.658453049186562</v>
      </c>
      <c r="S58" s="3">
        <f>[1]Schulabgänger!S104</f>
        <v>35.413674231542657</v>
      </c>
      <c r="T58" s="3">
        <f>[1]Schulabgänger!T104</f>
        <v>34.877443040708343</v>
      </c>
      <c r="U58" s="3">
        <f>[1]Schulabgänger!U104</f>
        <v>34.937124111536363</v>
      </c>
      <c r="V58" s="3">
        <f>[1]Schulabgänger!V104</f>
        <v>34.789723308478045</v>
      </c>
      <c r="X58" s="18" t="str">
        <f t="shared" ref="X58:X63" si="41">HLOOKUP(Y58,$L58:$U156,ROW(L$118)-ROW(X58)+1,0)</f>
        <v>BY</v>
      </c>
      <c r="Y58" s="19">
        <f t="shared" ref="Y58:Y63" si="42">MIN(L58:U58)</f>
        <v>28.638602609674123</v>
      </c>
      <c r="Z58" s="18" t="str">
        <f t="shared" ref="Z58:Z63" si="43">HLOOKUP(AA58,$L58:$U156,ROW(N$118)-ROW(Z58)+1,0)</f>
        <v>HH</v>
      </c>
      <c r="AA58" s="19">
        <f t="shared" ref="AA58:AA63" si="44">MAX(L58:U58)</f>
        <v>52.344248044045202</v>
      </c>
    </row>
    <row r="59" spans="1:27" x14ac:dyDescent="0.35">
      <c r="A59" t="str">
        <f>[1]Schulabgänger!A87</f>
        <v>2018/19</v>
      </c>
      <c r="B59" s="3">
        <f>[1]Schulabgänger!B105</f>
        <v>40.080397257034761</v>
      </c>
      <c r="C59" s="3">
        <f>[1]Schulabgänger!C105</f>
        <v>35.247435801452419</v>
      </c>
      <c r="D59" s="3">
        <f>[1]Schulabgänger!D105</f>
        <v>32.780684611990168</v>
      </c>
      <c r="E59" s="3">
        <f>[1]Schulabgänger!E105</f>
        <v>28.942578189640905</v>
      </c>
      <c r="F59" s="3">
        <f>[1]Schulabgänger!F105</f>
        <v>32.69093895428415</v>
      </c>
      <c r="G59" s="3">
        <f>[1]Schulabgänger!G105</f>
        <v>43.635841103589215</v>
      </c>
      <c r="H59" s="14">
        <f>[1]Schulabgänger!H105</f>
        <v>36.185399214561961</v>
      </c>
      <c r="I59" s="3">
        <f>[1]Schulabgänger!I105</f>
        <v>33.911831770965293</v>
      </c>
      <c r="J59" s="3">
        <f>[1]Schulabgänger!J105</f>
        <v>34.822849334924108</v>
      </c>
      <c r="K59" s="3">
        <f>[1]Schulabgänger!K105</f>
        <v>34.408997188378635</v>
      </c>
      <c r="L59" s="3">
        <f>[1]Schulabgänger!L105</f>
        <v>30.307388606880991</v>
      </c>
      <c r="M59" s="3">
        <f>[1]Schulabgänger!M105</f>
        <v>28.457952925767554</v>
      </c>
      <c r="N59" s="3">
        <f>[1]Schulabgänger!N105</f>
        <v>36.03548485775466</v>
      </c>
      <c r="O59" s="3">
        <f>[1]Schulabgänger!O105</f>
        <v>53.423831070889896</v>
      </c>
      <c r="P59" s="3">
        <f>[1]Schulabgänger!P105</f>
        <v>31.911987607641954</v>
      </c>
      <c r="Q59" s="3">
        <f>[1]Schulabgänger!Q105</f>
        <v>33.783160179099262</v>
      </c>
      <c r="R59" s="3">
        <f>[1]Schulabgänger!R105</f>
        <v>39.421429930850728</v>
      </c>
      <c r="S59" s="3">
        <f>[1]Schulabgänger!S105</f>
        <v>36.576889661164202</v>
      </c>
      <c r="T59" s="3">
        <f>[1]Schulabgänger!T105</f>
        <v>34.056007226738934</v>
      </c>
      <c r="U59" s="3">
        <f>[1]Schulabgänger!U105</f>
        <v>36.152576184907474</v>
      </c>
      <c r="V59" s="3">
        <f>[1]Schulabgänger!V105</f>
        <v>34.628184107900346</v>
      </c>
      <c r="X59" s="18" t="str">
        <f t="shared" si="41"/>
        <v>BY</v>
      </c>
      <c r="Y59" s="19">
        <f t="shared" si="42"/>
        <v>28.457952925767554</v>
      </c>
      <c r="Z59" s="18" t="str">
        <f t="shared" si="43"/>
        <v>HH</v>
      </c>
      <c r="AA59" s="19">
        <f t="shared" si="44"/>
        <v>53.423831070889896</v>
      </c>
    </row>
    <row r="60" spans="1:27" x14ac:dyDescent="0.35">
      <c r="A60" t="str">
        <f>[1]Schulabgänger!A88</f>
        <v>2019/20</v>
      </c>
      <c r="B60" s="3">
        <f>[1]Schulabgänger!B106</f>
        <v>39.629558170943469</v>
      </c>
      <c r="C60" s="3">
        <f>[1]Schulabgänger!C106</f>
        <v>37.145307140629875</v>
      </c>
      <c r="D60" s="3">
        <f>[1]Schulabgänger!D106</f>
        <v>32.195230101669146</v>
      </c>
      <c r="E60" s="3">
        <f>[1]Schulabgänger!E106</f>
        <v>29.471578596432739</v>
      </c>
      <c r="F60" s="3">
        <f>[1]Schulabgänger!F106</f>
        <v>32.775078593883968</v>
      </c>
      <c r="G60" s="3">
        <f>[1]Schulabgänger!G106</f>
        <v>44.581449067898625</v>
      </c>
      <c r="H60" s="14">
        <f>[1]Schulabgänger!H106</f>
        <v>36.454225727379303</v>
      </c>
      <c r="I60" s="3">
        <f>[1]Schulabgänger!I106</f>
        <v>33.971677018633542</v>
      </c>
      <c r="J60" s="3">
        <f>[1]Schulabgänger!J106</f>
        <v>32.952216091012275</v>
      </c>
      <c r="K60" s="3">
        <f>[1]Schulabgänger!K106</f>
        <v>32.374365888435165</v>
      </c>
      <c r="L60" s="3">
        <f>[1]Schulabgänger!L106</f>
        <v>28.875168821146051</v>
      </c>
      <c r="M60" s="3">
        <f>[1]Schulabgänger!M106</f>
        <v>27.896251690015845</v>
      </c>
      <c r="N60" s="3">
        <f>[1]Schulabgänger!N106</f>
        <v>40.347193056138877</v>
      </c>
      <c r="O60" s="3">
        <f>[1]Schulabgänger!O106</f>
        <v>52.703586937124506</v>
      </c>
      <c r="P60" s="3">
        <f>[1]Schulabgänger!P106</f>
        <v>32.275836506385417</v>
      </c>
      <c r="Q60" s="3">
        <f>[1]Schulabgänger!Q106</f>
        <v>9.0845660061401059</v>
      </c>
      <c r="R60" s="3">
        <f>[1]Schulabgänger!R106</f>
        <v>40.770219085281404</v>
      </c>
      <c r="S60" s="3">
        <f>[1]Schulabgänger!S106</f>
        <v>37.698507700901764</v>
      </c>
      <c r="T60" s="3">
        <f>[1]Schulabgänger!T106</f>
        <v>35.355266164039293</v>
      </c>
      <c r="U60" s="3">
        <f>[1]Schulabgänger!U106</f>
        <v>36.331339496102956</v>
      </c>
      <c r="V60" s="3">
        <f>[1]Schulabgänger!V106</f>
        <v>32.967261555529483</v>
      </c>
      <c r="X60" s="18" t="str">
        <f t="shared" si="41"/>
        <v>NI</v>
      </c>
      <c r="Y60" s="19">
        <f t="shared" si="42"/>
        <v>9.0845660061401059</v>
      </c>
      <c r="Z60" s="18" t="str">
        <f t="shared" si="43"/>
        <v>HH</v>
      </c>
      <c r="AA60" s="19">
        <f t="shared" si="44"/>
        <v>52.703586937124506</v>
      </c>
    </row>
    <row r="61" spans="1:27" x14ac:dyDescent="0.35">
      <c r="A61" t="str">
        <f>[1]Schulabgänger!A89</f>
        <v>2020/21</v>
      </c>
      <c r="B61" s="3">
        <f>[1]Schulabgänger!B107</f>
        <v>39.459236892670873</v>
      </c>
      <c r="C61" s="3">
        <f>[1]Schulabgänger!C107</f>
        <v>33.890429438656973</v>
      </c>
      <c r="D61" s="3">
        <f>[1]Schulabgänger!D107</f>
        <v>31.643052448421578</v>
      </c>
      <c r="E61" s="3">
        <f>[1]Schulabgänger!E107</f>
        <v>28.178288029714672</v>
      </c>
      <c r="F61" s="3">
        <f>[1]Schulabgänger!F107</f>
        <v>31.181875249671858</v>
      </c>
      <c r="G61" s="3">
        <f>[1]Schulabgänger!G107</f>
        <v>43.34822418654754</v>
      </c>
      <c r="H61" s="14">
        <f>[1]Schulabgänger!H107</f>
        <v>35.372467222884381</v>
      </c>
      <c r="I61" s="3">
        <f>[1]Schulabgänger!I107</f>
        <v>32.92071252568735</v>
      </c>
      <c r="J61" s="3">
        <f>[1]Schulabgänger!J107</f>
        <v>34.631127218961581</v>
      </c>
      <c r="K61" s="3">
        <f>[1]Schulabgänger!K107</f>
        <v>34.197122490539492</v>
      </c>
      <c r="L61" s="3">
        <f>[1]Schulabgänger!L107</f>
        <v>28.920919595570531</v>
      </c>
      <c r="M61" s="3">
        <f>[1]Schulabgänger!M107</f>
        <v>28.928577359305201</v>
      </c>
      <c r="N61" s="3">
        <f>[1]Schulabgänger!N107</f>
        <v>39.630419331911867</v>
      </c>
      <c r="O61" s="3">
        <f>[1]Schulabgänger!O107</f>
        <v>55.554877304358442</v>
      </c>
      <c r="P61" s="3">
        <f>[1]Schulabgänger!P107</f>
        <v>28.078886880845015</v>
      </c>
      <c r="Q61" s="3">
        <f>[1]Schulabgänger!Q107</f>
        <v>33.39840423441246</v>
      </c>
      <c r="R61" s="3">
        <f>[1]Schulabgänger!R107</f>
        <v>39.485294117647058</v>
      </c>
      <c r="S61" s="3">
        <f>[1]Schulabgänger!S107</f>
        <v>37.089934701735217</v>
      </c>
      <c r="T61" s="3">
        <f>[1]Schulabgänger!T107</f>
        <v>36.974416017797552</v>
      </c>
      <c r="U61" s="3">
        <f>[1]Schulabgänger!U107</f>
        <v>37.077271505892291</v>
      </c>
      <c r="V61" s="3">
        <f>[1]Schulabgänger!V107</f>
        <v>34.291992486243657</v>
      </c>
      <c r="X61" s="18" t="str">
        <f t="shared" si="41"/>
        <v>HE</v>
      </c>
      <c r="Y61" s="19">
        <f t="shared" si="42"/>
        <v>28.078886880845015</v>
      </c>
      <c r="Z61" s="18" t="str">
        <f t="shared" si="43"/>
        <v>HH</v>
      </c>
      <c r="AA61" s="19">
        <f t="shared" si="44"/>
        <v>55.554877304358442</v>
      </c>
    </row>
    <row r="62" spans="1:27" x14ac:dyDescent="0.35">
      <c r="A62" t="str">
        <f>[1]Schulabgänger!A90</f>
        <v>2021/22</v>
      </c>
      <c r="B62" s="3">
        <f>[1]Schulabgänger!B108</f>
        <v>39.800714420003757</v>
      </c>
      <c r="C62" s="3">
        <f>[1]Schulabgänger!C108</f>
        <v>32.741262764274417</v>
      </c>
      <c r="D62" s="3">
        <f>[1]Schulabgänger!D108</f>
        <v>31.933540259266017</v>
      </c>
      <c r="E62" s="3">
        <f>[1]Schulabgänger!E108</f>
        <v>27.162714636140638</v>
      </c>
      <c r="F62" s="3">
        <f>[1]Schulabgänger!F108</f>
        <v>30.986469035988996</v>
      </c>
      <c r="G62" s="3">
        <f>[1]Schulabgänger!G108</f>
        <v>44.759270575370664</v>
      </c>
      <c r="H62" s="14">
        <f>[1]Schulabgänger!H108</f>
        <v>35.429770941586042</v>
      </c>
      <c r="I62" s="3">
        <f>[1]Schulabgänger!I108</f>
        <v>32.645873320537426</v>
      </c>
      <c r="J62" s="3">
        <f>[1]Schulabgänger!J108</f>
        <v>33.98876446721416</v>
      </c>
      <c r="K62" s="3">
        <f>[1]Schulabgänger!K108</f>
        <v>33.460649279787042</v>
      </c>
      <c r="L62" s="3">
        <f>[1]Schulabgänger!L108</f>
        <v>29.702752879643864</v>
      </c>
      <c r="M62" s="3">
        <f>[1]Schulabgänger!M108</f>
        <v>27.453926035381521</v>
      </c>
      <c r="N62" s="3">
        <f>[1]Schulabgänger!N108</f>
        <v>38.192631273571223</v>
      </c>
      <c r="O62" s="3">
        <f>[1]Schulabgänger!O108</f>
        <v>54.098360655737707</v>
      </c>
      <c r="P62" s="3">
        <f>[1]Schulabgänger!P108</f>
        <v>28.108539505187551</v>
      </c>
      <c r="Q62" s="3">
        <f>[1]Schulabgänger!Q108</f>
        <v>32.553046397566028</v>
      </c>
      <c r="R62" s="3">
        <f>[1]Schulabgänger!R108</f>
        <v>38.798219584569729</v>
      </c>
      <c r="S62" s="3">
        <f>[1]Schulabgänger!S108</f>
        <v>35.360120516350221</v>
      </c>
      <c r="T62" s="3">
        <f>[1]Schulabgänger!T108</f>
        <v>34.534330387491501</v>
      </c>
      <c r="U62" s="3">
        <f>[1]Schulabgänger!U108</f>
        <v>35.298978365384613</v>
      </c>
      <c r="V62" s="3">
        <f>[1]Schulabgänger!V108</f>
        <v>33.706822491490243</v>
      </c>
      <c r="X62" s="18" t="str">
        <f t="shared" si="41"/>
        <v>BY</v>
      </c>
      <c r="Y62" s="19">
        <f t="shared" si="42"/>
        <v>27.453926035381521</v>
      </c>
      <c r="Z62" s="18" t="str">
        <f t="shared" si="43"/>
        <v>HH</v>
      </c>
      <c r="AA62" s="19">
        <f t="shared" si="44"/>
        <v>54.098360655737707</v>
      </c>
    </row>
    <row r="63" spans="1:27" x14ac:dyDescent="0.35">
      <c r="A63" t="str">
        <f>[1]Schulabgänger!A91</f>
        <v>2022/23</v>
      </c>
      <c r="B63" s="3">
        <f>[1]Schulabgänger!B109</f>
        <v>38.533099635971418</v>
      </c>
      <c r="C63" s="3">
        <f>[1]Schulabgänger!C109</f>
        <v>31.103278110680293</v>
      </c>
      <c r="D63" s="3">
        <f>[1]Schulabgänger!D109</f>
        <v>29.884530791788855</v>
      </c>
      <c r="E63" s="3">
        <f>[1]Schulabgänger!E109</f>
        <v>26.590148254423724</v>
      </c>
      <c r="F63" s="3">
        <f>[1]Schulabgänger!F109</f>
        <v>28.579897601724603</v>
      </c>
      <c r="G63" s="3">
        <f>[1]Schulabgänger!G109</f>
        <v>43.616565730715116</v>
      </c>
      <c r="H63" s="14">
        <f>[1]Schulabgänger!H109</f>
        <v>33.995978167193336</v>
      </c>
      <c r="I63" s="3">
        <f>[1]Schulabgänger!I109</f>
        <v>31.043868376100463</v>
      </c>
      <c r="J63" s="3">
        <f>[1]Schulabgänger!J109</f>
        <v>33.579482657347413</v>
      </c>
      <c r="K63" s="3">
        <f>[1]Schulabgänger!K109</f>
        <v>33.069281992838739</v>
      </c>
      <c r="L63" s="3">
        <f>[1]Schulabgänger!L109</f>
        <v>28.850843577365254</v>
      </c>
      <c r="M63" s="3">
        <f>[1]Schulabgänger!M109</f>
        <v>26.755636916388127</v>
      </c>
      <c r="N63" s="3">
        <f>[1]Schulabgänger!N109</f>
        <v>34.948665297741272</v>
      </c>
      <c r="O63" s="3">
        <f>[1]Schulabgänger!O109</f>
        <v>53.599100964097715</v>
      </c>
      <c r="P63" s="3">
        <f>[1]Schulabgänger!P109</f>
        <v>30.792284129480919</v>
      </c>
      <c r="Q63" s="3">
        <f>[1]Schulabgänger!Q109</f>
        <v>32.257770723012271</v>
      </c>
      <c r="R63" s="3">
        <f>[1]Schulabgänger!R109</f>
        <v>38.462166131752163</v>
      </c>
      <c r="S63" s="3">
        <f>[1]Schulabgänger!S109</f>
        <v>33.29501915708812</v>
      </c>
      <c r="T63" s="3">
        <f>[1]Schulabgänger!T109</f>
        <v>31.666840622064502</v>
      </c>
      <c r="U63" s="3">
        <f>[1]Schulabgänger!U109</f>
        <v>34.91719841993315</v>
      </c>
      <c r="V63" s="3">
        <f>[1]Schulabgänger!V109</f>
        <v>33.131694748237209</v>
      </c>
      <c r="X63" s="18" t="str">
        <f t="shared" si="41"/>
        <v>BY</v>
      </c>
      <c r="Y63" s="19">
        <f t="shared" si="42"/>
        <v>26.755636916388127</v>
      </c>
      <c r="Z63" s="18" t="str">
        <f t="shared" si="43"/>
        <v>HH</v>
      </c>
      <c r="AA63" s="19">
        <f t="shared" si="44"/>
        <v>53.599100964097715</v>
      </c>
    </row>
    <row r="64" spans="1:27" x14ac:dyDescent="0.35">
      <c r="A64" t="str">
        <f>[1]Schulabgänger!A92</f>
        <v>2023/24</v>
      </c>
      <c r="B64" s="3">
        <f>[1]Schulabgänger!B110</f>
        <v>36.90111690887921</v>
      </c>
      <c r="C64" s="3">
        <f>[1]Schulabgänger!C110</f>
        <v>30.65579581708614</v>
      </c>
      <c r="D64" s="3">
        <f>[1]Schulabgänger!D110</f>
        <v>28.563471122837882</v>
      </c>
      <c r="E64" s="3">
        <f>[1]Schulabgänger!E110</f>
        <v>24.425022999080038</v>
      </c>
      <c r="F64" s="3">
        <f>[1]Schulabgänger!F110</f>
        <v>27.158894645941277</v>
      </c>
      <c r="G64" s="3">
        <f>[1]Schulabgänger!G110</f>
        <v>40.935268371343007</v>
      </c>
      <c r="H64" s="14">
        <f>[1]Schulabgänger!H110</f>
        <v>32.345762899893224</v>
      </c>
      <c r="I64" s="3">
        <f>[1]Schulabgänger!I110</f>
        <v>29.621545599006378</v>
      </c>
      <c r="J64" s="3">
        <f>[1]Schulabgänger!J110</f>
        <v>32.903444912745137</v>
      </c>
      <c r="K64" s="3">
        <f>[1]Schulabgänger!K110</f>
        <v>32.477135451055197</v>
      </c>
      <c r="L64" s="3">
        <f>[1]Schulabgänger!L110</f>
        <v>28.637612877895563</v>
      </c>
      <c r="M64" s="3">
        <f>[1]Schulabgänger!M110</f>
        <v>26.948366583641008</v>
      </c>
      <c r="N64" s="3">
        <f>[1]Schulabgänger!N110</f>
        <v>35.411069317571197</v>
      </c>
      <c r="O64" s="3">
        <f>[1]Schulabgänger!O110</f>
        <v>52.379874356217101</v>
      </c>
      <c r="P64" s="3">
        <f>[1]Schulabgänger!P110</f>
        <v>30.427833980598042</v>
      </c>
      <c r="Q64" s="3">
        <f>[1]Schulabgänger!Q110</f>
        <v>31.106190793694726</v>
      </c>
      <c r="R64" s="3">
        <f>[1]Schulabgänger!R110</f>
        <v>37.275907895093709</v>
      </c>
      <c r="S64" s="3">
        <f>[1]Schulabgänger!S110</f>
        <v>32.850574712643677</v>
      </c>
      <c r="T64" s="3">
        <f>[1]Schulabgänger!T110</f>
        <v>30.468204053109716</v>
      </c>
      <c r="U64" s="3">
        <f>[1]Schulabgänger!U110</f>
        <v>34.935945180992107</v>
      </c>
      <c r="V64" s="3">
        <f>[1]Schulabgänger!V110</f>
        <v>32.453407203881206</v>
      </c>
      <c r="X64" s="18" t="str">
        <f t="shared" ref="X64" si="45">HLOOKUP(Y64,$L64:$U162,ROW(L$118)-ROW(X64)+1,0)</f>
        <v>BY</v>
      </c>
      <c r="Y64" s="19">
        <f t="shared" ref="Y64" si="46">MIN(L64:U64)</f>
        <v>26.948366583641008</v>
      </c>
      <c r="Z64" s="18" t="str">
        <f t="shared" ref="Z64" si="47">HLOOKUP(AA64,$L64:$U162,ROW(N$118)-ROW(Z64)+1,0)</f>
        <v>HH</v>
      </c>
      <c r="AA64" s="19">
        <f t="shared" ref="AA64" si="48">MAX(L64:U64)</f>
        <v>52.379874356217101</v>
      </c>
    </row>
    <row r="65" spans="1:27" x14ac:dyDescent="0.35">
      <c r="A65" t="str">
        <f>A56</f>
        <v>2024/25</v>
      </c>
      <c r="B65" s="3"/>
      <c r="C65" s="3"/>
      <c r="D65" s="3"/>
      <c r="E65" s="3"/>
      <c r="F65" s="3"/>
      <c r="G65" s="3"/>
      <c r="H65" s="14"/>
      <c r="I65" s="3"/>
      <c r="J65" s="3"/>
      <c r="K65" s="3"/>
      <c r="L65" s="3"/>
      <c r="M65" s="3"/>
      <c r="N65" s="3"/>
      <c r="O65" s="3"/>
      <c r="P65" s="3"/>
      <c r="Q65" s="3"/>
      <c r="R65" s="3"/>
      <c r="S65" s="3"/>
      <c r="T65" s="3"/>
      <c r="U65" s="3"/>
      <c r="V65" s="3"/>
      <c r="X65" s="18"/>
      <c r="Y65" s="19"/>
      <c r="Z65" s="18"/>
      <c r="AA65" s="19"/>
    </row>
    <row r="66" spans="1:27" x14ac:dyDescent="0.35">
      <c r="A66" t="s">
        <v>518</v>
      </c>
      <c r="B66" s="3"/>
      <c r="C66" s="3"/>
      <c r="D66" s="3"/>
      <c r="E66" s="3"/>
      <c r="F66" s="3"/>
      <c r="G66" s="3"/>
      <c r="H66" s="14"/>
      <c r="I66" s="3"/>
      <c r="J66" s="3"/>
      <c r="K66" s="3"/>
      <c r="L66" s="3"/>
      <c r="M66" s="3"/>
      <c r="N66" s="3"/>
      <c r="O66" s="3"/>
      <c r="P66" s="3"/>
      <c r="Q66" s="3"/>
      <c r="R66" s="3"/>
      <c r="S66" s="3"/>
      <c r="T66" s="3"/>
      <c r="U66" s="3"/>
      <c r="V66" s="3"/>
      <c r="X66" s="11"/>
      <c r="Y66" s="11"/>
      <c r="Z66" s="11"/>
      <c r="AA66" s="11"/>
    </row>
    <row r="67" spans="1:27" x14ac:dyDescent="0.35">
      <c r="B67" s="3"/>
      <c r="C67" s="3"/>
      <c r="D67" s="3"/>
      <c r="E67" s="3"/>
      <c r="F67" s="3"/>
      <c r="G67" s="3"/>
      <c r="H67" s="14"/>
      <c r="I67" s="3"/>
      <c r="J67" s="3"/>
      <c r="K67" s="3"/>
      <c r="L67" s="3"/>
      <c r="M67" s="3"/>
      <c r="N67" s="3"/>
      <c r="O67" s="3"/>
      <c r="P67" s="3"/>
      <c r="Q67" s="3"/>
      <c r="R67" s="3"/>
      <c r="S67" s="3"/>
      <c r="T67" s="3"/>
      <c r="U67" s="3"/>
      <c r="V67" s="3"/>
      <c r="X67" s="11"/>
      <c r="Y67" s="11"/>
      <c r="Z67" s="11"/>
      <c r="AA67" s="11"/>
    </row>
    <row r="68" spans="1:27" x14ac:dyDescent="0.35">
      <c r="B68" s="3"/>
      <c r="C68" s="3"/>
      <c r="D68" s="3"/>
      <c r="E68" s="3"/>
      <c r="F68" s="3"/>
      <c r="G68" s="3"/>
      <c r="H68" s="14"/>
      <c r="I68" s="3"/>
      <c r="J68" s="3"/>
      <c r="K68" s="3"/>
      <c r="L68" s="3"/>
      <c r="M68" s="3"/>
      <c r="N68" s="3"/>
      <c r="O68" s="3"/>
      <c r="P68" s="3"/>
      <c r="Q68" s="3"/>
      <c r="R68" s="3"/>
      <c r="S68" s="3"/>
      <c r="T68" s="3"/>
      <c r="U68" s="3"/>
      <c r="V68" s="3"/>
      <c r="X68" s="11"/>
      <c r="Y68" s="11"/>
      <c r="Z68" s="11"/>
      <c r="AA68" s="11"/>
    </row>
    <row r="69" spans="1:27" x14ac:dyDescent="0.35">
      <c r="B69" s="3"/>
      <c r="C69" s="3"/>
      <c r="D69" s="3"/>
      <c r="E69" s="3"/>
      <c r="F69" s="3"/>
      <c r="G69" s="3"/>
      <c r="H69" s="14"/>
      <c r="I69" s="3"/>
      <c r="J69" s="3"/>
      <c r="K69" s="3"/>
      <c r="L69" s="3"/>
      <c r="M69" s="3"/>
      <c r="N69" s="3"/>
      <c r="O69" s="3"/>
      <c r="P69" s="3"/>
      <c r="Q69" s="3"/>
      <c r="R69" s="3"/>
      <c r="S69" s="3"/>
      <c r="T69" s="3"/>
      <c r="U69" s="3"/>
      <c r="V69" s="3"/>
      <c r="X69" s="11"/>
      <c r="Y69" s="11"/>
      <c r="Z69" s="11"/>
      <c r="AA69" s="11"/>
    </row>
    <row r="70" spans="1:27" x14ac:dyDescent="0.35">
      <c r="B70" s="3"/>
      <c r="C70" s="3"/>
      <c r="D70" s="3"/>
      <c r="E70" s="3"/>
      <c r="F70" s="3"/>
      <c r="G70" s="3"/>
      <c r="H70" s="14"/>
      <c r="I70" s="3"/>
      <c r="J70" s="3"/>
      <c r="K70" s="3"/>
      <c r="L70" s="3"/>
      <c r="M70" s="3"/>
      <c r="N70" s="3"/>
      <c r="O70" s="3"/>
      <c r="P70" s="3"/>
      <c r="Q70" s="3"/>
      <c r="R70" s="3"/>
      <c r="S70" s="3"/>
      <c r="T70" s="3"/>
      <c r="U70" s="3"/>
      <c r="V70" s="3"/>
      <c r="X70" s="11"/>
      <c r="Y70" s="11"/>
      <c r="Z70" s="11"/>
      <c r="AA70" s="11"/>
    </row>
    <row r="71" spans="1:27" x14ac:dyDescent="0.35">
      <c r="B71" s="3"/>
      <c r="C71" s="3"/>
      <c r="D71" s="3"/>
      <c r="E71" s="3"/>
      <c r="F71" s="3"/>
      <c r="G71" s="3"/>
      <c r="H71" s="14"/>
      <c r="I71" s="3"/>
      <c r="J71" s="3"/>
      <c r="K71" s="3"/>
      <c r="L71" s="3"/>
      <c r="M71" s="3"/>
      <c r="N71" s="3"/>
      <c r="O71" s="3"/>
      <c r="P71" s="3"/>
      <c r="Q71" s="3"/>
      <c r="R71" s="3"/>
      <c r="S71" s="3"/>
      <c r="T71" s="3"/>
      <c r="U71" s="3"/>
      <c r="V71" s="3"/>
      <c r="X71" s="11"/>
      <c r="Y71" s="11"/>
      <c r="Z71" s="11"/>
      <c r="AA71" s="11"/>
    </row>
    <row r="72" spans="1:27" x14ac:dyDescent="0.35">
      <c r="X72" s="11"/>
      <c r="Y72" s="11"/>
      <c r="Z72" s="11"/>
      <c r="AA72" s="11"/>
    </row>
    <row r="73" spans="1:27" x14ac:dyDescent="0.35">
      <c r="X73" s="11"/>
      <c r="Y73" s="11"/>
      <c r="Z73" s="11"/>
      <c r="AA73" s="11"/>
    </row>
    <row r="74" spans="1:27" x14ac:dyDescent="0.35">
      <c r="X74" s="11"/>
      <c r="Y74" s="11"/>
      <c r="Z74" s="11"/>
      <c r="AA74" s="11"/>
    </row>
    <row r="75" spans="1:27" x14ac:dyDescent="0.35">
      <c r="X75" s="11"/>
      <c r="Y75" s="11"/>
      <c r="Z75" s="11"/>
      <c r="AA75" s="11"/>
    </row>
    <row r="76" spans="1:27" x14ac:dyDescent="0.35">
      <c r="X76" s="11"/>
      <c r="Y76" s="11"/>
      <c r="Z76" s="11"/>
      <c r="AA76" s="11"/>
    </row>
    <row r="118" spans="12:21" x14ac:dyDescent="0.35">
      <c r="L118" t="s">
        <v>297</v>
      </c>
      <c r="M118" t="s">
        <v>298</v>
      </c>
      <c r="N118" t="s">
        <v>299</v>
      </c>
      <c r="O118" t="s">
        <v>300</v>
      </c>
      <c r="P118" t="s">
        <v>301</v>
      </c>
      <c r="Q118" t="s">
        <v>302</v>
      </c>
      <c r="R118" t="s">
        <v>303</v>
      </c>
      <c r="S118" t="s">
        <v>304</v>
      </c>
      <c r="T118" t="s">
        <v>305</v>
      </c>
      <c r="U118" t="s">
        <v>306</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4F02-C048-4426-8339-EC6C84332C55}">
  <sheetPr codeName="Tabelle3"/>
  <dimension ref="A1:AB40"/>
  <sheetViews>
    <sheetView workbookViewId="0">
      <pane ySplit="2" topLeftCell="A3" activePane="bottomLeft" state="frozen"/>
      <selection activeCell="B4" sqref="B4"/>
      <selection pane="bottomLeft" activeCell="A3" sqref="A3"/>
    </sheetView>
  </sheetViews>
  <sheetFormatPr baseColWidth="10" defaultColWidth="11.453125" defaultRowHeight="14.5" x14ac:dyDescent="0.35"/>
  <cols>
    <col min="1" max="1" width="12.26953125" customWidth="1"/>
    <col min="3" max="5" width="10.81640625" customWidth="1"/>
    <col min="6" max="6" width="31.54296875" customWidth="1"/>
    <col min="7" max="7" width="77.54296875" customWidth="1"/>
    <col min="8" max="8" width="90.81640625" style="55" customWidth="1"/>
    <col min="9" max="10" width="11.453125" style="57"/>
    <col min="11" max="11" width="12.26953125" style="57" customWidth="1"/>
    <col min="12" max="15" width="11.453125" style="57"/>
    <col min="16" max="16" width="12" style="57" customWidth="1"/>
    <col min="17" max="26" width="11.453125" style="57"/>
    <col min="27" max="28" width="11.453125" style="55"/>
  </cols>
  <sheetData>
    <row r="1" spans="1:25" ht="29" x14ac:dyDescent="0.35">
      <c r="A1" s="4" t="s">
        <v>307</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Investitionen'!A2</f>
        <v>Ost=Ostdeutschland mit Berlin, West=Westdeutschland ohne Berlin</v>
      </c>
    </row>
    <row r="3" spans="1:25" x14ac:dyDescent="0.35">
      <c r="I3" s="57" t="str">
        <f>Wirtschaftskraft!A3&amp;", "&amp;I4</f>
        <v>BIP je Einwohner, nominal, Westdeutschland ohne Berlin=100, 2025</v>
      </c>
    </row>
    <row r="4" spans="1:25" x14ac:dyDescent="0.35">
      <c r="I4" s="57">
        <f>Wirtschaftskraft!A10</f>
        <v>2025</v>
      </c>
      <c r="J4" s="57">
        <f>Wirtschaftskraft!B10</f>
        <v>73.254852624011505</v>
      </c>
      <c r="K4" s="57">
        <f>Wirtschaftskraft!C10</f>
        <v>72.780373831775705</v>
      </c>
      <c r="L4" s="57">
        <f>Wirtschaftskraft!D10</f>
        <v>74.933501078360891</v>
      </c>
      <c r="M4" s="57">
        <f>Wirtschaftskraft!E10</f>
        <v>69.108554996405474</v>
      </c>
      <c r="N4" s="57">
        <f>Wirtschaftskraft!F10</f>
        <v>69.358375269590226</v>
      </c>
    </row>
    <row r="5" spans="1:25" x14ac:dyDescent="0.35">
      <c r="O5" s="57">
        <f>Wirtschaftskraft!G10</f>
        <v>106.21315600287562</v>
      </c>
    </row>
    <row r="6" spans="1:25" x14ac:dyDescent="0.35">
      <c r="P6" s="57">
        <f>Wirtschaftskraft!L10</f>
        <v>106.64090582314883</v>
      </c>
      <c r="Q6" s="57">
        <f>Wirtschaftskraft!M10</f>
        <v>111.7900790797987</v>
      </c>
      <c r="R6" s="57">
        <f>Wirtschaftskraft!N10</f>
        <v>109.58662832494608</v>
      </c>
      <c r="S6" s="57">
        <f>Wirtschaftskraft!O10</f>
        <v>162.12796549245147</v>
      </c>
      <c r="T6" s="57">
        <f>Wirtschaftskraft!P10</f>
        <v>109.44284687275341</v>
      </c>
      <c r="U6" s="57">
        <f>Wirtschaftskraft!Q10</f>
        <v>89.696261682242991</v>
      </c>
      <c r="V6" s="57">
        <f>Wirtschaftskraft!R10</f>
        <v>90.708123652048883</v>
      </c>
      <c r="W6" s="57">
        <f>Wirtschaftskraft!S10</f>
        <v>80.724299065420553</v>
      </c>
      <c r="X6" s="57">
        <f>Wirtschaftskraft!T10</f>
        <v>76.860172537742628</v>
      </c>
      <c r="Y6" s="57">
        <f>Wirtschaftskraft!U10</f>
        <v>79.698058950395406</v>
      </c>
    </row>
    <row r="7" spans="1:25" x14ac:dyDescent="0.35">
      <c r="J7" s="57">
        <f>Wirtschaftskraft!H10</f>
        <v>80.152767792954705</v>
      </c>
      <c r="K7" s="57">
        <f>J7</f>
        <v>80.152767792954705</v>
      </c>
      <c r="L7" s="57">
        <f t="shared" ref="L7:Y8" si="0">K7</f>
        <v>80.152767792954705</v>
      </c>
      <c r="M7" s="57">
        <f t="shared" si="0"/>
        <v>80.152767792954705</v>
      </c>
      <c r="N7" s="57">
        <f t="shared" si="0"/>
        <v>80.152767792954705</v>
      </c>
      <c r="O7" s="57">
        <f t="shared" si="0"/>
        <v>80.152767792954705</v>
      </c>
    </row>
    <row r="8" spans="1:25" x14ac:dyDescent="0.35">
      <c r="P8" s="57">
        <f>Wirtschaftskraft!K10</f>
        <v>100</v>
      </c>
      <c r="Q8" s="57">
        <f t="shared" si="0"/>
        <v>100</v>
      </c>
      <c r="R8" s="57">
        <f t="shared" si="0"/>
        <v>100</v>
      </c>
      <c r="S8" s="57">
        <f t="shared" si="0"/>
        <v>100</v>
      </c>
      <c r="T8" s="57">
        <f t="shared" si="0"/>
        <v>100</v>
      </c>
      <c r="U8" s="57">
        <f t="shared" si="0"/>
        <v>100</v>
      </c>
      <c r="V8" s="57">
        <f t="shared" si="0"/>
        <v>100</v>
      </c>
      <c r="W8" s="57">
        <f t="shared" si="0"/>
        <v>100</v>
      </c>
      <c r="X8" s="57">
        <f t="shared" si="0"/>
        <v>100</v>
      </c>
      <c r="Y8" s="57">
        <f t="shared" si="0"/>
        <v>100</v>
      </c>
    </row>
    <row r="11" spans="1:25" x14ac:dyDescent="0.35">
      <c r="I11" s="57" t="str">
        <f>Wirtschaftskraft!A12&amp;", "&amp;I12</f>
        <v>BIP je Erwerbstätigen, nominal, Westdeutschland ohne Berlin=100, 2025</v>
      </c>
    </row>
    <row r="12" spans="1:25" x14ac:dyDescent="0.35">
      <c r="I12" s="57">
        <f>Wirtschaftskraft!A19</f>
        <v>2025</v>
      </c>
      <c r="J12" s="57">
        <f>Wirtschaftskraft!B19</f>
        <v>91.868885526979327</v>
      </c>
      <c r="K12" s="57">
        <f>Wirtschaftskraft!C19</f>
        <v>85.436207766011094</v>
      </c>
      <c r="L12" s="57">
        <f>Wirtschaftskraft!D19</f>
        <v>82.659606656580948</v>
      </c>
      <c r="M12" s="57">
        <f>Wirtschaftskraft!E19</f>
        <v>83.811396873424101</v>
      </c>
      <c r="N12" s="57">
        <f>Wirtschaftskraft!F19</f>
        <v>81.009581442259204</v>
      </c>
    </row>
    <row r="13" spans="1:25" x14ac:dyDescent="0.35">
      <c r="O13" s="57">
        <f>Wirtschaftskraft!G19</f>
        <v>100.35703479576399</v>
      </c>
    </row>
    <row r="14" spans="1:25" x14ac:dyDescent="0.35">
      <c r="P14" s="57">
        <f>Wirtschaftskraft!L19</f>
        <v>104.91275844679777</v>
      </c>
      <c r="Q14" s="57">
        <f>Wirtschaftskraft!M19</f>
        <v>105.56732223903178</v>
      </c>
      <c r="R14" s="57">
        <f>Wirtschaftskraft!N19</f>
        <v>97.218356026222892</v>
      </c>
      <c r="S14" s="57">
        <f>Wirtschaftskraft!O19</f>
        <v>123.9485627836611</v>
      </c>
      <c r="T14" s="57">
        <f>Wirtschaftskraft!P19</f>
        <v>106.50226928895611</v>
      </c>
      <c r="U14" s="57">
        <f>Wirtschaftskraft!Q19</f>
        <v>94.994452849218362</v>
      </c>
      <c r="V14" s="57">
        <f>Wirtschaftskraft!R19</f>
        <v>93.218356026222892</v>
      </c>
      <c r="W14" s="57">
        <f>Wirtschaftskraft!S19</f>
        <v>90.812909732728187</v>
      </c>
      <c r="X14" s="57">
        <f>Wirtschaftskraft!T19</f>
        <v>84.337871911245585</v>
      </c>
      <c r="Y14" s="57">
        <f>Wirtschaftskraft!U19</f>
        <v>89.517902168431675</v>
      </c>
    </row>
    <row r="15" spans="1:25" x14ac:dyDescent="0.35">
      <c r="J15" s="57">
        <f>Wirtschaftskraft!H19</f>
        <v>88.925869894099847</v>
      </c>
      <c r="K15" s="57">
        <f>J15</f>
        <v>88.925869894099847</v>
      </c>
      <c r="L15" s="57">
        <f t="shared" ref="L15:O15" si="1">K15</f>
        <v>88.925869894099847</v>
      </c>
      <c r="M15" s="57">
        <f t="shared" si="1"/>
        <v>88.925869894099847</v>
      </c>
      <c r="N15" s="57">
        <f t="shared" si="1"/>
        <v>88.925869894099847</v>
      </c>
      <c r="O15" s="57">
        <f t="shared" si="1"/>
        <v>88.925869894099847</v>
      </c>
    </row>
    <row r="16" spans="1:25" x14ac:dyDescent="0.35">
      <c r="P16" s="57">
        <f>Wirtschaftskraft!K19</f>
        <v>100</v>
      </c>
      <c r="Q16" s="57">
        <f t="shared" ref="Q16:Y16" si="2">P16</f>
        <v>100</v>
      </c>
      <c r="R16" s="57">
        <f t="shared" si="2"/>
        <v>100</v>
      </c>
      <c r="S16" s="57">
        <f t="shared" si="2"/>
        <v>100</v>
      </c>
      <c r="T16" s="57">
        <f t="shared" si="2"/>
        <v>100</v>
      </c>
      <c r="U16" s="57">
        <f t="shared" si="2"/>
        <v>100</v>
      </c>
      <c r="V16" s="57">
        <f t="shared" si="2"/>
        <v>100</v>
      </c>
      <c r="W16" s="57">
        <f t="shared" si="2"/>
        <v>100</v>
      </c>
      <c r="X16" s="57">
        <f t="shared" si="2"/>
        <v>100</v>
      </c>
      <c r="Y16" s="57">
        <f t="shared" si="2"/>
        <v>100</v>
      </c>
    </row>
    <row r="19" spans="9:25" x14ac:dyDescent="0.35">
      <c r="I19" s="57" t="str">
        <f>Wirtschaftskraft!A21&amp;", "&amp;I20</f>
        <v>BIP je Erwerbstätigenstunde, nominal, Westdeutschland ohne Berlin=100, 2025</v>
      </c>
    </row>
    <row r="20" spans="9:25" x14ac:dyDescent="0.35">
      <c r="I20" s="57">
        <f>Wirtschaftskraft!A28</f>
        <v>2025</v>
      </c>
      <c r="J20" s="57">
        <f>Wirtschaftskraft!B28</f>
        <v>89.312977099236633</v>
      </c>
      <c r="K20" s="57">
        <f>Wirtschaftskraft!C28</f>
        <v>83.808758537565282</v>
      </c>
      <c r="L20" s="57">
        <f>Wirtschaftskraft!D28</f>
        <v>81.357975090397744</v>
      </c>
      <c r="M20" s="57">
        <f>Wirtschaftskraft!E28</f>
        <v>81.866880942815058</v>
      </c>
      <c r="N20" s="57">
        <f>Wirtschaftskraft!F28</f>
        <v>78.920583902504347</v>
      </c>
    </row>
    <row r="21" spans="9:25" x14ac:dyDescent="0.35">
      <c r="O21" s="57">
        <f>Wirtschaftskraft!G28</f>
        <v>99.250033480648185</v>
      </c>
    </row>
    <row r="22" spans="9:25" x14ac:dyDescent="0.35">
      <c r="P22" s="57">
        <f>Wirtschaftskraft!L28</f>
        <v>104.99531270925407</v>
      </c>
      <c r="Q22" s="57">
        <f>Wirtschaftskraft!M28</f>
        <v>105.86580956207312</v>
      </c>
      <c r="R22" s="57">
        <f>Wirtschaftskraft!N28</f>
        <v>96.852819070577183</v>
      </c>
      <c r="S22" s="57">
        <f>Wirtschaftskraft!O28</f>
        <v>119.92768179991964</v>
      </c>
      <c r="T22" s="57">
        <f>Wirtschaftskraft!P28</f>
        <v>105.00870496852819</v>
      </c>
      <c r="U22" s="57">
        <f>Wirtschaftskraft!Q28</f>
        <v>95.419847328244273</v>
      </c>
      <c r="V22" s="57">
        <f>Wirtschaftskraft!R28</f>
        <v>93.558323289138883</v>
      </c>
      <c r="W22" s="57">
        <f>Wirtschaftskraft!S28</f>
        <v>91.616445694388631</v>
      </c>
      <c r="X22" s="57">
        <f>Wirtschaftskraft!T28</f>
        <v>85.268514798446489</v>
      </c>
      <c r="Y22" s="57">
        <f>Wirtschaftskraft!U28</f>
        <v>89.219231284317672</v>
      </c>
    </row>
    <row r="23" spans="9:25" x14ac:dyDescent="0.35">
      <c r="J23" s="57">
        <f>Wirtschaftskraft!H28</f>
        <v>87.263961430293278</v>
      </c>
      <c r="K23" s="57">
        <f>J23</f>
        <v>87.263961430293278</v>
      </c>
      <c r="L23" s="57">
        <f t="shared" ref="L23:O23" si="3">K23</f>
        <v>87.263961430293278</v>
      </c>
      <c r="M23" s="57">
        <f t="shared" si="3"/>
        <v>87.263961430293278</v>
      </c>
      <c r="N23" s="57">
        <f t="shared" si="3"/>
        <v>87.263961430293278</v>
      </c>
      <c r="O23" s="57">
        <f t="shared" si="3"/>
        <v>87.263961430293278</v>
      </c>
    </row>
    <row r="24" spans="9:25" x14ac:dyDescent="0.35">
      <c r="P24" s="57">
        <f>Wirtschaftskraft!K28</f>
        <v>100</v>
      </c>
      <c r="Q24" s="57">
        <f t="shared" ref="Q24:Y24" si="4">P24</f>
        <v>100</v>
      </c>
      <c r="R24" s="57">
        <f t="shared" si="4"/>
        <v>100</v>
      </c>
      <c r="S24" s="57">
        <f t="shared" si="4"/>
        <v>100</v>
      </c>
      <c r="T24" s="57">
        <f t="shared" si="4"/>
        <v>100</v>
      </c>
      <c r="U24" s="57">
        <f t="shared" si="4"/>
        <v>100</v>
      </c>
      <c r="V24" s="57">
        <f t="shared" si="4"/>
        <v>100</v>
      </c>
      <c r="W24" s="57">
        <f t="shared" si="4"/>
        <v>100</v>
      </c>
      <c r="X24" s="57">
        <f t="shared" si="4"/>
        <v>100</v>
      </c>
      <c r="Y24" s="57">
        <f t="shared" si="4"/>
        <v>100</v>
      </c>
    </row>
    <row r="27" spans="9:25" x14ac:dyDescent="0.35">
      <c r="I27" s="57" t="str">
        <f>Wirtschaftskraft!A30&amp;", "&amp;I28</f>
        <v>BWS je Erwerbstätigenstunde, nominal, Verarbeitendes Gewerbe, Westdeutschland ohne Berlin=100, 2025</v>
      </c>
    </row>
    <row r="28" spans="9:25" x14ac:dyDescent="0.35">
      <c r="I28" s="57">
        <f>Wirtschaftskraft!A37</f>
        <v>2025</v>
      </c>
      <c r="J28" s="57">
        <f>Wirtschaftskraft!B37</f>
        <v>80.282913512842782</v>
      </c>
      <c r="K28" s="57">
        <f>Wirtschaftskraft!C37</f>
        <v>77.900483931008807</v>
      </c>
      <c r="L28" s="57">
        <f>Wirtschaftskraft!D37</f>
        <v>71.68383174091079</v>
      </c>
      <c r="M28" s="57">
        <f>Wirtschaftskraft!E37</f>
        <v>75.108574264797127</v>
      </c>
      <c r="N28" s="57">
        <f>Wirtschaftskraft!F37</f>
        <v>68.916739049509857</v>
      </c>
    </row>
    <row r="29" spans="9:25" x14ac:dyDescent="0.35">
      <c r="O29" s="57">
        <f>Wirtschaftskraft!G37</f>
        <v>104.51668941556025</v>
      </c>
    </row>
    <row r="30" spans="9:25" x14ac:dyDescent="0.35">
      <c r="P30" s="57">
        <f>Wirtschaftskraft!L37</f>
        <v>111.68879513587294</v>
      </c>
      <c r="Q30" s="57">
        <f>Wirtschaftskraft!M37</f>
        <v>105.14952227323488</v>
      </c>
      <c r="R30" s="57">
        <f>Wirtschaftskraft!N37</f>
        <v>130.09058195805932</v>
      </c>
      <c r="S30" s="57">
        <f>Wirtschaftskraft!O37</f>
        <v>149.44782231046034</v>
      </c>
      <c r="T30" s="57">
        <f>Wirtschaftskraft!P37</f>
        <v>101.17880630351162</v>
      </c>
      <c r="U30" s="57">
        <f>Wirtschaftskraft!Q37</f>
        <v>99.677379327459974</v>
      </c>
      <c r="V30" s="57">
        <f>Wirtschaftskraft!R37</f>
        <v>83.707656036729119</v>
      </c>
      <c r="W30" s="57">
        <f>Wirtschaftskraft!S37</f>
        <v>87.206849485047769</v>
      </c>
      <c r="X30" s="57">
        <f>Wirtschaftskraft!T37</f>
        <v>76.920213425983377</v>
      </c>
      <c r="Y30" s="57">
        <f>Wirtschaftskraft!U37</f>
        <v>88.199528477478594</v>
      </c>
    </row>
    <row r="31" spans="9:25" x14ac:dyDescent="0.35">
      <c r="J31" s="57">
        <f>Wirtschaftskraft!H37</f>
        <v>76.833354014145669</v>
      </c>
      <c r="K31" s="57">
        <f>J31</f>
        <v>76.833354014145669</v>
      </c>
      <c r="L31" s="57">
        <f t="shared" ref="L31:O31" si="5">K31</f>
        <v>76.833354014145669</v>
      </c>
      <c r="M31" s="57">
        <f t="shared" si="5"/>
        <v>76.833354014145669</v>
      </c>
      <c r="N31" s="57">
        <f t="shared" si="5"/>
        <v>76.833354014145669</v>
      </c>
      <c r="O31" s="57">
        <f t="shared" si="5"/>
        <v>76.833354014145669</v>
      </c>
    </row>
    <row r="32" spans="9:25" x14ac:dyDescent="0.35">
      <c r="P32" s="57">
        <f>Wirtschaftskraft!K37</f>
        <v>100</v>
      </c>
      <c r="Q32" s="57">
        <f t="shared" ref="Q32:Y32" si="6">P32</f>
        <v>100</v>
      </c>
      <c r="R32" s="57">
        <f t="shared" si="6"/>
        <v>100</v>
      </c>
      <c r="S32" s="57">
        <f t="shared" si="6"/>
        <v>100</v>
      </c>
      <c r="T32" s="57">
        <f t="shared" si="6"/>
        <v>100</v>
      </c>
      <c r="U32" s="57">
        <f t="shared" si="6"/>
        <v>100</v>
      </c>
      <c r="V32" s="57">
        <f t="shared" si="6"/>
        <v>100</v>
      </c>
      <c r="W32" s="57">
        <f t="shared" si="6"/>
        <v>100</v>
      </c>
      <c r="X32" s="57">
        <f t="shared" si="6"/>
        <v>100</v>
      </c>
      <c r="Y32" s="57">
        <f t="shared" si="6"/>
        <v>100</v>
      </c>
    </row>
    <row r="35" spans="9:25" x14ac:dyDescent="0.35">
      <c r="I35" s="57" t="str">
        <f>Wirtschaftskraft!A39&amp;", "&amp;I36</f>
        <v>Totale Faktorproduktivität, Westdeutschland ohne Berlin=100, 2021</v>
      </c>
    </row>
    <row r="36" spans="9:25" x14ac:dyDescent="0.35">
      <c r="I36" s="57">
        <f>Wirtschaftskraft!A42</f>
        <v>2021</v>
      </c>
      <c r="J36" s="57">
        <f>Wirtschaftskraft!B42</f>
        <v>74.937048690275049</v>
      </c>
      <c r="K36" s="57">
        <f>Wirtschaftskraft!C42</f>
        <v>79.928239824538494</v>
      </c>
      <c r="L36" s="57">
        <f>Wirtschaftskraft!D42</f>
        <v>102.58570301459304</v>
      </c>
      <c r="M36" s="57">
        <f>Wirtschaftskraft!E42</f>
        <v>82.989750763817213</v>
      </c>
      <c r="N36" s="57">
        <f>Wirtschaftskraft!F42</f>
        <v>97.509955824795171</v>
      </c>
    </row>
    <row r="37" spans="9:25" x14ac:dyDescent="0.35">
      <c r="O37" s="57">
        <f>Wirtschaftskraft!G42</f>
        <v>135.16725796802965</v>
      </c>
    </row>
    <row r="38" spans="9:25" x14ac:dyDescent="0.35">
      <c r="P38" s="57">
        <f>Wirtschaftskraft!L42</f>
        <v>100.39210692522289</v>
      </c>
      <c r="Q38" s="57">
        <f>Wirtschaftskraft!M42</f>
        <v>95.954089588489822</v>
      </c>
      <c r="R38" s="57">
        <f>Wirtschaftskraft!N42</f>
        <v>118.38272926089573</v>
      </c>
      <c r="S38" s="57">
        <f>Wirtschaftskraft!O42</f>
        <v>106.22579490305715</v>
      </c>
      <c r="T38" s="57">
        <f>Wirtschaftskraft!P42</f>
        <v>117.88894081170707</v>
      </c>
      <c r="U38" s="57">
        <f>Wirtschaftskraft!Q42</f>
        <v>82.457786394788812</v>
      </c>
      <c r="V38" s="57">
        <f>Wirtschaftskraft!R42</f>
        <v>112.36921958090799</v>
      </c>
      <c r="W38" s="57">
        <f>Wirtschaftskraft!S42</f>
        <v>85.703419178965902</v>
      </c>
      <c r="X38" s="57">
        <f>Wirtschaftskraft!T42</f>
        <v>104.18779224839668</v>
      </c>
      <c r="Y38" s="57">
        <f>Wirtschaftskraft!U42</f>
        <v>78.13747772846142</v>
      </c>
    </row>
    <row r="39" spans="9:25" x14ac:dyDescent="0.35">
      <c r="J39" s="57">
        <f>Wirtschaftskraft!H42</f>
        <v>100.20269529616412</v>
      </c>
      <c r="K39" s="57">
        <f>J39</f>
        <v>100.20269529616412</v>
      </c>
      <c r="L39" s="57">
        <f t="shared" ref="L39:O39" si="7">K39</f>
        <v>100.20269529616412</v>
      </c>
      <c r="M39" s="57">
        <f t="shared" si="7"/>
        <v>100.20269529616412</v>
      </c>
      <c r="N39" s="57">
        <f t="shared" si="7"/>
        <v>100.20269529616412</v>
      </c>
      <c r="O39" s="57">
        <f t="shared" si="7"/>
        <v>100.20269529616412</v>
      </c>
    </row>
    <row r="40" spans="9:25" x14ac:dyDescent="0.35">
      <c r="P40" s="57">
        <f>Wirtschaftskraft!K42</f>
        <v>100</v>
      </c>
      <c r="Q40" s="57">
        <f t="shared" ref="Q40:Y40" si="8">P40</f>
        <v>100</v>
      </c>
      <c r="R40" s="57">
        <f t="shared" si="8"/>
        <v>100</v>
      </c>
      <c r="S40" s="57">
        <f t="shared" si="8"/>
        <v>100</v>
      </c>
      <c r="T40" s="57">
        <f t="shared" si="8"/>
        <v>100</v>
      </c>
      <c r="U40" s="57">
        <f t="shared" si="8"/>
        <v>100</v>
      </c>
      <c r="V40" s="57">
        <f t="shared" si="8"/>
        <v>100</v>
      </c>
      <c r="W40" s="57">
        <f t="shared" si="8"/>
        <v>100</v>
      </c>
      <c r="X40" s="57">
        <f t="shared" si="8"/>
        <v>100</v>
      </c>
      <c r="Y40" s="57">
        <f t="shared" si="8"/>
        <v>100</v>
      </c>
    </row>
  </sheetData>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4AC1-0669-43E4-A423-7AA53076EB88}">
  <sheetPr codeName="Tabelle50"/>
  <dimension ref="A1:XFD144"/>
  <sheetViews>
    <sheetView workbookViewId="0">
      <pane ySplit="2" topLeftCell="A3" activePane="bottomLeft" state="frozen"/>
      <selection pane="bottomLeft" activeCell="A3" sqref="A3"/>
    </sheetView>
  </sheetViews>
  <sheetFormatPr baseColWidth="10" defaultColWidth="11.453125" defaultRowHeight="14.5" x14ac:dyDescent="0.35"/>
  <cols>
    <col min="8" max="8" width="11.453125" style="40"/>
    <col min="9" max="10" width="10.81640625" style="57"/>
    <col min="11" max="11" width="12.26953125" style="57" customWidth="1"/>
    <col min="12" max="15" width="10.81640625" style="57"/>
    <col min="16" max="16" width="12" style="57" customWidth="1"/>
    <col min="17" max="25" width="10.81640625" style="57"/>
    <col min="26" max="28" width="11.453125" style="57"/>
    <col min="29" max="31" width="11.453125" style="55"/>
  </cols>
  <sheetData>
    <row r="1" spans="1:25" ht="29" x14ac:dyDescent="0.35">
      <c r="A1" s="4" t="s">
        <v>519</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Bildung!A3&amp;", "&amp;I4</f>
        <v>Ausgaben für Bildung in % des BIP, 2024</v>
      </c>
    </row>
    <row r="4" spans="1:25" x14ac:dyDescent="0.35">
      <c r="I4" s="57" t="str">
        <f>Bildung!A9</f>
        <v>2024</v>
      </c>
      <c r="J4" s="57">
        <f>Bildung!B9</f>
        <v>4.9995551983120636</v>
      </c>
      <c r="K4" s="57">
        <f>Bildung!C9</f>
        <v>5.3093354603963343</v>
      </c>
      <c r="L4" s="57">
        <f>Bildung!D9</f>
        <v>5.3273734894892817</v>
      </c>
      <c r="M4" s="57">
        <f>Bildung!E9</f>
        <v>5.1503335620939419</v>
      </c>
      <c r="N4" s="57">
        <f>Bildung!F9</f>
        <v>5.2238761720545419</v>
      </c>
    </row>
    <row r="5" spans="1:25" x14ac:dyDescent="0.35">
      <c r="O5" s="57">
        <f>Bildung!G9</f>
        <v>5.2504530964191192</v>
      </c>
    </row>
    <row r="6" spans="1:25" x14ac:dyDescent="0.35">
      <c r="P6" s="57">
        <f>Bildung!L9</f>
        <v>3.3066646834072344</v>
      </c>
      <c r="Q6" s="57">
        <f>Bildung!M9</f>
        <v>3.7657936621878219</v>
      </c>
      <c r="R6" s="57">
        <f>Bildung!N9</f>
        <v>4.20819671729926</v>
      </c>
      <c r="S6" s="57">
        <f>Bildung!O9</f>
        <v>3.0109521695165853</v>
      </c>
      <c r="T6" s="57">
        <f>Bildung!P9</f>
        <v>3.8635813573996232</v>
      </c>
      <c r="U6" s="57">
        <f>Bildung!Q9</f>
        <v>4.2849425965538694</v>
      </c>
      <c r="V6" s="57">
        <f>Bildung!R9</f>
        <v>4.411929917358651</v>
      </c>
      <c r="W6" s="57">
        <f>Bildung!S9</f>
        <v>4.2704114496528609</v>
      </c>
      <c r="X6" s="57">
        <f>Bildung!T9</f>
        <v>4.4987104322733442</v>
      </c>
      <c r="Y6" s="57">
        <f>Bildung!U9</f>
        <v>4.9303135081502862</v>
      </c>
    </row>
    <row r="7" spans="1:25" x14ac:dyDescent="0.35">
      <c r="J7" s="57">
        <f>Bildung!H9</f>
        <v>5.2224606448714512</v>
      </c>
      <c r="K7" s="57">
        <f>J7</f>
        <v>5.2224606448714512</v>
      </c>
      <c r="L7" s="57">
        <f t="shared" ref="L7:O7" si="0">K7</f>
        <v>5.2224606448714512</v>
      </c>
      <c r="M7" s="57">
        <f t="shared" si="0"/>
        <v>5.2224606448714512</v>
      </c>
      <c r="N7" s="57">
        <f t="shared" si="0"/>
        <v>5.2224606448714512</v>
      </c>
      <c r="O7" s="57">
        <f t="shared" si="0"/>
        <v>5.2224606448714512</v>
      </c>
    </row>
    <row r="8" spans="1:25" x14ac:dyDescent="0.35">
      <c r="P8" s="57">
        <f>Bildung!K9</f>
        <v>3.9499689687624358</v>
      </c>
      <c r="Q8" s="57">
        <f t="shared" ref="Q8:Y8" si="1">P8</f>
        <v>3.9499689687624358</v>
      </c>
      <c r="R8" s="57">
        <f t="shared" si="1"/>
        <v>3.9499689687624358</v>
      </c>
      <c r="S8" s="57">
        <f t="shared" si="1"/>
        <v>3.9499689687624358</v>
      </c>
      <c r="T8" s="57">
        <f t="shared" si="1"/>
        <v>3.9499689687624358</v>
      </c>
      <c r="U8" s="57">
        <f t="shared" si="1"/>
        <v>3.9499689687624358</v>
      </c>
      <c r="V8" s="57">
        <f t="shared" si="1"/>
        <v>3.9499689687624358</v>
      </c>
      <c r="W8" s="57">
        <f t="shared" si="1"/>
        <v>3.9499689687624358</v>
      </c>
      <c r="X8" s="57">
        <f t="shared" si="1"/>
        <v>3.9499689687624358</v>
      </c>
      <c r="Y8" s="57">
        <f t="shared" si="1"/>
        <v>3.9499689687624358</v>
      </c>
    </row>
    <row r="11" spans="1:25" x14ac:dyDescent="0.35">
      <c r="I11" s="57" t="str">
        <f>Bildung!A13&amp;", "&amp;I12</f>
        <v>Ausgaben für Bildung je Einwohner 0-24 Jahre, Westdeutschland ohne Berlin=100, 2024</v>
      </c>
    </row>
    <row r="12" spans="1:25" x14ac:dyDescent="0.35">
      <c r="I12" s="59" t="str">
        <f>Bildung!A19</f>
        <v>2024</v>
      </c>
      <c r="J12" s="59">
        <f>Bildung!B19</f>
        <v>103.18282499843332</v>
      </c>
      <c r="K12" s="59">
        <f>Bildung!C19</f>
        <v>109.43877605659198</v>
      </c>
      <c r="L12" s="59">
        <f>Bildung!D19</f>
        <v>108.16948144209589</v>
      </c>
      <c r="M12" s="59">
        <f>Bildung!E19</f>
        <v>103.18184898287018</v>
      </c>
      <c r="N12" s="59">
        <f>Bildung!F19</f>
        <v>101.71160076228212</v>
      </c>
    </row>
    <row r="13" spans="1:25" x14ac:dyDescent="0.35">
      <c r="O13" s="59">
        <f>Bildung!G19</f>
        <v>141.48299494274357</v>
      </c>
    </row>
    <row r="14" spans="1:25" x14ac:dyDescent="0.35">
      <c r="I14" s="59"/>
      <c r="P14" s="59">
        <f>Bildung!L19</f>
        <v>87.683381701786047</v>
      </c>
      <c r="Q14" s="59">
        <f>Bildung!M19</f>
        <v>106.95352488026282</v>
      </c>
      <c r="R14" s="59">
        <f>Bildung!N19</f>
        <v>109.81441198484285</v>
      </c>
      <c r="S14" s="59">
        <f>Bildung!O19</f>
        <v>121.15208642543654</v>
      </c>
      <c r="T14" s="59">
        <f>Bildung!P19</f>
        <v>106.66679575282659</v>
      </c>
      <c r="U14" s="59">
        <f>Bildung!Q19</f>
        <v>97.795952772539152</v>
      </c>
      <c r="V14" s="59">
        <f>Bildung!R19</f>
        <v>100.74297251076356</v>
      </c>
      <c r="W14" s="59">
        <f>Bildung!S19</f>
        <v>89.957606303446184</v>
      </c>
      <c r="X14" s="59">
        <f>Bildung!T19</f>
        <v>96.662419252956283</v>
      </c>
      <c r="Y14" s="59">
        <f>Bildung!U19</f>
        <v>103.05106548358567</v>
      </c>
    </row>
    <row r="15" spans="1:25" x14ac:dyDescent="0.35">
      <c r="J15" s="57">
        <f>Bildung!H19</f>
        <v>114.22772531922686</v>
      </c>
      <c r="K15" s="57">
        <f>J15</f>
        <v>114.22772531922686</v>
      </c>
      <c r="L15" s="57">
        <f t="shared" ref="L15:O15" si="2">K15</f>
        <v>114.22772531922686</v>
      </c>
      <c r="M15" s="57">
        <f t="shared" si="2"/>
        <v>114.22772531922686</v>
      </c>
      <c r="N15" s="57">
        <f t="shared" si="2"/>
        <v>114.22772531922686</v>
      </c>
      <c r="O15" s="57">
        <f t="shared" si="2"/>
        <v>114.22772531922686</v>
      </c>
    </row>
    <row r="16" spans="1:25" x14ac:dyDescent="0.35">
      <c r="P16" s="57">
        <f>Bildung!K17</f>
        <v>100</v>
      </c>
      <c r="Q16" s="57">
        <f t="shared" ref="Q16:Y16" si="3">P16</f>
        <v>100</v>
      </c>
      <c r="R16" s="57">
        <f t="shared" si="3"/>
        <v>100</v>
      </c>
      <c r="S16" s="57">
        <f t="shared" si="3"/>
        <v>100</v>
      </c>
      <c r="T16" s="57">
        <f t="shared" si="3"/>
        <v>100</v>
      </c>
      <c r="U16" s="57">
        <f t="shared" si="3"/>
        <v>100</v>
      </c>
      <c r="V16" s="57">
        <f t="shared" si="3"/>
        <v>100</v>
      </c>
      <c r="W16" s="57">
        <f t="shared" si="3"/>
        <v>100</v>
      </c>
      <c r="X16" s="57">
        <f t="shared" si="3"/>
        <v>100</v>
      </c>
      <c r="Y16" s="57">
        <f t="shared" si="3"/>
        <v>100</v>
      </c>
    </row>
    <row r="19" spans="9:25 16384:16384" x14ac:dyDescent="0.35">
      <c r="I19" s="57" t="str">
        <f>Bildung!A22&amp;", "&amp;I20</f>
        <v xml:space="preserve">Punktezahl im INSM-Schulleistungsvergleich 2025, Westdeutschland ohne Berlin=100, Schulqualität </v>
      </c>
    </row>
    <row r="20" spans="9:25 16384:16384" x14ac:dyDescent="0.35">
      <c r="I20" s="59" t="str">
        <f>Bildung!A23</f>
        <v xml:space="preserve">Schulqualität </v>
      </c>
      <c r="J20" s="59">
        <f>Bildung!B23</f>
        <v>83.846328597447709</v>
      </c>
      <c r="K20" s="59">
        <f>Bildung!C23</f>
        <v>90.64895525724063</v>
      </c>
      <c r="L20" s="59">
        <f>Bildung!D23</f>
        <v>138.10914125579595</v>
      </c>
      <c r="M20" s="59">
        <f>Bildung!E23</f>
        <v>107.49732128672778</v>
      </c>
      <c r="N20" s="59">
        <f>Bildung!F23</f>
        <v>107.26002035673498</v>
      </c>
    </row>
    <row r="21" spans="9:25 16384:16384" x14ac:dyDescent="0.35">
      <c r="O21" s="59">
        <f>Bildung!G23</f>
        <v>70.478376207854623</v>
      </c>
    </row>
    <row r="22" spans="9:25 16384:16384" x14ac:dyDescent="0.35">
      <c r="P22" s="59">
        <f>Bildung!L23</f>
        <v>106.23171632676629</v>
      </c>
      <c r="Q22" s="59">
        <f>Bildung!M23</f>
        <v>133.3631226559404</v>
      </c>
      <c r="R22" s="59">
        <f>Bildung!N23</f>
        <v>57.664125988244699</v>
      </c>
      <c r="S22" s="59">
        <f>Bildung!O23</f>
        <v>90.490754637245459</v>
      </c>
      <c r="T22" s="59">
        <f>Bildung!P23</f>
        <v>87.247641927344162</v>
      </c>
      <c r="U22" s="59">
        <f>Bildung!Q23</f>
        <v>90.33255401725026</v>
      </c>
      <c r="V22" s="59">
        <f>Bildung!R23</f>
        <v>86.140237587377882</v>
      </c>
      <c r="W22" s="59">
        <f>Bildung!S23</f>
        <v>98.005284087016705</v>
      </c>
      <c r="X22" s="59">
        <f>Bildung!T23</f>
        <v>94.999472307108206</v>
      </c>
      <c r="Y22" s="59">
        <f>Bildung!U23</f>
        <v>100.9319955569276</v>
      </c>
    </row>
    <row r="23" spans="9:25 16384:16384" x14ac:dyDescent="0.35">
      <c r="J23" s="57">
        <f>Bildung!H23</f>
        <v>100.68723924764672</v>
      </c>
      <c r="K23" s="57">
        <f>J23</f>
        <v>100.68723924764672</v>
      </c>
      <c r="L23" s="57">
        <f t="shared" ref="L23:O23" si="4">K23</f>
        <v>100.68723924764672</v>
      </c>
      <c r="M23" s="57">
        <f t="shared" si="4"/>
        <v>100.68723924764672</v>
      </c>
      <c r="N23" s="57">
        <f t="shared" si="4"/>
        <v>100.68723924764672</v>
      </c>
      <c r="O23" s="57">
        <f t="shared" si="4"/>
        <v>100.68723924764672</v>
      </c>
    </row>
    <row r="24" spans="9:25 16384:16384" x14ac:dyDescent="0.35">
      <c r="P24" s="57">
        <f>Bildung!K23</f>
        <v>100</v>
      </c>
      <c r="Q24" s="57">
        <f t="shared" ref="Q24:Y24" si="5">P24</f>
        <v>100</v>
      </c>
      <c r="R24" s="57">
        <f t="shared" si="5"/>
        <v>100</v>
      </c>
      <c r="S24" s="57">
        <f t="shared" si="5"/>
        <v>100</v>
      </c>
      <c r="T24" s="57">
        <f t="shared" si="5"/>
        <v>100</v>
      </c>
      <c r="U24" s="57">
        <f t="shared" si="5"/>
        <v>100</v>
      </c>
      <c r="V24" s="57">
        <f t="shared" si="5"/>
        <v>100</v>
      </c>
      <c r="W24" s="57">
        <f t="shared" si="5"/>
        <v>100</v>
      </c>
      <c r="X24" s="57">
        <f t="shared" si="5"/>
        <v>100</v>
      </c>
      <c r="Y24" s="57">
        <f t="shared" si="5"/>
        <v>100</v>
      </c>
    </row>
    <row r="27" spans="9:25 16384:16384" x14ac:dyDescent="0.35">
      <c r="I27" s="57" t="str">
        <f>Bildung!A22&amp;", "&amp;I28</f>
        <v>Punktezahl im INSM-Schulleistungsvergleich 2025, Westdeutschland ohne Berlin=100, Lesen 4. Klasse</v>
      </c>
    </row>
    <row r="28" spans="9:25 16384:16384" x14ac:dyDescent="0.35">
      <c r="I28" s="57" t="str">
        <f>Bildung!A24</f>
        <v>Lesen 4. Klasse</v>
      </c>
      <c r="J28" s="57">
        <f>Bildung!B24</f>
        <v>96.6003970949522</v>
      </c>
      <c r="K28" s="57">
        <f>Bildung!C24</f>
        <v>99.142512807977269</v>
      </c>
      <c r="L28" s="57">
        <f>Bildung!D24</f>
        <v>105.07411613836905</v>
      </c>
      <c r="M28" s="57">
        <f>Bildung!E24</f>
        <v>100.83725661666062</v>
      </c>
      <c r="N28" s="57">
        <f>Bildung!F24</f>
        <v>98.506983879721005</v>
      </c>
      <c r="XFD28" s="7"/>
    </row>
    <row r="29" spans="9:25 16384:16384" x14ac:dyDescent="0.35">
      <c r="O29" s="57">
        <f>Bildung!G24</f>
        <v>94.90565328626883</v>
      </c>
    </row>
    <row r="30" spans="9:25 16384:16384" x14ac:dyDescent="0.35">
      <c r="P30" s="57">
        <f>Bildung!L24</f>
        <v>99.142512807977269</v>
      </c>
      <c r="Q30" s="57">
        <f>Bildung!M24</f>
        <v>105.07411613836905</v>
      </c>
      <c r="R30" s="57">
        <f>Bildung!N24</f>
        <v>91.51616566890209</v>
      </c>
      <c r="S30" s="57">
        <f>Bildung!O24</f>
        <v>101.4727855449169</v>
      </c>
      <c r="T30" s="57">
        <f>Bildung!P24</f>
        <v>100.83725661666062</v>
      </c>
      <c r="U30" s="57">
        <f>Bildung!Q24</f>
        <v>97.871454951464727</v>
      </c>
      <c r="V30" s="57">
        <f>Bildung!R24</f>
        <v>97.447768999293899</v>
      </c>
      <c r="W30" s="57">
        <f>Bildung!S24</f>
        <v>100.4135706644898</v>
      </c>
      <c r="X30" s="57">
        <f>Bildung!T24</f>
        <v>100.20172768840436</v>
      </c>
      <c r="Y30" s="57">
        <f>Bildung!U24</f>
        <v>101.4727855449169</v>
      </c>
    </row>
    <row r="31" spans="9:25 16384:16384" x14ac:dyDescent="0.35">
      <c r="J31" s="57">
        <f>Bildung!H24</f>
        <v>99.442753545408905</v>
      </c>
      <c r="K31" s="57">
        <f>J31</f>
        <v>99.442753545408905</v>
      </c>
      <c r="L31" s="57">
        <f t="shared" ref="L31:O31" si="6">K31</f>
        <v>99.442753545408905</v>
      </c>
      <c r="M31" s="57">
        <f t="shared" si="6"/>
        <v>99.442753545408905</v>
      </c>
      <c r="N31" s="57">
        <f t="shared" si="6"/>
        <v>99.442753545408905</v>
      </c>
      <c r="O31" s="57">
        <f t="shared" si="6"/>
        <v>99.442753545408905</v>
      </c>
    </row>
    <row r="32" spans="9:25 16384:16384" x14ac:dyDescent="0.35">
      <c r="P32" s="57">
        <f>Bildung!K24</f>
        <v>100</v>
      </c>
      <c r="Q32" s="57">
        <f t="shared" ref="Q32:Y32" si="7">P32</f>
        <v>100</v>
      </c>
      <c r="R32" s="57">
        <f t="shared" si="7"/>
        <v>100</v>
      </c>
      <c r="S32" s="57">
        <f t="shared" si="7"/>
        <v>100</v>
      </c>
      <c r="T32" s="57">
        <f t="shared" si="7"/>
        <v>100</v>
      </c>
      <c r="U32" s="57">
        <f t="shared" si="7"/>
        <v>100</v>
      </c>
      <c r="V32" s="57">
        <f t="shared" si="7"/>
        <v>100</v>
      </c>
      <c r="W32" s="57">
        <f t="shared" si="7"/>
        <v>100</v>
      </c>
      <c r="X32" s="57">
        <f t="shared" si="7"/>
        <v>100</v>
      </c>
      <c r="Y32" s="57">
        <f t="shared" si="7"/>
        <v>100</v>
      </c>
    </row>
    <row r="35" spans="9:25" x14ac:dyDescent="0.35">
      <c r="I35" s="57" t="str">
        <f>Bildung!A22&amp;", "&amp;I36</f>
        <v>Punktezahl im INSM-Schulleistungsvergleich 2025, Westdeutschland ohne Berlin=100, Mathematik 4. Klasse</v>
      </c>
    </row>
    <row r="36" spans="9:25" x14ac:dyDescent="0.35">
      <c r="I36" s="59" t="str">
        <f>Bildung!A25</f>
        <v>Mathematik 4. Klasse</v>
      </c>
      <c r="J36" s="59">
        <f>Bildung!B25</f>
        <v>94.588360968674621</v>
      </c>
      <c r="K36" s="59">
        <f>Bildung!C25</f>
        <v>98.475553885195495</v>
      </c>
      <c r="L36" s="59">
        <f>Bildung!D25</f>
        <v>106.03398455620831</v>
      </c>
      <c r="M36" s="59">
        <f>Bildung!E25</f>
        <v>102.79465712577425</v>
      </c>
      <c r="N36" s="59">
        <f>Bildung!F25</f>
        <v>101.9308364776585</v>
      </c>
    </row>
    <row r="37" spans="9:25" x14ac:dyDescent="0.35">
      <c r="I37" s="59"/>
      <c r="O37" s="59">
        <f>Bildung!G25</f>
        <v>92.21285418635631</v>
      </c>
    </row>
    <row r="38" spans="9:25" x14ac:dyDescent="0.35">
      <c r="P38" s="59">
        <f>Bildung!L25</f>
        <v>101.06701582954274</v>
      </c>
      <c r="Q38" s="59">
        <f>Bildung!M25</f>
        <v>105.81802939417938</v>
      </c>
      <c r="R38" s="59">
        <f>Bildung!N25</f>
        <v>91.349033538240562</v>
      </c>
      <c r="S38" s="59">
        <f>Bildung!O25</f>
        <v>99.771284857369125</v>
      </c>
      <c r="T38" s="59">
        <f>Bildung!P25</f>
        <v>100.41915034345594</v>
      </c>
      <c r="U38" s="59">
        <f>Bildung!Q25</f>
        <v>98.259598723166562</v>
      </c>
      <c r="V38" s="59">
        <f>Bildung!R25</f>
        <v>96.100047102877184</v>
      </c>
      <c r="W38" s="59">
        <f>Bildung!S25</f>
        <v>101.49892615360064</v>
      </c>
      <c r="X38" s="59">
        <f>Bildung!T25</f>
        <v>99.339374533311258</v>
      </c>
      <c r="Y38" s="59">
        <f>Bildung!U25</f>
        <v>99.555329695340191</v>
      </c>
    </row>
    <row r="39" spans="9:25" x14ac:dyDescent="0.35">
      <c r="J39" s="59">
        <f>Bildung!H25</f>
        <v>99.392545879488253</v>
      </c>
      <c r="K39" s="59">
        <f>J39</f>
        <v>99.392545879488253</v>
      </c>
      <c r="L39" s="57">
        <f>K39</f>
        <v>99.392545879488253</v>
      </c>
      <c r="M39" s="57">
        <f>L39</f>
        <v>99.392545879488253</v>
      </c>
      <c r="N39" s="57">
        <f>M39</f>
        <v>99.392545879488253</v>
      </c>
      <c r="O39" s="57">
        <f>N39</f>
        <v>99.392545879488253</v>
      </c>
    </row>
    <row r="40" spans="9:25" x14ac:dyDescent="0.35">
      <c r="P40" s="57">
        <f>Bildung!K25</f>
        <v>100</v>
      </c>
      <c r="Q40" s="57">
        <f t="shared" ref="Q40:Y40" si="8">P40</f>
        <v>100</v>
      </c>
      <c r="R40" s="57">
        <f t="shared" si="8"/>
        <v>100</v>
      </c>
      <c r="S40" s="57">
        <f t="shared" si="8"/>
        <v>100</v>
      </c>
      <c r="T40" s="57">
        <f t="shared" si="8"/>
        <v>100</v>
      </c>
      <c r="U40" s="57">
        <f t="shared" si="8"/>
        <v>100</v>
      </c>
      <c r="V40" s="57">
        <f t="shared" si="8"/>
        <v>100</v>
      </c>
      <c r="W40" s="57">
        <f t="shared" si="8"/>
        <v>100</v>
      </c>
      <c r="X40" s="57">
        <f t="shared" si="8"/>
        <v>100</v>
      </c>
      <c r="Y40" s="57">
        <f t="shared" si="8"/>
        <v>100</v>
      </c>
    </row>
    <row r="45" spans="9:25" x14ac:dyDescent="0.35">
      <c r="I45" s="57" t="str">
        <f>Bildung!A22&amp;", "&amp;I46</f>
        <v>Punktezahl im INSM-Schulleistungsvergleich 2025, Westdeutschland ohne Berlin=100, Lesen 9. Klasse</v>
      </c>
    </row>
    <row r="46" spans="9:25" x14ac:dyDescent="0.35">
      <c r="I46" s="57" t="str">
        <f>Bildung!A26</f>
        <v>Lesen 9. Klasse</v>
      </c>
      <c r="J46" s="57">
        <f>Bildung!B26</f>
        <v>99.287907213776236</v>
      </c>
      <c r="K46" s="57">
        <f>Bildung!C26</f>
        <v>100.33968589188827</v>
      </c>
      <c r="L46" s="57">
        <f>Bildung!D26</f>
        <v>105.80893501807087</v>
      </c>
      <c r="M46" s="57">
        <f>Bildung!E26</f>
        <v>101.60182030562272</v>
      </c>
      <c r="N46" s="57">
        <f>Bildung!F26</f>
        <v>101.39146457000029</v>
      </c>
    </row>
    <row r="47" spans="9:25" x14ac:dyDescent="0.35">
      <c r="O47" s="57">
        <f>Bildung!G26</f>
        <v>94.870436765705676</v>
      </c>
    </row>
    <row r="48" spans="9:25" x14ac:dyDescent="0.35">
      <c r="P48" s="59">
        <f>Bildung!L26</f>
        <v>102.23288751248994</v>
      </c>
      <c r="Q48" s="59">
        <f>Bildung!M26</f>
        <v>104.33644486871401</v>
      </c>
      <c r="R48" s="59">
        <f>Bildung!N26</f>
        <v>96.342926915062534</v>
      </c>
      <c r="S48" s="59">
        <f>Bildung!O26</f>
        <v>98.025772800041793</v>
      </c>
      <c r="T48" s="59">
        <f>Bildung!P26</f>
        <v>100.55004162751069</v>
      </c>
      <c r="U48" s="59">
        <f>Bildung!Q26</f>
        <v>99.708618685021051</v>
      </c>
      <c r="V48" s="59">
        <f>Bildung!R26</f>
        <v>96.342926915062534</v>
      </c>
      <c r="W48" s="59">
        <f>Bildung!S26</f>
        <v>98.025772800041793</v>
      </c>
      <c r="X48" s="59">
        <f>Bildung!T26</f>
        <v>100.55004162751069</v>
      </c>
      <c r="Y48" s="59">
        <f>Bildung!U26</f>
        <v>100.12933015626587</v>
      </c>
    </row>
    <row r="49" spans="9:25" x14ac:dyDescent="0.35">
      <c r="J49" s="60">
        <f>Bildung!H26</f>
        <v>100.58968083607287</v>
      </c>
      <c r="K49" s="57">
        <f t="shared" ref="K49" si="9">J49</f>
        <v>100.58968083607287</v>
      </c>
      <c r="L49" s="57">
        <f t="shared" ref="L49:O49" si="10">K49</f>
        <v>100.58968083607287</v>
      </c>
      <c r="M49" s="57">
        <f t="shared" si="10"/>
        <v>100.58968083607287</v>
      </c>
      <c r="N49" s="57">
        <f t="shared" si="10"/>
        <v>100.58968083607287</v>
      </c>
      <c r="O49" s="57">
        <f t="shared" si="10"/>
        <v>100.58968083607287</v>
      </c>
    </row>
    <row r="50" spans="9:25" x14ac:dyDescent="0.35">
      <c r="P50" s="60">
        <f>Bildung!K26</f>
        <v>100</v>
      </c>
      <c r="Q50" s="60">
        <f t="shared" ref="Q50:Y50" si="11">P50</f>
        <v>100</v>
      </c>
      <c r="R50" s="57">
        <f t="shared" si="11"/>
        <v>100</v>
      </c>
      <c r="S50" s="57">
        <f t="shared" si="11"/>
        <v>100</v>
      </c>
      <c r="T50" s="57">
        <f t="shared" si="11"/>
        <v>100</v>
      </c>
      <c r="U50" s="57">
        <f t="shared" si="11"/>
        <v>100</v>
      </c>
      <c r="V50" s="57">
        <f t="shared" si="11"/>
        <v>100</v>
      </c>
      <c r="W50" s="57">
        <f t="shared" si="11"/>
        <v>100</v>
      </c>
      <c r="X50" s="57">
        <f t="shared" si="11"/>
        <v>100</v>
      </c>
      <c r="Y50" s="57">
        <f t="shared" si="11"/>
        <v>100</v>
      </c>
    </row>
    <row r="52" spans="9:25" x14ac:dyDescent="0.35">
      <c r="I52" s="57" t="str">
        <f>"Schulabsolventen ohne Hauptschulabschluss, in % aller Schulabgänger, "&amp;I53</f>
        <v>Schulabsolventen ohne Hauptschulabschluss, in % aller Schulabgänger, 2023/24</v>
      </c>
    </row>
    <row r="53" spans="9:25" x14ac:dyDescent="0.35">
      <c r="I53" s="57" t="str">
        <f>Bildung!A37</f>
        <v>2023/24</v>
      </c>
      <c r="J53" s="57">
        <f>Bildung!B37</f>
        <v>8.525459529908769</v>
      </c>
      <c r="K53" s="57">
        <f>Bildung!C37</f>
        <v>9.9612266478674663</v>
      </c>
      <c r="L53" s="57">
        <f>Bildung!D37</f>
        <v>9.3933284457477999</v>
      </c>
      <c r="M53" s="57">
        <f>Bildung!E37</f>
        <v>14.426908974972102</v>
      </c>
      <c r="N53" s="57">
        <f>Bildung!F37</f>
        <v>10.288331985987604</v>
      </c>
    </row>
    <row r="54" spans="9:25" x14ac:dyDescent="0.35">
      <c r="O54" s="57">
        <f>Bildung!G37</f>
        <v>9.7663179788340369</v>
      </c>
    </row>
    <row r="55" spans="9:25" x14ac:dyDescent="0.35">
      <c r="P55" s="57">
        <f>Bildung!L37</f>
        <v>7.496142935350619</v>
      </c>
      <c r="Q55" s="57">
        <f>Bildung!M37</f>
        <v>6.048396982748053</v>
      </c>
      <c r="R55" s="57">
        <f>Bildung!N37</f>
        <v>9.979466119096509</v>
      </c>
      <c r="S55" s="57">
        <f>Bildung!O37</f>
        <v>6.5653279706630387</v>
      </c>
      <c r="T55" s="57">
        <f>Bildung!P37</f>
        <v>6.1279907277092471</v>
      </c>
      <c r="U55" s="57">
        <f>Bildung!Q37</f>
        <v>8.9553598147256661</v>
      </c>
      <c r="V55" s="57">
        <f>Bildung!R37</f>
        <v>7.3328618832617103</v>
      </c>
      <c r="W55" s="57">
        <f>Bildung!S37</f>
        <v>8.6206896551724146</v>
      </c>
      <c r="X55" s="57">
        <f>Bildung!T37</f>
        <v>9.5084020457154796</v>
      </c>
      <c r="Y55" s="57">
        <f>Bildung!U37</f>
        <v>10.304618656943179</v>
      </c>
    </row>
    <row r="56" spans="9:25" x14ac:dyDescent="0.35">
      <c r="J56" s="57">
        <f>Bildung!H37</f>
        <v>10.199655271473715</v>
      </c>
      <c r="K56" s="57">
        <f t="shared" ref="K56:O56" si="12">J56</f>
        <v>10.199655271473715</v>
      </c>
      <c r="L56" s="57">
        <f t="shared" si="12"/>
        <v>10.199655271473715</v>
      </c>
      <c r="M56" s="57">
        <f t="shared" si="12"/>
        <v>10.199655271473715</v>
      </c>
      <c r="N56" s="57">
        <f t="shared" si="12"/>
        <v>10.199655271473715</v>
      </c>
      <c r="O56" s="57">
        <f t="shared" si="12"/>
        <v>10.199655271473715</v>
      </c>
    </row>
    <row r="57" spans="9:25" x14ac:dyDescent="0.35">
      <c r="P57" s="57">
        <f>Bildung!K37</f>
        <v>7.4370746739263947</v>
      </c>
      <c r="Q57" s="57">
        <f t="shared" ref="Q57:Y57" si="13">P57</f>
        <v>7.4370746739263947</v>
      </c>
      <c r="R57" s="57">
        <f t="shared" si="13"/>
        <v>7.4370746739263947</v>
      </c>
      <c r="S57" s="57">
        <f t="shared" si="13"/>
        <v>7.4370746739263947</v>
      </c>
      <c r="T57" s="57">
        <f t="shared" si="13"/>
        <v>7.4370746739263947</v>
      </c>
      <c r="U57" s="57">
        <f t="shared" si="13"/>
        <v>7.4370746739263947</v>
      </c>
      <c r="V57" s="57">
        <f t="shared" si="13"/>
        <v>7.4370746739263947</v>
      </c>
      <c r="W57" s="57">
        <f t="shared" si="13"/>
        <v>7.4370746739263947</v>
      </c>
      <c r="X57" s="57">
        <f t="shared" si="13"/>
        <v>7.4370746739263947</v>
      </c>
      <c r="Y57" s="57">
        <f t="shared" si="13"/>
        <v>7.4370746739263947</v>
      </c>
    </row>
    <row r="59" spans="9:25" x14ac:dyDescent="0.35">
      <c r="I59" s="57" t="str">
        <f>"Schulabsolventen mit Hauptschulabschluss, in % aller Schulabgänger, "&amp;I60</f>
        <v>Schulabsolventen mit Hauptschulabschluss, in % aller Schulabgänger, 2023/24</v>
      </c>
    </row>
    <row r="60" spans="9:25" x14ac:dyDescent="0.35">
      <c r="I60" s="57" t="str">
        <f>Bildung!A46</f>
        <v>2023/24</v>
      </c>
      <c r="J60" s="57">
        <f>Bildung!B46</f>
        <v>14.979102062828636</v>
      </c>
      <c r="K60" s="57">
        <f>Bildung!C46</f>
        <v>13.204088826224886</v>
      </c>
      <c r="L60" s="57">
        <f>Bildung!D46</f>
        <v>10.529692082111437</v>
      </c>
      <c r="M60" s="57">
        <f>Bildung!E46</f>
        <v>12.864658058345288</v>
      </c>
      <c r="N60" s="57">
        <f>Bildung!F46</f>
        <v>16.98194556723255</v>
      </c>
    </row>
    <row r="61" spans="9:25" x14ac:dyDescent="0.35">
      <c r="O61" s="57">
        <f>Bildung!G46</f>
        <v>16.321037499235334</v>
      </c>
    </row>
    <row r="62" spans="9:25" x14ac:dyDescent="0.35">
      <c r="P62" s="57">
        <f>Bildung!L46</f>
        <v>16.131986263872992</v>
      </c>
      <c r="Q62" s="57">
        <f>Bildung!M46</f>
        <v>21.860366287194658</v>
      </c>
      <c r="R62" s="57">
        <f>Bildung!N46</f>
        <v>25.708418891170432</v>
      </c>
      <c r="S62" s="57">
        <f>Bildung!O46</f>
        <v>18.140415212633819</v>
      </c>
      <c r="T62" s="57">
        <f>Bildung!P46</f>
        <v>17.345806772083783</v>
      </c>
      <c r="U62" s="57">
        <f>Bildung!Q46</f>
        <v>14.807634759754876</v>
      </c>
      <c r="V62" s="57">
        <f>Bildung!R46</f>
        <v>15.685687863787196</v>
      </c>
      <c r="W62" s="57">
        <f>Bildung!S46</f>
        <v>17.987228607918262</v>
      </c>
      <c r="X62" s="57">
        <f>Bildung!T46</f>
        <v>28.900949796472187</v>
      </c>
      <c r="Y62" s="57">
        <f>Bildung!U46</f>
        <v>19.55712549377089</v>
      </c>
    </row>
    <row r="63" spans="9:25" x14ac:dyDescent="0.35">
      <c r="J63" s="57">
        <f>Bildung!H46</f>
        <v>14.048405630565931</v>
      </c>
      <c r="K63" s="57">
        <f t="shared" ref="K63:O63" si="14">J63</f>
        <v>14.048405630565931</v>
      </c>
      <c r="L63" s="57">
        <f t="shared" si="14"/>
        <v>14.048405630565931</v>
      </c>
      <c r="M63" s="57">
        <f t="shared" si="14"/>
        <v>14.048405630565931</v>
      </c>
      <c r="N63" s="57">
        <f t="shared" si="14"/>
        <v>14.048405630565931</v>
      </c>
      <c r="O63" s="57">
        <f t="shared" si="14"/>
        <v>14.048405630565931</v>
      </c>
    </row>
    <row r="64" spans="9:25" x14ac:dyDescent="0.35">
      <c r="P64" s="57">
        <f>Bildung!K46</f>
        <v>17.654850952217334</v>
      </c>
      <c r="Q64" s="57">
        <f t="shared" ref="Q64:Y64" si="15">P64</f>
        <v>17.654850952217334</v>
      </c>
      <c r="R64" s="57">
        <f t="shared" si="15"/>
        <v>17.654850952217334</v>
      </c>
      <c r="S64" s="57">
        <f t="shared" si="15"/>
        <v>17.654850952217334</v>
      </c>
      <c r="T64" s="57">
        <f t="shared" si="15"/>
        <v>17.654850952217334</v>
      </c>
      <c r="U64" s="57">
        <f t="shared" si="15"/>
        <v>17.654850952217334</v>
      </c>
      <c r="V64" s="57">
        <f t="shared" si="15"/>
        <v>17.654850952217334</v>
      </c>
      <c r="W64" s="57">
        <f t="shared" si="15"/>
        <v>17.654850952217334</v>
      </c>
      <c r="X64" s="57">
        <f t="shared" si="15"/>
        <v>17.654850952217334</v>
      </c>
      <c r="Y64" s="57">
        <f t="shared" si="15"/>
        <v>17.654850952217334</v>
      </c>
    </row>
    <row r="67" spans="9:25" x14ac:dyDescent="0.35">
      <c r="I67" s="57" t="str">
        <f>"Schulabsolventen mit mittlerem Schulabschluß in % aller Schulabgänger, "&amp;I68</f>
        <v>Schulabsolventen mit mittlerem Schulabschluß in % aller Schulabgänger, 2023/24</v>
      </c>
    </row>
    <row r="68" spans="9:25" x14ac:dyDescent="0.35">
      <c r="I68" s="57" t="str">
        <f>Bildung!A55</f>
        <v>2023/24</v>
      </c>
      <c r="J68" s="57">
        <f>Bildung!B55</f>
        <v>42.254280706485105</v>
      </c>
      <c r="K68" s="57">
        <f>Bildung!C55</f>
        <v>45.787804018329219</v>
      </c>
      <c r="L68" s="57">
        <f>Bildung!D55</f>
        <v>54.511852394916914</v>
      </c>
      <c r="M68" s="57">
        <f>Bildung!E55</f>
        <v>51.299218874541687</v>
      </c>
      <c r="N68" s="57">
        <f>Bildung!F55</f>
        <v>45.464834276475344</v>
      </c>
    </row>
    <row r="69" spans="9:25" x14ac:dyDescent="0.35">
      <c r="O69" s="57">
        <f>Bildung!G55</f>
        <v>36.651985073713831</v>
      </c>
    </row>
    <row r="70" spans="9:25" x14ac:dyDescent="0.35">
      <c r="P70" s="62">
        <f>Bildung!L55</f>
        <v>48.739361966854126</v>
      </c>
      <c r="Q70" s="62">
        <f>Bildung!M55</f>
        <v>46.634194977239851</v>
      </c>
      <c r="R70" s="62">
        <f>Bildung!N55</f>
        <v>30.130047912388775</v>
      </c>
      <c r="S70" s="62">
        <f>Bildung!O55</f>
        <v>25.060625776305674</v>
      </c>
      <c r="T70" s="62">
        <f>Bildung!P55</f>
        <v>48.605016971603611</v>
      </c>
      <c r="U70" s="62">
        <f>Bildung!Q55</f>
        <v>47.488257718679662</v>
      </c>
      <c r="V70" s="62">
        <f>Bildung!R55</f>
        <v>39.884676059402707</v>
      </c>
      <c r="W70" s="62">
        <f>Bildung!S55</f>
        <v>40.541507024265641</v>
      </c>
      <c r="X70" s="62">
        <f>Bildung!T55</f>
        <v>34.286608913474588</v>
      </c>
      <c r="Y70" s="62">
        <f>Bildung!U55</f>
        <v>36.497265268915221</v>
      </c>
    </row>
    <row r="71" spans="9:25" x14ac:dyDescent="0.35">
      <c r="J71" s="57">
        <f>Bildung!H55</f>
        <v>45.830939385234124</v>
      </c>
      <c r="K71" s="57">
        <f t="shared" ref="K71:O71" si="16">J71</f>
        <v>45.830939385234124</v>
      </c>
      <c r="L71" s="57">
        <f t="shared" si="16"/>
        <v>45.830939385234124</v>
      </c>
      <c r="M71" s="57">
        <f t="shared" si="16"/>
        <v>45.830939385234124</v>
      </c>
      <c r="N71" s="57">
        <f t="shared" si="16"/>
        <v>45.830939385234124</v>
      </c>
      <c r="O71" s="57">
        <f t="shared" si="16"/>
        <v>45.830939385234124</v>
      </c>
    </row>
    <row r="72" spans="9:25" x14ac:dyDescent="0.35">
      <c r="P72" s="57">
        <f>Bildung!K55</f>
        <v>43.596767949401652</v>
      </c>
      <c r="Q72" s="57">
        <f t="shared" ref="Q72:Y72" si="17">P72</f>
        <v>43.596767949401652</v>
      </c>
      <c r="R72" s="57">
        <f t="shared" si="17"/>
        <v>43.596767949401652</v>
      </c>
      <c r="S72" s="57">
        <f t="shared" si="17"/>
        <v>43.596767949401652</v>
      </c>
      <c r="T72" s="57">
        <f t="shared" si="17"/>
        <v>43.596767949401652</v>
      </c>
      <c r="U72" s="57">
        <f t="shared" si="17"/>
        <v>43.596767949401652</v>
      </c>
      <c r="V72" s="57">
        <f t="shared" si="17"/>
        <v>43.596767949401652</v>
      </c>
      <c r="W72" s="57">
        <f t="shared" si="17"/>
        <v>43.596767949401652</v>
      </c>
      <c r="X72" s="57">
        <f t="shared" si="17"/>
        <v>43.596767949401652</v>
      </c>
      <c r="Y72" s="57">
        <f t="shared" si="17"/>
        <v>43.596767949401652</v>
      </c>
    </row>
    <row r="75" spans="9:25" x14ac:dyDescent="0.35">
      <c r="I75" s="57" t="str">
        <f>"Schulabsolventen mit (Fach)Hochschulreife in % aller Schulabgänger, "&amp;I76</f>
        <v>Schulabsolventen mit (Fach)Hochschulreife in % aller Schulabgänger, 2023/24</v>
      </c>
    </row>
    <row r="76" spans="9:25" x14ac:dyDescent="0.35">
      <c r="I76" s="57" t="str">
        <f>Bildung!A64</f>
        <v>2023/24</v>
      </c>
      <c r="J76" s="57">
        <f>Bildung!B64</f>
        <v>36.90111690887921</v>
      </c>
      <c r="K76" s="57">
        <f>Bildung!C64</f>
        <v>30.65579581708614</v>
      </c>
      <c r="L76" s="57">
        <f>Bildung!D64</f>
        <v>28.563471122837882</v>
      </c>
      <c r="M76" s="57">
        <f>Bildung!E64</f>
        <v>24.425022999080038</v>
      </c>
      <c r="N76" s="57">
        <f>Bildung!F64</f>
        <v>27.158894645941277</v>
      </c>
    </row>
    <row r="77" spans="9:25" x14ac:dyDescent="0.35">
      <c r="O77" s="57">
        <f>Bildung!G64</f>
        <v>40.935268371343007</v>
      </c>
    </row>
    <row r="78" spans="9:25" x14ac:dyDescent="0.35">
      <c r="P78" s="57">
        <f>Bildung!L64</f>
        <v>28.637612877895563</v>
      </c>
      <c r="Q78" s="57">
        <f>Bildung!M64</f>
        <v>26.948366583641008</v>
      </c>
      <c r="R78" s="57">
        <f>Bildung!N64</f>
        <v>35.411069317571197</v>
      </c>
      <c r="S78" s="57">
        <f>Bildung!O64</f>
        <v>52.379874356217101</v>
      </c>
      <c r="T78" s="57">
        <f>Bildung!P64</f>
        <v>30.427833980598042</v>
      </c>
      <c r="U78" s="57">
        <f>Bildung!Q64</f>
        <v>31.106190793694726</v>
      </c>
      <c r="V78" s="57">
        <f>Bildung!R64</f>
        <v>37.275907895093709</v>
      </c>
      <c r="W78" s="57">
        <f>Bildung!S64</f>
        <v>32.850574712643677</v>
      </c>
      <c r="X78" s="57">
        <f>Bildung!T64</f>
        <v>30.468204053109716</v>
      </c>
      <c r="Y78" s="57">
        <f>Bildung!U64</f>
        <v>34.935945180992107</v>
      </c>
    </row>
    <row r="79" spans="9:25" x14ac:dyDescent="0.35">
      <c r="J79" s="57">
        <f>Bildung!H64</f>
        <v>32.345762899893224</v>
      </c>
      <c r="K79" s="57">
        <f t="shared" ref="K79:Y80" si="18">J79</f>
        <v>32.345762899893224</v>
      </c>
      <c r="L79" s="57">
        <f t="shared" si="18"/>
        <v>32.345762899893224</v>
      </c>
      <c r="M79" s="57">
        <f t="shared" si="18"/>
        <v>32.345762899893224</v>
      </c>
      <c r="N79" s="57">
        <f t="shared" si="18"/>
        <v>32.345762899893224</v>
      </c>
      <c r="O79" s="57">
        <f t="shared" si="18"/>
        <v>32.345762899893224</v>
      </c>
    </row>
    <row r="80" spans="9:25" x14ac:dyDescent="0.35">
      <c r="P80" s="57">
        <f>Bildung!K64</f>
        <v>32.477135451055197</v>
      </c>
      <c r="Q80" s="57">
        <f t="shared" si="18"/>
        <v>32.477135451055197</v>
      </c>
      <c r="R80" s="57">
        <f t="shared" si="18"/>
        <v>32.477135451055197</v>
      </c>
      <c r="S80" s="57">
        <f t="shared" si="18"/>
        <v>32.477135451055197</v>
      </c>
      <c r="T80" s="57">
        <f t="shared" si="18"/>
        <v>32.477135451055197</v>
      </c>
      <c r="U80" s="57">
        <f t="shared" si="18"/>
        <v>32.477135451055197</v>
      </c>
      <c r="V80" s="57">
        <f t="shared" si="18"/>
        <v>32.477135451055197</v>
      </c>
      <c r="W80" s="57">
        <f t="shared" si="18"/>
        <v>32.477135451055197</v>
      </c>
      <c r="X80" s="57">
        <f t="shared" si="18"/>
        <v>32.477135451055197</v>
      </c>
      <c r="Y80" s="57">
        <f t="shared" si="18"/>
        <v>32.477135451055197</v>
      </c>
    </row>
    <row r="82" spans="9:25" x14ac:dyDescent="0.35">
      <c r="I82" s="57" t="str">
        <f>Bildung!A22&amp;", "&amp;I83</f>
        <v>Punktezahl im INSM-Schulleistungsvergleich 2025, Westdeutschland ohne Berlin=100, Englischkompetenz (Lesen) 9. Klasse</v>
      </c>
    </row>
    <row r="83" spans="9:25" x14ac:dyDescent="0.35">
      <c r="I83" s="57" t="str">
        <f>Bildung!A27</f>
        <v>Englischkompetenz (Lesen) 9. Klasse</v>
      </c>
      <c r="J83" s="57">
        <f>Bildung!B27</f>
        <v>96.309920307935428</v>
      </c>
      <c r="K83" s="57">
        <f>Bildung!C27</f>
        <v>99.176286983766843</v>
      </c>
      <c r="L83" s="57">
        <f>Bildung!D27</f>
        <v>99.940651430655208</v>
      </c>
      <c r="M83" s="57">
        <f>Bildung!E27</f>
        <v>97.456466978267983</v>
      </c>
      <c r="N83" s="57">
        <f>Bildung!F27</f>
        <v>97.838649201712187</v>
      </c>
    </row>
    <row r="84" spans="9:25" x14ac:dyDescent="0.35">
      <c r="O84" s="57">
        <f>Bildung!G27</f>
        <v>97.074284754823807</v>
      </c>
    </row>
    <row r="85" spans="9:25" x14ac:dyDescent="0.35">
      <c r="P85" s="59">
        <f>Bildung!L27</f>
        <v>101.46938032443195</v>
      </c>
      <c r="Q85" s="59">
        <f>Bildung!M27</f>
        <v>103.57138255337499</v>
      </c>
      <c r="R85" s="59">
        <f>Bildung!N27</f>
        <v>95.736646972769151</v>
      </c>
      <c r="S85" s="59">
        <f>Bildung!O27</f>
        <v>101.66047143615407</v>
      </c>
      <c r="T85" s="59">
        <f>Bildung!P27</f>
        <v>99.940651430655208</v>
      </c>
      <c r="U85" s="59">
        <f>Bildung!Q27</f>
        <v>98.794104760322639</v>
      </c>
      <c r="V85" s="59">
        <f>Bildung!R27</f>
        <v>97.456466978267983</v>
      </c>
      <c r="W85" s="59">
        <f>Bildung!S27</f>
        <v>100.89610698926568</v>
      </c>
      <c r="X85" s="59">
        <f>Bildung!T27</f>
        <v>91.532642514883065</v>
      </c>
      <c r="Y85" s="59">
        <f>Bildung!U27</f>
        <v>99.940651430655208</v>
      </c>
    </row>
    <row r="86" spans="9:25" x14ac:dyDescent="0.35">
      <c r="J86" s="60">
        <f>Bildung!H27</f>
        <v>98.025262863713195</v>
      </c>
      <c r="K86" s="57">
        <f t="shared" ref="K86" si="19">J86</f>
        <v>98.025262863713195</v>
      </c>
      <c r="L86" s="57">
        <f t="shared" ref="L86" si="20">K86</f>
        <v>98.025262863713195</v>
      </c>
      <c r="M86" s="57">
        <f t="shared" ref="M86" si="21">L86</f>
        <v>98.025262863713195</v>
      </c>
      <c r="N86" s="57">
        <f t="shared" ref="N86" si="22">M86</f>
        <v>98.025262863713195</v>
      </c>
      <c r="O86" s="57">
        <f t="shared" ref="O86" si="23">N86</f>
        <v>98.025262863713195</v>
      </c>
    </row>
    <row r="87" spans="9:25" x14ac:dyDescent="0.35">
      <c r="P87" s="60">
        <f>Bildung!K27</f>
        <v>100</v>
      </c>
      <c r="Q87" s="60">
        <f t="shared" ref="Q87" si="24">P87</f>
        <v>100</v>
      </c>
      <c r="R87" s="57">
        <f t="shared" ref="R87" si="25">Q87</f>
        <v>100</v>
      </c>
      <c r="S87" s="57">
        <f t="shared" ref="S87" si="26">R87</f>
        <v>100</v>
      </c>
      <c r="T87" s="57">
        <f t="shared" ref="T87" si="27">S87</f>
        <v>100</v>
      </c>
      <c r="U87" s="57">
        <f t="shared" ref="U87" si="28">T87</f>
        <v>100</v>
      </c>
      <c r="V87" s="57">
        <f t="shared" ref="V87" si="29">U87</f>
        <v>100</v>
      </c>
      <c r="W87" s="57">
        <f t="shared" ref="W87" si="30">V87</f>
        <v>100</v>
      </c>
      <c r="X87" s="57">
        <f t="shared" ref="X87" si="31">W87</f>
        <v>100</v>
      </c>
      <c r="Y87" s="57">
        <f t="shared" ref="Y87" si="32">X87</f>
        <v>100</v>
      </c>
    </row>
    <row r="95" spans="9:25" x14ac:dyDescent="0.35">
      <c r="J95" s="59"/>
    </row>
    <row r="103" spans="10:10" x14ac:dyDescent="0.35">
      <c r="J103" s="59"/>
    </row>
    <row r="104" spans="10:10" x14ac:dyDescent="0.35">
      <c r="J104" s="59"/>
    </row>
    <row r="105" spans="10:10" x14ac:dyDescent="0.35">
      <c r="J105" s="59"/>
    </row>
    <row r="106" spans="10:10" x14ac:dyDescent="0.35">
      <c r="J106" s="59"/>
    </row>
    <row r="107" spans="10:10" x14ac:dyDescent="0.35">
      <c r="J107" s="59"/>
    </row>
    <row r="108" spans="10:10" x14ac:dyDescent="0.35">
      <c r="J108" s="59"/>
    </row>
    <row r="109" spans="10:10" x14ac:dyDescent="0.35">
      <c r="J109" s="59"/>
    </row>
    <row r="110" spans="10:10" x14ac:dyDescent="0.35">
      <c r="J110" s="59"/>
    </row>
    <row r="111" spans="10:10" x14ac:dyDescent="0.35">
      <c r="J111" s="59"/>
    </row>
    <row r="112" spans="10:10" x14ac:dyDescent="0.35">
      <c r="J112" s="59"/>
    </row>
    <row r="113" spans="10:10" x14ac:dyDescent="0.35">
      <c r="J113" s="59"/>
    </row>
    <row r="114" spans="10:10" x14ac:dyDescent="0.35">
      <c r="J114" s="59"/>
    </row>
    <row r="115" spans="10:10" x14ac:dyDescent="0.35">
      <c r="J115" s="59"/>
    </row>
    <row r="116" spans="10:10" x14ac:dyDescent="0.35">
      <c r="J116" s="59"/>
    </row>
    <row r="117" spans="10:10" x14ac:dyDescent="0.35">
      <c r="J117" s="59"/>
    </row>
    <row r="118" spans="10:10" x14ac:dyDescent="0.35">
      <c r="J118" s="59"/>
    </row>
    <row r="119" spans="10:10" x14ac:dyDescent="0.35">
      <c r="J119" s="59"/>
    </row>
    <row r="120" spans="10:10" x14ac:dyDescent="0.35">
      <c r="J120" s="59"/>
    </row>
    <row r="128" spans="10:10" x14ac:dyDescent="0.35">
      <c r="J128" s="59"/>
    </row>
    <row r="136" spans="10:10" x14ac:dyDescent="0.35">
      <c r="J136" s="59"/>
    </row>
    <row r="144" spans="10:10" x14ac:dyDescent="0.35">
      <c r="J144" s="59"/>
    </row>
  </sheetData>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0223-ADCE-4C44-8D48-395B8A5AE90C}">
  <sheetPr codeName="Tabelle25"/>
  <dimension ref="A1:AA2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4" width="11" bestFit="1" customWidth="1"/>
    <col min="15" max="19" width="11.1796875" bestFit="1" customWidth="1"/>
    <col min="20" max="20" width="11" bestFit="1" customWidth="1"/>
    <col min="21" max="21" width="11.1796875" bestFit="1" customWidth="1"/>
    <col min="22" max="22" width="12.7265625" bestFit="1" customWidth="1"/>
    <col min="24" max="24" width="13.54296875" customWidth="1"/>
    <col min="25" max="25" width="11.453125" style="3"/>
    <col min="26" max="26" width="15" customWidth="1"/>
  </cols>
  <sheetData>
    <row r="1" spans="1:27" x14ac:dyDescent="0.35">
      <c r="A1" s="4" t="s">
        <v>149</v>
      </c>
    </row>
    <row r="2" spans="1:27" s="41" customFormat="1" ht="40"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85"/>
      <c r="Z2" s="43" t="str">
        <f>Wirtschaftskraft!Z2</f>
        <v>Max Westdeutschland ohne Berlin</v>
      </c>
      <c r="AA2" s="43"/>
    </row>
    <row r="3" spans="1:27" x14ac:dyDescent="0.35">
      <c r="A3" s="4" t="s">
        <v>520</v>
      </c>
    </row>
    <row r="4" spans="1:27" x14ac:dyDescent="0.35">
      <c r="A4">
        <f>[1]Unternehmen!A52</f>
        <v>2019</v>
      </c>
      <c r="B4" s="3">
        <f>[1]Unternehmen!B60</f>
        <v>68.971517108239411</v>
      </c>
      <c r="C4" s="3">
        <f>[1]Unternehmen!C60</f>
        <v>68.027472696643542</v>
      </c>
      <c r="D4" s="3">
        <f>[1]Unternehmen!D60</f>
        <v>72.2742649971525</v>
      </c>
      <c r="E4" s="3">
        <f>[1]Unternehmen!E60</f>
        <v>59.31768303347269</v>
      </c>
      <c r="F4" s="3">
        <f>[1]Unternehmen!F60</f>
        <v>66.319963729538884</v>
      </c>
      <c r="G4" s="3">
        <f>[1]Unternehmen!G60</f>
        <v>85.333045003074361</v>
      </c>
      <c r="H4" s="14">
        <f>[1]Unternehmen!H60</f>
        <v>71.966439155848235</v>
      </c>
      <c r="I4" s="3">
        <f>[1]Unternehmen!I60</f>
        <v>67.767493639887178</v>
      </c>
      <c r="J4" s="3">
        <f>[1]Unternehmen!J60</f>
        <v>72.969702578226801</v>
      </c>
      <c r="K4" s="3">
        <f>[1]Unternehmen!K60</f>
        <v>72.28005246572215</v>
      </c>
      <c r="L4" s="3">
        <f>[1]Unternehmen!L60</f>
        <v>72.780448769077339</v>
      </c>
      <c r="M4" s="3">
        <f>[1]Unternehmen!M60</f>
        <v>79.962105780460519</v>
      </c>
      <c r="N4" s="3">
        <f>[1]Unternehmen!N60</f>
        <v>64.878041792413185</v>
      </c>
      <c r="O4" s="3">
        <f>[1]Unternehmen!O60</f>
        <v>92.298882976849072</v>
      </c>
      <c r="P4" s="3">
        <f>[1]Unternehmen!P60</f>
        <v>75.313178119863281</v>
      </c>
      <c r="Q4" s="3">
        <f>[1]Unternehmen!Q60</f>
        <v>63.318419327710643</v>
      </c>
      <c r="R4" s="3">
        <f>[1]Unternehmen!R60</f>
        <v>68.51280576996983</v>
      </c>
      <c r="S4" s="3">
        <f>[1]Unternehmen!S60</f>
        <v>67.32136584096213</v>
      </c>
      <c r="T4" s="3">
        <f>[1]Unternehmen!T60</f>
        <v>65.593635925109282</v>
      </c>
      <c r="U4" s="3">
        <f>[1]Unternehmen!U60</f>
        <v>74.320811434189139</v>
      </c>
      <c r="V4" s="3">
        <f>[1]Unternehmen!V60</f>
        <v>72.220716044491283</v>
      </c>
      <c r="X4" s="18" t="str">
        <f t="shared" ref="X4:X9" si="0">HLOOKUP(Y4,$L4:$U238,ROW(L$238)-ROW(X4)+1,0)</f>
        <v>NI</v>
      </c>
      <c r="Y4" s="9">
        <f t="shared" ref="Y4" si="1">MIN(L4:U4)</f>
        <v>63.318419327710643</v>
      </c>
      <c r="Z4" s="18" t="str">
        <f t="shared" ref="Z4:Z9" si="2">HLOOKUP(AA4,$L4:$U238,ROW(N$238)-ROW(Z4)+1,0)</f>
        <v>HH</v>
      </c>
      <c r="AA4" s="19">
        <f t="shared" ref="AA4" si="3">MAX(L4:U4)</f>
        <v>92.298882976849072</v>
      </c>
    </row>
    <row r="5" spans="1:27" x14ac:dyDescent="0.35">
      <c r="A5">
        <f>[1]Unternehmen!A53</f>
        <v>2020</v>
      </c>
      <c r="B5" s="3">
        <f>[1]Unternehmen!B61</f>
        <v>66.233366434265236</v>
      </c>
      <c r="C5" s="3">
        <f>[1]Unternehmen!C61</f>
        <v>65.739520779307028</v>
      </c>
      <c r="D5" s="3">
        <f>[1]Unternehmen!D61</f>
        <v>69.001857344828537</v>
      </c>
      <c r="E5" s="3">
        <f>[1]Unternehmen!E61</f>
        <v>57.1258090025554</v>
      </c>
      <c r="F5" s="3">
        <f>[1]Unternehmen!F61</f>
        <v>63.643043183461529</v>
      </c>
      <c r="G5" s="3">
        <f>[1]Unternehmen!G61</f>
        <v>79.847986617132847</v>
      </c>
      <c r="H5" s="14">
        <f>[1]Unternehmen!H61</f>
        <v>68.600294538873072</v>
      </c>
      <c r="I5" s="3">
        <f>[1]Unternehmen!I61</f>
        <v>65.034098321304086</v>
      </c>
      <c r="J5" s="3">
        <f>[1]Unternehmen!J61</f>
        <v>69.426326731165133</v>
      </c>
      <c r="K5" s="3">
        <f>[1]Unternehmen!K61</f>
        <v>68.844898232188967</v>
      </c>
      <c r="L5" s="3">
        <f>[1]Unternehmen!L61</f>
        <v>68.917453016610267</v>
      </c>
      <c r="M5" s="3">
        <f>[1]Unternehmen!M61</f>
        <v>76.246947168077995</v>
      </c>
      <c r="N5" s="3">
        <f>[1]Unternehmen!N61</f>
        <v>63.069327668232553</v>
      </c>
      <c r="O5" s="3">
        <f>[1]Unternehmen!O61</f>
        <v>86.877120209659907</v>
      </c>
      <c r="P5" s="3">
        <f>[1]Unternehmen!P61</f>
        <v>71.329863196565697</v>
      </c>
      <c r="Q5" s="3">
        <f>[1]Unternehmen!Q61</f>
        <v>60.584643923565466</v>
      </c>
      <c r="R5" s="3">
        <f>[1]Unternehmen!R61</f>
        <v>65.615272024522156</v>
      </c>
      <c r="S5" s="3">
        <f>[1]Unternehmen!S61</f>
        <v>63.842135809634357</v>
      </c>
      <c r="T5" s="3">
        <f>[1]Unternehmen!T61</f>
        <v>62.242770679219909</v>
      </c>
      <c r="U5" s="3">
        <f>[1]Unternehmen!U61</f>
        <v>70.618256029794196</v>
      </c>
      <c r="V5" s="3">
        <f>[1]Unternehmen!V61</f>
        <v>68.798876492744199</v>
      </c>
      <c r="X5" s="18" t="str">
        <f t="shared" si="0"/>
        <v>NI</v>
      </c>
      <c r="Y5" s="9">
        <f t="shared" ref="Y5:Y8" si="4">MIN(L5:U5)</f>
        <v>60.584643923565466</v>
      </c>
      <c r="Z5" s="18" t="str">
        <f t="shared" si="2"/>
        <v>HH</v>
      </c>
      <c r="AA5" s="19">
        <f t="shared" ref="AA5:AA8" si="5">MAX(L5:U5)</f>
        <v>86.877120209659907</v>
      </c>
    </row>
    <row r="6" spans="1:27" x14ac:dyDescent="0.35">
      <c r="A6">
        <f>[1]Unternehmen!A54</f>
        <v>2021</v>
      </c>
      <c r="B6" s="3">
        <f>[1]Unternehmen!B62</f>
        <v>66.595383568569886</v>
      </c>
      <c r="C6" s="3">
        <f>[1]Unternehmen!C62</f>
        <v>66.202929615297222</v>
      </c>
      <c r="D6" s="3">
        <f>[1]Unternehmen!D62</f>
        <v>68.962474996355667</v>
      </c>
      <c r="E6" s="3">
        <f>[1]Unternehmen!E62</f>
        <v>57.462228770481794</v>
      </c>
      <c r="F6" s="3">
        <f>[1]Unternehmen!F62</f>
        <v>63.786783916557617</v>
      </c>
      <c r="G6" s="3">
        <f>[1]Unternehmen!G62</f>
        <v>81.090648356278592</v>
      </c>
      <c r="H6" s="14">
        <f>[1]Unternehmen!H62</f>
        <v>69.082398938873695</v>
      </c>
      <c r="I6" s="3">
        <f>[1]Unternehmen!I62</f>
        <v>65.248566810776452</v>
      </c>
      <c r="J6" s="3">
        <f>[1]Unternehmen!J62</f>
        <v>70.234206555274028</v>
      </c>
      <c r="K6" s="3">
        <f>[1]Unternehmen!K62</f>
        <v>69.628240497937796</v>
      </c>
      <c r="L6" s="3">
        <f>[1]Unternehmen!L62</f>
        <v>69.159152441705302</v>
      </c>
      <c r="M6" s="3">
        <f>[1]Unternehmen!M62</f>
        <v>77.929021275659593</v>
      </c>
      <c r="N6" s="3">
        <f>[1]Unternehmen!N62</f>
        <v>62.737928421508428</v>
      </c>
      <c r="O6" s="3">
        <f>[1]Unternehmen!O62</f>
        <v>87.227284920279615</v>
      </c>
      <c r="P6" s="3">
        <f>[1]Unternehmen!P62</f>
        <v>72.043788461678744</v>
      </c>
      <c r="Q6" s="3">
        <f>[1]Unternehmen!Q62</f>
        <v>61.266138915148453</v>
      </c>
      <c r="R6" s="3">
        <f>[1]Unternehmen!R62</f>
        <v>66.268973660301114</v>
      </c>
      <c r="S6" s="3">
        <f>[1]Unternehmen!S62</f>
        <v>64.685475770973667</v>
      </c>
      <c r="T6" s="3">
        <f>[1]Unternehmen!T62</f>
        <v>62.595763628698691</v>
      </c>
      <c r="U6" s="3">
        <f>[1]Unternehmen!U62</f>
        <v>71.202716669127412</v>
      </c>
      <c r="V6" s="3">
        <f>[1]Unternehmen!V62</f>
        <v>69.525940760818813</v>
      </c>
      <c r="X6" s="18" t="str">
        <f t="shared" si="0"/>
        <v>NI</v>
      </c>
      <c r="Y6" s="9">
        <f t="shared" si="4"/>
        <v>61.266138915148453</v>
      </c>
      <c r="Z6" s="18" t="str">
        <f t="shared" si="2"/>
        <v>HH</v>
      </c>
      <c r="AA6" s="19">
        <f t="shared" si="5"/>
        <v>87.227284920279615</v>
      </c>
    </row>
    <row r="7" spans="1:27" x14ac:dyDescent="0.35">
      <c r="A7">
        <f>[1]Unternehmen!A55</f>
        <v>2022</v>
      </c>
      <c r="B7" s="3">
        <f>[1]Unternehmen!B63</f>
        <v>67.018134894213702</v>
      </c>
      <c r="C7" s="3">
        <f>[1]Unternehmen!C63</f>
        <v>66.811655858742895</v>
      </c>
      <c r="D7" s="3">
        <f>[1]Unternehmen!D63</f>
        <v>69.529010177752284</v>
      </c>
      <c r="E7" s="3">
        <f>[1]Unternehmen!E63</f>
        <v>57.981592572597584</v>
      </c>
      <c r="F7" s="3">
        <f>[1]Unternehmen!F63</f>
        <v>63.789535412426112</v>
      </c>
      <c r="G7" s="3">
        <f>[1]Unternehmen!G63</f>
        <v>82.193420586878915</v>
      </c>
      <c r="H7" s="14">
        <f>[1]Unternehmen!H63</f>
        <v>69.731243392078483</v>
      </c>
      <c r="I7" s="3">
        <f>[1]Unternehmen!I63</f>
        <v>65.694916372322552</v>
      </c>
      <c r="J7" s="3">
        <f>[1]Unternehmen!J63</f>
        <v>71.028691325894272</v>
      </c>
      <c r="K7" s="3">
        <f>[1]Unternehmen!K63</f>
        <v>70.399614245655272</v>
      </c>
      <c r="L7" s="3">
        <f>[1]Unternehmen!L63</f>
        <v>69.427403448792631</v>
      </c>
      <c r="M7" s="3">
        <f>[1]Unternehmen!M63</f>
        <v>78.984647896902018</v>
      </c>
      <c r="N7" s="3">
        <f>[1]Unternehmen!N63</f>
        <v>62.73296632054241</v>
      </c>
      <c r="O7" s="3">
        <f>[1]Unternehmen!O63</f>
        <v>87.178786533228575</v>
      </c>
      <c r="P7" s="3">
        <f>[1]Unternehmen!P63</f>
        <v>73.151149025060249</v>
      </c>
      <c r="Q7" s="3">
        <f>[1]Unternehmen!Q63</f>
        <v>62.083289367997395</v>
      </c>
      <c r="R7" s="3">
        <f>[1]Unternehmen!R63</f>
        <v>67.139655138173239</v>
      </c>
      <c r="S7" s="3">
        <f>[1]Unternehmen!S63</f>
        <v>65.644925953957895</v>
      </c>
      <c r="T7" s="3">
        <f>[1]Unternehmen!T63</f>
        <v>63.444603206234383</v>
      </c>
      <c r="U7" s="3">
        <f>[1]Unternehmen!U63</f>
        <v>71.459060170666405</v>
      </c>
      <c r="V7" s="3">
        <f>[1]Unternehmen!V63</f>
        <v>70.274497155189124</v>
      </c>
      <c r="X7" s="18" t="str">
        <f t="shared" si="0"/>
        <v>NI</v>
      </c>
      <c r="Y7" s="9">
        <f t="shared" si="4"/>
        <v>62.083289367997395</v>
      </c>
      <c r="Z7" s="18" t="str">
        <f t="shared" si="2"/>
        <v>HH</v>
      </c>
      <c r="AA7" s="19">
        <f t="shared" si="5"/>
        <v>87.178786533228575</v>
      </c>
    </row>
    <row r="8" spans="1:27" x14ac:dyDescent="0.35">
      <c r="A8">
        <f>[1]Unternehmen!A56</f>
        <v>2023</v>
      </c>
      <c r="B8" s="3">
        <f>[1]Unternehmen!B64</f>
        <v>67.251121966165186</v>
      </c>
      <c r="C8" s="3">
        <f>[1]Unternehmen!C64</f>
        <v>66.837256559537892</v>
      </c>
      <c r="D8" s="3">
        <f>[1]Unternehmen!D64</f>
        <v>69.115877100950485</v>
      </c>
      <c r="E8" s="3">
        <f>[1]Unternehmen!E64</f>
        <v>57.811657993052982</v>
      </c>
      <c r="F8" s="3">
        <f>[1]Unternehmen!F64</f>
        <v>63.75594633462272</v>
      </c>
      <c r="G8" s="3">
        <f>[1]Unternehmen!G64</f>
        <v>81.826730504306227</v>
      </c>
      <c r="H8" s="14">
        <f>[1]Unternehmen!H64</f>
        <v>69.609753076868586</v>
      </c>
      <c r="I8" s="3">
        <f>[1]Unternehmen!I64</f>
        <v>65.587621903096419</v>
      </c>
      <c r="J8" s="3">
        <f>[1]Unternehmen!J64</f>
        <v>71.412116074692989</v>
      </c>
      <c r="K8" s="3">
        <f>[1]Unternehmen!K64</f>
        <v>70.818410860783729</v>
      </c>
      <c r="L8" s="3">
        <f>[1]Unternehmen!L64</f>
        <v>69.726362809450393</v>
      </c>
      <c r="M8" s="3">
        <f>[1]Unternehmen!M64</f>
        <v>79.765182020602182</v>
      </c>
      <c r="N8" s="3">
        <f>[1]Unternehmen!N64</f>
        <v>62.087690542142951</v>
      </c>
      <c r="O8" s="3">
        <f>[1]Unternehmen!O64</f>
        <v>87.510936283661366</v>
      </c>
      <c r="P8" s="3">
        <f>[1]Unternehmen!P64</f>
        <v>73.12285994677454</v>
      </c>
      <c r="Q8" s="3">
        <f>[1]Unternehmen!Q64</f>
        <v>62.421652504019967</v>
      </c>
      <c r="R8" s="3">
        <f>[1]Unternehmen!R64</f>
        <v>67.685332774042678</v>
      </c>
      <c r="S8" s="3">
        <f>[1]Unternehmen!S64</f>
        <v>65.943112052275481</v>
      </c>
      <c r="T8" s="3">
        <f>[1]Unternehmen!T64</f>
        <v>63.430019569305479</v>
      </c>
      <c r="U8" s="3">
        <f>[1]Unternehmen!U64</f>
        <v>71.490561785469268</v>
      </c>
      <c r="V8" s="3">
        <f>[1]Unternehmen!V64</f>
        <v>70.592272276637587</v>
      </c>
      <c r="X8" s="18" t="str">
        <f t="shared" si="0"/>
        <v>HB</v>
      </c>
      <c r="Y8" s="9">
        <f t="shared" si="4"/>
        <v>62.087690542142951</v>
      </c>
      <c r="Z8" s="18" t="str">
        <f t="shared" si="2"/>
        <v>HH</v>
      </c>
      <c r="AA8" s="19">
        <f t="shared" si="5"/>
        <v>87.510936283661366</v>
      </c>
    </row>
    <row r="9" spans="1:27" x14ac:dyDescent="0.35">
      <c r="A9">
        <f>A8+1</f>
        <v>2024</v>
      </c>
      <c r="B9" s="3">
        <f>[1]Unternehmen!B65</f>
        <v>68.084367967936601</v>
      </c>
      <c r="C9" s="3">
        <f>[1]Unternehmen!C65</f>
        <v>67.932442176812117</v>
      </c>
      <c r="D9" s="3">
        <f>[1]Unternehmen!D65</f>
        <v>69.48695562974514</v>
      </c>
      <c r="E9" s="3">
        <f>[1]Unternehmen!E65</f>
        <v>58.528778943094473</v>
      </c>
      <c r="F9" s="3">
        <f>[1]Unternehmen!F65</f>
        <v>64.517239939440557</v>
      </c>
      <c r="G9" s="3">
        <f>[1]Unternehmen!G65</f>
        <v>82.302503563584111</v>
      </c>
      <c r="H9" s="14">
        <f>[1]Unternehmen!H65</f>
        <v>70.291488854103036</v>
      </c>
      <c r="I9" s="3">
        <f>[1]Unternehmen!I65</f>
        <v>66.280478708113947</v>
      </c>
      <c r="J9" s="3">
        <f>[1]Unternehmen!J65</f>
        <v>73.178955894330002</v>
      </c>
      <c r="K9" s="3">
        <f>[1]Unternehmen!K65</f>
        <v>72.654452688766568</v>
      </c>
      <c r="L9" s="3">
        <f>[1]Unternehmen!L65</f>
        <v>71.786777052399728</v>
      </c>
      <c r="M9" s="3">
        <f>[1]Unternehmen!M65</f>
        <v>81.948855737802646</v>
      </c>
      <c r="N9" s="3">
        <f>[1]Unternehmen!N65</f>
        <v>62.541989426379921</v>
      </c>
      <c r="O9" s="3">
        <f>[1]Unternehmen!O65</f>
        <v>87.692063345680722</v>
      </c>
      <c r="P9" s="3">
        <f>[1]Unternehmen!P65</f>
        <v>74.948376108690908</v>
      </c>
      <c r="Q9" s="3">
        <f>[1]Unternehmen!Q65</f>
        <v>64.357361480951056</v>
      </c>
      <c r="R9" s="3">
        <f>[1]Unternehmen!R65</f>
        <v>69.446420387240607</v>
      </c>
      <c r="S9" s="3">
        <f>[1]Unternehmen!S65</f>
        <v>67.909343935059724</v>
      </c>
      <c r="T9" s="3">
        <f>[1]Unternehmen!T65</f>
        <v>64.499608620958398</v>
      </c>
      <c r="U9" s="3">
        <f>[1]Unternehmen!U65</f>
        <v>72.330095243604674</v>
      </c>
      <c r="V9" s="3">
        <f>[1]Unternehmen!V65</f>
        <v>72.213159686943229</v>
      </c>
      <c r="X9" s="18" t="str">
        <f t="shared" si="0"/>
        <v>HB</v>
      </c>
      <c r="Y9" s="9">
        <f t="shared" ref="Y9" si="6">MIN(L9:U9)</f>
        <v>62.541989426379921</v>
      </c>
      <c r="Z9" s="18" t="str">
        <f t="shared" si="2"/>
        <v>HH</v>
      </c>
      <c r="AA9" s="19">
        <f t="shared" ref="AA9" si="7">MAX(L9:U9)</f>
        <v>87.692063345680722</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9"/>
      <c r="Z10" s="18"/>
      <c r="AA10" s="19"/>
    </row>
    <row r="11" spans="1:27" x14ac:dyDescent="0.35">
      <c r="A11" t="str">
        <f>A213</f>
        <v xml:space="preserve">ab Berichtsjahr 2024: konzeptionelle Änderungen; Daten daher nur eingeschränkt mit Vorjahren vergleichbar </v>
      </c>
      <c r="B11" s="3"/>
      <c r="C11" s="3"/>
      <c r="D11" s="3"/>
      <c r="E11" s="3"/>
      <c r="F11" s="3"/>
      <c r="G11" s="3"/>
      <c r="H11" s="14"/>
      <c r="I11" s="3"/>
      <c r="J11" s="3"/>
      <c r="K11" s="3"/>
      <c r="L11" s="3"/>
      <c r="M11" s="3"/>
      <c r="N11" s="3"/>
      <c r="O11" s="3"/>
      <c r="P11" s="3"/>
      <c r="Q11" s="3"/>
      <c r="R11" s="3"/>
      <c r="S11" s="3"/>
      <c r="T11" s="3"/>
      <c r="U11" s="3"/>
      <c r="V11" s="3"/>
      <c r="X11" s="11"/>
      <c r="Y11" s="9"/>
      <c r="Z11" s="11"/>
      <c r="AA11" s="11"/>
    </row>
    <row r="12" spans="1:27" x14ac:dyDescent="0.35">
      <c r="A12" s="4" t="s">
        <v>521</v>
      </c>
      <c r="B12" s="3"/>
      <c r="C12" s="3"/>
      <c r="D12" s="3"/>
      <c r="E12" s="3"/>
      <c r="F12" s="3"/>
      <c r="G12" s="3"/>
      <c r="H12" s="14"/>
      <c r="I12" s="3"/>
      <c r="J12" s="3"/>
      <c r="K12" s="3"/>
      <c r="L12" s="3"/>
      <c r="M12" s="3"/>
      <c r="N12" s="3"/>
      <c r="O12" s="3"/>
      <c r="P12" s="3"/>
      <c r="Q12" s="3"/>
      <c r="R12" s="3"/>
      <c r="S12" s="3"/>
      <c r="T12" s="3"/>
      <c r="U12" s="3"/>
      <c r="V12" s="3"/>
      <c r="X12" s="11"/>
      <c r="Y12" s="9"/>
      <c r="Z12" s="11"/>
      <c r="AA12" s="11"/>
    </row>
    <row r="13" spans="1:27" x14ac:dyDescent="0.35">
      <c r="A13" s="4" t="str">
        <f>[1]Unternehmen!A68</f>
        <v>0 bis unter 10 abhängig Beschäftigte</v>
      </c>
      <c r="B13" s="3"/>
      <c r="C13" s="3"/>
      <c r="D13" s="3"/>
      <c r="E13" s="3"/>
      <c r="F13" s="3"/>
      <c r="G13" s="3"/>
      <c r="H13" s="14"/>
      <c r="I13" s="3"/>
      <c r="J13" s="3"/>
      <c r="K13" s="3"/>
      <c r="L13" s="3"/>
      <c r="M13" s="3"/>
      <c r="N13" s="3"/>
      <c r="O13" s="3"/>
      <c r="P13" s="3"/>
      <c r="Q13" s="3"/>
      <c r="R13" s="3"/>
      <c r="S13" s="3"/>
      <c r="T13" s="3"/>
      <c r="U13" s="3"/>
      <c r="V13" s="3"/>
      <c r="X13" s="11"/>
      <c r="Y13" s="9"/>
      <c r="Z13" s="11"/>
      <c r="AA13" s="11"/>
    </row>
    <row r="14" spans="1:27" x14ac:dyDescent="0.35">
      <c r="A14">
        <f>[1]Unternehmen!A69</f>
        <v>2019</v>
      </c>
      <c r="B14" s="3">
        <f>[1]Unternehmen!B69</f>
        <v>89.163296360068884</v>
      </c>
      <c r="C14" s="3">
        <f>[1]Unternehmen!C69</f>
        <v>87.60526953851128</v>
      </c>
      <c r="D14" s="3">
        <f>[1]Unternehmen!D69</f>
        <v>88.133339001475747</v>
      </c>
      <c r="E14" s="3">
        <f>[1]Unternehmen!E69</f>
        <v>86.666757248838294</v>
      </c>
      <c r="F14" s="3">
        <f>[1]Unternehmen!F69</f>
        <v>87.728133235996481</v>
      </c>
      <c r="G14" s="3">
        <f>[1]Unternehmen!G69</f>
        <v>89.701421128174928</v>
      </c>
      <c r="H14" s="14">
        <f>[1]Unternehmen!H69</f>
        <v>88.472783955603106</v>
      </c>
      <c r="I14" s="3">
        <f>[1]Unternehmen!I69</f>
        <v>87.986781383296204</v>
      </c>
      <c r="J14" s="3">
        <f>[1]Unternehmen!J69</f>
        <v>87.305123507322079</v>
      </c>
      <c r="K14" s="3">
        <f>[1]Unternehmen!K69</f>
        <v>87.14731425797541</v>
      </c>
      <c r="L14" s="3">
        <f>[1]Unternehmen!L69</f>
        <v>87.340281129965874</v>
      </c>
      <c r="M14" s="3">
        <f>[1]Unternehmen!M69</f>
        <v>87.998083576984527</v>
      </c>
      <c r="N14" s="3">
        <f>[1]Unternehmen!N69</f>
        <v>83.800095683214963</v>
      </c>
      <c r="O14" s="3">
        <f>[1]Unternehmen!O69</f>
        <v>87.831904861893221</v>
      </c>
      <c r="P14" s="3">
        <f>[1]Unternehmen!P69</f>
        <v>87.801384663501182</v>
      </c>
      <c r="Q14" s="3">
        <f>[1]Unternehmen!Q69</f>
        <v>85.363648063727311</v>
      </c>
      <c r="R14" s="3">
        <f>[1]Unternehmen!R69</f>
        <v>86.664791473032537</v>
      </c>
      <c r="S14" s="3">
        <f>[1]Unternehmen!S69</f>
        <v>87.339495561849645</v>
      </c>
      <c r="T14" s="3">
        <f>[1]Unternehmen!T69</f>
        <v>87.144383938113904</v>
      </c>
      <c r="U14" s="3">
        <f>[1]Unternehmen!U69</f>
        <v>87.591020382206111</v>
      </c>
      <c r="V14" s="3">
        <f>[1]Unternehmen!V69</f>
        <v>87.39721347258947</v>
      </c>
      <c r="X14" s="18" t="str">
        <f>HLOOKUP(Y14,$L14:$U247,ROW(L$238)-ROW(X14)+1,0)</f>
        <v>HB</v>
      </c>
      <c r="Y14" s="9">
        <f t="shared" ref="Y14:Y19" si="8">MIN(L14:U14)</f>
        <v>83.800095683214963</v>
      </c>
      <c r="Z14" s="18" t="str">
        <f>HLOOKUP(AA14,$L14:$U247,ROW(N$238)-ROW(Z14)+1,0)</f>
        <v>BY</v>
      </c>
      <c r="AA14" s="19">
        <f t="shared" ref="AA14:AA19" si="9">MAX(L14:U14)</f>
        <v>87.998083576984527</v>
      </c>
    </row>
    <row r="15" spans="1:27" x14ac:dyDescent="0.35">
      <c r="A15">
        <f>[1]Unternehmen!A70</f>
        <v>2020</v>
      </c>
      <c r="B15" s="3">
        <f>[1]Unternehmen!B70</f>
        <v>88.764268927312401</v>
      </c>
      <c r="C15" s="3">
        <f>[1]Unternehmen!C70</f>
        <v>87.259978608173043</v>
      </c>
      <c r="D15" s="3">
        <f>[1]Unternehmen!D70</f>
        <v>87.574645334224684</v>
      </c>
      <c r="E15" s="3">
        <f>[1]Unternehmen!E70</f>
        <v>85.991781845349266</v>
      </c>
      <c r="F15" s="3">
        <f>[1]Unternehmen!F70</f>
        <v>87.282305303298344</v>
      </c>
      <c r="G15" s="3">
        <f>[1]Unternehmen!G70</f>
        <v>89.105043011601296</v>
      </c>
      <c r="H15" s="14">
        <f>[1]Unternehmen!H70</f>
        <v>87.944033145418729</v>
      </c>
      <c r="I15" s="3">
        <f>[1]Unternehmen!I70</f>
        <v>87.492072548524774</v>
      </c>
      <c r="J15" s="3">
        <f>[1]Unternehmen!J70</f>
        <v>86.7855840991501</v>
      </c>
      <c r="K15" s="3">
        <f>[1]Unternehmen!K70</f>
        <v>86.635498746304023</v>
      </c>
      <c r="L15" s="3">
        <f>[1]Unternehmen!L70</f>
        <v>86.777877784283049</v>
      </c>
      <c r="M15" s="3">
        <f>[1]Unternehmen!M70</f>
        <v>87.473542588920267</v>
      </c>
      <c r="N15" s="3">
        <f>[1]Unternehmen!N70</f>
        <v>83.938059814786698</v>
      </c>
      <c r="O15" s="3">
        <f>[1]Unternehmen!O70</f>
        <v>87.28798936267394</v>
      </c>
      <c r="P15" s="3">
        <f>[1]Unternehmen!P70</f>
        <v>87.219530923585936</v>
      </c>
      <c r="Q15" s="3">
        <f>[1]Unternehmen!Q70</f>
        <v>84.819918416077996</v>
      </c>
      <c r="R15" s="3">
        <f>[1]Unternehmen!R70</f>
        <v>86.198715582996215</v>
      </c>
      <c r="S15" s="3">
        <f>[1]Unternehmen!S70</f>
        <v>86.857383528801918</v>
      </c>
      <c r="T15" s="3">
        <f>[1]Unternehmen!T70</f>
        <v>86.75112095510778</v>
      </c>
      <c r="U15" s="3">
        <f>[1]Unternehmen!U70</f>
        <v>87.165524913636631</v>
      </c>
      <c r="V15" s="3">
        <f>[1]Unternehmen!V70</f>
        <v>86.880986480403649</v>
      </c>
      <c r="X15" s="18" t="str">
        <f>HLOOKUP(Y15,$L15:$U248,ROW(L$238)-ROW(X15)+1,0)</f>
        <v>HB</v>
      </c>
      <c r="Y15" s="9">
        <f t="shared" si="8"/>
        <v>83.938059814786698</v>
      </c>
      <c r="Z15" s="18" t="str">
        <f>HLOOKUP(AA15,$L15:$U248,ROW(N$238)-ROW(Z15)+1,0)</f>
        <v>BY</v>
      </c>
      <c r="AA15" s="19">
        <f t="shared" si="9"/>
        <v>87.473542588920267</v>
      </c>
    </row>
    <row r="16" spans="1:27" x14ac:dyDescent="0.35">
      <c r="A16">
        <f>[1]Unternehmen!A71</f>
        <v>2021</v>
      </c>
      <c r="B16" s="3">
        <f>[1]Unternehmen!B71</f>
        <v>88.617032447758064</v>
      </c>
      <c r="C16" s="3">
        <f>[1]Unternehmen!C71</f>
        <v>87.126024590163937</v>
      </c>
      <c r="D16" s="3">
        <f>[1]Unternehmen!D71</f>
        <v>87.445774995454201</v>
      </c>
      <c r="E16" s="3">
        <f>[1]Unternehmen!E71</f>
        <v>85.981566151389799</v>
      </c>
      <c r="F16" s="3">
        <f>[1]Unternehmen!F71</f>
        <v>87.198195807906615</v>
      </c>
      <c r="G16" s="3">
        <f>[1]Unternehmen!G71</f>
        <v>89.054285347917954</v>
      </c>
      <c r="H16" s="14">
        <f>[1]Unternehmen!H71</f>
        <v>87.860378195179123</v>
      </c>
      <c r="I16" s="3">
        <f>[1]Unternehmen!I71</f>
        <v>87.386655989452564</v>
      </c>
      <c r="J16" s="3">
        <f>[1]Unternehmen!J71</f>
        <v>86.829466990125738</v>
      </c>
      <c r="K16" s="3">
        <f>[1]Unternehmen!K71</f>
        <v>86.684842879529626</v>
      </c>
      <c r="L16" s="3">
        <f>[1]Unternehmen!L71</f>
        <v>86.759566641735887</v>
      </c>
      <c r="M16" s="3">
        <f>[1]Unternehmen!M71</f>
        <v>87.603195913852133</v>
      </c>
      <c r="N16" s="3">
        <f>[1]Unternehmen!N71</f>
        <v>83.957055214723937</v>
      </c>
      <c r="O16" s="3">
        <f>[1]Unternehmen!O71</f>
        <v>87.175122351582218</v>
      </c>
      <c r="P16" s="3">
        <f>[1]Unternehmen!P71</f>
        <v>87.302926660966349</v>
      </c>
      <c r="Q16" s="3">
        <f>[1]Unternehmen!Q71</f>
        <v>84.850708618080091</v>
      </c>
      <c r="R16" s="3">
        <f>[1]Unternehmen!R71</f>
        <v>86.25325072392009</v>
      </c>
      <c r="S16" s="3">
        <f>[1]Unternehmen!S71</f>
        <v>86.955543122463808</v>
      </c>
      <c r="T16" s="3">
        <f>[1]Unternehmen!T71</f>
        <v>86.75484150167695</v>
      </c>
      <c r="U16" s="3">
        <f>[1]Unternehmen!U71</f>
        <v>87.046713778574031</v>
      </c>
      <c r="V16" s="3">
        <f>[1]Unternehmen!V71</f>
        <v>86.903752141148274</v>
      </c>
      <c r="X16" s="18" t="str">
        <f>HLOOKUP(Y16,$L16:$U249,ROW(L$238)-ROW(X16)+1,0)</f>
        <v>HB</v>
      </c>
      <c r="Y16" s="9">
        <f t="shared" si="8"/>
        <v>83.957055214723937</v>
      </c>
      <c r="Z16" s="18" t="str">
        <f>HLOOKUP(AA16,$L16:$U249,ROW(N$238)-ROW(Z16)+1,0)</f>
        <v>BY</v>
      </c>
      <c r="AA16" s="19">
        <f t="shared" si="9"/>
        <v>87.603195913852133</v>
      </c>
    </row>
    <row r="17" spans="1:27" x14ac:dyDescent="0.35">
      <c r="A17">
        <f>[1]Unternehmen!A72</f>
        <v>2022</v>
      </c>
      <c r="B17" s="3">
        <f>[1]Unternehmen!B72</f>
        <v>88.519155590304919</v>
      </c>
      <c r="C17" s="3">
        <f>[1]Unternehmen!C72</f>
        <v>87.035399734757036</v>
      </c>
      <c r="D17" s="3">
        <f>[1]Unternehmen!D72</f>
        <v>87.412618950976423</v>
      </c>
      <c r="E17" s="3">
        <f>[1]Unternehmen!E72</f>
        <v>85.901145965968283</v>
      </c>
      <c r="F17" s="3">
        <f>[1]Unternehmen!F72</f>
        <v>87.041848195371514</v>
      </c>
      <c r="G17" s="3">
        <f>[1]Unternehmen!G72</f>
        <v>88.718678846436006</v>
      </c>
      <c r="H17" s="14">
        <f>[1]Unternehmen!H72</f>
        <v>87.713511141755731</v>
      </c>
      <c r="I17" s="3">
        <f>[1]Unternehmen!I72</f>
        <v>87.306190668084795</v>
      </c>
      <c r="J17" s="3">
        <f>[1]Unternehmen!J72</f>
        <v>86.736384313328259</v>
      </c>
      <c r="K17" s="3">
        <f>[1]Unternehmen!K72</f>
        <v>86.605980399937366</v>
      </c>
      <c r="L17" s="3">
        <f>[1]Unternehmen!L72</f>
        <v>86.617110866444719</v>
      </c>
      <c r="M17" s="3">
        <f>[1]Unternehmen!M72</f>
        <v>87.60588792542778</v>
      </c>
      <c r="N17" s="3">
        <f>[1]Unternehmen!N72</f>
        <v>83.775596288058892</v>
      </c>
      <c r="O17" s="3">
        <f>[1]Unternehmen!O72</f>
        <v>86.881787404185204</v>
      </c>
      <c r="P17" s="3">
        <f>[1]Unternehmen!P72</f>
        <v>87.271722104487239</v>
      </c>
      <c r="Q17" s="3">
        <f>[1]Unternehmen!Q72</f>
        <v>84.8319302955571</v>
      </c>
      <c r="R17" s="3">
        <f>[1]Unternehmen!R72</f>
        <v>86.140884781489859</v>
      </c>
      <c r="S17" s="3">
        <f>[1]Unternehmen!S72</f>
        <v>86.915130646141378</v>
      </c>
      <c r="T17" s="3">
        <f>[1]Unternehmen!T72</f>
        <v>86.757197465850467</v>
      </c>
      <c r="U17" s="3">
        <f>[1]Unternehmen!U72</f>
        <v>86.857218080992581</v>
      </c>
      <c r="V17" s="3">
        <f>[1]Unternehmen!V72</f>
        <v>86.811704222818491</v>
      </c>
      <c r="X17" s="18" t="str">
        <f>HLOOKUP(Y17,$L17:$U250,ROW(L$238)-ROW(X17)+1,0)</f>
        <v>HB</v>
      </c>
      <c r="Y17" s="9">
        <f t="shared" si="8"/>
        <v>83.775596288058892</v>
      </c>
      <c r="Z17" s="18" t="str">
        <f>HLOOKUP(AA17,$L17:$U250,ROW(N$238)-ROW(Z17)+1,0)</f>
        <v>BY</v>
      </c>
      <c r="AA17" s="19">
        <f t="shared" si="9"/>
        <v>87.60588792542778</v>
      </c>
    </row>
    <row r="18" spans="1:27" x14ac:dyDescent="0.35">
      <c r="A18">
        <f>[1]Unternehmen!A73</f>
        <v>2023</v>
      </c>
      <c r="B18" s="3">
        <f>[1]Unternehmen!B73</f>
        <v>88.558589341368204</v>
      </c>
      <c r="C18" s="3">
        <f>[1]Unternehmen!C73</f>
        <v>87.200394933950705</v>
      </c>
      <c r="D18" s="3">
        <f>[1]Unternehmen!D73</f>
        <v>87.422277032742116</v>
      </c>
      <c r="E18" s="3">
        <f>[1]Unternehmen!E73</f>
        <v>85.893499046759715</v>
      </c>
      <c r="F18" s="3">
        <f>[1]Unternehmen!F73</f>
        <v>87.020392900546213</v>
      </c>
      <c r="G18" s="3">
        <f>[1]Unternehmen!G73</f>
        <v>88.576103868233275</v>
      </c>
      <c r="H18" s="14">
        <f>[1]Unternehmen!H73</f>
        <v>87.698185828405045</v>
      </c>
      <c r="I18" s="3">
        <f>[1]Unternehmen!I73</f>
        <v>87.337590790494318</v>
      </c>
      <c r="J18" s="3">
        <f>[1]Unternehmen!J73</f>
        <v>86.810829521047864</v>
      </c>
      <c r="K18" s="3">
        <f>[1]Unternehmen!K73</f>
        <v>86.694553838237908</v>
      </c>
      <c r="L18" s="3">
        <f>[1]Unternehmen!L73</f>
        <v>86.744088609090809</v>
      </c>
      <c r="M18" s="3">
        <f>[1]Unternehmen!M73</f>
        <v>87.730187993146558</v>
      </c>
      <c r="N18" s="3">
        <f>[1]Unternehmen!N73</f>
        <v>83.706720977596731</v>
      </c>
      <c r="O18" s="3">
        <f>[1]Unternehmen!O73</f>
        <v>86.898764071479178</v>
      </c>
      <c r="P18" s="3">
        <f>[1]Unternehmen!P73</f>
        <v>87.239934360897848</v>
      </c>
      <c r="Q18" s="3">
        <f>[1]Unternehmen!Q73</f>
        <v>84.942259793191937</v>
      </c>
      <c r="R18" s="3">
        <f>[1]Unternehmen!R73</f>
        <v>86.242602323582176</v>
      </c>
      <c r="S18" s="3">
        <f>[1]Unternehmen!S73</f>
        <v>86.987208871529859</v>
      </c>
      <c r="T18" s="3">
        <f>[1]Unternehmen!T73</f>
        <v>86.77856301531213</v>
      </c>
      <c r="U18" s="3">
        <f>[1]Unternehmen!U73</f>
        <v>86.865217604631766</v>
      </c>
      <c r="V18" s="3">
        <f>[1]Unternehmen!V73</f>
        <v>86.879718771452247</v>
      </c>
      <c r="X18" s="18" t="str">
        <f>HLOOKUP(Y18,$L18:$U251,ROW(L$238)-ROW(X18)+1,0)</f>
        <v>HB</v>
      </c>
      <c r="Y18" s="9">
        <f t="shared" si="8"/>
        <v>83.706720977596731</v>
      </c>
      <c r="Z18" s="18" t="str">
        <f>HLOOKUP(AA18,$L18:$U251,ROW(N$238)-ROW(Z18)+1,0)</f>
        <v>BY</v>
      </c>
      <c r="AA18" s="19">
        <f t="shared" si="9"/>
        <v>87.730187993146558</v>
      </c>
    </row>
    <row r="19" spans="1:27" x14ac:dyDescent="0.35">
      <c r="A19">
        <f>A18+1</f>
        <v>2024</v>
      </c>
      <c r="B19" s="3">
        <f>[1]Unternehmen!B74</f>
        <v>87.571939488612998</v>
      </c>
      <c r="C19" s="3">
        <f>[1]Unternehmen!C74</f>
        <v>86.218621016306912</v>
      </c>
      <c r="D19" s="3">
        <f>[1]Unternehmen!D74</f>
        <v>86.225213377684952</v>
      </c>
      <c r="E19" s="3">
        <f>[1]Unternehmen!E74</f>
        <v>84.838325786601658</v>
      </c>
      <c r="F19" s="3">
        <f>[1]Unternehmen!F74</f>
        <v>85.794734243431151</v>
      </c>
      <c r="G19" s="3">
        <f>[1]Unternehmen!G74</f>
        <v>87.564739400743505</v>
      </c>
      <c r="H19" s="14">
        <f>[1]Unternehmen!H74</f>
        <v>86.62225112888629</v>
      </c>
      <c r="I19" s="3">
        <f>[1]Unternehmen!I74</f>
        <v>86.23143054777826</v>
      </c>
      <c r="J19" s="3">
        <f>[1]Unternehmen!J74</f>
        <v>84.783744754701345</v>
      </c>
      <c r="K19" s="3">
        <f>[1]Unternehmen!K74</f>
        <v>84.602637701291812</v>
      </c>
      <c r="L19" s="3">
        <f>[1]Unternehmen!L74</f>
        <v>84.308075499769103</v>
      </c>
      <c r="M19" s="3">
        <f>[1]Unternehmen!M74</f>
        <v>85.49426618788371</v>
      </c>
      <c r="N19" s="3">
        <f>[1]Unternehmen!N74</f>
        <v>81.533497817422656</v>
      </c>
      <c r="O19" s="3">
        <f>[1]Unternehmen!O74</f>
        <v>85.123081716912054</v>
      </c>
      <c r="P19" s="3">
        <f>[1]Unternehmen!P74</f>
        <v>85.387046943387588</v>
      </c>
      <c r="Q19" s="3">
        <f>[1]Unternehmen!Q74</f>
        <v>82.964567796553595</v>
      </c>
      <c r="R19" s="3">
        <f>[1]Unternehmen!R74</f>
        <v>84.309242598979623</v>
      </c>
      <c r="S19" s="3">
        <f>[1]Unternehmen!S74</f>
        <v>84.850673194614444</v>
      </c>
      <c r="T19" s="3">
        <f>[1]Unternehmen!T74</f>
        <v>84.781050003983324</v>
      </c>
      <c r="U19" s="3">
        <f>[1]Unternehmen!U74</f>
        <v>84.864519881727546</v>
      </c>
      <c r="V19" s="3">
        <f>[1]Unternehmen!V74</f>
        <v>84.969771704057578</v>
      </c>
      <c r="X19" s="18" t="str">
        <f>HLOOKUP(Y19,$L19:$U247,ROW(L$238)-ROW(X19)+1,0)</f>
        <v>HB</v>
      </c>
      <c r="Y19" s="9">
        <f t="shared" si="8"/>
        <v>81.533497817422656</v>
      </c>
      <c r="Z19" s="18" t="str">
        <f>HLOOKUP(AA19,$L19:$U247,ROW(N$238)-ROW(Z19)+1,0)</f>
        <v>BY</v>
      </c>
      <c r="AA19" s="19">
        <f t="shared" si="9"/>
        <v>85.49426618788371</v>
      </c>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18"/>
      <c r="Y20" s="9"/>
      <c r="Z20" s="18"/>
      <c r="AA20" s="19"/>
    </row>
    <row r="21" spans="1:27" x14ac:dyDescent="0.35">
      <c r="B21" s="3"/>
      <c r="C21" s="3"/>
      <c r="D21" s="3"/>
      <c r="E21" s="3"/>
      <c r="F21" s="3"/>
      <c r="G21" s="3"/>
      <c r="H21" s="14"/>
      <c r="I21" s="3"/>
      <c r="J21" s="3"/>
      <c r="K21" s="3"/>
      <c r="L21" s="3"/>
      <c r="M21" s="3"/>
      <c r="N21" s="3"/>
      <c r="O21" s="3"/>
      <c r="P21" s="3"/>
      <c r="Q21" s="3"/>
      <c r="R21" s="3"/>
      <c r="S21" s="3"/>
      <c r="T21" s="3"/>
      <c r="U21" s="3"/>
      <c r="V21" s="3"/>
      <c r="X21" s="11"/>
      <c r="Y21" s="9"/>
      <c r="Z21" s="11"/>
      <c r="AA21" s="11"/>
    </row>
    <row r="22" spans="1:27" x14ac:dyDescent="0.35">
      <c r="A22" s="4" t="str">
        <f>[1]Unternehmen!A76</f>
        <v>10 bis unter 50 abhängig Beschäftigte</v>
      </c>
      <c r="B22" s="3"/>
      <c r="C22" s="3"/>
      <c r="D22" s="3"/>
      <c r="E22" s="3"/>
      <c r="F22" s="3"/>
      <c r="G22" s="3"/>
      <c r="H22" s="14"/>
      <c r="I22" s="3"/>
      <c r="J22" s="3"/>
      <c r="K22" s="3"/>
      <c r="L22" s="3"/>
      <c r="M22" s="3"/>
      <c r="N22" s="3"/>
      <c r="O22" s="3"/>
      <c r="P22" s="3"/>
      <c r="Q22" s="3"/>
      <c r="R22" s="3"/>
      <c r="S22" s="3"/>
      <c r="T22" s="3"/>
      <c r="U22" s="3"/>
      <c r="V22" s="3"/>
      <c r="X22" s="11"/>
      <c r="Y22" s="9"/>
      <c r="Z22" s="11"/>
      <c r="AA22" s="11"/>
    </row>
    <row r="23" spans="1:27" x14ac:dyDescent="0.35">
      <c r="A23">
        <f>[1]Unternehmen!A77</f>
        <v>2019</v>
      </c>
      <c r="B23" s="3">
        <f>[1]Unternehmen!B77</f>
        <v>8.8115164377527719</v>
      </c>
      <c r="C23" s="3">
        <f>[1]Unternehmen!C77</f>
        <v>10.050917319970905</v>
      </c>
      <c r="D23" s="3">
        <f>[1]Unternehmen!D77</f>
        <v>9.4356352064519662</v>
      </c>
      <c r="E23" s="3">
        <f>[1]Unternehmen!E77</f>
        <v>10.562787032256312</v>
      </c>
      <c r="F23" s="3">
        <f>[1]Unternehmen!F77</f>
        <v>9.619025229215902</v>
      </c>
      <c r="G23" s="3">
        <f>[1]Unternehmen!G77</f>
        <v>8.1976435455123777</v>
      </c>
      <c r="H23" s="14">
        <f>[1]Unternehmen!H77</f>
        <v>9.1942632160920841</v>
      </c>
      <c r="I23" s="3">
        <f>[1]Unternehmen!I77</f>
        <v>9.5884884066741947</v>
      </c>
      <c r="J23" s="3">
        <f>[1]Unternehmen!J77</f>
        <v>10.129809379019997</v>
      </c>
      <c r="K23" s="3">
        <f>[1]Unternehmen!K77</f>
        <v>10.257053022357841</v>
      </c>
      <c r="L23" s="3">
        <f>[1]Unternehmen!L77</f>
        <v>9.9845696203053897</v>
      </c>
      <c r="M23" s="3">
        <f>[1]Unternehmen!M77</f>
        <v>9.6646101078622522</v>
      </c>
      <c r="N23" s="3">
        <f>[1]Unternehmen!N77</f>
        <v>12.368895594891988</v>
      </c>
      <c r="O23" s="3">
        <f>[1]Unternehmen!O77</f>
        <v>9.5023574550938203</v>
      </c>
      <c r="P23" s="3">
        <f>[1]Unternehmen!P77</f>
        <v>9.6866025987319091</v>
      </c>
      <c r="Q23" s="3">
        <f>[1]Unternehmen!Q77</f>
        <v>11.708404175331404</v>
      </c>
      <c r="R23" s="3">
        <f>[1]Unternehmen!R77</f>
        <v>10.593621080437654</v>
      </c>
      <c r="S23" s="3">
        <f>[1]Unternehmen!S77</f>
        <v>10.344468981886473</v>
      </c>
      <c r="T23" s="3">
        <f>[1]Unternehmen!T77</f>
        <v>10.453458191256553</v>
      </c>
      <c r="U23" s="3">
        <f>[1]Unternehmen!U77</f>
        <v>10.173614423352094</v>
      </c>
      <c r="V23" s="3">
        <f>[1]Unternehmen!V77</f>
        <v>10.056678514844782</v>
      </c>
      <c r="X23" s="18" t="str">
        <f>HLOOKUP(Y23,$L23:$U255,ROW(L$238)-ROW(X23)+1,0)</f>
        <v>HH</v>
      </c>
      <c r="Y23" s="9">
        <f t="shared" ref="Y23:Y28" si="10">MIN(L23:U23)</f>
        <v>9.5023574550938203</v>
      </c>
      <c r="Z23" s="18" t="str">
        <f>HLOOKUP(AA23,$L23:$U255,ROW(N$238)-ROW(Z23)+1,0)</f>
        <v>HB</v>
      </c>
      <c r="AA23" s="19">
        <f t="shared" ref="AA23:AA28" si="11">MAX(L23:U23)</f>
        <v>12.368895594891988</v>
      </c>
    </row>
    <row r="24" spans="1:27" x14ac:dyDescent="0.35">
      <c r="A24">
        <f>[1]Unternehmen!A78</f>
        <v>2020</v>
      </c>
      <c r="B24" s="3">
        <f>[1]Unternehmen!B78</f>
        <v>9.1153265066308542</v>
      </c>
      <c r="C24" s="3">
        <f>[1]Unternehmen!C78</f>
        <v>10.295241167382557</v>
      </c>
      <c r="D24" s="3">
        <f>[1]Unternehmen!D78</f>
        <v>9.8779319787361235</v>
      </c>
      <c r="E24" s="3">
        <f>[1]Unternehmen!E78</f>
        <v>11.130427286572225</v>
      </c>
      <c r="F24" s="3">
        <f>[1]Unternehmen!F78</f>
        <v>9.9671082805886435</v>
      </c>
      <c r="G24" s="3">
        <f>[1]Unternehmen!G78</f>
        <v>8.6417804435324754</v>
      </c>
      <c r="H24" s="14">
        <f>[1]Unternehmen!H78</f>
        <v>9.6040209196495283</v>
      </c>
      <c r="I24" s="3">
        <f>[1]Unternehmen!I78</f>
        <v>9.9786041102052909</v>
      </c>
      <c r="J24" s="3">
        <f>[1]Unternehmen!J78</f>
        <v>10.53562178473446</v>
      </c>
      <c r="K24" s="3">
        <f>[1]Unternehmen!K78</f>
        <v>10.658166678460724</v>
      </c>
      <c r="L24" s="3">
        <f>[1]Unternehmen!L78</f>
        <v>10.428663806286428</v>
      </c>
      <c r="M24" s="3">
        <f>[1]Unternehmen!M78</f>
        <v>10.078854769678639</v>
      </c>
      <c r="N24" s="3">
        <f>[1]Unternehmen!N78</f>
        <v>12.156520419007135</v>
      </c>
      <c r="O24" s="3">
        <f>[1]Unternehmen!O78</f>
        <v>9.8902771997848173</v>
      </c>
      <c r="P24" s="3">
        <f>[1]Unternehmen!P78</f>
        <v>10.147136872296938</v>
      </c>
      <c r="Q24" s="3">
        <f>[1]Unternehmen!Q78</f>
        <v>12.132055090467189</v>
      </c>
      <c r="R24" s="3">
        <f>[1]Unternehmen!R78</f>
        <v>10.958439548758401</v>
      </c>
      <c r="S24" s="3">
        <f>[1]Unternehmen!S78</f>
        <v>10.741268709907342</v>
      </c>
      <c r="T24" s="3">
        <f>[1]Unternehmen!T78</f>
        <v>10.820593160823295</v>
      </c>
      <c r="U24" s="3">
        <f>[1]Unternehmen!U78</f>
        <v>10.488235343320536</v>
      </c>
      <c r="V24" s="3">
        <f>[1]Unternehmen!V78</f>
        <v>10.460403552083324</v>
      </c>
      <c r="X24" s="18" t="str">
        <f>HLOOKUP(Y24,$L24:$U256,ROW(L$238)-ROW(X24)+1,0)</f>
        <v>HH</v>
      </c>
      <c r="Y24" s="9">
        <f t="shared" si="10"/>
        <v>9.8902771997848173</v>
      </c>
      <c r="Z24" s="18" t="str">
        <f>HLOOKUP(AA24,$L24:$U256,ROW(N$238)-ROW(Z24)+1,0)</f>
        <v>HB</v>
      </c>
      <c r="AA24" s="19">
        <f t="shared" si="11"/>
        <v>12.156520419007135</v>
      </c>
    </row>
    <row r="25" spans="1:27" x14ac:dyDescent="0.35">
      <c r="A25">
        <f>[1]Unternehmen!A79</f>
        <v>2021</v>
      </c>
      <c r="B25" s="3">
        <f>[1]Unternehmen!B79</f>
        <v>9.2449858237950231</v>
      </c>
      <c r="C25" s="3">
        <f>[1]Unternehmen!C79</f>
        <v>10.440573770491804</v>
      </c>
      <c r="D25" s="3">
        <f>[1]Unternehmen!D79</f>
        <v>9.9845442502013153</v>
      </c>
      <c r="E25" s="3">
        <f>[1]Unternehmen!E79</f>
        <v>11.147398214674505</v>
      </c>
      <c r="F25" s="3">
        <f>[1]Unternehmen!F79</f>
        <v>10.045104802334837</v>
      </c>
      <c r="G25" s="3">
        <f>[1]Unternehmen!G79</f>
        <v>8.6559958074785204</v>
      </c>
      <c r="H25" s="14">
        <f>[1]Unternehmen!H79</f>
        <v>9.6720091222957763</v>
      </c>
      <c r="I25" s="3">
        <f>[1]Unternehmen!I79</f>
        <v>10.075146055882827</v>
      </c>
      <c r="J25" s="3">
        <f>[1]Unternehmen!J79</f>
        <v>10.507270172606411</v>
      </c>
      <c r="K25" s="3">
        <f>[1]Unternehmen!K79</f>
        <v>10.627612090672796</v>
      </c>
      <c r="L25" s="3">
        <f>[1]Unternehmen!L79</f>
        <v>10.449935048746244</v>
      </c>
      <c r="M25" s="3">
        <f>[1]Unternehmen!M79</f>
        <v>9.9850971149458871</v>
      </c>
      <c r="N25" s="3">
        <f>[1]Unternehmen!N79</f>
        <v>12.108895705521473</v>
      </c>
      <c r="O25" s="3">
        <f>[1]Unternehmen!O79</f>
        <v>10.003951728121105</v>
      </c>
      <c r="P25" s="3">
        <f>[1]Unternehmen!P79</f>
        <v>10.076429203606198</v>
      </c>
      <c r="Q25" s="3">
        <f>[1]Unternehmen!Q79</f>
        <v>12.124301878005497</v>
      </c>
      <c r="R25" s="3">
        <f>[1]Unternehmen!R79</f>
        <v>10.924702380530132</v>
      </c>
      <c r="S25" s="3">
        <f>[1]Unternehmen!S79</f>
        <v>10.638010533829799</v>
      </c>
      <c r="T25" s="3">
        <f>[1]Unternehmen!T79</f>
        <v>10.864978902953586</v>
      </c>
      <c r="U25" s="3">
        <f>[1]Unternehmen!U79</f>
        <v>10.615938422746424</v>
      </c>
      <c r="V25" s="3">
        <f>[1]Unternehmen!V79</f>
        <v>10.449658831912192</v>
      </c>
      <c r="X25" s="18" t="str">
        <f>HLOOKUP(Y25,$L25:$U257,ROW(L$238)-ROW(X25)+1,0)</f>
        <v>BY</v>
      </c>
      <c r="Y25" s="9">
        <f t="shared" si="10"/>
        <v>9.9850971149458871</v>
      </c>
      <c r="Z25" s="18" t="str">
        <f>HLOOKUP(AA25,$L25:$U257,ROW(N$238)-ROW(Z25)+1,0)</f>
        <v>NI</v>
      </c>
      <c r="AA25" s="19">
        <f t="shared" si="11"/>
        <v>12.124301878005497</v>
      </c>
    </row>
    <row r="26" spans="1:27" x14ac:dyDescent="0.35">
      <c r="A26">
        <f>[1]Unternehmen!A80</f>
        <v>2022</v>
      </c>
      <c r="B26" s="3">
        <f>[1]Unternehmen!B80</f>
        <v>9.3124837112327352</v>
      </c>
      <c r="C26" s="3">
        <f>[1]Unternehmen!C80</f>
        <v>10.546808582990444</v>
      </c>
      <c r="D26" s="3">
        <f>[1]Unternehmen!D80</f>
        <v>9.9889827396254134</v>
      </c>
      <c r="E26" s="3">
        <f>[1]Unternehmen!E80</f>
        <v>11.187637458039125</v>
      </c>
      <c r="F26" s="3">
        <f>[1]Unternehmen!F80</f>
        <v>10.165607471654875</v>
      </c>
      <c r="G26" s="3">
        <f>[1]Unternehmen!G80</f>
        <v>8.9185473397057944</v>
      </c>
      <c r="H26" s="14">
        <f>[1]Unternehmen!H80</f>
        <v>9.7806124048014542</v>
      </c>
      <c r="I26" s="3">
        <f>[1]Unternehmen!I80</f>
        <v>10.129943913379533</v>
      </c>
      <c r="J26" s="3">
        <f>[1]Unternehmen!J80</f>
        <v>10.586983989516192</v>
      </c>
      <c r="K26" s="3">
        <f>[1]Unternehmen!K80</f>
        <v>10.696740973025069</v>
      </c>
      <c r="L26" s="3">
        <f>[1]Unternehmen!L80</f>
        <v>10.560032660790331</v>
      </c>
      <c r="M26" s="3">
        <f>[1]Unternehmen!M80</f>
        <v>9.9717417020500569</v>
      </c>
      <c r="N26" s="3">
        <f>[1]Unternehmen!N80</f>
        <v>12.282383618375642</v>
      </c>
      <c r="O26" s="3">
        <f>[1]Unternehmen!O80</f>
        <v>10.281190665153051</v>
      </c>
      <c r="P26" s="3">
        <f>[1]Unternehmen!P80</f>
        <v>10.120335391136091</v>
      </c>
      <c r="Q26" s="3">
        <f>[1]Unternehmen!Q80</f>
        <v>12.153532915023431</v>
      </c>
      <c r="R26" s="3">
        <f>[1]Unternehmen!R80</f>
        <v>11.021588086553738</v>
      </c>
      <c r="S26" s="3">
        <f>[1]Unternehmen!S80</f>
        <v>10.706780433461615</v>
      </c>
      <c r="T26" s="3">
        <f>[1]Unternehmen!T80</f>
        <v>10.842310673902002</v>
      </c>
      <c r="U26" s="3">
        <f>[1]Unternehmen!U80</f>
        <v>10.773230652778464</v>
      </c>
      <c r="V26" s="3">
        <f>[1]Unternehmen!V80</f>
        <v>10.526570101744213</v>
      </c>
      <c r="X26" s="18" t="str">
        <f>HLOOKUP(Y26,$L26:$U258,ROW(L$238)-ROW(X26)+1,0)</f>
        <v>BY</v>
      </c>
      <c r="Y26" s="9">
        <f t="shared" si="10"/>
        <v>9.9717417020500569</v>
      </c>
      <c r="Z26" s="18" t="str">
        <f>HLOOKUP(AA26,$L26:$U258,ROW(N$238)-ROW(Z26)+1,0)</f>
        <v>HB</v>
      </c>
      <c r="AA26" s="19">
        <f t="shared" si="11"/>
        <v>12.282383618375642</v>
      </c>
    </row>
    <row r="27" spans="1:27" x14ac:dyDescent="0.35">
      <c r="A27">
        <f>[1]Unternehmen!A81</f>
        <v>2023</v>
      </c>
      <c r="B27" s="3">
        <f>[1]Unternehmen!B81</f>
        <v>9.2722020314975317</v>
      </c>
      <c r="C27" s="3">
        <f>[1]Unternehmen!C81</f>
        <v>10.363611602887103</v>
      </c>
      <c r="D27" s="3">
        <f>[1]Unternehmen!D81</f>
        <v>9.9588705876276009</v>
      </c>
      <c r="E27" s="3">
        <f>[1]Unternehmen!E81</f>
        <v>11.187111609156929</v>
      </c>
      <c r="F27" s="3">
        <f>[1]Unternehmen!F81</f>
        <v>10.157721123412438</v>
      </c>
      <c r="G27" s="3">
        <f>[1]Unternehmen!G81</f>
        <v>9.0337464456247663</v>
      </c>
      <c r="H27" s="14">
        <f>[1]Unternehmen!H81</f>
        <v>9.7781568366495772</v>
      </c>
      <c r="I27" s="3">
        <f>[1]Unternehmen!I81</f>
        <v>10.083915097665891</v>
      </c>
      <c r="J27" s="3">
        <f>[1]Unternehmen!J81</f>
        <v>10.512392386790207</v>
      </c>
      <c r="K27" s="3">
        <f>[1]Unternehmen!K81</f>
        <v>10.609788333611334</v>
      </c>
      <c r="L27" s="3">
        <f>[1]Unternehmen!L81</f>
        <v>10.431550336796192</v>
      </c>
      <c r="M27" s="3">
        <f>[1]Unternehmen!M81</f>
        <v>9.8430029360531126</v>
      </c>
      <c r="N27" s="3">
        <f>[1]Unternehmen!N81</f>
        <v>12.385197709718327</v>
      </c>
      <c r="O27" s="3">
        <f>[1]Unternehmen!O81</f>
        <v>10.223962843422814</v>
      </c>
      <c r="P27" s="3">
        <f>[1]Unternehmen!P81</f>
        <v>10.134135263435503</v>
      </c>
      <c r="Q27" s="3">
        <f>[1]Unternehmen!Q81</f>
        <v>12.063346118746527</v>
      </c>
      <c r="R27" s="3">
        <f>[1]Unternehmen!R81</f>
        <v>10.937780738537576</v>
      </c>
      <c r="S27" s="3">
        <f>[1]Unternehmen!S81</f>
        <v>10.629760566652642</v>
      </c>
      <c r="T27" s="3">
        <f>[1]Unternehmen!T81</f>
        <v>10.796123781989508</v>
      </c>
      <c r="U27" s="3">
        <f>[1]Unternehmen!U81</f>
        <v>10.753479547944982</v>
      </c>
      <c r="V27" s="3">
        <f>[1]Unternehmen!V81</f>
        <v>10.456356605545146</v>
      </c>
      <c r="X27" s="18" t="str">
        <f>HLOOKUP(Y27,$L27:$U259,ROW(L$238)-ROW(X27)+1,0)</f>
        <v>BY</v>
      </c>
      <c r="Y27" s="9">
        <f t="shared" si="10"/>
        <v>9.8430029360531126</v>
      </c>
      <c r="Z27" s="18" t="str">
        <f>HLOOKUP(AA27,$L27:$U259,ROW(N$238)-ROW(Z27)+1,0)</f>
        <v>HB</v>
      </c>
      <c r="AA27" s="19">
        <f t="shared" si="11"/>
        <v>12.385197709718327</v>
      </c>
    </row>
    <row r="28" spans="1:27" x14ac:dyDescent="0.35">
      <c r="A28">
        <f>A27+1</f>
        <v>2024</v>
      </c>
      <c r="B28" s="3">
        <f>[1]Unternehmen!B82</f>
        <v>10.119830633889665</v>
      </c>
      <c r="C28" s="3">
        <f>[1]Unternehmen!C82</f>
        <v>11.237228499898505</v>
      </c>
      <c r="D28" s="3">
        <f>[1]Unternehmen!D82</f>
        <v>10.996364198963409</v>
      </c>
      <c r="E28" s="3">
        <f>[1]Unternehmen!E82</f>
        <v>12.08492975734355</v>
      </c>
      <c r="F28" s="3">
        <f>[1]Unternehmen!F82</f>
        <v>11.241442811962047</v>
      </c>
      <c r="G28" s="3">
        <f>[1]Unternehmen!G82</f>
        <v>9.8933454780389116</v>
      </c>
      <c r="H28" s="14">
        <f>[1]Unternehmen!H82</f>
        <v>10.707694122650837</v>
      </c>
      <c r="I28" s="3">
        <f>[1]Unternehmen!I82</f>
        <v>11.045379184645959</v>
      </c>
      <c r="J28" s="3">
        <f>[1]Unternehmen!J82</f>
        <v>12.272023778687251</v>
      </c>
      <c r="K28" s="3">
        <f>[1]Unternehmen!K82</f>
        <v>12.426930735682907</v>
      </c>
      <c r="L28" s="3">
        <f>[1]Unternehmen!L82</f>
        <v>12.544429144264905</v>
      </c>
      <c r="M28" s="3">
        <f>[1]Unternehmen!M82</f>
        <v>11.801073400517396</v>
      </c>
      <c r="N28" s="3">
        <f>[1]Unternehmen!N82</f>
        <v>14.203833744543557</v>
      </c>
      <c r="O28" s="3">
        <f>[1]Unternehmen!O82</f>
        <v>11.670366908156112</v>
      </c>
      <c r="P28" s="3">
        <f>[1]Unternehmen!P82</f>
        <v>11.744786451926654</v>
      </c>
      <c r="Q28" s="3">
        <f>[1]Unternehmen!Q82</f>
        <v>13.775295602187224</v>
      </c>
      <c r="R28" s="3">
        <f>[1]Unternehmen!R82</f>
        <v>12.61826372777533</v>
      </c>
      <c r="S28" s="3">
        <f>[1]Unternehmen!S82</f>
        <v>12.516523867809056</v>
      </c>
      <c r="T28" s="3">
        <f>[1]Unternehmen!T82</f>
        <v>12.502323605173011</v>
      </c>
      <c r="U28" s="3">
        <f>[1]Unternehmen!U82</f>
        <v>12.488083889418494</v>
      </c>
      <c r="V28" s="3">
        <f>[1]Unternehmen!V82</f>
        <v>12.114400520335849</v>
      </c>
      <c r="X28" s="18" t="str">
        <f>HLOOKUP(Y28,$L28:$U256,ROW(L$238)-ROW(X28)+1,0)</f>
        <v>HH</v>
      </c>
      <c r="Y28" s="9">
        <f t="shared" si="10"/>
        <v>11.670366908156112</v>
      </c>
      <c r="Z28" s="18" t="str">
        <f>HLOOKUP(AA28,$L28:$U256,ROW(N$238)-ROW(Z28)+1,0)</f>
        <v>HB</v>
      </c>
      <c r="AA28" s="19">
        <f t="shared" si="11"/>
        <v>14.203833744543557</v>
      </c>
    </row>
    <row r="29" spans="1:27" x14ac:dyDescent="0.35">
      <c r="A29">
        <f>A28+1</f>
        <v>2025</v>
      </c>
      <c r="B29" s="3"/>
      <c r="C29" s="3"/>
      <c r="D29" s="3"/>
      <c r="E29" s="3"/>
      <c r="F29" s="3"/>
      <c r="G29" s="3"/>
      <c r="H29" s="14"/>
      <c r="I29" s="3"/>
      <c r="J29" s="3"/>
      <c r="K29" s="3"/>
      <c r="L29" s="3"/>
      <c r="M29" s="3"/>
      <c r="N29" s="3"/>
      <c r="O29" s="3"/>
      <c r="P29" s="3"/>
      <c r="Q29" s="3"/>
      <c r="R29" s="3"/>
      <c r="S29" s="3"/>
      <c r="T29" s="3"/>
      <c r="U29" s="3"/>
      <c r="V29" s="3"/>
      <c r="X29" s="18"/>
      <c r="Y29" s="9"/>
      <c r="Z29" s="18"/>
      <c r="AA29" s="19"/>
    </row>
    <row r="30" spans="1:27" x14ac:dyDescent="0.35">
      <c r="B30" s="3"/>
      <c r="C30" s="3"/>
      <c r="D30" s="3"/>
      <c r="E30" s="3"/>
      <c r="F30" s="3"/>
      <c r="G30" s="3"/>
      <c r="H30" s="14"/>
      <c r="I30" s="3"/>
      <c r="J30" s="3"/>
      <c r="K30" s="3"/>
      <c r="L30" s="3"/>
      <c r="M30" s="3"/>
      <c r="N30" s="3"/>
      <c r="O30" s="3"/>
      <c r="P30" s="3"/>
      <c r="Q30" s="3"/>
      <c r="R30" s="3"/>
      <c r="S30" s="3"/>
      <c r="T30" s="3"/>
      <c r="U30" s="3"/>
      <c r="V30" s="3"/>
      <c r="X30" s="11"/>
      <c r="Y30" s="9"/>
      <c r="Z30" s="11"/>
      <c r="AA30" s="11"/>
    </row>
    <row r="31" spans="1:27" x14ac:dyDescent="0.35">
      <c r="A31" s="4" t="str">
        <f>[1]Unternehmen!A84</f>
        <v>50 bis unter 250 abhängig Beschäftigte</v>
      </c>
      <c r="B31" s="3"/>
      <c r="C31" s="3"/>
      <c r="D31" s="3"/>
      <c r="E31" s="3"/>
      <c r="F31" s="3"/>
      <c r="G31" s="3"/>
      <c r="H31" s="14"/>
      <c r="I31" s="3"/>
      <c r="J31" s="3"/>
      <c r="K31" s="3"/>
      <c r="L31" s="3"/>
      <c r="M31" s="3"/>
      <c r="N31" s="3"/>
      <c r="O31" s="3"/>
      <c r="P31" s="3"/>
      <c r="Q31" s="3"/>
      <c r="R31" s="3"/>
      <c r="S31" s="3"/>
      <c r="T31" s="3"/>
      <c r="U31" s="3"/>
      <c r="V31" s="3"/>
      <c r="X31" s="11"/>
      <c r="Y31" s="9"/>
      <c r="Z31" s="11"/>
      <c r="AA31" s="11"/>
    </row>
    <row r="32" spans="1:27" x14ac:dyDescent="0.35">
      <c r="A32">
        <f>[1]Unternehmen!A85</f>
        <v>2019</v>
      </c>
      <c r="B32" s="3">
        <f>[1]Unternehmen!B85</f>
        <v>1.6988347415208425</v>
      </c>
      <c r="C32" s="3">
        <f>[1]Unternehmen!C85</f>
        <v>1.9688030388749698</v>
      </c>
      <c r="D32" s="3">
        <f>[1]Unternehmen!D85</f>
        <v>2.0138100241098487</v>
      </c>
      <c r="E32" s="3">
        <f>[1]Unternehmen!E85</f>
        <v>2.2976167830647571</v>
      </c>
      <c r="F32" s="3">
        <f>[1]Unternehmen!F85</f>
        <v>2.2259617169230008</v>
      </c>
      <c r="G32" s="3">
        <f>[1]Unternehmen!G85</f>
        <v>1.7171308247590709</v>
      </c>
      <c r="H32" s="14">
        <f>[1]Unternehmen!H85</f>
        <v>1.9353598454931016</v>
      </c>
      <c r="I32" s="3">
        <f>[1]Unternehmen!I85</f>
        <v>2.0216830235609988</v>
      </c>
      <c r="J32" s="3">
        <f>[1]Unternehmen!J85</f>
        <v>2.0823425460310037</v>
      </c>
      <c r="K32" s="3">
        <f>[1]Unternehmen!K85</f>
        <v>2.1063937269381636</v>
      </c>
      <c r="L32" s="3">
        <f>[1]Unternehmen!L85</f>
        <v>2.1567462527694232</v>
      </c>
      <c r="M32" s="3">
        <f>[1]Unternehmen!M85</f>
        <v>1.8956406135726536</v>
      </c>
      <c r="N32" s="3">
        <f>[1]Unternehmen!N85</f>
        <v>3.0876237441578036</v>
      </c>
      <c r="O32" s="3">
        <f>[1]Unternehmen!O85</f>
        <v>2.1178918433962624</v>
      </c>
      <c r="P32" s="3">
        <f>[1]Unternehmen!P85</f>
        <v>2.013377498507293</v>
      </c>
      <c r="Q32" s="3">
        <f>[1]Unternehmen!Q85</f>
        <v>2.4419321407040622</v>
      </c>
      <c r="R32" s="3">
        <f>[1]Unternehmen!R85</f>
        <v>2.2101466999309713</v>
      </c>
      <c r="S32" s="3">
        <f>[1]Unternehmen!S85</f>
        <v>1.915347864121026</v>
      </c>
      <c r="T32" s="3">
        <f>[1]Unternehmen!T85</f>
        <v>1.9212173647513868</v>
      </c>
      <c r="U32" s="3">
        <f>[1]Unternehmen!U85</f>
        <v>1.8665140386021812</v>
      </c>
      <c r="V32" s="3">
        <f>[1]Unternehmen!V85</f>
        <v>2.0741476237477161</v>
      </c>
      <c r="X32" s="18" t="str">
        <f>HLOOKUP(Y32,$L32:$U245,ROW(L$238)-ROW(X32)+1,0)</f>
        <v>SH</v>
      </c>
      <c r="Y32" s="9">
        <f t="shared" ref="Y32" si="12">MIN(L32:U32)</f>
        <v>1.8665140386021812</v>
      </c>
      <c r="Z32" s="18" t="str">
        <f>HLOOKUP(AA32,$L32:$U245,ROW(N$238)-ROW(Z32)+1,0)</f>
        <v>HB</v>
      </c>
      <c r="AA32" s="19">
        <f t="shared" ref="AA32" si="13">MAX(L32:U32)</f>
        <v>3.0876237441578036</v>
      </c>
    </row>
    <row r="33" spans="1:27" x14ac:dyDescent="0.35">
      <c r="A33">
        <f>[1]Unternehmen!A86</f>
        <v>2020</v>
      </c>
      <c r="B33" s="3">
        <f>[1]Unternehmen!B86</f>
        <v>1.7825667282189022</v>
      </c>
      <c r="C33" s="3">
        <f>[1]Unternehmen!C86</f>
        <v>2.0593877862854622</v>
      </c>
      <c r="D33" s="3">
        <f>[1]Unternehmen!D86</f>
        <v>2.1051751955723828</v>
      </c>
      <c r="E33" s="3">
        <f>[1]Unternehmen!E86</f>
        <v>2.3763684951581854</v>
      </c>
      <c r="F33" s="3">
        <f>[1]Unternehmen!F86</f>
        <v>2.3063516399994759</v>
      </c>
      <c r="G33" s="3">
        <f>[1]Unternehmen!G86</f>
        <v>1.8275702673145651</v>
      </c>
      <c r="H33" s="14">
        <f>[1]Unternehmen!H86</f>
        <v>2.0286247273290168</v>
      </c>
      <c r="I33" s="3">
        <f>[1]Unternehmen!I86</f>
        <v>2.1068916709641319</v>
      </c>
      <c r="J33" s="3">
        <f>[1]Unternehmen!J86</f>
        <v>2.1734646892926346</v>
      </c>
      <c r="K33" s="3">
        <f>[1]Unternehmen!K86</f>
        <v>2.1958464982961843</v>
      </c>
      <c r="L33" s="3">
        <f>[1]Unternehmen!L86</f>
        <v>2.2553894282443614</v>
      </c>
      <c r="M33" s="3">
        <f>[1]Unternehmen!M86</f>
        <v>1.9843892928443136</v>
      </c>
      <c r="N33" s="3">
        <f>[1]Unternehmen!N86</f>
        <v>3.1425535144982546</v>
      </c>
      <c r="O33" s="3">
        <f>[1]Unternehmen!O86</f>
        <v>2.2401315455588149</v>
      </c>
      <c r="P33" s="3">
        <f>[1]Unternehmen!P86</f>
        <v>2.1101286930075167</v>
      </c>
      <c r="Q33" s="3">
        <f>[1]Unternehmen!Q86</f>
        <v>2.5416802876757112</v>
      </c>
      <c r="R33" s="3">
        <f>[1]Unternehmen!R86</f>
        <v>2.2919733199201477</v>
      </c>
      <c r="S33" s="3">
        <f>[1]Unternehmen!S86</f>
        <v>1.9749886606622173</v>
      </c>
      <c r="T33" s="3">
        <f>[1]Unternehmen!T86</f>
        <v>1.9285830046999082</v>
      </c>
      <c r="U33" s="3">
        <f>[1]Unternehmen!U86</f>
        <v>1.9623096032721892</v>
      </c>
      <c r="V33" s="3">
        <f>[1]Unternehmen!V86</f>
        <v>2.1644748402987868</v>
      </c>
      <c r="X33" s="18" t="str">
        <f>HLOOKUP(Y33,$L33:$U246,ROW(L$238)-ROW(X33)+1,0)</f>
        <v>SL</v>
      </c>
      <c r="Y33" s="9">
        <f t="shared" ref="Y33:Y37" si="14">MIN(L33:U33)</f>
        <v>1.9285830046999082</v>
      </c>
      <c r="Z33" s="18" t="str">
        <f>HLOOKUP(AA33,$L33:$U246,ROW(N$238)-ROW(Z33)+1,0)</f>
        <v>HB</v>
      </c>
      <c r="AA33" s="19">
        <f t="shared" ref="AA33:AA37" si="15">MAX(L33:U33)</f>
        <v>3.1425535144982546</v>
      </c>
    </row>
    <row r="34" spans="1:27" x14ac:dyDescent="0.35">
      <c r="A34">
        <f>[1]Unternehmen!A87</f>
        <v>2021</v>
      </c>
      <c r="B34" s="3">
        <f>[1]Unternehmen!B87</f>
        <v>1.8093037908222198</v>
      </c>
      <c r="C34" s="3">
        <f>[1]Unternehmen!C87</f>
        <v>2.0269808743169397</v>
      </c>
      <c r="D34" s="3">
        <f>[1]Unternehmen!D87</f>
        <v>2.1280879029534772</v>
      </c>
      <c r="E34" s="3">
        <f>[1]Unternehmen!E87</f>
        <v>2.3746280571884752</v>
      </c>
      <c r="F34" s="3">
        <f>[1]Unternehmen!F87</f>
        <v>2.3202440965773414</v>
      </c>
      <c r="G34" s="3">
        <f>[1]Unternehmen!G87</f>
        <v>1.8609889221540192</v>
      </c>
      <c r="H34" s="14">
        <f>[1]Unternehmen!H87</f>
        <v>2.0445978904691011</v>
      </c>
      <c r="I34" s="3">
        <f>[1]Unternehmen!I87</f>
        <v>2.1174508298805668</v>
      </c>
      <c r="J34" s="3">
        <f>[1]Unternehmen!J87</f>
        <v>2.1595623297900977</v>
      </c>
      <c r="K34" s="3">
        <f>[1]Unternehmen!K87</f>
        <v>2.1789710664070823</v>
      </c>
      <c r="L34" s="3">
        <f>[1]Unternehmen!L87</f>
        <v>2.2568920497041107</v>
      </c>
      <c r="M34" s="3">
        <f>[1]Unternehmen!M87</f>
        <v>1.9532955399669774</v>
      </c>
      <c r="N34" s="3">
        <f>[1]Unternehmen!N87</f>
        <v>3.1863496932515343</v>
      </c>
      <c r="O34" s="3">
        <f>[1]Unternehmen!O87</f>
        <v>2.2342462838556707</v>
      </c>
      <c r="P34" s="3">
        <f>[1]Unternehmen!P87</f>
        <v>2.0892399081949509</v>
      </c>
      <c r="Q34" s="3">
        <f>[1]Unternehmen!Q87</f>
        <v>2.5264695401832493</v>
      </c>
      <c r="R34" s="3">
        <f>[1]Unternehmen!R87</f>
        <v>2.2711440703816308</v>
      </c>
      <c r="S34" s="3">
        <f>[1]Unternehmen!S87</f>
        <v>1.9858648608672722</v>
      </c>
      <c r="T34" s="3">
        <f>[1]Unternehmen!T87</f>
        <v>1.8689819322730714</v>
      </c>
      <c r="U34" s="3">
        <f>[1]Unternehmen!U87</f>
        <v>1.9475133539033209</v>
      </c>
      <c r="V34" s="3">
        <f>[1]Unternehmen!V87</f>
        <v>2.1539479706869131</v>
      </c>
      <c r="X34" s="18" t="str">
        <f>HLOOKUP(Y34,$L34:$U247,ROW(L$238)-ROW(X34)+1,0)</f>
        <v>SL</v>
      </c>
      <c r="Y34" s="9">
        <f t="shared" si="14"/>
        <v>1.8689819322730714</v>
      </c>
      <c r="Z34" s="18" t="str">
        <f>HLOOKUP(AA34,$L34:$U247,ROW(N$238)-ROW(Z34)+1,0)</f>
        <v>HB</v>
      </c>
      <c r="AA34" s="19">
        <f t="shared" si="15"/>
        <v>3.1863496932515343</v>
      </c>
    </row>
    <row r="35" spans="1:27" x14ac:dyDescent="0.35">
      <c r="A35">
        <f>[1]Unternehmen!A88</f>
        <v>2022</v>
      </c>
      <c r="B35" s="3">
        <f>[1]Unternehmen!B88</f>
        <v>1.8295543393275997</v>
      </c>
      <c r="C35" s="3">
        <f>[1]Unternehmen!C88</f>
        <v>2.0165266773217261</v>
      </c>
      <c r="D35" s="3">
        <f>[1]Unternehmen!D88</f>
        <v>2.1564193259498361</v>
      </c>
      <c r="E35" s="3">
        <f>[1]Unternehmen!E88</f>
        <v>2.4134737816876957</v>
      </c>
      <c r="F35" s="3">
        <f>[1]Unternehmen!F88</f>
        <v>2.3475491959444157</v>
      </c>
      <c r="G35" s="3">
        <f>[1]Unternehmen!G88</f>
        <v>1.9188027453388472</v>
      </c>
      <c r="H35" s="14">
        <f>[1]Unternehmen!H88</f>
        <v>2.0761901777039524</v>
      </c>
      <c r="I35" s="3">
        <f>[1]Unternehmen!I88</f>
        <v>2.1399677177127581</v>
      </c>
      <c r="J35" s="3">
        <f>[1]Unternehmen!J88</f>
        <v>2.1694804282208215</v>
      </c>
      <c r="K35" s="3">
        <f>[1]Unternehmen!K88</f>
        <v>2.1859710910873122</v>
      </c>
      <c r="L35" s="3">
        <f>[1]Unternehmen!L88</f>
        <v>2.2838665685105681</v>
      </c>
      <c r="M35" s="3">
        <f>[1]Unternehmen!M88</f>
        <v>1.960005874369191</v>
      </c>
      <c r="N35" s="3">
        <f>[1]Unternehmen!N88</f>
        <v>3.182759414065496</v>
      </c>
      <c r="O35" s="3">
        <f>[1]Unternehmen!O88</f>
        <v>2.2463105654956248</v>
      </c>
      <c r="P35" s="3">
        <f>[1]Unternehmen!P88</f>
        <v>2.0724223716944623</v>
      </c>
      <c r="Q35" s="3">
        <f>[1]Unternehmen!Q88</f>
        <v>2.5195714231208135</v>
      </c>
      <c r="R35" s="3">
        <f>[1]Unternehmen!R88</f>
        <v>2.2831401463447381</v>
      </c>
      <c r="S35" s="3">
        <f>[1]Unternehmen!S88</f>
        <v>1.95716021875633</v>
      </c>
      <c r="T35" s="3">
        <f>[1]Unternehmen!T88</f>
        <v>1.9006121521558985</v>
      </c>
      <c r="U35" s="3">
        <f>[1]Unternehmen!U88</f>
        <v>1.9795626203287751</v>
      </c>
      <c r="V35" s="3">
        <f>[1]Unternehmen!V88</f>
        <v>2.1655792876566231</v>
      </c>
      <c r="X35" s="18" t="str">
        <f>HLOOKUP(Y35,$L35:$U248,ROW(L$238)-ROW(X35)+1,0)</f>
        <v>SL</v>
      </c>
      <c r="Y35" s="9">
        <f t="shared" si="14"/>
        <v>1.9006121521558985</v>
      </c>
      <c r="Z35" s="18" t="str">
        <f>HLOOKUP(AA35,$L35:$U248,ROW(N$238)-ROW(Z35)+1,0)</f>
        <v>HB</v>
      </c>
      <c r="AA35" s="19">
        <f t="shared" si="15"/>
        <v>3.182759414065496</v>
      </c>
    </row>
    <row r="36" spans="1:27" x14ac:dyDescent="0.35">
      <c r="A36">
        <f>[1]Unternehmen!A89</f>
        <v>2023</v>
      </c>
      <c r="B36" s="3">
        <f>[1]Unternehmen!B89</f>
        <v>1.8430507667298275</v>
      </c>
      <c r="C36" s="3">
        <f>[1]Unternehmen!C89</f>
        <v>2.0342503064142718</v>
      </c>
      <c r="D36" s="3">
        <f>[1]Unternehmen!D89</f>
        <v>2.1701091834165176</v>
      </c>
      <c r="E36" s="3">
        <f>[1]Unternehmen!E89</f>
        <v>2.4129349613610231</v>
      </c>
      <c r="F36" s="3">
        <f>[1]Unternehmen!F89</f>
        <v>2.355800691782743</v>
      </c>
      <c r="G36" s="3">
        <f>[1]Unternehmen!G89</f>
        <v>1.9437738076077045</v>
      </c>
      <c r="H36" s="14">
        <f>[1]Unternehmen!H89</f>
        <v>2.0901868531136456</v>
      </c>
      <c r="I36" s="3">
        <f>[1]Unternehmen!I89</f>
        <v>2.1503243776884564</v>
      </c>
      <c r="J36" s="3">
        <f>[1]Unternehmen!J89</f>
        <v>2.1667198253653859</v>
      </c>
      <c r="K36" s="3">
        <f>[1]Unternehmen!K89</f>
        <v>2.1814049084437559</v>
      </c>
      <c r="L36" s="3">
        <f>[1]Unternehmen!L89</f>
        <v>2.2807601817732563</v>
      </c>
      <c r="M36" s="3">
        <f>[1]Unternehmen!M89</f>
        <v>1.9618678315604272</v>
      </c>
      <c r="N36" s="3">
        <f>[1]Unternehmen!N89</f>
        <v>3.1433731698881759</v>
      </c>
      <c r="O36" s="3">
        <f>[1]Unternehmen!O89</f>
        <v>2.2957175470361335</v>
      </c>
      <c r="P36" s="3">
        <f>[1]Unternehmen!P89</f>
        <v>2.0775947957569008</v>
      </c>
      <c r="Q36" s="3">
        <f>[1]Unternehmen!Q89</f>
        <v>2.4959002051612815</v>
      </c>
      <c r="R36" s="3">
        <f>[1]Unternehmen!R89</f>
        <v>2.2656722936459452</v>
      </c>
      <c r="S36" s="3">
        <f>[1]Unternehmen!S89</f>
        <v>1.9572875523544593</v>
      </c>
      <c r="T36" s="3">
        <f>[1]Unternehmen!T89</f>
        <v>1.9434628975265018</v>
      </c>
      <c r="U36" s="3">
        <f>[1]Unternehmen!U89</f>
        <v>1.9822383592561701</v>
      </c>
      <c r="V36" s="3">
        <f>[1]Unternehmen!V89</f>
        <v>2.164575647032581</v>
      </c>
      <c r="X36" s="18" t="str">
        <f>HLOOKUP(Y36,$L36:$U249,ROW(L$238)-ROW(X36)+1,0)</f>
        <v>SL</v>
      </c>
      <c r="Y36" s="9">
        <f t="shared" si="14"/>
        <v>1.9434628975265018</v>
      </c>
      <c r="Z36" s="18" t="str">
        <f>HLOOKUP(AA36,$L36:$U249,ROW(N$238)-ROW(Z36)+1,0)</f>
        <v>HB</v>
      </c>
      <c r="AA36" s="19">
        <f t="shared" si="15"/>
        <v>3.1433731698881759</v>
      </c>
    </row>
    <row r="37" spans="1:27" x14ac:dyDescent="0.35">
      <c r="A37">
        <f>A36+1</f>
        <v>2024</v>
      </c>
      <c r="B37" s="3">
        <f>[1]Unternehmen!B90</f>
        <v>1.9639480391350816</v>
      </c>
      <c r="C37" s="3">
        <f>[1]Unternehmen!C90</f>
        <v>2.1229447188578385</v>
      </c>
      <c r="D37" s="3">
        <f>[1]Unternehmen!D90</f>
        <v>2.3091204455790209</v>
      </c>
      <c r="E37" s="3">
        <f>[1]Unternehmen!E90</f>
        <v>2.5586323000116105</v>
      </c>
      <c r="F37" s="3">
        <f>[1]Unternehmen!F90</f>
        <v>2.4807504970842174</v>
      </c>
      <c r="G37" s="3">
        <f>[1]Unternehmen!G90</f>
        <v>2.069542561191311</v>
      </c>
      <c r="H37" s="14">
        <f>[1]Unternehmen!H90</f>
        <v>2.2163270564823456</v>
      </c>
      <c r="I37" s="3">
        <f>[1]Unternehmen!I90</f>
        <v>2.2771940226401837</v>
      </c>
      <c r="J37" s="3">
        <f>[1]Unternehmen!J90</f>
        <v>2.4067178676889602</v>
      </c>
      <c r="K37" s="3">
        <f>[1]Unternehmen!K90</f>
        <v>2.4286757762844156</v>
      </c>
      <c r="L37" s="3">
        <f>[1]Unternehmen!L90</f>
        <v>2.572450064880655</v>
      </c>
      <c r="M37" s="3">
        <f>[1]Unternehmen!M90</f>
        <v>2.2147573265377041</v>
      </c>
      <c r="N37" s="3">
        <f>[1]Unternehmen!N90</f>
        <v>3.4427785158474089</v>
      </c>
      <c r="O37" s="3">
        <f>[1]Unternehmen!O90</f>
        <v>2.5891952948508221</v>
      </c>
      <c r="P37" s="3">
        <f>[1]Unternehmen!P90</f>
        <v>2.2928168893211658</v>
      </c>
      <c r="Q37" s="3">
        <f>[1]Unternehmen!Q90</f>
        <v>2.7290207572490135</v>
      </c>
      <c r="R37" s="3">
        <f>[1]Unternehmen!R90</f>
        <v>2.4932951252251838</v>
      </c>
      <c r="S37" s="3">
        <f>[1]Unternehmen!S90</f>
        <v>2.189106487148103</v>
      </c>
      <c r="T37" s="3">
        <f>[1]Unternehmen!T90</f>
        <v>2.2120721247045703</v>
      </c>
      <c r="U37" s="3">
        <f>[1]Unternehmen!U90</f>
        <v>2.2184162479197296</v>
      </c>
      <c r="V37" s="3">
        <f>[1]Unternehmen!V90</f>
        <v>2.3900741139970059</v>
      </c>
      <c r="X37" s="18" t="str">
        <f>HLOOKUP(Y37,$L37:$U265,ROW(L$238)-ROW(X37)+1,0)</f>
        <v>RP</v>
      </c>
      <c r="Y37" s="9">
        <f t="shared" si="14"/>
        <v>2.189106487148103</v>
      </c>
      <c r="Z37" s="18" t="str">
        <f>HLOOKUP(AA37,$L37:$U265,ROW(N$238)-ROW(Z37)+1,0)</f>
        <v>HB</v>
      </c>
      <c r="AA37" s="19">
        <f t="shared" si="15"/>
        <v>3.4427785158474089</v>
      </c>
    </row>
    <row r="38" spans="1:27" x14ac:dyDescent="0.35">
      <c r="A38">
        <f>A37+1</f>
        <v>2025</v>
      </c>
      <c r="B38" s="3"/>
      <c r="C38" s="3"/>
      <c r="D38" s="3"/>
      <c r="E38" s="3"/>
      <c r="F38" s="3"/>
      <c r="G38" s="3"/>
      <c r="H38" s="14"/>
      <c r="I38" s="3"/>
      <c r="J38" s="3"/>
      <c r="K38" s="3"/>
      <c r="L38" s="3"/>
      <c r="M38" s="3"/>
      <c r="N38" s="3"/>
      <c r="O38" s="3"/>
      <c r="P38" s="3"/>
      <c r="Q38" s="3"/>
      <c r="R38" s="3"/>
      <c r="S38" s="3"/>
      <c r="T38" s="3"/>
      <c r="U38" s="3"/>
      <c r="V38" s="3"/>
      <c r="X38" s="18"/>
      <c r="Y38" s="9"/>
      <c r="Z38" s="18"/>
      <c r="AA38" s="19"/>
    </row>
    <row r="39" spans="1:27" x14ac:dyDescent="0.35">
      <c r="B39" s="3"/>
      <c r="C39" s="3"/>
      <c r="D39" s="3"/>
      <c r="E39" s="3"/>
      <c r="F39" s="3"/>
      <c r="G39" s="3"/>
      <c r="H39" s="14"/>
      <c r="I39" s="3"/>
      <c r="J39" s="3"/>
      <c r="K39" s="3"/>
      <c r="L39" s="3"/>
      <c r="M39" s="3"/>
      <c r="N39" s="3"/>
      <c r="O39" s="3"/>
      <c r="P39" s="3"/>
      <c r="Q39" s="3"/>
      <c r="R39" s="3"/>
      <c r="S39" s="3"/>
      <c r="T39" s="3"/>
      <c r="U39" s="3"/>
      <c r="V39" s="3"/>
      <c r="X39" s="11"/>
      <c r="Y39" s="9"/>
      <c r="Z39" s="11"/>
      <c r="AA39" s="11"/>
    </row>
    <row r="40" spans="1:27" x14ac:dyDescent="0.35">
      <c r="A40" s="4" t="str">
        <f>[1]Unternehmen!A92</f>
        <v>250 und mehr abhängig Beschäftigte</v>
      </c>
      <c r="B40" s="3"/>
      <c r="C40" s="3"/>
      <c r="D40" s="3"/>
      <c r="E40" s="3"/>
      <c r="F40" s="3"/>
      <c r="G40" s="3"/>
      <c r="H40" s="14"/>
      <c r="I40" s="3"/>
      <c r="J40" s="3"/>
      <c r="K40" s="3"/>
      <c r="L40" s="3"/>
      <c r="M40" s="3"/>
      <c r="N40" s="3"/>
      <c r="O40" s="3"/>
      <c r="P40" s="3"/>
      <c r="Q40" s="3"/>
      <c r="R40" s="3"/>
      <c r="S40" s="3"/>
      <c r="T40" s="3"/>
      <c r="U40" s="3"/>
      <c r="V40" s="3"/>
      <c r="X40" s="11"/>
      <c r="Y40" s="9"/>
      <c r="Z40" s="11"/>
      <c r="AA40" s="11"/>
    </row>
    <row r="41" spans="1:27" x14ac:dyDescent="0.35">
      <c r="A41">
        <f>[1]Unternehmen!A93</f>
        <v>2019</v>
      </c>
      <c r="B41" s="3">
        <f>[1]Unternehmen!B93</f>
        <v>0.32635246065751011</v>
      </c>
      <c r="C41" s="3">
        <f>[1]Unternehmen!C93</f>
        <v>0.37501010264285134</v>
      </c>
      <c r="D41" s="3">
        <f>[1]Unternehmen!D93</f>
        <v>0.41721576796244453</v>
      </c>
      <c r="E41" s="3">
        <f>[1]Unternehmen!E93</f>
        <v>0.47283893584064784</v>
      </c>
      <c r="F41" s="3">
        <f>[1]Unternehmen!F93</f>
        <v>0.4268798178646111</v>
      </c>
      <c r="G41" s="3">
        <f>[1]Unternehmen!G93</f>
        <v>0.38380450155361961</v>
      </c>
      <c r="H41" s="14">
        <f>[1]Unternehmen!H93</f>
        <v>0.39759298281170363</v>
      </c>
      <c r="I41" s="3">
        <f>[1]Unternehmen!I93</f>
        <v>0.40304718646859539</v>
      </c>
      <c r="J41" s="3">
        <f>[1]Unternehmen!J93</f>
        <v>0.48272456762691823</v>
      </c>
      <c r="K41" s="3">
        <f>[1]Unternehmen!K93</f>
        <v>0.48923899272858595</v>
      </c>
      <c r="L41" s="3">
        <f>[1]Unternehmen!L93</f>
        <v>0.51840299695930758</v>
      </c>
      <c r="M41" s="3">
        <f>[1]Unternehmen!M93</f>
        <v>0.44166570158057311</v>
      </c>
      <c r="N41" s="3">
        <f>[1]Unternehmen!N93</f>
        <v>0.74338497773525192</v>
      </c>
      <c r="O41" s="3">
        <f>[1]Unternehmen!O93</f>
        <v>0.54784583961669886</v>
      </c>
      <c r="P41" s="3">
        <f>[1]Unternehmen!P93</f>
        <v>0.49863523925961728</v>
      </c>
      <c r="Q41" s="3">
        <f>[1]Unternehmen!Q93</f>
        <v>0.48601562023721623</v>
      </c>
      <c r="R41" s="3">
        <f>[1]Unternehmen!R93</f>
        <v>0.53144074659883356</v>
      </c>
      <c r="S41" s="3">
        <f>[1]Unternehmen!S93</f>
        <v>0.40068759214285282</v>
      </c>
      <c r="T41" s="3">
        <f>[1]Unternehmen!T93</f>
        <v>0.48094050587816178</v>
      </c>
      <c r="U41" s="3">
        <f>[1]Unternehmen!U93</f>
        <v>0.36885115583961336</v>
      </c>
      <c r="V41" s="3">
        <f>[1]Unternehmen!V93</f>
        <v>0.47196038881803959</v>
      </c>
      <c r="X41" s="18" t="str">
        <f>HLOOKUP(Y41,$L41:$U271,ROW(L$238)-ROW(X41)+1,0)</f>
        <v>SH</v>
      </c>
      <c r="Y41" s="9">
        <f t="shared" ref="Y41:Y46" si="16">MIN(L41:U41)</f>
        <v>0.36885115583961336</v>
      </c>
      <c r="Z41" s="18" t="str">
        <f>HLOOKUP(AA41,$L41:$U271,ROW(N$238)-ROW(Z41)+1,0)</f>
        <v>HB</v>
      </c>
      <c r="AA41" s="19">
        <f t="shared" ref="AA41:AA46" si="17">MAX(L41:U41)</f>
        <v>0.74338497773525192</v>
      </c>
    </row>
    <row r="42" spans="1:27" x14ac:dyDescent="0.35">
      <c r="A42">
        <f>[1]Unternehmen!A94</f>
        <v>2020</v>
      </c>
      <c r="B42" s="3">
        <f>[1]Unternehmen!B94</f>
        <v>0.33783783783783783</v>
      </c>
      <c r="C42" s="3">
        <f>[1]Unternehmen!C94</f>
        <v>0.38539243815894464</v>
      </c>
      <c r="D42" s="3">
        <f>[1]Unternehmen!D94</f>
        <v>0.44224749146680897</v>
      </c>
      <c r="E42" s="3">
        <f>[1]Unternehmen!E94</f>
        <v>0.50142237292031844</v>
      </c>
      <c r="F42" s="3">
        <f>[1]Unternehmen!F94</f>
        <v>0.44423477611353535</v>
      </c>
      <c r="G42" s="3">
        <f>[1]Unternehmen!G94</f>
        <v>0.42560627755166464</v>
      </c>
      <c r="H42" s="14">
        <f>[1]Unternehmen!H94</f>
        <v>0.42332120760272252</v>
      </c>
      <c r="I42" s="3">
        <f>[1]Unternehmen!I94</f>
        <v>0.42243167030579665</v>
      </c>
      <c r="J42" s="3">
        <f>[1]Unternehmen!J94</f>
        <v>0.50532942682281745</v>
      </c>
      <c r="K42" s="3">
        <f>[1]Unternehmen!K94</f>
        <v>0.5104880769390705</v>
      </c>
      <c r="L42" s="3">
        <f>[1]Unternehmen!L94</f>
        <v>0.53806898118615487</v>
      </c>
      <c r="M42" s="3">
        <f>[1]Unternehmen!M94</f>
        <v>0.46321334855677743</v>
      </c>
      <c r="N42" s="3">
        <f>[1]Unternehmen!N94</f>
        <v>0.76286625170790956</v>
      </c>
      <c r="O42" s="3">
        <f>[1]Unternehmen!O94</f>
        <v>0.58160189198241996</v>
      </c>
      <c r="P42" s="3">
        <f>[1]Unternehmen!P94</f>
        <v>0.5232035111096055</v>
      </c>
      <c r="Q42" s="3">
        <f>[1]Unternehmen!Q94</f>
        <v>0.50634620577909806</v>
      </c>
      <c r="R42" s="3">
        <f>[1]Unternehmen!R94</f>
        <v>0.55087154832522789</v>
      </c>
      <c r="S42" s="3">
        <f>[1]Unternehmen!S94</f>
        <v>0.42635910062852334</v>
      </c>
      <c r="T42" s="3">
        <f>[1]Unternehmen!T94</f>
        <v>0.4997028793690238</v>
      </c>
      <c r="U42" s="3">
        <f>[1]Unternehmen!U94</f>
        <v>0.38393013977064566</v>
      </c>
      <c r="V42" s="3">
        <f>[1]Unternehmen!V94</f>
        <v>0.49413512721423652</v>
      </c>
      <c r="X42" s="18" t="str">
        <f>HLOOKUP(Y42,$L42:$U272,ROW(L$238)-ROW(X42)+1,0)</f>
        <v>SH</v>
      </c>
      <c r="Y42" s="9">
        <f t="shared" si="16"/>
        <v>0.38393013977064566</v>
      </c>
      <c r="Z42" s="18" t="str">
        <f>HLOOKUP(AA42,$L42:$U272,ROW(N$238)-ROW(Z42)+1,0)</f>
        <v>HB</v>
      </c>
      <c r="AA42" s="19">
        <f t="shared" si="17"/>
        <v>0.76286625170790956</v>
      </c>
    </row>
    <row r="43" spans="1:27" x14ac:dyDescent="0.35">
      <c r="A43">
        <f>[1]Unternehmen!A95</f>
        <v>2021</v>
      </c>
      <c r="B43" s="3">
        <f>[1]Unternehmen!B95</f>
        <v>0.3286779376246981</v>
      </c>
      <c r="C43" s="3">
        <f>[1]Unternehmen!C95</f>
        <v>0.40642076502732244</v>
      </c>
      <c r="D43" s="3">
        <f>[1]Unternehmen!D95</f>
        <v>0.4415928513910175</v>
      </c>
      <c r="E43" s="3">
        <f>[1]Unternehmen!E95</f>
        <v>0.49640757674722402</v>
      </c>
      <c r="F43" s="3">
        <f>[1]Unternehmen!F95</f>
        <v>0.43645529318121518</v>
      </c>
      <c r="G43" s="3">
        <f>[1]Unternehmen!G95</f>
        <v>0.42872992244950298</v>
      </c>
      <c r="H43" s="14">
        <f>[1]Unternehmen!H95</f>
        <v>0.42301479205600079</v>
      </c>
      <c r="I43" s="3">
        <f>[1]Unternehmen!I95</f>
        <v>0.4207471247840408</v>
      </c>
      <c r="J43" s="3">
        <f>[1]Unternehmen!J95</f>
        <v>0.50370050747775086</v>
      </c>
      <c r="K43" s="3">
        <f>[1]Unternehmen!K95</f>
        <v>0.50857396339050276</v>
      </c>
      <c r="L43" s="3">
        <f>[1]Unternehmen!L95</f>
        <v>0.53360625981376275</v>
      </c>
      <c r="M43" s="3">
        <f>[1]Unternehmen!M95</f>
        <v>0.45841143123500272</v>
      </c>
      <c r="N43" s="3">
        <f>[1]Unternehmen!N95</f>
        <v>0.74769938650306755</v>
      </c>
      <c r="O43" s="3">
        <f>[1]Unternehmen!O95</f>
        <v>0.58667963644101284</v>
      </c>
      <c r="P43" s="3">
        <f>[1]Unternehmen!P95</f>
        <v>0.53140422723249781</v>
      </c>
      <c r="Q43" s="3">
        <f>[1]Unternehmen!Q95</f>
        <v>0.49851996373117319</v>
      </c>
      <c r="R43" s="3">
        <f>[1]Unternehmen!R95</f>
        <v>0.55090282516815803</v>
      </c>
      <c r="S43" s="3">
        <f>[1]Unternehmen!S95</f>
        <v>0.42058148283911789</v>
      </c>
      <c r="T43" s="3">
        <f>[1]Unternehmen!T95</f>
        <v>0.51119766309639725</v>
      </c>
      <c r="U43" s="3">
        <f>[1]Unternehmen!U95</f>
        <v>0.38983444477621843</v>
      </c>
      <c r="V43" s="3">
        <f>[1]Unternehmen!V95</f>
        <v>0.49264105625262489</v>
      </c>
      <c r="X43" s="18" t="str">
        <f>HLOOKUP(Y43,$L43:$U273,ROW(L$238)-ROW(X43)+1,0)</f>
        <v>SH</v>
      </c>
      <c r="Y43" s="9">
        <f t="shared" si="16"/>
        <v>0.38983444477621843</v>
      </c>
      <c r="Z43" s="18" t="str">
        <f>HLOOKUP(AA43,$L43:$U273,ROW(N$238)-ROW(Z43)+1,0)</f>
        <v>HB</v>
      </c>
      <c r="AA43" s="19">
        <f t="shared" si="17"/>
        <v>0.74769938650306755</v>
      </c>
    </row>
    <row r="44" spans="1:27" x14ac:dyDescent="0.35">
      <c r="A44">
        <f>[1]Unternehmen!A96</f>
        <v>2022</v>
      </c>
      <c r="B44" s="3">
        <f>[1]Unternehmen!B96</f>
        <v>0.33880635913474072</v>
      </c>
      <c r="C44" s="3">
        <f>[1]Unternehmen!C96</f>
        <v>0.40126500493079875</v>
      </c>
      <c r="D44" s="3">
        <f>[1]Unternehmen!D96</f>
        <v>0.44197898344833803</v>
      </c>
      <c r="E44" s="3">
        <f>[1]Unternehmen!E96</f>
        <v>0.49774279430489637</v>
      </c>
      <c r="F44" s="3">
        <f>[1]Unternehmen!F96</f>
        <v>0.44499513702919113</v>
      </c>
      <c r="G44" s="3">
        <f>[1]Unternehmen!G96</f>
        <v>0.44397106851935375</v>
      </c>
      <c r="H44" s="14">
        <f>[1]Unternehmen!H96</f>
        <v>0.42968627573886609</v>
      </c>
      <c r="I44" s="3">
        <f>[1]Unternehmen!I96</f>
        <v>0.423897700822912</v>
      </c>
      <c r="J44" s="3">
        <f>[1]Unternehmen!J96</f>
        <v>0.5071512689347375</v>
      </c>
      <c r="K44" s="3">
        <f>[1]Unternehmen!K96</f>
        <v>0.51130753595024991</v>
      </c>
      <c r="L44" s="3">
        <f>[1]Unternehmen!L96</f>
        <v>0.53898990425437199</v>
      </c>
      <c r="M44" s="3">
        <f>[1]Unternehmen!M96</f>
        <v>0.46236449815296271</v>
      </c>
      <c r="N44" s="3">
        <f>[1]Unternehmen!N96</f>
        <v>0.75926067949996168</v>
      </c>
      <c r="O44" s="3">
        <f>[1]Unternehmen!O96</f>
        <v>0.59071136516611245</v>
      </c>
      <c r="P44" s="3">
        <f>[1]Unternehmen!P96</f>
        <v>0.53552013268220766</v>
      </c>
      <c r="Q44" s="3">
        <f>[1]Unternehmen!Q96</f>
        <v>0.49496536629865101</v>
      </c>
      <c r="R44" s="3">
        <f>[1]Unternehmen!R96</f>
        <v>0.55438698561167177</v>
      </c>
      <c r="S44" s="3">
        <f>[1]Unternehmen!S96</f>
        <v>0.42092870164067248</v>
      </c>
      <c r="T44" s="3">
        <f>[1]Unternehmen!T96</f>
        <v>0.49987970809163573</v>
      </c>
      <c r="U44" s="3">
        <f>[1]Unternehmen!U96</f>
        <v>0.38998864590018267</v>
      </c>
      <c r="V44" s="3">
        <f>[1]Unternehmen!V96</f>
        <v>0.49614638778068143</v>
      </c>
      <c r="X44" s="18" t="str">
        <f>HLOOKUP(Y44,$L44:$U274,ROW(L$238)-ROW(X44)+1,0)</f>
        <v>SH</v>
      </c>
      <c r="Y44" s="9">
        <f t="shared" si="16"/>
        <v>0.38998864590018267</v>
      </c>
      <c r="Z44" s="18" t="str">
        <f>HLOOKUP(AA44,$L44:$U274,ROW(N$238)-ROW(Z44)+1,0)</f>
        <v>HB</v>
      </c>
      <c r="AA44" s="19">
        <f t="shared" si="17"/>
        <v>0.75926067949996168</v>
      </c>
    </row>
    <row r="45" spans="1:27" x14ac:dyDescent="0.35">
      <c r="A45">
        <f>[1]Unternehmen!A97</f>
        <v>2023</v>
      </c>
      <c r="B45" s="3">
        <f>[1]Unternehmen!B97</f>
        <v>0.32615786040443573</v>
      </c>
      <c r="C45" s="3">
        <f>[1]Unternehmen!C97</f>
        <v>0.40174315674792321</v>
      </c>
      <c r="D45" s="3">
        <f>[1]Unternehmen!D97</f>
        <v>0.44874319621376957</v>
      </c>
      <c r="E45" s="3">
        <f>[1]Unternehmen!E97</f>
        <v>0.50645438272233789</v>
      </c>
      <c r="F45" s="3">
        <f>[1]Unternehmen!F97</f>
        <v>0.4660852842586039</v>
      </c>
      <c r="G45" s="3">
        <f>[1]Unternehmen!G97</f>
        <v>0.44637587853425609</v>
      </c>
      <c r="H45" s="14">
        <f>[1]Unternehmen!H97</f>
        <v>0.43347048183172909</v>
      </c>
      <c r="I45" s="3">
        <f>[1]Unternehmen!I97</f>
        <v>0.42816973415132925</v>
      </c>
      <c r="J45" s="3">
        <f>[1]Unternehmen!J97</f>
        <v>0.51005826679654631</v>
      </c>
      <c r="K45" s="3">
        <f>[1]Unternehmen!K97</f>
        <v>0.51425291970699738</v>
      </c>
      <c r="L45" s="3">
        <f>[1]Unternehmen!L97</f>
        <v>0.54360087233973986</v>
      </c>
      <c r="M45" s="3">
        <f>[1]Unternehmen!M97</f>
        <v>0.46494123923989727</v>
      </c>
      <c r="N45" s="3">
        <f>[1]Unternehmen!N97</f>
        <v>0.7647081427967567</v>
      </c>
      <c r="O45" s="3">
        <f>[1]Unternehmen!O97</f>
        <v>0.58155553806187521</v>
      </c>
      <c r="P45" s="3">
        <f>[1]Unternehmen!P97</f>
        <v>0.54833557990974624</v>
      </c>
      <c r="Q45" s="3">
        <f>[1]Unternehmen!Q97</f>
        <v>0.4984938829002532</v>
      </c>
      <c r="R45" s="3">
        <f>[1]Unternehmen!R97</f>
        <v>0.55394464423430423</v>
      </c>
      <c r="S45" s="3">
        <f>[1]Unternehmen!S97</f>
        <v>0.42574300946304888</v>
      </c>
      <c r="T45" s="3">
        <f>[1]Unternehmen!T97</f>
        <v>0.48185030517185989</v>
      </c>
      <c r="U45" s="3">
        <f>[1]Unternehmen!U97</f>
        <v>0.39906448816708368</v>
      </c>
      <c r="V45" s="3">
        <f>[1]Unternehmen!V97</f>
        <v>0.4993489759700373</v>
      </c>
      <c r="X45" s="18" t="str">
        <f>HLOOKUP(Y45,$L45:$U275,ROW(L$238)-ROW(X45)+1,0)</f>
        <v>SH</v>
      </c>
      <c r="Y45" s="9">
        <f t="shared" si="16"/>
        <v>0.39906448816708368</v>
      </c>
      <c r="Z45" s="18" t="str">
        <f>HLOOKUP(AA45,$L45:$U275,ROW(N$238)-ROW(Z45)+1,0)</f>
        <v>HB</v>
      </c>
      <c r="AA45" s="19">
        <f t="shared" si="17"/>
        <v>0.7647081427967567</v>
      </c>
    </row>
    <row r="46" spans="1:27" x14ac:dyDescent="0.35">
      <c r="A46">
        <f>A45+1</f>
        <v>2024</v>
      </c>
      <c r="B46" s="3">
        <f>[1]Unternehmen!B98</f>
        <v>0.34428183836224618</v>
      </c>
      <c r="C46" s="3">
        <f>[1]Unternehmen!C98</f>
        <v>0.42120576493673456</v>
      </c>
      <c r="D46" s="3">
        <f>[1]Unternehmen!D98</f>
        <v>0.46930197777262062</v>
      </c>
      <c r="E46" s="3">
        <f>[1]Unternehmen!E98</f>
        <v>0.5181121560431905</v>
      </c>
      <c r="F46" s="3">
        <f>[1]Unternehmen!F98</f>
        <v>0.48307244752258566</v>
      </c>
      <c r="G46" s="3">
        <f>[1]Unternehmen!G98</f>
        <v>0.47237256002626649</v>
      </c>
      <c r="H46" s="14">
        <f>[1]Unternehmen!H98</f>
        <v>0.45372769198052215</v>
      </c>
      <c r="I46" s="3">
        <f>[1]Unternehmen!I98</f>
        <v>0.44599624493560391</v>
      </c>
      <c r="J46" s="3">
        <f>[1]Unternehmen!J98</f>
        <v>0.53751359892244732</v>
      </c>
      <c r="K46" s="3">
        <f>[1]Unternehmen!K98</f>
        <v>0.54175578674086422</v>
      </c>
      <c r="L46" s="3">
        <f>[1]Unternehmen!L98</f>
        <v>0.57504529108533531</v>
      </c>
      <c r="M46" s="3">
        <f>[1]Unternehmen!M98</f>
        <v>0.48990308506119928</v>
      </c>
      <c r="N46" s="3">
        <f>[1]Unternehmen!N98</f>
        <v>0.81988992218637313</v>
      </c>
      <c r="O46" s="3">
        <f>[1]Unternehmen!O98</f>
        <v>0.61735608008101583</v>
      </c>
      <c r="P46" s="3">
        <f>[1]Unternehmen!P98</f>
        <v>0.57534971536459079</v>
      </c>
      <c r="Q46" s="3">
        <f>[1]Unternehmen!Q98</f>
        <v>0.53111584401017498</v>
      </c>
      <c r="R46" s="3">
        <f>[1]Unternehmen!R98</f>
        <v>0.57919854801986748</v>
      </c>
      <c r="S46" s="3">
        <f>[1]Unternehmen!S98</f>
        <v>0.44369645042839662</v>
      </c>
      <c r="T46" s="3">
        <f>[1]Unternehmen!T98</f>
        <v>0.50455426613909771</v>
      </c>
      <c r="U46" s="3">
        <f>[1]Unternehmen!U98</f>
        <v>0.42897998093422307</v>
      </c>
      <c r="V46" s="3">
        <f>[1]Unternehmen!V98</f>
        <v>0.52575366160957038</v>
      </c>
      <c r="X46" s="18" t="str">
        <f>HLOOKUP(Y46,$L46:$U274,ROW(L$238)-ROW(X46)+1,0)</f>
        <v>SH</v>
      </c>
      <c r="Y46" s="9">
        <f t="shared" si="16"/>
        <v>0.42897998093422307</v>
      </c>
      <c r="Z46" s="18" t="str">
        <f>HLOOKUP(AA46,$L46:$U274,ROW(N$238)-ROW(Z46)+1,0)</f>
        <v>HB</v>
      </c>
      <c r="AA46" s="19">
        <f t="shared" si="17"/>
        <v>0.81988992218637313</v>
      </c>
    </row>
    <row r="47" spans="1:27" x14ac:dyDescent="0.35">
      <c r="A47">
        <f>A46+1</f>
        <v>2025</v>
      </c>
      <c r="B47" s="3"/>
      <c r="C47" s="3"/>
      <c r="D47" s="3"/>
      <c r="E47" s="3"/>
      <c r="F47" s="3"/>
      <c r="G47" s="3"/>
      <c r="H47" s="14"/>
      <c r="I47" s="3"/>
      <c r="J47" s="3"/>
      <c r="K47" s="3"/>
      <c r="L47" s="3"/>
      <c r="M47" s="3"/>
      <c r="N47" s="3"/>
      <c r="O47" s="3"/>
      <c r="P47" s="3"/>
      <c r="Q47" s="3"/>
      <c r="R47" s="3"/>
      <c r="S47" s="3"/>
      <c r="T47" s="3"/>
      <c r="U47" s="3"/>
      <c r="V47" s="3"/>
      <c r="X47" s="18"/>
      <c r="Y47" s="9"/>
      <c r="Z47" s="18"/>
      <c r="AA47" s="19"/>
    </row>
    <row r="48" spans="1:27" x14ac:dyDescent="0.35">
      <c r="B48" s="3"/>
      <c r="C48" s="3"/>
      <c r="D48" s="10"/>
      <c r="E48" s="3"/>
      <c r="F48" s="3"/>
      <c r="G48" s="3"/>
      <c r="H48" s="14"/>
      <c r="I48" s="3"/>
      <c r="J48" s="3"/>
      <c r="K48" s="3"/>
      <c r="L48" s="3"/>
      <c r="M48" s="3"/>
      <c r="N48" s="3"/>
      <c r="O48" s="3"/>
      <c r="P48" s="3"/>
      <c r="Q48" s="3"/>
      <c r="R48" s="3"/>
      <c r="S48" s="3"/>
      <c r="T48" s="3"/>
      <c r="U48" s="3"/>
      <c r="V48" s="3"/>
      <c r="X48" s="11"/>
      <c r="Y48" s="9"/>
      <c r="Z48" s="11"/>
      <c r="AA48" s="11"/>
    </row>
    <row r="49" spans="1:27" x14ac:dyDescent="0.35">
      <c r="A49" s="4" t="s">
        <v>951</v>
      </c>
      <c r="B49" s="3"/>
      <c r="C49" s="3"/>
      <c r="D49" s="3"/>
      <c r="E49" s="3"/>
      <c r="F49" s="3"/>
      <c r="G49" s="3"/>
      <c r="H49" s="14"/>
      <c r="I49" s="3"/>
      <c r="J49" s="3"/>
      <c r="K49" s="3"/>
      <c r="L49" s="3"/>
      <c r="M49" s="3"/>
      <c r="N49" s="3"/>
      <c r="O49" s="3"/>
      <c r="P49" s="3"/>
      <c r="Q49" s="3"/>
      <c r="R49" s="3"/>
      <c r="S49" s="3"/>
      <c r="T49" s="3"/>
      <c r="U49" s="3"/>
      <c r="V49" s="3"/>
      <c r="X49" s="11"/>
      <c r="Y49" s="9"/>
      <c r="Z49" s="11"/>
      <c r="AA49" s="11"/>
    </row>
    <row r="50" spans="1:27" x14ac:dyDescent="0.35">
      <c r="A50">
        <f>[1]Unternehmen!A109</f>
        <v>2019</v>
      </c>
      <c r="B50" s="3">
        <f>[1]Unternehmen!B109</f>
        <v>9.1534657430024442</v>
      </c>
      <c r="C50" s="3">
        <f>[1]Unternehmen!C109</f>
        <v>10.094706215145882</v>
      </c>
      <c r="D50" s="3">
        <f>[1]Unternehmen!D109</f>
        <v>10.590824896910659</v>
      </c>
      <c r="E50" s="3">
        <f>[1]Unternehmen!E109</f>
        <v>11.535843365308839</v>
      </c>
      <c r="F50" s="3">
        <f>[1]Unternehmen!F109</f>
        <v>10.848649451242901</v>
      </c>
      <c r="G50" s="3">
        <f>[1]Unternehmen!G109</f>
        <v>8.7897592546832026</v>
      </c>
      <c r="H50" s="14">
        <f>[1]Unternehmen!H109</f>
        <v>9.9553184767479639</v>
      </c>
      <c r="I50" s="3">
        <f>[1]Unternehmen!I109</f>
        <v>10.416369788514611</v>
      </c>
      <c r="J50" s="3">
        <f>[1]Unternehmen!J109</f>
        <v>10.863714445354018</v>
      </c>
      <c r="K50" s="3">
        <f>[1]Unternehmen!K109</f>
        <v>11.000295690091855</v>
      </c>
      <c r="L50" s="3">
        <f>[1]Unternehmen!L109</f>
        <v>11.289344373893776</v>
      </c>
      <c r="M50" s="3">
        <f>[1]Unternehmen!M109</f>
        <v>10.380804992853074</v>
      </c>
      <c r="N50" s="3">
        <f>[1]Unternehmen!N109</f>
        <v>14.134214109594083</v>
      </c>
      <c r="O50" s="3">
        <f>[1]Unternehmen!O109</f>
        <v>10.575724893580469</v>
      </c>
      <c r="P50" s="3">
        <f>[1]Unternehmen!P109</f>
        <v>10.765900884251231</v>
      </c>
      <c r="Q50" s="3">
        <f>[1]Unternehmen!Q109</f>
        <v>12.024873161777156</v>
      </c>
      <c r="R50" s="3">
        <f>[1]Unternehmen!R109</f>
        <v>11.306595518015447</v>
      </c>
      <c r="S50" s="3">
        <f>[1]Unternehmen!S109</f>
        <v>10.489511772874369</v>
      </c>
      <c r="T50" s="3">
        <f>[1]Unternehmen!T109</f>
        <v>11.732810830067686</v>
      </c>
      <c r="U50" s="3">
        <f>[1]Unternehmen!U109</f>
        <v>9.4297513434449449</v>
      </c>
      <c r="V50" s="3">
        <f>[1]Unternehmen!V109</f>
        <v>10.803279503775711</v>
      </c>
      <c r="X50" s="18" t="str">
        <f>HLOOKUP(Y50,$L50:$U279,ROW(L$238)-ROW(X50)+1,0)</f>
        <v>SH</v>
      </c>
      <c r="Y50" s="9">
        <f t="shared" ref="Y50:Y54" si="18">MIN(L50:U50)</f>
        <v>9.4297513434449449</v>
      </c>
      <c r="Z50" s="18" t="str">
        <f>HLOOKUP(AA50,$L50:$U279,ROW(N$238)-ROW(Z50)+1,0)</f>
        <v>HB</v>
      </c>
      <c r="AA50" s="19">
        <f t="shared" ref="AA50:AA54" si="19">MAX(L50:U50)</f>
        <v>14.134214109594083</v>
      </c>
    </row>
    <row r="51" spans="1:27" x14ac:dyDescent="0.35">
      <c r="A51">
        <f>[1]Unternehmen!A110</f>
        <v>2020</v>
      </c>
      <c r="B51" s="3">
        <f>[1]Unternehmen!B110</f>
        <v>9.5489025516199426</v>
      </c>
      <c r="C51" s="3">
        <f>[1]Unternehmen!C110</f>
        <v>10.505424356122987</v>
      </c>
      <c r="D51" s="3">
        <f>[1]Unternehmen!D110</f>
        <v>11.145151026232732</v>
      </c>
      <c r="E51" s="3">
        <f>[1]Unternehmen!E110</f>
        <v>12.062139018993706</v>
      </c>
      <c r="F51" s="3">
        <f>[1]Unternehmen!F110</f>
        <v>11.311645765354928</v>
      </c>
      <c r="G51" s="3">
        <f>[1]Unternehmen!G110</f>
        <v>9.4245070295500391</v>
      </c>
      <c r="H51" s="14">
        <f>[1]Unternehmen!H110</f>
        <v>10.484067800893714</v>
      </c>
      <c r="I51" s="3">
        <f>[1]Unternehmen!I110</f>
        <v>10.896536060303493</v>
      </c>
      <c r="J51" s="3">
        <f>[1]Unternehmen!J110</f>
        <v>11.381218806614024</v>
      </c>
      <c r="K51" s="3">
        <f>[1]Unternehmen!K110</f>
        <v>11.507831861021764</v>
      </c>
      <c r="L51" s="3">
        <f>[1]Unternehmen!L110</f>
        <v>11.848403488382253</v>
      </c>
      <c r="M51" s="3">
        <f>[1]Unternehmen!M110</f>
        <v>10.859650528480527</v>
      </c>
      <c r="N51" s="3">
        <f>[1]Unternehmen!N110</f>
        <v>14.42507970244421</v>
      </c>
      <c r="O51" s="3">
        <f>[1]Unternehmen!O110</f>
        <v>11.209285330031161</v>
      </c>
      <c r="P51" s="3">
        <f>[1]Unternehmen!P110</f>
        <v>11.319918244746322</v>
      </c>
      <c r="Q51" s="3">
        <f>[1]Unternehmen!Q110</f>
        <v>12.543076737211649</v>
      </c>
      <c r="R51" s="3">
        <f>[1]Unternehmen!R110</f>
        <v>11.778782183451909</v>
      </c>
      <c r="S51" s="3">
        <f>[1]Unternehmen!S110</f>
        <v>10.992814099656579</v>
      </c>
      <c r="T51" s="3">
        <f>[1]Unternehmen!T110</f>
        <v>12.237885581546109</v>
      </c>
      <c r="U51" s="3">
        <f>[1]Unternehmen!U110</f>
        <v>9.8838004901591745</v>
      </c>
      <c r="V51" s="3">
        <f>[1]Unternehmen!V110</f>
        <v>11.315768496433485</v>
      </c>
      <c r="X51" s="18" t="str">
        <f>HLOOKUP(Y51,$L51:$U280,ROW(L$238)-ROW(X51)+1,0)</f>
        <v>SH</v>
      </c>
      <c r="Y51" s="9">
        <f t="shared" si="18"/>
        <v>9.8838004901591745</v>
      </c>
      <c r="Z51" s="18" t="str">
        <f>HLOOKUP(AA51,$L51:$U280,ROW(N$238)-ROW(Z51)+1,0)</f>
        <v>HB</v>
      </c>
      <c r="AA51" s="19">
        <f t="shared" si="19"/>
        <v>14.42507970244421</v>
      </c>
    </row>
    <row r="52" spans="1:27" x14ac:dyDescent="0.35">
      <c r="A52">
        <f>[1]Unternehmen!A111</f>
        <v>2021</v>
      </c>
      <c r="B52" s="3">
        <f>[1]Unternehmen!B111</f>
        <v>9.6512023521999364</v>
      </c>
      <c r="C52" s="3">
        <f>[1]Unternehmen!C111</f>
        <v>10.560587431693989</v>
      </c>
      <c r="D52" s="3">
        <f>[1]Unternehmen!D111</f>
        <v>11.274969478141154</v>
      </c>
      <c r="E52" s="3">
        <f>[1]Unternehmen!E111</f>
        <v>12.17564409608825</v>
      </c>
      <c r="F52" s="3">
        <f>[1]Unternehmen!F111</f>
        <v>11.386826744494563</v>
      </c>
      <c r="G52" s="3">
        <f>[1]Unternehmen!G111</f>
        <v>9.4476854716865439</v>
      </c>
      <c r="H52" s="14">
        <f>[1]Unternehmen!H111</f>
        <v>10.556372937189192</v>
      </c>
      <c r="I52" s="3">
        <f>[1]Unternehmen!I111</f>
        <v>10.996281409480746</v>
      </c>
      <c r="J52" s="3">
        <f>[1]Unternehmen!J111</f>
        <v>11.337548419325739</v>
      </c>
      <c r="K52" s="3">
        <f>[1]Unternehmen!K111</f>
        <v>11.46039878461224</v>
      </c>
      <c r="L52" s="3">
        <f>[1]Unternehmen!L111</f>
        <v>11.867573797308351</v>
      </c>
      <c r="M52" s="3">
        <f>[1]Unternehmen!M111</f>
        <v>10.692216032746957</v>
      </c>
      <c r="N52" s="3">
        <f>[1]Unternehmen!N111</f>
        <v>14.542139570552147</v>
      </c>
      <c r="O52" s="3">
        <f>[1]Unternehmen!O111</f>
        <v>11.207374532632155</v>
      </c>
      <c r="P52" s="3">
        <f>[1]Unternehmen!P111</f>
        <v>11.313108470965904</v>
      </c>
      <c r="Q52" s="3">
        <f>[1]Unternehmen!Q111</f>
        <v>12.498826908082517</v>
      </c>
      <c r="R52" s="3">
        <f>[1]Unternehmen!R111</f>
        <v>11.768727220104335</v>
      </c>
      <c r="S52" s="3">
        <f>[1]Unternehmen!S111</f>
        <v>10.93830828494074</v>
      </c>
      <c r="T52" s="3">
        <f>[1]Unternehmen!T111</f>
        <v>12.168505896353997</v>
      </c>
      <c r="U52" s="3">
        <f>[1]Unternehmen!U111</f>
        <v>9.8767957267509363</v>
      </c>
      <c r="V52" s="3">
        <f>[1]Unternehmen!V111</f>
        <v>11.292050264487846</v>
      </c>
      <c r="X52" s="18" t="str">
        <f>HLOOKUP(Y52,$L52:$U281,ROW(L$238)-ROW(X52)+1,0)</f>
        <v>SH</v>
      </c>
      <c r="Y52" s="9">
        <f t="shared" si="18"/>
        <v>9.8767957267509363</v>
      </c>
      <c r="Z52" s="18" t="str">
        <f>HLOOKUP(AA52,$L52:$U281,ROW(N$238)-ROW(Z52)+1,0)</f>
        <v>HB</v>
      </c>
      <c r="AA52" s="19">
        <f t="shared" si="19"/>
        <v>14.542139570552147</v>
      </c>
    </row>
    <row r="53" spans="1:27" x14ac:dyDescent="0.35">
      <c r="A53">
        <f>[1]Unternehmen!A112</f>
        <v>2022</v>
      </c>
      <c r="B53" s="3">
        <f>[1]Unternehmen!B112</f>
        <v>9.7224706802189225</v>
      </c>
      <c r="C53" s="3">
        <f>[1]Unternehmen!C112</f>
        <v>10.57205767334308</v>
      </c>
      <c r="D53" s="3">
        <f>[1]Unternehmen!D112</f>
        <v>11.312194367667241</v>
      </c>
      <c r="E53" s="3">
        <f>[1]Unternehmen!E112</f>
        <v>12.169507466141914</v>
      </c>
      <c r="F53" s="3">
        <f>[1]Unternehmen!F112</f>
        <v>11.504803016374222</v>
      </c>
      <c r="G53" s="3">
        <f>[1]Unternehmen!G112</f>
        <v>9.5912477380298977</v>
      </c>
      <c r="H53" s="14">
        <f>[1]Unternehmen!H112</f>
        <v>10.624245463377942</v>
      </c>
      <c r="I53" s="3">
        <f>[1]Unternehmen!I112</f>
        <v>11.04284339567382</v>
      </c>
      <c r="J53" s="3">
        <f>[1]Unternehmen!J112</f>
        <v>11.370061438424559</v>
      </c>
      <c r="K53" s="3">
        <f>[1]Unternehmen!K112</f>
        <v>11.48707950201227</v>
      </c>
      <c r="L53" s="3">
        <f>[1]Unternehmen!L112</f>
        <v>11.960088253624935</v>
      </c>
      <c r="M53" s="3">
        <f>[1]Unternehmen!M112</f>
        <v>10.69822687653012</v>
      </c>
      <c r="N53" s="3">
        <f>[1]Unternehmen!N112</f>
        <v>14.805429864253393</v>
      </c>
      <c r="O53" s="3">
        <f>[1]Unternehmen!O112</f>
        <v>11.42040968043319</v>
      </c>
      <c r="P53" s="3">
        <f>[1]Unternehmen!P112</f>
        <v>11.310749101630886</v>
      </c>
      <c r="Q53" s="3">
        <f>[1]Unternehmen!Q112</f>
        <v>12.459128070120672</v>
      </c>
      <c r="R53" s="3">
        <f>[1]Unternehmen!R112</f>
        <v>11.784909317729195</v>
      </c>
      <c r="S53" s="3">
        <f>[1]Unternehmen!S112</f>
        <v>10.919276635608668</v>
      </c>
      <c r="T53" s="3">
        <f>[1]Unternehmen!T112</f>
        <v>12.096982009676815</v>
      </c>
      <c r="U53" s="3">
        <f>[1]Unternehmen!U112</f>
        <v>9.9453933619654116</v>
      </c>
      <c r="V53" s="3">
        <f>[1]Unternehmen!V112</f>
        <v>11.326808089005374</v>
      </c>
      <c r="X53" s="18" t="str">
        <f>HLOOKUP(Y53,$L53:$U282,ROW(L$238)-ROW(X53)+1,0)</f>
        <v>SH</v>
      </c>
      <c r="Y53" s="9">
        <f t="shared" si="18"/>
        <v>9.9453933619654116</v>
      </c>
      <c r="Z53" s="18" t="str">
        <f>HLOOKUP(AA53,$L53:$U282,ROW(N$238)-ROW(Z53)+1,0)</f>
        <v>HB</v>
      </c>
      <c r="AA53" s="19">
        <f t="shared" si="19"/>
        <v>14.805429864253393</v>
      </c>
    </row>
    <row r="54" spans="1:27" x14ac:dyDescent="0.35">
      <c r="A54">
        <f>[1]Unternehmen!A113</f>
        <v>2023</v>
      </c>
      <c r="B54" s="3">
        <f>[1]Unternehmen!B113</f>
        <v>9.6926971701922771</v>
      </c>
      <c r="C54" s="3">
        <f>[1]Unternehmen!C113</f>
        <v>10.601508239139319</v>
      </c>
      <c r="D54" s="3">
        <f>[1]Unternehmen!D113</f>
        <v>11.393479987344795</v>
      </c>
      <c r="E54" s="3">
        <f>[1]Unternehmen!E113</f>
        <v>12.211182745623098</v>
      </c>
      <c r="F54" s="3">
        <f>[1]Unternehmen!F113</f>
        <v>11.504440497335702</v>
      </c>
      <c r="G54" s="3">
        <f>[1]Unternehmen!G113</f>
        <v>9.6678630827834109</v>
      </c>
      <c r="H54" s="14">
        <f>[1]Unternehmen!H113</f>
        <v>10.662553773770584</v>
      </c>
      <c r="I54" s="3">
        <f>[1]Unternehmen!I113</f>
        <v>11.071111875044073</v>
      </c>
      <c r="J54" s="3">
        <f>[1]Unternehmen!J113</f>
        <v>11.350659090502186</v>
      </c>
      <c r="K54" s="3">
        <f>[1]Unternehmen!K113</f>
        <v>11.461502062383204</v>
      </c>
      <c r="L54" s="3">
        <f>[1]Unternehmen!L113</f>
        <v>11.957051233845062</v>
      </c>
      <c r="M54" s="3">
        <f>[1]Unternehmen!M113</f>
        <v>10.652437368699356</v>
      </c>
      <c r="N54" s="3">
        <f>[1]Unternehmen!N113</f>
        <v>15.002305652691849</v>
      </c>
      <c r="O54" s="3">
        <f>[1]Unternehmen!O113</f>
        <v>11.456545697866645</v>
      </c>
      <c r="P54" s="3">
        <f>[1]Unternehmen!P113</f>
        <v>11.362176199964836</v>
      </c>
      <c r="Q54" s="3">
        <f>[1]Unternehmen!Q113</f>
        <v>12.40289147036826</v>
      </c>
      <c r="R54" s="3">
        <f>[1]Unternehmen!R113</f>
        <v>11.725454640944912</v>
      </c>
      <c r="S54" s="3">
        <f>[1]Unternehmen!S113</f>
        <v>10.884735417673987</v>
      </c>
      <c r="T54" s="3">
        <f>[1]Unternehmen!T113</f>
        <v>12.124959845807902</v>
      </c>
      <c r="U54" s="3">
        <f>[1]Unternehmen!U113</f>
        <v>9.957231408337833</v>
      </c>
      <c r="V54" s="3">
        <f>[1]Unternehmen!V113</f>
        <v>11.314100217930221</v>
      </c>
      <c r="X54" s="18" t="str">
        <f>HLOOKUP(Y54,$L54:$U283,ROW(L$238)-ROW(X54)+1,0)</f>
        <v>SH</v>
      </c>
      <c r="Y54" s="9">
        <f t="shared" si="18"/>
        <v>9.957231408337833</v>
      </c>
      <c r="Z54" s="18" t="str">
        <f>HLOOKUP(AA54,$L54:$U283,ROW(N$238)-ROW(Z54)+1,0)</f>
        <v>HB</v>
      </c>
      <c r="AA54" s="19">
        <f t="shared" si="19"/>
        <v>15.002305652691849</v>
      </c>
    </row>
    <row r="55" spans="1:27" x14ac:dyDescent="0.35">
      <c r="A55">
        <f>A54+1</f>
        <v>2024</v>
      </c>
      <c r="B55" s="3"/>
      <c r="C55" s="9"/>
      <c r="D55" s="9"/>
      <c r="E55" s="9"/>
      <c r="F55" s="9"/>
      <c r="G55" s="9"/>
      <c r="H55" s="17"/>
      <c r="I55" s="9"/>
      <c r="J55" s="9"/>
      <c r="K55" s="9"/>
      <c r="L55" s="9"/>
      <c r="M55" s="9"/>
      <c r="N55" s="9"/>
      <c r="O55" s="9"/>
      <c r="P55" s="9"/>
      <c r="Q55" s="9"/>
      <c r="R55" s="9"/>
      <c r="S55" s="9"/>
      <c r="T55" s="9"/>
      <c r="U55" s="9"/>
      <c r="V55" s="9"/>
      <c r="X55" s="11"/>
      <c r="Y55" s="9"/>
      <c r="Z55" s="11"/>
      <c r="AA55" s="11"/>
    </row>
    <row r="56" spans="1:27" x14ac:dyDescent="0.35">
      <c r="A56">
        <f>A55+1</f>
        <v>2025</v>
      </c>
      <c r="B56" s="9"/>
      <c r="C56" s="9"/>
      <c r="D56" s="9"/>
      <c r="E56" s="9"/>
      <c r="F56" s="9"/>
      <c r="G56" s="9"/>
      <c r="H56" s="17"/>
      <c r="I56" s="9"/>
      <c r="J56" s="9"/>
      <c r="K56" s="9"/>
      <c r="L56" s="9"/>
      <c r="M56" s="9"/>
      <c r="N56" s="9"/>
      <c r="O56" s="9"/>
      <c r="P56" s="9"/>
      <c r="Q56" s="9"/>
      <c r="R56" s="9"/>
      <c r="S56" s="9"/>
      <c r="T56" s="9"/>
      <c r="U56" s="9"/>
      <c r="V56" s="9"/>
      <c r="X56" s="11"/>
      <c r="Y56" s="9"/>
      <c r="Z56" s="11"/>
      <c r="AA56" s="11"/>
    </row>
    <row r="57" spans="1:27" x14ac:dyDescent="0.35">
      <c r="B57" s="3"/>
      <c r="C57" s="3"/>
      <c r="D57" s="3"/>
      <c r="E57" s="3"/>
      <c r="F57" s="3"/>
      <c r="G57" s="3"/>
      <c r="H57" s="14"/>
      <c r="I57" s="3"/>
      <c r="J57" s="3"/>
      <c r="K57" s="3"/>
      <c r="L57" s="3"/>
      <c r="M57" s="3"/>
      <c r="N57" s="3"/>
      <c r="O57" s="3"/>
      <c r="P57" s="3"/>
      <c r="Q57" s="3"/>
      <c r="R57" s="3"/>
      <c r="S57" s="3"/>
      <c r="T57" s="3"/>
      <c r="U57" s="3"/>
      <c r="V57" s="3"/>
      <c r="X57" s="11"/>
      <c r="Y57" s="9"/>
      <c r="Z57" s="11"/>
      <c r="AA57" s="11"/>
    </row>
    <row r="58" spans="1:27" x14ac:dyDescent="0.35">
      <c r="A58" s="4" t="s">
        <v>522</v>
      </c>
      <c r="B58" s="3"/>
      <c r="C58" s="3"/>
      <c r="D58" s="3"/>
      <c r="E58" s="3"/>
      <c r="F58" s="3"/>
      <c r="G58" s="3"/>
      <c r="H58" s="14"/>
      <c r="I58" s="3"/>
      <c r="J58" s="3"/>
      <c r="K58" s="3"/>
      <c r="L58" s="3"/>
      <c r="M58" s="3"/>
      <c r="N58" s="3"/>
      <c r="O58" s="3"/>
      <c r="P58" s="3"/>
      <c r="Q58" s="3"/>
      <c r="R58" s="3"/>
      <c r="S58" s="3"/>
      <c r="T58" s="3"/>
      <c r="U58" s="3"/>
      <c r="V58" s="3"/>
      <c r="X58" s="11"/>
      <c r="Y58" s="9"/>
      <c r="Z58" s="11"/>
      <c r="AA58" s="11"/>
    </row>
    <row r="59" spans="1:27" x14ac:dyDescent="0.35">
      <c r="A59">
        <f>[1]Unternehmen!A127</f>
        <v>2019</v>
      </c>
      <c r="B59" s="3">
        <f>[1]Unternehmen!B127</f>
        <v>22.747301006404392</v>
      </c>
      <c r="C59" s="3">
        <f>[1]Unternehmen!C127</f>
        <v>23.291867469879513</v>
      </c>
      <c r="D59" s="3">
        <f>[1]Unternehmen!D127</f>
        <v>27.529993668882561</v>
      </c>
      <c r="E59" s="3">
        <f>[1]Unternehmen!E127</f>
        <v>30.502652780506978</v>
      </c>
      <c r="F59" s="3">
        <f>[1]Unternehmen!F127</f>
        <v>29.16093857832988</v>
      </c>
      <c r="G59" s="3">
        <f>[1]Unternehmen!G127</f>
        <v>21.116773223016175</v>
      </c>
      <c r="H59" s="14">
        <f>[1]Unternehmen!H127</f>
        <v>26.317661812504799</v>
      </c>
      <c r="I59" s="3">
        <f>[1]Unternehmen!I127</f>
        <v>27.137046363501703</v>
      </c>
      <c r="J59" s="3">
        <f>[1]Unternehmen!J127</f>
        <v>33.918330187517952</v>
      </c>
      <c r="K59" s="3">
        <f>[1]Unternehmen!K127</f>
        <v>34.277300290007908</v>
      </c>
      <c r="L59" s="3">
        <f>[1]Unternehmen!L127</f>
        <v>37.123851063305487</v>
      </c>
      <c r="M59" s="3">
        <f>[1]Unternehmen!M127</f>
        <v>35.770206579595282</v>
      </c>
      <c r="N59" s="3">
        <f>[1]Unternehmen!N127</f>
        <v>42.493295695130556</v>
      </c>
      <c r="O59" s="3">
        <f>[1]Unternehmen!O127</f>
        <v>34.94550229809586</v>
      </c>
      <c r="P59" s="3">
        <f>[1]Unternehmen!P127</f>
        <v>31.102982057113973</v>
      </c>
      <c r="Q59" s="3">
        <f>[1]Unternehmen!Q127</f>
        <v>39.652668213457076</v>
      </c>
      <c r="R59" s="3">
        <f>[1]Unternehmen!R127</f>
        <v>31.680932122674456</v>
      </c>
      <c r="S59" s="3">
        <f>[1]Unternehmen!S127</f>
        <v>29.368253449824447</v>
      </c>
      <c r="T59" s="3">
        <f>[1]Unternehmen!T127</f>
        <v>38.849257708412637</v>
      </c>
      <c r="U59" s="3">
        <f>[1]Unternehmen!U127</f>
        <v>24.74874446085672</v>
      </c>
      <c r="V59" s="3">
        <f>[1]Unternehmen!V127</f>
        <v>32.917546551942742</v>
      </c>
      <c r="X59" s="18" t="str">
        <f t="shared" ref="X59:X64" si="20">HLOOKUP(Y59,$L59:$U287,ROW(L$238)-ROW(X59)+1,0)</f>
        <v>SH</v>
      </c>
      <c r="Y59" s="9">
        <f t="shared" ref="Y59:Y63" si="21">MIN(L59:U59)</f>
        <v>24.74874446085672</v>
      </c>
      <c r="Z59" s="18" t="str">
        <f t="shared" ref="Z59:Z64" si="22">HLOOKUP(AA59,$L59:$U287,ROW(N$238)-ROW(Z59)+1,0)</f>
        <v>HB</v>
      </c>
      <c r="AA59" s="19">
        <f t="shared" ref="AA59:AA63" si="23">MAX(L59:U59)</f>
        <v>42.493295695130556</v>
      </c>
    </row>
    <row r="60" spans="1:27" x14ac:dyDescent="0.35">
      <c r="A60">
        <f>[1]Unternehmen!A128</f>
        <v>2020</v>
      </c>
      <c r="B60" s="3">
        <f>[1]Unternehmen!B128</f>
        <v>23.092025699168559</v>
      </c>
      <c r="C60" s="3">
        <f>[1]Unternehmen!C128</f>
        <v>23.899285048181536</v>
      </c>
      <c r="D60" s="3">
        <f>[1]Unternehmen!D128</f>
        <v>27.792462105694387</v>
      </c>
      <c r="E60" s="3">
        <f>[1]Unternehmen!E128</f>
        <v>30.838748984565395</v>
      </c>
      <c r="F60" s="3">
        <f>[1]Unternehmen!F128</f>
        <v>29.160176864926548</v>
      </c>
      <c r="G60" s="3">
        <f>[1]Unternehmen!G128</f>
        <v>21.622473246135552</v>
      </c>
      <c r="H60" s="14">
        <f>[1]Unternehmen!H128</f>
        <v>26.626687889640536</v>
      </c>
      <c r="I60" s="3">
        <f>[1]Unternehmen!I128</f>
        <v>27.400104137952159</v>
      </c>
      <c r="J60" s="3">
        <f>[1]Unternehmen!J128</f>
        <v>34.509710920770878</v>
      </c>
      <c r="K60" s="3">
        <f>[1]Unternehmen!K128</f>
        <v>34.867496726344399</v>
      </c>
      <c r="L60" s="3">
        <f>[1]Unternehmen!L128</f>
        <v>37.692430525150023</v>
      </c>
      <c r="M60" s="3">
        <f>[1]Unternehmen!M128</f>
        <v>36.323826485800723</v>
      </c>
      <c r="N60" s="3">
        <f>[1]Unternehmen!N128</f>
        <v>43.654887218045111</v>
      </c>
      <c r="O60" s="3">
        <f>[1]Unternehmen!O128</f>
        <v>36.608861197646249</v>
      </c>
      <c r="P60" s="3">
        <f>[1]Unternehmen!P128</f>
        <v>31.690279627163783</v>
      </c>
      <c r="Q60" s="3">
        <f>[1]Unternehmen!Q128</f>
        <v>40.409771047413017</v>
      </c>
      <c r="R60" s="3">
        <f>[1]Unternehmen!R128</f>
        <v>32.211951015373771</v>
      </c>
      <c r="S60" s="3">
        <f>[1]Unternehmen!S128</f>
        <v>30.032269138345345</v>
      </c>
      <c r="T60" s="3">
        <f>[1]Unternehmen!T128</f>
        <v>39.089643880474824</v>
      </c>
      <c r="U60" s="3">
        <f>[1]Unternehmen!U128</f>
        <v>25.113075281926243</v>
      </c>
      <c r="V60" s="3">
        <f>[1]Unternehmen!V128</f>
        <v>33.451963782017685</v>
      </c>
      <c r="X60" s="18" t="str">
        <f t="shared" si="20"/>
        <v>SH</v>
      </c>
      <c r="Y60" s="9">
        <f t="shared" si="21"/>
        <v>25.113075281926243</v>
      </c>
      <c r="Z60" s="18" t="str">
        <f t="shared" si="22"/>
        <v>HB</v>
      </c>
      <c r="AA60" s="19">
        <f t="shared" si="23"/>
        <v>43.654887218045111</v>
      </c>
    </row>
    <row r="61" spans="1:27" x14ac:dyDescent="0.35">
      <c r="A61">
        <f>[1]Unternehmen!A129</f>
        <v>2021</v>
      </c>
      <c r="B61" s="3">
        <f>[1]Unternehmen!B129</f>
        <v>23.492898272552782</v>
      </c>
      <c r="C61" s="3">
        <f>[1]Unternehmen!C129</f>
        <v>23.69523215955126</v>
      </c>
      <c r="D61" s="3">
        <f>[1]Unternehmen!D129</f>
        <v>28.034272848565713</v>
      </c>
      <c r="E61" s="3">
        <f>[1]Unternehmen!E129</f>
        <v>31.418871068527395</v>
      </c>
      <c r="F61" s="3">
        <f>[1]Unternehmen!F129</f>
        <v>29.115022454005505</v>
      </c>
      <c r="G61" s="3">
        <f>[1]Unternehmen!G129</f>
        <v>21.277045908183634</v>
      </c>
      <c r="H61" s="14">
        <f>[1]Unternehmen!H129</f>
        <v>26.748659932659933</v>
      </c>
      <c r="I61" s="3">
        <f>[1]Unternehmen!I129</f>
        <v>27.602241943017283</v>
      </c>
      <c r="J61" s="3">
        <f>[1]Unternehmen!J129</f>
        <v>34.334557014722023</v>
      </c>
      <c r="K61" s="3">
        <f>[1]Unternehmen!K129</f>
        <v>34.698090035620808</v>
      </c>
      <c r="L61" s="3">
        <f>[1]Unternehmen!L129</f>
        <v>37.552686543783615</v>
      </c>
      <c r="M61" s="3">
        <f>[1]Unternehmen!M129</f>
        <v>35.773478908673461</v>
      </c>
      <c r="N61" s="3">
        <f>[1]Unternehmen!N129</f>
        <v>43.339549339549336</v>
      </c>
      <c r="O61" s="3">
        <f>[1]Unternehmen!O129</f>
        <v>35.597732737890759</v>
      </c>
      <c r="P61" s="3">
        <f>[1]Unternehmen!P129</f>
        <v>31.456453023068125</v>
      </c>
      <c r="Q61" s="3">
        <f>[1]Unternehmen!Q129</f>
        <v>40.933706021753665</v>
      </c>
      <c r="R61" s="3">
        <f>[1]Unternehmen!R129</f>
        <v>32.02024626248631</v>
      </c>
      <c r="S61" s="3">
        <f>[1]Unternehmen!S129</f>
        <v>30.506367759944176</v>
      </c>
      <c r="T61" s="3">
        <f>[1]Unternehmen!T129</f>
        <v>38.727386411004588</v>
      </c>
      <c r="U61" s="3">
        <f>[1]Unternehmen!U129</f>
        <v>25.065429093122336</v>
      </c>
      <c r="V61" s="3">
        <f>[1]Unternehmen!V129</f>
        <v>33.338554239068351</v>
      </c>
      <c r="X61" s="18" t="str">
        <f t="shared" si="20"/>
        <v>SH</v>
      </c>
      <c r="Y61" s="9">
        <f t="shared" si="21"/>
        <v>25.065429093122336</v>
      </c>
      <c r="Z61" s="18" t="str">
        <f t="shared" si="22"/>
        <v>HB</v>
      </c>
      <c r="AA61" s="19">
        <f t="shared" si="23"/>
        <v>43.339549339549336</v>
      </c>
    </row>
    <row r="62" spans="1:27" x14ac:dyDescent="0.35">
      <c r="A62">
        <f>[1]Unternehmen!A130</f>
        <v>2022</v>
      </c>
      <c r="B62" s="3">
        <f>[1]Unternehmen!B130</f>
        <v>24.586581345743653</v>
      </c>
      <c r="C62" s="3">
        <f>[1]Unternehmen!C130</f>
        <v>23.130516431924882</v>
      </c>
      <c r="D62" s="3">
        <f>[1]Unternehmen!D130</f>
        <v>28.259414225941423</v>
      </c>
      <c r="E62" s="3">
        <f>[1]Unternehmen!E130</f>
        <v>31.53728208359588</v>
      </c>
      <c r="F62" s="3">
        <f>[1]Unternehmen!F130</f>
        <v>29.9328809558932</v>
      </c>
      <c r="G62" s="3">
        <f>[1]Unternehmen!G130</f>
        <v>21.38885560215698</v>
      </c>
      <c r="H62" s="14">
        <f>[1]Unternehmen!H130</f>
        <v>27.098510135960272</v>
      </c>
      <c r="I62" s="3">
        <f>[1]Unternehmen!I130</f>
        <v>27.996325607687957</v>
      </c>
      <c r="J62" s="3">
        <f>[1]Unternehmen!J130</f>
        <v>34.690755725939077</v>
      </c>
      <c r="K62" s="3">
        <f>[1]Unternehmen!K130</f>
        <v>35.063605981044724</v>
      </c>
      <c r="L62" s="3">
        <f>[1]Unternehmen!L130</f>
        <v>38.252988469269013</v>
      </c>
      <c r="M62" s="3">
        <f>[1]Unternehmen!M130</f>
        <v>35.974029143986918</v>
      </c>
      <c r="N62" s="3">
        <f>[1]Unternehmen!N130</f>
        <v>43.860849056603769</v>
      </c>
      <c r="O62" s="3">
        <f>[1]Unternehmen!O130</f>
        <v>35.516016713091922</v>
      </c>
      <c r="P62" s="3">
        <f>[1]Unternehmen!P130</f>
        <v>31.549983079526228</v>
      </c>
      <c r="Q62" s="3">
        <f>[1]Unternehmen!Q130</f>
        <v>41.403578407425499</v>
      </c>
      <c r="R62" s="3">
        <f>[1]Unternehmen!R130</f>
        <v>32.355844566370884</v>
      </c>
      <c r="S62" s="3">
        <f>[1]Unternehmen!S130</f>
        <v>30.858247649178313</v>
      </c>
      <c r="T62" s="3">
        <f>[1]Unternehmen!T130</f>
        <v>39.122621564482031</v>
      </c>
      <c r="U62" s="3">
        <f>[1]Unternehmen!U130</f>
        <v>25.232597362772157</v>
      </c>
      <c r="V62" s="3">
        <f>[1]Unternehmen!V130</f>
        <v>33.701503619825502</v>
      </c>
      <c r="X62" s="18" t="str">
        <f t="shared" si="20"/>
        <v>SH</v>
      </c>
      <c r="Y62" s="9">
        <f t="shared" si="21"/>
        <v>25.232597362772157</v>
      </c>
      <c r="Z62" s="18" t="str">
        <f t="shared" si="22"/>
        <v>HB</v>
      </c>
      <c r="AA62" s="19">
        <f t="shared" si="23"/>
        <v>43.860849056603769</v>
      </c>
    </row>
    <row r="63" spans="1:27" x14ac:dyDescent="0.35">
      <c r="A63">
        <f>[1]Unternehmen!A131</f>
        <v>2023</v>
      </c>
      <c r="B63" s="3">
        <f>[1]Unternehmen!B131</f>
        <v>25.583021469371673</v>
      </c>
      <c r="C63" s="3">
        <f>[1]Unternehmen!C131</f>
        <v>23.04024081115336</v>
      </c>
      <c r="D63" s="3">
        <f>[1]Unternehmen!D131</f>
        <v>28.849050145473214</v>
      </c>
      <c r="E63" s="3">
        <f>[1]Unternehmen!E131</f>
        <v>31.93410852713178</v>
      </c>
      <c r="F63" s="3">
        <f>[1]Unternehmen!F131</f>
        <v>30.512202470623681</v>
      </c>
      <c r="G63" s="3">
        <f>[1]Unternehmen!G131</f>
        <v>21.89985723026718</v>
      </c>
      <c r="H63" s="14">
        <f>[1]Unternehmen!H131</f>
        <v>27.640898515399957</v>
      </c>
      <c r="I63" s="3">
        <f>[1]Unternehmen!I131</f>
        <v>28.543059517323162</v>
      </c>
      <c r="J63" s="3">
        <f>[1]Unternehmen!J131</f>
        <v>35.28218330478979</v>
      </c>
      <c r="K63" s="3">
        <f>[1]Unternehmen!K131</f>
        <v>35.654761025967169</v>
      </c>
      <c r="L63" s="3">
        <f>[1]Unternehmen!L131</f>
        <v>39.013391783165382</v>
      </c>
      <c r="M63" s="3">
        <f>[1]Unternehmen!M131</f>
        <v>36.642374469764235</v>
      </c>
      <c r="N63" s="3">
        <f>[1]Unternehmen!N131</f>
        <v>45.30546623794212</v>
      </c>
      <c r="O63" s="3">
        <f>[1]Unternehmen!O131</f>
        <v>37.01635351426583</v>
      </c>
      <c r="P63" s="3">
        <f>[1]Unternehmen!P131</f>
        <v>31.579335031320987</v>
      </c>
      <c r="Q63" s="3">
        <f>[1]Unternehmen!Q131</f>
        <v>42.016785382471355</v>
      </c>
      <c r="R63" s="3">
        <f>[1]Unternehmen!R131</f>
        <v>32.880960604176742</v>
      </c>
      <c r="S63" s="3">
        <f>[1]Unternehmen!S131</f>
        <v>31.337208262541363</v>
      </c>
      <c r="T63" s="3">
        <f>[1]Unternehmen!T131</f>
        <v>40.108954565505073</v>
      </c>
      <c r="U63" s="3">
        <f>[1]Unternehmen!U131</f>
        <v>25.3921568627451</v>
      </c>
      <c r="V63" s="3">
        <f>[1]Unternehmen!V131</f>
        <v>34.291342107619307</v>
      </c>
      <c r="X63" s="18" t="str">
        <f t="shared" si="20"/>
        <v>SH</v>
      </c>
      <c r="Y63" s="9">
        <f t="shared" si="21"/>
        <v>25.3921568627451</v>
      </c>
      <c r="Z63" s="18" t="str">
        <f t="shared" si="22"/>
        <v>HB</v>
      </c>
      <c r="AA63" s="19">
        <f t="shared" si="23"/>
        <v>45.30546623794212</v>
      </c>
    </row>
    <row r="64" spans="1:27" x14ac:dyDescent="0.35">
      <c r="A64">
        <f>A63+1</f>
        <v>2024</v>
      </c>
      <c r="B64" s="3">
        <f>[1]Unternehmen!B132</f>
        <v>25.492632417363598</v>
      </c>
      <c r="C64" s="3">
        <f>[1]Unternehmen!C132</f>
        <v>22.889456869009585</v>
      </c>
      <c r="D64" s="3">
        <f>[1]Unternehmen!D132</f>
        <v>28.886236933797907</v>
      </c>
      <c r="E64" s="3">
        <f>[1]Unternehmen!E132</f>
        <v>31.870853604599738</v>
      </c>
      <c r="F64" s="3">
        <f>[1]Unternehmen!F132</f>
        <v>30.361624179514578</v>
      </c>
      <c r="G64" s="3">
        <f>[1]Unternehmen!G132</f>
        <v>22.722863741339491</v>
      </c>
      <c r="H64" s="14">
        <f>[1]Unternehmen!H132</f>
        <v>27.701872110071047</v>
      </c>
      <c r="I64" s="3">
        <f>[1]Unternehmen!I132</f>
        <v>28.474222439342128</v>
      </c>
      <c r="J64" s="3">
        <f>[1]Unternehmen!J132</f>
        <v>35.36764558092792</v>
      </c>
      <c r="K64" s="3">
        <f>[1]Unternehmen!K132</f>
        <v>35.71308941364061</v>
      </c>
      <c r="L64" s="3">
        <f>[1]Unternehmen!L132</f>
        <v>39.044418026585973</v>
      </c>
      <c r="M64" s="3">
        <f>[1]Unternehmen!M132</f>
        <v>36.623250273007052</v>
      </c>
      <c r="N64" s="3">
        <f>[1]Unternehmen!N132</f>
        <v>46.32508250825083</v>
      </c>
      <c r="O64" s="3">
        <f>[1]Unternehmen!O132</f>
        <v>38.040830449826991</v>
      </c>
      <c r="P64" s="3">
        <f>[1]Unternehmen!P132</f>
        <v>31.607665505226478</v>
      </c>
      <c r="Q64" s="3">
        <f>[1]Unternehmen!Q132</f>
        <v>41.865226593625501</v>
      </c>
      <c r="R64" s="3">
        <f>[1]Unternehmen!R132</f>
        <v>33.031335245156328</v>
      </c>
      <c r="S64" s="3">
        <f>[1]Unternehmen!S132</f>
        <v>31.30237639989074</v>
      </c>
      <c r="T64" s="3">
        <f>[1]Unternehmen!T132</f>
        <v>39.537069726390108</v>
      </c>
      <c r="U64" s="3">
        <f>[1]Unternehmen!U132</f>
        <v>25.587130108031939</v>
      </c>
      <c r="V64" s="3">
        <f>[1]Unternehmen!V132</f>
        <v>34.358839930414888</v>
      </c>
      <c r="X64" s="18" t="str">
        <f t="shared" si="20"/>
        <v>SH</v>
      </c>
      <c r="Y64" s="9">
        <f t="shared" ref="Y64" si="24">MIN(L64:U64)</f>
        <v>25.587130108031939</v>
      </c>
      <c r="Z64" s="18" t="str">
        <f t="shared" si="22"/>
        <v>HB</v>
      </c>
      <c r="AA64" s="19">
        <f t="shared" ref="AA64" si="25">MAX(L64:U64)</f>
        <v>46.32508250825083</v>
      </c>
    </row>
    <row r="65" spans="1:27" x14ac:dyDescent="0.35">
      <c r="A65">
        <f>A64+1</f>
        <v>2025</v>
      </c>
      <c r="B65" s="3"/>
      <c r="C65" s="3"/>
      <c r="D65" s="3"/>
      <c r="E65" s="3"/>
      <c r="F65" s="3"/>
      <c r="G65" s="3"/>
      <c r="H65" s="14"/>
      <c r="I65" s="3"/>
      <c r="J65" s="3"/>
      <c r="K65" s="3"/>
      <c r="L65" s="3"/>
      <c r="M65" s="3"/>
      <c r="N65" s="3"/>
      <c r="O65" s="3"/>
      <c r="P65" s="3"/>
      <c r="Q65" s="3"/>
      <c r="R65" s="3"/>
      <c r="S65" s="3"/>
      <c r="T65" s="3"/>
      <c r="U65" s="3"/>
      <c r="V65" s="3"/>
      <c r="X65" s="18"/>
      <c r="Y65" s="9"/>
      <c r="Z65" s="18"/>
      <c r="AA65" s="19"/>
    </row>
    <row r="66" spans="1:27" x14ac:dyDescent="0.35">
      <c r="B66" s="3"/>
      <c r="C66" s="3"/>
      <c r="D66" s="3"/>
      <c r="E66" s="3"/>
      <c r="F66" s="3"/>
      <c r="G66" s="3"/>
      <c r="H66" s="14"/>
      <c r="I66" s="3"/>
      <c r="J66" s="3"/>
      <c r="K66" s="3"/>
      <c r="L66" s="3"/>
      <c r="M66" s="3"/>
      <c r="N66" s="3"/>
      <c r="O66" s="3"/>
      <c r="P66" s="3"/>
      <c r="Q66" s="3"/>
      <c r="R66" s="3"/>
      <c r="S66" s="3"/>
      <c r="T66" s="3"/>
      <c r="U66" s="3"/>
      <c r="V66" s="3"/>
      <c r="X66" s="11"/>
      <c r="Y66" s="9"/>
      <c r="Z66" s="11"/>
      <c r="AA66" s="11"/>
    </row>
    <row r="67" spans="1:27" x14ac:dyDescent="0.35">
      <c r="A67" s="4" t="s">
        <v>797</v>
      </c>
      <c r="B67" s="3"/>
      <c r="C67" s="3"/>
      <c r="D67" s="3"/>
      <c r="E67" s="3"/>
      <c r="F67" s="3"/>
      <c r="G67" s="3"/>
      <c r="H67" s="14"/>
      <c r="I67" s="3"/>
      <c r="J67" s="3"/>
      <c r="K67" s="3"/>
      <c r="L67" s="3"/>
      <c r="M67" s="3"/>
      <c r="N67" s="3"/>
      <c r="O67" s="3"/>
      <c r="P67" s="3"/>
      <c r="Q67" s="3"/>
      <c r="R67" s="3"/>
      <c r="S67" s="3"/>
      <c r="T67" s="3"/>
      <c r="U67" s="3"/>
      <c r="V67" s="3"/>
      <c r="X67" s="11"/>
      <c r="Y67" s="9"/>
      <c r="Z67" s="11"/>
      <c r="AA67" s="11"/>
    </row>
    <row r="68" spans="1:27" x14ac:dyDescent="0.35">
      <c r="A68">
        <f>[1]Gründungen_Schließungen!A92</f>
        <v>2019</v>
      </c>
      <c r="B68" s="3">
        <f>[1]Gründungen_Schließungen!B92</f>
        <v>9.3516020073078376</v>
      </c>
      <c r="C68" s="3">
        <f>[1]Gründungen_Schließungen!C92</f>
        <v>8.575871002361966</v>
      </c>
      <c r="D68" s="3">
        <f>[1]Gründungen_Schließungen!D92</f>
        <v>9.6501459965347092</v>
      </c>
      <c r="E68" s="3">
        <f>[1]Gründungen_Schließungen!E92</f>
        <v>7.1723152981721441</v>
      </c>
      <c r="F68" s="3">
        <f>[1]Gründungen_Schließungen!F92</f>
        <v>7.4887834419600825</v>
      </c>
      <c r="G68" s="3">
        <f>[1]Gründungen_Schließungen!G92</f>
        <v>17.142789204933052</v>
      </c>
      <c r="H68" s="14">
        <f>[1]Gründungen_Schließungen!H92</f>
        <v>10.677884930678848</v>
      </c>
      <c r="I68" s="3">
        <f>[1]Gründungen_Schließungen!I92</f>
        <v>8.6470192701094923</v>
      </c>
      <c r="J68" s="3">
        <f>[1]Gründungen_Schließungen!J92</f>
        <v>11.596298408242347</v>
      </c>
      <c r="K68" s="3">
        <f>[1]Gründungen_Schließungen!K92</f>
        <v>11.28690489065635</v>
      </c>
      <c r="L68" s="3">
        <f>[1]Gründungen_Schließungen!L92</f>
        <v>10.198102935154404</v>
      </c>
      <c r="M68" s="3">
        <f>[1]Gründungen_Schließungen!M92</f>
        <v>11.334141782252471</v>
      </c>
      <c r="N68" s="3">
        <f>[1]Gründungen_Schließungen!N92</f>
        <v>11.940348397448142</v>
      </c>
      <c r="O68" s="3">
        <f>[1]Gründungen_Schließungen!O92</f>
        <v>15.832129391451424</v>
      </c>
      <c r="P68" s="3">
        <f>[1]Gründungen_Schließungen!P92</f>
        <v>13.019098371428273</v>
      </c>
      <c r="Q68" s="3">
        <f>[1]Gründungen_Schließungen!Q92</f>
        <v>10.37471801013346</v>
      </c>
      <c r="R68" s="3">
        <f>[1]Gründungen_Schließungen!R92</f>
        <v>11.319186460471476</v>
      </c>
      <c r="S68" s="3">
        <f>[1]Gründungen_Schließungen!S92</f>
        <v>10.721158855426824</v>
      </c>
      <c r="T68" s="3">
        <f>[1]Gründungen_Schließungen!T92</f>
        <v>9.6092056089585753</v>
      </c>
      <c r="U68" s="3">
        <f>[1]Gründungen_Schließungen!U92</f>
        <v>12.031728551442509</v>
      </c>
      <c r="V68" s="3">
        <f>[1]Gründungen_Schließungen!V92</f>
        <v>11.171676793679962</v>
      </c>
      <c r="X68" s="18" t="str">
        <f>HLOOKUP(Y68,$L68:$U251,ROW(L$238)-ROW(X68)+1,0)</f>
        <v>SL</v>
      </c>
      <c r="Y68" s="9">
        <f t="shared" ref="Y68:Y73" si="26">MIN(L68:U68)</f>
        <v>9.6092056089585753</v>
      </c>
      <c r="Z68" s="18" t="str">
        <f>HLOOKUP(AA68,$L68:$U251,ROW(N$238)-ROW(Z68)+1,0)</f>
        <v>HH</v>
      </c>
      <c r="AA68" s="19">
        <f t="shared" ref="AA68:AA73" si="27">MAX(L68:U68)</f>
        <v>15.832129391451424</v>
      </c>
    </row>
    <row r="69" spans="1:27" x14ac:dyDescent="0.35">
      <c r="A69">
        <f>[1]Gründungen_Schließungen!A93</f>
        <v>2020</v>
      </c>
      <c r="B69" s="3">
        <f>[1]Gründungen_Schließungen!B93</f>
        <v>9.0588610546109791</v>
      </c>
      <c r="C69" s="3">
        <f>[1]Gründungen_Schließungen!C93</f>
        <v>8.1575891305063593</v>
      </c>
      <c r="D69" s="3">
        <f>[1]Gründungen_Schließungen!D93</f>
        <v>9.2993651761705429</v>
      </c>
      <c r="E69" s="3">
        <f>[1]Gründungen_Schließungen!E93</f>
        <v>6.572562261033644</v>
      </c>
      <c r="F69" s="3">
        <f>[1]Gründungen_Schließungen!F93</f>
        <v>6.9571918365168335</v>
      </c>
      <c r="G69" s="3">
        <f>[1]Gründungen_Schließungen!G93</f>
        <v>16.961294247307123</v>
      </c>
      <c r="H69" s="14">
        <f>[1]Gründungen_Schließungen!H93</f>
        <v>10.3311823175253</v>
      </c>
      <c r="I69" s="3">
        <f>[1]Gründungen_Schließungen!I93</f>
        <v>8.2290372799892797</v>
      </c>
      <c r="J69" s="3">
        <f>[1]Gründungen_Schließungen!J93</f>
        <v>11.56305470053057</v>
      </c>
      <c r="K69" s="3">
        <f>[1]Gründungen_Schließungen!K93</f>
        <v>11.261884795626823</v>
      </c>
      <c r="L69" s="3">
        <f>[1]Gründungen_Schließungen!L93</f>
        <v>10.701937300275896</v>
      </c>
      <c r="M69" s="3">
        <f>[1]Gründungen_Schließungen!M93</f>
        <v>12.010616199542602</v>
      </c>
      <c r="N69" s="3">
        <f>[1]Gründungen_Schließungen!N93</f>
        <v>10.529906346309208</v>
      </c>
      <c r="O69" s="3">
        <f>[1]Gründungen_Schließungen!O93</f>
        <v>14.14692948227864</v>
      </c>
      <c r="P69" s="3">
        <f>[1]Gründungen_Schließungen!P93</f>
        <v>12.429451038396408</v>
      </c>
      <c r="Q69" s="3">
        <f>[1]Gründungen_Schließungen!Q93</f>
        <v>10.582098286974942</v>
      </c>
      <c r="R69" s="3">
        <f>[1]Gründungen_Schließungen!R93</f>
        <v>10.824415754651314</v>
      </c>
      <c r="S69" s="3">
        <f>[1]Gründungen_Schließungen!S93</f>
        <v>10.689307259255827</v>
      </c>
      <c r="T69" s="3">
        <f>[1]Gründungen_Schließungen!T93</f>
        <v>9.7814391392064568</v>
      </c>
      <c r="U69" s="3">
        <f>[1]Gründungen_Schließungen!U93</f>
        <v>11.630012153359747</v>
      </c>
      <c r="V69" s="3">
        <f>[1]Gründungen_Schließungen!V93</f>
        <v>11.086774819292712</v>
      </c>
      <c r="X69" s="18" t="str">
        <f>HLOOKUP(Y69,$L69:$U252,ROW(L$238)-ROW(X69)+1,0)</f>
        <v>SL</v>
      </c>
      <c r="Y69" s="9">
        <f t="shared" si="26"/>
        <v>9.7814391392064568</v>
      </c>
      <c r="Z69" s="18" t="str">
        <f>HLOOKUP(AA69,$L69:$U252,ROW(N$238)-ROW(Z69)+1,0)</f>
        <v>HH</v>
      </c>
      <c r="AA69" s="19">
        <f t="shared" si="27"/>
        <v>14.14692948227864</v>
      </c>
    </row>
    <row r="70" spans="1:27" x14ac:dyDescent="0.35">
      <c r="A70">
        <f>[1]Gründungen_Schließungen!A94</f>
        <v>2021</v>
      </c>
      <c r="B70" s="3">
        <f>[1]Gründungen_Schließungen!B94</f>
        <v>9.7120307361157057</v>
      </c>
      <c r="C70" s="3">
        <f>[1]Gründungen_Schließungen!C94</f>
        <v>8.8903660945132739</v>
      </c>
      <c r="D70" s="3">
        <f>[1]Gründungen_Schließungen!D94</f>
        <v>9.616984362883743</v>
      </c>
      <c r="E70" s="3">
        <f>[1]Gründungen_Schließungen!E94</f>
        <v>7.3346808884188528</v>
      </c>
      <c r="F70" s="3">
        <f>[1]Gründungen_Schließungen!F94</f>
        <v>7.4897429616005766</v>
      </c>
      <c r="G70" s="3">
        <f>[1]Gründungen_Schließungen!G94</f>
        <v>17.751901957203025</v>
      </c>
      <c r="H70" s="14">
        <f>[1]Gründungen_Schließungen!H94</f>
        <v>10.95578882921351</v>
      </c>
      <c r="I70" s="3">
        <f>[1]Gründungen_Schließungen!I94</f>
        <v>8.78601737039412</v>
      </c>
      <c r="J70" s="3">
        <f>[1]Gründungen_Schließungen!J94</f>
        <v>12.482165258200814</v>
      </c>
      <c r="K70" s="3">
        <f>[1]Gründungen_Schließungen!K94</f>
        <v>12.18802822608418</v>
      </c>
      <c r="L70" s="3">
        <f>[1]Gründungen_Schließungen!L94</f>
        <v>11.747645457139992</v>
      </c>
      <c r="M70" s="3">
        <f>[1]Gründungen_Schließungen!M94</f>
        <v>12.708273884674954</v>
      </c>
      <c r="N70" s="3">
        <f>[1]Gründungen_Schließungen!N94</f>
        <v>12.020760288430891</v>
      </c>
      <c r="O70" s="3">
        <f>[1]Gründungen_Schließungen!O94</f>
        <v>15.55650912324165</v>
      </c>
      <c r="P70" s="3">
        <f>[1]Gründungen_Schließungen!P94</f>
        <v>13.517058700995259</v>
      </c>
      <c r="Q70" s="3">
        <f>[1]Gründungen_Schließungen!Q94</f>
        <v>11.640910076860701</v>
      </c>
      <c r="R70" s="3">
        <f>[1]Gründungen_Schließungen!R94</f>
        <v>11.696587661625951</v>
      </c>
      <c r="S70" s="3">
        <f>[1]Gründungen_Schließungen!S94</f>
        <v>11.430059471501705</v>
      </c>
      <c r="T70" s="3">
        <f>[1]Gründungen_Schließungen!T94</f>
        <v>10.66288324498389</v>
      </c>
      <c r="U70" s="3">
        <f>[1]Gründungen_Schließungen!U94</f>
        <v>12.580540380924258</v>
      </c>
      <c r="V70" s="3">
        <f>[1]Gründungen_Schließungen!V94</f>
        <v>11.957086180220779</v>
      </c>
      <c r="X70" s="18" t="str">
        <f>HLOOKUP(Y70,$L70:$U253,ROW(L$238)-ROW(X70)+1,0)</f>
        <v>SL</v>
      </c>
      <c r="Y70" s="9">
        <f t="shared" si="26"/>
        <v>10.66288324498389</v>
      </c>
      <c r="Z70" s="18" t="str">
        <f>HLOOKUP(AA70,$L70:$U253,ROW(N$238)-ROW(Z70)+1,0)</f>
        <v>HH</v>
      </c>
      <c r="AA70" s="19">
        <f t="shared" si="27"/>
        <v>15.55650912324165</v>
      </c>
    </row>
    <row r="71" spans="1:27" x14ac:dyDescent="0.35">
      <c r="A71">
        <f>[1]Gründungen_Schließungen!A95</f>
        <v>2022</v>
      </c>
      <c r="B71" s="3">
        <f>[1]Gründungen_Schließungen!B95</f>
        <v>9.6902948239014233</v>
      </c>
      <c r="C71" s="3">
        <f>[1]Gründungen_Schließungen!C95</f>
        <v>8.7311590255772078</v>
      </c>
      <c r="D71" s="3">
        <f>[1]Gründungen_Schließungen!D95</f>
        <v>9.5501540997706407</v>
      </c>
      <c r="E71" s="3">
        <f>[1]Gründungen_Schließungen!E95</f>
        <v>7.470021128984965</v>
      </c>
      <c r="F71" s="3">
        <f>[1]Gründungen_Schließungen!F95</f>
        <v>7.414363842652989</v>
      </c>
      <c r="G71" s="3">
        <f>[1]Gründungen_Schließungen!G95</f>
        <v>16.581970206051917</v>
      </c>
      <c r="H71" s="14">
        <f>[1]Gründungen_Schließungen!H95</f>
        <v>10.668069435988714</v>
      </c>
      <c r="I71" s="3">
        <f>[1]Gründungen_Schließungen!I95</f>
        <v>8.7526386812149042</v>
      </c>
      <c r="J71" s="3">
        <f>[1]Gründungen_Schließungen!J95</f>
        <v>11.776644642720576</v>
      </c>
      <c r="K71" s="3">
        <f>[1]Gründungen_Schließungen!K95</f>
        <v>11.505888397377307</v>
      </c>
      <c r="L71" s="3">
        <f>[1]Gründungen_Schließungen!L95</f>
        <v>11.245951496660936</v>
      </c>
      <c r="M71" s="3">
        <f>[1]Gründungen_Schließungen!M95</f>
        <v>11.486432613861309</v>
      </c>
      <c r="N71" s="3">
        <f>[1]Gründungen_Schließungen!N95</f>
        <v>13.550686374860625</v>
      </c>
      <c r="O71" s="3">
        <f>[1]Gründungen_Schließungen!O95</f>
        <v>13.973513819809545</v>
      </c>
      <c r="P71" s="3">
        <f>[1]Gründungen_Schließungen!P95</f>
        <v>13.061925248193564</v>
      </c>
      <c r="Q71" s="3">
        <f>[1]Gründungen_Schließungen!Q95</f>
        <v>11.20566948260157</v>
      </c>
      <c r="R71" s="3">
        <f>[1]Gründungen_Schließungen!R95</f>
        <v>11.09626315570295</v>
      </c>
      <c r="S71" s="3">
        <f>[1]Gründungen_Schließungen!S95</f>
        <v>10.740265128480754</v>
      </c>
      <c r="T71" s="3">
        <f>[1]Gründungen_Schließungen!T95</f>
        <v>10.330163279669963</v>
      </c>
      <c r="U71" s="3">
        <f>[1]Gründungen_Schließungen!U95</f>
        <v>11.935124660319296</v>
      </c>
      <c r="V71" s="3">
        <f>[1]Gründungen_Schließungen!V95</f>
        <v>11.349051111272843</v>
      </c>
      <c r="X71" s="18" t="str">
        <f>HLOOKUP(Y71,$L71:$U254,ROW(L$238)-ROW(X71)+1,0)</f>
        <v>SL</v>
      </c>
      <c r="Y71" s="9">
        <f t="shared" si="26"/>
        <v>10.330163279669963</v>
      </c>
      <c r="Z71" s="18" t="str">
        <f>HLOOKUP(AA71,$L71:$U254,ROW(N$238)-ROW(Z71)+1,0)</f>
        <v>HH</v>
      </c>
      <c r="AA71" s="19">
        <f t="shared" si="27"/>
        <v>13.973513819809545</v>
      </c>
    </row>
    <row r="72" spans="1:27" x14ac:dyDescent="0.35">
      <c r="A72">
        <f>[1]Gründungen_Schließungen!A96</f>
        <v>2023</v>
      </c>
      <c r="B72" s="3">
        <f>[1]Gründungen_Schließungen!B96</f>
        <v>9.6985227300422316</v>
      </c>
      <c r="C72" s="3">
        <f>[1]Gründungen_Schließungen!C96</f>
        <v>9.6471656402070298</v>
      </c>
      <c r="D72" s="3">
        <f>[1]Gründungen_Schließungen!D96</f>
        <v>9.7325501119897027</v>
      </c>
      <c r="E72" s="3">
        <f>[1]Gründungen_Schließungen!E96</f>
        <v>7.6596471463733842</v>
      </c>
      <c r="F72" s="3">
        <f>[1]Gründungen_Schließungen!F96</f>
        <v>7.8699797269049769</v>
      </c>
      <c r="G72" s="3">
        <f>[1]Gründungen_Schließungen!G96</f>
        <v>16.591874310208432</v>
      </c>
      <c r="H72" s="14">
        <f>[1]Gründungen_Schließungen!H96</f>
        <v>10.912249937572911</v>
      </c>
      <c r="I72" s="3">
        <f>[1]Gründungen_Schließungen!I96</f>
        <v>9.0423771003530717</v>
      </c>
      <c r="J72" s="3">
        <f>[1]Gründungen_Schließungen!J96</f>
        <v>12.564811009432018</v>
      </c>
      <c r="K72" s="3">
        <f>[1]Gründungen_Schließungen!K96</f>
        <v>12.335240486723537</v>
      </c>
      <c r="L72" s="3">
        <f>[1]Gründungen_Schließungen!L96</f>
        <v>11.65354545404834</v>
      </c>
      <c r="M72" s="3">
        <f>[1]Gründungen_Schließungen!M96</f>
        <v>12.148744990032789</v>
      </c>
      <c r="N72" s="3">
        <f>[1]Gründungen_Schließungen!N96</f>
        <v>14.019416271207469</v>
      </c>
      <c r="O72" s="3">
        <f>[1]Gründungen_Schließungen!O96</f>
        <v>16.402703242651164</v>
      </c>
      <c r="P72" s="3">
        <f>[1]Gründungen_Schließungen!P96</f>
        <v>13.545545903739923</v>
      </c>
      <c r="Q72" s="3">
        <f>[1]Gründungen_Schließungen!Q96</f>
        <v>11.691183737707332</v>
      </c>
      <c r="R72" s="3">
        <f>[1]Gründungen_Schließungen!R96</f>
        <v>12.390395979094329</v>
      </c>
      <c r="S72" s="3">
        <f>[1]Gründungen_Schließungen!S96</f>
        <v>12.011716060887574</v>
      </c>
      <c r="T72" s="3">
        <f>[1]Gründungen_Schließungen!T96</f>
        <v>10.72788477457094</v>
      </c>
      <c r="U72" s="3">
        <f>[1]Gründungen_Schließungen!U96</f>
        <v>12.464049664444047</v>
      </c>
      <c r="V72" s="3">
        <f>[1]Gründungen_Schließungen!V96</f>
        <v>12.069000470466907</v>
      </c>
      <c r="X72" s="18" t="str">
        <f>HLOOKUP(Y72,$L72:$U255,ROW(L$238)-ROW(X72)+1,0)</f>
        <v>SL</v>
      </c>
      <c r="Y72" s="9">
        <f t="shared" si="26"/>
        <v>10.72788477457094</v>
      </c>
      <c r="Z72" s="18" t="str">
        <f>HLOOKUP(AA72,$L72:$U255,ROW(N$238)-ROW(Z72)+1,0)</f>
        <v>HH</v>
      </c>
      <c r="AA72" s="19">
        <f t="shared" si="27"/>
        <v>16.402703242651164</v>
      </c>
    </row>
    <row r="73" spans="1:27" x14ac:dyDescent="0.35">
      <c r="A73">
        <f>A72+1</f>
        <v>2024</v>
      </c>
      <c r="B73" s="3">
        <f>[1]Gründungen_Schließungen!B97</f>
        <v>9.8840724113610161</v>
      </c>
      <c r="C73" s="3">
        <f>[1]Gründungen_Schließungen!C97</f>
        <v>9.6527592239871076</v>
      </c>
      <c r="D73" s="3">
        <f>[1]Gründungen_Schließungen!D97</f>
        <v>9.8180493894739307</v>
      </c>
      <c r="E73" s="3">
        <f>[1]Gründungen_Schließungen!E97</f>
        <v>7.9964867782754459</v>
      </c>
      <c r="F73" s="3">
        <f>[1]Gründungen_Schließungen!F97</f>
        <v>7.9930882687826594</v>
      </c>
      <c r="G73" s="3">
        <f>[1]Gründungen_Schließungen!G97</f>
        <v>16.846311404406269</v>
      </c>
      <c r="H73" s="14">
        <f>[1]Gründungen_Schließungen!H97</f>
        <v>11.10686244338426</v>
      </c>
      <c r="I73" s="3">
        <f>[1]Gründungen_Schließungen!I97</f>
        <v>9.1902060599003725</v>
      </c>
      <c r="J73" s="3">
        <f>[1]Gründungen_Schließungen!J97</f>
        <v>12.590439740726124</v>
      </c>
      <c r="K73" s="3">
        <f>[1]Gründungen_Schließungen!K97</f>
        <v>12.34577413355346</v>
      </c>
      <c r="L73" s="3">
        <f>[1]Gründungen_Schließungen!L97</f>
        <v>11.529181008141828</v>
      </c>
      <c r="M73" s="3">
        <f>[1]Gründungen_Schließungen!M97</f>
        <v>12.08991636400847</v>
      </c>
      <c r="N73" s="3">
        <f>[1]Gründungen_Schließungen!N97</f>
        <v>12.957076420162521</v>
      </c>
      <c r="O73" s="3">
        <f>[1]Gründungen_Schließungen!O97</f>
        <v>16.127599910511332</v>
      </c>
      <c r="P73" s="3">
        <f>[1]Gründungen_Schließungen!P97</f>
        <v>13.419129717003255</v>
      </c>
      <c r="Q73" s="3">
        <f>[1]Gründungen_Schließungen!Q97</f>
        <v>11.754814346699993</v>
      </c>
      <c r="R73" s="3">
        <f>[1]Gründungen_Schließungen!R97</f>
        <v>12.624422265326691</v>
      </c>
      <c r="S73" s="3">
        <f>[1]Gründungen_Schließungen!S97</f>
        <v>11.936501023003979</v>
      </c>
      <c r="T73" s="3">
        <f>[1]Gründungen_Schließungen!T97</f>
        <v>10.999720810574257</v>
      </c>
      <c r="U73" s="3">
        <f>[1]Gründungen_Schließungen!U97</f>
        <v>12.535144069136122</v>
      </c>
      <c r="V73" s="3">
        <f>[1]Gründungen_Schließungen!V97</f>
        <v>12.114402391536656</v>
      </c>
      <c r="X73" s="18" t="str">
        <f>HLOOKUP(Y73,$L73:$U243,ROW(L$238)-ROW(X73)+1,0)</f>
        <v>SL</v>
      </c>
      <c r="Y73" s="9">
        <f t="shared" si="26"/>
        <v>10.999720810574257</v>
      </c>
      <c r="Z73" s="18" t="str">
        <f>HLOOKUP(AA73,$L73:$U243,ROW(N$238)-ROW(Z73)+1,0)</f>
        <v>HH</v>
      </c>
      <c r="AA73" s="19">
        <f t="shared" si="27"/>
        <v>16.127599910511332</v>
      </c>
    </row>
    <row r="74" spans="1:27" x14ac:dyDescent="0.35">
      <c r="A74">
        <f>A73+1</f>
        <v>2025</v>
      </c>
      <c r="B74" s="3"/>
      <c r="C74" s="3"/>
      <c r="D74" s="3"/>
      <c r="E74" s="3"/>
      <c r="F74" s="3"/>
      <c r="G74" s="3"/>
      <c r="H74" s="14"/>
      <c r="I74" s="3"/>
      <c r="J74" s="3"/>
      <c r="K74" s="3"/>
      <c r="L74" s="3"/>
      <c r="M74" s="3"/>
      <c r="N74" s="3"/>
      <c r="O74" s="3"/>
      <c r="P74" s="3"/>
      <c r="Q74" s="3"/>
      <c r="R74" s="3"/>
      <c r="S74" s="3"/>
      <c r="T74" s="3"/>
      <c r="U74" s="3"/>
      <c r="V74" s="3"/>
      <c r="X74" s="18"/>
      <c r="Y74" s="9"/>
      <c r="Z74" s="18"/>
      <c r="AA74" s="19"/>
    </row>
    <row r="75" spans="1:27" x14ac:dyDescent="0.35">
      <c r="B75" s="3"/>
      <c r="C75" s="3"/>
      <c r="D75" s="3"/>
      <c r="E75" s="3"/>
      <c r="F75" s="3"/>
      <c r="G75" s="3"/>
      <c r="H75" s="14"/>
      <c r="I75" s="3"/>
      <c r="J75" s="3"/>
      <c r="K75" s="3"/>
      <c r="L75" s="3"/>
      <c r="M75" s="3"/>
      <c r="N75" s="3"/>
      <c r="O75" s="3"/>
      <c r="P75" s="3"/>
      <c r="Q75" s="3"/>
      <c r="R75" s="3"/>
      <c r="S75" s="3"/>
      <c r="T75" s="3"/>
      <c r="U75" s="3"/>
      <c r="V75" s="3"/>
      <c r="X75" s="11"/>
      <c r="Y75" s="9"/>
      <c r="Z75" s="11"/>
      <c r="AA75" s="11"/>
    </row>
    <row r="76" spans="1:27" x14ac:dyDescent="0.35">
      <c r="A76" s="4" t="s">
        <v>798</v>
      </c>
      <c r="B76" s="3"/>
      <c r="C76" s="3"/>
      <c r="D76" s="3"/>
      <c r="E76" s="3"/>
      <c r="F76" s="3"/>
      <c r="G76" s="3"/>
      <c r="H76" s="14"/>
      <c r="I76" s="3"/>
      <c r="J76" s="3"/>
      <c r="K76" s="3"/>
      <c r="L76" s="3"/>
      <c r="M76" s="3"/>
      <c r="N76" s="3"/>
      <c r="O76" s="3"/>
      <c r="P76" s="3"/>
      <c r="Q76" s="3"/>
      <c r="R76" s="3"/>
      <c r="S76" s="3"/>
      <c r="T76" s="3"/>
      <c r="U76" s="3"/>
      <c r="V76" s="3"/>
      <c r="X76" s="11"/>
      <c r="Y76" s="9"/>
      <c r="Z76" s="11"/>
      <c r="AA76" s="11"/>
    </row>
    <row r="77" spans="1:27" x14ac:dyDescent="0.35">
      <c r="A77">
        <f>A68</f>
        <v>2019</v>
      </c>
      <c r="B77" s="3">
        <f>[1]Gründungen_Schließungen!B119</f>
        <v>13.558643334801584</v>
      </c>
      <c r="C77" s="3">
        <f>[1]Gründungen_Schließungen!C119</f>
        <v>12.60648185565344</v>
      </c>
      <c r="D77" s="3">
        <f>[1]Gründungen_Schließungen!D119</f>
        <v>13.352119176742802</v>
      </c>
      <c r="E77" s="3">
        <f>[1]Gründungen_Schließungen!E119</f>
        <v>12.091361178292887</v>
      </c>
      <c r="F77" s="3">
        <f>[1]Gründungen_Schließungen!F119</f>
        <v>11.291899182123014</v>
      </c>
      <c r="G77" s="3">
        <f>[1]Gründungen_Schließungen!G119</f>
        <v>20.089273978580554</v>
      </c>
      <c r="H77" s="14">
        <f>[1]Gründungen_Schließungen!H119</f>
        <v>14.837311746875736</v>
      </c>
      <c r="I77" s="3">
        <f>[1]Gründungen_Schließungen!I119</f>
        <v>12.759833373887616</v>
      </c>
      <c r="J77" s="3">
        <f>[1]Gründungen_Schließungen!J119</f>
        <v>15.891935965903922</v>
      </c>
      <c r="K77" s="3">
        <f>[1]Gründungen_Schließungen!K119</f>
        <v>15.615518397705944</v>
      </c>
      <c r="L77" s="3">
        <f>[1]Gründungen_Schließungen!L119</f>
        <v>14.012146266797041</v>
      </c>
      <c r="M77" s="3">
        <f>[1]Gründungen_Schließungen!M119</f>
        <v>14.174391321522794</v>
      </c>
      <c r="N77" s="3">
        <f>[1]Gründungen_Schließungen!N119</f>
        <v>18.404298384425715</v>
      </c>
      <c r="O77" s="3">
        <f>[1]Gründungen_Schließungen!O119</f>
        <v>17.15311050451448</v>
      </c>
      <c r="P77" s="3">
        <f>[1]Gründungen_Schließungen!P119</f>
        <v>17.286613971738081</v>
      </c>
      <c r="Q77" s="3">
        <f>[1]Gründungen_Schließungen!Q119</f>
        <v>16.384992108596549</v>
      </c>
      <c r="R77" s="3">
        <f>[1]Gründungen_Schließungen!R119</f>
        <v>16.521271218223621</v>
      </c>
      <c r="S77" s="3">
        <f>[1]Gründungen_Schließungen!S119</f>
        <v>15.92534364313723</v>
      </c>
      <c r="T77" s="3">
        <f>[1]Gründungen_Schließungen!T119</f>
        <v>14.649600488574482</v>
      </c>
      <c r="U77" s="3">
        <f>[1]Gründungen_Schließungen!U119</f>
        <v>16.188909027314065</v>
      </c>
      <c r="V77" s="3">
        <f>[1]Gründungen_Schließungen!V119</f>
        <v>15.468798158685793</v>
      </c>
      <c r="X77" s="18" t="str">
        <f>HLOOKUP(Y77,$L77:$U258,ROW(L$238)-ROW(X77)+1,0)</f>
        <v>BW</v>
      </c>
      <c r="Y77" s="9">
        <f t="shared" ref="Y77:Y82" si="28">MIN(L77:U77)</f>
        <v>14.012146266797041</v>
      </c>
      <c r="Z77" s="18" t="str">
        <f>HLOOKUP(AA77,$L77:$U258,ROW(N$238)-ROW(Z77)+1,0)</f>
        <v>HB</v>
      </c>
      <c r="AA77" s="19">
        <f t="shared" ref="AA77:AA82" si="29">MAX(L77:U77)</f>
        <v>18.404298384425715</v>
      </c>
    </row>
    <row r="78" spans="1:27" x14ac:dyDescent="0.35">
      <c r="A78">
        <f>A69</f>
        <v>2020</v>
      </c>
      <c r="B78" s="3">
        <f>[1]Gründungen_Schließungen!B120</f>
        <v>13.677186503273459</v>
      </c>
      <c r="C78" s="3">
        <f>[1]Gründungen_Schließungen!C120</f>
        <v>12.408957403100116</v>
      </c>
      <c r="D78" s="3">
        <f>[1]Gründungen_Schließungen!D120</f>
        <v>13.476978061181855</v>
      </c>
      <c r="E78" s="3">
        <f>[1]Gründungen_Schließungen!E120</f>
        <v>11.505416511019799</v>
      </c>
      <c r="F78" s="3">
        <f>[1]Gründungen_Schließungen!F120</f>
        <v>10.931582602770243</v>
      </c>
      <c r="G78" s="3">
        <f>[1]Gründungen_Schließungen!G120</f>
        <v>21.241981126757388</v>
      </c>
      <c r="H78" s="14">
        <f>[1]Gründungen_Schließungen!H120</f>
        <v>15.059967871815811</v>
      </c>
      <c r="I78" s="3">
        <f>[1]Gründungen_Schließungen!I120</f>
        <v>12.653419502079242</v>
      </c>
      <c r="J78" s="3">
        <f>[1]Gründungen_Schließungen!J120</f>
        <v>16.655144013747702</v>
      </c>
      <c r="K78" s="3">
        <f>[1]Gründungen_Schließungen!K120</f>
        <v>16.358343297486698</v>
      </c>
      <c r="L78" s="3">
        <f>[1]Gründungen_Schließungen!L120</f>
        <v>15.528631474086179</v>
      </c>
      <c r="M78" s="3">
        <f>[1]Gründungen_Schließungen!M120</f>
        <v>15.752258478056206</v>
      </c>
      <c r="N78" s="3">
        <f>[1]Gründungen_Schließungen!N120</f>
        <v>16.695764384393502</v>
      </c>
      <c r="O78" s="3">
        <f>[1]Gründungen_Schließungen!O120</f>
        <v>16.283837963479865</v>
      </c>
      <c r="P78" s="3">
        <f>[1]Gründungen_Schließungen!P120</f>
        <v>17.425311757775592</v>
      </c>
      <c r="Q78" s="3">
        <f>[1]Gründungen_Schließungen!Q120</f>
        <v>17.466634450019189</v>
      </c>
      <c r="R78" s="3">
        <f>[1]Gründungen_Schließungen!R120</f>
        <v>16.496793232230971</v>
      </c>
      <c r="S78" s="3">
        <f>[1]Gründungen_Schließungen!S120</f>
        <v>16.743342188816175</v>
      </c>
      <c r="T78" s="3">
        <f>[1]Gründungen_Schließungen!T120</f>
        <v>15.714980281994489</v>
      </c>
      <c r="U78" s="3">
        <f>[1]Gründungen_Schließungen!U120</f>
        <v>16.468846453037564</v>
      </c>
      <c r="V78" s="3">
        <f>[1]Gründungen_Schließungen!V120</f>
        <v>16.11476143867257</v>
      </c>
      <c r="X78" s="18" t="str">
        <f>HLOOKUP(Y78,$L78:$U259,ROW(L$238)-ROW(X78)+1,0)</f>
        <v>BW</v>
      </c>
      <c r="Y78" s="9">
        <f t="shared" si="28"/>
        <v>15.528631474086179</v>
      </c>
      <c r="Z78" s="18" t="str">
        <f>HLOOKUP(AA78,$L78:$U259,ROW(N$238)-ROW(Z78)+1,0)</f>
        <v>NI</v>
      </c>
      <c r="AA78" s="19">
        <f t="shared" si="29"/>
        <v>17.466634450019189</v>
      </c>
    </row>
    <row r="79" spans="1:27" x14ac:dyDescent="0.35">
      <c r="A79">
        <f>A70</f>
        <v>2021</v>
      </c>
      <c r="B79" s="3">
        <f>[1]Gründungen_Schließungen!B121</f>
        <v>14.583639609366797</v>
      </c>
      <c r="C79" s="3">
        <f>[1]Gründungen_Schließungen!C121</f>
        <v>13.428961748633879</v>
      </c>
      <c r="D79" s="3">
        <f>[1]Gründungen_Schließungen!D121</f>
        <v>13.945242486427514</v>
      </c>
      <c r="E79" s="3">
        <f>[1]Gründungen_Schließungen!E121</f>
        <v>12.764351549459322</v>
      </c>
      <c r="F79" s="3">
        <f>[1]Gründungen_Schließungen!F121</f>
        <v>11.741841337224727</v>
      </c>
      <c r="G79" s="3">
        <f>[1]Gründungen_Schließungen!G121</f>
        <v>21.891429304164088</v>
      </c>
      <c r="H79" s="14">
        <f>[1]Gründungen_Schließungen!H121</f>
        <v>15.859016185740076</v>
      </c>
      <c r="I79" s="3">
        <f>[1]Gründungen_Schließungen!I121</f>
        <v>13.465456484084831</v>
      </c>
      <c r="J79" s="3">
        <f>[1]Gründungen_Schließungen!J121</f>
        <v>17.772202279209065</v>
      </c>
      <c r="K79" s="3">
        <f>[1]Gründungen_Schließungen!K121</f>
        <v>17.504432309251243</v>
      </c>
      <c r="L79" s="3">
        <f>[1]Gründungen_Schließungen!L121</f>
        <v>16.98639304037475</v>
      </c>
      <c r="M79" s="3">
        <f>[1]Gründungen_Schließungen!M121</f>
        <v>16.307498383332401</v>
      </c>
      <c r="N79" s="3">
        <f>[1]Gründungen_Schließungen!N121</f>
        <v>19.160276073619631</v>
      </c>
      <c r="O79" s="3">
        <f>[1]Gründungen_Schließungen!O121</f>
        <v>17.834452989634315</v>
      </c>
      <c r="P79" s="3">
        <f>[1]Gründungen_Schließungen!P121</f>
        <v>18.762281925505903</v>
      </c>
      <c r="Q79" s="3">
        <f>[1]Gründungen_Schließungen!Q121</f>
        <v>19.000560967262796</v>
      </c>
      <c r="R79" s="3">
        <f>[1]Gründungen_Schließungen!R121</f>
        <v>17.650171740373388</v>
      </c>
      <c r="S79" s="3">
        <f>[1]Gründungen_Schließungen!S121</f>
        <v>17.670210097814135</v>
      </c>
      <c r="T79" s="3">
        <f>[1]Gründungen_Schließungen!T121</f>
        <v>17.034512604132857</v>
      </c>
      <c r="U79" s="3">
        <f>[1]Gründungen_Schließungen!U121</f>
        <v>17.668624133240439</v>
      </c>
      <c r="V79" s="3">
        <f>[1]Gründungen_Schließungen!V121</f>
        <v>17.198021413842081</v>
      </c>
      <c r="X79" s="18" t="str">
        <f>HLOOKUP(Y79,$L79:$U260,ROW(L$238)-ROW(X79)+1,0)</f>
        <v>BY</v>
      </c>
      <c r="Y79" s="9">
        <f t="shared" si="28"/>
        <v>16.307498383332401</v>
      </c>
      <c r="Z79" s="18" t="str">
        <f>HLOOKUP(AA79,$L79:$U260,ROW(N$238)-ROW(Z79)+1,0)</f>
        <v>HB</v>
      </c>
      <c r="AA79" s="19">
        <f t="shared" si="29"/>
        <v>19.160276073619631</v>
      </c>
    </row>
    <row r="80" spans="1:27" x14ac:dyDescent="0.35">
      <c r="A80">
        <f>A71</f>
        <v>2022</v>
      </c>
      <c r="B80" s="3">
        <f>[1]Gründungen_Schließungen!B122</f>
        <v>14.459212926765701</v>
      </c>
      <c r="C80" s="3">
        <f>[1]Gründungen_Schließungen!C122</f>
        <v>13.068317067364912</v>
      </c>
      <c r="D80" s="3">
        <f>[1]Gründungen_Schließungen!D122</f>
        <v>13.735495551217374</v>
      </c>
      <c r="E80" s="3">
        <f>[1]Gründungen_Schließungen!E122</f>
        <v>12.883435582822086</v>
      </c>
      <c r="F80" s="3">
        <f>[1]Gründungen_Schließungen!F122</f>
        <v>11.623166393540908</v>
      </c>
      <c r="G80" s="3">
        <f>[1]Gründungen_Schließungen!G122</f>
        <v>20.174327929964512</v>
      </c>
      <c r="H80" s="14">
        <f>[1]Gründungen_Schließungen!H122</f>
        <v>15.298837245745448</v>
      </c>
      <c r="I80" s="3">
        <f>[1]Gründungen_Schließungen!I122</f>
        <v>13.323159788513584</v>
      </c>
      <c r="J80" s="3">
        <f>[1]Gründungen_Schließungen!J122</f>
        <v>16.580123359850322</v>
      </c>
      <c r="K80" s="3">
        <f>[1]Gründungen_Schließungen!K122</f>
        <v>16.343681028177503</v>
      </c>
      <c r="L80" s="3">
        <f>[1]Gründungen_Schließungen!L122</f>
        <v>16.198145023464086</v>
      </c>
      <c r="M80" s="3">
        <f>[1]Gründungen_Schließungen!M122</f>
        <v>14.542614191120343</v>
      </c>
      <c r="N80" s="3">
        <f>[1]Gründungen_Schließungen!N122</f>
        <v>21.600582866784261</v>
      </c>
      <c r="O80" s="3">
        <f>[1]Gründungen_Schließungen!O122</f>
        <v>16.028571141539665</v>
      </c>
      <c r="P80" s="3">
        <f>[1]Gründungen_Schließungen!P122</f>
        <v>17.856076660831107</v>
      </c>
      <c r="Q80" s="3">
        <f>[1]Gründungen_Schließungen!Q122</f>
        <v>18.049413290878</v>
      </c>
      <c r="R80" s="3">
        <f>[1]Gründungen_Schließungen!R122</f>
        <v>16.527137550627671</v>
      </c>
      <c r="S80" s="3">
        <f>[1]Gründungen_Schließungen!S122</f>
        <v>16.361150496252787</v>
      </c>
      <c r="T80" s="3">
        <f>[1]Gründungen_Schließungen!T122</f>
        <v>16.282178085487452</v>
      </c>
      <c r="U80" s="3">
        <f>[1]Gründungen_Schließungen!U122</f>
        <v>16.702045383488834</v>
      </c>
      <c r="V80" s="3">
        <f>[1]Gründungen_Schließungen!V122</f>
        <v>16.149601307299889</v>
      </c>
      <c r="X80" s="18" t="str">
        <f>HLOOKUP(Y80,$L80:$U261,ROW(L$238)-ROW(X80)+1,0)</f>
        <v>BY</v>
      </c>
      <c r="Y80" s="9">
        <f t="shared" si="28"/>
        <v>14.542614191120343</v>
      </c>
      <c r="Z80" s="18" t="str">
        <f>HLOOKUP(AA80,$L80:$U261,ROW(N$238)-ROW(Z80)+1,0)</f>
        <v>HB</v>
      </c>
      <c r="AA80" s="19">
        <f t="shared" si="29"/>
        <v>21.600582866784261</v>
      </c>
    </row>
    <row r="81" spans="1:27" x14ac:dyDescent="0.35">
      <c r="A81">
        <f>A72</f>
        <v>2023</v>
      </c>
      <c r="B81" s="3">
        <f>[1]Gründungen_Schließungen!B123</f>
        <v>14.42135453877137</v>
      </c>
      <c r="C81" s="3">
        <f>[1]Gründungen_Schließungen!C123</f>
        <v>14.433814517227292</v>
      </c>
      <c r="D81" s="3">
        <f>[1]Gründungen_Schließungen!D123</f>
        <v>14.08149692982173</v>
      </c>
      <c r="E81" s="3">
        <f>[1]Gründungen_Schließungen!E123</f>
        <v>13.249312357195873</v>
      </c>
      <c r="F81" s="3">
        <f>[1]Gründungen_Schließungen!F123</f>
        <v>12.343914849290188</v>
      </c>
      <c r="G81" s="3">
        <f>[1]Gründungen_Schließungen!G123</f>
        <v>20.276838886206342</v>
      </c>
      <c r="H81" s="14">
        <f>[1]Gründungen_Schließungen!H123</f>
        <v>15.676323295562824</v>
      </c>
      <c r="I81" s="3">
        <f>[1]Gründungen_Schließungen!I123</f>
        <v>13.786712855228828</v>
      </c>
      <c r="J81" s="3">
        <f>[1]Gründungen_Schließungen!J123</f>
        <v>17.594788811873244</v>
      </c>
      <c r="K81" s="3">
        <f>[1]Gründungen_Schließungen!K123</f>
        <v>17.418126637961986</v>
      </c>
      <c r="L81" s="3">
        <f>[1]Gründungen_Schließungen!L123</f>
        <v>16.71325591139091</v>
      </c>
      <c r="M81" s="3">
        <f>[1]Gründungen_Schließungen!M123</f>
        <v>15.230636578870898</v>
      </c>
      <c r="N81" s="3">
        <f>[1]Gründungen_Schließungen!N123</f>
        <v>22.580025362179608</v>
      </c>
      <c r="O81" s="3">
        <f>[1]Gründungen_Schließungen!O123</f>
        <v>18.743603873100842</v>
      </c>
      <c r="P81" s="3">
        <f>[1]Gründungen_Schließungen!P123</f>
        <v>18.524365586356446</v>
      </c>
      <c r="Q81" s="3">
        <f>[1]Gründungen_Schließungen!Q123</f>
        <v>18.729372371156657</v>
      </c>
      <c r="R81" s="3">
        <f>[1]Gründungen_Schließungen!R123</f>
        <v>18.305880271665067</v>
      </c>
      <c r="S81" s="3">
        <f>[1]Gründungen_Schließungen!S123</f>
        <v>18.21527023378189</v>
      </c>
      <c r="T81" s="3">
        <f>[1]Gründungen_Schließungen!T123</f>
        <v>16.912945711532284</v>
      </c>
      <c r="U81" s="3">
        <f>[1]Gründungen_Schließungen!U123</f>
        <v>17.434538704348821</v>
      </c>
      <c r="V81" s="3">
        <f>[1]Gründungen_Schließungen!V123</f>
        <v>17.096772892039525</v>
      </c>
      <c r="X81" s="18" t="str">
        <f>HLOOKUP(Y81,$L81:$U262,ROW(L$238)-ROW(X81)+1,0)</f>
        <v>BY</v>
      </c>
      <c r="Y81" s="9">
        <f t="shared" si="28"/>
        <v>15.230636578870898</v>
      </c>
      <c r="Z81" s="18" t="str">
        <f>HLOOKUP(AA81,$L81:$U262,ROW(N$238)-ROW(Z81)+1,0)</f>
        <v>HB</v>
      </c>
      <c r="AA81" s="19">
        <f t="shared" si="29"/>
        <v>22.580025362179608</v>
      </c>
    </row>
    <row r="82" spans="1:27" x14ac:dyDescent="0.35">
      <c r="A82">
        <f>A81+1</f>
        <v>2024</v>
      </c>
      <c r="B82" s="3">
        <f>[1]Gründungen_Schließungen!B124</f>
        <v>14.517388802104744</v>
      </c>
      <c r="C82" s="3">
        <f>[1]Gründungen_Schließungen!C124</f>
        <v>14.209351106299478</v>
      </c>
      <c r="D82" s="3">
        <f>[1]Gründungen_Schließungen!D124</f>
        <v>14.12934168793997</v>
      </c>
      <c r="E82" s="3">
        <f>[1]Gründungen_Schließungen!E124</f>
        <v>13.662486938349009</v>
      </c>
      <c r="F82" s="3">
        <f>[1]Gründungen_Schließungen!F124</f>
        <v>12.389073488396921</v>
      </c>
      <c r="G82" s="3">
        <f>[1]Gründungen_Schließungen!G124</f>
        <v>20.468771513604541</v>
      </c>
      <c r="H82" s="14">
        <f>[1]Gründungen_Schließungen!H124</f>
        <v>15.801148367247784</v>
      </c>
      <c r="I82" s="3">
        <f>[1]Gründungen_Schließungen!I124</f>
        <v>13.865630181055591</v>
      </c>
      <c r="J82" s="3">
        <f>[1]Gründungen_Schließungen!J124</f>
        <v>17.205000518054188</v>
      </c>
      <c r="K82" s="3">
        <f>[1]Gründungen_Schließungen!K124</f>
        <v>16.992453561572688</v>
      </c>
      <c r="L82" s="3">
        <f>[1]Gründungen_Schließungen!L124</f>
        <v>16.060312889832439</v>
      </c>
      <c r="M82" s="3">
        <f>[1]Gründungen_Schließungen!M124</f>
        <v>14.75300204641106</v>
      </c>
      <c r="N82" s="3">
        <f>[1]Gründungen_Schließungen!N124</f>
        <v>20.717403681913076</v>
      </c>
      <c r="O82" s="3">
        <f>[1]Gründungen_Schließungen!O124</f>
        <v>18.391173950299912</v>
      </c>
      <c r="P82" s="3">
        <f>[1]Gründungen_Schließungen!P124</f>
        <v>17.904496953399892</v>
      </c>
      <c r="Q82" s="3">
        <f>[1]Gründungen_Schließungen!Q124</f>
        <v>18.264910301177068</v>
      </c>
      <c r="R82" s="3">
        <f>[1]Gründungen_Schließungen!R124</f>
        <v>18.178650814443099</v>
      </c>
      <c r="S82" s="3">
        <f>[1]Gründungen_Schließungen!S124</f>
        <v>17.577111383108935</v>
      </c>
      <c r="T82" s="3">
        <f>[1]Gründungen_Schließungen!T124</f>
        <v>17.053934195501501</v>
      </c>
      <c r="U82" s="3">
        <f>[1]Gründungen_Schließungen!U124</f>
        <v>17.330468080981078</v>
      </c>
      <c r="V82" s="3">
        <f>[1]Gründungen_Schließungen!V124</f>
        <v>16.775892986894252</v>
      </c>
      <c r="X82" s="18" t="str">
        <f>HLOOKUP(Y82,$L82:$U252,ROW(L$238)-ROW(X82)+1,0)</f>
        <v>BY</v>
      </c>
      <c r="Y82" s="9">
        <f t="shared" si="28"/>
        <v>14.75300204641106</v>
      </c>
      <c r="Z82" s="18" t="str">
        <f>HLOOKUP(AA82,$L82:$U252,ROW(N$238)-ROW(Z82)+1,0)</f>
        <v>HB</v>
      </c>
      <c r="AA82" s="19">
        <f t="shared" si="29"/>
        <v>20.717403681913076</v>
      </c>
    </row>
    <row r="83" spans="1:27" x14ac:dyDescent="0.35">
      <c r="A83">
        <f>A82+1</f>
        <v>2025</v>
      </c>
      <c r="B83" s="3"/>
      <c r="C83" s="3"/>
      <c r="D83" s="3"/>
      <c r="E83" s="3"/>
      <c r="F83" s="3"/>
      <c r="G83" s="3"/>
      <c r="H83" s="14"/>
      <c r="I83" s="3"/>
      <c r="J83" s="3"/>
      <c r="K83" s="3"/>
      <c r="L83" s="3"/>
      <c r="M83" s="3"/>
      <c r="N83" s="3"/>
      <c r="O83" s="3"/>
      <c r="P83" s="3"/>
      <c r="Q83" s="3"/>
      <c r="R83" s="3"/>
      <c r="S83" s="3"/>
      <c r="T83" s="3"/>
      <c r="U83" s="3"/>
      <c r="V83" s="3"/>
      <c r="X83" s="18"/>
      <c r="Y83" s="9"/>
      <c r="Z83" s="18"/>
      <c r="AA83" s="19"/>
    </row>
    <row r="84" spans="1:27" x14ac:dyDescent="0.35">
      <c r="B84" s="3"/>
      <c r="C84" s="3"/>
      <c r="D84" s="3"/>
      <c r="E84" s="3"/>
      <c r="F84" s="3"/>
      <c r="G84" s="3"/>
      <c r="H84" s="14"/>
      <c r="I84" s="3"/>
      <c r="J84" s="3"/>
      <c r="K84" s="3"/>
      <c r="L84" s="3"/>
      <c r="M84" s="3"/>
      <c r="N84" s="3"/>
      <c r="O84" s="3"/>
      <c r="P84" s="3"/>
      <c r="Q84" s="3"/>
      <c r="R84" s="3"/>
      <c r="S84" s="3"/>
      <c r="T84" s="3"/>
      <c r="U84" s="3"/>
      <c r="V84" s="3"/>
      <c r="X84" s="11"/>
      <c r="Y84" s="9"/>
      <c r="Z84" s="11"/>
      <c r="AA84" s="11"/>
    </row>
    <row r="85" spans="1:27" x14ac:dyDescent="0.35">
      <c r="A85" s="4" t="s">
        <v>799</v>
      </c>
      <c r="B85" s="3"/>
      <c r="C85" s="3"/>
      <c r="D85" s="3"/>
      <c r="E85" s="3"/>
      <c r="F85" s="3"/>
      <c r="G85" s="3"/>
      <c r="H85" s="14"/>
      <c r="I85" s="3"/>
      <c r="J85" s="3"/>
      <c r="K85" s="3"/>
      <c r="L85" s="3"/>
      <c r="M85" s="3"/>
      <c r="N85" s="3"/>
      <c r="O85" s="3"/>
      <c r="P85" s="3"/>
      <c r="Q85" s="3"/>
      <c r="R85" s="3"/>
      <c r="S85" s="3"/>
      <c r="T85" s="3"/>
      <c r="U85" s="3"/>
      <c r="V85" s="3"/>
      <c r="X85" s="11"/>
      <c r="Y85" s="9"/>
      <c r="Z85" s="11"/>
      <c r="AA85" s="11"/>
    </row>
    <row r="86" spans="1:27" x14ac:dyDescent="0.35">
      <c r="A86">
        <f>[1]Gründungen_Schließungen!A143</f>
        <v>2019</v>
      </c>
      <c r="B86" s="3">
        <f>[1]Gründungen_Schließungen!B143</f>
        <v>13.63672766587915</v>
      </c>
      <c r="C86" s="3">
        <f>[1]Gründungen_Schließungen!C143</f>
        <v>13.144750666774426</v>
      </c>
      <c r="D86" s="3">
        <f>[1]Gründungen_Schließungen!D143</f>
        <v>13.73107498345105</v>
      </c>
      <c r="E86" s="3">
        <f>[1]Gründungen_Schließungen!E143</f>
        <v>13.884888176309138</v>
      </c>
      <c r="F86" s="3">
        <f>[1]Gründungen_Schließungen!F143</f>
        <v>12.709882577116769</v>
      </c>
      <c r="G86" s="3">
        <f>[1]Gründungen_Schließungen!G143</f>
        <v>16.943128585023214</v>
      </c>
      <c r="H86" s="14">
        <f>[1]Gründungen_Schließungen!H143</f>
        <v>14.467287992632311</v>
      </c>
      <c r="I86" s="3">
        <f>[1]Gründungen_Schließungen!I143</f>
        <v>13.487938740155187</v>
      </c>
      <c r="J86" s="3">
        <f>[1]Gründungen_Schließungen!J143</f>
        <v>13.907015423797088</v>
      </c>
      <c r="K86" s="3">
        <f>[1]Gründungen_Schließungen!K143</f>
        <v>13.707070836474031</v>
      </c>
      <c r="L86" s="3">
        <f>[1]Gründungen_Schließungen!L143</f>
        <v>11.842403838616383</v>
      </c>
      <c r="M86" s="3">
        <f>[1]Gründungen_Schließungen!M143</f>
        <v>12.131211518844562</v>
      </c>
      <c r="N86" s="3">
        <f>[1]Gründungen_Schließungen!N143</f>
        <v>14.45552570566371</v>
      </c>
      <c r="O86" s="3">
        <f>[1]Gründungen_Schließungen!O143</f>
        <v>13.31246301563365</v>
      </c>
      <c r="P86" s="3">
        <f>[1]Gründungen_Schließungen!P143</f>
        <v>16.543459099826563</v>
      </c>
      <c r="Q86" s="3">
        <f>[1]Gründungen_Schließungen!Q143</f>
        <v>13.468221013486509</v>
      </c>
      <c r="R86" s="3">
        <f>[1]Gründungen_Schließungen!R143</f>
        <v>14.939857920111315</v>
      </c>
      <c r="S86" s="3">
        <f>[1]Gründungen_Schließungen!S143</f>
        <v>14.914754479442585</v>
      </c>
      <c r="T86" s="3">
        <f>[1]Gründungen_Schließungen!T143</f>
        <v>13.845488320016287</v>
      </c>
      <c r="U86" s="3">
        <f>[1]Gründungen_Schließungen!U143</f>
        <v>14.347832999459442</v>
      </c>
      <c r="V86" s="3">
        <f>[1]Gründungen_Schließungen!V143</f>
        <v>13.850399401887561</v>
      </c>
      <c r="X86" s="18" t="str">
        <f>HLOOKUP(Y86,$L86:$U258,ROW(L$238)-ROW(X86)+1,0)</f>
        <v>BW</v>
      </c>
      <c r="Y86" s="9">
        <f t="shared" ref="Y86:Y91" si="30">MIN(L86:U86)</f>
        <v>11.842403838616383</v>
      </c>
      <c r="Z86" s="18" t="str">
        <f>HLOOKUP(AA86,$L86:$U258,ROW(N$238)-ROW(Z86)+1,0)</f>
        <v>HE</v>
      </c>
      <c r="AA86" s="19">
        <f t="shared" ref="AA86:AA91" si="31">MAX(L86:U86)</f>
        <v>16.543459099826563</v>
      </c>
    </row>
    <row r="87" spans="1:27" x14ac:dyDescent="0.35">
      <c r="A87">
        <f>[1]Gründungen_Schließungen!A144</f>
        <v>2020</v>
      </c>
      <c r="B87" s="3">
        <f>[1]Gründungen_Schließungen!B144</f>
        <v>12.796919590397851</v>
      </c>
      <c r="C87" s="3">
        <f>[1]Gründungen_Schließungen!C144</f>
        <v>12.208621245819257</v>
      </c>
      <c r="D87" s="3">
        <f>[1]Gründungen_Schließungen!D144</f>
        <v>12.650335221027326</v>
      </c>
      <c r="E87" s="3">
        <f>[1]Gründungen_Schließungen!E144</f>
        <v>12.608833079509211</v>
      </c>
      <c r="F87" s="3">
        <f>[1]Gründungen_Schließungen!F144</f>
        <v>11.066556590792938</v>
      </c>
      <c r="G87" s="3">
        <f>[1]Gründungen_Schließungen!G144</f>
        <v>15.271655185631982</v>
      </c>
      <c r="H87" s="14">
        <f>[1]Gründungen_Schließungen!H144</f>
        <v>13.170344138027987</v>
      </c>
      <c r="I87" s="3">
        <f>[1]Gründungen_Schließungen!I144</f>
        <v>12.352340929788564</v>
      </c>
      <c r="J87" s="3">
        <f>[1]Gründungen_Schließungen!J144</f>
        <v>12.731252449562986</v>
      </c>
      <c r="K87" s="3">
        <f>[1]Gründungen_Schließungen!K144</f>
        <v>12.566870472815186</v>
      </c>
      <c r="L87" s="3">
        <f>[1]Gründungen_Schließungen!L144</f>
        <v>11.172741333659568</v>
      </c>
      <c r="M87" s="3">
        <f>[1]Gründungen_Schließungen!M144</f>
        <v>11.985457604711256</v>
      </c>
      <c r="N87" s="3">
        <f>[1]Gründungen_Schließungen!N144</f>
        <v>11.268407469257628</v>
      </c>
      <c r="O87" s="3">
        <f>[1]Gründungen_Schließungen!O144</f>
        <v>10.752022411465575</v>
      </c>
      <c r="P87" s="3">
        <f>[1]Gründungen_Schließungen!P144</f>
        <v>14.883822472155412</v>
      </c>
      <c r="Q87" s="3">
        <f>[1]Gründungen_Schließungen!Q144</f>
        <v>12.579771735577127</v>
      </c>
      <c r="R87" s="3">
        <f>[1]Gründungen_Schließungen!R144</f>
        <v>12.903303946867824</v>
      </c>
      <c r="S87" s="3">
        <f>[1]Gründungen_Schließungen!S144</f>
        <v>14.05753903972008</v>
      </c>
      <c r="T87" s="3">
        <f>[1]Gründungen_Schließungen!T144</f>
        <v>12.362919345254173</v>
      </c>
      <c r="U87" s="3">
        <f>[1]Gründungen_Schließungen!U144</f>
        <v>13.584769934673325</v>
      </c>
      <c r="V87" s="3">
        <f>[1]Gründungen_Schließungen!V144</f>
        <v>12.680085213491562</v>
      </c>
      <c r="X87" s="18" t="str">
        <f>HLOOKUP(Y87,$L87:$U259,ROW(L$238)-ROW(X87)+1,0)</f>
        <v>HH</v>
      </c>
      <c r="Y87" s="9">
        <f t="shared" si="30"/>
        <v>10.752022411465575</v>
      </c>
      <c r="Z87" s="18" t="str">
        <f>HLOOKUP(AA87,$L87:$U259,ROW(N$238)-ROW(Z87)+1,0)</f>
        <v>HE</v>
      </c>
      <c r="AA87" s="19">
        <f t="shared" si="31"/>
        <v>14.883822472155412</v>
      </c>
    </row>
    <row r="88" spans="1:27" x14ac:dyDescent="0.35">
      <c r="A88">
        <f>[1]Gründungen_Schließungen!A145</f>
        <v>2021</v>
      </c>
      <c r="B88" s="3">
        <f>[1]Gründungen_Schließungen!B145</f>
        <v>12.703979838286255</v>
      </c>
      <c r="C88" s="3">
        <f>[1]Gründungen_Schließungen!C145</f>
        <v>12.293374316939891</v>
      </c>
      <c r="D88" s="3">
        <f>[1]Gründungen_Schließungen!D145</f>
        <v>11.792477335896304</v>
      </c>
      <c r="E88" s="3">
        <f>[1]Gründungen_Schließungen!E145</f>
        <v>12.09376587560781</v>
      </c>
      <c r="F88" s="3">
        <f>[1]Gründungen_Schließungen!F145</f>
        <v>11.358450517378616</v>
      </c>
      <c r="G88" s="3">
        <f>[1]Gründungen_Schließungen!G145</f>
        <v>15.258102103508451</v>
      </c>
      <c r="H88" s="14">
        <f>[1]Gründungen_Schließungen!H145</f>
        <v>12.941940388331064</v>
      </c>
      <c r="I88" s="3">
        <f>[1]Gründungen_Schließungen!I145</f>
        <v>12.022926515253744</v>
      </c>
      <c r="J88" s="3">
        <f>[1]Gründungen_Schließungen!J145</f>
        <v>12.447548211747499</v>
      </c>
      <c r="K88" s="3">
        <f>[1]Gründungen_Schließungen!K145</f>
        <v>12.264848417198085</v>
      </c>
      <c r="L88" s="3">
        <f>[1]Gründungen_Schließungen!L145</f>
        <v>10.898033092335751</v>
      </c>
      <c r="M88" s="3">
        <f>[1]Gründungen_Schließungen!M145</f>
        <v>11.217047062260576</v>
      </c>
      <c r="N88" s="3">
        <f>[1]Gründungen_Schließungen!N145</f>
        <v>12.469325153374234</v>
      </c>
      <c r="O88" s="3">
        <f>[1]Gründungen_Schließungen!O145</f>
        <v>10.766939234580661</v>
      </c>
      <c r="P88" s="3">
        <f>[1]Gründungen_Schließungen!P145</f>
        <v>14.727435008925491</v>
      </c>
      <c r="Q88" s="3">
        <f>[1]Gründungen_Schließungen!Q145</f>
        <v>12.285183055260568</v>
      </c>
      <c r="R88" s="3">
        <f>[1]Gründungen_Schließungen!R145</f>
        <v>12.783839805460223</v>
      </c>
      <c r="S88" s="3">
        <f>[1]Gründungen_Schließungen!S145</f>
        <v>13.811021292741433</v>
      </c>
      <c r="T88" s="3">
        <f>[1]Gründungen_Schließungen!T145</f>
        <v>13.353348479930757</v>
      </c>
      <c r="U88" s="3">
        <f>[1]Gründungen_Schließungen!U145</f>
        <v>13.069407119869943</v>
      </c>
      <c r="V88" s="3">
        <f>[1]Gründungen_Schließungen!V145</f>
        <v>12.390937103327214</v>
      </c>
      <c r="X88" s="18" t="str">
        <f>HLOOKUP(Y88,$L88:$U260,ROW(L$238)-ROW(X88)+1,0)</f>
        <v>HH</v>
      </c>
      <c r="Y88" s="9">
        <f t="shared" si="30"/>
        <v>10.766939234580661</v>
      </c>
      <c r="Z88" s="18" t="str">
        <f>HLOOKUP(AA88,$L88:$U260,ROW(N$238)-ROW(Z88)+1,0)</f>
        <v>HE</v>
      </c>
      <c r="AA88" s="19">
        <f t="shared" si="31"/>
        <v>14.727435008925491</v>
      </c>
    </row>
    <row r="89" spans="1:27" x14ac:dyDescent="0.35">
      <c r="A89">
        <f>[1]Gründungen_Schließungen!A146</f>
        <v>2022</v>
      </c>
      <c r="B89" s="3">
        <f>[1]Gründungen_Schließungen!B146</f>
        <v>13.083137868126141</v>
      </c>
      <c r="C89" s="3">
        <f>[1]Gründungen_Schließungen!C146</f>
        <v>12.146767776379773</v>
      </c>
      <c r="D89" s="3">
        <f>[1]Gründungen_Schließungen!D146</f>
        <v>12.336754482607546</v>
      </c>
      <c r="E89" s="3">
        <f>[1]Gründungen_Schließungen!E146</f>
        <v>12.732955203148514</v>
      </c>
      <c r="F89" s="3">
        <f>[1]Gründungen_Schließungen!F146</f>
        <v>11.783044885886726</v>
      </c>
      <c r="G89" s="3">
        <f>[1]Gründungen_Schließungen!G146</f>
        <v>15.574852870052874</v>
      </c>
      <c r="H89" s="14">
        <f>[1]Gründungen_Schließungen!H146</f>
        <v>13.342996834550414</v>
      </c>
      <c r="I89" s="3">
        <f>[1]Gründungen_Schließungen!I146</f>
        <v>12.438589885030135</v>
      </c>
      <c r="J89" s="3">
        <f>[1]Gründungen_Schließungen!J146</f>
        <v>13.178184847916672</v>
      </c>
      <c r="K89" s="3">
        <f>[1]Gründungen_Schließungen!K146</f>
        <v>13.020521653085899</v>
      </c>
      <c r="L89" s="3">
        <f>[1]Gründungen_Schließungen!L146</f>
        <v>12.055610207365616</v>
      </c>
      <c r="M89" s="3">
        <f>[1]Gründungen_Schließungen!M146</f>
        <v>11.374005270793894</v>
      </c>
      <c r="N89" s="3">
        <f>[1]Gründungen_Schließungen!N146</f>
        <v>14.479638009049776</v>
      </c>
      <c r="O89" s="3">
        <f>[1]Gründungen_Schließungen!O146</f>
        <v>11.541977677539908</v>
      </c>
      <c r="P89" s="3">
        <f>[1]Gründungen_Schließungen!P146</f>
        <v>15.841149912466598</v>
      </c>
      <c r="Q89" s="3">
        <f>[1]Gründungen_Schließungen!Q146</f>
        <v>12.885748674137973</v>
      </c>
      <c r="R89" s="3">
        <f>[1]Gründungen_Schließungen!R146</f>
        <v>13.802194052227618</v>
      </c>
      <c r="S89" s="3">
        <f>[1]Gründungen_Schließungen!S146</f>
        <v>13.921662953210451</v>
      </c>
      <c r="T89" s="3">
        <f>[1]Gründungen_Schließungen!T146</f>
        <v>13.9565345237777</v>
      </c>
      <c r="U89" s="3">
        <f>[1]Gründungen_Schließungen!U146</f>
        <v>13.933455101940071</v>
      </c>
      <c r="V89" s="3">
        <f>[1]Gründungen_Schließungen!V146</f>
        <v>13.080421414429082</v>
      </c>
      <c r="X89" s="18" t="str">
        <f>HLOOKUP(Y89,$L89:$U261,ROW(L$238)-ROW(X89)+1,0)</f>
        <v>BY</v>
      </c>
      <c r="Y89" s="9">
        <f t="shared" si="30"/>
        <v>11.374005270793894</v>
      </c>
      <c r="Z89" s="18" t="str">
        <f>HLOOKUP(AA89,$L89:$U261,ROW(N$238)-ROW(Z89)+1,0)</f>
        <v>HE</v>
      </c>
      <c r="AA89" s="19">
        <f t="shared" si="31"/>
        <v>15.841149912466598</v>
      </c>
    </row>
    <row r="90" spans="1:27" x14ac:dyDescent="0.35">
      <c r="A90">
        <f>[1]Gründungen_Schließungen!A147</f>
        <v>2023</v>
      </c>
      <c r="B90" s="3">
        <f>[1]Gründungen_Schließungen!B147</f>
        <v>13.059774899305232</v>
      </c>
      <c r="C90" s="3">
        <f>[1]Gründungen_Schließungen!C147</f>
        <v>13.625221299196513</v>
      </c>
      <c r="D90" s="3">
        <f>[1]Gründungen_Schließungen!D147</f>
        <v>13.180782169076105</v>
      </c>
      <c r="E90" s="3">
        <f>[1]Gründungen_Schließungen!E147</f>
        <v>12.636618980396722</v>
      </c>
      <c r="F90" s="3">
        <f>[1]Gründungen_Schließungen!F147</f>
        <v>12.391992414428611</v>
      </c>
      <c r="G90" s="3">
        <f>[1]Gründungen_Schließungen!G147</f>
        <v>15.69773056494447</v>
      </c>
      <c r="H90" s="14">
        <f>[1]Gründungen_Schließungen!H147</f>
        <v>13.785454761302255</v>
      </c>
      <c r="I90" s="3">
        <f>[1]Gründungen_Schließungen!I147</f>
        <v>13.0000088146111</v>
      </c>
      <c r="J90" s="3">
        <f>[1]Gründungen_Schließungen!J147</f>
        <v>14.186509449538912</v>
      </c>
      <c r="K90" s="3">
        <f>[1]Gründungen_Schließungen!K147</f>
        <v>14.086967830214551</v>
      </c>
      <c r="L90" s="3">
        <f>[1]Gründungen_Schließungen!L147</f>
        <v>13.073278686763427</v>
      </c>
      <c r="M90" s="3">
        <f>[1]Gründungen_Schließungen!M147</f>
        <v>12.730307086701695</v>
      </c>
      <c r="N90" s="3">
        <f>[1]Gründungen_Schließungen!N147</f>
        <v>15.924374591707336</v>
      </c>
      <c r="O90" s="3">
        <f>[1]Gründungen_Schließungen!O147</f>
        <v>12.26383531449264</v>
      </c>
      <c r="P90" s="3">
        <f>[1]Gründungen_Schließungen!P147</f>
        <v>16.728447518021451</v>
      </c>
      <c r="Q90" s="3">
        <f>[1]Gründungen_Schließungen!Q147</f>
        <v>13.985275046487214</v>
      </c>
      <c r="R90" s="3">
        <f>[1]Gründungen_Schließungen!R147</f>
        <v>14.706345762074694</v>
      </c>
      <c r="S90" s="3">
        <f>[1]Gründungen_Schließungen!S147</f>
        <v>15.829727913796459</v>
      </c>
      <c r="T90" s="3">
        <f>[1]Gründungen_Schließungen!T147</f>
        <v>15.119391797837029</v>
      </c>
      <c r="U90" s="3">
        <f>[1]Gründungen_Schließungen!U147</f>
        <v>14.151251983056115</v>
      </c>
      <c r="V90" s="3">
        <f>[1]Gründungen_Schließungen!V147</f>
        <v>14.031340221872679</v>
      </c>
      <c r="X90" s="18" t="str">
        <f>HLOOKUP(Y90,$L90:$U262,ROW(L$238)-ROW(X90)+1,0)</f>
        <v>HH</v>
      </c>
      <c r="Y90" s="9">
        <f t="shared" si="30"/>
        <v>12.26383531449264</v>
      </c>
      <c r="Z90" s="18" t="str">
        <f>HLOOKUP(AA90,$L90:$U262,ROW(N$238)-ROW(Z90)+1,0)</f>
        <v>HE</v>
      </c>
      <c r="AA90" s="19">
        <f t="shared" si="31"/>
        <v>16.728447518021451</v>
      </c>
    </row>
    <row r="91" spans="1:27" x14ac:dyDescent="0.35">
      <c r="A91">
        <f>A90+1</f>
        <v>2024</v>
      </c>
      <c r="B91" s="3">
        <f>[1]Gründungen_Schließungen!B148</f>
        <v>12.868946805886704</v>
      </c>
      <c r="C91" s="3">
        <f>[1]Gründungen_Schließungen!C148</f>
        <v>13.771229447188579</v>
      </c>
      <c r="D91" s="3">
        <f>[1]Gründungen_Schließungen!D148</f>
        <v>13.201052061576545</v>
      </c>
      <c r="E91" s="3">
        <f>[1]Gründungen_Schließungen!E148</f>
        <v>12.301172646000232</v>
      </c>
      <c r="F91" s="3">
        <f>[1]Gründungen_Schließungen!F148</f>
        <v>13.028277086085646</v>
      </c>
      <c r="G91" s="3">
        <f>[1]Gründungen_Schließungen!G148</f>
        <v>15.103212345234438</v>
      </c>
      <c r="H91" s="14">
        <f>[1]Gründungen_Schließungen!H148</f>
        <v>13.644428369855593</v>
      </c>
      <c r="I91" s="3">
        <f>[1]Gründungen_Schließungen!I148</f>
        <v>13.039516013922286</v>
      </c>
      <c r="J91" s="3">
        <f>[1]Gründungen_Schließungen!J148</f>
        <v>14.376295135471171</v>
      </c>
      <c r="K91" s="3">
        <f>[1]Gründungen_Schließungen!K148</f>
        <v>14.328956017389711</v>
      </c>
      <c r="L91" s="3">
        <f>[1]Gründungen_Schließungen!L148</f>
        <v>13.167534179881354</v>
      </c>
      <c r="M91" s="3">
        <f>[1]Gründungen_Schließungen!M148</f>
        <v>12.396463183906715</v>
      </c>
      <c r="N91" s="3">
        <f>[1]Gründungen_Schließungen!N148</f>
        <v>16.583791990890113</v>
      </c>
      <c r="O91" s="3">
        <f>[1]Gründungen_Schließungen!O148</f>
        <v>12.564267352185091</v>
      </c>
      <c r="P91" s="3">
        <f>[1]Gründungen_Schließungen!P148</f>
        <v>16.638656063163314</v>
      </c>
      <c r="Q91" s="3">
        <f>[1]Gründungen_Schließungen!Q148</f>
        <v>14.365832326294074</v>
      </c>
      <c r="R91" s="3">
        <f>[1]Gründungen_Schließungen!R148</f>
        <v>15.43809233145984</v>
      </c>
      <c r="S91" s="3">
        <f>[1]Gründungen_Schließungen!S148</f>
        <v>16.029987760097917</v>
      </c>
      <c r="T91" s="3">
        <f>[1]Gründungen_Schließungen!T148</f>
        <v>15.683671030618477</v>
      </c>
      <c r="U91" s="3">
        <f>[1]Gründungen_Schließungen!U148</f>
        <v>15.311596193307588</v>
      </c>
      <c r="V91" s="3">
        <f>[1]Gründungen_Schließungen!V148</f>
        <v>14.204519641690641</v>
      </c>
      <c r="X91" s="18" t="str">
        <f>HLOOKUP(Y91,$L91:$U261,ROW(L$238)-ROW(X91)+1,0)</f>
        <v>BY</v>
      </c>
      <c r="Y91" s="9">
        <f t="shared" si="30"/>
        <v>12.396463183906715</v>
      </c>
      <c r="Z91" s="18" t="str">
        <f>HLOOKUP(AA91,$L91:$U261,ROW(N$238)-ROW(Z91)+1,0)</f>
        <v>HE</v>
      </c>
      <c r="AA91" s="19">
        <f t="shared" si="31"/>
        <v>16.638656063163314</v>
      </c>
    </row>
    <row r="92" spans="1:27" x14ac:dyDescent="0.35">
      <c r="A92">
        <f>A91+1</f>
        <v>2025</v>
      </c>
      <c r="B92" s="3"/>
      <c r="C92" s="3"/>
      <c r="D92" s="3"/>
      <c r="E92" s="3"/>
      <c r="F92" s="3"/>
      <c r="G92" s="3"/>
      <c r="H92" s="14"/>
      <c r="I92" s="3"/>
      <c r="J92" s="3"/>
      <c r="K92" s="3"/>
      <c r="L92" s="3"/>
      <c r="M92" s="3"/>
      <c r="N92" s="3"/>
      <c r="O92" s="3"/>
      <c r="P92" s="3"/>
      <c r="Q92" s="3"/>
      <c r="R92" s="3"/>
      <c r="S92" s="3"/>
      <c r="T92" s="3"/>
      <c r="U92" s="3"/>
      <c r="V92" s="3"/>
      <c r="X92" s="18"/>
      <c r="Y92" s="9"/>
      <c r="Z92" s="18"/>
      <c r="AA92" s="19"/>
    </row>
    <row r="93" spans="1:27" x14ac:dyDescent="0.35">
      <c r="B93" s="3"/>
      <c r="C93" s="3"/>
      <c r="D93" s="3"/>
      <c r="E93" s="3"/>
      <c r="F93" s="3"/>
      <c r="G93" s="3"/>
      <c r="H93" s="14"/>
      <c r="I93" s="3"/>
      <c r="J93" s="3"/>
      <c r="K93" s="3"/>
      <c r="L93" s="3"/>
      <c r="M93" s="3"/>
      <c r="N93" s="3"/>
      <c r="O93" s="3"/>
      <c r="P93" s="3"/>
      <c r="Q93" s="3"/>
      <c r="R93" s="3"/>
      <c r="S93" s="3"/>
      <c r="T93" s="3"/>
      <c r="U93" s="3"/>
      <c r="V93" s="3"/>
      <c r="X93" s="11"/>
      <c r="Y93" s="9"/>
      <c r="Z93" s="11"/>
      <c r="AA93" s="11"/>
    </row>
    <row r="94" spans="1:27" x14ac:dyDescent="0.35">
      <c r="A94" s="4" t="s">
        <v>800</v>
      </c>
      <c r="B94" s="3"/>
      <c r="C94" s="3"/>
      <c r="D94" s="3"/>
      <c r="E94" s="3"/>
      <c r="F94" s="3"/>
      <c r="G94" s="3"/>
      <c r="H94" s="14"/>
      <c r="I94" s="3"/>
      <c r="J94" s="3"/>
      <c r="K94" s="3"/>
      <c r="L94" s="3"/>
      <c r="M94" s="3"/>
      <c r="N94" s="3"/>
      <c r="O94" s="3"/>
      <c r="P94" s="3"/>
      <c r="Q94" s="3"/>
      <c r="R94" s="3"/>
      <c r="S94" s="3"/>
      <c r="T94" s="3"/>
      <c r="U94" s="3"/>
      <c r="V94" s="3"/>
      <c r="X94" s="11"/>
      <c r="Y94" s="9"/>
      <c r="Z94" s="11"/>
      <c r="AA94" s="11"/>
    </row>
    <row r="95" spans="1:27" x14ac:dyDescent="0.35">
      <c r="A95">
        <f>[1]Gründungen_Schließungen!A167</f>
        <v>2019</v>
      </c>
      <c r="B95" s="3">
        <f>[1]Gründungen_Schließungen!B167</f>
        <v>-5.3855947768016194E-2</v>
      </c>
      <c r="C95" s="3">
        <f>[1]Gründungen_Schließungen!C167</f>
        <v>-0.36617066851987878</v>
      </c>
      <c r="D95" s="3">
        <f>[1]Gründungen_Schließungen!D167</f>
        <v>-0.27388752396241511</v>
      </c>
      <c r="E95" s="3">
        <f>[1]Gründungen_Schließungen!E167</f>
        <v>-1.0638786598030374</v>
      </c>
      <c r="F95" s="3">
        <f>[1]Gründungen_Schließungen!F167</f>
        <v>-0.9404060732507401</v>
      </c>
      <c r="G95" s="3">
        <f>[1]Gründungen_Schließungen!G167</f>
        <v>2.6847016645464374</v>
      </c>
      <c r="H95" s="14">
        <f>[1]Gründungen_Schließungen!H167</f>
        <v>0.26629291995978044</v>
      </c>
      <c r="I95" s="3">
        <f>[1]Gründungen_Schließungen!I167</f>
        <v>-0.49341875777705335</v>
      </c>
      <c r="J95" s="3">
        <f>[1]Gründungen_Schließungen!J167</f>
        <v>1.4483906159894855</v>
      </c>
      <c r="K95" s="3">
        <f>[1]Gründungen_Schließungen!K167</f>
        <v>1.3794268985392213</v>
      </c>
      <c r="L95" s="3">
        <f>[1]Gründungen_Schließungen!L167</f>
        <v>1.5791482763629594</v>
      </c>
      <c r="M95" s="3">
        <f>[1]Gründungen_Schließungen!M167</f>
        <v>1.633769595102573</v>
      </c>
      <c r="N95" s="3">
        <f>[1]Gründungen_Schließungen!N167</f>
        <v>2.5618863888146084</v>
      </c>
      <c r="O95" s="3">
        <f>[1]Gründungen_Schließungen!O167</f>
        <v>3.5448747313154092</v>
      </c>
      <c r="P95" s="3">
        <f>[1]Gründungen_Schließungen!P167</f>
        <v>0.55969355238916341</v>
      </c>
      <c r="Q95" s="3">
        <f>[1]Gründungen_Schließungen!Q167</f>
        <v>1.8468533528312325</v>
      </c>
      <c r="R95" s="3">
        <f>[1]Gründungen_Schließungen!R167</f>
        <v>1.0834706213561576</v>
      </c>
      <c r="S95" s="3">
        <f>[1]Gründungen_Schließungen!S167</f>
        <v>0.68034242803999201</v>
      </c>
      <c r="T95" s="3">
        <f>[1]Gründungen_Schließungen!T167</f>
        <v>0.52744640827356437</v>
      </c>
      <c r="U95" s="3">
        <f>[1]Gründungen_Schließungen!U167</f>
        <v>1.368302643021893</v>
      </c>
      <c r="V95" s="3">
        <f>[1]Gründungen_Schließungen!V167</f>
        <v>1.1688191706148288</v>
      </c>
      <c r="X95" s="18" t="str">
        <f t="shared" ref="X95:X100" si="32">HLOOKUP(Y95,$L95:$U265,ROW(L$238)-ROW(X95)+1,0)</f>
        <v>SL</v>
      </c>
      <c r="Y95" s="9">
        <f t="shared" ref="Y95:Y99" si="33">MIN(L95:U95)</f>
        <v>0.52744640827356437</v>
      </c>
      <c r="Z95" s="18" t="str">
        <f t="shared" ref="Z95:Z100" si="34">HLOOKUP(AA95,$L95:$U265,ROW(N$238)-ROW(Z95)+1,0)</f>
        <v>HH</v>
      </c>
      <c r="AA95" s="19">
        <f t="shared" ref="AA95:AA99" si="35">MAX(L95:U95)</f>
        <v>3.5448747313154092</v>
      </c>
    </row>
    <row r="96" spans="1:27" x14ac:dyDescent="0.35">
      <c r="A96">
        <f>[1]Gründungen_Schließungen!A168</f>
        <v>2020</v>
      </c>
      <c r="B96" s="3">
        <f>[1]Gründungen_Schließungen!B168</f>
        <v>0.58303041000449607</v>
      </c>
      <c r="C96" s="3">
        <f>[1]Gründungen_Schließungen!C168</f>
        <v>0.13170002974411688</v>
      </c>
      <c r="D96" s="3">
        <f>[1]Gründungen_Schließungen!D168</f>
        <v>0.57039891331466752</v>
      </c>
      <c r="E96" s="3">
        <f>[1]Gründungen_Schließungen!E168</f>
        <v>-0.63033564141781195</v>
      </c>
      <c r="F96" s="3">
        <f>[1]Gründungen_Schließungen!F168</f>
        <v>-8.5901553483724996E-2</v>
      </c>
      <c r="G96" s="3">
        <f>[1]Gründungen_Schließungen!G168</f>
        <v>4.767185058469023</v>
      </c>
      <c r="H96" s="14">
        <f>[1]Gründungen_Schließungen!H168</f>
        <v>1.2962874470548984</v>
      </c>
      <c r="I96" s="3">
        <f>[1]Gründungen_Schließungen!I168</f>
        <v>0.19580373472789739</v>
      </c>
      <c r="J96" s="3">
        <f>[1]Gründungen_Schließungen!J168</f>
        <v>2.724213777927508</v>
      </c>
      <c r="K96" s="3">
        <f>[1]Gründungen_Schließungen!K168</f>
        <v>2.6102356076462025</v>
      </c>
      <c r="L96" s="3">
        <f>[1]Gründungen_Schließungen!L168</f>
        <v>3.0019685409836683</v>
      </c>
      <c r="M96" s="3">
        <f>[1]Gründungen_Schließungen!M168</f>
        <v>2.8720706718260254</v>
      </c>
      <c r="N96" s="3">
        <f>[1]Gründungen_Schließungen!N168</f>
        <v>3.4229975165315221</v>
      </c>
      <c r="O96" s="3">
        <f>[1]Gründungen_Schließungen!O168</f>
        <v>4.805882046900118</v>
      </c>
      <c r="P96" s="3">
        <f>[1]Gründungen_Schließungen!P168</f>
        <v>1.8128408305882522</v>
      </c>
      <c r="Q96" s="3">
        <f>[1]Gründungen_Schließungen!Q168</f>
        <v>2.9606883745782078</v>
      </c>
      <c r="R96" s="3">
        <f>[1]Gründungen_Schließungen!R168</f>
        <v>2.3578777697630855</v>
      </c>
      <c r="S96" s="3">
        <f>[1]Gründungen_Schließungen!S168</f>
        <v>1.7146740940253637</v>
      </c>
      <c r="T96" s="3">
        <f>[1]Gründungen_Schließungen!T168</f>
        <v>2.0864156018829862</v>
      </c>
      <c r="U96" s="3">
        <f>[1]Gründungen_Schließungen!U168</f>
        <v>2.0366845398336335</v>
      </c>
      <c r="V96" s="3">
        <f>[1]Gründungen_Schließungen!V168</f>
        <v>2.3630186540879303</v>
      </c>
      <c r="X96" s="18" t="str">
        <f t="shared" si="32"/>
        <v>RP</v>
      </c>
      <c r="Y96" s="9">
        <f t="shared" si="33"/>
        <v>1.7146740940253637</v>
      </c>
      <c r="Z96" s="18" t="str">
        <f t="shared" si="34"/>
        <v>HH</v>
      </c>
      <c r="AA96" s="19">
        <f t="shared" si="35"/>
        <v>4.805882046900118</v>
      </c>
    </row>
    <row r="97" spans="1:27" x14ac:dyDescent="0.35">
      <c r="A97">
        <f>[1]Gründungen_Schließungen!A169</f>
        <v>2021</v>
      </c>
      <c r="B97" s="3">
        <f>[1]Gründungen_Schließungen!B169</f>
        <v>1.2517666343351894</v>
      </c>
      <c r="C97" s="3">
        <f>[1]Gründungen_Schließungen!C169</f>
        <v>0.75179214812453299</v>
      </c>
      <c r="D97" s="3">
        <f>[1]Gründungen_Schließungen!D169</f>
        <v>1.4846001286653445</v>
      </c>
      <c r="E97" s="3">
        <f>[1]Gründungen_Schließungen!E169</f>
        <v>0.38533347401063339</v>
      </c>
      <c r="F97" s="3">
        <f>[1]Gründungen_Schließungen!F169</f>
        <v>0.2445526738111588</v>
      </c>
      <c r="G97" s="3">
        <f>[1]Gründungen_Schließungen!G169</f>
        <v>5.3790080346050431</v>
      </c>
      <c r="H97" s="14">
        <f>[1]Gründungen_Schließungen!H169</f>
        <v>2.0151859397154266</v>
      </c>
      <c r="I97" s="3">
        <f>[1]Gründungen_Schließungen!I169</f>
        <v>0.94123013047822535</v>
      </c>
      <c r="J97" s="3">
        <f>[1]Gründungen_Schließungen!J169</f>
        <v>3.7397285360947565</v>
      </c>
      <c r="K97" s="3">
        <f>[1]Gründungen_Schließungen!K169</f>
        <v>3.6482300734499806</v>
      </c>
      <c r="L97" s="3">
        <f>[1]Gründungen_Schließungen!L169</f>
        <v>4.2106581376640193</v>
      </c>
      <c r="M97" s="3">
        <f>[1]Gründungen_Schließungen!M169</f>
        <v>3.9669388930251581</v>
      </c>
      <c r="N97" s="3">
        <f>[1]Gründungen_Schließungen!N169</f>
        <v>4.1977639990618183</v>
      </c>
      <c r="O97" s="3">
        <f>[1]Gründungen_Schließungen!O169</f>
        <v>6.1648003599006023</v>
      </c>
      <c r="P97" s="3">
        <f>[1]Gründungen_Schließungen!P169</f>
        <v>2.9068565773337598</v>
      </c>
      <c r="Q97" s="3">
        <f>[1]Gründungen_Schließungen!Q169</f>
        <v>4.1142527602444821</v>
      </c>
      <c r="R97" s="3">
        <f>[1]Gründungen_Schließungen!R169</f>
        <v>3.2248682281704273</v>
      </c>
      <c r="S97" s="3">
        <f>[1]Gründungen_Schließungen!S169</f>
        <v>2.4963346394614305</v>
      </c>
      <c r="T97" s="3">
        <f>[1]Gründungen_Schließungen!T169</f>
        <v>2.3042527939700022</v>
      </c>
      <c r="U97" s="3">
        <f>[1]Gründungen_Schließungen!U169</f>
        <v>3.2747674590284954</v>
      </c>
      <c r="V97" s="3">
        <f>[1]Gründungen_Schließungen!V169</f>
        <v>3.3421705900511811</v>
      </c>
      <c r="X97" s="18" t="str">
        <f t="shared" si="32"/>
        <v>SL</v>
      </c>
      <c r="Y97" s="9">
        <f t="shared" si="33"/>
        <v>2.3042527939700022</v>
      </c>
      <c r="Z97" s="18" t="str">
        <f t="shared" si="34"/>
        <v>HH</v>
      </c>
      <c r="AA97" s="19">
        <f t="shared" si="35"/>
        <v>6.1648003599006023</v>
      </c>
    </row>
    <row r="98" spans="1:27" x14ac:dyDescent="0.35">
      <c r="A98">
        <f>[1]Gründungen_Schließungen!A170</f>
        <v>2022</v>
      </c>
      <c r="B98" s="3">
        <f>[1]Gründungen_Schließungen!B170</f>
        <v>0.92221983904469207</v>
      </c>
      <c r="C98" s="3">
        <f>[1]Gründungen_Schließungen!C170</f>
        <v>0.61570234086167663</v>
      </c>
      <c r="D98" s="3">
        <f>[1]Gründungen_Schließungen!D170</f>
        <v>0.97253081995412838</v>
      </c>
      <c r="E98" s="3">
        <f>[1]Gründungen_Schließungen!E170</f>
        <v>8.7250920644029242E-2</v>
      </c>
      <c r="F98" s="3">
        <f>[1]Gründungen_Schließungen!F170</f>
        <v>-0.10198574749178803</v>
      </c>
      <c r="G98" s="3">
        <f>[1]Gründungen_Schließungen!G170</f>
        <v>3.7804658807817755</v>
      </c>
      <c r="H98" s="14">
        <f>[1]Gründungen_Schließungen!H170</f>
        <v>1.363831837491039</v>
      </c>
      <c r="I98" s="3">
        <f>[1]Gründungen_Schließungen!I170</f>
        <v>0.58111745834818562</v>
      </c>
      <c r="J98" s="3">
        <f>[1]Gründungen_Schließungen!J170</f>
        <v>2.4163524047380744</v>
      </c>
      <c r="K98" s="3">
        <f>[1]Gründungen_Schließungen!K170</f>
        <v>2.3394913808328179</v>
      </c>
      <c r="L98" s="3">
        <f>[1]Gründungen_Schließungen!L170</f>
        <v>2.876054359779384</v>
      </c>
      <c r="M98" s="3">
        <f>[1]Gründungen_Schließungen!M170</f>
        <v>2.5027145989496731</v>
      </c>
      <c r="N98" s="3">
        <f>[1]Gründungen_Schließungen!N170</f>
        <v>4.4671799393069733</v>
      </c>
      <c r="O98" s="3">
        <f>[1]Gründungen_Schließungen!O170</f>
        <v>3.9113577385941354</v>
      </c>
      <c r="P98" s="3">
        <f>[1]Gründungen_Schließungen!P170</f>
        <v>1.4739420684419215</v>
      </c>
      <c r="Q98" s="3">
        <f>[1]Gründungen_Schließungen!Q170</f>
        <v>3.2057728460036046</v>
      </c>
      <c r="R98" s="3">
        <f>[1]Gründungen_Schließungen!R170</f>
        <v>1.8295176675358691</v>
      </c>
      <c r="S98" s="3">
        <f>[1]Gründungen_Schließungen!S170</f>
        <v>1.6013997912861664</v>
      </c>
      <c r="T98" s="3">
        <f>[1]Gründungen_Schließungen!T170</f>
        <v>1.4754953297180871</v>
      </c>
      <c r="U98" s="3">
        <f>[1]Gründungen_Schließungen!U170</f>
        <v>1.9784085951711543</v>
      </c>
      <c r="V98" s="3">
        <f>[1]Gründungen_Schließungen!V170</f>
        <v>2.1568507365031286</v>
      </c>
      <c r="X98" s="18" t="str">
        <f t="shared" si="32"/>
        <v>HE</v>
      </c>
      <c r="Y98" s="9">
        <f t="shared" si="33"/>
        <v>1.4739420684419215</v>
      </c>
      <c r="Z98" s="18" t="str">
        <f t="shared" si="34"/>
        <v>HB</v>
      </c>
      <c r="AA98" s="19">
        <f t="shared" si="35"/>
        <v>4.4671799393069733</v>
      </c>
    </row>
    <row r="99" spans="1:27" x14ac:dyDescent="0.35">
      <c r="A99">
        <f>[1]Gründungen_Schließungen!A171</f>
        <v>2023</v>
      </c>
      <c r="B99" s="3">
        <f>[1]Gründungen_Schließungen!B171</f>
        <v>0.91567758400384369</v>
      </c>
      <c r="C99" s="3">
        <f>[1]Gründungen_Schließungen!C171</f>
        <v>0.54044152365825437</v>
      </c>
      <c r="D99" s="3">
        <f>[1]Gründungen_Schließungen!D171</f>
        <v>0.62253690706706566</v>
      </c>
      <c r="E99" s="3">
        <f>[1]Gründungen_Schließungen!E171</f>
        <v>0.35420819954121208</v>
      </c>
      <c r="F99" s="3">
        <f>[1]Gründungen_Schließungen!F171</f>
        <v>-3.0652306628646455E-2</v>
      </c>
      <c r="G99" s="3">
        <f>[1]Gründungen_Schließungen!G171</f>
        <v>3.7469346255392115</v>
      </c>
      <c r="H99" s="14">
        <f>[1]Gründungen_Schließungen!H171</f>
        <v>1.3162289177069868</v>
      </c>
      <c r="I99" s="3">
        <f>[1]Gründungen_Schließungen!I171</f>
        <v>0.51598047165673744</v>
      </c>
      <c r="J99" s="3">
        <f>[1]Gründungen_Schließungen!J171</f>
        <v>2.4339244143799994</v>
      </c>
      <c r="K99" s="3">
        <f>[1]Gründungen_Schließungen!K171</f>
        <v>2.3590737308957643</v>
      </c>
      <c r="L99" s="3">
        <f>[1]Gründungen_Schließungen!L171</f>
        <v>2.5380237258251217</v>
      </c>
      <c r="M99" s="3">
        <f>[1]Gründungen_Schließungen!M171</f>
        <v>1.994392370543562</v>
      </c>
      <c r="N99" s="3">
        <f>[1]Gründungen_Schließungen!N171</f>
        <v>4.1323398539365792</v>
      </c>
      <c r="O99" s="3">
        <f>[1]Gründungen_Schließungen!O171</f>
        <v>5.6705061346523467</v>
      </c>
      <c r="P99" s="3">
        <f>[1]Gründungen_Schließungen!P171</f>
        <v>1.3132266538674162</v>
      </c>
      <c r="Q99" s="3">
        <f>[1]Gründungen_Schließungen!Q171</f>
        <v>2.9613439464576676</v>
      </c>
      <c r="R99" s="3">
        <f>[1]Gründungen_Schließungen!R171</f>
        <v>2.4363569111327497</v>
      </c>
      <c r="S99" s="3">
        <f>[1]Gründungen_Schließungen!S171</f>
        <v>1.5731008451224453</v>
      </c>
      <c r="T99" s="3">
        <f>[1]Gründungen_Schließungen!T171</f>
        <v>1.1376515984429454</v>
      </c>
      <c r="U99" s="3">
        <f>[1]Gründungen_Schließungen!U171</f>
        <v>2.3472401220798709</v>
      </c>
      <c r="V99" s="3">
        <f>[1]Gründungen_Schließungen!V171</f>
        <v>2.1639585769811815</v>
      </c>
      <c r="X99" s="18" t="str">
        <f t="shared" si="32"/>
        <v>SL</v>
      </c>
      <c r="Y99" s="9">
        <f t="shared" si="33"/>
        <v>1.1376515984429454</v>
      </c>
      <c r="Z99" s="18" t="str">
        <f t="shared" si="34"/>
        <v>HH</v>
      </c>
      <c r="AA99" s="19">
        <f t="shared" si="35"/>
        <v>5.6705061346523467</v>
      </c>
    </row>
    <row r="100" spans="1:27" x14ac:dyDescent="0.35">
      <c r="A100">
        <f>A99+1</f>
        <v>2024</v>
      </c>
      <c r="B100" s="3">
        <f>[1]Gründungen_Schließungen!B172</f>
        <v>1.1223313144430886</v>
      </c>
      <c r="C100" s="3">
        <f>[1]Gründungen_Schließungen!C172</f>
        <v>0.29762674273960249</v>
      </c>
      <c r="D100" s="3">
        <f>[1]Gründungen_Schließungen!D172</f>
        <v>0.64504020078668034</v>
      </c>
      <c r="E100" s="3">
        <f>[1]Gründungen_Schließungen!E172</f>
        <v>0.79676063288956533</v>
      </c>
      <c r="F100" s="3">
        <f>[1]Gründungen_Schließungen!F172</f>
        <v>-0.41239651882237116</v>
      </c>
      <c r="G100" s="3">
        <f>[1]Gründungen_Schließungen!G172</f>
        <v>4.4159895257540178</v>
      </c>
      <c r="H100" s="14">
        <f>[1]Gründungen_Schließungen!H172</f>
        <v>1.5159905965811433</v>
      </c>
      <c r="I100" s="3">
        <f>[1]Gründungen_Schließungen!I172</f>
        <v>0.547552424651503</v>
      </c>
      <c r="J100" s="3">
        <f>[1]Gründungen_Schließungen!J172</f>
        <v>2.0700170643009659</v>
      </c>
      <c r="K100" s="3">
        <f>[1]Gründungen_Schließungen!K172</f>
        <v>1.9351495631048825</v>
      </c>
      <c r="L100" s="3">
        <f>[1]Gründungen_Schließungen!L172</f>
        <v>2.0766326031318694</v>
      </c>
      <c r="M100" s="3">
        <f>[1]Gründungen_Schließungen!M172</f>
        <v>1.93115663283894</v>
      </c>
      <c r="N100" s="3">
        <f>[1]Gründungen_Schließungen!N172</f>
        <v>2.5852429867271867</v>
      </c>
      <c r="O100" s="3">
        <f>[1]Gründungen_Schließungen!O172</f>
        <v>5.1097346251125018</v>
      </c>
      <c r="P100" s="3">
        <f>[1]Gründungen_Schließungen!P172</f>
        <v>0.94872719135211048</v>
      </c>
      <c r="Q100" s="3">
        <f>[1]Gründungen_Schließungen!Q172</f>
        <v>2.5093437067195947</v>
      </c>
      <c r="R100" s="3">
        <f>[1]Gründungen_Schließungen!R172</f>
        <v>1.9032197650507368</v>
      </c>
      <c r="S100" s="3">
        <f>[1]Gründungen_Schließungen!S172</f>
        <v>1.0506415022511075</v>
      </c>
      <c r="T100" s="3">
        <f>[1]Gründungen_Schließungen!T172</f>
        <v>0.88381437842670774</v>
      </c>
      <c r="U100" s="3">
        <f>[1]Gründungen_Schließungen!U172</f>
        <v>1.4602519592005954</v>
      </c>
      <c r="V100" s="3">
        <f>[1]Gründungen_Schließungen!V172</f>
        <v>1.8568699399193787</v>
      </c>
      <c r="X100" s="18" t="str">
        <f t="shared" si="32"/>
        <v>SL</v>
      </c>
      <c r="Y100" s="9">
        <f t="shared" ref="Y100" si="36">MIN(L100:U100)</f>
        <v>0.88381437842670774</v>
      </c>
      <c r="Z100" s="18" t="str">
        <f t="shared" si="34"/>
        <v>HH</v>
      </c>
      <c r="AA100" s="19">
        <f t="shared" ref="AA100" si="37">MAX(L100:U100)</f>
        <v>5.1097346251125018</v>
      </c>
    </row>
    <row r="101" spans="1:27" x14ac:dyDescent="0.35">
      <c r="A101">
        <f>A100+1</f>
        <v>2025</v>
      </c>
      <c r="B101" s="3"/>
      <c r="C101" s="3"/>
      <c r="D101" s="3"/>
      <c r="E101" s="3"/>
      <c r="F101" s="3"/>
      <c r="G101" s="3"/>
      <c r="H101" s="14"/>
      <c r="I101" s="3"/>
      <c r="J101" s="3"/>
      <c r="K101" s="3"/>
      <c r="L101" s="3"/>
      <c r="M101" s="3"/>
      <c r="N101" s="3"/>
      <c r="O101" s="3"/>
      <c r="P101" s="3"/>
      <c r="Q101" s="3"/>
      <c r="R101" s="3"/>
      <c r="S101" s="3"/>
      <c r="T101" s="3"/>
      <c r="U101" s="3"/>
      <c r="V101" s="3"/>
      <c r="X101" s="18"/>
      <c r="Y101" s="9"/>
      <c r="Z101" s="18"/>
      <c r="AA101" s="19"/>
    </row>
    <row r="102" spans="1:27" x14ac:dyDescent="0.35">
      <c r="B102" s="3"/>
      <c r="C102" s="3"/>
      <c r="D102" s="3"/>
      <c r="E102" s="3"/>
      <c r="F102" s="3"/>
      <c r="G102" s="3"/>
      <c r="H102" s="14"/>
      <c r="I102" s="3"/>
      <c r="J102" s="3"/>
      <c r="K102" s="3"/>
      <c r="L102" s="3"/>
      <c r="M102" s="3"/>
      <c r="N102" s="3"/>
      <c r="O102" s="3"/>
      <c r="P102" s="3"/>
      <c r="Q102" s="3"/>
      <c r="R102" s="3"/>
      <c r="S102" s="3"/>
      <c r="T102" s="3"/>
      <c r="U102" s="3"/>
      <c r="V102" s="3"/>
      <c r="X102" s="11"/>
      <c r="Y102" s="9"/>
      <c r="Z102" s="11"/>
      <c r="AA102" s="11"/>
    </row>
    <row r="103" spans="1:27" x14ac:dyDescent="0.35">
      <c r="A103" s="4" t="s">
        <v>801</v>
      </c>
      <c r="B103" s="3"/>
      <c r="C103" s="3"/>
      <c r="D103" s="3"/>
      <c r="E103" s="3"/>
      <c r="F103" s="3"/>
      <c r="G103" s="3"/>
      <c r="H103" s="14"/>
      <c r="I103" s="3"/>
      <c r="J103" s="3"/>
      <c r="K103" s="3"/>
      <c r="L103" s="3"/>
      <c r="M103" s="3"/>
      <c r="N103" s="3"/>
      <c r="O103" s="3"/>
      <c r="P103" s="3"/>
      <c r="Q103" s="3"/>
      <c r="R103" s="3"/>
      <c r="S103" s="3"/>
      <c r="T103" s="3"/>
      <c r="U103" s="3"/>
      <c r="V103" s="3"/>
      <c r="X103" s="11"/>
      <c r="Y103" s="9"/>
      <c r="Z103" s="11"/>
      <c r="AA103" s="11"/>
    </row>
    <row r="104" spans="1:27" x14ac:dyDescent="0.35">
      <c r="A104">
        <f>[1]Gründungen_Schließungen!A191</f>
        <v>2019</v>
      </c>
      <c r="B104" s="3">
        <f>[1]Gründungen_Schließungen!B191</f>
        <v>-7.8084331077563768E-2</v>
      </c>
      <c r="C104" s="3">
        <f>[1]Gründungen_Schließungen!C191</f>
        <v>-0.53826881112098934</v>
      </c>
      <c r="D104" s="3">
        <f>[1]Gründungen_Schließungen!D191</f>
        <v>-0.37895580670824658</v>
      </c>
      <c r="E104" s="3">
        <f>[1]Gründungen_Schließungen!E191</f>
        <v>-1.7935269980162503</v>
      </c>
      <c r="F104" s="3">
        <f>[1]Gründungen_Schließungen!F191</f>
        <v>-1.4179833949937515</v>
      </c>
      <c r="G104" s="3">
        <f>[1]Gründungen_Schließungen!G191</f>
        <v>3.1461453935573416</v>
      </c>
      <c r="H104" s="14">
        <f>[1]Gründungen_Schließungen!H191</f>
        <v>0.37002375424342582</v>
      </c>
      <c r="I104" s="3">
        <f>[1]Gründungen_Schließungen!I191</f>
        <v>-0.72810536626757094</v>
      </c>
      <c r="J104" s="3">
        <f>[1]Gründungen_Schließungen!J191</f>
        <v>1.9849205421068363</v>
      </c>
      <c r="K104" s="3">
        <f>[1]Gründungen_Schließungen!K191</f>
        <v>1.9084475612319129</v>
      </c>
      <c r="L104" s="3">
        <f>[1]Gründungen_Schließungen!L191</f>
        <v>2.1697424281806592</v>
      </c>
      <c r="M104" s="3">
        <f>[1]Gründungen_Schließungen!M191</f>
        <v>2.0431798026782326</v>
      </c>
      <c r="N104" s="3">
        <f>[1]Gründungen_Schließungen!N191</f>
        <v>3.9487726787620065</v>
      </c>
      <c r="O104" s="3">
        <f>[1]Gründungen_Schließungen!O191</f>
        <v>3.8406474888808293</v>
      </c>
      <c r="P104" s="3">
        <f>[1]Gründungen_Schließungen!P191</f>
        <v>0.74315487191151797</v>
      </c>
      <c r="Q104" s="3">
        <f>[1]Gründungen_Schließungen!Q191</f>
        <v>2.9167710951100392</v>
      </c>
      <c r="R104" s="3">
        <f>[1]Gründungen_Schließungen!R191</f>
        <v>1.5814132981123052</v>
      </c>
      <c r="S104" s="3">
        <f>[1]Gründungen_Schließungen!S191</f>
        <v>1.0105891636946454</v>
      </c>
      <c r="T104" s="3">
        <f>[1]Gründungen_Schließungen!T191</f>
        <v>0.80411216855819623</v>
      </c>
      <c r="U104" s="3">
        <f>[1]Gründungen_Schließungen!U191</f>
        <v>1.8410760278546219</v>
      </c>
      <c r="V104" s="3">
        <f>[1]Gründungen_Schließungen!V191</f>
        <v>1.6183987567982328</v>
      </c>
      <c r="X104" s="18" t="str">
        <f>HLOOKUP(Y104,$L104:$U272,ROW(L$238)-ROW(X104)+1,0)</f>
        <v>HE</v>
      </c>
      <c r="Y104" s="9">
        <f t="shared" ref="Y104:Y109" si="38">MIN(L104:U104)</f>
        <v>0.74315487191151797</v>
      </c>
      <c r="Z104" s="18" t="str">
        <f>HLOOKUP(AA104,$L104:$U272,ROW(N$238)-ROW(Z104)+1,0)</f>
        <v>HB</v>
      </c>
      <c r="AA104" s="19">
        <f t="shared" ref="AA104:AA109" si="39">MAX(L104:U104)</f>
        <v>3.9487726787620065</v>
      </c>
    </row>
    <row r="105" spans="1:27" x14ac:dyDescent="0.35">
      <c r="A105">
        <f>[1]Gründungen_Schließungen!A192</f>
        <v>2020</v>
      </c>
      <c r="B105" s="3">
        <f>[1]Gründungen_Schließungen!B192</f>
        <v>0.88026691287560843</v>
      </c>
      <c r="C105" s="3">
        <f>[1]Gründungen_Schließungen!C192</f>
        <v>0.20033615728086113</v>
      </c>
      <c r="D105" s="3">
        <f>[1]Gründungen_Schließungen!D192</f>
        <v>0.82664284015452949</v>
      </c>
      <c r="E105" s="3">
        <f>[1]Gründungen_Schließungen!E192</f>
        <v>-1.1034165684894113</v>
      </c>
      <c r="F105" s="3">
        <f>[1]Gründungen_Schließungen!F192</f>
        <v>-0.13497398802269658</v>
      </c>
      <c r="G105" s="3">
        <f>[1]Gründungen_Schließungen!G192</f>
        <v>5.970325941125405</v>
      </c>
      <c r="H105" s="14">
        <f>[1]Gründungen_Schließungen!H192</f>
        <v>1.8896237337878246</v>
      </c>
      <c r="I105" s="3">
        <f>[1]Gründungen_Schließungen!I192</f>
        <v>0.30107857229067692</v>
      </c>
      <c r="J105" s="3">
        <f>[1]Gründungen_Schließungen!J192</f>
        <v>3.923891564184717</v>
      </c>
      <c r="K105" s="3">
        <f>[1]Gründungen_Schließungen!K192</f>
        <v>3.7914728246715117</v>
      </c>
      <c r="L105" s="3">
        <f>[1]Gründungen_Schließungen!L192</f>
        <v>4.3558901404266104</v>
      </c>
      <c r="M105" s="3">
        <f>[1]Gründungen_Schließungen!M192</f>
        <v>3.7668008733449514</v>
      </c>
      <c r="N105" s="3">
        <f>[1]Gründungen_Schließungen!N192</f>
        <v>5.4273569151358743</v>
      </c>
      <c r="O105" s="3">
        <f>[1]Gründungen_Schließungen!O192</f>
        <v>5.531815552014292</v>
      </c>
      <c r="P105" s="3">
        <f>[1]Gründungen_Schließungen!P192</f>
        <v>2.5414892856201843</v>
      </c>
      <c r="Q105" s="3">
        <f>[1]Gründungen_Schließungen!Q192</f>
        <v>4.88686271444206</v>
      </c>
      <c r="R105" s="3">
        <f>[1]Gründungen_Schließungen!R192</f>
        <v>3.5934892853631459</v>
      </c>
      <c r="S105" s="3">
        <f>[1]Gründungen_Schließungen!S192</f>
        <v>2.6858031490960927</v>
      </c>
      <c r="T105" s="3">
        <f>[1]Gründungen_Schließungen!T192</f>
        <v>3.3520609367403162</v>
      </c>
      <c r="U105" s="3">
        <f>[1]Gründungen_Schließungen!U192</f>
        <v>2.8840765183642403</v>
      </c>
      <c r="V105" s="3">
        <f>[1]Gründungen_Schließungen!V192</f>
        <v>3.4346762251810077</v>
      </c>
      <c r="X105" s="18" t="str">
        <f>HLOOKUP(Y105,$L105:$U273,ROW(L$238)-ROW(X105)+1,0)</f>
        <v>HE</v>
      </c>
      <c r="Y105" s="9">
        <f t="shared" si="38"/>
        <v>2.5414892856201843</v>
      </c>
      <c r="Z105" s="18" t="str">
        <f>HLOOKUP(AA105,$L105:$U273,ROW(N$238)-ROW(Z105)+1,0)</f>
        <v>HH</v>
      </c>
      <c r="AA105" s="19">
        <f t="shared" si="39"/>
        <v>5.531815552014292</v>
      </c>
    </row>
    <row r="106" spans="1:27" x14ac:dyDescent="0.35">
      <c r="A106">
        <f>[1]Gründungen_Schließungen!A193</f>
        <v>2021</v>
      </c>
      <c r="B106" s="3">
        <f>[1]Gründungen_Schließungen!B193</f>
        <v>1.8796597710805421</v>
      </c>
      <c r="C106" s="3">
        <f>[1]Gründungen_Schließungen!C193</f>
        <v>1.1355874316939891</v>
      </c>
      <c r="D106" s="3">
        <f>[1]Gründungen_Schließungen!D193</f>
        <v>2.1527651505312102</v>
      </c>
      <c r="E106" s="3">
        <f>[1]Gründungen_Schließungen!E193</f>
        <v>0.67058567385151313</v>
      </c>
      <c r="F106" s="3">
        <f>[1]Gründungen_Schließungen!F193</f>
        <v>0.38339081984611306</v>
      </c>
      <c r="G106" s="3">
        <f>[1]Gründungen_Schließungen!G193</f>
        <v>6.6333272006556392</v>
      </c>
      <c r="H106" s="14">
        <f>[1]Gründungen_Schließungen!H193</f>
        <v>2.9170757974090149</v>
      </c>
      <c r="I106" s="3">
        <f>[1]Gründungen_Schließungen!I193</f>
        <v>1.4425299688310882</v>
      </c>
      <c r="J106" s="3">
        <f>[1]Gründungen_Schließungen!J193</f>
        <v>5.3246540674615668</v>
      </c>
      <c r="K106" s="3">
        <f>[1]Gründungen_Schließungen!K193</f>
        <v>5.2395838920531563</v>
      </c>
      <c r="L106" s="3">
        <f>[1]Gründungen_Schließungen!L193</f>
        <v>6.0883599480389972</v>
      </c>
      <c r="M106" s="3">
        <f>[1]Gründungen_Schließungen!M193</f>
        <v>5.0904513210718259</v>
      </c>
      <c r="N106" s="3">
        <f>[1]Gründungen_Schließungen!N193</f>
        <v>6.6909509202453989</v>
      </c>
      <c r="O106" s="3">
        <f>[1]Gründungen_Schließungen!O193</f>
        <v>7.0675137550536515</v>
      </c>
      <c r="P106" s="3">
        <f>[1]Gründungen_Schließungen!P193</f>
        <v>4.0348469165804115</v>
      </c>
      <c r="Q106" s="3">
        <f>[1]Gründungen_Schließungen!Q193</f>
        <v>6.7153779120022294</v>
      </c>
      <c r="R106" s="3">
        <f>[1]Gründungen_Schließungen!R193</f>
        <v>4.8663319349131653</v>
      </c>
      <c r="S106" s="3">
        <f>[1]Gründungen_Schließungen!S193</f>
        <v>3.8591888050727019</v>
      </c>
      <c r="T106" s="3">
        <f>[1]Gründungen_Schließungen!T193</f>
        <v>3.6811641242020987</v>
      </c>
      <c r="U106" s="3">
        <f>[1]Gründungen_Schließungen!U193</f>
        <v>4.5992170133704917</v>
      </c>
      <c r="V106" s="3">
        <f>[1]Gründungen_Schließungen!V193</f>
        <v>4.807084310514866</v>
      </c>
      <c r="X106" s="18" t="str">
        <f>HLOOKUP(Y106,$L106:$U274,ROW(L$238)-ROW(X106)+1,0)</f>
        <v>SL</v>
      </c>
      <c r="Y106" s="9">
        <f t="shared" si="38"/>
        <v>3.6811641242020987</v>
      </c>
      <c r="Z106" s="18" t="str">
        <f>HLOOKUP(AA106,$L106:$U274,ROW(N$238)-ROW(Z106)+1,0)</f>
        <v>HH</v>
      </c>
      <c r="AA106" s="19">
        <f t="shared" si="39"/>
        <v>7.0675137550536515</v>
      </c>
    </row>
    <row r="107" spans="1:27" x14ac:dyDescent="0.35">
      <c r="A107">
        <f>[1]Gründungen_Schließungen!A194</f>
        <v>2022</v>
      </c>
      <c r="B107" s="3">
        <f>[1]Gründungen_Schließungen!B194</f>
        <v>1.3760750586395623</v>
      </c>
      <c r="C107" s="3">
        <f>[1]Gründungen_Schließungen!C194</f>
        <v>0.9215492909851396</v>
      </c>
      <c r="D107" s="3">
        <f>[1]Gründungen_Schließungen!D194</f>
        <v>1.3987410686098278</v>
      </c>
      <c r="E107" s="3">
        <f>[1]Gründungen_Schließungen!E194</f>
        <v>0.15048037967357333</v>
      </c>
      <c r="F107" s="3">
        <f>[1]Gründungen_Schließungen!F194</f>
        <v>-0.15987849234581716</v>
      </c>
      <c r="G107" s="3">
        <f>[1]Gründungen_Schließungen!G194</f>
        <v>4.5994750599116401</v>
      </c>
      <c r="H107" s="14">
        <f>[1]Gründungen_Schließungen!H194</f>
        <v>1.9558404111950356</v>
      </c>
      <c r="I107" s="3">
        <f>[1]Gründungen_Schließungen!I194</f>
        <v>0.88456990348344811</v>
      </c>
      <c r="J107" s="3">
        <f>[1]Gründungen_Schließungen!J194</f>
        <v>3.4019385119336518</v>
      </c>
      <c r="K107" s="3">
        <f>[1]Gründungen_Schließungen!K194</f>
        <v>3.3231593750916049</v>
      </c>
      <c r="L107" s="3">
        <f>[1]Gründungen_Schließungen!L194</f>
        <v>4.1425348160984683</v>
      </c>
      <c r="M107" s="3">
        <f>[1]Gründungen_Schließungen!M194</f>
        <v>3.1686089203264469</v>
      </c>
      <c r="N107" s="3">
        <f>[1]Gründungen_Schließungen!N194</f>
        <v>7.1209448577344885</v>
      </c>
      <c r="O107" s="3">
        <f>[1]Gründungen_Schließungen!O194</f>
        <v>4.4865934639997587</v>
      </c>
      <c r="P107" s="3">
        <f>[1]Gründungen_Schließungen!P194</f>
        <v>2.0149267483645072</v>
      </c>
      <c r="Q107" s="3">
        <f>[1]Gründungen_Schließungen!Q194</f>
        <v>5.1636646167400269</v>
      </c>
      <c r="R107" s="3">
        <f>[1]Gründungen_Schließungen!R194</f>
        <v>2.7249434984000538</v>
      </c>
      <c r="S107" s="3">
        <f>[1]Gründungen_Schließungen!S194</f>
        <v>2.4394875430423331</v>
      </c>
      <c r="T107" s="3">
        <f>[1]Gründungen_Schließungen!T194</f>
        <v>2.3256435617097488</v>
      </c>
      <c r="U107" s="3">
        <f>[1]Gründungen_Schließungen!U194</f>
        <v>2.7685902815487653</v>
      </c>
      <c r="V107" s="3">
        <f>[1]Gründungen_Schließungen!V194</f>
        <v>3.0691798928708032</v>
      </c>
      <c r="X107" s="18" t="str">
        <f>HLOOKUP(Y107,$L107:$U275,ROW(L$238)-ROW(X107)+1,0)</f>
        <v>HE</v>
      </c>
      <c r="Y107" s="9">
        <f t="shared" si="38"/>
        <v>2.0149267483645072</v>
      </c>
      <c r="Z107" s="18" t="str">
        <f>HLOOKUP(AA107,$L107:$U275,ROW(N$238)-ROW(Z107)+1,0)</f>
        <v>HB</v>
      </c>
      <c r="AA107" s="19">
        <f t="shared" si="39"/>
        <v>7.1209448577344885</v>
      </c>
    </row>
    <row r="108" spans="1:27" x14ac:dyDescent="0.35">
      <c r="A108">
        <f>[1]Gründungen_Schließungen!A195</f>
        <v>2023</v>
      </c>
      <c r="B108" s="3">
        <f>[1]Gründungen_Schließungen!B195</f>
        <v>1.3615796394661366</v>
      </c>
      <c r="C108" s="3">
        <f>[1]Gründungen_Schließungen!C195</f>
        <v>0.80859321803077766</v>
      </c>
      <c r="D108" s="3">
        <f>[1]Gründungen_Schließungen!D195</f>
        <v>0.90071476074562395</v>
      </c>
      <c r="E108" s="3">
        <f>[1]Gründungen_Schließungen!E195</f>
        <v>0.61269337679915004</v>
      </c>
      <c r="F108" s="3">
        <f>[1]Gründungen_Schließungen!F195</f>
        <v>-4.8077565138423324E-2</v>
      </c>
      <c r="G108" s="3">
        <f>[1]Gründungen_Schließungen!G195</f>
        <v>4.5791083212618702</v>
      </c>
      <c r="H108" s="14">
        <f>[1]Gründungen_Schließungen!H195</f>
        <v>1.8908685342605696</v>
      </c>
      <c r="I108" s="3">
        <f>[1]Gründungen_Schließungen!I195</f>
        <v>0.78670404061772803</v>
      </c>
      <c r="J108" s="3">
        <f>[1]Gründungen_Schließungen!J195</f>
        <v>3.4082793623343322</v>
      </c>
      <c r="K108" s="3">
        <f>[1]Gründungen_Schließungen!K195</f>
        <v>3.3311588077474363</v>
      </c>
      <c r="L108" s="3">
        <f>[1]Gründungen_Schließungen!L195</f>
        <v>3.6399772246274829</v>
      </c>
      <c r="M108" s="3">
        <f>[1]Gründungen_Schließungen!M195</f>
        <v>2.5003294921692016</v>
      </c>
      <c r="N108" s="3">
        <f>[1]Gründungen_Schließungen!N195</f>
        <v>6.655650770472274</v>
      </c>
      <c r="O108" s="3">
        <f>[1]Gründungen_Schließungen!O195</f>
        <v>6.4797685586082023</v>
      </c>
      <c r="P108" s="3">
        <f>[1]Gründungen_Schließungen!P195</f>
        <v>1.7959180683349938</v>
      </c>
      <c r="Q108" s="3">
        <f>[1]Gründungen_Schließungen!Q195</f>
        <v>4.7440973246694433</v>
      </c>
      <c r="R108" s="3">
        <f>[1]Gründungen_Schließungen!R195</f>
        <v>3.5995345095903741</v>
      </c>
      <c r="S108" s="3">
        <f>[1]Gründungen_Schließungen!S195</f>
        <v>2.385542319985432</v>
      </c>
      <c r="T108" s="3">
        <f>[1]Gründungen_Schließungen!T195</f>
        <v>1.7935539136952565</v>
      </c>
      <c r="U108" s="3">
        <f>[1]Gründungen_Schließungen!U195</f>
        <v>3.2832867212927073</v>
      </c>
      <c r="V108" s="3">
        <f>[1]Gründungen_Schließungen!V195</f>
        <v>3.0654326701668455</v>
      </c>
      <c r="X108" s="18" t="str">
        <f>HLOOKUP(Y108,$L108:$U276,ROW(L$238)-ROW(X108)+1,0)</f>
        <v>SL</v>
      </c>
      <c r="Y108" s="9">
        <f t="shared" si="38"/>
        <v>1.7935539136952565</v>
      </c>
      <c r="Z108" s="18" t="str">
        <f>HLOOKUP(AA108,$L108:$U276,ROW(N$238)-ROW(Z108)+1,0)</f>
        <v>HB</v>
      </c>
      <c r="AA108" s="19">
        <f t="shared" si="39"/>
        <v>6.655650770472274</v>
      </c>
    </row>
    <row r="109" spans="1:27" x14ac:dyDescent="0.35">
      <c r="A109">
        <f>A108+1</f>
        <v>2024</v>
      </c>
      <c r="B109" s="3">
        <f>[1]Gründungen_Schließungen!B196</f>
        <v>1.6484419962180383</v>
      </c>
      <c r="C109" s="3">
        <f>[1]Gründungen_Schließungen!C196</f>
        <v>0.43812165911090056</v>
      </c>
      <c r="D109" s="3">
        <f>[1]Gründungen_Schließungen!D196</f>
        <v>0.92828962636342538</v>
      </c>
      <c r="E109" s="3">
        <f>[1]Gründungen_Schließungen!E196</f>
        <v>1.3613142923487751</v>
      </c>
      <c r="F109" s="3">
        <f>[1]Gründungen_Schließungen!F196</f>
        <v>-0.63920359768872514</v>
      </c>
      <c r="G109" s="3">
        <f>[1]Gründungen_Schließungen!G196</f>
        <v>5.3655591683701029</v>
      </c>
      <c r="H109" s="14">
        <f>[1]Gründungen_Schließungen!H196</f>
        <v>2.1567199973921909</v>
      </c>
      <c r="I109" s="3">
        <f>[1]Gründungen_Schließungen!I196</f>
        <v>0.82611416713330477</v>
      </c>
      <c r="J109" s="3">
        <f>[1]Gründungen_Schließungen!J196</f>
        <v>2.828705382583018</v>
      </c>
      <c r="K109" s="3">
        <f>[1]Gründungen_Schließungen!K196</f>
        <v>2.6634975441829796</v>
      </c>
      <c r="L109" s="3">
        <f>[1]Gründungen_Schließungen!L196</f>
        <v>2.8927787099510835</v>
      </c>
      <c r="M109" s="3">
        <f>[1]Gründungen_Schließungen!M196</f>
        <v>2.3565388625043435</v>
      </c>
      <c r="N109" s="3">
        <f>[1]Gründungen_Schließungen!N196</f>
        <v>4.1336116910229652</v>
      </c>
      <c r="O109" s="3">
        <f>[1]Gründungen_Schließungen!O196</f>
        <v>5.8269065981148245</v>
      </c>
      <c r="P109" s="3">
        <f>[1]Gründungen_Schließungen!P196</f>
        <v>1.2658408902365763</v>
      </c>
      <c r="Q109" s="3">
        <f>[1]Gründungen_Schließungen!Q196</f>
        <v>3.8990779748829945</v>
      </c>
      <c r="R109" s="3">
        <f>[1]Gründungen_Schließungen!R196</f>
        <v>2.7405584829832574</v>
      </c>
      <c r="S109" s="3">
        <f>[1]Gründungen_Schließungen!S196</f>
        <v>1.5471236230110159</v>
      </c>
      <c r="T109" s="3">
        <f>[1]Gründungen_Schließungen!T196</f>
        <v>1.370263164883023</v>
      </c>
      <c r="U109" s="3">
        <f>[1]Gründungen_Schließungen!U196</f>
        <v>2.0188718876734906</v>
      </c>
      <c r="V109" s="3">
        <f>[1]Gründungen_Schließungen!V196</f>
        <v>2.5713733452036123</v>
      </c>
      <c r="X109" s="18" t="str">
        <f>HLOOKUP(Y109,$L109:$U279,ROW(L$238)-ROW(X109)+1,0)</f>
        <v>HE</v>
      </c>
      <c r="Y109" s="9">
        <f t="shared" si="38"/>
        <v>1.2658408902365763</v>
      </c>
      <c r="Z109" s="18" t="str">
        <f>HLOOKUP(AA109,$L109:$U279,ROW(N$238)-ROW(Z109)+1,0)</f>
        <v>HH</v>
      </c>
      <c r="AA109" s="19">
        <f t="shared" si="39"/>
        <v>5.8269065981148245</v>
      </c>
    </row>
    <row r="110" spans="1:27" x14ac:dyDescent="0.35">
      <c r="A110">
        <f>A109+1</f>
        <v>2025</v>
      </c>
      <c r="B110" s="3"/>
      <c r="C110" s="3"/>
      <c r="D110" s="3"/>
      <c r="E110" s="3"/>
      <c r="F110" s="3"/>
      <c r="G110" s="3"/>
      <c r="H110" s="14"/>
      <c r="I110" s="3"/>
      <c r="J110" s="3"/>
      <c r="K110" s="3"/>
      <c r="L110" s="3"/>
      <c r="M110" s="3"/>
      <c r="N110" s="3"/>
      <c r="O110" s="3"/>
      <c r="P110" s="3"/>
      <c r="Q110" s="3"/>
      <c r="R110" s="3"/>
      <c r="S110" s="3"/>
      <c r="T110" s="3"/>
      <c r="U110" s="3"/>
      <c r="V110" s="3"/>
      <c r="X110" s="18"/>
      <c r="Y110" s="9"/>
      <c r="Z110" s="18"/>
      <c r="AA110" s="19"/>
    </row>
    <row r="111" spans="1:27" x14ac:dyDescent="0.35">
      <c r="B111" s="3"/>
      <c r="C111" s="3"/>
      <c r="D111" s="3"/>
      <c r="E111" s="3"/>
      <c r="F111" s="3"/>
      <c r="G111" s="3"/>
      <c r="H111" s="14"/>
      <c r="I111" s="3"/>
      <c r="J111" s="3"/>
      <c r="K111" s="3"/>
      <c r="L111" s="3"/>
      <c r="M111" s="3"/>
      <c r="N111" s="3"/>
      <c r="O111" s="3"/>
      <c r="P111" s="3"/>
      <c r="Q111" s="3"/>
      <c r="R111" s="3"/>
      <c r="S111" s="3"/>
      <c r="T111" s="3"/>
      <c r="U111" s="3"/>
      <c r="V111" s="3"/>
      <c r="X111" s="11"/>
      <c r="Y111" s="9"/>
      <c r="Z111" s="11"/>
      <c r="AA111" s="11"/>
    </row>
    <row r="112" spans="1:27" x14ac:dyDescent="0.35">
      <c r="A112" s="4" t="s">
        <v>802</v>
      </c>
      <c r="B112" s="3"/>
      <c r="C112" s="3"/>
      <c r="D112" s="3"/>
      <c r="E112" s="3"/>
      <c r="F112" s="3"/>
      <c r="G112" s="3"/>
      <c r="H112" s="14"/>
      <c r="I112" s="3"/>
      <c r="J112" s="3"/>
      <c r="K112" s="3"/>
      <c r="L112" s="3"/>
      <c r="M112" s="3"/>
      <c r="N112" s="3"/>
      <c r="O112" s="3"/>
      <c r="P112" s="3"/>
      <c r="Q112" s="3"/>
      <c r="R112" s="3"/>
      <c r="S112" s="3"/>
      <c r="T112" s="3"/>
      <c r="U112" s="3"/>
      <c r="V112" s="3"/>
      <c r="X112" s="11"/>
      <c r="Y112" s="9"/>
      <c r="Z112" s="11"/>
      <c r="AA112" s="11"/>
    </row>
    <row r="113" spans="1:27" x14ac:dyDescent="0.35">
      <c r="A113">
        <f>[1]Gründungen_Schließungen!A92</f>
        <v>2019</v>
      </c>
      <c r="B113" s="3">
        <f>[1]Gründungen_Schließungen!Z92</f>
        <v>4.6033026124277434</v>
      </c>
      <c r="C113" s="3">
        <f>[1]Gründungen_Schließungen!AA92</f>
        <v>4.0256781304843132</v>
      </c>
      <c r="D113" s="3">
        <f>[1]Gründungen_Schließungen!AB92</f>
        <v>4.202681156955328</v>
      </c>
      <c r="E113" s="3">
        <f>[1]Gründungen_Schließungen!AC92</f>
        <v>3.1884121046824365</v>
      </c>
      <c r="F113" s="3">
        <f>[1]Gründungen_Schließungen!AD92</f>
        <v>2.962361190606607</v>
      </c>
      <c r="G113" s="3">
        <f>[1]Gründungen_Schließungen!AE92</f>
        <v>10.712785151410401</v>
      </c>
      <c r="H113" s="14">
        <f>[1]Gründungen_Schließungen!AF92</f>
        <v>5.506783149889185</v>
      </c>
      <c r="I113" s="3">
        <f>[1]Gründungen_Schließungen!AG92</f>
        <v>3.8713852777428959</v>
      </c>
      <c r="J113" s="3">
        <f>[1]Gründungen_Schließungen!AH92</f>
        <v>5.3218749057762684</v>
      </c>
      <c r="K113" s="3">
        <f>[1]Gründungen_Schließungen!AI92</f>
        <v>5.0211599591505047</v>
      </c>
      <c r="L113" s="3">
        <f>[1]Gründungen_Schließungen!AJ92</f>
        <v>3.9013280054469957</v>
      </c>
      <c r="M113" s="3">
        <f>[1]Gründungen_Schließungen!AK92</f>
        <v>4.3839928128853032</v>
      </c>
      <c r="N113" s="3">
        <f>[1]Gründungen_Schließungen!AL92</f>
        <v>5.7326087786988582</v>
      </c>
      <c r="O113" s="3">
        <f>[1]Gründungen_Schließungen!AM92</f>
        <v>8.6498819549667001</v>
      </c>
      <c r="P113" s="3">
        <f>[1]Gründungen_Schließungen!AN92</f>
        <v>6.6370929340228102</v>
      </c>
      <c r="Q113" s="3">
        <f>[1]Gründungen_Schließungen!AO92</f>
        <v>4.5588026677294868</v>
      </c>
      <c r="R113" s="3">
        <f>[1]Gründungen_Schließungen!AP92</f>
        <v>5.3296551066675804</v>
      </c>
      <c r="S113" s="3">
        <f>[1]Gründungen_Schließungen!AQ92</f>
        <v>5.4246189238152391</v>
      </c>
      <c r="T113" s="3">
        <f>[1]Gründungen_Schließungen!AR92</f>
        <v>4.2345934740190909</v>
      </c>
      <c r="U113" s="3">
        <f>[1]Gründungen_Schließungen!AS92</f>
        <v>5.2345256550837522</v>
      </c>
      <c r="V113" s="3">
        <f>[1]Gründungen_Schließungen!AT92</f>
        <v>5.1130410793004719</v>
      </c>
      <c r="X113" s="18" t="str">
        <f t="shared" ref="X113:X118" si="40">HLOOKUP(Y113,$L113:$U280,ROW(L$238)-ROW(X113)+1,0)</f>
        <v>BW</v>
      </c>
      <c r="Y113" s="9">
        <f t="shared" ref="Y113:Y118" si="41">MIN(L113:U113)</f>
        <v>3.9013280054469957</v>
      </c>
      <c r="Z113" s="18" t="str">
        <f t="shared" ref="Z113:Z118" si="42">HLOOKUP(AA113,$L113:$U280,ROW(N$238)-ROW(Z113)+1,0)</f>
        <v>HH</v>
      </c>
      <c r="AA113" s="19">
        <f t="shared" ref="AA113:AA118" si="43">MAX(L113:U113)</f>
        <v>8.6498819549667001</v>
      </c>
    </row>
    <row r="114" spans="1:27" x14ac:dyDescent="0.35">
      <c r="A114">
        <f>[1]Gründungen_Schließungen!A93</f>
        <v>2020</v>
      </c>
      <c r="B114" s="3">
        <f>[1]Gründungen_Schließungen!Z93</f>
        <v>4.1117889582796225</v>
      </c>
      <c r="C114" s="3">
        <f>[1]Gründungen_Schließungen!AA93</f>
        <v>3.5101406232648102</v>
      </c>
      <c r="D114" s="3">
        <f>[1]Gründungen_Schließungen!AB93</f>
        <v>3.7581570703850526</v>
      </c>
      <c r="E114" s="3">
        <f>[1]Gründungen_Schließungen!AC93</f>
        <v>2.6920584685552389</v>
      </c>
      <c r="F114" s="3">
        <f>[1]Gründungen_Schließungen!AD93</f>
        <v>2.5445207735810187</v>
      </c>
      <c r="G114" s="3">
        <f>[1]Gründungen_Schließungen!AE93</f>
        <v>9.9799855647601916</v>
      </c>
      <c r="H114" s="14">
        <f>[1]Gründungen_Schließungen!AF93</f>
        <v>4.9885882711287648</v>
      </c>
      <c r="I114" s="3">
        <f>[1]Gründungen_Schließungen!AG93</f>
        <v>3.4060145284373173</v>
      </c>
      <c r="J114" s="3">
        <f>[1]Gründungen_Schließungen!AH93</f>
        <v>4.6802846117670693</v>
      </c>
      <c r="K114" s="3">
        <f>[1]Gründungen_Schließungen!AI93</f>
        <v>4.3846122137193904</v>
      </c>
      <c r="L114" s="3">
        <f>[1]Gründungen_Schließungen!AJ93</f>
        <v>3.5359964468399836</v>
      </c>
      <c r="M114" s="3">
        <f>[1]Gründungen_Schließungen!AK93</f>
        <v>4.1707770945554747</v>
      </c>
      <c r="N114" s="3">
        <f>[1]Gründungen_Schließungen!AL93</f>
        <v>4.7586846593459207</v>
      </c>
      <c r="O114" s="3">
        <f>[1]Gründungen_Schließungen!AM93</f>
        <v>7.4336854413519253</v>
      </c>
      <c r="P114" s="3">
        <f>[1]Gründungen_Schließungen!AN93</f>
        <v>5.3875094944585111</v>
      </c>
      <c r="Q114" s="3">
        <f>[1]Gründungen_Schließungen!AO93</f>
        <v>4.2867874356850031</v>
      </c>
      <c r="R114" s="3">
        <f>[1]Gründungen_Schließungen!AP93</f>
        <v>4.5251170220374943</v>
      </c>
      <c r="S114" s="3">
        <f>[1]Gründungen_Schließungen!AQ93</f>
        <v>4.1346604510937306</v>
      </c>
      <c r="T114" s="3">
        <f>[1]Gründungen_Schließungen!AR93</f>
        <v>3.6213853396099531</v>
      </c>
      <c r="U114" s="3">
        <f>[1]Gründungen_Schließungen!AS93</f>
        <v>4.3710747084596537</v>
      </c>
      <c r="V114" s="3">
        <f>[1]Gründungen_Schließungen!AT93</f>
        <v>4.4982492090082209</v>
      </c>
      <c r="X114" s="18" t="str">
        <f t="shared" si="40"/>
        <v>BW</v>
      </c>
      <c r="Y114" s="9">
        <f t="shared" si="41"/>
        <v>3.5359964468399836</v>
      </c>
      <c r="Z114" s="18" t="str">
        <f t="shared" si="42"/>
        <v>HH</v>
      </c>
      <c r="AA114" s="19">
        <f t="shared" si="43"/>
        <v>7.4336854413519253</v>
      </c>
    </row>
    <row r="115" spans="1:27" x14ac:dyDescent="0.35">
      <c r="A115">
        <f>[1]Gründungen_Schließungen!A94</f>
        <v>2021</v>
      </c>
      <c r="B115" s="3">
        <f>[1]Gründungen_Schließungen!Z94</f>
        <v>4.0790808816073518</v>
      </c>
      <c r="C115" s="3">
        <f>[1]Gründungen_Schließungen!AA94</f>
        <v>3.5871225353370573</v>
      </c>
      <c r="D115" s="3">
        <f>[1]Gründungen_Schließungen!AB94</f>
        <v>3.6732097301095492</v>
      </c>
      <c r="E115" s="3">
        <f>[1]Gründungen_Schließungen!AC94</f>
        <v>2.8833286139713414</v>
      </c>
      <c r="F115" s="3">
        <f>[1]Gründungen_Schließungen!AD94</f>
        <v>2.6232293730608731</v>
      </c>
      <c r="G115" s="3">
        <f>[1]Gründungen_Schließungen!AE94</f>
        <v>10.076711218970566</v>
      </c>
      <c r="H115" s="14">
        <f>[1]Gründungen_Schließungen!AF94</f>
        <v>5.0386760012842311</v>
      </c>
      <c r="I115" s="3">
        <f>[1]Gründungen_Schließungen!AG94</f>
        <v>3.4301999771223777</v>
      </c>
      <c r="J115" s="3">
        <f>[1]Gründungen_Schließungen!AH94</f>
        <v>4.8114352668855318</v>
      </c>
      <c r="K115" s="3">
        <f>[1]Gründungen_Schließungen!AI94</f>
        <v>4.5175472170111206</v>
      </c>
      <c r="L115" s="3">
        <f>[1]Gründungen_Schließungen!AJ94</f>
        <v>3.6958204831881458</v>
      </c>
      <c r="M115" s="3">
        <f>[1]Gründungen_Schließungen!AK94</f>
        <v>4.1497135400711986</v>
      </c>
      <c r="N115" s="3">
        <f>[1]Gründungen_Schließungen!AL94</f>
        <v>5.2225476458241875</v>
      </c>
      <c r="O115" s="3">
        <f>[1]Gründungen_Schließungen!AM94</f>
        <v>8.0889251460659946</v>
      </c>
      <c r="P115" s="3">
        <f>[1]Gründungen_Schließungen!AN94</f>
        <v>5.5103020628982273</v>
      </c>
      <c r="Q115" s="3">
        <f>[1]Gründungen_Schließungen!AO94</f>
        <v>4.3183010215490309</v>
      </c>
      <c r="R115" s="3">
        <f>[1]Gründungen_Schließungen!AP94</f>
        <v>4.8070280690932243</v>
      </c>
      <c r="S115" s="3">
        <f>[1]Gründungen_Schließungen!AQ94</f>
        <v>4.0691793773057343</v>
      </c>
      <c r="T115" s="3">
        <f>[1]Gründungen_Schließungen!AR94</f>
        <v>3.5994426450993569</v>
      </c>
      <c r="U115" s="3">
        <f>[1]Gründungen_Schließungen!AS94</f>
        <v>4.3779713568581133</v>
      </c>
      <c r="V115" s="3">
        <f>[1]Gründungen_Schließungen!AT94</f>
        <v>4.6152153713518889</v>
      </c>
      <c r="X115" s="18" t="str">
        <f t="shared" si="40"/>
        <v>SL</v>
      </c>
      <c r="Y115" s="9">
        <f t="shared" si="41"/>
        <v>3.5994426450993569</v>
      </c>
      <c r="Z115" s="18" t="str">
        <f t="shared" si="42"/>
        <v>HH</v>
      </c>
      <c r="AA115" s="19">
        <f t="shared" si="43"/>
        <v>8.0889251460659946</v>
      </c>
    </row>
    <row r="116" spans="1:27" x14ac:dyDescent="0.35">
      <c r="A116">
        <f>[1]Gründungen_Schließungen!A95</f>
        <v>2022</v>
      </c>
      <c r="B116" s="3">
        <f>[1]Gründungen_Schließungen!Z95</f>
        <v>4.1450987159486044</v>
      </c>
      <c r="C116" s="3">
        <f>[1]Gründungen_Schließungen!AA95</f>
        <v>3.276172603404198</v>
      </c>
      <c r="D116" s="3">
        <f>[1]Gründungen_Schließungen!AB95</f>
        <v>3.511593319954128</v>
      </c>
      <c r="E116" s="3">
        <f>[1]Gründungen_Schließungen!AC95</f>
        <v>2.7408534398465725</v>
      </c>
      <c r="F116" s="3">
        <f>[1]Gründungen_Schließungen!AD95</f>
        <v>2.5190479630471643</v>
      </c>
      <c r="G116" s="3">
        <f>[1]Gründungen_Schließungen!AE95</f>
        <v>9.7321090591155617</v>
      </c>
      <c r="H116" s="14">
        <f>[1]Gründungen_Schließungen!AF95</f>
        <v>4.8818645278222625</v>
      </c>
      <c r="I116" s="3">
        <f>[1]Gründungen_Schließungen!AG95</f>
        <v>3.3109373336357786</v>
      </c>
      <c r="J116" s="3">
        <f>[1]Gründungen_Schließungen!AH95</f>
        <v>4.7550615249770027</v>
      </c>
      <c r="K116" s="3">
        <f>[1]Gründungen_Schließungen!AI95</f>
        <v>4.4746295988820464</v>
      </c>
      <c r="L116" s="3">
        <f>[1]Gründungen_Schließungen!AJ95</f>
        <v>3.6686428358414629</v>
      </c>
      <c r="M116" s="3">
        <f>[1]Gründungen_Schließungen!AK95</f>
        <v>3.897091445130302</v>
      </c>
      <c r="N116" s="3">
        <f>[1]Gründungen_Schließungen!AL95</f>
        <v>6.5696652742312036</v>
      </c>
      <c r="O116" s="3">
        <f>[1]Gründungen_Schließungen!AM95</f>
        <v>7.5231892016398616</v>
      </c>
      <c r="P116" s="3">
        <f>[1]Gründungen_Schließungen!AN95</f>
        <v>5.3401080207845508</v>
      </c>
      <c r="Q116" s="3">
        <f>[1]Gründungen_Schließungen!AO95</f>
        <v>4.5354999450881923</v>
      </c>
      <c r="R116" s="3">
        <f>[1]Gründungen_Schließungen!AP95</f>
        <v>4.6800872297948466</v>
      </c>
      <c r="S116" s="3">
        <f>[1]Gründungen_Schließungen!AQ95</f>
        <v>4.5848067714197089</v>
      </c>
      <c r="T116" s="3">
        <f>[1]Gründungen_Schließungen!AR95</f>
        <v>4.0669400007631866</v>
      </c>
      <c r="U116" s="3">
        <f>[1]Gründungen_Schließungen!AS95</f>
        <v>4.3683732131119397</v>
      </c>
      <c r="V116" s="3">
        <f>[1]Gründungen_Schließungen!AT95</f>
        <v>4.550862799615615</v>
      </c>
      <c r="X116" s="18" t="str">
        <f t="shared" si="40"/>
        <v>BW</v>
      </c>
      <c r="Y116" s="9">
        <f t="shared" si="41"/>
        <v>3.6686428358414629</v>
      </c>
      <c r="Z116" s="18" t="str">
        <f t="shared" si="42"/>
        <v>HH</v>
      </c>
      <c r="AA116" s="19">
        <f t="shared" si="43"/>
        <v>7.5231892016398616</v>
      </c>
    </row>
    <row r="117" spans="1:27" x14ac:dyDescent="0.35">
      <c r="A117">
        <f>[1]Gründungen_Schließungen!A96</f>
        <v>2023</v>
      </c>
      <c r="B117" s="3">
        <f>[1]Gründungen_Schließungen!Z96</f>
        <v>4.2998548146188096</v>
      </c>
      <c r="C117" s="3">
        <f>[1]Gründungen_Schließungen!AA96</f>
        <v>3.5612251980007081</v>
      </c>
      <c r="D117" s="3">
        <f>[1]Gründungen_Schließungen!AB96</f>
        <v>3.862852664926538</v>
      </c>
      <c r="E117" s="3">
        <f>[1]Gründungen_Schließungen!AC96</f>
        <v>2.7983289113398371</v>
      </c>
      <c r="F117" s="3">
        <f>[1]Gründungen_Schließungen!AD96</f>
        <v>2.941769983388153</v>
      </c>
      <c r="G117" s="3">
        <f>[1]Gründungen_Schließungen!AE96</f>
        <v>10.095870601467515</v>
      </c>
      <c r="H117" s="14">
        <f>[1]Gründungen_Schließungen!AF96</f>
        <v>5.1908676003646299</v>
      </c>
      <c r="I117" s="3">
        <f>[1]Gründungen_Schließungen!AG96</f>
        <v>3.5760192800366943</v>
      </c>
      <c r="J117" s="3">
        <f>[1]Gründungen_Schließungen!AH96</f>
        <v>5.9186711536983552</v>
      </c>
      <c r="K117" s="3">
        <f>[1]Gründungen_Schließungen!AI96</f>
        <v>5.680541829906236</v>
      </c>
      <c r="L117" s="3">
        <f>[1]Gründungen_Schließungen!AJ96</f>
        <v>4.1086890195829033</v>
      </c>
      <c r="M117" s="3">
        <f>[1]Gründungen_Schließungen!AK96</f>
        <v>5.499334938667622</v>
      </c>
      <c r="N117" s="3">
        <f>[1]Gründungen_Schließungen!AL96</f>
        <v>8.4269193788129311</v>
      </c>
      <c r="O117" s="3">
        <f>[1]Gründungen_Schließungen!AM96</f>
        <v>9.5782900130202062</v>
      </c>
      <c r="P117" s="3">
        <f>[1]Gründungen_Schließungen!AN96</f>
        <v>6.1541931115463235</v>
      </c>
      <c r="Q117" s="3">
        <f>[1]Gründungen_Schließungen!AO96</f>
        <v>5.9393920314620301</v>
      </c>
      <c r="R117" s="3">
        <f>[1]Gründungen_Schließungen!AP96</f>
        <v>6.1258791264251649</v>
      </c>
      <c r="S117" s="3">
        <f>[1]Gründungen_Schließungen!AQ96</f>
        <v>5.3437395120571614</v>
      </c>
      <c r="T117" s="3">
        <f>[1]Gründungen_Schließungen!AR96</f>
        <v>5.2196134531546488</v>
      </c>
      <c r="U117" s="3">
        <f>[1]Gründungen_Schließungen!AS96</f>
        <v>5.4422063004835666</v>
      </c>
      <c r="V117" s="3">
        <f>[1]Gründungen_Schließungen!AT96</f>
        <v>5.5889243030636111</v>
      </c>
      <c r="X117" s="18" t="str">
        <f t="shared" si="40"/>
        <v>BW</v>
      </c>
      <c r="Y117" s="9">
        <f t="shared" si="41"/>
        <v>4.1086890195829033</v>
      </c>
      <c r="Z117" s="18" t="str">
        <f t="shared" si="42"/>
        <v>HH</v>
      </c>
      <c r="AA117" s="19">
        <f t="shared" si="43"/>
        <v>9.5782900130202062</v>
      </c>
    </row>
    <row r="118" spans="1:27" x14ac:dyDescent="0.35">
      <c r="A118">
        <f>[1]Gründungen_Schließungen!A97</f>
        <v>2024</v>
      </c>
      <c r="B118" s="3">
        <f>[1]Gründungen_Schließungen!Z97</f>
        <v>4.5781881486291329</v>
      </c>
      <c r="C118" s="3">
        <f>[1]Gründungen_Schließungen!AA97</f>
        <v>3.7760674773835277</v>
      </c>
      <c r="D118" s="3">
        <f>[1]Gründungen_Schließungen!AB97</f>
        <v>3.9437041164763427</v>
      </c>
      <c r="E118" s="3">
        <f>[1]Gründungen_Schließungen!AC97</f>
        <v>2.9220219372495788</v>
      </c>
      <c r="F118" s="3">
        <f>[1]Gründungen_Schließungen!AD97</f>
        <v>2.8454498845677176</v>
      </c>
      <c r="G118" s="3">
        <f>[1]Gründungen_Schließungen!AE97</f>
        <v>10.003096684324957</v>
      </c>
      <c r="H118" s="14">
        <f>[1]Gründungen_Schließungen!AF97</f>
        <v>5.2732337370210214</v>
      </c>
      <c r="I118" s="3">
        <f>[1]Gründungen_Schließungen!AG97</f>
        <v>3.6937228689010748</v>
      </c>
      <c r="J118" s="3">
        <f>[1]Gründungen_Schließungen!AH97</f>
        <v>5.103675834626384</v>
      </c>
      <c r="K118" s="3">
        <f>[1]Gründungen_Schließungen!AI97</f>
        <v>4.8220132583753532</v>
      </c>
      <c r="L118" s="3">
        <f>[1]Gründungen_Schließungen!AJ97</f>
        <v>3.7931095518199638</v>
      </c>
      <c r="M118" s="3">
        <f>[1]Gründungen_Schließungen!AK97</f>
        <v>4.0595043807626272</v>
      </c>
      <c r="N118" s="3">
        <f>[1]Gründungen_Schließungen!AL97</f>
        <v>6.1485577002969825</v>
      </c>
      <c r="O118" s="3">
        <f>[1]Gründungen_Schließungen!AM97</f>
        <v>9.8608314590239257</v>
      </c>
      <c r="P118" s="3">
        <f>[1]Gründungen_Schließungen!AN97</f>
        <v>5.3632566534854336</v>
      </c>
      <c r="Q118" s="3">
        <f>[1]Gründungen_Schließungen!AO97</f>
        <v>4.750780598175548</v>
      </c>
      <c r="R118" s="3">
        <f>[1]Gründungen_Schließungen!AP97</f>
        <v>5.2363395871492999</v>
      </c>
      <c r="S118" s="3">
        <f>[1]Gründungen_Schließungen!AQ97</f>
        <v>5.1351765829963147</v>
      </c>
      <c r="T118" s="3">
        <f>[1]Gründungen_Schließungen!AR97</f>
        <v>4.2101080274667586</v>
      </c>
      <c r="U118" s="3">
        <f>[1]Gründungen_Schließungen!AS97</f>
        <v>4.7763503459406422</v>
      </c>
      <c r="V118" s="3">
        <f>[1]Gründungen_Schließungen!AT97</f>
        <v>4.9062804979262591</v>
      </c>
      <c r="X118" s="18" t="str">
        <f t="shared" si="40"/>
        <v>BW</v>
      </c>
      <c r="Y118" s="9">
        <f t="shared" si="41"/>
        <v>3.7931095518199638</v>
      </c>
      <c r="Z118" s="18" t="str">
        <f t="shared" si="42"/>
        <v>HH</v>
      </c>
      <c r="AA118" s="19">
        <f t="shared" si="43"/>
        <v>9.8608314590239257</v>
      </c>
    </row>
    <row r="119" spans="1:27" x14ac:dyDescent="0.35">
      <c r="A119">
        <f>A118+1</f>
        <v>2025</v>
      </c>
      <c r="B119" s="3"/>
      <c r="C119" s="3"/>
      <c r="D119" s="3"/>
      <c r="E119" s="3"/>
      <c r="F119" s="3"/>
      <c r="G119" s="3"/>
      <c r="H119" s="14"/>
      <c r="I119" s="3"/>
      <c r="J119" s="3"/>
      <c r="K119" s="3"/>
      <c r="L119" s="3"/>
      <c r="M119" s="3"/>
      <c r="N119" s="3"/>
      <c r="O119" s="3"/>
      <c r="P119" s="3"/>
      <c r="Q119" s="3"/>
      <c r="R119" s="3"/>
      <c r="S119" s="3"/>
      <c r="T119" s="3"/>
      <c r="U119" s="3"/>
      <c r="V119" s="3"/>
      <c r="X119" s="18"/>
      <c r="Y119" s="9"/>
      <c r="Z119" s="18"/>
      <c r="AA119" s="19"/>
    </row>
    <row r="120" spans="1:27" x14ac:dyDescent="0.35">
      <c r="B120" s="3"/>
      <c r="C120" s="3"/>
      <c r="D120" s="3"/>
      <c r="E120" s="3"/>
      <c r="F120" s="3"/>
      <c r="G120" s="3"/>
      <c r="H120" s="14"/>
      <c r="I120" s="3"/>
      <c r="J120" s="3"/>
      <c r="K120" s="3"/>
      <c r="L120" s="3"/>
      <c r="M120" s="3"/>
      <c r="N120" s="3"/>
      <c r="O120" s="3"/>
      <c r="P120" s="3"/>
      <c r="Q120" s="3"/>
      <c r="R120" s="3"/>
      <c r="S120" s="3"/>
      <c r="T120" s="3"/>
      <c r="U120" s="3"/>
      <c r="V120" s="3"/>
      <c r="X120" s="11"/>
      <c r="Y120" s="9"/>
      <c r="Z120" s="11"/>
      <c r="AA120" s="11"/>
    </row>
    <row r="121" spans="1:27" x14ac:dyDescent="0.35">
      <c r="A121" s="4" t="s">
        <v>803</v>
      </c>
      <c r="B121" s="3"/>
      <c r="C121" s="3"/>
      <c r="D121" s="3"/>
      <c r="E121" s="3"/>
      <c r="F121" s="3"/>
      <c r="G121" s="3"/>
      <c r="H121" s="14"/>
      <c r="I121" s="3"/>
      <c r="J121" s="3"/>
      <c r="K121" s="3"/>
      <c r="L121" s="3"/>
      <c r="M121" s="3"/>
      <c r="N121" s="3"/>
      <c r="O121" s="3"/>
      <c r="P121" s="3"/>
      <c r="Q121" s="3"/>
      <c r="R121" s="3"/>
      <c r="S121" s="3"/>
      <c r="T121" s="3"/>
      <c r="U121" s="3"/>
      <c r="V121" s="3"/>
      <c r="X121" s="11"/>
      <c r="Y121" s="9"/>
      <c r="Z121" s="11"/>
      <c r="AA121" s="11"/>
    </row>
    <row r="122" spans="1:27" x14ac:dyDescent="0.35">
      <c r="A122">
        <f>[1]Gründungen_Schließungen!A92</f>
        <v>2019</v>
      </c>
      <c r="B122" s="3">
        <f>[1]Gründungen_Schließungen!Z119</f>
        <v>6.6742081447963804</v>
      </c>
      <c r="C122" s="3">
        <f>[1]Gründungen_Schließungen!AA119</f>
        <v>5.9177240766184438</v>
      </c>
      <c r="D122" s="3">
        <f>[1]Gründungen_Schließungen!AB119</f>
        <v>5.8149068096658016</v>
      </c>
      <c r="E122" s="3">
        <f>[1]Gründungen_Schließungen!AC119</f>
        <v>5.3751460637517328</v>
      </c>
      <c r="F122" s="3">
        <f>[1]Gründungen_Schließungen!AD119</f>
        <v>4.4667714275108583</v>
      </c>
      <c r="G122" s="3">
        <f>[1]Gründungen_Schließungen!AE119</f>
        <v>12.554087517941545</v>
      </c>
      <c r="H122" s="14">
        <f>[1]Gründungen_Schließungen!AF119</f>
        <v>7.6518766448397848</v>
      </c>
      <c r="I122" s="3">
        <f>[1]Gründungen_Schließungen!AG119</f>
        <v>5.7127467312207667</v>
      </c>
      <c r="J122" s="3">
        <f>[1]Gründungen_Schließungen!AH119</f>
        <v>7.2932665445237079</v>
      </c>
      <c r="K122" s="3">
        <f>[1]Gründungen_Schließungen!AI119</f>
        <v>6.9468128312880282</v>
      </c>
      <c r="L122" s="3">
        <f>[1]Gründungen_Schließungen!AJ119</f>
        <v>5.360406635888423</v>
      </c>
      <c r="M122" s="3">
        <f>[1]Gründungen_Schließungen!AK119</f>
        <v>5.4825879960212012</v>
      </c>
      <c r="N122" s="3">
        <f>[1]Gründungen_Schließungen!AL119</f>
        <v>8.8359768888234651</v>
      </c>
      <c r="O122" s="3">
        <f>[1]Gründungen_Schließungen!AM119</f>
        <v>9.371599824383912</v>
      </c>
      <c r="P122" s="3">
        <f>[1]Gründungen_Schließungen!AN119</f>
        <v>8.8126581558670498</v>
      </c>
      <c r="Q122" s="3">
        <f>[1]Gründungen_Schließungen!AO119</f>
        <v>7.1998049163782181</v>
      </c>
      <c r="R122" s="3">
        <f>[1]Gründungen_Schließungen!AP119</f>
        <v>7.7790641424929756</v>
      </c>
      <c r="S122" s="3">
        <f>[1]Gründungen_Schließungen!AQ119</f>
        <v>8.057796891153675</v>
      </c>
      <c r="T122" s="3">
        <f>[1]Gründungen_Schließungen!AR119</f>
        <v>6.4557992773169124</v>
      </c>
      <c r="U122" s="3">
        <f>[1]Gründungen_Schließungen!AS119</f>
        <v>7.0431492257305477</v>
      </c>
      <c r="V122" s="3">
        <f>[1]Gründungen_Schließungen!AT119</f>
        <v>7.0797429869714987</v>
      </c>
      <c r="X122" s="18" t="str">
        <f>HLOOKUP(Y122,$L122:$U288,ROW(L$238)-ROW(X122)+1,0)</f>
        <v>BW</v>
      </c>
      <c r="Y122" s="9">
        <f t="shared" ref="Y122:Y126" si="44">MIN(L122:U122)</f>
        <v>5.360406635888423</v>
      </c>
      <c r="Z122" s="18" t="str">
        <f>HLOOKUP(AA122,$L122:$U288,ROW(N$238)-ROW(Z122)+1,0)</f>
        <v>HH</v>
      </c>
      <c r="AA122" s="19">
        <f t="shared" ref="AA122:AA126" si="45">MAX(L122:U122)</f>
        <v>9.371599824383912</v>
      </c>
    </row>
    <row r="123" spans="1:27" x14ac:dyDescent="0.35">
      <c r="A123">
        <f>[1]Gründungen_Schließungen!A93</f>
        <v>2020</v>
      </c>
      <c r="B123" s="3">
        <f>[1]Gründungen_Schließungen!Z120</f>
        <v>6.2080325667282183</v>
      </c>
      <c r="C123" s="3">
        <f>[1]Gründungen_Schließungen!AA120</f>
        <v>5.3394679207483744</v>
      </c>
      <c r="D123" s="3">
        <f>[1]Gründungen_Schließungen!AB120</f>
        <v>5.4464578418579537</v>
      </c>
      <c r="E123" s="3">
        <f>[1]Gründungen_Schließungen!AC120</f>
        <v>4.7125082612568603</v>
      </c>
      <c r="F123" s="3">
        <f>[1]Gründungen_Schließungen!AD120</f>
        <v>3.9981129850218187</v>
      </c>
      <c r="G123" s="3">
        <f>[1]Gründungen_Schließungen!AE120</f>
        <v>12.498731636921203</v>
      </c>
      <c r="H123" s="14">
        <f>[1]Gründungen_Schließungen!AF120</f>
        <v>7.2719633416470666</v>
      </c>
      <c r="I123" s="3">
        <f>[1]Gründungen_Schließungen!AG120</f>
        <v>5.2372749316977361</v>
      </c>
      <c r="J123" s="3">
        <f>[1]Gründungen_Schließungen!AH120</f>
        <v>6.7413686307936445</v>
      </c>
      <c r="K123" s="3">
        <f>[1]Gründungen_Schließungen!AI120</f>
        <v>6.3688266324857912</v>
      </c>
      <c r="L123" s="3">
        <f>[1]Gründungen_Schließungen!AJ120</f>
        <v>5.1307706423621733</v>
      </c>
      <c r="M123" s="3">
        <f>[1]Gründungen_Schließungen!AK120</f>
        <v>5.4700906062002144</v>
      </c>
      <c r="N123" s="3">
        <f>[1]Gründungen_Schließungen!AL120</f>
        <v>7.5451647183846973</v>
      </c>
      <c r="O123" s="3">
        <f>[1]Gründungen_Schließungen!AM120</f>
        <v>8.5565513951340328</v>
      </c>
      <c r="P123" s="3">
        <f>[1]Gründungen_Schließungen!AN120</f>
        <v>7.5529508301621178</v>
      </c>
      <c r="Q123" s="3">
        <f>[1]Gründungen_Schließungen!AO120</f>
        <v>7.0756996460906523</v>
      </c>
      <c r="R123" s="3">
        <f>[1]Gründungen_Schließungen!AP120</f>
        <v>6.8964387137591068</v>
      </c>
      <c r="S123" s="3">
        <f>[1]Gründungen_Schließungen!AQ120</f>
        <v>6.4763817793040888</v>
      </c>
      <c r="T123" s="3">
        <f>[1]Gründungen_Schließungen!AR120</f>
        <v>5.8181621738425804</v>
      </c>
      <c r="U123" s="3">
        <f>[1]Gründungen_Schließungen!AS120</f>
        <v>6.1897233862805612</v>
      </c>
      <c r="V123" s="3">
        <f>[1]Gründungen_Schließungen!AT120</f>
        <v>6.5382596901602366</v>
      </c>
      <c r="X123" s="18" t="str">
        <f>HLOOKUP(Y123,$L123:$U289,ROW(L$238)-ROW(X123)+1,0)</f>
        <v>BW</v>
      </c>
      <c r="Y123" s="9">
        <f t="shared" si="44"/>
        <v>5.1307706423621733</v>
      </c>
      <c r="Z123" s="18" t="str">
        <f>HLOOKUP(AA123,$L123:$U289,ROW(N$238)-ROW(Z123)+1,0)</f>
        <v>HH</v>
      </c>
      <c r="AA123" s="19">
        <f t="shared" si="45"/>
        <v>8.5565513951340328</v>
      </c>
    </row>
    <row r="124" spans="1:27" x14ac:dyDescent="0.35">
      <c r="A124">
        <f>[1]Gründungen_Schließungen!A94</f>
        <v>2021</v>
      </c>
      <c r="B124" s="3">
        <f>[1]Gründungen_Schließungen!Z121</f>
        <v>6.1251706395043577</v>
      </c>
      <c r="C124" s="3">
        <f>[1]Gründungen_Schließungen!AA121</f>
        <v>5.4183743169398904</v>
      </c>
      <c r="D124" s="3">
        <f>[1]Gründungen_Schließungen!AB121</f>
        <v>5.3263890692781253</v>
      </c>
      <c r="E124" s="3">
        <f>[1]Gründungen_Schließungen!AC121</f>
        <v>5.0177806807460632</v>
      </c>
      <c r="F124" s="3">
        <f>[1]Gründungen_Schließungen!AD121</f>
        <v>4.1124966834704164</v>
      </c>
      <c r="G124" s="3">
        <f>[1]Gründungen_Schließungen!AE121</f>
        <v>12.426477557187219</v>
      </c>
      <c r="H124" s="14">
        <f>[1]Gründungen_Schließungen!AF121</f>
        <v>7.2937189192613481</v>
      </c>
      <c r="I124" s="3">
        <f>[1]Gründungen_Schließungen!AG121</f>
        <v>5.257126929806903</v>
      </c>
      <c r="J124" s="3">
        <f>[1]Gründungen_Schließungen!AH121</f>
        <v>6.8505583003902135</v>
      </c>
      <c r="K124" s="3">
        <f>[1]Gründungen_Schließungen!AI121</f>
        <v>6.4880961872717702</v>
      </c>
      <c r="L124" s="3">
        <f>[1]Gründungen_Schließungen!AJ121</f>
        <v>5.3439354773807803</v>
      </c>
      <c r="M124" s="3">
        <f>[1]Gründungen_Schließungen!AK121</f>
        <v>5.3249912191150832</v>
      </c>
      <c r="N124" s="3">
        <f>[1]Gründungen_Schließungen!AL121</f>
        <v>8.3243865030674851</v>
      </c>
      <c r="O124" s="3">
        <f>[1]Gründungen_Schließungen!AM121</f>
        <v>9.273388657527029</v>
      </c>
      <c r="P124" s="3">
        <f>[1]Gründungen_Schließungen!AN121</f>
        <v>7.6485456700118508</v>
      </c>
      <c r="Q124" s="3">
        <f>[1]Gründungen_Schließungen!AO121</f>
        <v>7.0484301736881649</v>
      </c>
      <c r="R124" s="3">
        <f>[1]Gründungen_Schließungen!AP121</f>
        <v>7.253813969919543</v>
      </c>
      <c r="S124" s="3">
        <f>[1]Gründungen_Schließungen!AQ121</f>
        <v>6.2907156959208743</v>
      </c>
      <c r="T124" s="3">
        <f>[1]Gründungen_Schließungen!AR121</f>
        <v>5.7502975224494213</v>
      </c>
      <c r="U124" s="3">
        <f>[1]Gründungen_Schließungen!AS121</f>
        <v>6.1486015726087393</v>
      </c>
      <c r="V124" s="3">
        <f>[1]Gründungen_Schließungen!AT121</f>
        <v>6.6381199892411731</v>
      </c>
      <c r="X124" s="18" t="str">
        <f>HLOOKUP(Y124,$L124:$U290,ROW(L$238)-ROW(X124)+1,0)</f>
        <v>BY</v>
      </c>
      <c r="Y124" s="9">
        <f t="shared" si="44"/>
        <v>5.3249912191150832</v>
      </c>
      <c r="Z124" s="18" t="str">
        <f>HLOOKUP(AA124,$L124:$U290,ROW(N$238)-ROW(Z124)+1,0)</f>
        <v>HH</v>
      </c>
      <c r="AA124" s="19">
        <f t="shared" si="45"/>
        <v>9.273388657527029</v>
      </c>
    </row>
    <row r="125" spans="1:27" x14ac:dyDescent="0.35">
      <c r="A125">
        <f>[1]Gründungen_Schließungen!A95</f>
        <v>2022</v>
      </c>
      <c r="B125" s="3">
        <f>[1]Gründungen_Schließungen!Z122</f>
        <v>6.1850403961428198</v>
      </c>
      <c r="C125" s="3">
        <f>[1]Gründungen_Schließungen!AA122</f>
        <v>4.9035943822899313</v>
      </c>
      <c r="D125" s="3">
        <f>[1]Gründungen_Schließungen!AB122</f>
        <v>5.0505440980342886</v>
      </c>
      <c r="E125" s="3">
        <f>[1]Gründungen_Schließungen!AC122</f>
        <v>4.7271096191688855</v>
      </c>
      <c r="F125" s="3">
        <f>[1]Gründungen_Schließungen!AD122</f>
        <v>3.9489987609416839</v>
      </c>
      <c r="G125" s="3">
        <f>[1]Gründungen_Schließungen!AE122</f>
        <v>11.840496465077354</v>
      </c>
      <c r="H125" s="14">
        <f>[1]Gründungen_Schließungen!AF122</f>
        <v>7.0009715736358791</v>
      </c>
      <c r="I125" s="3">
        <f>[1]Gründungen_Schließungen!AG122</f>
        <v>5.0398684045371365</v>
      </c>
      <c r="J125" s="3">
        <f>[1]Gründungen_Schließungen!AH122</f>
        <v>6.694564458691489</v>
      </c>
      <c r="K125" s="3">
        <f>[1]Gründungen_Schließungen!AI122</f>
        <v>6.3560427806721957</v>
      </c>
      <c r="L125" s="3">
        <f>[1]Gründungen_Schließungen!AJ122</f>
        <v>5.2841423610884908</v>
      </c>
      <c r="M125" s="3">
        <f>[1]Gründungen_Schließungen!AK122</f>
        <v>4.933985969295124</v>
      </c>
      <c r="N125" s="3">
        <f>[1]Gründungen_Schließungen!AL122</f>
        <v>10.472428867244421</v>
      </c>
      <c r="O125" s="3">
        <f>[1]Gründungen_Schließungen!AM122</f>
        <v>8.6296099094845342</v>
      </c>
      <c r="P125" s="3">
        <f>[1]Gründungen_Schließungen!AN122</f>
        <v>7.3001013544642026</v>
      </c>
      <c r="Q125" s="3">
        <f>[1]Gründungen_Schließungen!AO122</f>
        <v>7.3055084407723818</v>
      </c>
      <c r="R125" s="3">
        <f>[1]Gründungen_Schließungen!AP122</f>
        <v>6.9706751102060913</v>
      </c>
      <c r="S125" s="3">
        <f>[1]Gründungen_Schließungen!AQ122</f>
        <v>6.984251569779218</v>
      </c>
      <c r="T125" s="3">
        <f>[1]Gründungen_Schließungen!AR122</f>
        <v>6.4102221390574465</v>
      </c>
      <c r="U125" s="3">
        <f>[1]Gründungen_Schließungen!AS122</f>
        <v>6.1131131625281796</v>
      </c>
      <c r="V125" s="3">
        <f>[1]Gründungen_Schließungen!AT122</f>
        <v>6.4758382967377459</v>
      </c>
      <c r="X125" s="18" t="str">
        <f>HLOOKUP(Y125,$L125:$U291,ROW(L$238)-ROW(X125)+1,0)</f>
        <v>BY</v>
      </c>
      <c r="Y125" s="9">
        <f t="shared" si="44"/>
        <v>4.933985969295124</v>
      </c>
      <c r="Z125" s="18" t="str">
        <f>HLOOKUP(AA125,$L125:$U291,ROW(N$238)-ROW(Z125)+1,0)</f>
        <v>HB</v>
      </c>
      <c r="AA125" s="19">
        <f t="shared" si="45"/>
        <v>10.472428867244421</v>
      </c>
    </row>
    <row r="126" spans="1:27" x14ac:dyDescent="0.35">
      <c r="A126">
        <f>[1]Gründungen_Schließungen!A96</f>
        <v>2023</v>
      </c>
      <c r="B126" s="3">
        <f>[1]Gründungen_Schließungen!Z123</f>
        <v>6.393729485706003</v>
      </c>
      <c r="C126" s="3">
        <f>[1]Gründungen_Schließungen!AA123</f>
        <v>5.3282037314449138</v>
      </c>
      <c r="D126" s="3">
        <f>[1]Gründungen_Schließungen!AB123</f>
        <v>5.5889512322681867</v>
      </c>
      <c r="E126" s="3">
        <f>[1]Gründungen_Schließungen!AC123</f>
        <v>4.8404232095818838</v>
      </c>
      <c r="F126" s="3">
        <f>[1]Gründungen_Schließungen!AD123</f>
        <v>4.6141107653681273</v>
      </c>
      <c r="G126" s="3">
        <f>[1]Gründungen_Schließungen!AE123</f>
        <v>12.338108267610922</v>
      </c>
      <c r="H126" s="14">
        <f>[1]Gründungen_Schließungen!AF123</f>
        <v>7.4570981377170868</v>
      </c>
      <c r="I126" s="3">
        <f>[1]Gründungen_Schließungen!AG123</f>
        <v>5.4522776955080738</v>
      </c>
      <c r="J126" s="3">
        <f>[1]Gründungen_Schließungen!AH123</f>
        <v>8.2880489740813221</v>
      </c>
      <c r="K126" s="3">
        <f>[1]Gründungen_Schließungen!AI123</f>
        <v>8.0212783100614331</v>
      </c>
      <c r="L126" s="3">
        <f>[1]Gründungen_Schließungen!AJ123</f>
        <v>5.8925904837618042</v>
      </c>
      <c r="M126" s="3">
        <f>[1]Gründungen_Schließungen!AK123</f>
        <v>6.8944053023626575</v>
      </c>
      <c r="N126" s="3">
        <f>[1]Gründungen_Schließungen!AL123</f>
        <v>13.572608846020827</v>
      </c>
      <c r="O126" s="3">
        <f>[1]Gründungen_Schließungen!AM123</f>
        <v>10.945249153743211</v>
      </c>
      <c r="P126" s="3">
        <f>[1]Gründungen_Schließungen!AN123</f>
        <v>8.4162368868311557</v>
      </c>
      <c r="Q126" s="3">
        <f>[1]Gründungen_Schließungen!AO123</f>
        <v>9.5149548164870072</v>
      </c>
      <c r="R126" s="3">
        <f>[1]Gründungen_Schließungen!AP123</f>
        <v>9.0505267173251447</v>
      </c>
      <c r="S126" s="3">
        <f>[1]Gründungen_Schließungen!AQ123</f>
        <v>8.103559789263489</v>
      </c>
      <c r="T126" s="3">
        <f>[1]Gründungen_Schließungen!AR123</f>
        <v>8.2289324338794305</v>
      </c>
      <c r="U126" s="3">
        <f>[1]Gründungen_Schließungen!AS123</f>
        <v>7.6124822138266035</v>
      </c>
      <c r="V126" s="3">
        <f>[1]Gründungen_Schließungen!AT123</f>
        <v>7.9171899739417473</v>
      </c>
      <c r="X126" s="18" t="str">
        <f>HLOOKUP(Y126,$L126:$U292,ROW(L$238)-ROW(X126)+1,0)</f>
        <v>BW</v>
      </c>
      <c r="Y126" s="9">
        <f t="shared" si="44"/>
        <v>5.8925904837618042</v>
      </c>
      <c r="Z126" s="18" t="str">
        <f>HLOOKUP(AA126,$L126:$U292,ROW(N$238)-ROW(Z126)+1,0)</f>
        <v>HB</v>
      </c>
      <c r="AA126" s="19">
        <f t="shared" si="45"/>
        <v>13.572608846020827</v>
      </c>
    </row>
    <row r="127" spans="1:27" x14ac:dyDescent="0.35">
      <c r="A127">
        <f>[1]Gründungen_Schließungen!A97</f>
        <v>2024</v>
      </c>
      <c r="B127" s="3">
        <f>[1]Gründungen_Schließungen!Z124</f>
        <v>6.7242867713557519</v>
      </c>
      <c r="C127" s="3">
        <f>[1]Gründungen_Schließungen!AA124</f>
        <v>5.5585628256309629</v>
      </c>
      <c r="D127" s="3">
        <f>[1]Gründungen_Schließungen!AB124</f>
        <v>5.6754596322941646</v>
      </c>
      <c r="E127" s="3">
        <f>[1]Gründungen_Schließungen!AC124</f>
        <v>4.9924532683153373</v>
      </c>
      <c r="F127" s="3">
        <f>[1]Gründungen_Schließungen!AD124</f>
        <v>4.4103713786247116</v>
      </c>
      <c r="G127" s="3">
        <f>[1]Gründungen_Schließungen!AE124</f>
        <v>12.154061238971796</v>
      </c>
      <c r="H127" s="14">
        <f>[1]Gründungen_Schließungen!AF124</f>
        <v>7.5019519759584856</v>
      </c>
      <c r="I127" s="3">
        <f>[1]Gründungen_Schließungen!AG124</f>
        <v>5.5728669148083494</v>
      </c>
      <c r="J127" s="3">
        <f>[1]Gründungen_Schließungen!AH124</f>
        <v>6.9742397554784228</v>
      </c>
      <c r="K127" s="3">
        <f>[1]Gründungen_Schließungen!AI124</f>
        <v>6.6369136094543952</v>
      </c>
      <c r="L127" s="3">
        <f>[1]Gründungen_Schließungen!AJ124</f>
        <v>5.2838554780795324</v>
      </c>
      <c r="M127" s="3">
        <f>[1]Gründungen_Schließungen!AK124</f>
        <v>4.9537047762461874</v>
      </c>
      <c r="N127" s="3">
        <f>[1]Gründungen_Schließungen!AL124</f>
        <v>9.8310874928829008</v>
      </c>
      <c r="O127" s="3">
        <f>[1]Gründungen_Schließungen!AM124</f>
        <v>11.244839136869986</v>
      </c>
      <c r="P127" s="3">
        <f>[1]Gründungen_Schließungen!AN124</f>
        <v>7.1559344337328721</v>
      </c>
      <c r="Q127" s="3">
        <f>[1]Gründungen_Schließungen!AO124</f>
        <v>7.3818759639201756</v>
      </c>
      <c r="R127" s="3">
        <f>[1]Gründungen_Schließungen!AP124</f>
        <v>7.5401144622730936</v>
      </c>
      <c r="S127" s="3">
        <f>[1]Gründungen_Schließungen!AQ124</f>
        <v>7.5618115055079569</v>
      </c>
      <c r="T127" s="3">
        <f>[1]Gründungen_Schließungen!AR124</f>
        <v>6.5273388745784313</v>
      </c>
      <c r="U127" s="3">
        <f>[1]Gründungen_Schließungen!AS124</f>
        <v>6.6035449419140111</v>
      </c>
      <c r="V127" s="3">
        <f>[1]Gründungen_Schließungen!AT124</f>
        <v>6.7941639989107934</v>
      </c>
      <c r="X127" s="11"/>
      <c r="Y127" s="9"/>
      <c r="Z127" s="11"/>
      <c r="AA127" s="11"/>
    </row>
    <row r="128" spans="1:27" x14ac:dyDescent="0.35">
      <c r="A128">
        <f>A127+1</f>
        <v>2025</v>
      </c>
      <c r="B128" s="3"/>
      <c r="C128" s="3"/>
      <c r="D128" s="3"/>
      <c r="E128" s="3"/>
      <c r="F128" s="3"/>
      <c r="G128" s="3"/>
      <c r="H128" s="14"/>
      <c r="I128" s="3"/>
      <c r="J128" s="3"/>
      <c r="K128" s="3"/>
      <c r="L128" s="3"/>
      <c r="M128" s="3"/>
      <c r="N128" s="3"/>
      <c r="O128" s="3"/>
      <c r="P128" s="3"/>
      <c r="Q128" s="3"/>
      <c r="R128" s="3"/>
      <c r="S128" s="3"/>
      <c r="T128" s="3"/>
      <c r="U128" s="3"/>
      <c r="V128" s="3"/>
      <c r="X128" s="11"/>
      <c r="Y128" s="9"/>
      <c r="Z128" s="11"/>
      <c r="AA128" s="11"/>
    </row>
    <row r="129" spans="1:27" x14ac:dyDescent="0.35">
      <c r="B129" s="3"/>
      <c r="C129" s="3"/>
      <c r="D129" s="3"/>
      <c r="E129" s="3"/>
      <c r="F129" s="3"/>
      <c r="G129" s="3"/>
      <c r="H129" s="14"/>
      <c r="I129" s="3"/>
      <c r="J129" s="3"/>
      <c r="K129" s="3"/>
      <c r="L129" s="3"/>
      <c r="M129" s="3"/>
      <c r="N129" s="3"/>
      <c r="O129" s="3"/>
      <c r="P129" s="3"/>
      <c r="Q129" s="3"/>
      <c r="R129" s="3"/>
      <c r="S129" s="3"/>
      <c r="T129" s="3"/>
      <c r="U129" s="3"/>
      <c r="V129" s="3"/>
      <c r="X129" s="11"/>
      <c r="Y129" s="9"/>
      <c r="Z129" s="11"/>
      <c r="AA129" s="11"/>
    </row>
    <row r="130" spans="1:27" x14ac:dyDescent="0.35">
      <c r="A130" s="4" t="s">
        <v>804</v>
      </c>
      <c r="B130" s="3"/>
      <c r="C130" s="3"/>
      <c r="D130" s="3"/>
      <c r="E130" s="3"/>
      <c r="F130" s="3"/>
      <c r="G130" s="3"/>
      <c r="H130" s="14"/>
      <c r="I130" s="3"/>
      <c r="J130" s="3"/>
      <c r="K130" s="3"/>
      <c r="L130" s="3"/>
      <c r="M130" s="3"/>
      <c r="N130" s="3"/>
      <c r="O130" s="3"/>
      <c r="P130" s="3"/>
      <c r="Q130" s="3"/>
      <c r="R130" s="3"/>
      <c r="S130" s="3"/>
      <c r="T130" s="3"/>
      <c r="U130" s="3"/>
      <c r="V130" s="3"/>
      <c r="X130" s="11"/>
      <c r="Y130" s="9"/>
      <c r="Z130" s="11"/>
      <c r="AA130" s="11"/>
    </row>
    <row r="131" spans="1:27" x14ac:dyDescent="0.35">
      <c r="A131">
        <f>[1]Gründungen_Schließungen!A143</f>
        <v>2019</v>
      </c>
      <c r="B131" s="3">
        <f>[1]Gründungen_Schließungen!Z143</f>
        <v>7.7573779682056614</v>
      </c>
      <c r="C131" s="3">
        <f>[1]Gründungen_Schließungen!AA143</f>
        <v>7.5874888870928636</v>
      </c>
      <c r="D131" s="3">
        <f>[1]Gründungen_Schließungen!AB143</f>
        <v>7.0884169485555342</v>
      </c>
      <c r="E131" s="3">
        <f>[1]Gründungen_Schließungen!AC143</f>
        <v>7.7651566618658112</v>
      </c>
      <c r="F131" s="3">
        <f>[1]Gründungen_Schließungen!AD143</f>
        <v>6.2844133186503175</v>
      </c>
      <c r="G131" s="3">
        <f>[1]Gründungen_Schließungen!AE143</f>
        <v>11.755984458546486</v>
      </c>
      <c r="H131" s="14">
        <f>[1]Gründungen_Schließungen!AF143</f>
        <v>8.5343900047389276</v>
      </c>
      <c r="I131" s="3">
        <f>[1]Gründungen_Schließungen!AG143</f>
        <v>7.2600486235460258</v>
      </c>
      <c r="J131" s="3">
        <f>[1]Gründungen_Schließungen!AH143</f>
        <v>7.6801283800465177</v>
      </c>
      <c r="K131" s="3">
        <f>[1]Gründungen_Schließungen!AI143</f>
        <v>7.4117110588440598</v>
      </c>
      <c r="L131" s="3">
        <f>[1]Gründungen_Schließungen!AJ143</f>
        <v>5.7158417189608013</v>
      </c>
      <c r="M131" s="3">
        <f>[1]Gründungen_Schließungen!AK143</f>
        <v>6.137630266792101</v>
      </c>
      <c r="N131" s="3">
        <f>[1]Gründungen_Schließungen!AL143</f>
        <v>8.0594707982188201</v>
      </c>
      <c r="O131" s="3">
        <f>[1]Gründungen_Schließungen!AM143</f>
        <v>8.3093133792734832</v>
      </c>
      <c r="P131" s="3">
        <f>[1]Gründungen_Schließungen!AN143</f>
        <v>9.7018850757726547</v>
      </c>
      <c r="Q131" s="3">
        <f>[1]Gründungen_Schließungen!AO143</f>
        <v>7.2865087482811646</v>
      </c>
      <c r="R131" s="3">
        <f>[1]Gründungen_Schließungen!AP143</f>
        <v>8.3509982009011807</v>
      </c>
      <c r="S131" s="3">
        <f>[1]Gründungen_Schließungen!AQ143</f>
        <v>8.6267120983183361</v>
      </c>
      <c r="T131" s="3">
        <f>[1]Gründungen_Schließungen!AR143</f>
        <v>7.2726347396814095</v>
      </c>
      <c r="U131" s="3">
        <f>[1]Gründungen_Schließungen!AS143</f>
        <v>7.5845018919520486</v>
      </c>
      <c r="V131" s="3">
        <f>[1]Gründungen_Schließungen!AT143</f>
        <v>7.6233768459571083</v>
      </c>
      <c r="X131" s="18" t="str">
        <f>HLOOKUP(Y131,$L131:$U255,ROW(L$238)-ROW(X131)+1,0)</f>
        <v>BW</v>
      </c>
      <c r="Y131" s="9">
        <f t="shared" ref="Y131:Y136" si="46">MIN(L131:U131)</f>
        <v>5.7158417189608013</v>
      </c>
      <c r="Z131" s="18" t="str">
        <f>HLOOKUP(AA131,$L131:$U255,ROW(N$238)-ROW(Z131)+1,0)</f>
        <v>HE</v>
      </c>
      <c r="AA131" s="19">
        <f t="shared" ref="AA131:AA136" si="47">MAX(L131:U131)</f>
        <v>9.7018850757726547</v>
      </c>
    </row>
    <row r="132" spans="1:27" x14ac:dyDescent="0.35">
      <c r="A132">
        <f>[1]Gründungen_Schließungen!A144</f>
        <v>2020</v>
      </c>
      <c r="B132" s="3">
        <f>[1]Gründungen_Schließungen!Z144</f>
        <v>7.0673157629679366</v>
      </c>
      <c r="C132" s="3">
        <f>[1]Gründungen_Schließungen!AA144</f>
        <v>6.6908881003718097</v>
      </c>
      <c r="D132" s="3">
        <f>[1]Gründungen_Schließungen!AB144</f>
        <v>6.3052407613341996</v>
      </c>
      <c r="E132" s="3">
        <f>[1]Gründungen_Schließungen!AC144</f>
        <v>6.7296916755265652</v>
      </c>
      <c r="F132" s="3">
        <f>[1]Gründungen_Schließungen!AD144</f>
        <v>5.1355636802033784</v>
      </c>
      <c r="G132" s="3">
        <f>[1]Gründungen_Schließungen!AE144</f>
        <v>9.8582815653291558</v>
      </c>
      <c r="H132" s="14">
        <f>[1]Gründungen_Schließungen!AF144</f>
        <v>7.3571014501910472</v>
      </c>
      <c r="I132" s="3">
        <f>[1]Gründungen_Schließungen!AG144</f>
        <v>6.3834362896235426</v>
      </c>
      <c r="J132" s="3">
        <f>[1]Gründungen_Schließungen!AH144</f>
        <v>6.53512570540562</v>
      </c>
      <c r="K132" s="3">
        <f>[1]Gründungen_Schließungen!AI144</f>
        <v>6.3200940800891781</v>
      </c>
      <c r="L132" s="3">
        <f>[1]Gründungen_Schließungen!AJ144</f>
        <v>5.0982199812997546</v>
      </c>
      <c r="M132" s="3">
        <f>[1]Gründungen_Schließungen!AK144</f>
        <v>5.783907217114356</v>
      </c>
      <c r="N132" s="3">
        <f>[1]Gründungen_Schließungen!AL144</f>
        <v>5.8600273265523004</v>
      </c>
      <c r="O132" s="3">
        <f>[1]Gründungen_Schließungen!AM144</f>
        <v>6.2808944285989794</v>
      </c>
      <c r="P132" s="3">
        <f>[1]Gründungen_Schließungen!AN144</f>
        <v>7.9436596391777803</v>
      </c>
      <c r="Q132" s="3">
        <f>[1]Gründungen_Schließungen!AO144</f>
        <v>6.5146325170203401</v>
      </c>
      <c r="R132" s="3">
        <f>[1]Gründungen_Schließungen!AP144</f>
        <v>6.610031105861097</v>
      </c>
      <c r="S132" s="3">
        <f>[1]Gründungen_Schließungen!AQ144</f>
        <v>7.2766150456813321</v>
      </c>
      <c r="T132" s="3">
        <f>[1]Gründungen_Schließungen!AR144</f>
        <v>5.9667224893306683</v>
      </c>
      <c r="U132" s="3">
        <f>[1]Gründungen_Schließungen!AS144</f>
        <v>6.925798599784196</v>
      </c>
      <c r="V132" s="3">
        <f>[1]Gründungen_Schließungen!AT144</f>
        <v>6.5146419572433096</v>
      </c>
      <c r="X132" s="18" t="str">
        <f>HLOOKUP(Y132,$L132:$U256,ROW(L$238)-ROW(X132)+1,0)</f>
        <v>BW</v>
      </c>
      <c r="Y132" s="9">
        <f t="shared" si="46"/>
        <v>5.0982199812997546</v>
      </c>
      <c r="Z132" s="18" t="str">
        <f>HLOOKUP(AA132,$L132:$U256,ROW(N$238)-ROW(Z132)+1,0)</f>
        <v>HE</v>
      </c>
      <c r="AA132" s="19">
        <f t="shared" si="47"/>
        <v>7.9436596391777803</v>
      </c>
    </row>
    <row r="133" spans="1:27" x14ac:dyDescent="0.35">
      <c r="A133">
        <f>[1]Gründungen_Schließungen!A145</f>
        <v>2021</v>
      </c>
      <c r="B133" s="3">
        <f>[1]Gründungen_Schließungen!Z145</f>
        <v>7.0513493646959997</v>
      </c>
      <c r="C133" s="3">
        <f>[1]Gründungen_Schließungen!AA145</f>
        <v>6.6376366120218577</v>
      </c>
      <c r="D133" s="3">
        <f>[1]Gründungen_Schließungen!AB145</f>
        <v>6.0667064966101254</v>
      </c>
      <c r="E133" s="3">
        <f>[1]Gründungen_Schließungen!AC145</f>
        <v>6.2210610349081934</v>
      </c>
      <c r="F133" s="3">
        <f>[1]Gründungen_Schließungen!AD145</f>
        <v>5.3595118068453171</v>
      </c>
      <c r="G133" s="3">
        <f>[1]Gründungen_Schließungen!AE145</f>
        <v>9.9104071540472898</v>
      </c>
      <c r="H133" s="14">
        <f>[1]Gründungen_Schließungen!AF145</f>
        <v>7.2924519337366576</v>
      </c>
      <c r="I133" s="3">
        <f>[1]Gründungen_Schließungen!AG145</f>
        <v>6.2536914919268316</v>
      </c>
      <c r="J133" s="3">
        <f>[1]Gründungen_Schließungen!AH145</f>
        <v>6.2104346518181304</v>
      </c>
      <c r="K133" s="3">
        <f>[1]Gründungen_Schließungen!AI145</f>
        <v>5.9699182831488162</v>
      </c>
      <c r="L133" s="3">
        <f>[1]Gründungen_Schließungen!AJ145</f>
        <v>4.8179834057200841</v>
      </c>
      <c r="M133" s="3">
        <f>[1]Gründungen_Schließungen!AK145</f>
        <v>5.2114141656189785</v>
      </c>
      <c r="N133" s="3">
        <f>[1]Gründungen_Schließungen!AL145</f>
        <v>6.0352760736196318</v>
      </c>
      <c r="O133" s="3">
        <f>[1]Gründungen_Schließungen!AM145</f>
        <v>6.0157461166671737</v>
      </c>
      <c r="P133" s="3">
        <f>[1]Gründungen_Schließungen!AN145</f>
        <v>7.724674857117142</v>
      </c>
      <c r="Q133" s="3">
        <f>[1]Gründungen_Schließungen!AO145</f>
        <v>5.8051291459538028</v>
      </c>
      <c r="R133" s="3">
        <f>[1]Gründungen_Schließungen!AP145</f>
        <v>6.5254248109153385</v>
      </c>
      <c r="S133" s="3">
        <f>[1]Gründungen_Schließungen!AQ145</f>
        <v>6.8000437301847603</v>
      </c>
      <c r="T133" s="3">
        <f>[1]Gründungen_Schließungen!AR145</f>
        <v>5.8206210104944285</v>
      </c>
      <c r="U133" s="3">
        <f>[1]Gründungen_Schließungen!AS145</f>
        <v>6.3543014498523602</v>
      </c>
      <c r="V133" s="3">
        <f>[1]Gründungen_Schließungen!AT145</f>
        <v>6.2162017091435882</v>
      </c>
      <c r="X133" s="18" t="str">
        <f>HLOOKUP(Y133,$L133:$U257,ROW(L$238)-ROW(X133)+1,0)</f>
        <v>BW</v>
      </c>
      <c r="Y133" s="9">
        <f t="shared" si="46"/>
        <v>4.8179834057200841</v>
      </c>
      <c r="Z133" s="18" t="str">
        <f>HLOOKUP(AA133,$L133:$U257,ROW(N$238)-ROW(Z133)+1,0)</f>
        <v>HE</v>
      </c>
      <c r="AA133" s="19">
        <f t="shared" si="47"/>
        <v>7.724674857117142</v>
      </c>
    </row>
    <row r="134" spans="1:27" x14ac:dyDescent="0.35">
      <c r="A134">
        <f>[1]Gründungen_Schließungen!A146</f>
        <v>2022</v>
      </c>
      <c r="B134" s="3">
        <f>[1]Gründungen_Schließungen!Z146</f>
        <v>7.0992963252541053</v>
      </c>
      <c r="C134" s="3">
        <f>[1]Gründungen_Schließungen!AA146</f>
        <v>6.2587139116536878</v>
      </c>
      <c r="D134" s="3">
        <f>[1]Gründungen_Schließungen!AB146</f>
        <v>6.1445387247037901</v>
      </c>
      <c r="E134" s="3">
        <f>[1]Gründungen_Schließungen!AC146</f>
        <v>6.393969209399236</v>
      </c>
      <c r="F134" s="3">
        <f>[1]Gründungen_Schließungen!AD146</f>
        <v>5.454521230531463</v>
      </c>
      <c r="G134" s="3">
        <f>[1]Gründungen_Schließungen!AE146</f>
        <v>10.716711679645258</v>
      </c>
      <c r="H134" s="14">
        <f>[1]Gründungen_Schließungen!AF146</f>
        <v>7.5629172281944408</v>
      </c>
      <c r="I134" s="3">
        <f>[1]Gründungen_Schließungen!AG146</f>
        <v>6.2849165086684327</v>
      </c>
      <c r="J134" s="3">
        <f>[1]Gründungen_Schließungen!AH146</f>
        <v>6.6384155682022872</v>
      </c>
      <c r="K134" s="3">
        <f>[1]Gründungen_Schließungen!AI146</f>
        <v>6.3701275998824594</v>
      </c>
      <c r="L134" s="3">
        <f>[1]Gründungen_Schließungen!AJ146</f>
        <v>5.2001016306507619</v>
      </c>
      <c r="M134" s="3">
        <f>[1]Gründungen_Schließungen!AK146</f>
        <v>5.2070473064242035</v>
      </c>
      <c r="N134" s="3">
        <f>[1]Gründungen_Schließungen!AL146</f>
        <v>8.3595367742925077</v>
      </c>
      <c r="O134" s="3">
        <f>[1]Gründungen_Schließungen!AM146</f>
        <v>6.9147386504053614</v>
      </c>
      <c r="P134" s="3">
        <f>[1]Gründungen_Schließungen!AN146</f>
        <v>8.1359992628766236</v>
      </c>
      <c r="Q134" s="3">
        <f>[1]Gründungen_Schließungen!AO146</f>
        <v>6.4244909001987498</v>
      </c>
      <c r="R134" s="3">
        <f>[1]Gründungen_Schließungen!AP146</f>
        <v>7.167311866454833</v>
      </c>
      <c r="S134" s="3">
        <f>[1]Gründungen_Schließungen!AQ146</f>
        <v>6.8190449665788941</v>
      </c>
      <c r="T134" s="3">
        <f>[1]Gründungen_Schließungen!AR146</f>
        <v>6.4556657488839582</v>
      </c>
      <c r="U134" s="3">
        <f>[1]Gründungen_Schließungen!AS146</f>
        <v>6.4891148738707605</v>
      </c>
      <c r="V134" s="3">
        <f>[1]Gründungen_Schließungen!AT146</f>
        <v>6.591688259974303</v>
      </c>
      <c r="X134" s="18" t="str">
        <f>HLOOKUP(Y134,$L134:$U258,ROW(L$238)-ROW(X134)+1,0)</f>
        <v>BW</v>
      </c>
      <c r="Y134" s="9">
        <f t="shared" si="46"/>
        <v>5.2001016306507619</v>
      </c>
      <c r="Z134" s="18" t="str">
        <f>HLOOKUP(AA134,$L134:$U258,ROW(N$238)-ROW(Z134)+1,0)</f>
        <v>HB</v>
      </c>
      <c r="AA134" s="19">
        <f t="shared" si="47"/>
        <v>8.3595367742925077</v>
      </c>
    </row>
    <row r="135" spans="1:27" x14ac:dyDescent="0.35">
      <c r="A135">
        <f>[1]Gründungen_Schließungen!A147</f>
        <v>2023</v>
      </c>
      <c r="B135" s="3">
        <f>[1]Gründungen_Schließungen!Z147</f>
        <v>7.2055001604903763</v>
      </c>
      <c r="C135" s="3">
        <f>[1]Gründungen_Schließungen!AA147</f>
        <v>6.567479231921558</v>
      </c>
      <c r="D135" s="3">
        <f>[1]Gründungen_Schließungen!AB147</f>
        <v>6.9597164201269397</v>
      </c>
      <c r="E135" s="3">
        <f>[1]Gründungen_Schließungen!AC147</f>
        <v>6.2011555309766706</v>
      </c>
      <c r="F135" s="3">
        <f>[1]Gründungen_Schließungen!AD147</f>
        <v>6.2647738351206614</v>
      </c>
      <c r="G135" s="3">
        <f>[1]Gründungen_Schließungen!AE147</f>
        <v>11.78443049519824</v>
      </c>
      <c r="H135" s="14">
        <f>[1]Gründungen_Schließungen!AF147</f>
        <v>8.2028235720467002</v>
      </c>
      <c r="I135" s="3">
        <f>[1]Gründungen_Schließungen!AG147</f>
        <v>6.7317184965799299</v>
      </c>
      <c r="J135" s="3">
        <f>[1]Gründungen_Schließungen!AH147</f>
        <v>7.9033170364898542</v>
      </c>
      <c r="K135" s="3">
        <f>[1]Gründungen_Schließungen!AI147</f>
        <v>7.6476745533858983</v>
      </c>
      <c r="L135" s="3">
        <f>[1]Gründungen_Schließungen!AJ147</f>
        <v>5.8543450468936324</v>
      </c>
      <c r="M135" s="3">
        <f>[1]Gründungen_Schließungen!AK147</f>
        <v>7.0250906301954563</v>
      </c>
      <c r="N135" s="3">
        <f>[1]Gründungen_Schließungen!AL147</f>
        <v>10.221726933866195</v>
      </c>
      <c r="O135" s="3">
        <f>[1]Gründungen_Schließungen!AM147</f>
        <v>8.0876564591041493</v>
      </c>
      <c r="P135" s="3">
        <f>[1]Gründungen_Schließungen!AN147</f>
        <v>9.1488161519076368</v>
      </c>
      <c r="Q135" s="3">
        <f>[1]Gründungen_Schließungen!AO147</f>
        <v>7.9748728892060461</v>
      </c>
      <c r="R135" s="3">
        <f>[1]Gründungen_Schließungen!AP147</f>
        <v>8.4795822748770622</v>
      </c>
      <c r="S135" s="3">
        <f>[1]Gründungen_Schließungen!AQ147</f>
        <v>7.8002649904867161</v>
      </c>
      <c r="T135" s="3">
        <f>[1]Gründungen_Schließungen!AR147</f>
        <v>8.266409679837242</v>
      </c>
      <c r="U135" s="3">
        <f>[1]Gründungen_Schließungen!AS147</f>
        <v>7.324632419083132</v>
      </c>
      <c r="V135" s="3">
        <f>[1]Gründungen_Schließungen!AT147</f>
        <v>7.7500966881638131</v>
      </c>
      <c r="X135" s="18" t="str">
        <f>HLOOKUP(Y135,$L135:$U259,ROW(L$238)-ROW(X135)+1,0)</f>
        <v>BW</v>
      </c>
      <c r="Y135" s="9">
        <f t="shared" si="46"/>
        <v>5.8543450468936324</v>
      </c>
      <c r="Z135" s="18" t="str">
        <f>HLOOKUP(AA135,$L135:$U259,ROW(N$238)-ROW(Z135)+1,0)</f>
        <v>HB</v>
      </c>
      <c r="AA135" s="19">
        <f t="shared" si="47"/>
        <v>10.221726933866195</v>
      </c>
    </row>
    <row r="136" spans="1:27" x14ac:dyDescent="0.35">
      <c r="A136">
        <f>[1]Gründungen_Schließungen!A148</f>
        <v>2024</v>
      </c>
      <c r="B136" s="3">
        <f>[1]Gründungen_Schließungen!Z148</f>
        <v>7.3727698758529971</v>
      </c>
      <c r="C136" s="3">
        <f>[1]Gründungen_Schließungen!AA148</f>
        <v>7.0725353542188243</v>
      </c>
      <c r="D136" s="3">
        <f>[1]Gründungen_Schließungen!AB148</f>
        <v>6.9505685773961474</v>
      </c>
      <c r="E136" s="3">
        <f>[1]Gründungen_Schließungen!AC148</f>
        <v>6.3174851967955412</v>
      </c>
      <c r="F136" s="3">
        <f>[1]Gründungen_Schließungen!AD148</f>
        <v>6.4961234103313448</v>
      </c>
      <c r="G136" s="3">
        <f>[1]Gründungen_Schließungen!AE148</f>
        <v>11.029793363483272</v>
      </c>
      <c r="H136" s="14">
        <f>[1]Gründungen_Schließungen!AF148</f>
        <v>8.1006614210384971</v>
      </c>
      <c r="I136" s="3">
        <f>[1]Gründungen_Schließungen!AG148</f>
        <v>6.8860414813838835</v>
      </c>
      <c r="J136" s="3">
        <f>[1]Gründungen_Schließungen!AH148</f>
        <v>7.5650481790395272</v>
      </c>
      <c r="K136" s="3">
        <f>[1]Gründungen_Schließungen!AI148</f>
        <v>7.3394131559507612</v>
      </c>
      <c r="L136" s="3">
        <f>[1]Gründungen_Schließungen!AJ148</f>
        <v>5.6583035746002164</v>
      </c>
      <c r="M136" s="3">
        <f>[1]Gründungen_Schließungen!AK148</f>
        <v>5.7747403374647668</v>
      </c>
      <c r="N136" s="3">
        <f>[1]Gründungen_Schließungen!AL148</f>
        <v>9.8652495729739975</v>
      </c>
      <c r="O136" s="3">
        <f>[1]Gründungen_Schließungen!AM148</f>
        <v>8.6566175897795432</v>
      </c>
      <c r="P136" s="3">
        <f>[1]Gründungen_Schließungen!AN148</f>
        <v>8.9159538862030505</v>
      </c>
      <c r="Q136" s="3">
        <f>[1]Gründungen_Schließungen!AO148</f>
        <v>7.2690430567703075</v>
      </c>
      <c r="R136" s="3">
        <f>[1]Gründungen_Schließungen!AP148</f>
        <v>8.668667100604182</v>
      </c>
      <c r="S136" s="3">
        <f>[1]Gründungen_Schließungen!AQ148</f>
        <v>8.1621787025703796</v>
      </c>
      <c r="T136" s="3">
        <f>[1]Gründungen_Schließungen!AR148</f>
        <v>7.9029131369997607</v>
      </c>
      <c r="U136" s="3">
        <f>[1]Gründungen_Schließungen!AS148</f>
        <v>7.7919245124493068</v>
      </c>
      <c r="V136" s="3">
        <f>[1]Gründungen_Schließungen!AT148</f>
        <v>7.4777961350107862</v>
      </c>
      <c r="X136" s="18" t="str">
        <f>HLOOKUP(Y136,$L136:$U249,ROW(L$238)-ROW(X136)+1,0)</f>
        <v>BW</v>
      </c>
      <c r="Y136" s="34">
        <f t="shared" si="46"/>
        <v>5.6583035746002164</v>
      </c>
      <c r="Z136" s="18" t="str">
        <f>HLOOKUP(AA136,$L136:$U249,ROW(N$238)-ROW(Z136)+1,0)</f>
        <v>HB</v>
      </c>
      <c r="AA136" s="33">
        <f t="shared" si="47"/>
        <v>9.8652495729739975</v>
      </c>
    </row>
    <row r="137" spans="1:27" x14ac:dyDescent="0.35">
      <c r="A137">
        <f>A136+1</f>
        <v>2025</v>
      </c>
      <c r="B137" s="3"/>
      <c r="C137" s="3"/>
      <c r="D137" s="3"/>
      <c r="E137" s="3"/>
      <c r="F137" s="3"/>
      <c r="G137" s="3"/>
      <c r="H137" s="14"/>
      <c r="I137" s="3"/>
      <c r="J137" s="3"/>
      <c r="K137" s="3"/>
      <c r="L137" s="3"/>
      <c r="M137" s="3"/>
      <c r="N137" s="3"/>
      <c r="O137" s="3"/>
      <c r="P137" s="3"/>
      <c r="Q137" s="3"/>
      <c r="R137" s="3"/>
      <c r="S137" s="3"/>
      <c r="T137" s="3"/>
      <c r="U137" s="3"/>
      <c r="V137" s="3"/>
      <c r="X137" s="18"/>
      <c r="Y137" s="9"/>
      <c r="Z137" s="18"/>
      <c r="AA137" s="19"/>
    </row>
    <row r="138" spans="1:27" x14ac:dyDescent="0.35">
      <c r="B138" s="3"/>
      <c r="C138" s="3"/>
      <c r="D138" s="3"/>
      <c r="E138" s="3"/>
      <c r="F138" s="3"/>
      <c r="G138" s="3"/>
      <c r="H138" s="14"/>
      <c r="I138" s="3"/>
      <c r="J138" s="3"/>
      <c r="K138" s="3"/>
      <c r="L138" s="3"/>
      <c r="M138" s="3"/>
      <c r="N138" s="3"/>
      <c r="O138" s="3"/>
      <c r="P138" s="3"/>
      <c r="Q138" s="3"/>
      <c r="R138" s="3"/>
      <c r="S138" s="3"/>
      <c r="T138" s="3"/>
      <c r="U138" s="3"/>
      <c r="V138" s="3"/>
      <c r="X138" s="11"/>
      <c r="Y138" s="9"/>
      <c r="Z138" s="11"/>
      <c r="AA138" s="11"/>
    </row>
    <row r="139" spans="1:27" x14ac:dyDescent="0.35">
      <c r="A139" s="4" t="s">
        <v>805</v>
      </c>
      <c r="B139" s="3"/>
      <c r="C139" s="3"/>
      <c r="D139" s="3"/>
      <c r="E139" s="3"/>
      <c r="F139" s="3"/>
      <c r="G139" s="3"/>
      <c r="H139" s="14"/>
      <c r="I139" s="3"/>
      <c r="J139" s="3"/>
      <c r="K139" s="3"/>
      <c r="L139" s="3"/>
      <c r="M139" s="3"/>
      <c r="N139" s="3"/>
      <c r="O139" s="3"/>
      <c r="P139" s="3"/>
      <c r="Q139" s="3"/>
      <c r="R139" s="3"/>
      <c r="S139" s="3"/>
      <c r="T139" s="3"/>
      <c r="U139" s="3"/>
      <c r="V139" s="3"/>
      <c r="X139" s="11"/>
      <c r="Y139" s="9"/>
      <c r="Z139" s="11"/>
      <c r="AA139" s="11"/>
    </row>
    <row r="140" spans="1:27" x14ac:dyDescent="0.35">
      <c r="A140">
        <f>[1]Gründungen_Schließungen!A167</f>
        <v>2019</v>
      </c>
      <c r="B140" s="3">
        <f>[1]Gründungen_Schließungen!Z167</f>
        <v>-0.74707866006401957</v>
      </c>
      <c r="C140" s="3">
        <f>[1]Gründungen_Schließungen!AA167</f>
        <v>-1.1358988005436479</v>
      </c>
      <c r="D140" s="3">
        <f>[1]Gründungen_Schließungen!AB167</f>
        <v>-0.92042009254676993</v>
      </c>
      <c r="E140" s="3">
        <f>[1]Gründungen_Schließungen!AC167</f>
        <v>-1.4176989110557143</v>
      </c>
      <c r="F140" s="3">
        <f>[1]Gründungen_Schließungen!AD167</f>
        <v>-1.2054594429365943</v>
      </c>
      <c r="G140" s="3">
        <f>[1]Gründungen_Schließungen!AE167</f>
        <v>0.68104564284450064</v>
      </c>
      <c r="H140" s="14">
        <f>[1]Gründungen_Schließungen!AF167</f>
        <v>-0.63511344019404747</v>
      </c>
      <c r="I140" s="3">
        <f>[1]Gründungen_Schließungen!AG167</f>
        <v>-1.048567711471373</v>
      </c>
      <c r="J140" s="3">
        <f>[1]Gründungen_Schließungen!AH167</f>
        <v>-0.28229193076966408</v>
      </c>
      <c r="K140" s="3">
        <f>[1]Gründungen_Schließungen!AI167</f>
        <v>-0.33602868278971182</v>
      </c>
      <c r="L140" s="3">
        <f>[1]Gründungen_Schließungen!AJ167</f>
        <v>-0.25868724854281983</v>
      </c>
      <c r="M140" s="3">
        <f>[1]Gründungen_Schließungen!AK167</f>
        <v>-0.52378559346055775</v>
      </c>
      <c r="N140" s="3">
        <f>[1]Gründungen_Schließungen!AL167</f>
        <v>0.50378194598311499</v>
      </c>
      <c r="O140" s="3">
        <f>[1]Gründungen_Schließungen!AM167</f>
        <v>0.98047852285140413</v>
      </c>
      <c r="P140" s="3">
        <f>[1]Gründungen_Schließungen!AN167</f>
        <v>-0.66970505407828163</v>
      </c>
      <c r="Q140" s="3">
        <f>[1]Gründungen_Schließungen!AO167</f>
        <v>-5.4899495857500639E-2</v>
      </c>
      <c r="R140" s="3">
        <f>[1]Gründungen_Schließungen!AP167</f>
        <v>-0.39184807056951942</v>
      </c>
      <c r="S140" s="3">
        <f>[1]Gründungen_Schließungen!AQ167</f>
        <v>-0.38300148794018918</v>
      </c>
      <c r="T140" s="3">
        <f>[1]Gründungen_Schließungen!AR167</f>
        <v>-0.53579207929055117</v>
      </c>
      <c r="U140" s="3">
        <f>[1]Gründungen_Schließungen!AS167</f>
        <v>-0.40233769425643739</v>
      </c>
      <c r="V140" s="3">
        <f>[1]Gründungen_Schließungen!AT167</f>
        <v>-0.39261626561970625</v>
      </c>
      <c r="X140" s="18" t="str">
        <f t="shared" ref="X140:X145" si="48">HLOOKUP(Y140,$L140:$U263,ROW(L$238)-ROW(X140)+1,0)</f>
        <v>HE</v>
      </c>
      <c r="Y140" s="9">
        <f t="shared" ref="Y140:Y145" si="49">MIN(L140:U140)</f>
        <v>-0.66970505407828163</v>
      </c>
      <c r="Z140" s="18" t="str">
        <f t="shared" ref="Z140:Z145" si="50">HLOOKUP(AA140,$L140:$U263,ROW(N$238)-ROW(Z140)+1,0)</f>
        <v>HH</v>
      </c>
      <c r="AA140" s="19">
        <f t="shared" ref="AA140:AA145" si="51">MAX(L140:U140)</f>
        <v>0.98047852285140413</v>
      </c>
    </row>
    <row r="141" spans="1:27" x14ac:dyDescent="0.35">
      <c r="A141">
        <f>[1]Gründungen_Schließungen!A168</f>
        <v>2020</v>
      </c>
      <c r="B141" s="3">
        <f>[1]Gründungen_Schließungen!Z168</f>
        <v>-0.56913218807351884</v>
      </c>
      <c r="C141" s="3">
        <f>[1]Gründungen_Schließungen!AA168</f>
        <v>-0.88841714979929698</v>
      </c>
      <c r="D141" s="3">
        <f>[1]Gründungen_Schließungen!AB168</f>
        <v>-0.59257616499875254</v>
      </c>
      <c r="E141" s="3">
        <f>[1]Gründungen_Schließungen!AC168</f>
        <v>-1.1523323444669376</v>
      </c>
      <c r="F141" s="3">
        <f>[1]Gründungen_Schließungen!AD168</f>
        <v>-0.72390823712498342</v>
      </c>
      <c r="G141" s="3">
        <f>[1]Gründungen_Schließungen!AE168</f>
        <v>2.1083462197968941</v>
      </c>
      <c r="H141" s="14">
        <f>[1]Gründungen_Schließungen!AF168</f>
        <v>-5.8404993225996002E-2</v>
      </c>
      <c r="I141" s="3">
        <f>[1]Gründungen_Schließungen!AG168</f>
        <v>-0.74539570443426251</v>
      </c>
      <c r="J141" s="3">
        <f>[1]Gründungen_Schließungen!AH168</f>
        <v>0.143186887239803</v>
      </c>
      <c r="K141" s="3">
        <f>[1]Gründungen_Schließungen!AI168</f>
        <v>3.3549876103396346E-2</v>
      </c>
      <c r="L141" s="3">
        <f>[1]Gründungen_Schließungen!AJ168</f>
        <v>2.2433086544288407E-2</v>
      </c>
      <c r="M141" s="3">
        <f>[1]Gründungen_Schließungen!AK168</f>
        <v>-0.23927558552835804</v>
      </c>
      <c r="N141" s="3">
        <f>[1]Gründungen_Schließungen!AL168</f>
        <v>1.0628048233146825</v>
      </c>
      <c r="O141" s="3">
        <f>[1]Gründungen_Schließungen!AM168</f>
        <v>1.9770252383761586</v>
      </c>
      <c r="P141" s="3">
        <f>[1]Gründungen_Schließungen!AN168</f>
        <v>-0.27869205896780302</v>
      </c>
      <c r="Q141" s="3">
        <f>[1]Gründungen_Schließungen!AO168</f>
        <v>0.33992052231942049</v>
      </c>
      <c r="R141" s="3">
        <f>[1]Gründungen_Schließungen!AP168</f>
        <v>0.18792713102120631</v>
      </c>
      <c r="S141" s="3">
        <f>[1]Gründungen_Schließungen!AQ168</f>
        <v>-0.5108860087144329</v>
      </c>
      <c r="T141" s="3">
        <f>[1]Gründungen_Schließungen!AR168</f>
        <v>-9.2468056489576331E-2</v>
      </c>
      <c r="U141" s="3">
        <f>[1]Gründungen_Schließungen!AS168</f>
        <v>-0.5198034788438507</v>
      </c>
      <c r="V141" s="3">
        <f>[1]Gründungen_Schließungen!AT168</f>
        <v>1.6248734899902337E-2</v>
      </c>
      <c r="X141" s="18" t="str">
        <f t="shared" si="48"/>
        <v>SH</v>
      </c>
      <c r="Y141" s="9">
        <f t="shared" si="49"/>
        <v>-0.5198034788438507</v>
      </c>
      <c r="Z141" s="18" t="str">
        <f t="shared" si="50"/>
        <v>HH</v>
      </c>
      <c r="AA141" s="19">
        <f t="shared" si="51"/>
        <v>1.9770252383761586</v>
      </c>
    </row>
    <row r="142" spans="1:27" x14ac:dyDescent="0.35">
      <c r="A142">
        <f>[1]Gründungen_Schließungen!A169</f>
        <v>2021</v>
      </c>
      <c r="B142" s="3">
        <f>[1]Gründungen_Schließungen!Z169</f>
        <v>-0.61679227457186436</v>
      </c>
      <c r="C142" s="3">
        <f>[1]Gründungen_Schließungen!AA169</f>
        <v>-0.80718735903897221</v>
      </c>
      <c r="D142" s="3">
        <f>[1]Gründungen_Schließungen!AB169</f>
        <v>-0.51054122071749397</v>
      </c>
      <c r="E142" s="3">
        <f>[1]Gründungen_Schließungen!AC169</f>
        <v>-0.69143170985890712</v>
      </c>
      <c r="F142" s="3">
        <f>[1]Gründungen_Schließungen!AD169</f>
        <v>-0.79543084215394222</v>
      </c>
      <c r="G142" s="3">
        <f>[1]Gründungen_Schließungen!AE169</f>
        <v>2.0402978030066024</v>
      </c>
      <c r="H142" s="14">
        <f>[1]Gründungen_Schließungen!AF169</f>
        <v>8.7526399466439071E-4</v>
      </c>
      <c r="I142" s="3">
        <f>[1]Gründungen_Schließungen!AG169</f>
        <v>-0.65024409412734319</v>
      </c>
      <c r="J142" s="3">
        <f>[1]Gründungen_Schließungen!AH169</f>
        <v>0.44958576554727314</v>
      </c>
      <c r="K142" s="3">
        <f>[1]Gründungen_Schließungen!AI169</f>
        <v>0.36079815728990366</v>
      </c>
      <c r="L142" s="3">
        <f>[1]Gründungen_Schließungen!AJ169</f>
        <v>0.36374399501012811</v>
      </c>
      <c r="M142" s="3">
        <f>[1]Gründungen_Schließungen!AK169</f>
        <v>8.8509486183247124E-2</v>
      </c>
      <c r="N142" s="3">
        <f>[1]Gründungen_Schließungen!AL169</f>
        <v>1.4361404627162782</v>
      </c>
      <c r="O142" s="3">
        <f>[1]Gründungen_Schließungen!AM169</f>
        <v>2.8415531408000625</v>
      </c>
      <c r="P142" s="3">
        <f>[1]Gründungen_Schließungen!AN169</f>
        <v>-5.4846350515731314E-2</v>
      </c>
      <c r="Q142" s="3">
        <f>[1]Gründungen_Schließungen!AO169</f>
        <v>0.76172253478520302</v>
      </c>
      <c r="R142" s="3">
        <f>[1]Gründungen_Schließungen!AP169</f>
        <v>0.48269601992498462</v>
      </c>
      <c r="S142" s="3">
        <f>[1]Gründungen_Schließungen!AQ169</f>
        <v>-0.32946126219854244</v>
      </c>
      <c r="T142" s="3">
        <f>[1]Gründungen_Schließungen!AR169</f>
        <v>-4.4019524352108784E-2</v>
      </c>
      <c r="U142" s="3">
        <f>[1]Gründungen_Schließungen!AS169</f>
        <v>-0.14646390078251884</v>
      </c>
      <c r="V142" s="3">
        <f>[1]Gründungen_Schließungen!AT169</f>
        <v>0.29334265347971211</v>
      </c>
      <c r="X142" s="18" t="str">
        <f t="shared" si="48"/>
        <v>RP</v>
      </c>
      <c r="Y142" s="9">
        <f t="shared" si="49"/>
        <v>-0.32946126219854244</v>
      </c>
      <c r="Z142" s="18" t="str">
        <f t="shared" si="50"/>
        <v>HH</v>
      </c>
      <c r="AA142" s="19">
        <f t="shared" si="51"/>
        <v>2.8415531408000625</v>
      </c>
    </row>
    <row r="143" spans="1:27" x14ac:dyDescent="0.35">
      <c r="A143">
        <f>[1]Gründungen_Schließungen!A170</f>
        <v>2022</v>
      </c>
      <c r="B143" s="3">
        <f>[1]Gründungen_Schließungen!Z170</f>
        <v>-0.61271727185014768</v>
      </c>
      <c r="C143" s="3">
        <f>[1]Gründungen_Schließungen!AA170</f>
        <v>-0.90537779643312966</v>
      </c>
      <c r="D143" s="3">
        <f>[1]Gründungen_Schließungen!AB170</f>
        <v>-0.76064363532110091</v>
      </c>
      <c r="E143" s="3">
        <f>[1]Gründungen_Schließungen!AC170</f>
        <v>-0.96647173636463168</v>
      </c>
      <c r="F143" s="3">
        <f>[1]Gründungen_Schließungen!AD170</f>
        <v>-0.96036578888100388</v>
      </c>
      <c r="G143" s="3">
        <f>[1]Gründungen_Schließungen!AE170</f>
        <v>0.92367715518155857</v>
      </c>
      <c r="H143" s="14">
        <f>[1]Gründungen_Schließungen!AF170</f>
        <v>-0.39185169211143861</v>
      </c>
      <c r="I143" s="3">
        <f>[1]Gründungen_Schließungen!AG170</f>
        <v>-0.81793331080424225</v>
      </c>
      <c r="J143" s="3">
        <f>[1]Gründungen_Schließungen!AH170</f>
        <v>3.9881822108490457E-2</v>
      </c>
      <c r="K143" s="3">
        <f>[1]Gründungen_Schließungen!AI170</f>
        <v>-9.9156583912234329E-3</v>
      </c>
      <c r="L143" s="3">
        <f>[1]Gründungen_Schließungen!AJ170</f>
        <v>5.834729698231398E-2</v>
      </c>
      <c r="M143" s="3">
        <f>[1]Gründungen_Schließungen!AK170</f>
        <v>-0.2156765356739761</v>
      </c>
      <c r="N143" s="3">
        <f>[1]Gründungen_Schließungen!AL170</f>
        <v>1.3254798850609275</v>
      </c>
      <c r="O143" s="3">
        <f>[1]Gründungen_Schließungen!AM170</f>
        <v>1.4950039542723217</v>
      </c>
      <c r="P143" s="3">
        <f>[1]Gründungen_Schließungen!AN170</f>
        <v>-0.61146892468013136</v>
      </c>
      <c r="Q143" s="3">
        <f>[1]Gründungen_Schließungen!AO170</f>
        <v>0.54696466909714214</v>
      </c>
      <c r="R143" s="3">
        <f>[1]Gründungen_Schließungen!AP170</f>
        <v>-0.13202124002029522</v>
      </c>
      <c r="S143" s="3">
        <f>[1]Gründungen_Schließungen!AQ170</f>
        <v>0.10844975234190177</v>
      </c>
      <c r="T143" s="3">
        <f>[1]Gründungen_Schließungen!AR170</f>
        <v>-2.8831517937020091E-2</v>
      </c>
      <c r="U143" s="3">
        <f>[1]Gründungen_Schließungen!AS170</f>
        <v>-0.26868728915103046</v>
      </c>
      <c r="V143" s="3">
        <f>[1]Gründungen_Schließungen!AT170</f>
        <v>-8.1412979118961809E-2</v>
      </c>
      <c r="X143" s="18" t="str">
        <f t="shared" si="48"/>
        <v>HE</v>
      </c>
      <c r="Y143" s="9">
        <f t="shared" si="49"/>
        <v>-0.61146892468013136</v>
      </c>
      <c r="Z143" s="18" t="str">
        <f t="shared" si="50"/>
        <v>HH</v>
      </c>
      <c r="AA143" s="19">
        <f t="shared" si="51"/>
        <v>1.4950039542723217</v>
      </c>
    </row>
    <row r="144" spans="1:27" x14ac:dyDescent="0.35">
      <c r="A144">
        <f>[1]Gründungen_Schließungen!A171</f>
        <v>2023</v>
      </c>
      <c r="B144" s="3">
        <f>[1]Gründungen_Schließungen!Z171</f>
        <v>-0.54592488658480109</v>
      </c>
      <c r="C144" s="3">
        <f>[1]Gründungen_Schließungen!AA171</f>
        <v>-0.82829774573307202</v>
      </c>
      <c r="D144" s="3">
        <f>[1]Gründungen_Schließungen!AB171</f>
        <v>-0.94741638258306848</v>
      </c>
      <c r="E144" s="3">
        <f>[1]Gründungen_Schließungen!AC171</f>
        <v>-0.78666191584568479</v>
      </c>
      <c r="F144" s="3">
        <f>[1]Gründungen_Schließungen!AD171</f>
        <v>-1.0523958609168615</v>
      </c>
      <c r="G144" s="3">
        <f>[1]Gründungen_Schließungen!AE171</f>
        <v>0.45305641869437219</v>
      </c>
      <c r="H144" s="14">
        <f>[1]Gründungen_Schließungen!AF171</f>
        <v>-0.51909763346824911</v>
      </c>
      <c r="I144" s="3">
        <f>[1]Gründungen_Schließungen!AG171</f>
        <v>-0.83915479508095736</v>
      </c>
      <c r="J144" s="3">
        <f>[1]Gründungen_Schließungen!AH171</f>
        <v>0.27474521784923361</v>
      </c>
      <c r="K144" s="3">
        <f>[1]Gründungen_Schließungen!AI171</f>
        <v>0.26458024339380271</v>
      </c>
      <c r="L144" s="3">
        <f>[1]Gründungen_Schließungen!AJ171</f>
        <v>2.6667152068760504E-2</v>
      </c>
      <c r="M144" s="3">
        <f>[1]Gründungen_Schließungen!AK171</f>
        <v>-0.1042413896200528</v>
      </c>
      <c r="N144" s="3">
        <f>[1]Gründungen_Schließungen!AL171</f>
        <v>2.0804851920512104</v>
      </c>
      <c r="O144" s="3">
        <f>[1]Gründungen_Schließungen!AM171</f>
        <v>2.5007061222521512</v>
      </c>
      <c r="P144" s="3">
        <f>[1]Gründungen_Schließungen!AN171</f>
        <v>-0.53568291000098567</v>
      </c>
      <c r="Q144" s="3">
        <f>[1]Gründungen_Schließungen!AO171</f>
        <v>0.961344588924535</v>
      </c>
      <c r="R144" s="3">
        <f>[1]Gründungen_Schließungen!AP171</f>
        <v>0.38644564582588653</v>
      </c>
      <c r="S144" s="3">
        <f>[1]Gründungen_Schließungen!AQ171</f>
        <v>0.20000202900609138</v>
      </c>
      <c r="T144" s="3">
        <f>[1]Gründungen_Schließungen!AR171</f>
        <v>-2.3771824445076473E-2</v>
      </c>
      <c r="U144" s="3">
        <f>[1]Gründungen_Schließungen!AS171</f>
        <v>0.20578543536042704</v>
      </c>
      <c r="V144" s="3">
        <f>[1]Gründungen_Schließungen!AT171</f>
        <v>0.11795494725233989</v>
      </c>
      <c r="X144" s="18" t="str">
        <f t="shared" si="48"/>
        <v>HE</v>
      </c>
      <c r="Y144" s="9">
        <f t="shared" si="49"/>
        <v>-0.53568291000098567</v>
      </c>
      <c r="Z144" s="18" t="str">
        <f t="shared" si="50"/>
        <v>HH</v>
      </c>
      <c r="AA144" s="19">
        <f t="shared" si="51"/>
        <v>2.5007061222521512</v>
      </c>
    </row>
    <row r="145" spans="1:27" x14ac:dyDescent="0.35">
      <c r="A145">
        <f>[1]Gründungen_Schließungen!A172</f>
        <v>2024</v>
      </c>
      <c r="B145" s="3">
        <f>[1]Gründungen_Schließungen!Z172</f>
        <v>-0.44151562307580355</v>
      </c>
      <c r="C145" s="3">
        <f>[1]Gründungen_Schließungen!AA172</f>
        <v>-1.0284785125557692</v>
      </c>
      <c r="D145" s="3">
        <f>[1]Gründungen_Schließungen!AB172</f>
        <v>-0.88603438691392611</v>
      </c>
      <c r="E145" s="3">
        <f>[1]Gründungen_Schließungen!AC172</f>
        <v>-0.77552500834560045</v>
      </c>
      <c r="F145" s="3">
        <f>[1]Gründungen_Schließungen!AD172</f>
        <v>-1.3456696428379251</v>
      </c>
      <c r="G145" s="3">
        <f>[1]Gründungen_Schließungen!AE172</f>
        <v>0.92530060828817418</v>
      </c>
      <c r="H145" s="14">
        <f>[1]Gründungen_Schließungen!AF172</f>
        <v>-0.42084178285687851</v>
      </c>
      <c r="I145" s="3">
        <f>[1]Gründungen_Schließungen!AG172</f>
        <v>-0.87037838899946518</v>
      </c>
      <c r="J145" s="3">
        <f>[1]Gründungen_Schließungen!AH172</f>
        <v>-0.43234743569776707</v>
      </c>
      <c r="K145" s="3">
        <f>[1]Gründungen_Schließungen!AI172</f>
        <v>-0.51039720064800154</v>
      </c>
      <c r="L145" s="3">
        <f>[1]Gründungen_Schließungen!AJ172</f>
        <v>-0.26880422022625755</v>
      </c>
      <c r="M145" s="3">
        <f>[1]Gründungen_Schließungen!AK172</f>
        <v>-0.67282924761907237</v>
      </c>
      <c r="N145" s="3">
        <f>[1]Gründungen_Schließungen!AL172</f>
        <v>-2.1365644518406501E-2</v>
      </c>
      <c r="O145" s="3">
        <f>[1]Gründungen_Schließungen!AM172</f>
        <v>2.2696648786011075</v>
      </c>
      <c r="P145" s="3">
        <f>[1]Gründungen_Schließungen!AN172</f>
        <v>-1.319105998823471</v>
      </c>
      <c r="Q145" s="3">
        <f>[1]Gründungen_Schließungen!AO172</f>
        <v>7.2616281923906081E-2</v>
      </c>
      <c r="R145" s="3">
        <f>[1]Gründungen_Schließungen!AP172</f>
        <v>-0.78373940950670185</v>
      </c>
      <c r="S145" s="3">
        <f>[1]Gründungen_Schließungen!AQ172</f>
        <v>-0.40770542472639892</v>
      </c>
      <c r="T145" s="3">
        <f>[1]Gründungen_Schließungen!AR172</f>
        <v>-0.88724001555239262</v>
      </c>
      <c r="U145" s="3">
        <f>[1]Gründungen_Schließungen!AS172</f>
        <v>-0.8595560752237198</v>
      </c>
      <c r="V145" s="3">
        <f>[1]Gründungen_Schließungen!AT172</f>
        <v>-0.49367236611314863</v>
      </c>
      <c r="X145" s="18" t="str">
        <f t="shared" si="48"/>
        <v>HE</v>
      </c>
      <c r="Y145" s="9">
        <f t="shared" si="49"/>
        <v>-1.319105998823471</v>
      </c>
      <c r="Z145" s="18" t="str">
        <f t="shared" si="50"/>
        <v>HH</v>
      </c>
      <c r="AA145" s="19">
        <f t="shared" si="51"/>
        <v>2.2696648786011075</v>
      </c>
    </row>
    <row r="146" spans="1:27" x14ac:dyDescent="0.35">
      <c r="A146">
        <f>A145+1</f>
        <v>2025</v>
      </c>
      <c r="B146" s="3"/>
      <c r="C146" s="3"/>
      <c r="D146" s="3"/>
      <c r="E146" s="3"/>
      <c r="F146" s="3"/>
      <c r="G146" s="3"/>
      <c r="H146" s="14"/>
      <c r="I146" s="3"/>
      <c r="J146" s="3"/>
      <c r="K146" s="3"/>
      <c r="L146" s="3"/>
      <c r="M146" s="3"/>
      <c r="N146" s="3"/>
      <c r="O146" s="3"/>
      <c r="P146" s="3"/>
      <c r="Q146" s="3"/>
      <c r="R146" s="3"/>
      <c r="S146" s="3"/>
      <c r="T146" s="3"/>
      <c r="U146" s="3"/>
      <c r="V146" s="3"/>
      <c r="X146" s="18"/>
      <c r="Y146" s="9"/>
      <c r="Z146" s="18"/>
      <c r="AA146" s="19"/>
    </row>
    <row r="147" spans="1:27" x14ac:dyDescent="0.35">
      <c r="C147" s="3"/>
      <c r="D147" s="3"/>
      <c r="E147" s="3"/>
      <c r="F147" s="3"/>
      <c r="G147" s="3"/>
      <c r="H147" s="14"/>
      <c r="I147" s="3"/>
      <c r="J147" s="3"/>
      <c r="K147" s="3"/>
      <c r="L147" s="3"/>
      <c r="M147" s="3"/>
      <c r="N147" s="3"/>
      <c r="O147" s="3"/>
      <c r="P147" s="3"/>
      <c r="Q147" s="3"/>
      <c r="R147" s="3"/>
      <c r="S147" s="3"/>
      <c r="T147" s="3"/>
      <c r="U147" s="3"/>
      <c r="V147" s="3"/>
      <c r="X147" s="11"/>
      <c r="Y147" s="9"/>
      <c r="Z147" s="11"/>
      <c r="AA147" s="11"/>
    </row>
    <row r="148" spans="1:27" x14ac:dyDescent="0.35">
      <c r="A148" s="4" t="s">
        <v>806</v>
      </c>
      <c r="B148" s="3"/>
      <c r="C148" s="3"/>
      <c r="D148" s="3"/>
      <c r="E148" s="3"/>
      <c r="F148" s="3"/>
      <c r="G148" s="3"/>
      <c r="H148" s="14"/>
      <c r="I148" s="3"/>
      <c r="J148" s="3"/>
      <c r="K148" s="3"/>
      <c r="L148" s="3"/>
      <c r="M148" s="3"/>
      <c r="N148" s="3"/>
      <c r="O148" s="3"/>
      <c r="P148" s="3"/>
      <c r="Q148" s="3"/>
      <c r="R148" s="3"/>
      <c r="S148" s="3"/>
      <c r="T148" s="3"/>
      <c r="U148" s="3"/>
      <c r="V148" s="3"/>
      <c r="X148" s="11"/>
      <c r="Y148" s="9"/>
      <c r="Z148" s="11"/>
      <c r="AA148" s="11"/>
    </row>
    <row r="149" spans="1:27" x14ac:dyDescent="0.35">
      <c r="A149">
        <f>[1]Gründungen_Schließungen!A191</f>
        <v>2019</v>
      </c>
      <c r="B149" s="3">
        <f>[1]Gründungen_Schließungen!Z191</f>
        <v>-1.0831698234092821</v>
      </c>
      <c r="C149" s="3">
        <f>[1]Gründungen_Schließungen!AA191</f>
        <v>-1.6697648104744203</v>
      </c>
      <c r="D149" s="3">
        <f>[1]Gründungen_Schließungen!AB191</f>
        <v>-1.2735101388897325</v>
      </c>
      <c r="E149" s="3">
        <f>[1]Gründungen_Schließungen!AC191</f>
        <v>-2.3900105981140793</v>
      </c>
      <c r="F149" s="3">
        <f>[1]Gründungen_Schließungen!AD191</f>
        <v>-1.8176418911394598</v>
      </c>
      <c r="G149" s="3">
        <f>[1]Gründungen_Schließungen!AE191</f>
        <v>0.7981030593950611</v>
      </c>
      <c r="H149" s="14">
        <f>[1]Gründungen_Schließungen!AF191</f>
        <v>-0.88251335989914126</v>
      </c>
      <c r="I149" s="3">
        <f>[1]Gründungen_Schließungen!AG191</f>
        <v>-1.5473018923252579</v>
      </c>
      <c r="J149" s="3">
        <f>[1]Gründungen_Schließungen!AH191</f>
        <v>-0.38686183552281084</v>
      </c>
      <c r="K149" s="3">
        <f>[1]Gründungen_Schließungen!AI191</f>
        <v>-0.46489822755603138</v>
      </c>
      <c r="L149" s="3">
        <f>[1]Gründungen_Schließungen!AJ191</f>
        <v>-0.35543508307237842</v>
      </c>
      <c r="M149" s="3">
        <f>[1]Gründungen_Schließungen!AK191</f>
        <v>-0.65504227077090016</v>
      </c>
      <c r="N149" s="3">
        <f>[1]Gründungen_Schließungen!AL191</f>
        <v>0.77650609060464437</v>
      </c>
      <c r="O149" s="3">
        <f>[1]Gründungen_Schließungen!AM191</f>
        <v>1.0622864451104281</v>
      </c>
      <c r="P149" s="3">
        <f>[1]Gründungen_Schließungen!AN191</f>
        <v>-0.88922691990560399</v>
      </c>
      <c r="Q149" s="3">
        <f>[1]Gründungen_Schließungen!AO191</f>
        <v>-8.6703831902945894E-2</v>
      </c>
      <c r="R149" s="3">
        <f>[1]Gründungen_Schließungen!AP191</f>
        <v>-0.57193405840820521</v>
      </c>
      <c r="S149" s="3">
        <f>[1]Gründungen_Schließungen!AQ191</f>
        <v>-0.56891520716466115</v>
      </c>
      <c r="T149" s="3">
        <f>[1]Gründungen_Schließungen!AR191</f>
        <v>-0.816835462364497</v>
      </c>
      <c r="U149" s="3">
        <f>[1]Gründungen_Schließungen!AS191</f>
        <v>-0.54135266622150147</v>
      </c>
      <c r="V149" s="3">
        <f>[1]Gründungen_Schließungen!AT191</f>
        <v>-0.54363385898560834</v>
      </c>
      <c r="X149" s="18" t="str">
        <f>HLOOKUP(Y149,$L149:$U271,ROW(L$238)-ROW(X149)+1,0)</f>
        <v>HE</v>
      </c>
      <c r="Y149" s="9">
        <f t="shared" ref="Y149:Y154" si="52">MIN(L149:U149)</f>
        <v>-0.88922691990560399</v>
      </c>
      <c r="Z149" s="18" t="str">
        <f>HLOOKUP(AA149,$L149:$U271,ROW(N$238)-ROW(Z149)+1,0)</f>
        <v>HH</v>
      </c>
      <c r="AA149" s="19">
        <f t="shared" ref="AA149:AA154" si="53">MAX(L149:U149)</f>
        <v>1.0622864451104281</v>
      </c>
    </row>
    <row r="150" spans="1:27" x14ac:dyDescent="0.35">
      <c r="A150">
        <f>[1]Gründungen_Schließungen!A192</f>
        <v>2020</v>
      </c>
      <c r="B150" s="3">
        <f>[1]Gründungen_Schließungen!Z192</f>
        <v>-0.85928319623971794</v>
      </c>
      <c r="C150" s="3">
        <f>[1]Gründungen_Schließungen!AA192</f>
        <v>-1.351420179623436</v>
      </c>
      <c r="D150" s="3">
        <f>[1]Gründungen_Schließungen!AB192</f>
        <v>-0.8587829194762453</v>
      </c>
      <c r="E150" s="3">
        <f>[1]Gründungen_Schließungen!AC192</f>
        <v>-2.0171834142697049</v>
      </c>
      <c r="F150" s="3">
        <f>[1]Gründungen_Schließungen!AD192</f>
        <v>-1.1374506951815597</v>
      </c>
      <c r="G150" s="3">
        <f>[1]Gründungen_Schließungen!AE192</f>
        <v>2.6404500715920496</v>
      </c>
      <c r="H150" s="14">
        <f>[1]Gründungen_Schließungen!AF192</f>
        <v>-8.5138108543980393E-2</v>
      </c>
      <c r="I150" s="3">
        <f>[1]Gründungen_Schließungen!AG192</f>
        <v>-1.1461613579258056</v>
      </c>
      <c r="J150" s="3">
        <f>[1]Gründungen_Schließungen!AH192</f>
        <v>0.20624292538802447</v>
      </c>
      <c r="K150" s="3">
        <f>[1]Gründungen_Schließungen!AI192</f>
        <v>4.8732552396612942E-2</v>
      </c>
      <c r="L150" s="3">
        <f>[1]Gründungen_Schließungen!AJ192</f>
        <v>3.255066106241862E-2</v>
      </c>
      <c r="M150" s="3">
        <f>[1]Gründungen_Schließungen!AK192</f>
        <v>-0.31381661091414109</v>
      </c>
      <c r="N150" s="3">
        <f>[1]Gründungen_Schließungen!AL192</f>
        <v>1.6851373918323971</v>
      </c>
      <c r="O150" s="3">
        <f>[1]Gründungen_Schließungen!AM192</f>
        <v>2.2756569665350534</v>
      </c>
      <c r="P150" s="3">
        <f>[1]Gründungen_Schließungen!AN192</f>
        <v>-0.39070880901566224</v>
      </c>
      <c r="Q150" s="3">
        <f>[1]Gründungen_Schließungen!AO192</f>
        <v>0.56106712907031286</v>
      </c>
      <c r="R150" s="3">
        <f>[1]Gründungen_Schließungen!AP192</f>
        <v>0.2864076078980104</v>
      </c>
      <c r="S150" s="3">
        <f>[1]Gründungen_Schließungen!AQ192</f>
        <v>-0.80023326637724357</v>
      </c>
      <c r="T150" s="3">
        <f>[1]Gründungen_Schließungen!AR192</f>
        <v>-0.14856031548808815</v>
      </c>
      <c r="U150" s="3">
        <f>[1]Gründungen_Schließungen!AS192</f>
        <v>-0.73607521350363436</v>
      </c>
      <c r="V150" s="3">
        <f>[1]Gründungen_Schließungen!AT192</f>
        <v>2.3617732916926329E-2</v>
      </c>
      <c r="X150" s="18" t="str">
        <f>HLOOKUP(Y150,$L150:$U272,ROW(L$238)-ROW(X150)+1,0)</f>
        <v>RP</v>
      </c>
      <c r="Y150" s="9">
        <f t="shared" si="52"/>
        <v>-0.80023326637724357</v>
      </c>
      <c r="Z150" s="18" t="str">
        <f>HLOOKUP(AA150,$L150:$U272,ROW(N$238)-ROW(Z150)+1,0)</f>
        <v>HH</v>
      </c>
      <c r="AA150" s="19">
        <f t="shared" si="53"/>
        <v>2.2756569665350534</v>
      </c>
    </row>
    <row r="151" spans="1:27" x14ac:dyDescent="0.35">
      <c r="A151">
        <f>[1]Gründungen_Schließungen!A193</f>
        <v>2021</v>
      </c>
      <c r="B151" s="3">
        <f>[1]Gründungen_Schließungen!Z193</f>
        <v>-0.92617872519164135</v>
      </c>
      <c r="C151" s="3">
        <f>[1]Gründungen_Schließungen!AA193</f>
        <v>-1.2192622950819672</v>
      </c>
      <c r="D151" s="3">
        <f>[1]Gründungen_Schließungen!AB193</f>
        <v>-0.7403174273319999</v>
      </c>
      <c r="E151" s="3">
        <f>[1]Gründungen_Schließungen!AC193</f>
        <v>-1.2032803541621309</v>
      </c>
      <c r="F151" s="3">
        <f>[1]Gründungen_Schließungen!AD193</f>
        <v>-1.2470151233749005</v>
      </c>
      <c r="G151" s="3">
        <f>[1]Gründungen_Schließungen!AE193</f>
        <v>2.5160704031399308</v>
      </c>
      <c r="H151" s="14">
        <f>[1]Gründungen_Schließungen!AF193</f>
        <v>1.2669855246903805E-3</v>
      </c>
      <c r="I151" s="3">
        <f>[1]Gründungen_Schließungen!AG193</f>
        <v>-0.99656456211992839</v>
      </c>
      <c r="J151" s="3">
        <f>[1]Gründungen_Schließungen!AH193</f>
        <v>0.64012364857208293</v>
      </c>
      <c r="K151" s="3">
        <f>[1]Gründungen_Schließungen!AI193</f>
        <v>0.51817790412295361</v>
      </c>
      <c r="L151" s="3">
        <f>[1]Gründungen_Schließungen!AJ193</f>
        <v>0.52595207166069635</v>
      </c>
      <c r="M151" s="3">
        <f>[1]Gründungen_Schließungen!AK193</f>
        <v>0.11357705349610521</v>
      </c>
      <c r="N151" s="3">
        <f>[1]Gründungen_Schließungen!AL193</f>
        <v>2.2891104294478528</v>
      </c>
      <c r="O151" s="3">
        <f>[1]Gründungen_Schließungen!AM193</f>
        <v>3.2576425408598557</v>
      </c>
      <c r="P151" s="3">
        <f>[1]Gründungen_Schließungen!AN193</f>
        <v>-7.6129187105290791E-2</v>
      </c>
      <c r="Q151" s="3">
        <f>[1]Gründungen_Schließungen!AO193</f>
        <v>1.2433010277343626</v>
      </c>
      <c r="R151" s="3">
        <f>[1]Gründungen_Schließungen!AP193</f>
        <v>0.72838915900420376</v>
      </c>
      <c r="S151" s="3">
        <f>[1]Gründungen_Schließungen!AQ193</f>
        <v>-0.50932803426388595</v>
      </c>
      <c r="T151" s="3">
        <f>[1]Gründungen_Schließungen!AR193</f>
        <v>-7.0323488045007029E-2</v>
      </c>
      <c r="U151" s="3">
        <f>[1]Gründungen_Schließungen!AS193</f>
        <v>-0.20569987724362165</v>
      </c>
      <c r="V151" s="3">
        <f>[1]Gründungen_Schließungen!AT193</f>
        <v>0.42191828009758447</v>
      </c>
      <c r="X151" s="18" t="str">
        <f>HLOOKUP(Y151,$L151:$U273,ROW(L$238)-ROW(X151)+1,0)</f>
        <v>RP</v>
      </c>
      <c r="Y151" s="9">
        <f t="shared" si="52"/>
        <v>-0.50932803426388595</v>
      </c>
      <c r="Z151" s="18" t="str">
        <f>HLOOKUP(AA151,$L151:$U273,ROW(N$238)-ROW(Z151)+1,0)</f>
        <v>HH</v>
      </c>
      <c r="AA151" s="19">
        <f t="shared" si="53"/>
        <v>3.2576425408598557</v>
      </c>
    </row>
    <row r="152" spans="1:27" x14ac:dyDescent="0.35">
      <c r="A152">
        <f>[1]Gründungen_Schließungen!A194</f>
        <v>2022</v>
      </c>
      <c r="B152" s="3">
        <f>[1]Gründungen_Schließungen!Z194</f>
        <v>-0.91425592911128484</v>
      </c>
      <c r="C152" s="3">
        <f>[1]Gründungen_Schließungen!AA194</f>
        <v>-1.355119529363757</v>
      </c>
      <c r="D152" s="3">
        <f>[1]Gründungen_Schließungen!AB194</f>
        <v>-1.0939946266695015</v>
      </c>
      <c r="E152" s="3">
        <f>[1]Gründungen_Schließungen!AC194</f>
        <v>-1.6668595902303507</v>
      </c>
      <c r="F152" s="3">
        <f>[1]Gründungen_Schließungen!AD194</f>
        <v>-1.5055224695897784</v>
      </c>
      <c r="G152" s="3">
        <f>[1]Gründungen_Schließungen!AE194</f>
        <v>1.1237847854320975</v>
      </c>
      <c r="H152" s="14">
        <f>[1]Gründungen_Schließungen!AF194</f>
        <v>-0.56194565455856083</v>
      </c>
      <c r="I152" s="3">
        <f>[1]Gründungen_Schließungen!AG194</f>
        <v>-1.245048104131296</v>
      </c>
      <c r="J152" s="3">
        <f>[1]Gründungen_Schließungen!AH194</f>
        <v>5.6148890489203074E-2</v>
      </c>
      <c r="K152" s="3">
        <f>[1]Gründungen_Schließungen!AI194</f>
        <v>-1.4084819210263472E-2</v>
      </c>
      <c r="L152" s="3">
        <f>[1]Gründungen_Schließungen!AJ194</f>
        <v>8.4040730437728431E-2</v>
      </c>
      <c r="M152" s="3">
        <f>[1]Gründungen_Schließungen!AK194</f>
        <v>-0.27306133712907954</v>
      </c>
      <c r="N152" s="3">
        <f>[1]Gründungen_Schließungen!AL194</f>
        <v>2.1128920929519133</v>
      </c>
      <c r="O152" s="3">
        <f>[1]Gründungen_Schließungen!AM194</f>
        <v>1.7148712590791735</v>
      </c>
      <c r="P152" s="3">
        <f>[1]Gründungen_Schließungen!AN194</f>
        <v>-0.83589790841242051</v>
      </c>
      <c r="Q152" s="3">
        <f>[1]Gründungen_Schließungen!AO194</f>
        <v>0.88101754057363268</v>
      </c>
      <c r="R152" s="3">
        <f>[1]Gründungen_Schließungen!AP194</f>
        <v>-0.1966367562487413</v>
      </c>
      <c r="S152" s="3">
        <f>[1]Gründungen_Schließungen!AQ194</f>
        <v>0.16520660320032407</v>
      </c>
      <c r="T152" s="3">
        <f>[1]Gründungen_Schließungen!AR194</f>
        <v>-4.5443609826512341E-2</v>
      </c>
      <c r="U152" s="3">
        <f>[1]Gründungen_Schließungen!AS194</f>
        <v>-0.3760017113425812</v>
      </c>
      <c r="V152" s="3">
        <f>[1]Gründungen_Schließungen!AT194</f>
        <v>-0.11584996323655689</v>
      </c>
      <c r="X152" s="18" t="str">
        <f>HLOOKUP(Y152,$L152:$U274,ROW(L$238)-ROW(X152)+1,0)</f>
        <v>HE</v>
      </c>
      <c r="Y152" s="9">
        <f t="shared" si="52"/>
        <v>-0.83589790841242051</v>
      </c>
      <c r="Z152" s="18" t="str">
        <f>HLOOKUP(AA152,$L152:$U274,ROW(N$238)-ROW(Z152)+1,0)</f>
        <v>HB</v>
      </c>
      <c r="AA152" s="19">
        <f t="shared" si="53"/>
        <v>2.1128920929519133</v>
      </c>
    </row>
    <row r="153" spans="1:27" x14ac:dyDescent="0.35">
      <c r="A153">
        <f>[1]Gründungen_Schließungen!A195</f>
        <v>2023</v>
      </c>
      <c r="B153" s="3">
        <f>[1]Gründungen_Schließungen!Z195</f>
        <v>-0.81177067478437337</v>
      </c>
      <c r="C153" s="3">
        <f>[1]Gründungen_Schließungen!AA195</f>
        <v>-1.2392755004766445</v>
      </c>
      <c r="D153" s="3">
        <f>[1]Gründungen_Schließungen!AB195</f>
        <v>-1.3707651878587523</v>
      </c>
      <c r="E153" s="3">
        <f>[1]Gründungen_Schließungen!AC195</f>
        <v>-1.3607323213947871</v>
      </c>
      <c r="F153" s="3">
        <f>[1]Gründungen_Schließungen!AD195</f>
        <v>-1.6506630697525342</v>
      </c>
      <c r="G153" s="3">
        <f>[1]Gründungen_Schließungen!AE195</f>
        <v>0.55367777241268312</v>
      </c>
      <c r="H153" s="14">
        <f>[1]Gründungen_Schließungen!AF195</f>
        <v>-0.74572543432961247</v>
      </c>
      <c r="I153" s="3">
        <f>[1]Gründungen_Schließungen!AG195</f>
        <v>-1.2794408010718568</v>
      </c>
      <c r="J153" s="3">
        <f>[1]Gründungen_Schließungen!AH195</f>
        <v>0.38473193759146668</v>
      </c>
      <c r="K153" s="3">
        <f>[1]Gründungen_Schließungen!AI195</f>
        <v>0.37360375667553436</v>
      </c>
      <c r="L153" s="3">
        <f>[1]Gründungen_Schließungen!AJ195</f>
        <v>3.8245436868171417E-2</v>
      </c>
      <c r="M153" s="3">
        <f>[1]Gründungen_Schließungen!AK195</f>
        <v>-0.13068532783279899</v>
      </c>
      <c r="N153" s="3">
        <f>[1]Gründungen_Schließungen!AL195</f>
        <v>3.3508819121546325</v>
      </c>
      <c r="O153" s="3">
        <f>[1]Gründungen_Schließungen!AM195</f>
        <v>2.8575926946390617</v>
      </c>
      <c r="P153" s="3">
        <f>[1]Gründungen_Schließungen!AN195</f>
        <v>-0.7325792650764813</v>
      </c>
      <c r="Q153" s="3">
        <f>[1]Gründungen_Schließungen!AO195</f>
        <v>1.5400819272809612</v>
      </c>
      <c r="R153" s="3">
        <f>[1]Gründungen_Schließungen!AP195</f>
        <v>0.57094444244808151</v>
      </c>
      <c r="S153" s="3">
        <f>[1]Gründungen_Schließungen!AQ195</f>
        <v>0.30329479877677379</v>
      </c>
      <c r="T153" s="3">
        <f>[1]Gründungen_Schließungen!AR195</f>
        <v>-3.747724595781133E-2</v>
      </c>
      <c r="U153" s="3">
        <f>[1]Gründungen_Schließungen!AS195</f>
        <v>0.28784979474347022</v>
      </c>
      <c r="V153" s="3">
        <f>[1]Gründungen_Schließungen!AT195</f>
        <v>0.16709328577793481</v>
      </c>
      <c r="X153" s="18" t="str">
        <f>HLOOKUP(Y153,$L153:$U275,ROW(L$238)-ROW(X153)+1,0)</f>
        <v>HE</v>
      </c>
      <c r="Y153" s="9">
        <f t="shared" si="52"/>
        <v>-0.7325792650764813</v>
      </c>
      <c r="Z153" s="18" t="str">
        <f>HLOOKUP(AA153,$L153:$U275,ROW(N$238)-ROW(Z153)+1,0)</f>
        <v>HB</v>
      </c>
      <c r="AA153" s="19">
        <f t="shared" si="53"/>
        <v>3.3508819121546325</v>
      </c>
    </row>
    <row r="154" spans="1:27" x14ac:dyDescent="0.35">
      <c r="A154">
        <f>[1]Gründungen_Schließungen!A196</f>
        <v>2024</v>
      </c>
      <c r="B154" s="3">
        <f>[1]Gründungen_Schließungen!Z196</f>
        <v>-0.64848310449724567</v>
      </c>
      <c r="C154" s="3">
        <f>[1]Gründungen_Schließungen!AA196</f>
        <v>-1.5139725285878611</v>
      </c>
      <c r="D154" s="3">
        <f>[1]Gründungen_Schließungen!AB196</f>
        <v>-1.275108945101983</v>
      </c>
      <c r="E154" s="3">
        <f>[1]Gründungen_Schließungen!AC196</f>
        <v>-1.3250319284802043</v>
      </c>
      <c r="F154" s="3">
        <f>[1]Gründungen_Schließungen!AD196</f>
        <v>-2.0857520317066336</v>
      </c>
      <c r="G154" s="3">
        <f>[1]Gründungen_Schließungen!AE196</f>
        <v>1.1242678754885245</v>
      </c>
      <c r="H154" s="14">
        <f>[1]Gründungen_Schließungen!AF196</f>
        <v>-0.59870944508001156</v>
      </c>
      <c r="I154" s="3">
        <f>[1]Gründungen_Schließungen!AG196</f>
        <v>-1.313174566575535</v>
      </c>
      <c r="J154" s="3">
        <f>[1]Gründungen_Schließungen!AH196</f>
        <v>-0.59080842356110441</v>
      </c>
      <c r="K154" s="3">
        <f>[1]Gründungen_Schließungen!AI196</f>
        <v>-0.70249954649636548</v>
      </c>
      <c r="L154" s="3">
        <f>[1]Gründungen_Schließungen!AJ196</f>
        <v>-0.37444809652068345</v>
      </c>
      <c r="M154" s="3">
        <f>[1]Gründungen_Schließungen!AK196</f>
        <v>-0.8210355612185799</v>
      </c>
      <c r="N154" s="3">
        <f>[1]Gründungen_Schließungen!AL196</f>
        <v>-3.4162080091098876E-2</v>
      </c>
      <c r="O154" s="3">
        <f>[1]Gründungen_Schließungen!AM196</f>
        <v>2.5882215470904417</v>
      </c>
      <c r="P154" s="3">
        <f>[1]Gründungen_Schließungen!AN196</f>
        <v>-1.7600194524701778</v>
      </c>
      <c r="Q154" s="3">
        <f>[1]Gründungen_Schließungen!AO196</f>
        <v>0.11283290714986748</v>
      </c>
      <c r="R154" s="3">
        <f>[1]Gründungen_Schließungen!AP196</f>
        <v>-1.1285526383310871</v>
      </c>
      <c r="S154" s="3">
        <f>[1]Gründungen_Schließungen!AQ196</f>
        <v>-0.60036719706242347</v>
      </c>
      <c r="T154" s="3">
        <f>[1]Gründungen_Schließungen!AR196</f>
        <v>-1.3755742624213294</v>
      </c>
      <c r="U154" s="3">
        <f>[1]Gründungen_Schließungen!AS196</f>
        <v>-1.188379570535296</v>
      </c>
      <c r="V154" s="3">
        <f>[1]Gründungen_Schließungen!AT196</f>
        <v>-0.68363213609999252</v>
      </c>
      <c r="X154" s="18" t="str">
        <f>HLOOKUP(Y154,$L154:$U267,ROW(L$238)-ROW(X154)+1,0)</f>
        <v>HE</v>
      </c>
      <c r="Y154" s="34">
        <f t="shared" si="52"/>
        <v>-1.7600194524701778</v>
      </c>
      <c r="Z154" s="18" t="str">
        <f>HLOOKUP(AA154,$L154:$U267,ROW(N$238)-ROW(Z154)+1,0)</f>
        <v>HH</v>
      </c>
      <c r="AA154" s="33">
        <f t="shared" si="53"/>
        <v>2.5882215470904417</v>
      </c>
    </row>
    <row r="155" spans="1:27" x14ac:dyDescent="0.35">
      <c r="A155">
        <f>A154+1</f>
        <v>2025</v>
      </c>
      <c r="B155" s="3"/>
      <c r="C155" s="3"/>
      <c r="D155" s="3"/>
      <c r="E155" s="3"/>
      <c r="F155" s="3"/>
      <c r="G155" s="3"/>
      <c r="H155" s="14"/>
      <c r="I155" s="3"/>
      <c r="J155" s="3"/>
      <c r="K155" s="3"/>
      <c r="L155" s="3"/>
      <c r="M155" s="3"/>
      <c r="N155" s="3"/>
      <c r="O155" s="3"/>
      <c r="P155" s="3"/>
      <c r="Q155" s="3"/>
      <c r="R155" s="3"/>
      <c r="S155" s="3"/>
      <c r="T155" s="3"/>
      <c r="U155" s="3"/>
      <c r="V155" s="3"/>
      <c r="X155" s="11"/>
      <c r="Y155" s="9"/>
      <c r="Z155" s="11"/>
      <c r="AA155" s="11"/>
    </row>
    <row r="156" spans="1:27" x14ac:dyDescent="0.35">
      <c r="B156" s="3"/>
      <c r="C156" s="3"/>
      <c r="D156" s="3"/>
      <c r="E156" s="3"/>
      <c r="F156" s="3"/>
      <c r="G156" s="3"/>
      <c r="H156" s="14"/>
      <c r="I156" s="3"/>
      <c r="J156" s="3"/>
      <c r="K156" s="3"/>
      <c r="L156" s="3"/>
      <c r="M156" s="3"/>
      <c r="N156" s="3"/>
      <c r="O156" s="3"/>
      <c r="P156" s="3"/>
      <c r="Q156" s="3"/>
      <c r="R156" s="3"/>
      <c r="S156" s="3"/>
      <c r="T156" s="3"/>
      <c r="U156" s="3"/>
      <c r="V156" s="3"/>
      <c r="X156" s="11"/>
      <c r="Y156" s="9"/>
      <c r="Z156" s="11"/>
      <c r="AA156" s="11"/>
    </row>
    <row r="157" spans="1:27" x14ac:dyDescent="0.35">
      <c r="A157" s="4" t="s">
        <v>523</v>
      </c>
      <c r="B157" s="3"/>
      <c r="C157" s="3"/>
      <c r="D157" s="3"/>
      <c r="E157" s="3"/>
      <c r="F157" s="3"/>
      <c r="G157" s="3"/>
      <c r="H157" s="14"/>
      <c r="I157" s="3"/>
      <c r="J157" s="3"/>
      <c r="K157" s="3"/>
      <c r="L157" s="3"/>
      <c r="M157" s="3"/>
      <c r="N157" s="3"/>
      <c r="O157" s="3"/>
      <c r="P157" s="3"/>
      <c r="Q157" s="3"/>
      <c r="R157" s="3"/>
      <c r="S157" s="3"/>
      <c r="T157" s="3"/>
      <c r="U157" s="3"/>
      <c r="V157" s="3"/>
      <c r="X157" s="11"/>
      <c r="Y157" s="9"/>
      <c r="Z157" s="11"/>
      <c r="AA157" s="11"/>
    </row>
    <row r="158" spans="1:27" x14ac:dyDescent="0.35">
      <c r="A158">
        <f>'[1]start-ups'!A24</f>
        <v>2023</v>
      </c>
      <c r="B158" s="3">
        <f>'[1]start-ups'!B24</f>
        <v>2.0581360095434187</v>
      </c>
      <c r="C158" s="3">
        <f>'[1]start-ups'!C24</f>
        <v>1.2127200289010331</v>
      </c>
      <c r="D158" s="3">
        <f>'[1]start-ups'!D24</f>
        <v>2.259750076608011</v>
      </c>
      <c r="E158" s="3">
        <f>'[1]start-ups'!E24</f>
        <v>0.79386538191229106</v>
      </c>
      <c r="F158" s="3">
        <f>'[1]start-ups'!F24</f>
        <v>0.56904157749706108</v>
      </c>
      <c r="G158" s="3">
        <f>'[1]start-ups'!G24</f>
        <v>13.027995715236965</v>
      </c>
      <c r="H158" s="14">
        <f>'[1]start-ups'!H24</f>
        <v>4.1283556515121553</v>
      </c>
      <c r="I158" s="3">
        <f>'[1]start-ups'!I24</f>
        <v>1.5439947979500923</v>
      </c>
      <c r="J158" s="3">
        <f>'[1]start-ups'!J24</f>
        <v>3.2754269771349542</v>
      </c>
      <c r="K158" s="3">
        <f>'[1]start-ups'!K24</f>
        <v>2.7491294123076391</v>
      </c>
      <c r="L158" s="3">
        <f>'[1]start-ups'!L24</f>
        <v>2.7427134494186798</v>
      </c>
      <c r="M158" s="3">
        <f>'[1]start-ups'!M24</f>
        <v>3.6681827976222792</v>
      </c>
      <c r="N158" s="3">
        <f>'[1]start-ups'!N24</f>
        <v>2.4566686994395903</v>
      </c>
      <c r="O158" s="3">
        <f>'[1]start-ups'!O24</f>
        <v>8.7168902990389903</v>
      </c>
      <c r="P158" s="3">
        <f>'[1]start-ups'!P24</f>
        <v>3.006327835201513</v>
      </c>
      <c r="Q158" s="3">
        <f>'[1]start-ups'!Q24</f>
        <v>1.7796778959713897</v>
      </c>
      <c r="R158" s="3">
        <f>'[1]start-ups'!R24</f>
        <v>2.3130751079010334</v>
      </c>
      <c r="S158" s="3">
        <f>'[1]start-ups'!S24</f>
        <v>1.5439477371240273</v>
      </c>
      <c r="T158" s="3">
        <f>'[1]start-ups'!T24</f>
        <v>1.6888686666183186</v>
      </c>
      <c r="U158" s="3">
        <f>'[1]start-ups'!U24</f>
        <v>1.8477065513515289</v>
      </c>
      <c r="V158" s="3">
        <f>'[1]start-ups'!V24</f>
        <v>3.0158985960137792</v>
      </c>
      <c r="X158" s="18" t="str">
        <f>HLOOKUP(Y158,$L158:$U279,ROW(L$238)-ROW(X158)+1,0)</f>
        <v>RP</v>
      </c>
      <c r="Y158" s="9">
        <f t="shared" ref="Y158:Y159" si="54">MIN(L158:U158)</f>
        <v>1.5439477371240273</v>
      </c>
      <c r="Z158" s="18" t="str">
        <f>HLOOKUP(AA158,$L158:$U279,ROW(N$238)-ROW(Z158)+1,0)</f>
        <v>HH</v>
      </c>
      <c r="AA158" s="19">
        <f t="shared" ref="AA158:AA159" si="55">MAX(L158:U158)</f>
        <v>8.7168902990389903</v>
      </c>
    </row>
    <row r="159" spans="1:27" x14ac:dyDescent="0.35">
      <c r="A159">
        <f>'[1]start-ups'!A25</f>
        <v>2024</v>
      </c>
      <c r="B159" s="3">
        <f>'[1]start-ups'!B25</f>
        <v>2.4315518163692067</v>
      </c>
      <c r="C159" s="3">
        <f>'[1]start-ups'!C25</f>
        <v>0.95114597237237997</v>
      </c>
      <c r="D159" s="3">
        <f>'[1]start-ups'!D25</f>
        <v>1.9001423379351325</v>
      </c>
      <c r="E159" s="3">
        <f>'[1]start-ups'!E25</f>
        <v>1.0244923523974283</v>
      </c>
      <c r="F159" s="3">
        <f>'[1]start-ups'!F25</f>
        <v>1.2754800765288046</v>
      </c>
      <c r="G159" s="3">
        <f>'[1]start-ups'!G25</f>
        <v>13.652749178436222</v>
      </c>
      <c r="H159" s="14">
        <f>'[1]start-ups'!H25</f>
        <v>4.3564571301934985</v>
      </c>
      <c r="I159" s="3">
        <f>'[1]start-ups'!I25</f>
        <v>1.6313816758066899</v>
      </c>
      <c r="J159" s="3">
        <f>'[1]start-ups'!J25</f>
        <v>3.6178164658133922</v>
      </c>
      <c r="K159" s="3">
        <f>'[1]start-ups'!K25</f>
        <v>3.073089527952614</v>
      </c>
      <c r="L159" s="3">
        <f>'[1]start-ups'!L25</f>
        <v>3.143072948490838</v>
      </c>
      <c r="M159" s="3">
        <f>'[1]start-ups'!M25</f>
        <v>4.0941116021339301</v>
      </c>
      <c r="N159" s="3">
        <f>'[1]start-ups'!N25</f>
        <v>3.5754790784417207</v>
      </c>
      <c r="O159" s="3">
        <f>'[1]start-ups'!O25</f>
        <v>8.7398541692904335</v>
      </c>
      <c r="P159" s="3">
        <f>'[1]start-ups'!P25</f>
        <v>3.054905122004274</v>
      </c>
      <c r="Q159" s="3">
        <f>'[1]start-ups'!Q25</f>
        <v>1.9010596030962759</v>
      </c>
      <c r="R159" s="3">
        <f>'[1]start-ups'!R25</f>
        <v>2.7458219317802208</v>
      </c>
      <c r="S159" s="3">
        <f>'[1]start-ups'!S25</f>
        <v>1.5788736024235952</v>
      </c>
      <c r="T159" s="3">
        <f>'[1]start-ups'!T25</f>
        <v>1.2833561540382776</v>
      </c>
      <c r="U159" s="3">
        <f>'[1]start-ups'!U25</f>
        <v>2.5116733412688634</v>
      </c>
      <c r="V159" s="3">
        <f>'[1]start-ups'!V25</f>
        <v>3.3210354565920071</v>
      </c>
      <c r="X159" s="18" t="str">
        <f>HLOOKUP(Y159,$L159:$U280,ROW(L$238)-ROW(X159)+1,0)</f>
        <v>SL</v>
      </c>
      <c r="Y159" s="9">
        <f t="shared" si="54"/>
        <v>1.2833561540382776</v>
      </c>
      <c r="Z159" s="18" t="str">
        <f>HLOOKUP(AA159,$L159:$U280,ROW(N$238)-ROW(Z159)+1,0)</f>
        <v>HH</v>
      </c>
      <c r="AA159" s="19">
        <f t="shared" si="55"/>
        <v>8.7398541692904335</v>
      </c>
    </row>
    <row r="160" spans="1:27" x14ac:dyDescent="0.35">
      <c r="A160">
        <f>A159+1</f>
        <v>2025</v>
      </c>
      <c r="B160" s="3">
        <f>'[1]start-ups'!B26</f>
        <v>2.85646535498821</v>
      </c>
      <c r="C160" s="3">
        <f>'[1]start-ups'!C26</f>
        <v>1.0788041012324385</v>
      </c>
      <c r="D160" s="3">
        <f>'[1]start-ups'!D26</f>
        <v>2.9640197640837869</v>
      </c>
      <c r="E160" s="3">
        <f>'[1]start-ups'!E26</f>
        <v>1.5419955478383092</v>
      </c>
      <c r="F160" s="3">
        <f>'[1]start-ups'!F26</f>
        <v>1.2810938073823268</v>
      </c>
      <c r="G160" s="3">
        <f>'[1]start-ups'!G26</f>
        <v>16.848933658480554</v>
      </c>
      <c r="H160" s="14">
        <f>'[1]start-ups'!H26</f>
        <v>5.5212377608940111</v>
      </c>
      <c r="I160" s="3">
        <f>'[1]start-ups'!I26</f>
        <v>2.1725767863067151</v>
      </c>
      <c r="J160" s="3">
        <f>'[1]start-ups'!J26</f>
        <v>4.6392578245310307</v>
      </c>
      <c r="K160" s="3">
        <f>'[1]start-ups'!K26</f>
        <v>3.9738851516634228</v>
      </c>
      <c r="L160" s="3">
        <f>'[1]start-ups'!L26</f>
        <v>3.808398747179182</v>
      </c>
      <c r="M160" s="3">
        <f>'[1]start-ups'!M26</f>
        <v>5.9412638332110896</v>
      </c>
      <c r="N160" s="3">
        <f>'[1]start-ups'!N26</f>
        <v>2.6997533278012074</v>
      </c>
      <c r="O160" s="3">
        <f>'[1]start-ups'!O26</f>
        <v>10.931133321594482</v>
      </c>
      <c r="P160" s="3">
        <f>'[1]start-ups'!P26</f>
        <v>3.9367757010090578</v>
      </c>
      <c r="Q160" s="3">
        <f>'[1]start-ups'!Q26</f>
        <v>2.0983444062634584</v>
      </c>
      <c r="R160" s="3">
        <f>'[1]start-ups'!R26</f>
        <v>3.650285557179199</v>
      </c>
      <c r="S160" s="3">
        <f>'[1]start-ups'!S26</f>
        <v>1.9140536603732259</v>
      </c>
      <c r="T160" s="3">
        <f>'[1]start-ups'!T26</f>
        <v>2.1715655210671465</v>
      </c>
      <c r="U160" s="3">
        <f>'[1]start-ups'!U26</f>
        <v>2.3677765901311072</v>
      </c>
      <c r="V160" s="3">
        <f>'[1]start-ups'!V26</f>
        <v>4.272204772330519</v>
      </c>
      <c r="X160" s="18"/>
      <c r="Y160" s="9"/>
      <c r="Z160" s="18"/>
      <c r="AA160" s="19"/>
    </row>
    <row r="161" spans="1:27" x14ac:dyDescent="0.35">
      <c r="B161" s="3"/>
      <c r="C161" s="3"/>
      <c r="D161" s="3"/>
      <c r="E161" s="3"/>
      <c r="F161" s="3"/>
      <c r="G161" s="3"/>
      <c r="H161" s="14"/>
      <c r="I161" s="3"/>
      <c r="J161" s="3"/>
      <c r="K161" s="3"/>
      <c r="L161" s="3"/>
      <c r="M161" s="3"/>
      <c r="N161" s="3"/>
      <c r="O161" s="3"/>
      <c r="P161" s="3"/>
      <c r="Q161" s="3"/>
      <c r="R161" s="3"/>
      <c r="S161" s="3"/>
      <c r="T161" s="3"/>
      <c r="U161" s="3"/>
      <c r="V161" s="3"/>
      <c r="X161" s="11"/>
      <c r="Y161" s="9"/>
      <c r="Z161" s="11"/>
      <c r="AA161" s="11"/>
    </row>
    <row r="162" spans="1:27" x14ac:dyDescent="0.35">
      <c r="A162" s="4" t="s">
        <v>840</v>
      </c>
      <c r="B162" s="3"/>
      <c r="C162" s="3"/>
      <c r="D162" s="3"/>
      <c r="E162" s="3"/>
      <c r="F162" s="3"/>
      <c r="G162" s="3"/>
      <c r="H162" s="14"/>
      <c r="I162" s="3"/>
      <c r="J162" s="3"/>
      <c r="K162" s="3"/>
      <c r="L162" s="3"/>
      <c r="M162" s="3"/>
      <c r="N162" s="3"/>
      <c r="O162" s="3"/>
      <c r="P162" s="3"/>
      <c r="Q162" s="3"/>
      <c r="R162" s="3"/>
      <c r="S162" s="3"/>
      <c r="T162" s="3"/>
      <c r="U162" s="3"/>
      <c r="V162" s="3"/>
      <c r="X162" s="11"/>
      <c r="Y162" s="9"/>
      <c r="Z162" s="11"/>
      <c r="AA162" s="11"/>
    </row>
    <row r="163" spans="1:27" x14ac:dyDescent="0.35">
      <c r="A163">
        <v>2023</v>
      </c>
      <c r="B163" s="3">
        <f>'[1]start-ups'!B20</f>
        <v>0.37334865020103392</v>
      </c>
      <c r="C163" s="3">
        <f>'[1]start-ups'!C20</f>
        <v>0.22408302865904001</v>
      </c>
      <c r="D163" s="3">
        <f>'[1]start-ups'!D20</f>
        <v>0.41725892979962403</v>
      </c>
      <c r="E163" s="3">
        <f>'[1]start-ups'!E20</f>
        <v>0.18673110720562389</v>
      </c>
      <c r="F163" s="3">
        <f>'[1]start-ups'!F20</f>
        <v>0.12982797792924375</v>
      </c>
      <c r="G163" s="3">
        <f>'[1]start-ups'!G20</f>
        <v>1.2382917923479917</v>
      </c>
      <c r="H163" s="14">
        <f>'[1]start-ups'!H20</f>
        <v>0.65665573901172813</v>
      </c>
      <c r="I163" s="3">
        <f>'[1]start-ups'!I20</f>
        <v>0.30529226539648036</v>
      </c>
      <c r="J163" s="3">
        <f>'[1]start-ups'!J20</f>
        <v>0.43302850488334804</v>
      </c>
      <c r="K163" s="3">
        <f>'[1]start-ups'!K20</f>
        <v>0.37128185567888783</v>
      </c>
      <c r="L163" s="3">
        <f>'[1]start-ups'!L20</f>
        <v>0.39081582804103565</v>
      </c>
      <c r="M163" s="3">
        <f>'[1]start-ups'!M20</f>
        <v>0.49731014637808085</v>
      </c>
      <c r="N163" s="3">
        <f>'[1]start-ups'!N20</f>
        <v>0.28931245745405038</v>
      </c>
      <c r="O163" s="3">
        <f>'[1]start-ups'!O20</f>
        <v>0.82948341033179329</v>
      </c>
      <c r="P163" s="3">
        <f>'[1]start-ups'!P20</f>
        <v>0.36778518181638425</v>
      </c>
      <c r="Q163" s="3">
        <f>'[1]start-ups'!Q20</f>
        <v>0.25827960140679956</v>
      </c>
      <c r="R163" s="3">
        <f>'[1]start-ups'!R20</f>
        <v>0.31181577953944883</v>
      </c>
      <c r="S163" s="3">
        <f>'[1]start-ups'!S20</f>
        <v>0.21718146718146719</v>
      </c>
      <c r="T163" s="3">
        <f>'[1]start-ups'!T20</f>
        <v>0.2690724912947135</v>
      </c>
      <c r="U163" s="3">
        <f>'[1]start-ups'!U20</f>
        <v>0.25328330206378991</v>
      </c>
      <c r="V163" s="3">
        <f>'[1]start-ups'!V20</f>
        <v>0.41955755136166573</v>
      </c>
      <c r="X163" s="18" t="str">
        <f>HLOOKUP(Y163,$L163:$U283,ROW(L$238)-ROW(X163)+1,0)</f>
        <v>RP</v>
      </c>
      <c r="Y163" s="9">
        <f>MIN(L163:U163)</f>
        <v>0.21718146718146719</v>
      </c>
      <c r="Z163" s="18" t="str">
        <f>HLOOKUP(AA163,$L163:$U283,ROW(N$238)-ROW(Z163)+1,0)</f>
        <v>HH</v>
      </c>
      <c r="AA163" s="19">
        <f>MAX(L163:U163)</f>
        <v>0.82948341033179329</v>
      </c>
    </row>
    <row r="164" spans="1:27" x14ac:dyDescent="0.35">
      <c r="A164">
        <f>A163+1</f>
        <v>2024</v>
      </c>
      <c r="B164" s="3">
        <f>'[1]start-ups'!B21</f>
        <v>0.43890698003681156</v>
      </c>
      <c r="C164" s="3">
        <f>'[1]start-ups'!C21</f>
        <v>0.17857142857142858</v>
      </c>
      <c r="D164" s="3">
        <f>'[1]start-ups'!D21</f>
        <v>0.35130942604252213</v>
      </c>
      <c r="E164" s="3">
        <f>'[1]start-ups'!E21</f>
        <v>0.23369449755683025</v>
      </c>
      <c r="F164" s="3">
        <f>'[1]start-ups'!F21</f>
        <v>0.29082292115467473</v>
      </c>
      <c r="G164" s="3">
        <f>'[1]start-ups'!G21</f>
        <v>1.2884197454206767</v>
      </c>
      <c r="H164" s="14">
        <f>'[1]start-ups'!H21</f>
        <v>0.68864569620999272</v>
      </c>
      <c r="I164" s="3">
        <f>'[1]start-ups'!I21</f>
        <v>0.32149757689018404</v>
      </c>
      <c r="J164" s="3">
        <f>'[1]start-ups'!J21</f>
        <v>0.48233538399579956</v>
      </c>
      <c r="K164" s="3">
        <f>'[1]start-ups'!K21</f>
        <v>0.4191012763815628</v>
      </c>
      <c r="L164" s="3">
        <f>'[1]start-ups'!L21</f>
        <v>0.45797553994275308</v>
      </c>
      <c r="M164" s="3">
        <f>'[1]start-ups'!M21</f>
        <v>0.5632210380854672</v>
      </c>
      <c r="N164" s="3">
        <f>'[1]start-ups'!N21</f>
        <v>0.45804323928178819</v>
      </c>
      <c r="O164" s="3">
        <f>'[1]start-ups'!O21</f>
        <v>0.85243818499497004</v>
      </c>
      <c r="P164" s="3">
        <f>'[1]start-ups'!P21</f>
        <v>0.38145832917257494</v>
      </c>
      <c r="Q164" s="3">
        <f>'[1]start-ups'!Q21</f>
        <v>0.27780823920751541</v>
      </c>
      <c r="R164" s="3">
        <f>'[1]start-ups'!R21</f>
        <v>0.36697520317351834</v>
      </c>
      <c r="S164" s="3">
        <f>'[1]start-ups'!S21</f>
        <v>0.22631523972006543</v>
      </c>
      <c r="T164" s="3">
        <f>'[1]start-ups'!T21</f>
        <v>0.20242914979757085</v>
      </c>
      <c r="U164" s="3">
        <f>'[1]start-ups'!U21</f>
        <v>0.34495618124184224</v>
      </c>
      <c r="V164" s="3">
        <f>'[1]start-ups'!V21</f>
        <v>0.46525318957469536</v>
      </c>
      <c r="X164" s="18"/>
      <c r="Y164" s="9"/>
      <c r="Z164" s="18"/>
      <c r="AA164" s="19"/>
    </row>
    <row r="165" spans="1:27" x14ac:dyDescent="0.35">
      <c r="A165">
        <f>A164+1</f>
        <v>2025</v>
      </c>
      <c r="B165" s="3"/>
      <c r="C165" s="3"/>
      <c r="D165" s="3"/>
      <c r="E165" s="3"/>
      <c r="F165" s="3"/>
      <c r="G165" s="3"/>
      <c r="H165" s="14"/>
      <c r="I165" s="3"/>
      <c r="J165" s="3"/>
      <c r="K165" s="3"/>
      <c r="L165" s="3"/>
      <c r="M165" s="3"/>
      <c r="N165" s="3"/>
      <c r="O165" s="3"/>
      <c r="P165" s="3"/>
      <c r="Q165" s="3"/>
      <c r="R165" s="3"/>
      <c r="S165" s="3"/>
      <c r="T165" s="3"/>
      <c r="U165" s="3"/>
      <c r="V165" s="3"/>
      <c r="X165" s="18"/>
      <c r="Y165" s="9"/>
      <c r="Z165" s="18"/>
      <c r="AA165" s="19"/>
    </row>
    <row r="166" spans="1:27" x14ac:dyDescent="0.35">
      <c r="A166" t="s">
        <v>524</v>
      </c>
      <c r="B166" s="3"/>
      <c r="C166" s="3"/>
      <c r="D166" s="3"/>
      <c r="E166" s="3"/>
      <c r="F166" s="3"/>
      <c r="G166" s="3"/>
      <c r="H166" s="14"/>
      <c r="I166" s="3"/>
      <c r="J166" s="3"/>
      <c r="K166" s="3"/>
      <c r="L166" s="3"/>
      <c r="M166" s="3"/>
      <c r="N166" s="3"/>
      <c r="O166" s="3"/>
      <c r="P166" s="3"/>
      <c r="Q166" s="3"/>
      <c r="R166" s="3"/>
      <c r="S166" s="3"/>
      <c r="T166" s="3"/>
      <c r="U166" s="3"/>
      <c r="V166" s="3"/>
      <c r="X166" s="11"/>
      <c r="Y166" s="9"/>
      <c r="Z166" s="11"/>
      <c r="AA166" s="11"/>
    </row>
    <row r="167" spans="1:27" x14ac:dyDescent="0.35">
      <c r="B167" s="3"/>
      <c r="C167" s="3"/>
      <c r="D167" s="3"/>
      <c r="E167" s="3"/>
      <c r="F167" s="3"/>
      <c r="G167" s="3"/>
      <c r="H167" s="14"/>
      <c r="I167" s="3"/>
      <c r="J167" s="3"/>
      <c r="K167" s="3"/>
      <c r="L167" s="3"/>
      <c r="M167" s="3"/>
      <c r="N167" s="3"/>
      <c r="O167" s="3"/>
      <c r="P167" s="3"/>
      <c r="Q167" s="3"/>
      <c r="R167" s="3"/>
      <c r="S167" s="3"/>
      <c r="T167" s="3"/>
      <c r="U167" s="3"/>
      <c r="V167" s="3"/>
      <c r="X167" s="11"/>
      <c r="Y167" s="9"/>
      <c r="Z167" s="11"/>
      <c r="AA167" s="11"/>
    </row>
    <row r="168" spans="1:27" x14ac:dyDescent="0.35">
      <c r="A168" s="4" t="s">
        <v>525</v>
      </c>
      <c r="B168" s="3"/>
      <c r="C168" s="3"/>
      <c r="D168" s="3"/>
      <c r="E168" s="3"/>
      <c r="F168" s="3"/>
      <c r="G168" s="3"/>
      <c r="H168" s="14"/>
      <c r="I168" s="3"/>
      <c r="J168" s="3"/>
      <c r="K168" s="3"/>
      <c r="L168" s="3"/>
      <c r="M168" s="3"/>
      <c r="N168" s="3"/>
      <c r="O168" s="3"/>
      <c r="P168" s="3"/>
      <c r="Q168" s="3"/>
      <c r="R168" s="3"/>
      <c r="S168" s="3"/>
      <c r="T168" s="3"/>
      <c r="U168" s="3"/>
      <c r="V168" s="3"/>
      <c r="X168" s="11"/>
      <c r="Y168" s="9"/>
      <c r="Z168" s="11"/>
      <c r="AA168" s="11"/>
    </row>
    <row r="169" spans="1:27" x14ac:dyDescent="0.35">
      <c r="A169">
        <f>'[1]start-ups'!A9</f>
        <v>2023</v>
      </c>
      <c r="B169" s="3">
        <f>'[1]start-ups'!B9</f>
        <v>11.687136149645543</v>
      </c>
      <c r="C169" s="3">
        <f>'[1]start-ups'!C9</f>
        <v>7.9262164364365004</v>
      </c>
      <c r="D169" s="3">
        <f>'[1]start-ups'!D9</f>
        <v>21.29640048880545</v>
      </c>
      <c r="E169" s="3">
        <f>'[1]start-ups'!E9</f>
        <v>6.4263611195838699</v>
      </c>
      <c r="F169" s="3">
        <f>'[1]start-ups'!F9</f>
        <v>10.062120603727237</v>
      </c>
      <c r="G169" s="3">
        <f>'[1]start-ups'!G9</f>
        <v>89.428248634656555</v>
      </c>
      <c r="H169" s="14">
        <f>'[1]start-ups'!H9</f>
        <v>30.445482854233877</v>
      </c>
      <c r="I169" s="3">
        <f>'[1]start-ups'!I9</f>
        <v>13.155526124608629</v>
      </c>
      <c r="J169" s="3">
        <f>'[1]start-ups'!J9</f>
        <v>21.987798317586886</v>
      </c>
      <c r="K169" s="3">
        <f>'[1]start-ups'!K9</f>
        <v>18.326923746603601</v>
      </c>
      <c r="L169" s="3">
        <f>'[1]start-ups'!L9</f>
        <v>19.179888333404321</v>
      </c>
      <c r="M169" s="3">
        <f>'[1]start-ups'!M9</f>
        <v>21.475061229037081</v>
      </c>
      <c r="N169" s="3">
        <f>'[1]start-ups'!N9</f>
        <v>25.028353549092046</v>
      </c>
      <c r="O169" s="3">
        <f>'[1]start-ups'!O9</f>
        <v>65.087485397386516</v>
      </c>
      <c r="P169" s="3">
        <f>'[1]start-ups'!P9</f>
        <v>17.417757475720702</v>
      </c>
      <c r="Q169" s="3">
        <f>'[1]start-ups'!Q9</f>
        <v>10.856050891365575</v>
      </c>
      <c r="R169" s="3">
        <f>'[1]start-ups'!R9</f>
        <v>18.375885235759938</v>
      </c>
      <c r="S169" s="3">
        <f>'[1]start-ups'!S9</f>
        <v>7.6514643809758836</v>
      </c>
      <c r="T169" s="3">
        <f>'[1]start-ups'!T9</f>
        <v>20.434978760455653</v>
      </c>
      <c r="U169" s="3">
        <f>'[1]start-ups'!U9</f>
        <v>6.3131248848109278</v>
      </c>
      <c r="V169" s="3">
        <f>'[1]start-ups'!V9</f>
        <v>20.692236102280063</v>
      </c>
      <c r="X169" s="18" t="str">
        <f>HLOOKUP(Y169,$L169:$U286,ROW(L$238)-ROW(X169)+1,0)</f>
        <v>SH</v>
      </c>
      <c r="Y169" s="9">
        <f t="shared" ref="Y169:Y170" si="56">MIN(L169:U169)</f>
        <v>6.3131248848109278</v>
      </c>
      <c r="Z169" s="18" t="str">
        <f>HLOOKUP(AA169,$L169:$U286,ROW(N$238)-ROW(Z169)+1,0)</f>
        <v>HH</v>
      </c>
      <c r="AA169" s="19">
        <f t="shared" ref="AA169:AA170" si="57">MAX(L169:U169)</f>
        <v>65.087485397386516</v>
      </c>
    </row>
    <row r="170" spans="1:27" x14ac:dyDescent="0.35">
      <c r="A170">
        <f>'[1]start-ups'!A10</f>
        <v>2024</v>
      </c>
      <c r="B170" s="3">
        <f>'[1]start-ups'!B10</f>
        <v>14.086678462955557</v>
      </c>
      <c r="C170" s="3">
        <f>'[1]start-ups'!C10</f>
        <v>8.8842690689730226</v>
      </c>
      <c r="D170" s="3">
        <f>'[1]start-ups'!D10</f>
        <v>23.21815481865633</v>
      </c>
      <c r="E170" s="3">
        <f>'[1]start-ups'!E10</f>
        <v>7.476342050125135</v>
      </c>
      <c r="F170" s="3">
        <f>'[1]start-ups'!F10</f>
        <v>11.387500510065127</v>
      </c>
      <c r="G170" s="3">
        <f>'[1]start-ups'!G10</f>
        <v>102.3457036444053</v>
      </c>
      <c r="H170" s="14">
        <f>'[1]start-ups'!H10</f>
        <v>34.779450462324476</v>
      </c>
      <c r="I170" s="3">
        <f>'[1]start-ups'!I10</f>
        <v>14.805708469645763</v>
      </c>
      <c r="J170" s="3">
        <f>'[1]start-ups'!J10</f>
        <v>25.517324723163394</v>
      </c>
      <c r="K170" s="3">
        <f>'[1]start-ups'!K10</f>
        <v>21.330522016020911</v>
      </c>
      <c r="L170" s="3">
        <f>'[1]start-ups'!L10</f>
        <v>22.24531978492513</v>
      </c>
      <c r="M170" s="3">
        <f>'[1]start-ups'!M10</f>
        <v>25.430122903935363</v>
      </c>
      <c r="N170" s="3">
        <f>'[1]start-ups'!N10</f>
        <v>28.41845608211797</v>
      </c>
      <c r="O170" s="3">
        <f>'[1]start-ups'!O10</f>
        <v>73.233208459943313</v>
      </c>
      <c r="P170" s="3">
        <f>'[1]start-ups'!P10</f>
        <v>20.401104847334388</v>
      </c>
      <c r="Q170" s="3">
        <f>'[1]start-ups'!Q10</f>
        <v>12.739948180885282</v>
      </c>
      <c r="R170" s="3">
        <f>'[1]start-ups'!R10</f>
        <v>21.08067647003185</v>
      </c>
      <c r="S170" s="3">
        <f>'[1]start-ups'!S10</f>
        <v>9.2068403916686812</v>
      </c>
      <c r="T170" s="3">
        <f>'[1]start-ups'!T10</f>
        <v>21.715655210671468</v>
      </c>
      <c r="U170" s="3">
        <f>'[1]start-ups'!U10</f>
        <v>8.7945987633441121</v>
      </c>
      <c r="V170" s="3">
        <f>'[1]start-ups'!V10</f>
        <v>23.947336167771972</v>
      </c>
      <c r="X170" s="18" t="str">
        <f>HLOOKUP(Y170,$L170:$U287,ROW(L$238)-ROW(X170)+1,0)</f>
        <v>SH</v>
      </c>
      <c r="Y170" s="9">
        <f t="shared" si="56"/>
        <v>8.7945987633441121</v>
      </c>
      <c r="Z170" s="18" t="str">
        <f>HLOOKUP(AA170,$L170:$U287,ROW(N$238)-ROW(Z170)+1,0)</f>
        <v>HH</v>
      </c>
      <c r="AA170" s="19">
        <f t="shared" si="57"/>
        <v>73.233208459943313</v>
      </c>
    </row>
    <row r="171" spans="1:27" x14ac:dyDescent="0.35">
      <c r="A171">
        <f>A170+1</f>
        <v>2025</v>
      </c>
      <c r="B171" s="3">
        <f>'[1]start-ups'!B11</f>
        <v>16.209403568339667</v>
      </c>
      <c r="C171" s="3">
        <f>'[1]start-ups'!C11</f>
        <v>8.788773297414</v>
      </c>
      <c r="D171" s="3">
        <f>'[1]start-ups'!D11</f>
        <v>18.839468861013867</v>
      </c>
      <c r="E171" s="3">
        <f>'[1]start-ups'!E11</f>
        <v>9.7357107280477351</v>
      </c>
      <c r="F171" s="3">
        <f>'[1]start-ups'!F11</f>
        <v>13.208623508286976</v>
      </c>
      <c r="G171" s="3">
        <f>'[1]start-ups'!G11</f>
        <v>117.06377837151939</v>
      </c>
      <c r="H171" s="14">
        <f>'[1]start-ups'!H11</f>
        <v>38.088753893856016</v>
      </c>
      <c r="I171" s="3">
        <f>'[1]start-ups'!I11</f>
        <v>14.504270472789898</v>
      </c>
      <c r="J171" s="3">
        <f>'[1]start-ups'!J11</f>
        <v>29.802447828535552</v>
      </c>
      <c r="K171" s="3">
        <f>'[1]start-ups'!K11</f>
        <v>25.024637750506532</v>
      </c>
      <c r="L171" s="3">
        <f>'[1]start-ups'!L11</f>
        <v>22.298229705564641</v>
      </c>
      <c r="M171" s="3">
        <f>'[1]start-ups'!M11</f>
        <v>26.034949618221987</v>
      </c>
      <c r="N171" s="3">
        <f>'[1]start-ups'!N11</f>
        <v>16.302806918060675</v>
      </c>
      <c r="O171" s="3">
        <f>'[1]start-ups'!O11</f>
        <v>133.14144670724161</v>
      </c>
      <c r="P171" s="3">
        <f>'[1]start-ups'!P11</f>
        <v>22.340974222528523</v>
      </c>
      <c r="Q171" s="3">
        <f>'[1]start-ups'!Q11</f>
        <v>14.944631141262501</v>
      </c>
      <c r="R171" s="3">
        <f>'[1]start-ups'!R11</f>
        <v>23.869393515949454</v>
      </c>
      <c r="S171" s="3">
        <f>'[1]start-ups'!S11</f>
        <v>7.8061627958281141</v>
      </c>
      <c r="T171" s="3">
        <f>'[1]start-ups'!T11</f>
        <v>52.399064939181422</v>
      </c>
      <c r="U171" s="3">
        <f>'[1]start-ups'!U11</f>
        <v>19.427277113383671</v>
      </c>
      <c r="V171" s="3">
        <f>'[1]start-ups'!V11</f>
        <v>27.536995354628612</v>
      </c>
      <c r="X171" s="18"/>
      <c r="Y171" s="9"/>
      <c r="Z171" s="18"/>
      <c r="AA171" s="19"/>
    </row>
    <row r="172" spans="1:27" x14ac:dyDescent="0.35">
      <c r="A172" t="s">
        <v>526</v>
      </c>
    </row>
    <row r="174" spans="1:27" x14ac:dyDescent="0.35">
      <c r="A174" s="4" t="s">
        <v>916</v>
      </c>
    </row>
    <row r="175" spans="1:27" x14ac:dyDescent="0.35">
      <c r="A175" t="str">
        <f>[1]Gründungen_Schließungen!A199</f>
        <v>2022-2026</v>
      </c>
      <c r="B175">
        <f>[1]Gründungen_Schließungen!B199</f>
        <v>47</v>
      </c>
      <c r="C175">
        <f>[1]Gründungen_Schließungen!C199</f>
        <v>52</v>
      </c>
      <c r="D175">
        <f>[1]Gründungen_Schließungen!D199</f>
        <v>46</v>
      </c>
      <c r="E175">
        <f>[1]Gründungen_Schließungen!E199</f>
        <v>50</v>
      </c>
      <c r="F175">
        <f>[1]Gründungen_Schließungen!F199</f>
        <v>46</v>
      </c>
      <c r="G175">
        <f>[1]Gründungen_Schließungen!G199</f>
        <v>44</v>
      </c>
      <c r="H175" s="15">
        <f>[1]Gründungen_Schließungen!H199</f>
        <v>46.542531538202809</v>
      </c>
      <c r="I175" s="7">
        <f>[1]Gründungen_Schließungen!I199</f>
        <v>47.56451050743204</v>
      </c>
      <c r="J175" s="7">
        <f>[1]Gründungen_Schließungen!J199</f>
        <v>49.775545749103429</v>
      </c>
      <c r="K175" s="7">
        <f>[1]Gründungen_Schließungen!K199</f>
        <v>56.278644370392172</v>
      </c>
      <c r="L175">
        <f>[1]Gründungen_Schließungen!L199</f>
        <v>54</v>
      </c>
      <c r="M175">
        <f>[1]Gründungen_Schließungen!M199</f>
        <v>51</v>
      </c>
      <c r="N175">
        <f>[1]Gründungen_Schließungen!N199</f>
        <v>59</v>
      </c>
      <c r="O175">
        <f>[1]Gründungen_Schließungen!O199</f>
        <v>54</v>
      </c>
      <c r="P175">
        <f>[1]Gründungen_Schließungen!P199</f>
        <v>53</v>
      </c>
      <c r="Q175">
        <f>[1]Gründungen_Schließungen!Q199</f>
        <v>56</v>
      </c>
      <c r="R175">
        <f>[1]Gründungen_Schließungen!R199</f>
        <v>54</v>
      </c>
      <c r="S175">
        <f>[1]Gründungen_Schließungen!S199</f>
        <v>51</v>
      </c>
      <c r="T175">
        <f>[1]Gründungen_Schließungen!T199</f>
        <v>54</v>
      </c>
      <c r="U175">
        <f>[1]Gründungen_Schließungen!U199</f>
        <v>52</v>
      </c>
      <c r="V175">
        <f>[1]Gründungen_Schließungen!V199</f>
        <v>52</v>
      </c>
      <c r="X175" s="18" t="str">
        <f>HLOOKUP(Y175,$L175:$U292,ROW(L$238)-ROW(X175)+1,0)</f>
        <v>BY</v>
      </c>
      <c r="Y175" s="9">
        <f t="shared" ref="Y175" si="58">MIN(L175:U175)</f>
        <v>51</v>
      </c>
      <c r="Z175" s="18" t="str">
        <f>HLOOKUP(AA175,$L175:$U292,ROW(N$238)-ROW(Z175)+1,0)</f>
        <v>HB</v>
      </c>
      <c r="AA175" s="19">
        <f t="shared" ref="AA175" si="59">MAX(L175:U175)</f>
        <v>59</v>
      </c>
    </row>
    <row r="176" spans="1:27" x14ac:dyDescent="0.35">
      <c r="A176" t="str">
        <f>[1]Gründungen_Schließungen!A200</f>
        <v>2026-2030</v>
      </c>
      <c r="B176">
        <f>[1]Gründungen_Schließungen!B200</f>
        <v>48</v>
      </c>
      <c r="C176">
        <f>[1]Gründungen_Schließungen!C200</f>
        <v>54</v>
      </c>
      <c r="D176">
        <f>[1]Gründungen_Schließungen!D200</f>
        <v>47</v>
      </c>
      <c r="E176">
        <f>[1]Gründungen_Schließungen!E200</f>
        <v>53</v>
      </c>
      <c r="F176">
        <f>[1]Gründungen_Schließungen!F200</f>
        <v>48</v>
      </c>
      <c r="G176">
        <f>[1]Gründungen_Schließungen!G200</f>
        <v>40</v>
      </c>
      <c r="H176" s="15">
        <f>[1]Gründungen_Schließungen!H200</f>
        <v>46.47533188392628</v>
      </c>
      <c r="I176" s="7">
        <f>[1]Gründungen_Schließungen!I200</f>
        <v>49.115354487232452</v>
      </c>
      <c r="J176" s="7">
        <f>[1]Gründungen_Schließungen!J200</f>
        <v>49.879587811186482</v>
      </c>
      <c r="K176" s="7">
        <f>[1]Gründungen_Schließungen!K200</f>
        <v>56.109072811010606</v>
      </c>
      <c r="L176">
        <f>[1]Gründungen_Schließungen!L200</f>
        <v>54</v>
      </c>
      <c r="M176">
        <f>[1]Gründungen_Schließungen!M200</f>
        <v>51</v>
      </c>
      <c r="N176">
        <f>[1]Gründungen_Schließungen!N200</f>
        <v>55</v>
      </c>
      <c r="O176">
        <f>[1]Gründungen_Schließungen!O200</f>
        <v>49</v>
      </c>
      <c r="P176">
        <f>[1]Gründungen_Schließungen!P200</f>
        <v>51</v>
      </c>
      <c r="Q176">
        <f>[1]Gründungen_Schließungen!Q200</f>
        <v>61</v>
      </c>
      <c r="R176">
        <f>[1]Gründungen_Schließungen!R200</f>
        <v>53</v>
      </c>
      <c r="S176">
        <f>[1]Gründungen_Schließungen!S200</f>
        <v>52</v>
      </c>
      <c r="T176">
        <f>[1]Gründungen_Schließungen!T200</f>
        <v>53</v>
      </c>
      <c r="U176">
        <f>[1]Gründungen_Schließungen!U200</f>
        <v>55</v>
      </c>
      <c r="V176">
        <f>[1]Gründungen_Schließungen!V200</f>
        <v>52</v>
      </c>
    </row>
    <row r="177" spans="1:27" x14ac:dyDescent="0.35">
      <c r="A177" t="s">
        <v>527</v>
      </c>
    </row>
    <row r="179" spans="1:27" x14ac:dyDescent="0.35">
      <c r="A179" s="4" t="s">
        <v>904</v>
      </c>
    </row>
    <row r="180" spans="1:27" x14ac:dyDescent="0.35">
      <c r="A180" t="s">
        <v>528</v>
      </c>
      <c r="B180" s="3">
        <f>[6]Tabelle1!F11</f>
        <v>38.70967741935484</v>
      </c>
      <c r="C180" s="3">
        <f>[6]Tabelle1!J11</f>
        <v>35.416666666666671</v>
      </c>
      <c r="D180" s="3">
        <f>[6]Tabelle1!O11</f>
        <v>32.352941176470587</v>
      </c>
      <c r="E180" s="3">
        <f>[6]Tabelle1!P11</f>
        <v>41.379310344827587</v>
      </c>
      <c r="F180" s="3">
        <f>[6]Tabelle1!R11</f>
        <v>39.393939393939391</v>
      </c>
      <c r="G180" s="3">
        <f>[6]Tabelle1!E11</f>
        <v>28.042328042328041</v>
      </c>
      <c r="H180" s="14">
        <f>[6]Tabelle1!T11</f>
        <v>33.898305084745758</v>
      </c>
      <c r="I180" s="3">
        <f>[6]Tabelle1!U11</f>
        <v>36.658354114713212</v>
      </c>
      <c r="J180" s="3">
        <f>[6]Tabelle1!V11</f>
        <v>37.323390894819461</v>
      </c>
      <c r="K180" s="3">
        <f>[6]Tabelle1!W11</f>
        <v>38.066977532852903</v>
      </c>
      <c r="L180" s="3">
        <f>[6]Tabelle1!C11</f>
        <v>39.095744680851062</v>
      </c>
      <c r="M180" s="3">
        <f>[6]Tabelle1!D11</f>
        <v>38.505747126436781</v>
      </c>
      <c r="N180" s="3">
        <f>[6]Tabelle1!G11</f>
        <v>38.888888888888893</v>
      </c>
      <c r="O180" s="3">
        <f>[6]Tabelle1!H11</f>
        <v>32.5</v>
      </c>
      <c r="P180" s="3">
        <f>[6]Tabelle1!I11</f>
        <v>36.051502145922747</v>
      </c>
      <c r="Q180" s="3">
        <f>[6]Tabelle1!K11</f>
        <v>38.521400778210122</v>
      </c>
      <c r="R180" s="3">
        <f>[6]Tabelle1!L11</f>
        <v>38.006756756756758</v>
      </c>
      <c r="S180" s="3">
        <f>[6]Tabelle1!M11</f>
        <v>37.410071942446045</v>
      </c>
      <c r="T180" s="3">
        <f>[6]Tabelle1!N11</f>
        <v>37.931034482758619</v>
      </c>
      <c r="U180" s="3">
        <f>[6]Tabelle1!Q11</f>
        <v>40.707964601769916</v>
      </c>
      <c r="V180" s="3">
        <f>[6]Tabelle1!S11</f>
        <v>37.23296032553408</v>
      </c>
      <c r="X180" s="18" t="str">
        <f>HLOOKUP(Y180,$L180:$U297,ROW(L$238)-ROW(X180)+1,0)</f>
        <v>HH</v>
      </c>
      <c r="Y180" s="9">
        <f t="shared" ref="Y180:Y182" si="60">MIN(L180:U180)</f>
        <v>32.5</v>
      </c>
      <c r="Z180" s="18" t="str">
        <f>HLOOKUP(AA180,$L180:$U297,ROW(N$238)-ROW(Z180)+1,0)</f>
        <v>SH</v>
      </c>
      <c r="AA180" s="19">
        <f t="shared" ref="AA180:AA182" si="61">MAX(L180:U180)</f>
        <v>40.707964601769916</v>
      </c>
    </row>
    <row r="181" spans="1:27" x14ac:dyDescent="0.35">
      <c r="A181" t="s">
        <v>529</v>
      </c>
      <c r="B181" s="3">
        <f>[6]Tabelle1!F12</f>
        <v>38</v>
      </c>
      <c r="C181" s="3">
        <f>[6]Tabelle1!J12</f>
        <v>44.444444444444443</v>
      </c>
      <c r="D181" s="3">
        <f>[6]Tabelle1!O12</f>
        <v>31.428571428571427</v>
      </c>
      <c r="E181" s="3">
        <f>[6]Tabelle1!P12</f>
        <v>44.444444444444443</v>
      </c>
      <c r="F181" s="3">
        <f>[6]Tabelle1!R12</f>
        <v>37.5</v>
      </c>
      <c r="G181" s="3">
        <f>[6]Tabelle1!E12</f>
        <v>26.984126984126984</v>
      </c>
      <c r="H181" s="14">
        <f>[6]Tabelle1!T12</f>
        <v>33.126934984520126</v>
      </c>
      <c r="I181" s="3">
        <f>[6]Tabelle1!U12</f>
        <v>37.055837563451774</v>
      </c>
      <c r="J181" s="3">
        <f>[6]Tabelle1!V12</f>
        <v>36.833602584814216</v>
      </c>
      <c r="K181" s="3">
        <f>[6]Tabelle1!W12</f>
        <v>37.949640287769789</v>
      </c>
      <c r="L181" s="3">
        <f>[6]Tabelle1!C12</f>
        <v>39.080459770114942</v>
      </c>
      <c r="M181" s="3">
        <f>[6]Tabelle1!D12</f>
        <v>40.625</v>
      </c>
      <c r="N181" s="26" t="s">
        <v>366</v>
      </c>
      <c r="O181" s="3">
        <f>[6]Tabelle1!H12</f>
        <v>29.166666666666668</v>
      </c>
      <c r="P181" s="3">
        <f>[6]Tabelle1!I12</f>
        <v>38.016528925619838</v>
      </c>
      <c r="Q181" s="3">
        <f>[6]Tabelle1!K12</f>
        <v>37.837837837837839</v>
      </c>
      <c r="R181" s="3">
        <f>[6]Tabelle1!L12</f>
        <v>37.686567164179102</v>
      </c>
      <c r="S181" s="3">
        <f>[6]Tabelle1!M12</f>
        <v>39.682539682539684</v>
      </c>
      <c r="T181" s="26" t="s">
        <v>366</v>
      </c>
      <c r="U181" s="3">
        <f>[6]Tabelle1!Q12</f>
        <v>43.137254901960787</v>
      </c>
      <c r="V181" s="3">
        <f>[6]Tabelle1!S12</f>
        <v>36.864111498257842</v>
      </c>
      <c r="X181" s="18" t="str">
        <f>HLOOKUP(Y181,$L181:$U298,ROW(L$238)-ROW(X181)+1,0)</f>
        <v>HH</v>
      </c>
      <c r="Y181" s="9">
        <f t="shared" si="60"/>
        <v>29.166666666666668</v>
      </c>
      <c r="Z181" s="18" t="str">
        <f>HLOOKUP(AA181,$L181:$U298,ROW(N$238)-ROW(Z181)+1,0)</f>
        <v>SH</v>
      </c>
      <c r="AA181" s="19">
        <f t="shared" si="61"/>
        <v>43.137254901960787</v>
      </c>
    </row>
    <row r="182" spans="1:27" x14ac:dyDescent="0.35">
      <c r="A182" t="s">
        <v>384</v>
      </c>
      <c r="B182" s="3">
        <f>[6]Tabelle1!F13</f>
        <v>38.461538461538467</v>
      </c>
      <c r="C182" s="3">
        <f>[6]Tabelle1!J13</f>
        <v>37.878787878787875</v>
      </c>
      <c r="D182" s="3">
        <f>[6]Tabelle1!O13</f>
        <v>32.038834951456316</v>
      </c>
      <c r="E182" s="3">
        <f>[6]Tabelle1!P13</f>
        <v>42.352941176470587</v>
      </c>
      <c r="F182" s="3">
        <f>[6]Tabelle1!R13</f>
        <v>38.775510204081634</v>
      </c>
      <c r="G182" s="3">
        <f>[6]Tabelle1!E13</f>
        <v>27.61904761904762</v>
      </c>
      <c r="H182" s="14">
        <f>[6]Tabelle1!T13</f>
        <v>33.625410733844468</v>
      </c>
      <c r="I182" s="3">
        <f>[6]Tabelle1!U13</f>
        <v>36.789297658862871</v>
      </c>
      <c r="J182" s="3">
        <f>[6]Tabelle1!V13</f>
        <v>37.163232963549916</v>
      </c>
      <c r="K182" s="3">
        <f>[6]Tabelle1!W13</f>
        <v>38.029386343993089</v>
      </c>
      <c r="L182" s="3">
        <f>[6]Tabelle1!C13</f>
        <v>39.090909090909093</v>
      </c>
      <c r="M182" s="3">
        <f>[6]Tabelle1!D13</f>
        <v>39.203084832904885</v>
      </c>
      <c r="N182" s="26">
        <f>O182/O180*N180</f>
        <v>37.393162393162399</v>
      </c>
      <c r="O182" s="3">
        <f>[6]Tabelle1!H13</f>
        <v>31.25</v>
      </c>
      <c r="P182" s="3">
        <f>[6]Tabelle1!I13</f>
        <v>36.72316384180791</v>
      </c>
      <c r="Q182" s="3">
        <f>[6]Tabelle1!K13</f>
        <v>38.315217391304344</v>
      </c>
      <c r="R182" s="3">
        <f>[6]Tabelle1!L13</f>
        <v>37.906976744186046</v>
      </c>
      <c r="S182" s="3">
        <f>[6]Tabelle1!M13</f>
        <v>38.118811881188122</v>
      </c>
      <c r="T182" s="26">
        <f>K182/K180*T180</f>
        <v>37.89357753783414</v>
      </c>
      <c r="U182" s="3">
        <f>[6]Tabelle1!Q13</f>
        <v>41.463414634146339</v>
      </c>
      <c r="V182" s="3">
        <f>[6]Tabelle1!S13</f>
        <v>37.112226277372265</v>
      </c>
      <c r="X182" s="18" t="str">
        <f>HLOOKUP(Y182,$L182:$U299,ROW(L$238)-ROW(X182)+1,0)</f>
        <v>HH</v>
      </c>
      <c r="Y182" s="9">
        <f t="shared" si="60"/>
        <v>31.25</v>
      </c>
      <c r="Z182" s="18" t="str">
        <f>HLOOKUP(AA182,$L182:$U299,ROW(N$238)-ROW(Z182)+1,0)</f>
        <v>SH</v>
      </c>
      <c r="AA182" s="19">
        <f t="shared" si="61"/>
        <v>41.463414634146339</v>
      </c>
    </row>
    <row r="184" spans="1:27" x14ac:dyDescent="0.35">
      <c r="A184" t="s">
        <v>530</v>
      </c>
    </row>
    <row r="186" spans="1:27" x14ac:dyDescent="0.35">
      <c r="A186" s="4" t="s">
        <v>531</v>
      </c>
    </row>
    <row r="187" spans="1:27" x14ac:dyDescent="0.35">
      <c r="A187">
        <f>A104</f>
        <v>2019</v>
      </c>
      <c r="B187" s="3">
        <f>[1]Unternehmen!X4</f>
        <v>100</v>
      </c>
      <c r="C187" s="3">
        <f>[1]Unternehmen!Y4</f>
        <v>100</v>
      </c>
      <c r="D187" s="3">
        <f>[1]Unternehmen!Z4</f>
        <v>100</v>
      </c>
      <c r="E187" s="3">
        <f>[1]Unternehmen!AA4</f>
        <v>100</v>
      </c>
      <c r="F187" s="3">
        <f>[1]Unternehmen!AB4</f>
        <v>100</v>
      </c>
      <c r="G187" s="3">
        <f>[1]Unternehmen!AC4</f>
        <v>100</v>
      </c>
      <c r="H187" s="14">
        <f>[1]Unternehmen!AD4</f>
        <v>100</v>
      </c>
      <c r="I187" s="3">
        <f>[1]Unternehmen!AE4</f>
        <v>100</v>
      </c>
      <c r="J187" s="3">
        <f>[1]Unternehmen!AF4</f>
        <v>100</v>
      </c>
      <c r="K187" s="3">
        <f>[1]Unternehmen!AG4</f>
        <v>100</v>
      </c>
      <c r="L187" s="3">
        <f>[1]Unternehmen!AH4</f>
        <v>100</v>
      </c>
      <c r="M187" s="3">
        <f>[1]Unternehmen!AI4</f>
        <v>100</v>
      </c>
      <c r="N187" s="3">
        <f>[1]Unternehmen!AJ4</f>
        <v>100</v>
      </c>
      <c r="O187" s="3">
        <f>[1]Unternehmen!AK4</f>
        <v>100</v>
      </c>
      <c r="P187" s="3">
        <f>[1]Unternehmen!AL4</f>
        <v>100</v>
      </c>
      <c r="Q187" s="3">
        <f>[1]Unternehmen!AM4</f>
        <v>100</v>
      </c>
      <c r="R187" s="3">
        <f>[1]Unternehmen!AN4</f>
        <v>100</v>
      </c>
      <c r="S187" s="3">
        <f>[1]Unternehmen!AO4</f>
        <v>100</v>
      </c>
      <c r="T187" s="3">
        <f>[1]Unternehmen!AP4</f>
        <v>100</v>
      </c>
      <c r="U187" s="3">
        <f>[1]Unternehmen!AQ4</f>
        <v>100</v>
      </c>
      <c r="V187" s="3">
        <f>[1]Unternehmen!AR4</f>
        <v>100</v>
      </c>
      <c r="X187" s="18" t="str">
        <f>HLOOKUP(Y187,$L187:$U304,ROW(L$238)-ROW(X187)+1,0)</f>
        <v>BW</v>
      </c>
      <c r="Y187" s="9">
        <f t="shared" ref="Y187:Y192" si="62">MIN(L187:U187)</f>
        <v>100</v>
      </c>
      <c r="Z187" s="18" t="str">
        <f>HLOOKUP(AA187,$L187:$U304,ROW(N$238)-ROW(Z187)+1,0)</f>
        <v>BW</v>
      </c>
      <c r="AA187" s="19">
        <f t="shared" ref="AA187:AA192" si="63">MAX(L187:U187)</f>
        <v>100</v>
      </c>
    </row>
    <row r="188" spans="1:27" x14ac:dyDescent="0.35">
      <c r="A188">
        <f>A105</f>
        <v>2020</v>
      </c>
      <c r="B188" s="3">
        <f>[1]Unternehmen!X5</f>
        <v>95.415048252112271</v>
      </c>
      <c r="C188" s="3">
        <f>[1]Unternehmen!Y5</f>
        <v>95.208922654166329</v>
      </c>
      <c r="D188" s="3">
        <f>[1]Unternehmen!Z5</f>
        <v>94.477204958005132</v>
      </c>
      <c r="E188" s="3">
        <f>[1]Unternehmen!AA5</f>
        <v>94.570504633278077</v>
      </c>
      <c r="F188" s="3">
        <f>[1]Unternehmen!AB5</f>
        <v>94.422103713235757</v>
      </c>
      <c r="G188" s="3">
        <f>[1]Unternehmen!AC5</f>
        <v>93.26659691589424</v>
      </c>
      <c r="H188" s="14">
        <f>[1]Unternehmen!AD5</f>
        <v>94.344731594932028</v>
      </c>
      <c r="I188" s="3">
        <f>[1]Unternehmen!AE5</f>
        <v>94.771201051499773</v>
      </c>
      <c r="J188" s="3">
        <f>[1]Unternehmen!AF5</f>
        <v>94.819579256487216</v>
      </c>
      <c r="K188" s="3">
        <f>[1]Unternehmen!AG5</f>
        <v>94.921851601660435</v>
      </c>
      <c r="L188" s="3">
        <f>[1]Unternehmen!AH5</f>
        <v>94.428147653055746</v>
      </c>
      <c r="M188" s="3">
        <f>[1]Unternehmen!AI5</f>
        <v>95.039986293133396</v>
      </c>
      <c r="N188" s="3">
        <f>[1]Unternehmen!AJ5</f>
        <v>96.963897986972356</v>
      </c>
      <c r="O188" s="3">
        <f>[1]Unternehmen!AK5</f>
        <v>94.031916315116348</v>
      </c>
      <c r="P188" s="3">
        <f>[1]Unternehmen!AL5</f>
        <v>94.421185067242902</v>
      </c>
      <c r="Q188" s="3">
        <f>[1]Unternehmen!AM5</f>
        <v>95.315960956180703</v>
      </c>
      <c r="R188" s="3">
        <f>[1]Unternehmen!AN5</f>
        <v>95.362700496246902</v>
      </c>
      <c r="S188" s="3">
        <f>[1]Unternehmen!AO5</f>
        <v>94.409337550238888</v>
      </c>
      <c r="T188" s="3">
        <f>[1]Unternehmen!AP5</f>
        <v>94.208356659371987</v>
      </c>
      <c r="U188" s="3">
        <f>[1]Unternehmen!AQ5</f>
        <v>95.037203090718307</v>
      </c>
      <c r="V188" s="3">
        <f>[1]Unternehmen!AR5</f>
        <v>94.813043503913946</v>
      </c>
      <c r="X188" s="18" t="str">
        <f>HLOOKUP(Y188,$L188:$U305,ROW(L$238)-ROW(X188)+1,0)</f>
        <v>HH</v>
      </c>
      <c r="Y188" s="9">
        <f t="shared" si="62"/>
        <v>94.031916315116348</v>
      </c>
      <c r="Z188" s="18" t="str">
        <f>HLOOKUP(AA188,$L188:$U305,ROW(N$238)-ROW(Z188)+1,0)</f>
        <v>HB</v>
      </c>
      <c r="AA188" s="19">
        <f t="shared" si="63"/>
        <v>96.963897986972356</v>
      </c>
    </row>
    <row r="189" spans="1:27" x14ac:dyDescent="0.35">
      <c r="A189">
        <f>A106</f>
        <v>2021</v>
      </c>
      <c r="B189" s="3">
        <f>[1]Unternehmen!X6</f>
        <v>95.332959596364077</v>
      </c>
      <c r="C189" s="3">
        <f>[1]Unternehmen!Y6</f>
        <v>94.657722460195586</v>
      </c>
      <c r="D189" s="3">
        <f>[1]Unternehmen!Z6</f>
        <v>93.517062120816448</v>
      </c>
      <c r="E189" s="3">
        <f>[1]Unternehmen!AA6</f>
        <v>93.609880703279984</v>
      </c>
      <c r="F189" s="3">
        <f>[1]Unternehmen!AB6</f>
        <v>93.270146871404009</v>
      </c>
      <c r="G189" s="3">
        <f>[1]Unternehmen!AC6</f>
        <v>94.303920589271357</v>
      </c>
      <c r="H189" s="14">
        <f>[1]Unternehmen!AD6</f>
        <v>94.096012446389039</v>
      </c>
      <c r="I189" s="3">
        <f>[1]Unternehmen!AE6</f>
        <v>94.013771818724436</v>
      </c>
      <c r="J189" s="3">
        <f>[1]Unternehmen!AF6</f>
        <v>95.461576943567351</v>
      </c>
      <c r="K189" s="3">
        <f>[1]Unternehmen!AG6</f>
        <v>95.537814919469469</v>
      </c>
      <c r="L189" s="3">
        <f>[1]Unternehmen!AH6</f>
        <v>94.328716596734864</v>
      </c>
      <c r="M189" s="3">
        <f>[1]Unternehmen!AI6</f>
        <v>96.658475333192669</v>
      </c>
      <c r="N189" s="3">
        <f>[1]Unternehmen!AJ6</f>
        <v>95.977624848194893</v>
      </c>
      <c r="O189" s="3">
        <f>[1]Unternehmen!AK6</f>
        <v>94.194170309427918</v>
      </c>
      <c r="P189" s="3">
        <f>[1]Unternehmen!AL6</f>
        <v>94.769838787637539</v>
      </c>
      <c r="Q189" s="3">
        <f>[1]Unternehmen!AM6</f>
        <v>95.997060198199534</v>
      </c>
      <c r="R189" s="3">
        <f>[1]Unternehmen!AN6</f>
        <v>95.776601931721203</v>
      </c>
      <c r="S189" s="3">
        <f>[1]Unternehmen!AO6</f>
        <v>95.124457848277046</v>
      </c>
      <c r="T189" s="3">
        <f>[1]Unternehmen!AP6</f>
        <v>94.08112372130897</v>
      </c>
      <c r="U189" s="3">
        <f>[1]Unternehmen!AQ6</f>
        <v>95.840885242774007</v>
      </c>
      <c r="V189" s="3">
        <f>[1]Unternehmen!AR6</f>
        <v>95.265982748355881</v>
      </c>
      <c r="X189" s="18" t="str">
        <f>HLOOKUP(Y189,$L189:$U306,ROW(L$238)-ROW(X189)+1,0)</f>
        <v>SL</v>
      </c>
      <c r="Y189" s="9">
        <f t="shared" si="62"/>
        <v>94.08112372130897</v>
      </c>
      <c r="Z189" s="18" t="str">
        <f>HLOOKUP(AA189,$L189:$U306,ROW(N$238)-ROW(Z189)+1,0)</f>
        <v>BY</v>
      </c>
      <c r="AA189" s="19">
        <f t="shared" si="63"/>
        <v>96.658475333192669</v>
      </c>
    </row>
    <row r="190" spans="1:27" x14ac:dyDescent="0.35">
      <c r="A190">
        <f>A107</f>
        <v>2022</v>
      </c>
      <c r="B190" s="3">
        <f>[1]Unternehmen!X7</f>
        <v>96.028711007888518</v>
      </c>
      <c r="C190" s="3">
        <f>[1]Unternehmen!Y7</f>
        <v>95.068293865675258</v>
      </c>
      <c r="D190" s="3">
        <f>[1]Unternehmen!Z7</f>
        <v>94.259791209925723</v>
      </c>
      <c r="E190" s="3">
        <f>[1]Unternehmen!AA7</f>
        <v>93.90472567189326</v>
      </c>
      <c r="F190" s="3">
        <f>[1]Unternehmen!AB7</f>
        <v>92.870488375258304</v>
      </c>
      <c r="G190" s="3">
        <f>[1]Unternehmen!AC7</f>
        <v>96.750805726573461</v>
      </c>
      <c r="H190" s="14">
        <f>[1]Unternehmen!AD7</f>
        <v>95.097446046274584</v>
      </c>
      <c r="I190" s="3">
        <f>[1]Unternehmen!AE7</f>
        <v>94.443439252802932</v>
      </c>
      <c r="J190" s="3">
        <f>[1]Unternehmen!AF7</f>
        <v>96.848939045465769</v>
      </c>
      <c r="K190" s="3">
        <f>[1]Unternehmen!AG7</f>
        <v>96.855401658980682</v>
      </c>
      <c r="L190" s="3">
        <f>[1]Unternehmen!AH7</f>
        <v>94.993997004690996</v>
      </c>
      <c r="M190" s="3">
        <f>[1]Unternehmen!AI7</f>
        <v>98.302506103839036</v>
      </c>
      <c r="N190" s="3">
        <f>[1]Unternehmen!AJ7</f>
        <v>95.970264600890587</v>
      </c>
      <c r="O190" s="3">
        <f>[1]Unternehmen!AK7</f>
        <v>95.005440280985738</v>
      </c>
      <c r="P190" s="3">
        <f>[1]Unternehmen!AL7</f>
        <v>96.430653094879304</v>
      </c>
      <c r="Q190" s="3">
        <f>[1]Unternehmen!AM7</f>
        <v>97.64443300435552</v>
      </c>
      <c r="R190" s="3">
        <f>[1]Unternehmen!AN7</f>
        <v>97.160032829476961</v>
      </c>
      <c r="S190" s="3">
        <f>[1]Unternehmen!AO7</f>
        <v>96.644623751292286</v>
      </c>
      <c r="T190" s="3">
        <f>[1]Unternehmen!AP7</f>
        <v>95.193139599979645</v>
      </c>
      <c r="U190" s="3">
        <f>[1]Unternehmen!AQ7</f>
        <v>96.618334446246308</v>
      </c>
      <c r="V190" s="3">
        <f>[1]Unternehmen!AR7</f>
        <v>96.523963129885757</v>
      </c>
      <c r="X190" s="18" t="str">
        <f>HLOOKUP(Y190,$L190:$U307,ROW(L$238)-ROW(X190)+1,0)</f>
        <v>BW</v>
      </c>
      <c r="Y190" s="9">
        <f t="shared" si="62"/>
        <v>94.993997004690996</v>
      </c>
      <c r="Z190" s="18" t="str">
        <f>HLOOKUP(AA190,$L190:$U307,ROW(N$238)-ROW(Z190)+1,0)</f>
        <v>BY</v>
      </c>
      <c r="AA190" s="19">
        <f t="shared" si="63"/>
        <v>98.302506103839036</v>
      </c>
    </row>
    <row r="191" spans="1:27" x14ac:dyDescent="0.35">
      <c r="A191">
        <f>A108</f>
        <v>2023</v>
      </c>
      <c r="B191" s="3">
        <f>[1]Unternehmen!X8</f>
        <v>96.683418091538869</v>
      </c>
      <c r="C191" s="3">
        <f>[1]Unternehmen!Y8</f>
        <v>94.955144265739918</v>
      </c>
      <c r="D191" s="3">
        <f>[1]Unternehmen!Z8</f>
        <v>94.056952685181244</v>
      </c>
      <c r="E191" s="3">
        <f>[1]Unternehmen!AA8</f>
        <v>93.362591374765614</v>
      </c>
      <c r="F191" s="3">
        <f>[1]Unternehmen!AB8</f>
        <v>92.650243135896261</v>
      </c>
      <c r="G191" s="3">
        <f>[1]Unternehmen!AC8</f>
        <v>97.996330198053641</v>
      </c>
      <c r="H191" s="14">
        <f>[1]Unternehmen!AD8</f>
        <v>95.401750720525513</v>
      </c>
      <c r="I191" s="3">
        <f>[1]Unternehmen!AE8</f>
        <v>94.375432838987024</v>
      </c>
      <c r="J191" s="3">
        <f>[1]Unternehmen!AF8</f>
        <v>97.978339115632991</v>
      </c>
      <c r="K191" s="3">
        <f>[1]Unternehmen!AG8</f>
        <v>97.977154304870339</v>
      </c>
      <c r="L191" s="3">
        <f>[1]Unternehmen!AH8</f>
        <v>96.00976157175333</v>
      </c>
      <c r="M191" s="3">
        <f>[1]Unternehmen!AI8</f>
        <v>99.907351735013279</v>
      </c>
      <c r="N191" s="3">
        <f>[1]Unternehmen!AJ8</f>
        <v>95.767857800022085</v>
      </c>
      <c r="O191" s="3">
        <f>[1]Unternehmen!AK8</f>
        <v>96.993528928932747</v>
      </c>
      <c r="P191" s="3">
        <f>[1]Unternehmen!AL8</f>
        <v>97.028802138125158</v>
      </c>
      <c r="Q191" s="3">
        <f>[1]Unternehmen!AM8</f>
        <v>98.71976373205807</v>
      </c>
      <c r="R191" s="3">
        <f>[1]Unternehmen!AN8</f>
        <v>98.31694577157424</v>
      </c>
      <c r="S191" s="3">
        <f>[1]Unternehmen!AO8</f>
        <v>97.419694253956408</v>
      </c>
      <c r="T191" s="3">
        <f>[1]Unternehmen!AP8</f>
        <v>95.058272685632858</v>
      </c>
      <c r="U191" s="3">
        <f>[1]Unternehmen!AQ8</f>
        <v>97.209768196127072</v>
      </c>
      <c r="V191" s="3">
        <f>[1]Unternehmen!AR8</f>
        <v>97.491597121485555</v>
      </c>
      <c r="X191" s="18" t="str">
        <f>HLOOKUP(Y191,$L191:$U308,ROW(L$238)-ROW(X191)+1,0)</f>
        <v>SL</v>
      </c>
      <c r="Y191" s="9">
        <f t="shared" si="62"/>
        <v>95.058272685632858</v>
      </c>
      <c r="Z191" s="18" t="str">
        <f>HLOOKUP(AA191,$L191:$U308,ROW(N$238)-ROW(Z191)+1,0)</f>
        <v>BY</v>
      </c>
      <c r="AA191" s="19">
        <f t="shared" si="63"/>
        <v>99.907351735013279</v>
      </c>
    </row>
    <row r="192" spans="1:27" x14ac:dyDescent="0.35">
      <c r="A192">
        <f>A191+1</f>
        <v>2024</v>
      </c>
      <c r="B192" s="3">
        <f>[1]Unternehmen!X9</f>
        <v>97.409201938093133</v>
      </c>
      <c r="C192" s="3">
        <f>[1]Unternehmen!Y9</f>
        <v>95.556453568253445</v>
      </c>
      <c r="D192" s="3">
        <f>[1]Unternehmen!Z9</f>
        <v>94.206956025336595</v>
      </c>
      <c r="E192" s="3">
        <f>[1]Unternehmen!AA9</f>
        <v>93.622109296448272</v>
      </c>
      <c r="F192" s="3">
        <f>[1]Unternehmen!AB9</f>
        <v>92.722008438609734</v>
      </c>
      <c r="G192" s="3">
        <f>[1]Unternehmen!AC9</f>
        <v>99.281286638871507</v>
      </c>
      <c r="H192" s="14">
        <f>[1]Unternehmen!AD9</f>
        <v>96.003355994742478</v>
      </c>
      <c r="I192" s="3">
        <f>[1]Unternehmen!AE9</f>
        <v>94.706730139319561</v>
      </c>
      <c r="J192" s="3">
        <f>[1]Unternehmen!AF9</f>
        <v>100.32874647539597</v>
      </c>
      <c r="K192" s="3">
        <f>[1]Unternehmen!AG9</f>
        <v>100.39772741043689</v>
      </c>
      <c r="L192" s="3">
        <f>[1]Unternehmen!AH9</f>
        <v>98.723693059217183</v>
      </c>
      <c r="M192" s="3">
        <f>[1]Unternehmen!AI9</f>
        <v>102.71821125390861</v>
      </c>
      <c r="N192" s="3">
        <f>[1]Unternehmen!AJ9</f>
        <v>96.952857616015891</v>
      </c>
      <c r="O192" s="3">
        <f>[1]Unternehmen!AK9</f>
        <v>98.016683528356268</v>
      </c>
      <c r="P192" s="3">
        <f>[1]Unternehmen!AL9</f>
        <v>99.39154416991272</v>
      </c>
      <c r="Q192" s="3">
        <f>[1]Unternehmen!AM9</f>
        <v>101.4563534264948</v>
      </c>
      <c r="R192" s="3">
        <f>[1]Unternehmen!AN9</f>
        <v>100.62261863996827</v>
      </c>
      <c r="S192" s="3">
        <f>[1]Unternehmen!AO9</f>
        <v>99.957790162049079</v>
      </c>
      <c r="T192" s="3">
        <f>[1]Unternehmen!AP9</f>
        <v>95.824214972772154</v>
      </c>
      <c r="U192" s="3">
        <f>[1]Unternehmen!AQ9</f>
        <v>98.398995198575463</v>
      </c>
      <c r="V192" s="3">
        <f>[1]Unternehmen!AR9</f>
        <v>99.569228677142632</v>
      </c>
      <c r="X192" s="18" t="str">
        <f>HLOOKUP(Y192,$L192:$U305,ROW(L$238)-ROW(X192)+1,0)</f>
        <v>SL</v>
      </c>
      <c r="Y192" s="34">
        <f t="shared" si="62"/>
        <v>95.824214972772154</v>
      </c>
      <c r="Z192" s="18" t="str">
        <f>HLOOKUP(AA192,$L192:$U305,ROW(N$238)-ROW(Z192)+1,0)</f>
        <v>BY</v>
      </c>
      <c r="AA192" s="33">
        <f t="shared" si="63"/>
        <v>102.71821125390861</v>
      </c>
    </row>
    <row r="193" spans="1:27" x14ac:dyDescent="0.35">
      <c r="A193">
        <f>A192+1</f>
        <v>2025</v>
      </c>
      <c r="B193" s="3"/>
      <c r="C193" s="3"/>
      <c r="D193" s="3"/>
      <c r="E193" s="3"/>
      <c r="F193" s="3"/>
      <c r="G193" s="3"/>
      <c r="H193" s="14"/>
      <c r="I193" s="3"/>
      <c r="J193" s="3"/>
      <c r="K193" s="3"/>
      <c r="L193" s="3"/>
      <c r="M193" s="3"/>
      <c r="N193" s="3"/>
      <c r="O193" s="3"/>
      <c r="P193" s="3"/>
      <c r="Q193" s="3"/>
      <c r="R193" s="3"/>
      <c r="S193" s="3"/>
      <c r="T193" s="3"/>
      <c r="U193" s="3"/>
      <c r="V193" s="3"/>
      <c r="X193" s="18"/>
      <c r="Y193" s="9"/>
      <c r="Z193" s="18"/>
      <c r="AA193" s="19"/>
    </row>
    <row r="194" spans="1:27" x14ac:dyDescent="0.35">
      <c r="A194" t="str">
        <f>A213</f>
        <v xml:space="preserve">ab Berichtsjahr 2024: konzeptionelle Änderungen; Daten daher nur eingeschränkt mit Vorjahren vergleichbar </v>
      </c>
    </row>
    <row r="195" spans="1:27" x14ac:dyDescent="0.35">
      <c r="A195" s="4" t="s">
        <v>152</v>
      </c>
    </row>
    <row r="196" spans="1:27" x14ac:dyDescent="0.35">
      <c r="A196">
        <f>A187</f>
        <v>2019</v>
      </c>
      <c r="B196" s="3">
        <f>[1]Unternehmen!X12</f>
        <v>100</v>
      </c>
      <c r="C196" s="3">
        <f>[1]Unternehmen!Y12</f>
        <v>100</v>
      </c>
      <c r="D196" s="3">
        <f>[1]Unternehmen!Z12</f>
        <v>100</v>
      </c>
      <c r="E196" s="3">
        <f>[1]Unternehmen!AA12</f>
        <v>100</v>
      </c>
      <c r="F196" s="3">
        <f>[1]Unternehmen!AB12</f>
        <v>100</v>
      </c>
      <c r="G196" s="3">
        <f>[1]Unternehmen!AC12</f>
        <v>100</v>
      </c>
      <c r="H196" s="14">
        <f>[1]Unternehmen!AD12</f>
        <v>100</v>
      </c>
      <c r="I196" s="3">
        <f>[1]Unternehmen!AE12</f>
        <v>100</v>
      </c>
      <c r="J196" s="3">
        <f>[1]Unternehmen!AF12</f>
        <v>100</v>
      </c>
      <c r="K196" s="3">
        <f>[1]Unternehmen!AG12</f>
        <v>100</v>
      </c>
      <c r="L196" s="3">
        <f>[1]Unternehmen!AH12</f>
        <v>100</v>
      </c>
      <c r="M196" s="3">
        <f>[1]Unternehmen!AI12</f>
        <v>100</v>
      </c>
      <c r="N196" s="3">
        <f>[1]Unternehmen!AJ12</f>
        <v>100</v>
      </c>
      <c r="O196" s="3">
        <f>[1]Unternehmen!AK12</f>
        <v>100</v>
      </c>
      <c r="P196" s="3">
        <f>[1]Unternehmen!AL12</f>
        <v>100</v>
      </c>
      <c r="Q196" s="3">
        <f>[1]Unternehmen!AM12</f>
        <v>100</v>
      </c>
      <c r="R196" s="3">
        <f>[1]Unternehmen!AN12</f>
        <v>100</v>
      </c>
      <c r="S196" s="3">
        <f>[1]Unternehmen!AO12</f>
        <v>100</v>
      </c>
      <c r="T196" s="3">
        <f>[1]Unternehmen!AP12</f>
        <v>100</v>
      </c>
      <c r="U196" s="3">
        <f>[1]Unternehmen!AQ12</f>
        <v>100</v>
      </c>
      <c r="V196" s="3">
        <f>[1]Unternehmen!AR12</f>
        <v>100</v>
      </c>
      <c r="X196" s="18" t="str">
        <f>HLOOKUP(Y196,$L196:$U311,ROW(L$238)-ROW(X196)+1,0)</f>
        <v>BW</v>
      </c>
      <c r="Y196" s="9">
        <f t="shared" ref="Y196:Y201" si="64">MIN(L196:U196)</f>
        <v>100</v>
      </c>
      <c r="Z196" s="18" t="str">
        <f>HLOOKUP(AA196,$L196:$U311,ROW(N$238)-ROW(Z196)+1,0)</f>
        <v>BW</v>
      </c>
      <c r="AA196" s="19">
        <f t="shared" ref="AA196:AA201" si="65">MAX(L196:U196)</f>
        <v>100</v>
      </c>
    </row>
    <row r="197" spans="1:27" x14ac:dyDescent="0.35">
      <c r="A197">
        <f>A188</f>
        <v>2020</v>
      </c>
      <c r="B197" s="3">
        <f>[1]Unternehmen!X13</f>
        <v>96.834400731930472</v>
      </c>
      <c r="C197" s="3">
        <f>[1]Unternehmen!Y13</f>
        <v>96.897590361445779</v>
      </c>
      <c r="D197" s="3">
        <f>[1]Unternehmen!Z13</f>
        <v>96.589110477999355</v>
      </c>
      <c r="E197" s="3">
        <f>[1]Unternehmen!AA13</f>
        <v>96.757712713696208</v>
      </c>
      <c r="F197" s="3">
        <f>[1]Unternehmen!AB13</f>
        <v>96.770186335403736</v>
      </c>
      <c r="G197" s="3">
        <f>[1]Unternehmen!AC13</f>
        <v>94.885295223768324</v>
      </c>
      <c r="H197" s="14">
        <f>[1]Unternehmen!AD13</f>
        <v>96.473267985565485</v>
      </c>
      <c r="I197" s="3">
        <f>[1]Unternehmen!AE13</f>
        <v>96.723448378018077</v>
      </c>
      <c r="J197" s="3">
        <f>[1]Unternehmen!AF13</f>
        <v>95.81059455910713</v>
      </c>
      <c r="K197" s="3">
        <f>[1]Unternehmen!AG13</f>
        <v>95.836540996572637</v>
      </c>
      <c r="L197" s="3">
        <f>[1]Unternehmen!AH13</f>
        <v>95.677780241985161</v>
      </c>
      <c r="M197" s="3">
        <f>[1]Unternehmen!AI13</f>
        <v>96.109925668862999</v>
      </c>
      <c r="N197" s="3">
        <f>[1]Unternehmen!AJ13</f>
        <v>93.860268172194779</v>
      </c>
      <c r="O197" s="3">
        <f>[1]Unternehmen!AK13</f>
        <v>94.845699277741303</v>
      </c>
      <c r="P197" s="3">
        <f>[1]Unternehmen!AL13</f>
        <v>94.895122567601717</v>
      </c>
      <c r="Q197" s="3">
        <f>[1]Unternehmen!AM13</f>
        <v>96.525522041763338</v>
      </c>
      <c r="R197" s="3">
        <f>[1]Unternehmen!AN13</f>
        <v>96.094990158105276</v>
      </c>
      <c r="S197" s="3">
        <f>[1]Unternehmen!AO13</f>
        <v>95.141667347105425</v>
      </c>
      <c r="T197" s="3">
        <f>[1]Unternehmen!AP13</f>
        <v>92.995812714122579</v>
      </c>
      <c r="U197" s="3">
        <f>[1]Unternehmen!AQ13</f>
        <v>96.927621861152147</v>
      </c>
      <c r="V197" s="3">
        <f>[1]Unternehmen!AR13</f>
        <v>95.945313763810375</v>
      </c>
      <c r="X197" s="18" t="str">
        <f>HLOOKUP(Y197,$L197:$U312,ROW(L$238)-ROW(X197)+1,0)</f>
        <v>SL</v>
      </c>
      <c r="Y197" s="9">
        <f t="shared" si="64"/>
        <v>92.995812714122579</v>
      </c>
      <c r="Z197" s="18" t="str">
        <f>HLOOKUP(AA197,$L197:$U312,ROW(N$238)-ROW(Z197)+1,0)</f>
        <v>SH</v>
      </c>
      <c r="AA197" s="19">
        <f t="shared" si="65"/>
        <v>96.927621861152147</v>
      </c>
    </row>
    <row r="198" spans="1:27" x14ac:dyDescent="0.35">
      <c r="A198">
        <f>A189</f>
        <v>2021</v>
      </c>
      <c r="B198" s="3">
        <f>[1]Unternehmen!X14</f>
        <v>95.333943275388833</v>
      </c>
      <c r="C198" s="3">
        <f>[1]Unternehmen!Y14</f>
        <v>96.656626506024097</v>
      </c>
      <c r="D198" s="3">
        <f>[1]Unternehmen!Z14</f>
        <v>94.90345045900601</v>
      </c>
      <c r="E198" s="3">
        <f>[1]Unternehmen!AA14</f>
        <v>94.34073491845156</v>
      </c>
      <c r="F198" s="3">
        <f>[1]Unternehmen!AB14</f>
        <v>95.279503105590052</v>
      </c>
      <c r="G198" s="3">
        <f>[1]Unternehmen!AC14</f>
        <v>94.208349003384726</v>
      </c>
      <c r="H198" s="14">
        <f>[1]Unternehmen!AD14</f>
        <v>95.014460113121586</v>
      </c>
      <c r="I198" s="3">
        <f>[1]Unternehmen!AE14</f>
        <v>95.141460524366764</v>
      </c>
      <c r="J198" s="3">
        <f>[1]Unternehmen!AF14</f>
        <v>94.867362849288085</v>
      </c>
      <c r="K198" s="3">
        <f>[1]Unternehmen!AG14</f>
        <v>94.885842341154756</v>
      </c>
      <c r="L198" s="3">
        <f>[1]Unternehmen!AH14</f>
        <v>94.384071363445941</v>
      </c>
      <c r="M198" s="3">
        <f>[1]Unternehmen!AI14</f>
        <v>95.99971862030155</v>
      </c>
      <c r="N198" s="3">
        <f>[1]Unternehmen!AJ14</f>
        <v>90.825688073394488</v>
      </c>
      <c r="O198" s="3">
        <f>[1]Unternehmen!AK14</f>
        <v>95.567957977675647</v>
      </c>
      <c r="P198" s="3">
        <f>[1]Unternehmen!AL14</f>
        <v>93.941117007834222</v>
      </c>
      <c r="Q198" s="3">
        <f>[1]Unternehmen!AM14</f>
        <v>95.458236658932719</v>
      </c>
      <c r="R198" s="3">
        <f>[1]Unternehmen!AN14</f>
        <v>94.712891823819504</v>
      </c>
      <c r="S198" s="3">
        <f>[1]Unternehmen!AO14</f>
        <v>93.606597534089985</v>
      </c>
      <c r="T198" s="3">
        <f>[1]Unternehmen!AP14</f>
        <v>91.320898363151883</v>
      </c>
      <c r="U198" s="3">
        <f>[1]Unternehmen!AQ14</f>
        <v>97.07533234859676</v>
      </c>
      <c r="V198" s="3">
        <f>[1]Unternehmen!AR14</f>
        <v>94.90781425567171</v>
      </c>
      <c r="X198" s="18" t="str">
        <f>HLOOKUP(Y198,$L198:$U313,ROW(L$238)-ROW(X198)+1,0)</f>
        <v>HB</v>
      </c>
      <c r="Y198" s="9">
        <f t="shared" si="64"/>
        <v>90.825688073394488</v>
      </c>
      <c r="Z198" s="18" t="str">
        <f>HLOOKUP(AA198,$L198:$U313,ROW(N$238)-ROW(Z198)+1,0)</f>
        <v>SH</v>
      </c>
      <c r="AA198" s="19">
        <f t="shared" si="65"/>
        <v>97.07533234859676</v>
      </c>
    </row>
    <row r="199" spans="1:27" x14ac:dyDescent="0.35">
      <c r="A199">
        <f>A190</f>
        <v>2022</v>
      </c>
      <c r="B199" s="3">
        <f>[1]Unternehmen!X15</f>
        <v>94.364135407136317</v>
      </c>
      <c r="C199" s="3">
        <f>[1]Unternehmen!Y15</f>
        <v>96.234939759036138</v>
      </c>
      <c r="D199" s="3">
        <f>[1]Unternehmen!Z15</f>
        <v>94.57106679328902</v>
      </c>
      <c r="E199" s="3">
        <f>[1]Unternehmen!AA15</f>
        <v>93.554725879347615</v>
      </c>
      <c r="F199" s="3">
        <f>[1]Unternehmen!AB15</f>
        <v>93.567977915804008</v>
      </c>
      <c r="G199" s="3">
        <f>[1]Unternehmen!AC15</f>
        <v>94.151936818352766</v>
      </c>
      <c r="H199" s="14">
        <f>[1]Unternehmen!AD15</f>
        <v>94.308089985411925</v>
      </c>
      <c r="I199" s="3">
        <f>[1]Unternehmen!AE15</f>
        <v>94.332691453118059</v>
      </c>
      <c r="J199" s="3">
        <f>[1]Unternehmen!AF15</f>
        <v>94.188789955274714</v>
      </c>
      <c r="K199" s="3">
        <f>[1]Unternehmen!AG15</f>
        <v>94.189823358818884</v>
      </c>
      <c r="L199" s="3">
        <f>[1]Unternehmen!AH15</f>
        <v>93.176609743476007</v>
      </c>
      <c r="M199" s="3">
        <f>[1]Unternehmen!AI15</f>
        <v>96.065373883274319</v>
      </c>
      <c r="N199" s="3">
        <f>[1]Unternehmen!AJ15</f>
        <v>89.767113620324636</v>
      </c>
      <c r="O199" s="3">
        <f>[1]Unternehmen!AK15</f>
        <v>94.28759028233749</v>
      </c>
      <c r="P199" s="3">
        <f>[1]Unternehmen!AL15</f>
        <v>93.347232752084906</v>
      </c>
      <c r="Q199" s="3">
        <f>[1]Unternehmen!AM15</f>
        <v>94.988399071925755</v>
      </c>
      <c r="R199" s="3">
        <f>[1]Unternehmen!AN15</f>
        <v>93.739285033970404</v>
      </c>
      <c r="S199" s="3">
        <f>[1]Unternehmen!AO15</f>
        <v>92.912550012247891</v>
      </c>
      <c r="T199" s="3">
        <f>[1]Unternehmen!AP15</f>
        <v>90.026646364674534</v>
      </c>
      <c r="U199" s="3">
        <f>[1]Unternehmen!AQ15</f>
        <v>96.336779911373711</v>
      </c>
      <c r="V199" s="3">
        <f>[1]Unternehmen!AR15</f>
        <v>94.210026975861624</v>
      </c>
      <c r="X199" s="18" t="str">
        <f>HLOOKUP(Y199,$L199:$U314,ROW(L$238)-ROW(X199)+1,0)</f>
        <v>HB</v>
      </c>
      <c r="Y199" s="9">
        <f t="shared" si="64"/>
        <v>89.767113620324636</v>
      </c>
      <c r="Z199" s="18" t="str">
        <f>HLOOKUP(AA199,$L199:$U314,ROW(N$238)-ROW(Z199)+1,0)</f>
        <v>SH</v>
      </c>
      <c r="AA199" s="19">
        <f t="shared" si="65"/>
        <v>96.336779911373711</v>
      </c>
    </row>
    <row r="200" spans="1:27" x14ac:dyDescent="0.35">
      <c r="A200">
        <f>A191</f>
        <v>2023</v>
      </c>
      <c r="B200" s="3">
        <f>[1]Unternehmen!X16</f>
        <v>92.900274473924981</v>
      </c>
      <c r="C200" s="3">
        <f>[1]Unternehmen!Y16</f>
        <v>95.060240963855421</v>
      </c>
      <c r="D200" s="3">
        <f>[1]Unternehmen!Z16</f>
        <v>92.481798037353585</v>
      </c>
      <c r="E200" s="3">
        <f>[1]Unternehmen!AA16</f>
        <v>91.25564943996855</v>
      </c>
      <c r="F200" s="3">
        <f>[1]Unternehmen!AB16</f>
        <v>91.621808143547284</v>
      </c>
      <c r="G200" s="3">
        <f>[1]Unternehmen!AC16</f>
        <v>92.196314403911245</v>
      </c>
      <c r="H200" s="14">
        <f>[1]Unternehmen!AD16</f>
        <v>92.401402503007191</v>
      </c>
      <c r="I200" s="3">
        <f>[1]Unternehmen!AE16</f>
        <v>92.433713523922378</v>
      </c>
      <c r="J200" s="3">
        <f>[1]Unternehmen!AF16</f>
        <v>92.840876451520245</v>
      </c>
      <c r="K200" s="3">
        <f>[1]Unternehmen!AG16</f>
        <v>92.85895069865542</v>
      </c>
      <c r="L200" s="3">
        <f>[1]Unternehmen!AH16</f>
        <v>92.188462581010825</v>
      </c>
      <c r="M200" s="3">
        <f>[1]Unternehmen!AI16</f>
        <v>95.078200107862216</v>
      </c>
      <c r="N200" s="3">
        <f>[1]Unternehmen!AJ16</f>
        <v>87.791107974594212</v>
      </c>
      <c r="O200" s="3">
        <f>[1]Unternehmen!AK16</f>
        <v>94.353250164149699</v>
      </c>
      <c r="P200" s="3">
        <f>[1]Unternehmen!AL16</f>
        <v>91.780389183725049</v>
      </c>
      <c r="Q200" s="3">
        <f>[1]Unternehmen!AM16</f>
        <v>93.648491879350345</v>
      </c>
      <c r="R200" s="3">
        <f>[1]Unternehmen!AN16</f>
        <v>91.923296717251887</v>
      </c>
      <c r="S200" s="3">
        <f>[1]Unternehmen!AO16</f>
        <v>91.312158079529681</v>
      </c>
      <c r="T200" s="3">
        <f>[1]Unternehmen!AP16</f>
        <v>86.296155310239826</v>
      </c>
      <c r="U200" s="3">
        <f>[1]Unternehmen!AQ16</f>
        <v>95.672082717872968</v>
      </c>
      <c r="V200" s="3">
        <f>[1]Unternehmen!AR16</f>
        <v>92.780787240461166</v>
      </c>
      <c r="X200" s="18" t="str">
        <f>HLOOKUP(Y200,$L200:$U315,ROW(L$238)-ROW(X200)+1,0)</f>
        <v>SL</v>
      </c>
      <c r="Y200" s="9">
        <f t="shared" si="64"/>
        <v>86.296155310239826</v>
      </c>
      <c r="Z200" s="18" t="str">
        <f>HLOOKUP(AA200,$L200:$U315,ROW(N$238)-ROW(Z200)+1,0)</f>
        <v>SH</v>
      </c>
      <c r="AA200" s="19">
        <f t="shared" si="65"/>
        <v>95.672082717872968</v>
      </c>
    </row>
    <row r="201" spans="1:27" x14ac:dyDescent="0.35">
      <c r="A201">
        <f>A200+1</f>
        <v>2024</v>
      </c>
      <c r="B201" s="3">
        <f>[1]Unternehmen!X17</f>
        <v>91.893870082342175</v>
      </c>
      <c r="C201" s="3">
        <f>[1]Unternehmen!Y17</f>
        <v>94.277108433734938</v>
      </c>
      <c r="D201" s="3">
        <f>[1]Unternehmen!Z17</f>
        <v>90.85153529597973</v>
      </c>
      <c r="E201" s="3">
        <f>[1]Unternehmen!AA17</f>
        <v>88.858321870701516</v>
      </c>
      <c r="F201" s="3">
        <f>[1]Unternehmen!AB17</f>
        <v>90.420979986197381</v>
      </c>
      <c r="G201" s="3">
        <f>[1]Unternehmen!AC17</f>
        <v>89.563745769086125</v>
      </c>
      <c r="H201" s="14">
        <f>[1]Unternehmen!AD17</f>
        <v>90.773680034806645</v>
      </c>
      <c r="I201" s="3">
        <f>[1]Unternehmen!AE17</f>
        <v>90.964301584950377</v>
      </c>
      <c r="J201" s="3">
        <f>[1]Unternehmen!AF17</f>
        <v>91.86635755611178</v>
      </c>
      <c r="K201" s="3">
        <f>[1]Unternehmen!AG17</f>
        <v>91.930925388874243</v>
      </c>
      <c r="L201" s="3">
        <f>[1]Unternehmen!AH17</f>
        <v>91.20524383332102</v>
      </c>
      <c r="M201" s="3">
        <f>[1]Unternehmen!AI17</f>
        <v>94.477923417825409</v>
      </c>
      <c r="N201" s="3">
        <f>[1]Unternehmen!AJ17</f>
        <v>85.532815808045171</v>
      </c>
      <c r="O201" s="3">
        <f>[1]Unternehmen!AK17</f>
        <v>94.878529218647415</v>
      </c>
      <c r="P201" s="3">
        <f>[1]Unternehmen!AL17</f>
        <v>90.662117765984334</v>
      </c>
      <c r="Q201" s="3">
        <f>[1]Unternehmen!AM17</f>
        <v>93.178654292343381</v>
      </c>
      <c r="R201" s="3">
        <f>[1]Unternehmen!AN17</f>
        <v>90.780367007429035</v>
      </c>
      <c r="S201" s="3">
        <f>[1]Unternehmen!AO17</f>
        <v>89.679105086960078</v>
      </c>
      <c r="T201" s="3">
        <f>[1]Unternehmen!AP17</f>
        <v>86.25808907499048</v>
      </c>
      <c r="U201" s="3">
        <f>[1]Unternehmen!AQ17</f>
        <v>94.342688330871496</v>
      </c>
      <c r="V201" s="3">
        <f>[1]Unternehmen!AR17</f>
        <v>91.733231900595911</v>
      </c>
      <c r="X201" s="18" t="str">
        <f>HLOOKUP(Y201,$L201:$U314,ROW(L$238)-ROW(X201)+1,0)</f>
        <v>HB</v>
      </c>
      <c r="Y201" s="34">
        <f t="shared" si="64"/>
        <v>85.532815808045171</v>
      </c>
      <c r="Z201" s="18" t="str">
        <f>HLOOKUP(AA201,$L201:$U314,ROW(N$238)-ROW(Z201)+1,0)</f>
        <v>HH</v>
      </c>
      <c r="AA201" s="33">
        <f t="shared" si="65"/>
        <v>94.878529218647415</v>
      </c>
    </row>
    <row r="202" spans="1:27" x14ac:dyDescent="0.35">
      <c r="A202">
        <f>A201+1</f>
        <v>2025</v>
      </c>
      <c r="B202" s="3"/>
      <c r="C202" s="3"/>
      <c r="D202" s="3"/>
      <c r="E202" s="3"/>
      <c r="F202" s="3"/>
      <c r="G202" s="3"/>
      <c r="H202" s="14"/>
      <c r="I202" s="3"/>
      <c r="J202" s="3"/>
      <c r="K202" s="3"/>
      <c r="L202" s="3"/>
      <c r="M202" s="3"/>
      <c r="N202" s="3"/>
      <c r="O202" s="3"/>
      <c r="P202" s="3"/>
      <c r="Q202" s="3"/>
      <c r="R202" s="3"/>
      <c r="S202" s="3"/>
      <c r="T202" s="3"/>
      <c r="U202" s="3"/>
      <c r="V202" s="3"/>
      <c r="X202" s="18"/>
      <c r="Y202" s="9"/>
      <c r="Z202" s="18"/>
      <c r="AA202" s="19"/>
    </row>
    <row r="203" spans="1:27" x14ac:dyDescent="0.35">
      <c r="A203" t="str">
        <f>A222</f>
        <v xml:space="preserve">ab Berichtsjahr 2024: konzeptionelle Änderungen; Daten daher nur eingeschränkt mit Vorjahren vergleichbar </v>
      </c>
    </row>
    <row r="204" spans="1:27" x14ac:dyDescent="0.35">
      <c r="A204" s="4" t="s">
        <v>291</v>
      </c>
    </row>
    <row r="205" spans="1:27" x14ac:dyDescent="0.35">
      <c r="A205" s="4" t="s">
        <v>532</v>
      </c>
    </row>
    <row r="206" spans="1:27" x14ac:dyDescent="0.35">
      <c r="A206">
        <f>[1]Unternehmen!A4</f>
        <v>2019</v>
      </c>
      <c r="B206" s="5">
        <f>[1]Unternehmen!B4</f>
        <v>99892</v>
      </c>
      <c r="C206" s="5">
        <f>[1]Unternehmen!C4</f>
        <v>61865</v>
      </c>
      <c r="D206" s="5">
        <f>[1]Unternehmen!D4</f>
        <v>164663</v>
      </c>
      <c r="E206" s="5">
        <f>[1]Unternehmen!E4</f>
        <v>73598</v>
      </c>
      <c r="F206" s="5">
        <f>[1]Unternehmen!F4</f>
        <v>80819</v>
      </c>
      <c r="G206" s="5">
        <f>[1]Unternehmen!G4</f>
        <v>190201</v>
      </c>
      <c r="H206" s="31">
        <f>[1]Unternehmen!H4</f>
        <v>671038</v>
      </c>
      <c r="I206" s="5">
        <f>[1]Unternehmen!I4</f>
        <v>480837</v>
      </c>
      <c r="J206" s="5">
        <f>[1]Unternehmen!J4</f>
        <v>3078360</v>
      </c>
      <c r="K206" s="5">
        <f>[1]Unternehmen!K4</f>
        <v>2888159</v>
      </c>
      <c r="L206" s="5">
        <f>[1]Unternehmen!L4</f>
        <v>484758</v>
      </c>
      <c r="M206" s="5">
        <f>[1]Unternehmen!M4</f>
        <v>630341</v>
      </c>
      <c r="N206" s="5">
        <f>[1]Unternehmen!N4</f>
        <v>27173</v>
      </c>
      <c r="O206" s="5">
        <f>[1]Unternehmen!O4</f>
        <v>104774</v>
      </c>
      <c r="P206" s="5">
        <f>[1]Unternehmen!P4</f>
        <v>281368</v>
      </c>
      <c r="Q206" s="5">
        <f>[1]Unternehmen!Q4</f>
        <v>295258</v>
      </c>
      <c r="R206" s="5">
        <f>[1]Unternehmen!R4</f>
        <v>735924</v>
      </c>
      <c r="S206" s="5">
        <f>[1]Unternehmen!S4</f>
        <v>163469</v>
      </c>
      <c r="T206" s="5">
        <f>[1]Unternehmen!T4</f>
        <v>39298</v>
      </c>
      <c r="U206" s="5">
        <f>[1]Unternehmen!U4</f>
        <v>125796</v>
      </c>
      <c r="V206" s="5">
        <f>[1]Unternehmen!V4</f>
        <v>3559197</v>
      </c>
      <c r="W206" s="5"/>
      <c r="X206" s="18" t="str">
        <f t="shared" ref="X206:X211" si="66">HLOOKUP(Y206,$L206:$U319,ROW(L$238)-ROW(X206)+1,0)</f>
        <v>HB</v>
      </c>
      <c r="Y206" s="34">
        <f t="shared" ref="Y206:Y210" si="67">MIN(L206:U206)</f>
        <v>27173</v>
      </c>
      <c r="Z206" s="18" t="str">
        <f t="shared" ref="Z206:Z211" si="68">HLOOKUP(AA206,$L206:$U319,ROW(N$238)-ROW(Z206)+1,0)</f>
        <v>NW</v>
      </c>
      <c r="AA206" s="33">
        <f t="shared" ref="AA206:AA210" si="69">MAX(L206:U206)</f>
        <v>735924</v>
      </c>
    </row>
    <row r="207" spans="1:27" x14ac:dyDescent="0.35">
      <c r="A207">
        <f>[1]Unternehmen!A5</f>
        <v>2020</v>
      </c>
      <c r="B207" s="5">
        <f>[1]Unternehmen!B5</f>
        <v>95312</v>
      </c>
      <c r="C207" s="5">
        <f>[1]Unternehmen!C5</f>
        <v>58901</v>
      </c>
      <c r="D207" s="5">
        <f>[1]Unternehmen!D5</f>
        <v>155569</v>
      </c>
      <c r="E207" s="5">
        <f>[1]Unternehmen!E5</f>
        <v>69602</v>
      </c>
      <c r="F207" s="5">
        <f>[1]Unternehmen!F5</f>
        <v>76311</v>
      </c>
      <c r="G207" s="5">
        <f>[1]Unternehmen!G5</f>
        <v>177394</v>
      </c>
      <c r="H207" s="31">
        <f>[1]Unternehmen!H5</f>
        <v>633089</v>
      </c>
      <c r="I207" s="5">
        <f>[1]Unternehmen!I5</f>
        <v>455695</v>
      </c>
      <c r="J207" s="5">
        <f>[1]Unternehmen!J5</f>
        <v>2918888</v>
      </c>
      <c r="K207" s="5">
        <f>[1]Unternehmen!K5</f>
        <v>2741494</v>
      </c>
      <c r="L207" s="5">
        <f>[1]Unternehmen!L5</f>
        <v>457748</v>
      </c>
      <c r="M207" s="5">
        <f>[1]Unternehmen!M5</f>
        <v>599076</v>
      </c>
      <c r="N207" s="5">
        <f>[1]Unternehmen!N5</f>
        <v>26348</v>
      </c>
      <c r="O207" s="5">
        <f>[1]Unternehmen!O5</f>
        <v>98521</v>
      </c>
      <c r="P207" s="5">
        <f>[1]Unternehmen!P5</f>
        <v>265671</v>
      </c>
      <c r="Q207" s="5">
        <f>[1]Unternehmen!Q5</f>
        <v>281428</v>
      </c>
      <c r="R207" s="5">
        <f>[1]Unternehmen!R5</f>
        <v>701797</v>
      </c>
      <c r="S207" s="5">
        <f>[1]Unternehmen!S5</f>
        <v>154330</v>
      </c>
      <c r="T207" s="5">
        <f>[1]Unternehmen!T5</f>
        <v>37022</v>
      </c>
      <c r="U207" s="5">
        <f>[1]Unternehmen!U5</f>
        <v>119553</v>
      </c>
      <c r="V207" s="5">
        <f>[1]Unternehmen!V5</f>
        <v>3374583</v>
      </c>
      <c r="W207" s="5"/>
      <c r="X207" s="18" t="str">
        <f t="shared" si="66"/>
        <v>HB</v>
      </c>
      <c r="Y207" s="34">
        <f t="shared" si="67"/>
        <v>26348</v>
      </c>
      <c r="Z207" s="18" t="str">
        <f t="shared" si="68"/>
        <v>NW</v>
      </c>
      <c r="AA207" s="33">
        <f t="shared" si="69"/>
        <v>701797</v>
      </c>
    </row>
    <row r="208" spans="1:27" x14ac:dyDescent="0.35">
      <c r="A208">
        <f>[1]Unternehmen!A6</f>
        <v>2021</v>
      </c>
      <c r="B208" s="5">
        <f>[1]Unternehmen!B6</f>
        <v>95230</v>
      </c>
      <c r="C208" s="5">
        <f>[1]Unternehmen!C6</f>
        <v>58560</v>
      </c>
      <c r="D208" s="5">
        <f>[1]Unternehmen!D6</f>
        <v>153988</v>
      </c>
      <c r="E208" s="5">
        <f>[1]Unternehmen!E6</f>
        <v>68895</v>
      </c>
      <c r="F208" s="5">
        <f>[1]Unternehmen!F6</f>
        <v>75380</v>
      </c>
      <c r="G208" s="5">
        <f>[1]Unternehmen!G6</f>
        <v>179367</v>
      </c>
      <c r="H208" s="31">
        <f>[1]Unternehmen!H6</f>
        <v>631420</v>
      </c>
      <c r="I208" s="5">
        <f>[1]Unternehmen!I6</f>
        <v>452053</v>
      </c>
      <c r="J208" s="5">
        <f>[1]Unternehmen!J6</f>
        <v>2938651</v>
      </c>
      <c r="K208" s="5">
        <f>[1]Unternehmen!K6</f>
        <v>2759284</v>
      </c>
      <c r="L208" s="5">
        <f>[1]Unternehmen!L6</f>
        <v>457266</v>
      </c>
      <c r="M208" s="5">
        <f>[1]Unternehmen!M6</f>
        <v>609278</v>
      </c>
      <c r="N208" s="5">
        <f>[1]Unternehmen!N6</f>
        <v>26080</v>
      </c>
      <c r="O208" s="5">
        <f>[1]Unternehmen!O6</f>
        <v>98691</v>
      </c>
      <c r="P208" s="5">
        <f>[1]Unternehmen!P6</f>
        <v>266652</v>
      </c>
      <c r="Q208" s="5">
        <f>[1]Unternehmen!Q6</f>
        <v>283439</v>
      </c>
      <c r="R208" s="5">
        <f>[1]Unternehmen!R6</f>
        <v>704843</v>
      </c>
      <c r="S208" s="5">
        <f>[1]Unternehmen!S6</f>
        <v>155499</v>
      </c>
      <c r="T208" s="5">
        <f>[1]Unternehmen!T6</f>
        <v>36972</v>
      </c>
      <c r="U208" s="5">
        <f>[1]Unternehmen!U6</f>
        <v>120564</v>
      </c>
      <c r="V208" s="5">
        <f>[1]Unternehmen!V6</f>
        <v>3390704</v>
      </c>
      <c r="W208" s="5"/>
      <c r="X208" s="18" t="str">
        <f t="shared" si="66"/>
        <v>HB</v>
      </c>
      <c r="Y208" s="34">
        <f t="shared" si="67"/>
        <v>26080</v>
      </c>
      <c r="Z208" s="18" t="str">
        <f t="shared" si="68"/>
        <v>NW</v>
      </c>
      <c r="AA208" s="33">
        <f t="shared" si="69"/>
        <v>704843</v>
      </c>
    </row>
    <row r="209" spans="1:27" x14ac:dyDescent="0.35">
      <c r="A209">
        <f>[1]Unternehmen!A7</f>
        <v>2022</v>
      </c>
      <c r="B209" s="5">
        <f>[1]Unternehmen!B7</f>
        <v>95925</v>
      </c>
      <c r="C209" s="5">
        <f>[1]Unternehmen!C7</f>
        <v>58814</v>
      </c>
      <c r="D209" s="5">
        <f>[1]Unternehmen!D7</f>
        <v>155211</v>
      </c>
      <c r="E209" s="5">
        <f>[1]Unternehmen!E7</f>
        <v>69112</v>
      </c>
      <c r="F209" s="5">
        <f>[1]Unternehmen!F7</f>
        <v>75057</v>
      </c>
      <c r="G209" s="5">
        <f>[1]Unternehmen!G7</f>
        <v>184021</v>
      </c>
      <c r="H209" s="31">
        <f>[1]Unternehmen!H7</f>
        <v>638140</v>
      </c>
      <c r="I209" s="5">
        <f>[1]Unternehmen!I7</f>
        <v>454119</v>
      </c>
      <c r="J209" s="5">
        <f>[1]Unternehmen!J7</f>
        <v>2981359</v>
      </c>
      <c r="K209" s="5">
        <f>[1]Unternehmen!K7</f>
        <v>2797338</v>
      </c>
      <c r="L209" s="5">
        <f>[1]Unternehmen!L7</f>
        <v>460491</v>
      </c>
      <c r="M209" s="5">
        <f>[1]Unternehmen!M7</f>
        <v>619641</v>
      </c>
      <c r="N209" s="5">
        <f>[1]Unternehmen!N7</f>
        <v>26078</v>
      </c>
      <c r="O209" s="5">
        <f>[1]Unternehmen!O7</f>
        <v>99541</v>
      </c>
      <c r="P209" s="5">
        <f>[1]Unternehmen!P7</f>
        <v>271325</v>
      </c>
      <c r="Q209" s="5">
        <f>[1]Unternehmen!Q7</f>
        <v>288303</v>
      </c>
      <c r="R209" s="5">
        <f>[1]Unternehmen!R7</f>
        <v>715024</v>
      </c>
      <c r="S209" s="5">
        <f>[1]Unternehmen!S7</f>
        <v>157984</v>
      </c>
      <c r="T209" s="5">
        <f>[1]Unternehmen!T7</f>
        <v>37409</v>
      </c>
      <c r="U209" s="5">
        <f>[1]Unternehmen!U7</f>
        <v>121542</v>
      </c>
      <c r="V209" s="5">
        <f>[1]Unternehmen!V7</f>
        <v>3435478</v>
      </c>
      <c r="W209" s="5"/>
      <c r="X209" s="18" t="str">
        <f t="shared" si="66"/>
        <v>HB</v>
      </c>
      <c r="Y209" s="34">
        <f t="shared" si="67"/>
        <v>26078</v>
      </c>
      <c r="Z209" s="18" t="str">
        <f t="shared" si="68"/>
        <v>NW</v>
      </c>
      <c r="AA209" s="33">
        <f t="shared" si="69"/>
        <v>715024</v>
      </c>
    </row>
    <row r="210" spans="1:27" x14ac:dyDescent="0.35">
      <c r="A210">
        <f>[1]Unternehmen!A8</f>
        <v>2023</v>
      </c>
      <c r="B210" s="5">
        <f>[1]Unternehmen!B8</f>
        <v>96579</v>
      </c>
      <c r="C210" s="5">
        <f>[1]Unternehmen!C8</f>
        <v>58744</v>
      </c>
      <c r="D210" s="5">
        <f>[1]Unternehmen!D8</f>
        <v>154877</v>
      </c>
      <c r="E210" s="5">
        <f>[1]Unternehmen!E8</f>
        <v>68713</v>
      </c>
      <c r="F210" s="5">
        <f>[1]Unternehmen!F8</f>
        <v>74879</v>
      </c>
      <c r="G210" s="5">
        <f>[1]Unternehmen!G8</f>
        <v>186390</v>
      </c>
      <c r="H210" s="31">
        <f>[1]Unternehmen!H8</f>
        <v>640182</v>
      </c>
      <c r="I210" s="5">
        <f>[1]Unternehmen!I8</f>
        <v>453792</v>
      </c>
      <c r="J210" s="5">
        <f>[1]Unternehmen!J8</f>
        <v>3016126</v>
      </c>
      <c r="K210" s="5">
        <f>[1]Unternehmen!K8</f>
        <v>2829736</v>
      </c>
      <c r="L210" s="5">
        <f>[1]Unternehmen!L8</f>
        <v>465415</v>
      </c>
      <c r="M210" s="5">
        <f>[1]Unternehmen!M8</f>
        <v>629757</v>
      </c>
      <c r="N210" s="5">
        <f>[1]Unternehmen!N8</f>
        <v>26023</v>
      </c>
      <c r="O210" s="5">
        <f>[1]Unternehmen!O8</f>
        <v>101624</v>
      </c>
      <c r="P210" s="5">
        <f>[1]Unternehmen!P8</f>
        <v>273008</v>
      </c>
      <c r="Q210" s="5">
        <f>[1]Unternehmen!Q8</f>
        <v>291478</v>
      </c>
      <c r="R210" s="5">
        <f>[1]Unternehmen!R8</f>
        <v>723538</v>
      </c>
      <c r="S210" s="5">
        <f>[1]Unternehmen!S8</f>
        <v>159251</v>
      </c>
      <c r="T210" s="5">
        <f>[1]Unternehmen!T8</f>
        <v>37356</v>
      </c>
      <c r="U210" s="5">
        <f>[1]Unternehmen!U8</f>
        <v>122286</v>
      </c>
      <c r="V210" s="5">
        <f>[1]Unternehmen!V8</f>
        <v>3469918</v>
      </c>
      <c r="W210" s="5"/>
      <c r="X210" s="18" t="str">
        <f t="shared" si="66"/>
        <v>HB</v>
      </c>
      <c r="Y210" s="34">
        <f t="shared" si="67"/>
        <v>26023</v>
      </c>
      <c r="Z210" s="18" t="str">
        <f t="shared" si="68"/>
        <v>NW</v>
      </c>
      <c r="AA210" s="33">
        <f t="shared" si="69"/>
        <v>723538</v>
      </c>
    </row>
    <row r="211" spans="1:27" x14ac:dyDescent="0.35">
      <c r="A211">
        <f>A210+1</f>
        <v>2024</v>
      </c>
      <c r="B211" s="5">
        <f>[1]Unternehmen!B9</f>
        <v>97304</v>
      </c>
      <c r="C211" s="5">
        <f>[1]Unternehmen!C9</f>
        <v>59116</v>
      </c>
      <c r="D211" s="5">
        <f>[1]Unternehmen!D9</f>
        <v>155124</v>
      </c>
      <c r="E211" s="5">
        <f>[1]Unternehmen!E9</f>
        <v>68904</v>
      </c>
      <c r="F211" s="5">
        <f>[1]Unternehmen!F9</f>
        <v>74937</v>
      </c>
      <c r="G211" s="5">
        <f>[1]Unternehmen!G9</f>
        <v>188834</v>
      </c>
      <c r="H211" s="31">
        <f>[1]Unternehmen!H9</f>
        <v>644219</v>
      </c>
      <c r="I211" s="5">
        <f>[1]Unternehmen!I9</f>
        <v>455385</v>
      </c>
      <c r="J211" s="5">
        <f>[1]Unternehmen!J9</f>
        <v>3088480</v>
      </c>
      <c r="K211" s="5">
        <f>[1]Unternehmen!K9</f>
        <v>2899646</v>
      </c>
      <c r="L211" s="5">
        <f>[1]Unternehmen!L9</f>
        <v>478571</v>
      </c>
      <c r="M211" s="5">
        <f>[1]Unternehmen!M9</f>
        <v>647475</v>
      </c>
      <c r="N211" s="5">
        <f>[1]Unternehmen!N9</f>
        <v>26345</v>
      </c>
      <c r="O211" s="5">
        <f>[1]Unternehmen!O9</f>
        <v>102696</v>
      </c>
      <c r="P211" s="5">
        <f>[1]Unternehmen!P9</f>
        <v>279656</v>
      </c>
      <c r="Q211" s="5">
        <f>[1]Unternehmen!Q9</f>
        <v>299558</v>
      </c>
      <c r="R211" s="5">
        <f>[1]Unternehmen!R9</f>
        <v>740506</v>
      </c>
      <c r="S211" s="5">
        <f>[1]Unternehmen!S9</f>
        <v>163400</v>
      </c>
      <c r="T211" s="5">
        <f>[1]Unternehmen!T9</f>
        <v>37657</v>
      </c>
      <c r="U211" s="5">
        <f>[1]Unternehmen!U9</f>
        <v>123782</v>
      </c>
      <c r="V211" s="5">
        <f>[1]Unternehmen!V9</f>
        <v>3543865</v>
      </c>
      <c r="W211" s="5"/>
      <c r="X211" s="18" t="str">
        <f t="shared" si="66"/>
        <v>HB</v>
      </c>
      <c r="Y211" s="34">
        <f t="shared" ref="Y211" si="70">MIN(L211:U211)</f>
        <v>26345</v>
      </c>
      <c r="Z211" s="18" t="str">
        <f t="shared" si="68"/>
        <v>NW</v>
      </c>
      <c r="AA211" s="33">
        <f t="shared" ref="AA211" si="71">MAX(L211:U211)</f>
        <v>740506</v>
      </c>
    </row>
    <row r="212" spans="1:27" x14ac:dyDescent="0.35">
      <c r="A212">
        <f>A211+1</f>
        <v>2025</v>
      </c>
      <c r="B212" s="83"/>
      <c r="C212" s="83"/>
      <c r="D212" s="83"/>
      <c r="E212" s="83"/>
      <c r="F212" s="83"/>
      <c r="G212" s="83"/>
      <c r="H212" s="84"/>
      <c r="I212" s="83"/>
      <c r="J212" s="83"/>
      <c r="K212" s="83"/>
      <c r="L212" s="83"/>
      <c r="M212" s="5"/>
      <c r="N212" s="5"/>
      <c r="O212" s="5"/>
      <c r="P212" s="5"/>
      <c r="Q212" s="5"/>
      <c r="R212" s="5"/>
      <c r="S212" s="5"/>
      <c r="T212" s="5"/>
      <c r="U212" s="5"/>
      <c r="V212" s="5"/>
      <c r="W212" s="5"/>
      <c r="X212" s="5"/>
      <c r="Y212" s="32"/>
      <c r="Z212" s="5"/>
      <c r="AA212" s="5"/>
    </row>
    <row r="213" spans="1:27" x14ac:dyDescent="0.35">
      <c r="A213" t="s">
        <v>982</v>
      </c>
      <c r="B213" s="5"/>
      <c r="C213" s="5"/>
      <c r="D213" s="5"/>
      <c r="E213" s="5"/>
      <c r="F213" s="5"/>
      <c r="G213" s="5"/>
      <c r="H213" s="31"/>
      <c r="I213" s="5"/>
      <c r="J213" s="5"/>
      <c r="K213" s="5"/>
      <c r="L213" s="5"/>
      <c r="M213" s="5"/>
      <c r="N213" s="5"/>
      <c r="O213" s="5"/>
      <c r="P213" s="5"/>
      <c r="Q213" s="5"/>
      <c r="R213" s="5"/>
      <c r="S213" s="5"/>
      <c r="T213" s="5"/>
      <c r="U213" s="5"/>
      <c r="V213" s="5"/>
      <c r="W213" s="5"/>
      <c r="X213" s="5"/>
      <c r="Y213" s="32"/>
      <c r="Z213" s="5"/>
      <c r="AA213" s="5"/>
    </row>
    <row r="214" spans="1:27" x14ac:dyDescent="0.35">
      <c r="A214" s="4" t="str">
        <f>[1]Unternehmen!A11</f>
        <v>darunter: Verarbeitendes Gewerbe</v>
      </c>
      <c r="B214" s="5"/>
      <c r="C214" s="5"/>
      <c r="D214" s="5"/>
      <c r="E214" s="5"/>
      <c r="F214" s="5"/>
      <c r="G214" s="5"/>
      <c r="H214" s="31"/>
      <c r="I214" s="5"/>
      <c r="J214" s="5"/>
      <c r="K214" s="5"/>
      <c r="L214" s="5"/>
      <c r="M214" s="5"/>
      <c r="N214" s="5"/>
      <c r="O214" s="5"/>
      <c r="P214" s="5"/>
      <c r="Q214" s="5"/>
      <c r="R214" s="5"/>
      <c r="S214" s="5"/>
      <c r="T214" s="5"/>
      <c r="U214" s="5"/>
      <c r="V214" s="5"/>
      <c r="W214" s="5"/>
      <c r="X214" s="5"/>
      <c r="Y214" s="32"/>
      <c r="Z214" s="5"/>
      <c r="AA214" s="5"/>
    </row>
    <row r="215" spans="1:27" x14ac:dyDescent="0.35">
      <c r="A215">
        <f>[1]Unternehmen!A12</f>
        <v>2019</v>
      </c>
      <c r="B215" s="5">
        <f>[1]Unternehmen!B12</f>
        <v>5465</v>
      </c>
      <c r="C215" s="5">
        <f>[1]Unternehmen!C12</f>
        <v>3320</v>
      </c>
      <c r="D215" s="5">
        <f>[1]Unternehmen!D12</f>
        <v>12636</v>
      </c>
      <c r="E215" s="5">
        <f>[1]Unternehmen!E12</f>
        <v>5089</v>
      </c>
      <c r="F215" s="5">
        <f>[1]Unternehmen!F12</f>
        <v>7245</v>
      </c>
      <c r="G215" s="5">
        <f>[1]Unternehmen!G12</f>
        <v>5318</v>
      </c>
      <c r="H215" s="31">
        <f>[1]Unternehmen!H12</f>
        <v>39073</v>
      </c>
      <c r="I215" s="5">
        <f>[1]Unternehmen!I12</f>
        <v>33755</v>
      </c>
      <c r="J215" s="5">
        <f>[1]Unternehmen!J12</f>
        <v>194968</v>
      </c>
      <c r="K215" s="5">
        <f>[1]Unternehmen!K12</f>
        <v>189650</v>
      </c>
      <c r="L215" s="5">
        <f>[1]Unternehmen!L12</f>
        <v>40581</v>
      </c>
      <c r="M215" s="5">
        <f>[1]Unternehmen!M12</f>
        <v>42647</v>
      </c>
      <c r="N215" s="5">
        <f>[1]Unternehmen!N12</f>
        <v>1417</v>
      </c>
      <c r="O215" s="5">
        <f>[1]Unternehmen!O12</f>
        <v>3046</v>
      </c>
      <c r="P215" s="5">
        <f>[1]Unternehmen!P12</f>
        <v>15828</v>
      </c>
      <c r="Q215" s="5">
        <f>[1]Unternehmen!Q12</f>
        <v>17240</v>
      </c>
      <c r="R215" s="5">
        <f>[1]Unternehmen!R12</f>
        <v>47247</v>
      </c>
      <c r="S215" s="5">
        <f>[1]Unternehmen!S12</f>
        <v>12247</v>
      </c>
      <c r="T215" s="5">
        <f>[1]Unternehmen!T12</f>
        <v>2627</v>
      </c>
      <c r="U215" s="5">
        <f>[1]Unternehmen!U12</f>
        <v>6770</v>
      </c>
      <c r="V215" s="5">
        <f>[1]Unternehmen!V12</f>
        <v>228723</v>
      </c>
      <c r="W215" s="5"/>
      <c r="X215" s="18" t="str">
        <f t="shared" ref="X215:X220" si="72">HLOOKUP(Y215,$L215:$U326,ROW(L$238)-ROW(X215)+1,0)</f>
        <v>HB</v>
      </c>
      <c r="Y215" s="34">
        <f t="shared" ref="Y215:Y219" si="73">MIN(L215:U215)</f>
        <v>1417</v>
      </c>
      <c r="Z215" s="18" t="str">
        <f t="shared" ref="Z215:Z220" si="74">HLOOKUP(AA215,$L215:$U326,ROW(N$238)-ROW(Z215)+1,0)</f>
        <v>NW</v>
      </c>
      <c r="AA215" s="33">
        <f t="shared" ref="AA215:AA219" si="75">MAX(L215:U215)</f>
        <v>47247</v>
      </c>
    </row>
    <row r="216" spans="1:27" x14ac:dyDescent="0.35">
      <c r="A216">
        <f>[1]Unternehmen!A13</f>
        <v>2020</v>
      </c>
      <c r="B216" s="5">
        <f>[1]Unternehmen!B13</f>
        <v>5292</v>
      </c>
      <c r="C216" s="5">
        <f>[1]Unternehmen!C13</f>
        <v>3217</v>
      </c>
      <c r="D216" s="5">
        <f>[1]Unternehmen!D13</f>
        <v>12205</v>
      </c>
      <c r="E216" s="5">
        <f>[1]Unternehmen!E13</f>
        <v>4924</v>
      </c>
      <c r="F216" s="5">
        <f>[1]Unternehmen!F13</f>
        <v>7011</v>
      </c>
      <c r="G216" s="5">
        <f>[1]Unternehmen!G13</f>
        <v>5046</v>
      </c>
      <c r="H216" s="31">
        <f>[1]Unternehmen!H13</f>
        <v>37695</v>
      </c>
      <c r="I216" s="5">
        <f>[1]Unternehmen!I13</f>
        <v>32649</v>
      </c>
      <c r="J216" s="5">
        <f>[1]Unternehmen!J13</f>
        <v>186800</v>
      </c>
      <c r="K216" s="5">
        <f>[1]Unternehmen!K13</f>
        <v>181754</v>
      </c>
      <c r="L216" s="5">
        <f>[1]Unternehmen!L13</f>
        <v>38827</v>
      </c>
      <c r="M216" s="5">
        <f>[1]Unternehmen!M13</f>
        <v>40988</v>
      </c>
      <c r="N216" s="5">
        <f>[1]Unternehmen!N13</f>
        <v>1330</v>
      </c>
      <c r="O216" s="5">
        <f>[1]Unternehmen!O13</f>
        <v>2889</v>
      </c>
      <c r="P216" s="5">
        <f>[1]Unternehmen!P13</f>
        <v>15020</v>
      </c>
      <c r="Q216" s="5">
        <f>[1]Unternehmen!Q13</f>
        <v>16641</v>
      </c>
      <c r="R216" s="5">
        <f>[1]Unternehmen!R13</f>
        <v>45402</v>
      </c>
      <c r="S216" s="5">
        <f>[1]Unternehmen!S13</f>
        <v>11652</v>
      </c>
      <c r="T216" s="5">
        <f>[1]Unternehmen!T13</f>
        <v>2443</v>
      </c>
      <c r="U216" s="5">
        <f>[1]Unternehmen!U13</f>
        <v>6562</v>
      </c>
      <c r="V216" s="5">
        <f>[1]Unternehmen!V13</f>
        <v>219449</v>
      </c>
      <c r="W216" s="5"/>
      <c r="X216" s="18" t="str">
        <f t="shared" si="72"/>
        <v>HB</v>
      </c>
      <c r="Y216" s="34">
        <f t="shared" si="73"/>
        <v>1330</v>
      </c>
      <c r="Z216" s="18" t="str">
        <f t="shared" si="74"/>
        <v>NW</v>
      </c>
      <c r="AA216" s="33">
        <f t="shared" si="75"/>
        <v>45402</v>
      </c>
    </row>
    <row r="217" spans="1:27" x14ac:dyDescent="0.35">
      <c r="A217">
        <f>[1]Unternehmen!A14</f>
        <v>2021</v>
      </c>
      <c r="B217" s="5">
        <f>[1]Unternehmen!B14</f>
        <v>5210</v>
      </c>
      <c r="C217" s="5">
        <f>[1]Unternehmen!C14</f>
        <v>3209</v>
      </c>
      <c r="D217" s="5">
        <f>[1]Unternehmen!D14</f>
        <v>11992</v>
      </c>
      <c r="E217" s="5">
        <f>[1]Unternehmen!E14</f>
        <v>4801</v>
      </c>
      <c r="F217" s="5">
        <f>[1]Unternehmen!F14</f>
        <v>6903</v>
      </c>
      <c r="G217" s="5">
        <f>[1]Unternehmen!G14</f>
        <v>5010</v>
      </c>
      <c r="H217" s="31">
        <f>[1]Unternehmen!H14</f>
        <v>37125</v>
      </c>
      <c r="I217" s="5">
        <f>[1]Unternehmen!I14</f>
        <v>32115</v>
      </c>
      <c r="J217" s="5">
        <f>[1]Unternehmen!J14</f>
        <v>184961</v>
      </c>
      <c r="K217" s="5">
        <f>[1]Unternehmen!K14</f>
        <v>179951</v>
      </c>
      <c r="L217" s="5">
        <f>[1]Unternehmen!L14</f>
        <v>38302</v>
      </c>
      <c r="M217" s="5">
        <f>[1]Unternehmen!M14</f>
        <v>40941</v>
      </c>
      <c r="N217" s="5">
        <f>[1]Unternehmen!N14</f>
        <v>1287</v>
      </c>
      <c r="O217" s="5">
        <f>[1]Unternehmen!O14</f>
        <v>2911</v>
      </c>
      <c r="P217" s="5">
        <f>[1]Unternehmen!P14</f>
        <v>14869</v>
      </c>
      <c r="Q217" s="5">
        <f>[1]Unternehmen!Q14</f>
        <v>16457</v>
      </c>
      <c r="R217" s="5">
        <f>[1]Unternehmen!R14</f>
        <v>44749</v>
      </c>
      <c r="S217" s="5">
        <f>[1]Unternehmen!S14</f>
        <v>11464</v>
      </c>
      <c r="T217" s="5">
        <f>[1]Unternehmen!T14</f>
        <v>2399</v>
      </c>
      <c r="U217" s="5">
        <f>[1]Unternehmen!U14</f>
        <v>6572</v>
      </c>
      <c r="V217" s="5">
        <f>[1]Unternehmen!V14</f>
        <v>217076</v>
      </c>
      <c r="W217" s="5"/>
      <c r="X217" s="18" t="str">
        <f t="shared" si="72"/>
        <v>HB</v>
      </c>
      <c r="Y217" s="34">
        <f t="shared" si="73"/>
        <v>1287</v>
      </c>
      <c r="Z217" s="18" t="str">
        <f t="shared" si="74"/>
        <v>NW</v>
      </c>
      <c r="AA217" s="33">
        <f t="shared" si="75"/>
        <v>44749</v>
      </c>
    </row>
    <row r="218" spans="1:27" x14ac:dyDescent="0.35">
      <c r="A218">
        <f>[1]Unternehmen!A15</f>
        <v>2022</v>
      </c>
      <c r="B218" s="5">
        <f>[1]Unternehmen!B15</f>
        <v>5157</v>
      </c>
      <c r="C218" s="5">
        <f>[1]Unternehmen!C15</f>
        <v>3195</v>
      </c>
      <c r="D218" s="5">
        <f>[1]Unternehmen!D15</f>
        <v>11950</v>
      </c>
      <c r="E218" s="5">
        <f>[1]Unternehmen!E15</f>
        <v>4761</v>
      </c>
      <c r="F218" s="5">
        <f>[1]Unternehmen!F15</f>
        <v>6779</v>
      </c>
      <c r="G218" s="5">
        <f>[1]Unternehmen!G15</f>
        <v>5007</v>
      </c>
      <c r="H218" s="31">
        <f>[1]Unternehmen!H15</f>
        <v>36849</v>
      </c>
      <c r="I218" s="5">
        <f>[1]Unternehmen!I15</f>
        <v>31842</v>
      </c>
      <c r="J218" s="5">
        <f>[1]Unternehmen!J15</f>
        <v>183638</v>
      </c>
      <c r="K218" s="5">
        <f>[1]Unternehmen!K15</f>
        <v>178631</v>
      </c>
      <c r="L218" s="5">
        <f>[1]Unternehmen!L15</f>
        <v>37812</v>
      </c>
      <c r="M218" s="5">
        <f>[1]Unternehmen!M15</f>
        <v>40969</v>
      </c>
      <c r="N218" s="5">
        <f>[1]Unternehmen!N15</f>
        <v>1272</v>
      </c>
      <c r="O218" s="5">
        <f>[1]Unternehmen!O15</f>
        <v>2872</v>
      </c>
      <c r="P218" s="5">
        <f>[1]Unternehmen!P15</f>
        <v>14775</v>
      </c>
      <c r="Q218" s="5">
        <f>[1]Unternehmen!Q15</f>
        <v>16376</v>
      </c>
      <c r="R218" s="5">
        <f>[1]Unternehmen!R15</f>
        <v>44289</v>
      </c>
      <c r="S218" s="5">
        <f>[1]Unternehmen!S15</f>
        <v>11379</v>
      </c>
      <c r="T218" s="5">
        <f>[1]Unternehmen!T15</f>
        <v>2365</v>
      </c>
      <c r="U218" s="5">
        <f>[1]Unternehmen!U15</f>
        <v>6522</v>
      </c>
      <c r="V218" s="5">
        <f>[1]Unternehmen!V15</f>
        <v>215480</v>
      </c>
      <c r="W218" s="5"/>
      <c r="X218" s="18" t="str">
        <f t="shared" si="72"/>
        <v>HB</v>
      </c>
      <c r="Y218" s="34">
        <f t="shared" si="73"/>
        <v>1272</v>
      </c>
      <c r="Z218" s="18" t="str">
        <f t="shared" si="74"/>
        <v>NW</v>
      </c>
      <c r="AA218" s="33">
        <f t="shared" si="75"/>
        <v>44289</v>
      </c>
    </row>
    <row r="219" spans="1:27" x14ac:dyDescent="0.35">
      <c r="A219">
        <f>[1]Unternehmen!A16</f>
        <v>2023</v>
      </c>
      <c r="B219" s="5">
        <f>[1]Unternehmen!B16</f>
        <v>5077</v>
      </c>
      <c r="C219" s="5">
        <f>[1]Unternehmen!C16</f>
        <v>3156</v>
      </c>
      <c r="D219" s="5">
        <f>[1]Unternehmen!D16</f>
        <v>11686</v>
      </c>
      <c r="E219" s="5">
        <f>[1]Unternehmen!E16</f>
        <v>4644</v>
      </c>
      <c r="F219" s="5">
        <f>[1]Unternehmen!F16</f>
        <v>6638</v>
      </c>
      <c r="G219" s="5">
        <f>[1]Unternehmen!G16</f>
        <v>4903</v>
      </c>
      <c r="H219" s="31">
        <f>[1]Unternehmen!H16</f>
        <v>36104</v>
      </c>
      <c r="I219" s="5">
        <f>[1]Unternehmen!I16</f>
        <v>31201</v>
      </c>
      <c r="J219" s="5">
        <f>[1]Unternehmen!J16</f>
        <v>181010</v>
      </c>
      <c r="K219" s="5">
        <f>[1]Unternehmen!K16</f>
        <v>176107</v>
      </c>
      <c r="L219" s="5">
        <f>[1]Unternehmen!L16</f>
        <v>37411</v>
      </c>
      <c r="M219" s="5">
        <f>[1]Unternehmen!M16</f>
        <v>40548</v>
      </c>
      <c r="N219" s="5">
        <f>[1]Unternehmen!N16</f>
        <v>1244</v>
      </c>
      <c r="O219" s="5">
        <f>[1]Unternehmen!O16</f>
        <v>2874</v>
      </c>
      <c r="P219" s="5">
        <f>[1]Unternehmen!P16</f>
        <v>14527</v>
      </c>
      <c r="Q219" s="5">
        <f>[1]Unternehmen!Q16</f>
        <v>16145</v>
      </c>
      <c r="R219" s="5">
        <f>[1]Unternehmen!R16</f>
        <v>43431</v>
      </c>
      <c r="S219" s="5">
        <f>[1]Unternehmen!S16</f>
        <v>11183</v>
      </c>
      <c r="T219" s="5">
        <f>[1]Unternehmen!T16</f>
        <v>2267</v>
      </c>
      <c r="U219" s="5">
        <f>[1]Unternehmen!U16</f>
        <v>6477</v>
      </c>
      <c r="V219" s="5">
        <f>[1]Unternehmen!V16</f>
        <v>212211</v>
      </c>
      <c r="W219" s="5"/>
      <c r="X219" s="18" t="str">
        <f t="shared" si="72"/>
        <v>HB</v>
      </c>
      <c r="Y219" s="34">
        <f t="shared" si="73"/>
        <v>1244</v>
      </c>
      <c r="Z219" s="18" t="str">
        <f t="shared" si="74"/>
        <v>NW</v>
      </c>
      <c r="AA219" s="33">
        <f t="shared" si="75"/>
        <v>43431</v>
      </c>
    </row>
    <row r="220" spans="1:27" x14ac:dyDescent="0.35">
      <c r="A220">
        <f>A219+1</f>
        <v>2024</v>
      </c>
      <c r="B220" s="5">
        <f>[1]Unternehmen!B17</f>
        <v>5022</v>
      </c>
      <c r="C220" s="5">
        <f>[1]Unternehmen!C17</f>
        <v>3130</v>
      </c>
      <c r="D220" s="5">
        <f>[1]Unternehmen!D17</f>
        <v>11480</v>
      </c>
      <c r="E220" s="5">
        <f>[1]Unternehmen!E17</f>
        <v>4522</v>
      </c>
      <c r="F220" s="5">
        <f>[1]Unternehmen!F17</f>
        <v>6551</v>
      </c>
      <c r="G220" s="5">
        <f>[1]Unternehmen!G17</f>
        <v>4763</v>
      </c>
      <c r="H220" s="31">
        <f>[1]Unternehmen!H17</f>
        <v>35468</v>
      </c>
      <c r="I220" s="5">
        <f>[1]Unternehmen!I17</f>
        <v>30705</v>
      </c>
      <c r="J220" s="5">
        <f>[1]Unternehmen!J17</f>
        <v>179110</v>
      </c>
      <c r="K220" s="5">
        <f>[1]Unternehmen!K17</f>
        <v>174347</v>
      </c>
      <c r="L220" s="5">
        <f>[1]Unternehmen!L17</f>
        <v>37012</v>
      </c>
      <c r="M220" s="5">
        <f>[1]Unternehmen!M17</f>
        <v>40292</v>
      </c>
      <c r="N220" s="5">
        <f>[1]Unternehmen!N17</f>
        <v>1212</v>
      </c>
      <c r="O220" s="5">
        <f>[1]Unternehmen!O17</f>
        <v>2890</v>
      </c>
      <c r="P220" s="5">
        <f>[1]Unternehmen!P17</f>
        <v>14350</v>
      </c>
      <c r="Q220" s="5">
        <f>[1]Unternehmen!Q17</f>
        <v>16064</v>
      </c>
      <c r="R220" s="5">
        <f>[1]Unternehmen!R17</f>
        <v>42891</v>
      </c>
      <c r="S220" s="5">
        <f>[1]Unternehmen!S17</f>
        <v>10983</v>
      </c>
      <c r="T220" s="5">
        <f>[1]Unternehmen!T17</f>
        <v>2266</v>
      </c>
      <c r="U220" s="5">
        <f>[1]Unternehmen!U17</f>
        <v>6387</v>
      </c>
      <c r="V220" s="5">
        <f>[1]Unternehmen!V17</f>
        <v>209815</v>
      </c>
      <c r="X220" s="18" t="str">
        <f t="shared" si="72"/>
        <v>HB</v>
      </c>
      <c r="Y220" s="34">
        <f t="shared" ref="Y220" si="76">MIN(L220:U220)</f>
        <v>1212</v>
      </c>
      <c r="Z220" s="18" t="str">
        <f t="shared" si="74"/>
        <v>NW</v>
      </c>
      <c r="AA220" s="33">
        <f t="shared" ref="AA220" si="77">MAX(L220:U220)</f>
        <v>42891</v>
      </c>
    </row>
    <row r="221" spans="1:27" x14ac:dyDescent="0.35">
      <c r="A221">
        <f>A220+1</f>
        <v>2025</v>
      </c>
      <c r="Y221" s="7"/>
      <c r="AA221" s="30"/>
    </row>
    <row r="222" spans="1:27" x14ac:dyDescent="0.35">
      <c r="A222" t="str">
        <f>A213</f>
        <v xml:space="preserve">ab Berichtsjahr 2024: konzeptionelle Änderungen; Daten daher nur eingeschränkt mit Vorjahren vergleichbar </v>
      </c>
      <c r="Y222" s="7"/>
      <c r="AA222" s="30"/>
    </row>
    <row r="223" spans="1:27" x14ac:dyDescent="0.35">
      <c r="Y223" s="7"/>
      <c r="AA223" s="30"/>
    </row>
    <row r="224" spans="1:27" x14ac:dyDescent="0.35">
      <c r="Y224" s="7"/>
      <c r="AA224" s="30"/>
    </row>
    <row r="225" spans="12:27" x14ac:dyDescent="0.35">
      <c r="Y225" s="7"/>
      <c r="AA225" s="30"/>
    </row>
    <row r="226" spans="12:27" x14ac:dyDescent="0.35">
      <c r="Y226" s="7"/>
      <c r="AA226" s="30"/>
    </row>
    <row r="227" spans="12:27" x14ac:dyDescent="0.35">
      <c r="Y227" s="7"/>
      <c r="AA227" s="30"/>
    </row>
    <row r="228" spans="12:27" x14ac:dyDescent="0.35">
      <c r="Y228" s="7"/>
      <c r="AA228" s="30"/>
    </row>
    <row r="229" spans="12:27" x14ac:dyDescent="0.35">
      <c r="Y229" s="7"/>
      <c r="AA229" s="30"/>
    </row>
    <row r="230" spans="12:27" x14ac:dyDescent="0.35">
      <c r="Y230" s="7"/>
      <c r="AA230" s="30"/>
    </row>
    <row r="231" spans="12:27" x14ac:dyDescent="0.35">
      <c r="Y231" s="7"/>
      <c r="AA231" s="30"/>
    </row>
    <row r="232" spans="12:27" x14ac:dyDescent="0.35">
      <c r="Y232" s="7"/>
      <c r="AA232" s="30"/>
    </row>
    <row r="233" spans="12:27" x14ac:dyDescent="0.35">
      <c r="Y233" s="7"/>
      <c r="AA233" s="30"/>
    </row>
    <row r="234" spans="12:27" x14ac:dyDescent="0.35">
      <c r="Y234" s="7"/>
      <c r="AA234" s="30"/>
    </row>
    <row r="235" spans="12:27" x14ac:dyDescent="0.35">
      <c r="Y235" s="7"/>
      <c r="AA235" s="30"/>
    </row>
    <row r="236" spans="12:27" x14ac:dyDescent="0.35">
      <c r="Y236" s="7"/>
      <c r="AA236" s="30"/>
    </row>
    <row r="237" spans="12:27" x14ac:dyDescent="0.35">
      <c r="Y237" s="7"/>
      <c r="AA237" s="30"/>
    </row>
    <row r="238" spans="12:27" x14ac:dyDescent="0.35">
      <c r="L238" t="s">
        <v>297</v>
      </c>
      <c r="M238" t="s">
        <v>298</v>
      </c>
      <c r="N238" t="s">
        <v>299</v>
      </c>
      <c r="O238" t="s">
        <v>300</v>
      </c>
      <c r="P238" t="s">
        <v>301</v>
      </c>
      <c r="Q238" t="s">
        <v>302</v>
      </c>
      <c r="R238" t="s">
        <v>303</v>
      </c>
      <c r="S238" t="s">
        <v>304</v>
      </c>
      <c r="T238" t="s">
        <v>305</v>
      </c>
      <c r="U238" t="s">
        <v>306</v>
      </c>
      <c r="Y238" s="7"/>
      <c r="AA238" s="30"/>
    </row>
    <row r="239" spans="12:27" x14ac:dyDescent="0.35">
      <c r="Y239" s="7"/>
      <c r="AA239" s="30"/>
    </row>
    <row r="240" spans="12:27" x14ac:dyDescent="0.35">
      <c r="Y240" s="7"/>
      <c r="AA240" s="30"/>
    </row>
    <row r="241" spans="25:27" x14ac:dyDescent="0.35">
      <c r="Y241" s="7"/>
      <c r="AA241" s="30"/>
    </row>
    <row r="242" spans="25:27" x14ac:dyDescent="0.35">
      <c r="Y242" s="7"/>
      <c r="AA242" s="30"/>
    </row>
    <row r="243" spans="25:27" x14ac:dyDescent="0.35">
      <c r="Y243" s="7"/>
      <c r="AA243" s="30"/>
    </row>
  </sheetData>
  <pageMargins left="0.7" right="0.7" top="0.78740157499999996" bottom="0.78740157499999996"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231-2CB3-491E-96BE-9B804C9A7C68}">
  <sheetPr codeName="Tabelle51"/>
  <dimension ref="A1:XFD144"/>
  <sheetViews>
    <sheetView zoomScale="111" workbookViewId="0">
      <pane ySplit="2" topLeftCell="A284" activePane="bottomLeft" state="frozen"/>
      <selection pane="bottomLeft" activeCell="A258" sqref="A258"/>
    </sheetView>
  </sheetViews>
  <sheetFormatPr baseColWidth="10" defaultColWidth="11.453125" defaultRowHeight="14.5" x14ac:dyDescent="0.35"/>
  <cols>
    <col min="9" max="10" width="10.81640625" style="57"/>
    <col min="11" max="11" width="12.26953125" style="57" customWidth="1"/>
    <col min="12" max="15" width="10.81640625" style="57"/>
    <col min="16" max="16" width="12" style="57" customWidth="1"/>
    <col min="17" max="25" width="10.81640625" style="57"/>
    <col min="26" max="33" width="11.453125" style="57"/>
  </cols>
  <sheetData>
    <row r="1" spans="1:25" ht="29" x14ac:dyDescent="0.35">
      <c r="A1" s="4" t="s">
        <v>533</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Unternehmen!A3&amp;" "&amp;I4</f>
        <v>Zahl der Unternehmen je 1.000 Einwohner im erwerbsfähigen Alter (20-64 Jahre) 2024</v>
      </c>
    </row>
    <row r="4" spans="1:25" x14ac:dyDescent="0.35">
      <c r="I4" s="57">
        <f>Unternehmen!A9</f>
        <v>2024</v>
      </c>
      <c r="J4" s="57">
        <f>Unternehmen!B9</f>
        <v>68.084367967936601</v>
      </c>
      <c r="K4" s="57">
        <f>Unternehmen!C9</f>
        <v>67.932442176812117</v>
      </c>
      <c r="L4" s="57">
        <f>Unternehmen!D9</f>
        <v>69.48695562974514</v>
      </c>
      <c r="M4" s="57">
        <f>Unternehmen!E9</f>
        <v>58.528778943094473</v>
      </c>
      <c r="N4" s="57">
        <f>Unternehmen!F9</f>
        <v>64.517239939440557</v>
      </c>
    </row>
    <row r="5" spans="1:25" x14ac:dyDescent="0.35">
      <c r="O5" s="57">
        <f>Unternehmen!G9</f>
        <v>82.302503563584111</v>
      </c>
    </row>
    <row r="6" spans="1:25" x14ac:dyDescent="0.35">
      <c r="P6" s="57">
        <f>Unternehmen!L9</f>
        <v>71.786777052399728</v>
      </c>
      <c r="Q6" s="57">
        <f>Unternehmen!M9</f>
        <v>81.948855737802646</v>
      </c>
      <c r="R6" s="57">
        <f>Unternehmen!N9</f>
        <v>62.541989426379921</v>
      </c>
      <c r="S6" s="57">
        <f>Unternehmen!O9</f>
        <v>87.692063345680722</v>
      </c>
      <c r="T6" s="57">
        <f>Unternehmen!P9</f>
        <v>74.948376108690908</v>
      </c>
      <c r="U6" s="57">
        <f>Unternehmen!Q9</f>
        <v>64.357361480951056</v>
      </c>
      <c r="V6" s="57">
        <f>Unternehmen!R9</f>
        <v>69.446420387240607</v>
      </c>
      <c r="W6" s="57">
        <f>Unternehmen!S9</f>
        <v>67.909343935059724</v>
      </c>
      <c r="X6" s="57">
        <f>Unternehmen!T9</f>
        <v>64.499608620958398</v>
      </c>
      <c r="Y6" s="57">
        <f>Unternehmen!U9</f>
        <v>72.330095243604674</v>
      </c>
    </row>
    <row r="7" spans="1:25" x14ac:dyDescent="0.35">
      <c r="J7" s="57">
        <f>Unternehmen!H9</f>
        <v>70.291488854103036</v>
      </c>
      <c r="K7" s="57">
        <f>J7</f>
        <v>70.291488854103036</v>
      </c>
      <c r="L7" s="57">
        <f t="shared" ref="L7:Q8" si="0">K7</f>
        <v>70.291488854103036</v>
      </c>
      <c r="M7" s="57">
        <f t="shared" si="0"/>
        <v>70.291488854103036</v>
      </c>
      <c r="N7" s="57">
        <f t="shared" si="0"/>
        <v>70.291488854103036</v>
      </c>
      <c r="O7" s="57">
        <f t="shared" si="0"/>
        <v>70.291488854103036</v>
      </c>
    </row>
    <row r="8" spans="1:25" x14ac:dyDescent="0.35">
      <c r="P8" s="57">
        <f>Unternehmen!K9</f>
        <v>72.654452688766568</v>
      </c>
      <c r="Q8" s="57">
        <f t="shared" si="0"/>
        <v>72.654452688766568</v>
      </c>
      <c r="R8" s="57">
        <f t="shared" ref="R8" si="1">Q8</f>
        <v>72.654452688766568</v>
      </c>
      <c r="S8" s="57">
        <f t="shared" ref="S8" si="2">R8</f>
        <v>72.654452688766568</v>
      </c>
      <c r="T8" s="57">
        <f t="shared" ref="T8" si="3">S8</f>
        <v>72.654452688766568</v>
      </c>
      <c r="U8" s="57">
        <f t="shared" ref="U8" si="4">T8</f>
        <v>72.654452688766568</v>
      </c>
      <c r="V8" s="57">
        <f t="shared" ref="V8" si="5">U8</f>
        <v>72.654452688766568</v>
      </c>
      <c r="W8" s="57">
        <f t="shared" ref="W8" si="6">V8</f>
        <v>72.654452688766568</v>
      </c>
      <c r="X8" s="57">
        <f t="shared" ref="X8" si="7">W8</f>
        <v>72.654452688766568</v>
      </c>
      <c r="Y8" s="57">
        <f t="shared" ref="Y8" si="8">X8</f>
        <v>72.654452688766568</v>
      </c>
    </row>
    <row r="11" spans="1:25" x14ac:dyDescent="0.35">
      <c r="I11" s="57" t="str">
        <f>Unternehmen!A12&amp;": "&amp;Unternehmen!A13&amp;", "&amp;I12</f>
        <v>Unternehmensgrößenstruktur (Anteile an allen Unternehmen in %): 0 bis unter 10 abhängig Beschäftigte, 2024</v>
      </c>
    </row>
    <row r="12" spans="1:25" x14ac:dyDescent="0.35">
      <c r="I12" s="57">
        <f>Unternehmen!A19</f>
        <v>2024</v>
      </c>
      <c r="J12" s="57">
        <f>Unternehmen!B19</f>
        <v>87.571939488612998</v>
      </c>
      <c r="K12" s="57">
        <f>Unternehmen!C19</f>
        <v>86.218621016306912</v>
      </c>
      <c r="L12" s="57">
        <f>Unternehmen!D19</f>
        <v>86.225213377684952</v>
      </c>
      <c r="M12" s="57">
        <f>Unternehmen!E19</f>
        <v>84.838325786601658</v>
      </c>
      <c r="N12" s="57">
        <f>Unternehmen!F19</f>
        <v>85.794734243431151</v>
      </c>
    </row>
    <row r="13" spans="1:25" x14ac:dyDescent="0.35">
      <c r="O13" s="57">
        <f>Unternehmen!G19</f>
        <v>87.564739400743505</v>
      </c>
    </row>
    <row r="14" spans="1:25" x14ac:dyDescent="0.35">
      <c r="I14" s="59"/>
      <c r="P14" s="59">
        <f>Unternehmen!L19</f>
        <v>84.308075499769103</v>
      </c>
      <c r="Q14" s="59">
        <f>Unternehmen!M19</f>
        <v>85.49426618788371</v>
      </c>
      <c r="R14" s="59">
        <f>Unternehmen!N19</f>
        <v>81.533497817422656</v>
      </c>
      <c r="S14" s="59">
        <f>Unternehmen!O19</f>
        <v>85.123081716912054</v>
      </c>
      <c r="T14" s="59">
        <f>Unternehmen!P19</f>
        <v>85.387046943387588</v>
      </c>
      <c r="U14" s="59">
        <f>Unternehmen!Q19</f>
        <v>82.964567796553595</v>
      </c>
      <c r="V14" s="59">
        <f>Unternehmen!R19</f>
        <v>84.309242598979623</v>
      </c>
      <c r="W14" s="59">
        <f>Unternehmen!S19</f>
        <v>84.850673194614444</v>
      </c>
      <c r="X14" s="59">
        <f>Unternehmen!T19</f>
        <v>84.781050003983324</v>
      </c>
      <c r="Y14" s="59">
        <f>Unternehmen!U19</f>
        <v>84.864519881727546</v>
      </c>
    </row>
    <row r="15" spans="1:25" x14ac:dyDescent="0.35">
      <c r="J15" s="57">
        <f>Unternehmen!H19</f>
        <v>86.62225112888629</v>
      </c>
      <c r="K15" s="57">
        <f>J15</f>
        <v>86.62225112888629</v>
      </c>
      <c r="L15" s="57">
        <f t="shared" ref="L15:O15" si="9">K15</f>
        <v>86.62225112888629</v>
      </c>
      <c r="M15" s="57">
        <f t="shared" si="9"/>
        <v>86.62225112888629</v>
      </c>
      <c r="N15" s="57">
        <f t="shared" si="9"/>
        <v>86.62225112888629</v>
      </c>
      <c r="O15" s="57">
        <f t="shared" si="9"/>
        <v>86.62225112888629</v>
      </c>
    </row>
    <row r="16" spans="1:25" x14ac:dyDescent="0.35">
      <c r="P16" s="57">
        <f>Unternehmen!K19</f>
        <v>84.602637701291812</v>
      </c>
      <c r="Q16" s="57">
        <f t="shared" ref="Q16:Y16" si="10">P16</f>
        <v>84.602637701291812</v>
      </c>
      <c r="R16" s="57">
        <f t="shared" si="10"/>
        <v>84.602637701291812</v>
      </c>
      <c r="S16" s="57">
        <f t="shared" si="10"/>
        <v>84.602637701291812</v>
      </c>
      <c r="T16" s="57">
        <f t="shared" si="10"/>
        <v>84.602637701291812</v>
      </c>
      <c r="U16" s="57">
        <f t="shared" si="10"/>
        <v>84.602637701291812</v>
      </c>
      <c r="V16" s="57">
        <f t="shared" si="10"/>
        <v>84.602637701291812</v>
      </c>
      <c r="W16" s="57">
        <f t="shared" si="10"/>
        <v>84.602637701291812</v>
      </c>
      <c r="X16" s="57">
        <f t="shared" si="10"/>
        <v>84.602637701291812</v>
      </c>
      <c r="Y16" s="57">
        <f t="shared" si="10"/>
        <v>84.602637701291812</v>
      </c>
    </row>
    <row r="19" spans="9:25 16384:16384" x14ac:dyDescent="0.35">
      <c r="I19" s="57" t="str">
        <f>Unternehmen!A12&amp;": "&amp;Unternehmen!A22&amp;", "&amp;I20</f>
        <v>Unternehmensgrößenstruktur (Anteile an allen Unternehmen in %): 10 bis unter 50 abhängig Beschäftigte, 2024</v>
      </c>
    </row>
    <row r="20" spans="9:25 16384:16384" x14ac:dyDescent="0.35">
      <c r="I20" s="59">
        <f>Unternehmen!A28</f>
        <v>2024</v>
      </c>
      <c r="J20" s="59">
        <f>Unternehmen!B28</f>
        <v>10.119830633889665</v>
      </c>
      <c r="K20" s="59">
        <f>Unternehmen!C28</f>
        <v>11.237228499898505</v>
      </c>
      <c r="L20" s="59">
        <f>Unternehmen!D28</f>
        <v>10.996364198963409</v>
      </c>
      <c r="M20" s="59">
        <f>Unternehmen!E28</f>
        <v>12.08492975734355</v>
      </c>
      <c r="N20" s="59">
        <f>Unternehmen!F28</f>
        <v>11.241442811962047</v>
      </c>
    </row>
    <row r="21" spans="9:25 16384:16384" x14ac:dyDescent="0.35">
      <c r="O21" s="59">
        <f>Unternehmen!G28</f>
        <v>9.8933454780389116</v>
      </c>
    </row>
    <row r="22" spans="9:25 16384:16384" x14ac:dyDescent="0.35">
      <c r="P22" s="59">
        <f>Unternehmen!L28</f>
        <v>12.544429144264905</v>
      </c>
      <c r="Q22" s="59">
        <f>Unternehmen!M28</f>
        <v>11.801073400517396</v>
      </c>
      <c r="R22" s="59">
        <f>Unternehmen!N28</f>
        <v>14.203833744543557</v>
      </c>
      <c r="S22" s="59">
        <f>Unternehmen!O28</f>
        <v>11.670366908156112</v>
      </c>
      <c r="T22" s="59">
        <f>Unternehmen!P28</f>
        <v>11.744786451926654</v>
      </c>
      <c r="U22" s="59">
        <f>Unternehmen!Q28</f>
        <v>13.775295602187224</v>
      </c>
      <c r="V22" s="59">
        <f>Unternehmen!R28</f>
        <v>12.61826372777533</v>
      </c>
      <c r="W22" s="59">
        <f>Unternehmen!S28</f>
        <v>12.516523867809056</v>
      </c>
      <c r="X22" s="59">
        <f>Unternehmen!T28</f>
        <v>12.502323605173011</v>
      </c>
      <c r="Y22" s="59">
        <f>Unternehmen!U28</f>
        <v>12.488083889418494</v>
      </c>
    </row>
    <row r="23" spans="9:25 16384:16384" x14ac:dyDescent="0.35">
      <c r="J23" s="57">
        <f>Unternehmen!H28</f>
        <v>10.707694122650837</v>
      </c>
      <c r="K23" s="57">
        <f>J23</f>
        <v>10.707694122650837</v>
      </c>
      <c r="L23" s="57">
        <f t="shared" ref="L23:O23" si="11">K23</f>
        <v>10.707694122650837</v>
      </c>
      <c r="M23" s="57">
        <f t="shared" si="11"/>
        <v>10.707694122650837</v>
      </c>
      <c r="N23" s="57">
        <f t="shared" si="11"/>
        <v>10.707694122650837</v>
      </c>
      <c r="O23" s="57">
        <f t="shared" si="11"/>
        <v>10.707694122650837</v>
      </c>
    </row>
    <row r="24" spans="9:25 16384:16384" x14ac:dyDescent="0.35">
      <c r="P24" s="57">
        <f>Unternehmen!K28</f>
        <v>12.426930735682907</v>
      </c>
      <c r="Q24" s="57">
        <f t="shared" ref="Q24:Y24" si="12">P24</f>
        <v>12.426930735682907</v>
      </c>
      <c r="R24" s="57">
        <f t="shared" si="12"/>
        <v>12.426930735682907</v>
      </c>
      <c r="S24" s="57">
        <f t="shared" si="12"/>
        <v>12.426930735682907</v>
      </c>
      <c r="T24" s="57">
        <f t="shared" si="12"/>
        <v>12.426930735682907</v>
      </c>
      <c r="U24" s="57">
        <f t="shared" si="12"/>
        <v>12.426930735682907</v>
      </c>
      <c r="V24" s="57">
        <f t="shared" si="12"/>
        <v>12.426930735682907</v>
      </c>
      <c r="W24" s="57">
        <f t="shared" si="12"/>
        <v>12.426930735682907</v>
      </c>
      <c r="X24" s="57">
        <f t="shared" si="12"/>
        <v>12.426930735682907</v>
      </c>
      <c r="Y24" s="57">
        <f t="shared" si="12"/>
        <v>12.426930735682907</v>
      </c>
    </row>
    <row r="27" spans="9:25 16384:16384" x14ac:dyDescent="0.35">
      <c r="I27" s="57" t="str">
        <f>Unternehmen!A12&amp;": "&amp;Unternehmen!A31&amp;", "&amp;I28</f>
        <v>Unternehmensgrößenstruktur (Anteile an allen Unternehmen in %): 50 bis unter 250 abhängig Beschäftigte, 2024</v>
      </c>
    </row>
    <row r="28" spans="9:25 16384:16384" x14ac:dyDescent="0.35">
      <c r="I28" s="57">
        <f>Unternehmen!A37</f>
        <v>2024</v>
      </c>
      <c r="J28" s="57">
        <f>Unternehmen!B37</f>
        <v>1.9639480391350816</v>
      </c>
      <c r="K28" s="57">
        <f>Unternehmen!C37</f>
        <v>2.1229447188578385</v>
      </c>
      <c r="L28" s="57">
        <f>Unternehmen!D37</f>
        <v>2.3091204455790209</v>
      </c>
      <c r="M28" s="57">
        <f>Unternehmen!E37</f>
        <v>2.5586323000116105</v>
      </c>
      <c r="N28" s="57">
        <f>Unternehmen!F37</f>
        <v>2.4807504970842174</v>
      </c>
      <c r="XFD28" s="7"/>
    </row>
    <row r="29" spans="9:25 16384:16384" x14ac:dyDescent="0.35">
      <c r="O29" s="57">
        <f>Unternehmen!G37</f>
        <v>2.069542561191311</v>
      </c>
    </row>
    <row r="30" spans="9:25 16384:16384" x14ac:dyDescent="0.35">
      <c r="P30" s="57">
        <f>Unternehmen!L37</f>
        <v>2.572450064880655</v>
      </c>
      <c r="Q30" s="57">
        <f>Unternehmen!M37</f>
        <v>2.2147573265377041</v>
      </c>
      <c r="R30" s="57">
        <f>Unternehmen!N37</f>
        <v>3.4427785158474089</v>
      </c>
      <c r="S30" s="57">
        <f>Unternehmen!O37</f>
        <v>2.5891952948508221</v>
      </c>
      <c r="T30" s="57">
        <f>Unternehmen!P37</f>
        <v>2.2928168893211658</v>
      </c>
      <c r="U30" s="57">
        <f>Unternehmen!Q37</f>
        <v>2.7290207572490135</v>
      </c>
      <c r="V30" s="57">
        <f>Unternehmen!R37</f>
        <v>2.4932951252251838</v>
      </c>
      <c r="W30" s="57">
        <f>Unternehmen!S37</f>
        <v>2.189106487148103</v>
      </c>
      <c r="X30" s="57">
        <f>Unternehmen!T37</f>
        <v>2.2120721247045703</v>
      </c>
      <c r="Y30" s="57">
        <f>Unternehmen!U37</f>
        <v>2.2184162479197296</v>
      </c>
    </row>
    <row r="31" spans="9:25 16384:16384" x14ac:dyDescent="0.35">
      <c r="J31" s="57">
        <f>Unternehmen!H37</f>
        <v>2.2163270564823456</v>
      </c>
      <c r="K31" s="57">
        <f>J31</f>
        <v>2.2163270564823456</v>
      </c>
      <c r="L31" s="57">
        <f t="shared" ref="L31:O31" si="13">K31</f>
        <v>2.2163270564823456</v>
      </c>
      <c r="M31" s="57">
        <f t="shared" si="13"/>
        <v>2.2163270564823456</v>
      </c>
      <c r="N31" s="57">
        <f t="shared" si="13"/>
        <v>2.2163270564823456</v>
      </c>
      <c r="O31" s="57">
        <f t="shared" si="13"/>
        <v>2.2163270564823456</v>
      </c>
    </row>
    <row r="32" spans="9:25 16384:16384" x14ac:dyDescent="0.35">
      <c r="P32" s="57">
        <f>Unternehmen!K37</f>
        <v>2.4286757762844156</v>
      </c>
      <c r="Q32" s="57">
        <f t="shared" ref="Q32:Y32" si="14">P32</f>
        <v>2.4286757762844156</v>
      </c>
      <c r="R32" s="57">
        <f t="shared" si="14"/>
        <v>2.4286757762844156</v>
      </c>
      <c r="S32" s="57">
        <f t="shared" si="14"/>
        <v>2.4286757762844156</v>
      </c>
      <c r="T32" s="57">
        <f t="shared" si="14"/>
        <v>2.4286757762844156</v>
      </c>
      <c r="U32" s="57">
        <f t="shared" si="14"/>
        <v>2.4286757762844156</v>
      </c>
      <c r="V32" s="57">
        <f t="shared" si="14"/>
        <v>2.4286757762844156</v>
      </c>
      <c r="W32" s="57">
        <f t="shared" si="14"/>
        <v>2.4286757762844156</v>
      </c>
      <c r="X32" s="57">
        <f t="shared" si="14"/>
        <v>2.4286757762844156</v>
      </c>
      <c r="Y32" s="57">
        <f t="shared" si="14"/>
        <v>2.4286757762844156</v>
      </c>
    </row>
    <row r="35" spans="9:25" x14ac:dyDescent="0.35">
      <c r="I35" s="57" t="str">
        <f>Unternehmen!A12&amp;": "&amp;Unternehmen!A40&amp;", "&amp;I36</f>
        <v>Unternehmensgrößenstruktur (Anteile an allen Unternehmen in %): 250 und mehr abhängig Beschäftigte, 2024</v>
      </c>
    </row>
    <row r="36" spans="9:25" x14ac:dyDescent="0.35">
      <c r="I36" s="59">
        <f>Unternehmen!A46</f>
        <v>2024</v>
      </c>
      <c r="J36" s="59">
        <f>Unternehmen!B46</f>
        <v>0.34428183836224618</v>
      </c>
      <c r="K36" s="59">
        <f>Unternehmen!C46</f>
        <v>0.42120576493673456</v>
      </c>
      <c r="L36" s="59">
        <f>Unternehmen!D46</f>
        <v>0.46930197777262062</v>
      </c>
      <c r="M36" s="59">
        <f>Unternehmen!E46</f>
        <v>0.5181121560431905</v>
      </c>
      <c r="N36" s="59">
        <f>Unternehmen!F46</f>
        <v>0.48307244752258566</v>
      </c>
    </row>
    <row r="37" spans="9:25" x14ac:dyDescent="0.35">
      <c r="I37" s="59"/>
      <c r="O37" s="59">
        <f>Unternehmen!G46</f>
        <v>0.47237256002626649</v>
      </c>
    </row>
    <row r="38" spans="9:25" x14ac:dyDescent="0.35">
      <c r="P38" s="59">
        <f>Unternehmen!L46</f>
        <v>0.57504529108533531</v>
      </c>
      <c r="Q38" s="59">
        <f>Unternehmen!M46</f>
        <v>0.48990308506119928</v>
      </c>
      <c r="R38" s="59">
        <f>Unternehmen!N46</f>
        <v>0.81988992218637313</v>
      </c>
      <c r="S38" s="59">
        <f>Unternehmen!O46</f>
        <v>0.61735608008101583</v>
      </c>
      <c r="T38" s="59">
        <f>Unternehmen!P46</f>
        <v>0.57534971536459079</v>
      </c>
      <c r="U38" s="59">
        <f>Unternehmen!Q46</f>
        <v>0.53111584401017498</v>
      </c>
      <c r="V38" s="59">
        <f>Unternehmen!R46</f>
        <v>0.57919854801986748</v>
      </c>
      <c r="W38" s="59">
        <f>Unternehmen!S46</f>
        <v>0.44369645042839662</v>
      </c>
      <c r="X38" s="59">
        <f>Unternehmen!T46</f>
        <v>0.50455426613909771</v>
      </c>
      <c r="Y38" s="59">
        <f>Unternehmen!U46</f>
        <v>0.42897998093422307</v>
      </c>
    </row>
    <row r="39" spans="9:25" x14ac:dyDescent="0.35">
      <c r="J39" s="59">
        <f>Unternehmen!H46</f>
        <v>0.45372769198052215</v>
      </c>
      <c r="K39" s="59">
        <f>J39</f>
        <v>0.45372769198052215</v>
      </c>
      <c r="L39" s="57">
        <f>K39</f>
        <v>0.45372769198052215</v>
      </c>
      <c r="M39" s="57">
        <f>L39</f>
        <v>0.45372769198052215</v>
      </c>
      <c r="N39" s="57">
        <f>M39</f>
        <v>0.45372769198052215</v>
      </c>
      <c r="O39" s="57">
        <f>N39</f>
        <v>0.45372769198052215</v>
      </c>
    </row>
    <row r="40" spans="9:25" x14ac:dyDescent="0.35">
      <c r="P40" s="57">
        <f>Unternehmen!K46</f>
        <v>0.54175578674086422</v>
      </c>
      <c r="Q40" s="57">
        <f t="shared" ref="Q40:Y40" si="15">P40</f>
        <v>0.54175578674086422</v>
      </c>
      <c r="R40" s="57">
        <f t="shared" si="15"/>
        <v>0.54175578674086422</v>
      </c>
      <c r="S40" s="57">
        <f t="shared" si="15"/>
        <v>0.54175578674086422</v>
      </c>
      <c r="T40" s="57">
        <f t="shared" si="15"/>
        <v>0.54175578674086422</v>
      </c>
      <c r="U40" s="57">
        <f t="shared" si="15"/>
        <v>0.54175578674086422</v>
      </c>
      <c r="V40" s="57">
        <f t="shared" si="15"/>
        <v>0.54175578674086422</v>
      </c>
      <c r="W40" s="57">
        <f t="shared" si="15"/>
        <v>0.54175578674086422</v>
      </c>
      <c r="X40" s="57">
        <f t="shared" si="15"/>
        <v>0.54175578674086422</v>
      </c>
      <c r="Y40" s="57">
        <f t="shared" si="15"/>
        <v>0.54175578674086422</v>
      </c>
    </row>
    <row r="45" spans="9:25" x14ac:dyDescent="0.35">
      <c r="I45" s="57" t="str">
        <f>Unternehmen!A49&amp;", "&amp;I46</f>
        <v>durchschnittliche Unternehmensgröße, alle Wirtschaftsbereiche (ohne Staat), 2023</v>
      </c>
    </row>
    <row r="46" spans="9:25" x14ac:dyDescent="0.35">
      <c r="I46" s="57">
        <f>Unternehmen!A54</f>
        <v>2023</v>
      </c>
      <c r="J46" s="57">
        <f>Unternehmen!B54</f>
        <v>9.6926971701922771</v>
      </c>
      <c r="K46" s="57">
        <f>Unternehmen!C54</f>
        <v>10.601508239139319</v>
      </c>
      <c r="L46" s="57">
        <f>Unternehmen!D54</f>
        <v>11.393479987344795</v>
      </c>
      <c r="M46" s="57">
        <f>Unternehmen!E54</f>
        <v>12.211182745623098</v>
      </c>
      <c r="N46" s="57">
        <f>Unternehmen!F54</f>
        <v>11.504440497335702</v>
      </c>
    </row>
    <row r="47" spans="9:25" x14ac:dyDescent="0.35">
      <c r="O47" s="57">
        <f>Unternehmen!G54</f>
        <v>9.6678630827834109</v>
      </c>
    </row>
    <row r="48" spans="9:25" x14ac:dyDescent="0.35">
      <c r="P48" s="59">
        <f>Unternehmen!L54</f>
        <v>11.957051233845062</v>
      </c>
      <c r="Q48" s="59">
        <f>Unternehmen!M54</f>
        <v>10.652437368699356</v>
      </c>
      <c r="R48" s="59">
        <f>Unternehmen!N54</f>
        <v>15.002305652691849</v>
      </c>
      <c r="S48" s="59">
        <f>Unternehmen!O54</f>
        <v>11.456545697866645</v>
      </c>
      <c r="T48" s="59">
        <f>Unternehmen!P54</f>
        <v>11.362176199964836</v>
      </c>
      <c r="U48" s="59">
        <f>Unternehmen!Q54</f>
        <v>12.40289147036826</v>
      </c>
      <c r="V48" s="59">
        <f>Unternehmen!R54</f>
        <v>11.725454640944912</v>
      </c>
      <c r="W48" s="59">
        <f>Unternehmen!S54</f>
        <v>10.884735417673987</v>
      </c>
      <c r="X48" s="59">
        <f>Unternehmen!T54</f>
        <v>12.124959845807902</v>
      </c>
      <c r="Y48" s="59">
        <f>Unternehmen!U54</f>
        <v>9.957231408337833</v>
      </c>
    </row>
    <row r="49" spans="9:25" x14ac:dyDescent="0.35">
      <c r="J49" s="60">
        <f>Unternehmen!H54</f>
        <v>10.662553773770584</v>
      </c>
      <c r="K49" s="60">
        <f>J49</f>
        <v>10.662553773770584</v>
      </c>
      <c r="L49" s="57">
        <f t="shared" ref="L49:O49" si="16">K49</f>
        <v>10.662553773770584</v>
      </c>
      <c r="M49" s="57">
        <f t="shared" si="16"/>
        <v>10.662553773770584</v>
      </c>
      <c r="N49" s="57">
        <f t="shared" si="16"/>
        <v>10.662553773770584</v>
      </c>
      <c r="O49" s="57">
        <f t="shared" si="16"/>
        <v>10.662553773770584</v>
      </c>
    </row>
    <row r="50" spans="9:25" x14ac:dyDescent="0.35">
      <c r="P50" s="60">
        <f>Unternehmen!K54</f>
        <v>11.461502062383204</v>
      </c>
      <c r="Q50" s="60">
        <f t="shared" ref="Q50:Y50" si="17">P50</f>
        <v>11.461502062383204</v>
      </c>
      <c r="R50" s="57">
        <f t="shared" si="17"/>
        <v>11.461502062383204</v>
      </c>
      <c r="S50" s="57">
        <f t="shared" si="17"/>
        <v>11.461502062383204</v>
      </c>
      <c r="T50" s="57">
        <f t="shared" si="17"/>
        <v>11.461502062383204</v>
      </c>
      <c r="U50" s="57">
        <f t="shared" si="17"/>
        <v>11.461502062383204</v>
      </c>
      <c r="V50" s="57">
        <f t="shared" si="17"/>
        <v>11.461502062383204</v>
      </c>
      <c r="W50" s="57">
        <f t="shared" si="17"/>
        <v>11.461502062383204</v>
      </c>
      <c r="X50" s="57">
        <f t="shared" si="17"/>
        <v>11.461502062383204</v>
      </c>
      <c r="Y50" s="57">
        <f t="shared" si="17"/>
        <v>11.461502062383204</v>
      </c>
    </row>
    <row r="52" spans="9:25" x14ac:dyDescent="0.35">
      <c r="I52" s="57" t="str">
        <f>Unternehmen!A58&amp;", "&amp;I53</f>
        <v>durchnittliche Unternehmensgröße, Verarbeitendes Gewerbe, 2024</v>
      </c>
    </row>
    <row r="53" spans="9:25" x14ac:dyDescent="0.35">
      <c r="I53" s="57">
        <f>Unternehmen!A64</f>
        <v>2024</v>
      </c>
      <c r="J53" s="57">
        <f>Unternehmen!B64</f>
        <v>25.492632417363598</v>
      </c>
      <c r="K53" s="57">
        <f>Unternehmen!C64</f>
        <v>22.889456869009585</v>
      </c>
      <c r="L53" s="57">
        <f>Unternehmen!D64</f>
        <v>28.886236933797907</v>
      </c>
      <c r="M53" s="57">
        <f>Unternehmen!E64</f>
        <v>31.870853604599738</v>
      </c>
      <c r="N53" s="57">
        <f>Unternehmen!F64</f>
        <v>30.361624179514578</v>
      </c>
    </row>
    <row r="54" spans="9:25" x14ac:dyDescent="0.35">
      <c r="O54" s="57">
        <f>Unternehmen!G64</f>
        <v>22.722863741339491</v>
      </c>
    </row>
    <row r="55" spans="9:25" x14ac:dyDescent="0.35">
      <c r="P55" s="57">
        <f>Unternehmen!L64</f>
        <v>39.044418026585973</v>
      </c>
      <c r="Q55" s="57">
        <f>Unternehmen!M64</f>
        <v>36.623250273007052</v>
      </c>
      <c r="R55" s="57">
        <f>Unternehmen!N64</f>
        <v>46.32508250825083</v>
      </c>
      <c r="S55" s="57">
        <f>Unternehmen!O64</f>
        <v>38.040830449826991</v>
      </c>
      <c r="T55" s="57">
        <f>Unternehmen!P64</f>
        <v>31.607665505226478</v>
      </c>
      <c r="U55" s="57">
        <f>Unternehmen!Q64</f>
        <v>41.865226593625501</v>
      </c>
      <c r="V55" s="57">
        <f>Unternehmen!R64</f>
        <v>33.031335245156328</v>
      </c>
      <c r="W55" s="57">
        <f>Unternehmen!S64</f>
        <v>31.30237639989074</v>
      </c>
      <c r="X55" s="57">
        <f>Unternehmen!T64</f>
        <v>39.537069726390108</v>
      </c>
      <c r="Y55" s="57">
        <f>Unternehmen!U64</f>
        <v>25.587130108031939</v>
      </c>
    </row>
    <row r="56" spans="9:25" x14ac:dyDescent="0.35">
      <c r="J56" s="57">
        <f>Unternehmen!H64</f>
        <v>27.701872110071047</v>
      </c>
      <c r="K56" s="57">
        <f t="shared" ref="K56:O56" si="18">J56</f>
        <v>27.701872110071047</v>
      </c>
      <c r="L56" s="57">
        <f t="shared" si="18"/>
        <v>27.701872110071047</v>
      </c>
      <c r="M56" s="57">
        <f t="shared" si="18"/>
        <v>27.701872110071047</v>
      </c>
      <c r="N56" s="57">
        <f t="shared" si="18"/>
        <v>27.701872110071047</v>
      </c>
      <c r="O56" s="57">
        <f t="shared" si="18"/>
        <v>27.701872110071047</v>
      </c>
    </row>
    <row r="57" spans="9:25" x14ac:dyDescent="0.35">
      <c r="P57" s="57">
        <f>Unternehmen!K64</f>
        <v>35.71308941364061</v>
      </c>
      <c r="Q57" s="57">
        <f t="shared" ref="Q57:Y57" si="19">P57</f>
        <v>35.71308941364061</v>
      </c>
      <c r="R57" s="57">
        <f t="shared" si="19"/>
        <v>35.71308941364061</v>
      </c>
      <c r="S57" s="57">
        <f t="shared" si="19"/>
        <v>35.71308941364061</v>
      </c>
      <c r="T57" s="57">
        <f t="shared" si="19"/>
        <v>35.71308941364061</v>
      </c>
      <c r="U57" s="57">
        <f t="shared" si="19"/>
        <v>35.71308941364061</v>
      </c>
      <c r="V57" s="57">
        <f t="shared" si="19"/>
        <v>35.71308941364061</v>
      </c>
      <c r="W57" s="57">
        <f t="shared" si="19"/>
        <v>35.71308941364061</v>
      </c>
      <c r="X57" s="57">
        <f t="shared" si="19"/>
        <v>35.71308941364061</v>
      </c>
      <c r="Y57" s="57">
        <f t="shared" si="19"/>
        <v>35.71308941364061</v>
      </c>
    </row>
    <row r="59" spans="9:25" x14ac:dyDescent="0.35">
      <c r="I59" s="57" t="str">
        <f>Unternehmen!A67&amp;", "&amp;I60</f>
        <v>Unternehmensneugründungen je 1.000 Einwohner im erwerbsfähigen Alter (20-64 Jahre), inkl. Nebengewerbe/Zweigniederlassungen, 2024</v>
      </c>
    </row>
    <row r="60" spans="9:25" x14ac:dyDescent="0.35">
      <c r="I60" s="57">
        <f>Unternehmen!A73</f>
        <v>2024</v>
      </c>
      <c r="J60" s="57">
        <f>Unternehmen!B73</f>
        <v>9.8840724113610161</v>
      </c>
      <c r="K60" s="57">
        <f>Unternehmen!C73</f>
        <v>9.6527592239871076</v>
      </c>
      <c r="L60" s="57">
        <f>Unternehmen!D73</f>
        <v>9.8180493894739307</v>
      </c>
      <c r="M60" s="57">
        <f>Unternehmen!E73</f>
        <v>7.9964867782754459</v>
      </c>
      <c r="N60" s="57">
        <f>Unternehmen!F73</f>
        <v>7.9930882687826594</v>
      </c>
    </row>
    <row r="61" spans="9:25" x14ac:dyDescent="0.35">
      <c r="O61" s="57">
        <f>Unternehmen!G73</f>
        <v>16.846311404406269</v>
      </c>
    </row>
    <row r="62" spans="9:25" x14ac:dyDescent="0.35">
      <c r="P62" s="57">
        <f>Unternehmen!L73</f>
        <v>11.529181008141828</v>
      </c>
      <c r="Q62" s="57">
        <f>Unternehmen!M73</f>
        <v>12.08991636400847</v>
      </c>
      <c r="R62" s="57">
        <f>Unternehmen!N73</f>
        <v>12.957076420162521</v>
      </c>
      <c r="S62" s="57">
        <f>Unternehmen!O73</f>
        <v>16.127599910511332</v>
      </c>
      <c r="T62" s="57">
        <f>Unternehmen!P73</f>
        <v>13.419129717003255</v>
      </c>
      <c r="U62" s="57">
        <f>Unternehmen!Q73</f>
        <v>11.754814346699993</v>
      </c>
      <c r="V62" s="57">
        <f>Unternehmen!R73</f>
        <v>12.624422265326691</v>
      </c>
      <c r="W62" s="57">
        <f>Unternehmen!S73</f>
        <v>11.936501023003979</v>
      </c>
      <c r="X62" s="57">
        <f>Unternehmen!T73</f>
        <v>10.999720810574257</v>
      </c>
      <c r="Y62" s="57">
        <f>Unternehmen!U73</f>
        <v>12.535144069136122</v>
      </c>
    </row>
    <row r="63" spans="9:25" x14ac:dyDescent="0.35">
      <c r="J63" s="57">
        <f>Unternehmen!H73</f>
        <v>11.10686244338426</v>
      </c>
      <c r="K63" s="57">
        <f t="shared" ref="K63:O63" si="20">J63</f>
        <v>11.10686244338426</v>
      </c>
      <c r="L63" s="57">
        <f t="shared" si="20"/>
        <v>11.10686244338426</v>
      </c>
      <c r="M63" s="57">
        <f t="shared" si="20"/>
        <v>11.10686244338426</v>
      </c>
      <c r="N63" s="57">
        <f t="shared" si="20"/>
        <v>11.10686244338426</v>
      </c>
      <c r="O63" s="57">
        <f t="shared" si="20"/>
        <v>11.10686244338426</v>
      </c>
    </row>
    <row r="64" spans="9:25" x14ac:dyDescent="0.35">
      <c r="P64" s="57">
        <f>Unternehmen!K73</f>
        <v>12.34577413355346</v>
      </c>
      <c r="Q64" s="57">
        <f t="shared" ref="Q64:Y64" si="21">P64</f>
        <v>12.34577413355346</v>
      </c>
      <c r="R64" s="57">
        <f t="shared" si="21"/>
        <v>12.34577413355346</v>
      </c>
      <c r="S64" s="57">
        <f t="shared" si="21"/>
        <v>12.34577413355346</v>
      </c>
      <c r="T64" s="57">
        <f t="shared" si="21"/>
        <v>12.34577413355346</v>
      </c>
      <c r="U64" s="57">
        <f t="shared" si="21"/>
        <v>12.34577413355346</v>
      </c>
      <c r="V64" s="57">
        <f t="shared" si="21"/>
        <v>12.34577413355346</v>
      </c>
      <c r="W64" s="57">
        <f t="shared" si="21"/>
        <v>12.34577413355346</v>
      </c>
      <c r="X64" s="57">
        <f t="shared" si="21"/>
        <v>12.34577413355346</v>
      </c>
      <c r="Y64" s="57">
        <f t="shared" si="21"/>
        <v>12.34577413355346</v>
      </c>
    </row>
    <row r="67" spans="9:25" x14ac:dyDescent="0.35">
      <c r="I67" s="57" t="str">
        <f>Unternehmen!A76&amp;", "&amp;I68</f>
        <v>Unternehmensneugründungen je 100 bestehende Unternehmen, inkl. Nebengewerbe/Zweigniederlassungen, 2024</v>
      </c>
    </row>
    <row r="68" spans="9:25" x14ac:dyDescent="0.35">
      <c r="I68" s="57">
        <f>Unternehmen!A82</f>
        <v>2024</v>
      </c>
      <c r="J68" s="57">
        <f>Unternehmen!B82</f>
        <v>14.517388802104744</v>
      </c>
      <c r="K68" s="57">
        <f>Unternehmen!C82</f>
        <v>14.209351106299478</v>
      </c>
      <c r="L68" s="57">
        <f>Unternehmen!D82</f>
        <v>14.12934168793997</v>
      </c>
      <c r="M68" s="57">
        <f>Unternehmen!E82</f>
        <v>13.662486938349009</v>
      </c>
      <c r="N68" s="57">
        <f>Unternehmen!F82</f>
        <v>12.389073488396921</v>
      </c>
    </row>
    <row r="69" spans="9:25" x14ac:dyDescent="0.35">
      <c r="O69" s="57">
        <f>Unternehmen!G82</f>
        <v>20.468771513604541</v>
      </c>
    </row>
    <row r="70" spans="9:25" x14ac:dyDescent="0.35">
      <c r="P70" s="57">
        <f>Unternehmen!L82</f>
        <v>16.060312889832439</v>
      </c>
      <c r="Q70" s="57">
        <f>Unternehmen!M82</f>
        <v>14.75300204641106</v>
      </c>
      <c r="R70" s="57">
        <f>Unternehmen!N82</f>
        <v>20.717403681913076</v>
      </c>
      <c r="S70" s="57">
        <f>Unternehmen!O82</f>
        <v>18.391173950299912</v>
      </c>
      <c r="T70" s="57">
        <f>Unternehmen!P82</f>
        <v>17.904496953399892</v>
      </c>
      <c r="U70" s="57">
        <f>Unternehmen!Q82</f>
        <v>18.264910301177068</v>
      </c>
      <c r="V70" s="57">
        <f>Unternehmen!R82</f>
        <v>18.178650814443099</v>
      </c>
      <c r="W70" s="57">
        <f>Unternehmen!S82</f>
        <v>17.577111383108935</v>
      </c>
      <c r="X70" s="57">
        <f>Unternehmen!T82</f>
        <v>17.053934195501501</v>
      </c>
      <c r="Y70" s="57">
        <f>Unternehmen!U82</f>
        <v>17.330468080981078</v>
      </c>
    </row>
    <row r="71" spans="9:25" x14ac:dyDescent="0.35">
      <c r="J71" s="57">
        <f>Unternehmen!H82</f>
        <v>15.801148367247784</v>
      </c>
      <c r="K71" s="57">
        <f t="shared" ref="K71" si="22">J71</f>
        <v>15.801148367247784</v>
      </c>
      <c r="L71" s="57">
        <f t="shared" ref="L71" si="23">K71</f>
        <v>15.801148367247784</v>
      </c>
      <c r="M71" s="57">
        <f t="shared" ref="M71" si="24">L71</f>
        <v>15.801148367247784</v>
      </c>
      <c r="N71" s="57">
        <f t="shared" ref="N71" si="25">M71</f>
        <v>15.801148367247784</v>
      </c>
      <c r="O71" s="57">
        <f t="shared" ref="O71" si="26">N71</f>
        <v>15.801148367247784</v>
      </c>
    </row>
    <row r="72" spans="9:25" x14ac:dyDescent="0.35">
      <c r="P72" s="57">
        <f>Unternehmen!K82</f>
        <v>16.992453561572688</v>
      </c>
      <c r="Q72" s="57">
        <f t="shared" ref="Q72" si="27">P72</f>
        <v>16.992453561572688</v>
      </c>
      <c r="R72" s="57">
        <f t="shared" ref="R72" si="28">Q72</f>
        <v>16.992453561572688</v>
      </c>
      <c r="S72" s="57">
        <f t="shared" ref="S72" si="29">R72</f>
        <v>16.992453561572688</v>
      </c>
      <c r="T72" s="57">
        <f t="shared" ref="T72" si="30">S72</f>
        <v>16.992453561572688</v>
      </c>
      <c r="U72" s="57">
        <f t="shared" ref="U72" si="31">T72</f>
        <v>16.992453561572688</v>
      </c>
      <c r="V72" s="57">
        <f t="shared" ref="V72" si="32">U72</f>
        <v>16.992453561572688</v>
      </c>
      <c r="W72" s="57">
        <f t="shared" ref="W72" si="33">V72</f>
        <v>16.992453561572688</v>
      </c>
      <c r="X72" s="57">
        <f t="shared" ref="X72" si="34">W72</f>
        <v>16.992453561572688</v>
      </c>
      <c r="Y72" s="57">
        <f t="shared" ref="Y72" si="35">X72</f>
        <v>16.992453561572688</v>
      </c>
    </row>
    <row r="75" spans="9:25" x14ac:dyDescent="0.35">
      <c r="I75" s="57" t="str">
        <f>Unternehmen!A85&amp;", "&amp;I76</f>
        <v>Unternehmensaufgaben je 100 bestehende Unternehmen, inkl. Nebengewerbe/Zweigniederlassungen, 2024</v>
      </c>
    </row>
    <row r="76" spans="9:25" x14ac:dyDescent="0.35">
      <c r="I76" s="57">
        <f>Unternehmen!A91</f>
        <v>2024</v>
      </c>
      <c r="J76" s="57">
        <f>Unternehmen!B91</f>
        <v>12.868946805886704</v>
      </c>
      <c r="K76" s="57">
        <f>Unternehmen!C91</f>
        <v>13.771229447188579</v>
      </c>
      <c r="L76" s="57">
        <f>Unternehmen!D91</f>
        <v>13.201052061576545</v>
      </c>
      <c r="M76" s="57">
        <f>Unternehmen!E91</f>
        <v>12.301172646000232</v>
      </c>
      <c r="N76" s="57">
        <f>Unternehmen!F91</f>
        <v>13.028277086085646</v>
      </c>
    </row>
    <row r="77" spans="9:25" x14ac:dyDescent="0.35">
      <c r="O77" s="57">
        <f>Unternehmen!G91</f>
        <v>15.103212345234438</v>
      </c>
    </row>
    <row r="78" spans="9:25" x14ac:dyDescent="0.35">
      <c r="P78" s="57">
        <f>Unternehmen!L91</f>
        <v>13.167534179881354</v>
      </c>
      <c r="Q78" s="57">
        <f>Unternehmen!M91</f>
        <v>12.396463183906715</v>
      </c>
      <c r="R78" s="57">
        <f>Unternehmen!N91</f>
        <v>16.583791990890113</v>
      </c>
      <c r="S78" s="57">
        <f>Unternehmen!O91</f>
        <v>12.564267352185091</v>
      </c>
      <c r="T78" s="57">
        <f>Unternehmen!P91</f>
        <v>16.638656063163314</v>
      </c>
      <c r="U78" s="57">
        <f>Unternehmen!Q91</f>
        <v>14.365832326294074</v>
      </c>
      <c r="V78" s="57">
        <f>Unternehmen!R91</f>
        <v>15.43809233145984</v>
      </c>
      <c r="W78" s="57">
        <f>Unternehmen!S91</f>
        <v>16.029987760097917</v>
      </c>
      <c r="X78" s="57">
        <f>Unternehmen!T91</f>
        <v>15.683671030618477</v>
      </c>
      <c r="Y78" s="57">
        <f>Unternehmen!U91</f>
        <v>15.311596193307588</v>
      </c>
    </row>
    <row r="79" spans="9:25" x14ac:dyDescent="0.35">
      <c r="J79" s="57">
        <f>Unternehmen!H91</f>
        <v>13.644428369855593</v>
      </c>
      <c r="K79" s="57">
        <f t="shared" ref="K79" si="36">J79</f>
        <v>13.644428369855593</v>
      </c>
      <c r="L79" s="57">
        <f t="shared" ref="L79" si="37">K79</f>
        <v>13.644428369855593</v>
      </c>
      <c r="M79" s="57">
        <f t="shared" ref="M79" si="38">L79</f>
        <v>13.644428369855593</v>
      </c>
      <c r="N79" s="57">
        <f t="shared" ref="N79" si="39">M79</f>
        <v>13.644428369855593</v>
      </c>
      <c r="O79" s="57">
        <f t="shared" ref="O79" si="40">N79</f>
        <v>13.644428369855593</v>
      </c>
    </row>
    <row r="80" spans="9:25" x14ac:dyDescent="0.35">
      <c r="P80" s="57">
        <f>Unternehmen!K91</f>
        <v>14.328956017389711</v>
      </c>
      <c r="Q80" s="57">
        <f t="shared" ref="Q80" si="41">P80</f>
        <v>14.328956017389711</v>
      </c>
      <c r="R80" s="57">
        <f t="shared" ref="R80" si="42">Q80</f>
        <v>14.328956017389711</v>
      </c>
      <c r="S80" s="57">
        <f t="shared" ref="S80" si="43">R80</f>
        <v>14.328956017389711</v>
      </c>
      <c r="T80" s="57">
        <f t="shared" ref="T80" si="44">S80</f>
        <v>14.328956017389711</v>
      </c>
      <c r="U80" s="57">
        <f t="shared" ref="U80" si="45">T80</f>
        <v>14.328956017389711</v>
      </c>
      <c r="V80" s="57">
        <f t="shared" ref="V80" si="46">U80</f>
        <v>14.328956017389711</v>
      </c>
      <c r="W80" s="57">
        <f t="shared" ref="W80" si="47">V80</f>
        <v>14.328956017389711</v>
      </c>
      <c r="X80" s="57">
        <f t="shared" ref="X80" si="48">W80</f>
        <v>14.328956017389711</v>
      </c>
      <c r="Y80" s="57">
        <f t="shared" ref="Y80" si="49">X80</f>
        <v>14.328956017389711</v>
      </c>
    </row>
    <row r="83" spans="9:25" x14ac:dyDescent="0.35">
      <c r="I83" s="57" t="str">
        <f>Unternehmen!A94&amp;", "&amp;I84</f>
        <v>Saldo der Unternehmensneugründungen/-aufgaben je 1.000 Einwohner im erwerbsfähigen Alter (20-64 Jahre), inkl. Nebengewerbe/Zweigniederlassungen, 2024</v>
      </c>
    </row>
    <row r="84" spans="9:25" x14ac:dyDescent="0.35">
      <c r="I84" s="57">
        <f>Unternehmen!A100</f>
        <v>2024</v>
      </c>
      <c r="J84" s="57">
        <f>Unternehmen!B100</f>
        <v>1.1223313144430886</v>
      </c>
      <c r="K84" s="57">
        <f>Unternehmen!C100</f>
        <v>0.29762674273960249</v>
      </c>
      <c r="L84" s="57">
        <f>Unternehmen!D100</f>
        <v>0.64504020078668034</v>
      </c>
      <c r="M84" s="57">
        <f>Unternehmen!E100</f>
        <v>0.79676063288956533</v>
      </c>
      <c r="N84" s="57">
        <f>Unternehmen!F100</f>
        <v>-0.41239651882237116</v>
      </c>
    </row>
    <row r="85" spans="9:25" x14ac:dyDescent="0.35">
      <c r="O85" s="57">
        <f>Unternehmen!G100</f>
        <v>4.4159895257540178</v>
      </c>
    </row>
    <row r="86" spans="9:25" x14ac:dyDescent="0.35">
      <c r="P86" s="57">
        <f>Unternehmen!L100</f>
        <v>2.0766326031318694</v>
      </c>
      <c r="Q86" s="57">
        <f>Unternehmen!M100</f>
        <v>1.93115663283894</v>
      </c>
      <c r="R86" s="57">
        <f>Unternehmen!N100</f>
        <v>2.5852429867271867</v>
      </c>
      <c r="S86" s="57">
        <f>Unternehmen!O100</f>
        <v>5.1097346251125018</v>
      </c>
      <c r="T86" s="57">
        <f>Unternehmen!P100</f>
        <v>0.94872719135211048</v>
      </c>
      <c r="U86" s="57">
        <f>Unternehmen!Q100</f>
        <v>2.5093437067195947</v>
      </c>
      <c r="V86" s="57">
        <f>Unternehmen!R100</f>
        <v>1.9032197650507368</v>
      </c>
      <c r="W86" s="57">
        <f>Unternehmen!S100</f>
        <v>1.0506415022511075</v>
      </c>
      <c r="X86" s="57">
        <f>Unternehmen!T100</f>
        <v>0.88381437842670774</v>
      </c>
      <c r="Y86" s="57">
        <f>Unternehmen!U100</f>
        <v>1.4602519592005954</v>
      </c>
    </row>
    <row r="87" spans="9:25" x14ac:dyDescent="0.35">
      <c r="J87" s="57">
        <f>Unternehmen!H100</f>
        <v>1.5159905965811433</v>
      </c>
      <c r="K87" s="57">
        <f t="shared" ref="K87" si="50">J87</f>
        <v>1.5159905965811433</v>
      </c>
      <c r="L87" s="57">
        <f t="shared" ref="L87" si="51">K87</f>
        <v>1.5159905965811433</v>
      </c>
      <c r="M87" s="57">
        <f t="shared" ref="M87" si="52">L87</f>
        <v>1.5159905965811433</v>
      </c>
      <c r="N87" s="57">
        <f t="shared" ref="N87" si="53">M87</f>
        <v>1.5159905965811433</v>
      </c>
      <c r="O87" s="57">
        <f t="shared" ref="O87" si="54">N87</f>
        <v>1.5159905965811433</v>
      </c>
    </row>
    <row r="88" spans="9:25" x14ac:dyDescent="0.35">
      <c r="P88" s="57">
        <f>Unternehmen!K100</f>
        <v>1.9351495631048825</v>
      </c>
      <c r="Q88" s="57">
        <f t="shared" ref="Q88" si="55">P88</f>
        <v>1.9351495631048825</v>
      </c>
      <c r="R88" s="57">
        <f t="shared" ref="R88" si="56">Q88</f>
        <v>1.9351495631048825</v>
      </c>
      <c r="S88" s="57">
        <f t="shared" ref="S88" si="57">R88</f>
        <v>1.9351495631048825</v>
      </c>
      <c r="T88" s="57">
        <f t="shared" ref="T88" si="58">S88</f>
        <v>1.9351495631048825</v>
      </c>
      <c r="U88" s="57">
        <f t="shared" ref="U88" si="59">T88</f>
        <v>1.9351495631048825</v>
      </c>
      <c r="V88" s="57">
        <f t="shared" ref="V88" si="60">U88</f>
        <v>1.9351495631048825</v>
      </c>
      <c r="W88" s="57">
        <f t="shared" ref="W88" si="61">V88</f>
        <v>1.9351495631048825</v>
      </c>
      <c r="X88" s="57">
        <f t="shared" ref="X88" si="62">W88</f>
        <v>1.9351495631048825</v>
      </c>
      <c r="Y88" s="57">
        <f t="shared" ref="Y88" si="63">X88</f>
        <v>1.9351495631048825</v>
      </c>
    </row>
    <row r="91" spans="9:25" x14ac:dyDescent="0.35">
      <c r="I91" s="57" t="str">
        <f>Unternehmen!A103&amp;", "&amp;I92</f>
        <v>Saldo der Unternehmensneugründungen/-aufgaben je 100 bestehende Unternehmen, inkl. Nebengewerbe/Zweigniederlassungen, 2024</v>
      </c>
    </row>
    <row r="92" spans="9:25" x14ac:dyDescent="0.35">
      <c r="I92" s="57">
        <f>Unternehmen!A109</f>
        <v>2024</v>
      </c>
      <c r="J92" s="57">
        <f>Unternehmen!B109</f>
        <v>1.6484419962180383</v>
      </c>
      <c r="K92" s="57">
        <f>Unternehmen!C109</f>
        <v>0.43812165911090056</v>
      </c>
      <c r="L92" s="57">
        <f>Unternehmen!D109</f>
        <v>0.92828962636342538</v>
      </c>
      <c r="M92" s="57">
        <f>Unternehmen!E109</f>
        <v>1.3613142923487751</v>
      </c>
      <c r="N92" s="57">
        <f>Unternehmen!F109</f>
        <v>-0.63920359768872514</v>
      </c>
    </row>
    <row r="93" spans="9:25" x14ac:dyDescent="0.35">
      <c r="O93" s="57">
        <f>Unternehmen!G109</f>
        <v>5.3655591683701029</v>
      </c>
    </row>
    <row r="94" spans="9:25" x14ac:dyDescent="0.35">
      <c r="P94" s="57">
        <f>Unternehmen!L109</f>
        <v>2.8927787099510835</v>
      </c>
      <c r="Q94" s="57">
        <f>Unternehmen!M109</f>
        <v>2.3565388625043435</v>
      </c>
      <c r="R94" s="57">
        <f>Unternehmen!N109</f>
        <v>4.1336116910229652</v>
      </c>
      <c r="S94" s="57">
        <f>Unternehmen!O109</f>
        <v>5.8269065981148245</v>
      </c>
      <c r="T94" s="57">
        <f>Unternehmen!P109</f>
        <v>1.2658408902365763</v>
      </c>
      <c r="U94" s="57">
        <f>Unternehmen!Q109</f>
        <v>3.8990779748829945</v>
      </c>
      <c r="V94" s="57">
        <f>Unternehmen!R109</f>
        <v>2.7405584829832574</v>
      </c>
      <c r="W94" s="57">
        <f>Unternehmen!S109</f>
        <v>1.5471236230110159</v>
      </c>
      <c r="X94" s="57">
        <f>Unternehmen!T109</f>
        <v>1.370263164883023</v>
      </c>
      <c r="Y94" s="57">
        <f>Unternehmen!U109</f>
        <v>2.0188718876734906</v>
      </c>
    </row>
    <row r="95" spans="9:25" x14ac:dyDescent="0.35">
      <c r="J95" s="57">
        <f>Unternehmen!H109</f>
        <v>2.1567199973921909</v>
      </c>
      <c r="K95" s="57">
        <f t="shared" ref="K95" si="64">J95</f>
        <v>2.1567199973921909</v>
      </c>
      <c r="L95" s="57">
        <f t="shared" ref="L95" si="65">K95</f>
        <v>2.1567199973921909</v>
      </c>
      <c r="M95" s="57">
        <f t="shared" ref="M95" si="66">L95</f>
        <v>2.1567199973921909</v>
      </c>
      <c r="N95" s="57">
        <f t="shared" ref="N95" si="67">M95</f>
        <v>2.1567199973921909</v>
      </c>
      <c r="O95" s="57">
        <f t="shared" ref="O95" si="68">N95</f>
        <v>2.1567199973921909</v>
      </c>
    </row>
    <row r="96" spans="9:25" x14ac:dyDescent="0.35">
      <c r="P96" s="57">
        <f>Unternehmen!K109</f>
        <v>2.6634975441829796</v>
      </c>
      <c r="Q96" s="57">
        <f t="shared" ref="Q96" si="69">P96</f>
        <v>2.6634975441829796</v>
      </c>
      <c r="R96" s="57">
        <f t="shared" ref="R96" si="70">Q96</f>
        <v>2.6634975441829796</v>
      </c>
      <c r="S96" s="57">
        <f t="shared" ref="S96" si="71">R96</f>
        <v>2.6634975441829796</v>
      </c>
      <c r="T96" s="57">
        <f t="shared" ref="T96" si="72">S96</f>
        <v>2.6634975441829796</v>
      </c>
      <c r="U96" s="57">
        <f t="shared" ref="U96" si="73">T96</f>
        <v>2.6634975441829796</v>
      </c>
      <c r="V96" s="57">
        <f t="shared" ref="V96" si="74">U96</f>
        <v>2.6634975441829796</v>
      </c>
      <c r="W96" s="57">
        <f t="shared" ref="W96" si="75">V96</f>
        <v>2.6634975441829796</v>
      </c>
      <c r="X96" s="57">
        <f t="shared" ref="X96" si="76">W96</f>
        <v>2.6634975441829796</v>
      </c>
      <c r="Y96" s="57">
        <f t="shared" ref="Y96" si="77">X96</f>
        <v>2.6634975441829796</v>
      </c>
    </row>
    <row r="99" spans="9:25" x14ac:dyDescent="0.35">
      <c r="I99" s="57" t="str">
        <f>Unternehmen!A157&amp;", "&amp;I100</f>
        <v>Start-up-Neugründungen (Schätzung) je 100.000 Einwohner, 2025</v>
      </c>
    </row>
    <row r="100" spans="9:25" x14ac:dyDescent="0.35">
      <c r="I100" s="57">
        <f>Unternehmen!A160</f>
        <v>2025</v>
      </c>
      <c r="J100" s="57">
        <f>Unternehmen!B160</f>
        <v>2.85646535498821</v>
      </c>
      <c r="K100" s="57">
        <f>Unternehmen!C160</f>
        <v>1.0788041012324385</v>
      </c>
      <c r="L100" s="57">
        <f>Unternehmen!D160</f>
        <v>2.9640197640837869</v>
      </c>
      <c r="M100" s="57">
        <f>Unternehmen!E160</f>
        <v>1.5419955478383092</v>
      </c>
      <c r="N100" s="57">
        <f>Unternehmen!F160</f>
        <v>1.2810938073823268</v>
      </c>
    </row>
    <row r="101" spans="9:25" x14ac:dyDescent="0.35">
      <c r="O101" s="57">
        <f>Unternehmen!G160</f>
        <v>16.848933658480554</v>
      </c>
    </row>
    <row r="102" spans="9:25" x14ac:dyDescent="0.35">
      <c r="P102" s="57">
        <f>Unternehmen!L160</f>
        <v>3.808398747179182</v>
      </c>
      <c r="Q102" s="57">
        <f>Unternehmen!M160</f>
        <v>5.9412638332110896</v>
      </c>
      <c r="R102" s="57">
        <f>Unternehmen!N160</f>
        <v>2.6997533278012074</v>
      </c>
      <c r="S102" s="57">
        <f>Unternehmen!O160</f>
        <v>10.931133321594482</v>
      </c>
      <c r="T102" s="57">
        <f>Unternehmen!P160</f>
        <v>3.9367757010090578</v>
      </c>
      <c r="U102" s="57">
        <f>Unternehmen!Q160</f>
        <v>2.0983444062634584</v>
      </c>
      <c r="V102" s="57">
        <f>Unternehmen!R160</f>
        <v>3.650285557179199</v>
      </c>
      <c r="W102" s="57">
        <f>Unternehmen!S160</f>
        <v>1.9140536603732259</v>
      </c>
      <c r="X102" s="57">
        <f>Unternehmen!T160</f>
        <v>2.1715655210671465</v>
      </c>
      <c r="Y102" s="57">
        <f>Unternehmen!U160</f>
        <v>2.3677765901311072</v>
      </c>
    </row>
    <row r="103" spans="9:25" x14ac:dyDescent="0.35">
      <c r="J103" s="57">
        <f>Unternehmen!H160</f>
        <v>5.5212377608940111</v>
      </c>
      <c r="K103" s="57">
        <f t="shared" ref="K103" si="78">J103</f>
        <v>5.5212377608940111</v>
      </c>
      <c r="L103" s="57">
        <f t="shared" ref="L103" si="79">K103</f>
        <v>5.5212377608940111</v>
      </c>
      <c r="M103" s="57">
        <f t="shared" ref="M103" si="80">L103</f>
        <v>5.5212377608940111</v>
      </c>
      <c r="N103" s="57">
        <f t="shared" ref="N103" si="81">M103</f>
        <v>5.5212377608940111</v>
      </c>
      <c r="O103" s="57">
        <f t="shared" ref="O103" si="82">N103</f>
        <v>5.5212377608940111</v>
      </c>
    </row>
    <row r="104" spans="9:25" x14ac:dyDescent="0.35">
      <c r="P104" s="57">
        <f>Unternehmen!K160</f>
        <v>3.9738851516634228</v>
      </c>
      <c r="Q104" s="57">
        <f t="shared" ref="Q104" si="83">P104</f>
        <v>3.9738851516634228</v>
      </c>
      <c r="R104" s="57">
        <f t="shared" ref="R104" si="84">Q104</f>
        <v>3.9738851516634228</v>
      </c>
      <c r="S104" s="57">
        <f t="shared" ref="S104" si="85">R104</f>
        <v>3.9738851516634228</v>
      </c>
      <c r="T104" s="57">
        <f t="shared" ref="T104" si="86">S104</f>
        <v>3.9738851516634228</v>
      </c>
      <c r="U104" s="57">
        <f t="shared" ref="U104" si="87">T104</f>
        <v>3.9738851516634228</v>
      </c>
      <c r="V104" s="57">
        <f t="shared" ref="V104" si="88">U104</f>
        <v>3.9738851516634228</v>
      </c>
      <c r="W104" s="57">
        <f t="shared" ref="W104" si="89">V104</f>
        <v>3.9738851516634228</v>
      </c>
      <c r="X104" s="57">
        <f t="shared" ref="X104" si="90">W104</f>
        <v>3.9738851516634228</v>
      </c>
      <c r="Y104" s="57">
        <f t="shared" ref="Y104" si="91">X104</f>
        <v>3.9738851516634228</v>
      </c>
    </row>
    <row r="107" spans="9:25" x14ac:dyDescent="0.35">
      <c r="I107" s="57" t="str">
        <f>Unternehmen!A168&amp;", "&amp;I108</f>
        <v>Zahl der bestehenden Start-ups (geschätzt) je 100.000 Einwohner, 2025</v>
      </c>
    </row>
    <row r="108" spans="9:25" x14ac:dyDescent="0.35">
      <c r="I108" s="57">
        <f>Unternehmen!A171</f>
        <v>2025</v>
      </c>
      <c r="J108" s="57">
        <f>Unternehmen!B171</f>
        <v>16.209403568339667</v>
      </c>
      <c r="K108" s="57">
        <f>Unternehmen!C171</f>
        <v>8.788773297414</v>
      </c>
      <c r="L108" s="57">
        <f>Unternehmen!D171</f>
        <v>18.839468861013867</v>
      </c>
      <c r="M108" s="57">
        <f>Unternehmen!E171</f>
        <v>9.7357107280477351</v>
      </c>
      <c r="N108" s="57">
        <f>Unternehmen!F171</f>
        <v>13.208623508286976</v>
      </c>
    </row>
    <row r="109" spans="9:25" x14ac:dyDescent="0.35">
      <c r="O109" s="57">
        <f>Unternehmen!G171</f>
        <v>117.06377837151939</v>
      </c>
    </row>
    <row r="110" spans="9:25" x14ac:dyDescent="0.35">
      <c r="P110" s="57">
        <f>Unternehmen!L171</f>
        <v>22.298229705564641</v>
      </c>
      <c r="Q110" s="57">
        <f>Unternehmen!M171</f>
        <v>26.034949618221987</v>
      </c>
      <c r="R110" s="57">
        <f>Unternehmen!N171</f>
        <v>16.302806918060675</v>
      </c>
      <c r="S110" s="57">
        <f>Unternehmen!O171</f>
        <v>133.14144670724161</v>
      </c>
      <c r="T110" s="57">
        <f>Unternehmen!P171</f>
        <v>22.340974222528523</v>
      </c>
      <c r="U110" s="57">
        <f>Unternehmen!Q171</f>
        <v>14.944631141262501</v>
      </c>
      <c r="V110" s="57">
        <f>Unternehmen!R171</f>
        <v>23.869393515949454</v>
      </c>
      <c r="W110" s="57">
        <f>Unternehmen!S171</f>
        <v>7.8061627958281141</v>
      </c>
      <c r="X110" s="57">
        <f>Unternehmen!T171</f>
        <v>52.399064939181422</v>
      </c>
      <c r="Y110" s="57">
        <f>Unternehmen!U171</f>
        <v>19.427277113383671</v>
      </c>
    </row>
    <row r="111" spans="9:25" x14ac:dyDescent="0.35">
      <c r="J111" s="57">
        <f>Unternehmen!H171</f>
        <v>38.088753893856016</v>
      </c>
      <c r="K111" s="57">
        <f t="shared" ref="K111" si="92">J111</f>
        <v>38.088753893856016</v>
      </c>
      <c r="L111" s="57">
        <f t="shared" ref="L111" si="93">K111</f>
        <v>38.088753893856016</v>
      </c>
      <c r="M111" s="57">
        <f t="shared" ref="M111" si="94">L111</f>
        <v>38.088753893856016</v>
      </c>
      <c r="N111" s="57">
        <f t="shared" ref="N111" si="95">M111</f>
        <v>38.088753893856016</v>
      </c>
    </row>
    <row r="112" spans="9:25" x14ac:dyDescent="0.35">
      <c r="P112" s="57">
        <f>Unternehmen!K171</f>
        <v>25.024637750506532</v>
      </c>
      <c r="Q112" s="57">
        <f t="shared" ref="Q112" si="96">P112</f>
        <v>25.024637750506532</v>
      </c>
      <c r="R112" s="57">
        <f t="shared" ref="R112" si="97">Q112</f>
        <v>25.024637750506532</v>
      </c>
      <c r="S112" s="57">
        <f t="shared" ref="S112" si="98">R112</f>
        <v>25.024637750506532</v>
      </c>
      <c r="T112" s="57">
        <f t="shared" ref="T112" si="99">S112</f>
        <v>25.024637750506532</v>
      </c>
      <c r="U112" s="57">
        <f t="shared" ref="U112" si="100">T112</f>
        <v>25.024637750506532</v>
      </c>
      <c r="V112" s="57">
        <f t="shared" ref="V112" si="101">U112</f>
        <v>25.024637750506532</v>
      </c>
      <c r="W112" s="57">
        <f t="shared" ref="W112" si="102">V112</f>
        <v>25.024637750506532</v>
      </c>
      <c r="X112" s="57">
        <f t="shared" ref="X112:Y112" si="103">W112</f>
        <v>25.024637750506532</v>
      </c>
      <c r="Y112" s="57">
        <f t="shared" si="103"/>
        <v>25.024637750506532</v>
      </c>
    </row>
    <row r="115" spans="9:25" x14ac:dyDescent="0.35">
      <c r="I115" s="57" t="str">
        <f>Unternehmen!A174&amp;", "&amp;I116</f>
        <v>Zu erwartende Unternehmensnachfolgen je 1.000 Unternehmen (Schätzung des IfM Bonn), 2022-2026</v>
      </c>
    </row>
    <row r="116" spans="9:25" x14ac:dyDescent="0.35">
      <c r="I116" s="57" t="str">
        <f>Unternehmen!A175</f>
        <v>2022-2026</v>
      </c>
      <c r="J116" s="57">
        <f>Unternehmen!B175</f>
        <v>47</v>
      </c>
      <c r="K116" s="57">
        <f>Unternehmen!C175</f>
        <v>52</v>
      </c>
      <c r="L116" s="57">
        <f>Unternehmen!D175</f>
        <v>46</v>
      </c>
      <c r="M116" s="57">
        <f>Unternehmen!E175</f>
        <v>50</v>
      </c>
      <c r="N116" s="57">
        <f>Unternehmen!F175</f>
        <v>46</v>
      </c>
    </row>
    <row r="117" spans="9:25" x14ac:dyDescent="0.35">
      <c r="O117" s="57">
        <f>Unternehmen!G175</f>
        <v>44</v>
      </c>
    </row>
    <row r="118" spans="9:25" x14ac:dyDescent="0.35">
      <c r="P118" s="57">
        <f>Unternehmen!L175</f>
        <v>54</v>
      </c>
      <c r="Q118" s="57">
        <f>Unternehmen!M175</f>
        <v>51</v>
      </c>
      <c r="R118" s="57">
        <f>Unternehmen!N175</f>
        <v>59</v>
      </c>
      <c r="S118" s="57">
        <f>Unternehmen!O175</f>
        <v>54</v>
      </c>
      <c r="T118" s="57">
        <f>Unternehmen!P175</f>
        <v>53</v>
      </c>
      <c r="U118" s="57">
        <f>Unternehmen!Q175</f>
        <v>56</v>
      </c>
      <c r="V118" s="57">
        <f>Unternehmen!R175</f>
        <v>54</v>
      </c>
      <c r="W118" s="57">
        <f>Unternehmen!S175</f>
        <v>51</v>
      </c>
      <c r="X118" s="57">
        <f>Unternehmen!T175</f>
        <v>54</v>
      </c>
      <c r="Y118" s="57">
        <f>Unternehmen!U175</f>
        <v>52</v>
      </c>
    </row>
    <row r="119" spans="9:25" x14ac:dyDescent="0.35">
      <c r="J119" s="59">
        <f>Unternehmen!H175</f>
        <v>46.542531538202809</v>
      </c>
      <c r="K119" s="57">
        <f t="shared" ref="K119" si="104">J119</f>
        <v>46.542531538202809</v>
      </c>
      <c r="L119" s="57">
        <f t="shared" ref="L119" si="105">K119</f>
        <v>46.542531538202809</v>
      </c>
      <c r="M119" s="57">
        <f t="shared" ref="M119" si="106">L119</f>
        <v>46.542531538202809</v>
      </c>
      <c r="N119" s="57">
        <f t="shared" ref="N119" si="107">M119</f>
        <v>46.542531538202809</v>
      </c>
    </row>
    <row r="120" spans="9:25" x14ac:dyDescent="0.35">
      <c r="P120" s="59">
        <f>Unternehmen!K175</f>
        <v>56.278644370392172</v>
      </c>
      <c r="Q120" s="57">
        <f t="shared" ref="Q120" si="108">P120</f>
        <v>56.278644370392172</v>
      </c>
      <c r="R120" s="57">
        <f t="shared" ref="R120" si="109">Q120</f>
        <v>56.278644370392172</v>
      </c>
      <c r="S120" s="57">
        <f t="shared" ref="S120" si="110">R120</f>
        <v>56.278644370392172</v>
      </c>
      <c r="T120" s="57">
        <f t="shared" ref="T120" si="111">S120</f>
        <v>56.278644370392172</v>
      </c>
      <c r="U120" s="57">
        <f t="shared" ref="U120" si="112">T120</f>
        <v>56.278644370392172</v>
      </c>
      <c r="V120" s="57">
        <f t="shared" ref="V120" si="113">U120</f>
        <v>56.278644370392172</v>
      </c>
      <c r="W120" s="57">
        <f t="shared" ref="W120" si="114">V120</f>
        <v>56.278644370392172</v>
      </c>
      <c r="X120" s="57">
        <f t="shared" ref="X120" si="115">W120</f>
        <v>56.278644370392172</v>
      </c>
      <c r="Y120" s="57">
        <f t="shared" ref="Y120" si="116">X120</f>
        <v>56.278644370392172</v>
      </c>
    </row>
    <row r="123" spans="9:25" x14ac:dyDescent="0.35">
      <c r="I123" s="57" t="str">
        <f>Unternehmen!A179</f>
        <v>Selbständige 55-64 Jahre in % aller Selbständigen, 2024</v>
      </c>
    </row>
    <row r="124" spans="9:25" x14ac:dyDescent="0.35">
      <c r="J124" s="57">
        <f>Unternehmen!B182</f>
        <v>38.461538461538467</v>
      </c>
      <c r="K124" s="57">
        <f>Unternehmen!C182</f>
        <v>37.878787878787875</v>
      </c>
      <c r="L124" s="57">
        <f>Unternehmen!D182</f>
        <v>32.038834951456316</v>
      </c>
      <c r="M124" s="57">
        <f>Unternehmen!E182</f>
        <v>42.352941176470587</v>
      </c>
      <c r="N124" s="57">
        <f>Unternehmen!F182</f>
        <v>38.775510204081634</v>
      </c>
    </row>
    <row r="125" spans="9:25" x14ac:dyDescent="0.35">
      <c r="O125" s="57">
        <f>Unternehmen!G182</f>
        <v>27.61904761904762</v>
      </c>
    </row>
    <row r="126" spans="9:25" x14ac:dyDescent="0.35">
      <c r="P126" s="57">
        <f>Unternehmen!L182</f>
        <v>39.090909090909093</v>
      </c>
      <c r="Q126" s="57">
        <f>Unternehmen!M182</f>
        <v>39.203084832904885</v>
      </c>
      <c r="R126" s="57">
        <f>Unternehmen!N182</f>
        <v>37.393162393162399</v>
      </c>
      <c r="S126" s="57">
        <f>Unternehmen!O182</f>
        <v>31.25</v>
      </c>
      <c r="T126" s="57">
        <f>Unternehmen!P182</f>
        <v>36.72316384180791</v>
      </c>
      <c r="U126" s="57">
        <f>Unternehmen!Q182</f>
        <v>38.315217391304344</v>
      </c>
      <c r="V126" s="57">
        <f>Unternehmen!R182</f>
        <v>37.906976744186046</v>
      </c>
      <c r="W126" s="57">
        <f>Unternehmen!S182</f>
        <v>38.118811881188122</v>
      </c>
      <c r="X126" s="57">
        <f>Unternehmen!T182</f>
        <v>37.89357753783414</v>
      </c>
      <c r="Y126" s="57">
        <f>Unternehmen!U182</f>
        <v>41.463414634146339</v>
      </c>
    </row>
    <row r="127" spans="9:25" x14ac:dyDescent="0.35">
      <c r="J127" s="59">
        <f>Unternehmen!H182</f>
        <v>33.625410733844468</v>
      </c>
      <c r="K127" s="57">
        <f t="shared" ref="K127:O127" si="117">J127</f>
        <v>33.625410733844468</v>
      </c>
      <c r="L127" s="57">
        <f t="shared" si="117"/>
        <v>33.625410733844468</v>
      </c>
      <c r="M127" s="57">
        <f t="shared" si="117"/>
        <v>33.625410733844468</v>
      </c>
      <c r="N127" s="57">
        <f t="shared" si="117"/>
        <v>33.625410733844468</v>
      </c>
      <c r="O127" s="57">
        <f t="shared" si="117"/>
        <v>33.625410733844468</v>
      </c>
    </row>
    <row r="128" spans="9:25" x14ac:dyDescent="0.35">
      <c r="P128" s="57">
        <f>Unternehmen!K182</f>
        <v>38.029386343993089</v>
      </c>
      <c r="Q128" s="57">
        <f t="shared" ref="Q128:Y128" si="118">P128</f>
        <v>38.029386343993089</v>
      </c>
      <c r="R128" s="57">
        <f t="shared" si="118"/>
        <v>38.029386343993089</v>
      </c>
      <c r="S128" s="57">
        <f t="shared" si="118"/>
        <v>38.029386343993089</v>
      </c>
      <c r="T128" s="57">
        <f t="shared" si="118"/>
        <v>38.029386343993089</v>
      </c>
      <c r="U128" s="57">
        <f t="shared" si="118"/>
        <v>38.029386343993089</v>
      </c>
      <c r="V128" s="57">
        <f t="shared" si="118"/>
        <v>38.029386343993089</v>
      </c>
      <c r="W128" s="57">
        <f t="shared" si="118"/>
        <v>38.029386343993089</v>
      </c>
      <c r="X128" s="57">
        <f t="shared" si="118"/>
        <v>38.029386343993089</v>
      </c>
      <c r="Y128" s="57">
        <f t="shared" si="118"/>
        <v>38.029386343993089</v>
      </c>
    </row>
    <row r="131" spans="9:25" x14ac:dyDescent="0.35">
      <c r="I131" s="57" t="str">
        <f>Unternehmen!A186&amp;", "&amp;I132</f>
        <v>Zahl der Unternehmen, 2019=100, 2024</v>
      </c>
    </row>
    <row r="132" spans="9:25" x14ac:dyDescent="0.35">
      <c r="I132" s="57">
        <f>Unternehmen!A192</f>
        <v>2024</v>
      </c>
      <c r="J132" s="57">
        <f>Unternehmen!B192</f>
        <v>97.409201938093133</v>
      </c>
      <c r="K132" s="57">
        <f>Unternehmen!C192</f>
        <v>95.556453568253445</v>
      </c>
      <c r="L132" s="57">
        <f>Unternehmen!D192</f>
        <v>94.206956025336595</v>
      </c>
      <c r="M132" s="57">
        <f>Unternehmen!E192</f>
        <v>93.622109296448272</v>
      </c>
      <c r="N132" s="57">
        <f>Unternehmen!F192</f>
        <v>92.722008438609734</v>
      </c>
    </row>
    <row r="133" spans="9:25" x14ac:dyDescent="0.35">
      <c r="O133" s="57">
        <f>Unternehmen!G192</f>
        <v>99.281286638871507</v>
      </c>
    </row>
    <row r="134" spans="9:25" x14ac:dyDescent="0.35">
      <c r="P134" s="57">
        <f>Unternehmen!L192</f>
        <v>98.723693059217183</v>
      </c>
      <c r="Q134" s="57">
        <f>Unternehmen!M192</f>
        <v>102.71821125390861</v>
      </c>
      <c r="R134" s="57">
        <f>Unternehmen!N192</f>
        <v>96.952857616015891</v>
      </c>
      <c r="S134" s="57">
        <f>Unternehmen!O192</f>
        <v>98.016683528356268</v>
      </c>
      <c r="T134" s="57">
        <f>Unternehmen!P192</f>
        <v>99.39154416991272</v>
      </c>
      <c r="U134" s="57">
        <f>Unternehmen!Q192</f>
        <v>101.4563534264948</v>
      </c>
      <c r="V134" s="57">
        <f>Unternehmen!R192</f>
        <v>100.62261863996827</v>
      </c>
      <c r="W134" s="57">
        <f>Unternehmen!S192</f>
        <v>99.957790162049079</v>
      </c>
      <c r="X134" s="57">
        <f>Unternehmen!T192</f>
        <v>95.824214972772154</v>
      </c>
      <c r="Y134" s="57">
        <f>Unternehmen!U192</f>
        <v>98.398995198575463</v>
      </c>
    </row>
    <row r="135" spans="9:25" x14ac:dyDescent="0.35">
      <c r="J135" s="57">
        <f>Unternehmen!H192</f>
        <v>96.003355994742478</v>
      </c>
      <c r="K135" s="57">
        <f t="shared" ref="K135" si="119">J135</f>
        <v>96.003355994742478</v>
      </c>
      <c r="L135" s="57">
        <f t="shared" ref="L135" si="120">K135</f>
        <v>96.003355994742478</v>
      </c>
      <c r="M135" s="57">
        <f t="shared" ref="M135" si="121">L135</f>
        <v>96.003355994742478</v>
      </c>
      <c r="N135" s="57">
        <f t="shared" ref="N135" si="122">M135</f>
        <v>96.003355994742478</v>
      </c>
      <c r="O135" s="57">
        <f t="shared" ref="O135" si="123">N135</f>
        <v>96.003355994742478</v>
      </c>
    </row>
    <row r="136" spans="9:25" x14ac:dyDescent="0.35">
      <c r="P136" s="57">
        <f>Unternehmen!K192</f>
        <v>100.39772741043689</v>
      </c>
      <c r="Q136" s="57">
        <f t="shared" ref="Q136" si="124">P136</f>
        <v>100.39772741043689</v>
      </c>
      <c r="R136" s="57">
        <f t="shared" ref="R136" si="125">Q136</f>
        <v>100.39772741043689</v>
      </c>
      <c r="S136" s="57">
        <f t="shared" ref="S136" si="126">R136</f>
        <v>100.39772741043689</v>
      </c>
      <c r="T136" s="57">
        <f t="shared" ref="T136" si="127">S136</f>
        <v>100.39772741043689</v>
      </c>
      <c r="U136" s="57">
        <f t="shared" ref="U136" si="128">T136</f>
        <v>100.39772741043689</v>
      </c>
      <c r="V136" s="57">
        <f t="shared" ref="V136" si="129">U136</f>
        <v>100.39772741043689</v>
      </c>
      <c r="W136" s="57">
        <f t="shared" ref="W136" si="130">V136</f>
        <v>100.39772741043689</v>
      </c>
      <c r="X136" s="57">
        <f t="shared" ref="X136" si="131">W136</f>
        <v>100.39772741043689</v>
      </c>
      <c r="Y136" s="57">
        <f t="shared" ref="Y136" si="132">X136</f>
        <v>100.39772741043689</v>
      </c>
    </row>
    <row r="139" spans="9:25" x14ac:dyDescent="0.35">
      <c r="I139" s="57" t="str">
        <f>Unternehmen!A139&amp;", "&amp;I140</f>
        <v>Saldo der Unternehmensneugründungen/-aufgaben je 1.000 Einwohner im erwerbsfähigen Alter (20-64 Jahre), ohne Nebengewerbe/Zweigniederlassungen, 2024</v>
      </c>
    </row>
    <row r="140" spans="9:25" x14ac:dyDescent="0.35">
      <c r="I140" s="57">
        <f>Unternehmen!A145</f>
        <v>2024</v>
      </c>
      <c r="J140" s="57">
        <f>Unternehmen!B145</f>
        <v>-0.44151562307580355</v>
      </c>
      <c r="K140" s="57">
        <f>Unternehmen!C145</f>
        <v>-1.0284785125557692</v>
      </c>
      <c r="L140" s="57">
        <f>Unternehmen!D145</f>
        <v>-0.88603438691392611</v>
      </c>
      <c r="M140" s="57">
        <f>Unternehmen!E145</f>
        <v>-0.77552500834560045</v>
      </c>
      <c r="N140" s="57">
        <f>Unternehmen!F145</f>
        <v>-1.3456696428379251</v>
      </c>
    </row>
    <row r="141" spans="9:25" x14ac:dyDescent="0.35">
      <c r="O141" s="57">
        <f>Unternehmen!G145</f>
        <v>0.92530060828817418</v>
      </c>
    </row>
    <row r="142" spans="9:25" x14ac:dyDescent="0.35">
      <c r="P142" s="57">
        <f>Unternehmen!L145</f>
        <v>-0.26880422022625755</v>
      </c>
      <c r="Q142" s="57">
        <f>Unternehmen!M145</f>
        <v>-0.67282924761907237</v>
      </c>
      <c r="R142" s="57">
        <f>Unternehmen!N145</f>
        <v>-2.1365644518406501E-2</v>
      </c>
      <c r="S142" s="57">
        <f>Unternehmen!O145</f>
        <v>2.2696648786011075</v>
      </c>
      <c r="T142" s="57">
        <f>Unternehmen!P145</f>
        <v>-1.319105998823471</v>
      </c>
      <c r="U142" s="57">
        <f>Unternehmen!Q145</f>
        <v>7.2616281923906081E-2</v>
      </c>
      <c r="V142" s="57">
        <f>Unternehmen!R145</f>
        <v>-0.78373940950670185</v>
      </c>
      <c r="W142" s="57">
        <f>Unternehmen!S145</f>
        <v>-0.40770542472639892</v>
      </c>
      <c r="X142" s="57">
        <f>Unternehmen!T145</f>
        <v>-0.88724001555239262</v>
      </c>
      <c r="Y142" s="57">
        <f>Unternehmen!U145</f>
        <v>-0.8595560752237198</v>
      </c>
    </row>
    <row r="143" spans="9:25" x14ac:dyDescent="0.35">
      <c r="J143" s="57">
        <f>Unternehmen!H145</f>
        <v>-0.42084178285687851</v>
      </c>
      <c r="K143" s="57">
        <f>J143</f>
        <v>-0.42084178285687851</v>
      </c>
      <c r="L143" s="57">
        <f t="shared" ref="L143:Y144" si="133">K143</f>
        <v>-0.42084178285687851</v>
      </c>
      <c r="M143" s="57">
        <f t="shared" si="133"/>
        <v>-0.42084178285687851</v>
      </c>
      <c r="N143" s="57">
        <f t="shared" si="133"/>
        <v>-0.42084178285687851</v>
      </c>
      <c r="O143" s="57">
        <f t="shared" si="133"/>
        <v>-0.42084178285687851</v>
      </c>
    </row>
    <row r="144" spans="9:25" x14ac:dyDescent="0.35">
      <c r="P144" s="57">
        <f>Unternehmen!K145</f>
        <v>-0.51039720064800154</v>
      </c>
      <c r="Q144" s="57">
        <f t="shared" si="133"/>
        <v>-0.51039720064800154</v>
      </c>
      <c r="R144" s="57">
        <f t="shared" si="133"/>
        <v>-0.51039720064800154</v>
      </c>
      <c r="S144" s="57">
        <f t="shared" si="133"/>
        <v>-0.51039720064800154</v>
      </c>
      <c r="T144" s="57">
        <f t="shared" si="133"/>
        <v>-0.51039720064800154</v>
      </c>
      <c r="U144" s="57">
        <f t="shared" si="133"/>
        <v>-0.51039720064800154</v>
      </c>
      <c r="V144" s="57">
        <f t="shared" si="133"/>
        <v>-0.51039720064800154</v>
      </c>
      <c r="W144" s="57">
        <f t="shared" si="133"/>
        <v>-0.51039720064800154</v>
      </c>
      <c r="X144" s="57">
        <f t="shared" si="133"/>
        <v>-0.51039720064800154</v>
      </c>
      <c r="Y144" s="57">
        <f t="shared" si="133"/>
        <v>-0.51039720064800154</v>
      </c>
    </row>
  </sheetData>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C20C-72EA-4FDC-9671-972C20FDDC74}">
  <sheetPr codeName="Tabelle26"/>
  <dimension ref="A1:AA12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5" customWidth="1"/>
    <col min="26" max="26" width="14.1796875" customWidth="1"/>
  </cols>
  <sheetData>
    <row r="1" spans="1:27" x14ac:dyDescent="0.35">
      <c r="A1" s="4" t="s">
        <v>534</v>
      </c>
    </row>
    <row r="2" spans="1:27" s="41" customFormat="1" ht="36.6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823</v>
      </c>
    </row>
    <row r="4" spans="1:27" x14ac:dyDescent="0.35">
      <c r="A4" t="str">
        <f>'[1]öff Dienst 2023'!A26</f>
        <v>Bund (geschätzt)</v>
      </c>
      <c r="B4" s="3">
        <f>'[1]öff Dienst 2024'!B26</f>
        <v>7.4942436219997903</v>
      </c>
      <c r="C4" s="3">
        <f>'[1]öff Dienst 2024'!C26</f>
        <v>10.688095995690507</v>
      </c>
      <c r="D4" s="3">
        <f>'[1]öff Dienst 2024'!D26</f>
        <v>3.6371390911531369</v>
      </c>
      <c r="E4" s="3">
        <f>'[1]öff Dienst 2024'!E26</f>
        <v>4.452182970760477</v>
      </c>
      <c r="F4" s="3">
        <f>'[1]öff Dienst 2024'!F26</f>
        <v>4.3838635739696636</v>
      </c>
      <c r="G4" s="9">
        <f>'[1]öff Dienst 2024'!G26</f>
        <v>14.251129962509916</v>
      </c>
      <c r="H4" s="14">
        <f>'[1]öff Dienst 2024'!H26</f>
        <v>7.5672315632642908</v>
      </c>
      <c r="I4" s="3">
        <f>'[1]öff Dienst 2024'!I26</f>
        <v>5.5913566872068392</v>
      </c>
      <c r="J4" s="3">
        <f>'[1]öff Dienst 2024'!J26</f>
        <v>5.9704226571307268</v>
      </c>
      <c r="K4" s="3">
        <f>'[1]öff Dienst 2024'!K26</f>
        <v>5.5191611799263649</v>
      </c>
      <c r="L4" s="3">
        <f>'[1]öff Dienst 2024'!L26</f>
        <v>2.9459523423532636</v>
      </c>
      <c r="M4" s="3">
        <f>'[1]öff Dienst 2024'!M26</f>
        <v>4.9969145992008599</v>
      </c>
      <c r="N4" s="9">
        <f>'[1]öff Dienst 2024'!N26</f>
        <v>4.6496261047903982</v>
      </c>
      <c r="O4" s="9">
        <f>'[1]öff Dienst 2024'!O26</f>
        <v>6.7890511166783485</v>
      </c>
      <c r="P4" s="3">
        <f>'[1]öff Dienst 2024'!P26</f>
        <v>5.9057230576207909</v>
      </c>
      <c r="Q4" s="3">
        <f>'[1]öff Dienst 2024'!Q26</f>
        <v>7.7053815545227407</v>
      </c>
      <c r="R4" s="3">
        <f>'[1]öff Dienst 2024'!R26</f>
        <v>5.3070839863010848</v>
      </c>
      <c r="S4" s="3">
        <f>'[1]öff Dienst 2024'!S26</f>
        <v>7.6950170647954526</v>
      </c>
      <c r="T4" s="3">
        <f>'[1]öff Dienst 2024'!T26</f>
        <v>4.0849556139611902</v>
      </c>
      <c r="U4" s="3">
        <f>'[1]öff Dienst 2024'!U26</f>
        <v>9.05015688942885</v>
      </c>
      <c r="V4" s="3">
        <f>'[1]öff Dienst 2024'!V26</f>
        <v>5.9140159636467287</v>
      </c>
      <c r="X4" s="18" t="str">
        <f t="shared" ref="X4:X9" si="0">HLOOKUP(Y4,$L4:$U127,ROW(L$126)-ROW(X4)+1,0)</f>
        <v>BW</v>
      </c>
      <c r="Y4" s="19">
        <f>MIN(L4:U4)</f>
        <v>2.9459523423532636</v>
      </c>
      <c r="Z4" s="18" t="str">
        <f t="shared" ref="Z4:Z9" si="1">HLOOKUP(AA4,$L4:$U127,ROW(N$126)-ROW(Z4)+1,0)</f>
        <v>SH</v>
      </c>
      <c r="AA4" s="19">
        <f>MAX(L4:U4)</f>
        <v>9.05015688942885</v>
      </c>
    </row>
    <row r="5" spans="1:27" x14ac:dyDescent="0.35">
      <c r="A5" t="str">
        <f>'[1]öff Dienst 2023'!A27</f>
        <v>Land</v>
      </c>
      <c r="B5" s="3">
        <f>'[1]öff Dienst 2024'!B27</f>
        <v>23.516927100656357</v>
      </c>
      <c r="C5" s="3">
        <f>'[1]öff Dienst 2024'!C27</f>
        <v>29.254628862832597</v>
      </c>
      <c r="D5" s="3">
        <f>'[1]öff Dienst 2024'!D27</f>
        <v>28.380489241102261</v>
      </c>
      <c r="E5" s="3">
        <f>'[1]öff Dienst 2024'!E27</f>
        <v>27.569011309836437</v>
      </c>
      <c r="F5" s="3">
        <f>'[1]öff Dienst 2024'!F27</f>
        <v>28.516199193954755</v>
      </c>
      <c r="G5" s="9">
        <f>'[1]öff Dienst 2024'!G27</f>
        <v>56.834529045084643</v>
      </c>
      <c r="H5" s="14">
        <f>'[1]öff Dienst 2024'!H27</f>
        <v>34.096282685385965</v>
      </c>
      <c r="I5" s="3">
        <f>'[1]öff Dienst 2024'!I27</f>
        <v>27.374467507464619</v>
      </c>
      <c r="J5" s="3">
        <f>'[1]öff Dienst 2024'!J27</f>
        <v>27.935421812420177</v>
      </c>
      <c r="K5" s="3">
        <f>'[1]öff Dienst 2024'!K27</f>
        <v>26.36054984330373</v>
      </c>
      <c r="L5" s="3">
        <f>'[1]öff Dienst 2024'!L27</f>
        <v>26.133801683330045</v>
      </c>
      <c r="M5" s="3">
        <f>'[1]öff Dienst 2024'!M27</f>
        <v>25.203068235150226</v>
      </c>
      <c r="N5" s="9">
        <f>'[1]öff Dienst 2024'!N27</f>
        <v>49.874390424117038</v>
      </c>
      <c r="O5" s="9">
        <f>'[1]öff Dienst 2024'!O27</f>
        <v>51.855573343327514</v>
      </c>
      <c r="P5" s="3">
        <f>'[1]öff Dienst 2024'!P27</f>
        <v>26.553313027858664</v>
      </c>
      <c r="Q5" s="3">
        <f>'[1]öff Dienst 2024'!Q27</f>
        <v>24.66803691887101</v>
      </c>
      <c r="R5" s="3">
        <f>'[1]öff Dienst 2024'!R27</f>
        <v>24.575630726905548</v>
      </c>
      <c r="S5" s="3">
        <f>'[1]öff Dienst 2024'!S27</f>
        <v>25.439953713821357</v>
      </c>
      <c r="T5" s="3">
        <f>'[1]öff Dienst 2024'!T27</f>
        <v>28.329059297557777</v>
      </c>
      <c r="U5" s="3">
        <f>'[1]öff Dienst 2024'!U27</f>
        <v>26.451447049750371</v>
      </c>
      <c r="V5" s="3">
        <f>'[1]öff Dienst 2024'!V27</f>
        <v>27.851949329927191</v>
      </c>
      <c r="X5" s="18" t="str">
        <f t="shared" si="0"/>
        <v>NW</v>
      </c>
      <c r="Y5" s="19">
        <f t="shared" ref="Y5:Y9" si="2">MIN(L5:U5)</f>
        <v>24.575630726905548</v>
      </c>
      <c r="Z5" s="18" t="str">
        <f t="shared" si="1"/>
        <v>HH</v>
      </c>
      <c r="AA5" s="19">
        <f t="shared" ref="AA5:AA9" si="3">MAX(L5:U5)</f>
        <v>51.855573343327514</v>
      </c>
    </row>
    <row r="6" spans="1:27" x14ac:dyDescent="0.35">
      <c r="A6" t="str">
        <f>'[1]öff Dienst 2023'!A28</f>
        <v>Kommunen</v>
      </c>
      <c r="B6" s="9">
        <f>'[1]öff Dienst 2024'!B28</f>
        <v>20.347424446491356</v>
      </c>
      <c r="C6" s="9">
        <f>'[1]öff Dienst 2024'!C28</f>
        <v>17.197406554940638</v>
      </c>
      <c r="D6" s="9">
        <f>'[1]öff Dienst 2024'!D28</f>
        <v>18.77212517253065</v>
      </c>
      <c r="E6" s="9">
        <f>'[1]öff Dienst 2024'!E28</f>
        <v>20.93375774035038</v>
      </c>
      <c r="F6" s="9">
        <f>'[1]öff Dienst 2024'!F28</f>
        <v>17.650625790600948</v>
      </c>
      <c r="G6" s="9" t="str">
        <f>'[1]öff Dienst 2024'!G28</f>
        <v>.</v>
      </c>
      <c r="H6" s="17" t="str">
        <f>'[1]öff Dienst 2024'!H28</f>
        <v>.</v>
      </c>
      <c r="I6" s="9">
        <f>'[1]öff Dienst 2024'!I28</f>
        <v>19.07844281604897</v>
      </c>
      <c r="J6" s="9" t="str">
        <f>'[1]öff Dienst 2024'!J28</f>
        <v>.</v>
      </c>
      <c r="K6" s="9">
        <f>'[1]öff Dienst 2024'!K28</f>
        <v>19.215269971873081</v>
      </c>
      <c r="L6" s="9">
        <f>'[1]öff Dienst 2024'!L28</f>
        <v>20.875008086173743</v>
      </c>
      <c r="M6" s="9">
        <f>'[1]öff Dienst 2024'!M28</f>
        <v>22.11512473967236</v>
      </c>
      <c r="N6" s="9" t="str">
        <f>'[1]öff Dienst 2024'!N28</f>
        <v>.</v>
      </c>
      <c r="O6" s="9" t="str">
        <f>'[1]öff Dienst 2024'!O28</f>
        <v>.</v>
      </c>
      <c r="P6" s="9">
        <f>'[1]öff Dienst 2024'!P28</f>
        <v>18.918837073270247</v>
      </c>
      <c r="Q6" s="9">
        <f>'[1]öff Dienst 2024'!Q28</f>
        <v>18.073240213471571</v>
      </c>
      <c r="R6" s="9">
        <f>'[1]öff Dienst 2024'!R28</f>
        <v>19.760360417435116</v>
      </c>
      <c r="S6" s="9">
        <f>'[1]öff Dienst 2024'!S28</f>
        <v>19.140536603732258</v>
      </c>
      <c r="T6" s="9">
        <f>'[1]öff Dienst 2024'!T28</f>
        <v>16.87898655011282</v>
      </c>
      <c r="U6" s="9">
        <f>'[1]öff Dienst 2024'!U28</f>
        <v>17.893625945419362</v>
      </c>
      <c r="V6" s="9">
        <f>'[1]öff Dienst 2024'!V28</f>
        <v>18.346054238130108</v>
      </c>
      <c r="X6" s="18" t="str">
        <f t="shared" si="0"/>
        <v>SL</v>
      </c>
      <c r="Y6" s="19">
        <f t="shared" si="2"/>
        <v>16.87898655011282</v>
      </c>
      <c r="Z6" s="18" t="str">
        <f t="shared" si="1"/>
        <v>BY</v>
      </c>
      <c r="AA6" s="19">
        <f t="shared" si="3"/>
        <v>22.11512473967236</v>
      </c>
    </row>
    <row r="7" spans="1:27" x14ac:dyDescent="0.35">
      <c r="A7" t="str">
        <f>'[1]öff Dienst 2023'!A29</f>
        <v>Land+Kommunen</v>
      </c>
      <c r="B7" s="3">
        <f>'[1]öff Dienst 2024'!B29</f>
        <v>43.86435154714772</v>
      </c>
      <c r="C7" s="3">
        <f>'[1]öff Dienst 2024'!C29</f>
        <v>46.452035417773239</v>
      </c>
      <c r="D7" s="3">
        <f>'[1]öff Dienst 2024'!D29</f>
        <v>47.152614413632911</v>
      </c>
      <c r="E7" s="3">
        <f>'[1]öff Dienst 2024'!E29</f>
        <v>48.502769050186814</v>
      </c>
      <c r="F7" s="3">
        <f>'[1]öff Dienst 2024'!F29</f>
        <v>46.166824984555703</v>
      </c>
      <c r="G7" s="9">
        <f>'[1]öff Dienst 2024'!G29</f>
        <v>56.834529045084643</v>
      </c>
      <c r="H7" s="14">
        <f>'[1]öff Dienst 2024'!H29</f>
        <v>34.096282685385965</v>
      </c>
      <c r="I7" s="3">
        <f>'[1]öff Dienst 2024'!I29</f>
        <v>46.452910323513585</v>
      </c>
      <c r="J7" s="3">
        <f>'[1]öff Dienst 2024'!J29</f>
        <v>27.935421812420177</v>
      </c>
      <c r="K7" s="3">
        <f>'[1]öff Dienst 2024'!K29</f>
        <v>45.575819815176814</v>
      </c>
      <c r="L7" s="3">
        <f>'[1]öff Dienst 2024'!L29</f>
        <v>47.008809769503785</v>
      </c>
      <c r="M7" s="3">
        <f>'[1]öff Dienst 2024'!M29</f>
        <v>47.318192974822594</v>
      </c>
      <c r="N7" s="9">
        <f>'[1]öff Dienst 2024'!N29</f>
        <v>49.874390424117038</v>
      </c>
      <c r="O7" s="9">
        <f>'[1]öff Dienst 2024'!O29</f>
        <v>51.855573343327514</v>
      </c>
      <c r="P7" s="3">
        <f>'[1]öff Dienst 2024'!P29</f>
        <v>45.472150101128911</v>
      </c>
      <c r="Q7" s="3">
        <f>'[1]öff Dienst 2024'!Q29</f>
        <v>42.741277132342582</v>
      </c>
      <c r="R7" s="3">
        <f>'[1]öff Dienst 2024'!R29</f>
        <v>44.335991144340667</v>
      </c>
      <c r="S7" s="3">
        <f>'[1]öff Dienst 2024'!S29</f>
        <v>44.580490317553618</v>
      </c>
      <c r="T7" s="3">
        <f>'[1]öff Dienst 2024'!T29</f>
        <v>45.208045847670597</v>
      </c>
      <c r="U7" s="3">
        <f>'[1]öff Dienst 2024'!U29</f>
        <v>44.34507299516973</v>
      </c>
      <c r="V7" s="3">
        <f>'[1]öff Dienst 2024'!V29</f>
        <v>46.198003568057295</v>
      </c>
      <c r="X7" s="18" t="str">
        <f t="shared" si="0"/>
        <v>NI</v>
      </c>
      <c r="Y7" s="19">
        <f t="shared" si="2"/>
        <v>42.741277132342582</v>
      </c>
      <c r="Z7" s="18" t="str">
        <f t="shared" si="1"/>
        <v>HH</v>
      </c>
      <c r="AA7" s="19">
        <f t="shared" si="3"/>
        <v>51.855573343327514</v>
      </c>
    </row>
    <row r="8" spans="1:27" x14ac:dyDescent="0.35">
      <c r="A8" t="str">
        <f>'[1]öff Dienst 2023'!A30</f>
        <v>Sozialvers. (geschätzt)</v>
      </c>
      <c r="B8" s="3">
        <f>'[1]öff Dienst 2024'!B30</f>
        <v>3.5697129453189316</v>
      </c>
      <c r="C8" s="3">
        <f>'[1]öff Dienst 2024'!C30</f>
        <v>4.7775205271341967</v>
      </c>
      <c r="D8" s="3">
        <f>'[1]öff Dienst 2024'!D30</f>
        <v>4.0472641127482749</v>
      </c>
      <c r="E8" s="3">
        <f>'[1]öff Dienst 2024'!E30</f>
        <v>4.2214273568036109</v>
      </c>
      <c r="F8" s="3">
        <f>'[1]öff Dienst 2024'!F30</f>
        <v>4.4126190478193443</v>
      </c>
      <c r="G8" s="9">
        <f>'[1]öff Dienst 2024'!G30</f>
        <v>8.1245934941779243</v>
      </c>
      <c r="H8" s="14">
        <f>'[1]öff Dienst 2024'!H30</f>
        <v>5.0442196872086686</v>
      </c>
      <c r="I8" s="3">
        <f>'[1]öff Dienst 2024'!I30</f>
        <v>4.1336084165850835</v>
      </c>
      <c r="J8" s="3">
        <f>'[1]öff Dienst 2024'!J30</f>
        <v>4.0193163451718519</v>
      </c>
      <c r="K8" s="3">
        <f>'[1]öff Dienst 2024'!K30</f>
        <v>3.7955971189904885</v>
      </c>
      <c r="L8" s="3">
        <f>'[1]öff Dienst 2024'!L30</f>
        <v>3.3810057188489271</v>
      </c>
      <c r="M8" s="3">
        <f>'[1]öff Dienst 2024'!M30</f>
        <v>3.6600902391590897</v>
      </c>
      <c r="N8" s="9">
        <f>'[1]öff Dienst 2024'!N30</f>
        <v>6.7960131824123255</v>
      </c>
      <c r="O8" s="9">
        <f>'[1]öff Dienst 2024'!O30</f>
        <v>8.4894415817686237</v>
      </c>
      <c r="P8" s="3">
        <f>'[1]öff Dienst 2024'!P30</f>
        <v>3.3033116130462652</v>
      </c>
      <c r="Q8" s="3">
        <f>'[1]öff Dienst 2024'!Q30</f>
        <v>3.728098335983062</v>
      </c>
      <c r="R8" s="3">
        <f>'[1]öff Dienst 2024'!R30</f>
        <v>3.8620105967762264</v>
      </c>
      <c r="S8" s="3">
        <f>'[1]öff Dienst 2024'!S30</f>
        <v>3.5837149420393186</v>
      </c>
      <c r="T8" s="3">
        <f>'[1]öff Dienst 2024'!T30</f>
        <v>4.3712961421662877</v>
      </c>
      <c r="U8" s="3">
        <f>'[1]öff Dienst 2024'!U30</f>
        <v>3.2356117694461823</v>
      </c>
      <c r="V8" s="3">
        <f>'[1]öff Dienst 2024'!V30</f>
        <v>4.0363235110779652</v>
      </c>
      <c r="X8" s="18" t="str">
        <f t="shared" si="0"/>
        <v>SH</v>
      </c>
      <c r="Y8" s="19">
        <f t="shared" si="2"/>
        <v>3.2356117694461823</v>
      </c>
      <c r="Z8" s="18" t="str">
        <f t="shared" si="1"/>
        <v>HH</v>
      </c>
      <c r="AA8" s="19">
        <f t="shared" si="3"/>
        <v>8.4894415817686237</v>
      </c>
    </row>
    <row r="9" spans="1:27" x14ac:dyDescent="0.35">
      <c r="A9" t="str">
        <f>'[1]öff Dienst 2023'!A31</f>
        <v>zusammen</v>
      </c>
      <c r="B9" s="3">
        <f>'[1]öff Dienst 2024'!B31</f>
        <v>54.928308114466432</v>
      </c>
      <c r="C9" s="3">
        <f>'[1]öff Dienst 2024'!C31</f>
        <v>61.917651940597935</v>
      </c>
      <c r="D9" s="3">
        <f>'[1]öff Dienst 2024'!D31</f>
        <v>54.837017617534322</v>
      </c>
      <c r="E9" s="3">
        <f>'[1]öff Dienst 2024'!E31</f>
        <v>57.176379377750905</v>
      </c>
      <c r="F9" s="3">
        <f>'[1]öff Dienst 2024'!F31</f>
        <v>54.963307606344713</v>
      </c>
      <c r="G9" s="9">
        <f>'[1]öff Dienst 2024'!G31</f>
        <v>79.210252501772473</v>
      </c>
      <c r="H9" s="14">
        <f>'[1]öff Dienst 2024'!H31</f>
        <v>46.707733935858919</v>
      </c>
      <c r="I9" s="3">
        <f>'[1]öff Dienst 2024'!I31</f>
        <v>56.177875427305509</v>
      </c>
      <c r="J9" s="3">
        <f>'[1]öff Dienst 2024'!J31</f>
        <v>37.925160814722759</v>
      </c>
      <c r="K9" s="3">
        <f>'[1]öff Dienst 2024'!K31</f>
        <v>54.890578114093664</v>
      </c>
      <c r="L9" s="3">
        <f>'[1]öff Dienst 2024'!L31</f>
        <v>53.335767830705976</v>
      </c>
      <c r="M9" s="3">
        <f>'[1]öff Dienst 2024'!M31</f>
        <v>55.97519781318254</v>
      </c>
      <c r="N9" s="9">
        <f>'[1]öff Dienst 2024'!N31</f>
        <v>61.320029711319769</v>
      </c>
      <c r="O9" s="9">
        <f>'[1]öff Dienst 2024'!O31</f>
        <v>67.134066041774489</v>
      </c>
      <c r="P9" s="3">
        <f>'[1]öff Dienst 2024'!P31</f>
        <v>54.681184771795976</v>
      </c>
      <c r="Q9" s="3">
        <f>'[1]öff Dienst 2024'!Q31</f>
        <v>54.174757022848389</v>
      </c>
      <c r="R9" s="3">
        <f>'[1]öff Dienst 2024'!R31</f>
        <v>53.505085727417978</v>
      </c>
      <c r="S9" s="3">
        <f>'[1]öff Dienst 2024'!S31</f>
        <v>55.859222324388384</v>
      </c>
      <c r="T9" s="3">
        <f>'[1]öff Dienst 2024'!T31</f>
        <v>53.664297603798076</v>
      </c>
      <c r="U9" s="3">
        <f>'[1]öff Dienst 2024'!U31</f>
        <v>56.630841654044765</v>
      </c>
      <c r="V9" s="3">
        <f>'[1]öff Dienst 2024'!V31</f>
        <v>56.148343042781995</v>
      </c>
      <c r="X9" s="18" t="str">
        <f t="shared" si="0"/>
        <v>BW</v>
      </c>
      <c r="Y9" s="19">
        <f t="shared" si="2"/>
        <v>53.335767830705976</v>
      </c>
      <c r="Z9" s="18" t="str">
        <f t="shared" si="1"/>
        <v>HH</v>
      </c>
      <c r="AA9" s="19">
        <f t="shared" si="3"/>
        <v>67.134066041774489</v>
      </c>
    </row>
    <row r="10" spans="1:27" x14ac:dyDescent="0.35">
      <c r="A10" t="s">
        <v>535</v>
      </c>
      <c r="G10" s="11"/>
      <c r="N10" s="11"/>
      <c r="O10" s="11"/>
    </row>
    <row r="11" spans="1:27" x14ac:dyDescent="0.35">
      <c r="A11" t="s">
        <v>536</v>
      </c>
      <c r="G11" s="11"/>
      <c r="N11" s="11"/>
      <c r="O11" s="11"/>
    </row>
    <row r="12" spans="1:27" x14ac:dyDescent="0.35">
      <c r="A12" t="s">
        <v>825</v>
      </c>
      <c r="G12" s="11"/>
      <c r="N12" s="11"/>
      <c r="O12" s="11"/>
    </row>
    <row r="13" spans="1:27" x14ac:dyDescent="0.35">
      <c r="G13" s="11"/>
      <c r="N13" s="11"/>
      <c r="O13" s="11"/>
    </row>
    <row r="14" spans="1:27" x14ac:dyDescent="0.35">
      <c r="A14" s="4" t="s">
        <v>826</v>
      </c>
      <c r="G14" s="11"/>
      <c r="N14" s="11"/>
      <c r="O14" s="11"/>
    </row>
    <row r="15" spans="1:27" x14ac:dyDescent="0.35">
      <c r="A15" s="4" t="str">
        <f>'[1]öff Finanzen 2024'!A72</f>
        <v>bereinigte Ausgaben insg</v>
      </c>
      <c r="G15" s="11"/>
      <c r="N15" s="11"/>
      <c r="O15" s="11"/>
    </row>
    <row r="16" spans="1:27" x14ac:dyDescent="0.35">
      <c r="A16" t="str">
        <f>'[1]öff Finanzen 2024'!B72</f>
        <v>zusammen</v>
      </c>
      <c r="B16" s="3">
        <f>'[1]öff Finanzen 2024'!C72</f>
        <v>99.374370244312743</v>
      </c>
      <c r="C16" s="3">
        <f>'[1]öff Finanzen 2024'!D72</f>
        <v>102.50328381813793</v>
      </c>
      <c r="D16" s="3">
        <f>'[1]öff Finanzen 2024'!E72</f>
        <v>91.745869092330366</v>
      </c>
      <c r="E16" s="3">
        <f>'[1]öff Finanzen 2024'!F72</f>
        <v>94.789971603218063</v>
      </c>
      <c r="F16" s="3">
        <f>'[1]öff Finanzen 2024'!G72</f>
        <v>85.53746073421901</v>
      </c>
      <c r="G16" s="9">
        <f>'[1]öff Finanzen 2024'!H72</f>
        <v>131.8543272628273</v>
      </c>
      <c r="H16" s="14">
        <f>'[1]öff Finanzen 2024'!I72</f>
        <v>102.75285174975008</v>
      </c>
      <c r="I16" s="3">
        <f>'[1]öff Finanzen 2024'!J72</f>
        <v>94.149957018588353</v>
      </c>
      <c r="J16" s="3">
        <f>'[1]öff Finanzen 2024'!K72</f>
        <v>101.64620730260121</v>
      </c>
      <c r="K16" s="3">
        <f>'[1]öff Finanzen 2024'!L72</f>
        <v>100</v>
      </c>
      <c r="L16" s="3">
        <f>'[1]öff Finanzen 2024'!M72</f>
        <v>91.936321017309467</v>
      </c>
      <c r="M16" s="3">
        <f>'[1]öff Finanzen 2024'!N72</f>
        <v>95.892840932686454</v>
      </c>
      <c r="N16" s="9">
        <f>'[1]öff Finanzen 2024'!O72</f>
        <v>149.14299552652176</v>
      </c>
      <c r="O16" s="9">
        <f>'[1]öff Finanzen 2024'!P72</f>
        <v>169.83783568411593</v>
      </c>
      <c r="P16" s="3">
        <f>'[1]öff Finanzen 2024'!Q72</f>
        <v>111.25729928895878</v>
      </c>
      <c r="Q16" s="3">
        <f>'[1]öff Finanzen 2024'!R72</f>
        <v>92.582608250806913</v>
      </c>
      <c r="R16" s="3">
        <f>'[1]öff Finanzen 2024'!S72</f>
        <v>102.29073323141422</v>
      </c>
      <c r="S16" s="3">
        <f>'[1]öff Finanzen 2024'!T72</f>
        <v>85.730895343841098</v>
      </c>
      <c r="T16" s="3">
        <f>'[1]öff Finanzen 2024'!U72</f>
        <v>96.773708835918995</v>
      </c>
      <c r="U16" s="3">
        <f>'[1]öff Finanzen 2024'!V72</f>
        <v>96.696730685260874</v>
      </c>
      <c r="V16" s="3">
        <f>'[1]öff Finanzen 2024'!W72</f>
        <v>100.3660949821858</v>
      </c>
      <c r="X16" s="18" t="str">
        <f>HLOOKUP(Y16,$L16:$U139,ROW(L$126)-ROW(X16)+1,0)</f>
        <v>RP</v>
      </c>
      <c r="Y16" s="19">
        <f t="shared" ref="Y16:Y18" si="4">MIN(L16:U16)</f>
        <v>85.730895343841098</v>
      </c>
      <c r="Z16" s="18" t="str">
        <f>HLOOKUP(AA16,$L16:$U139,ROW(N$126)-ROW(Z16)+1,0)</f>
        <v>HH</v>
      </c>
      <c r="AA16" s="19">
        <f t="shared" ref="AA16:AA18" si="5">MAX(L16:U16)</f>
        <v>169.83783568411593</v>
      </c>
    </row>
    <row r="17" spans="1:27" x14ac:dyDescent="0.35">
      <c r="A17" t="str">
        <f>'[1]öff Finanzen 2024'!B73</f>
        <v>Länder</v>
      </c>
      <c r="B17" s="3">
        <f>'[1]öff Finanzen 2024'!C73</f>
        <v>110.26543399586959</v>
      </c>
      <c r="C17" s="3">
        <f>'[1]öff Finanzen 2024'!D73</f>
        <v>115.91229222724115</v>
      </c>
      <c r="D17" s="3">
        <f>'[1]öff Finanzen 2024'!E73</f>
        <v>96.755022561859676</v>
      </c>
      <c r="E17" s="3">
        <f>'[1]öff Finanzen 2024'!F73</f>
        <v>105.45739454353841</v>
      </c>
      <c r="F17" s="3">
        <f>'[1]öff Finanzen 2024'!G73</f>
        <v>98.812677436439841</v>
      </c>
      <c r="G17" s="9">
        <f>'[1]öff Finanzen 2024'!H73</f>
        <v>197.14551112211785</v>
      </c>
      <c r="H17" s="17" t="str">
        <f>'[1]öff Finanzen 2024'!I73</f>
        <v>.</v>
      </c>
      <c r="I17" s="3">
        <f>'[1]öff Finanzen 2024'!J73</f>
        <v>103.80995431556875</v>
      </c>
      <c r="J17" s="9" t="str">
        <f>'[1]öff Finanzen 2024'!K73</f>
        <v>.</v>
      </c>
      <c r="K17" s="3">
        <f>'[1]öff Finanzen 2024'!L73</f>
        <v>100</v>
      </c>
      <c r="L17" s="3">
        <f>'[1]öff Finanzen 2024'!M73</f>
        <v>94.493402767834709</v>
      </c>
      <c r="M17" s="3">
        <f>'[1]öff Finanzen 2024'!N73</f>
        <v>91.128338536415825</v>
      </c>
      <c r="N17" s="9">
        <f>'[1]öff Finanzen 2024'!O73</f>
        <v>222.99148171242345</v>
      </c>
      <c r="O17" s="9">
        <f>'[1]öff Finanzen 2024'!P73</f>
        <v>253.93593185394332</v>
      </c>
      <c r="P17" s="3">
        <f>'[1]öff Finanzen 2024'!Q73</f>
        <v>106.36864498319018</v>
      </c>
      <c r="Q17" s="3">
        <f>'[1]öff Finanzen 2024'!R73</f>
        <v>90.981629124148725</v>
      </c>
      <c r="R17" s="3">
        <f>'[1]öff Finanzen 2024'!S73</f>
        <v>92.677912901169975</v>
      </c>
      <c r="S17" s="3">
        <f>'[1]öff Finanzen 2024'!T73</f>
        <v>92.217344996039643</v>
      </c>
      <c r="T17" s="3">
        <f>'[1]öff Finanzen 2024'!U73</f>
        <v>108.01934137112215</v>
      </c>
      <c r="U17" s="3">
        <f>'[1]öff Finanzen 2024'!V73</f>
        <v>98.27680859511328</v>
      </c>
      <c r="V17" s="9" t="str">
        <f>'[1]öff Finanzen 2024'!W73</f>
        <v>.</v>
      </c>
      <c r="X17" s="18" t="str">
        <f>HLOOKUP(Y17,$L17:$U140,ROW(L$126)-ROW(X17)+1,0)</f>
        <v>NI</v>
      </c>
      <c r="Y17" s="19">
        <f t="shared" si="4"/>
        <v>90.981629124148725</v>
      </c>
      <c r="Z17" s="18" t="str">
        <f>HLOOKUP(AA17,$L17:$U140,ROW(N$126)-ROW(Z17)+1,0)</f>
        <v>HH</v>
      </c>
      <c r="AA17" s="19">
        <f t="shared" si="5"/>
        <v>253.93593185394332</v>
      </c>
    </row>
    <row r="18" spans="1:27" x14ac:dyDescent="0.35">
      <c r="A18" t="str">
        <f>'[1]öff Finanzen 2024'!B74</f>
        <v>Kommunen</v>
      </c>
      <c r="B18" s="3">
        <f>'[1]öff Finanzen 2024'!C74</f>
        <v>98.501807578010983</v>
      </c>
      <c r="C18" s="3">
        <f>'[1]öff Finanzen 2024'!D74</f>
        <v>99.975755285681871</v>
      </c>
      <c r="D18" s="3">
        <f>'[1]öff Finanzen 2024'!E74</f>
        <v>95.339733780740261</v>
      </c>
      <c r="E18" s="3">
        <f>'[1]öff Finanzen 2024'!F74</f>
        <v>84.12009611695035</v>
      </c>
      <c r="F18" s="3">
        <f>'[1]öff Finanzen 2024'!G74</f>
        <v>82.180289833525094</v>
      </c>
      <c r="G18" s="9" t="str">
        <f>'[1]öff Finanzen 2024'!H74</f>
        <v>.</v>
      </c>
      <c r="H18" s="17" t="str">
        <f>'[1]öff Finanzen 2024'!I74</f>
        <v>.</v>
      </c>
      <c r="I18" s="3">
        <f>'[1]öff Finanzen 2024'!J74</f>
        <v>92.414083669159226</v>
      </c>
      <c r="J18" s="9" t="str">
        <f>'[1]öff Finanzen 2024'!K74</f>
        <v>.</v>
      </c>
      <c r="K18" s="3">
        <f>'[1]öff Finanzen 2024'!L74</f>
        <v>100</v>
      </c>
      <c r="L18" s="3">
        <f>'[1]öff Finanzen 2024'!M74</f>
        <v>106.87762064708596</v>
      </c>
      <c r="M18" s="3">
        <f>'[1]öff Finanzen 2024'!N74</f>
        <v>96.143686189122761</v>
      </c>
      <c r="N18" s="9" t="str">
        <f>'[1]öff Finanzen 2024'!O74</f>
        <v>.</v>
      </c>
      <c r="O18" s="9" t="str">
        <f>'[1]öff Finanzen 2024'!P74</f>
        <v>.</v>
      </c>
      <c r="P18" s="3">
        <f>'[1]öff Finanzen 2024'!Q74</f>
        <v>110.8764597749968</v>
      </c>
      <c r="Q18" s="3">
        <f>'[1]öff Finanzen 2024'!R74</f>
        <v>97.056884466061575</v>
      </c>
      <c r="R18" s="3">
        <f>'[1]öff Finanzen 2024'!S74</f>
        <v>114.1197314926707</v>
      </c>
      <c r="S18" s="3">
        <f>'[1]öff Finanzen 2024'!T74</f>
        <v>89.060566571187678</v>
      </c>
      <c r="T18" s="3">
        <f>'[1]öff Finanzen 2024'!U74</f>
        <v>76.051089070001908</v>
      </c>
      <c r="U18" s="3">
        <f>'[1]öff Finanzen 2024'!V74</f>
        <v>99.985937038714596</v>
      </c>
      <c r="V18" s="9" t="str">
        <f>'[1]öff Finanzen 2024'!W74</f>
        <v>.</v>
      </c>
      <c r="X18" s="18" t="str">
        <f>HLOOKUP(Y18,$L18:$U141,ROW(L$126)-ROW(X18)+1,0)</f>
        <v>SL</v>
      </c>
      <c r="Y18" s="19">
        <f t="shared" si="4"/>
        <v>76.051089070001908</v>
      </c>
      <c r="Z18" s="18" t="str">
        <f>HLOOKUP(AA18,$L18:$U141,ROW(N$126)-ROW(Z18)+1,0)</f>
        <v>NW</v>
      </c>
      <c r="AA18" s="19">
        <f t="shared" si="5"/>
        <v>114.1197314926707</v>
      </c>
    </row>
    <row r="19" spans="1:27" x14ac:dyDescent="0.35">
      <c r="A19" s="4" t="str">
        <f>'[1]öff Finanzen 2024'!A75</f>
        <v>bereinigte Ausgaben laufende Rechnung</v>
      </c>
      <c r="B19" s="3"/>
      <c r="C19" s="3"/>
      <c r="D19" s="3"/>
      <c r="E19" s="3"/>
      <c r="F19" s="3"/>
      <c r="G19" s="9"/>
      <c r="H19" s="14"/>
      <c r="I19" s="3"/>
      <c r="J19" s="3"/>
      <c r="K19" s="3"/>
      <c r="L19" s="3"/>
      <c r="M19" s="3"/>
      <c r="N19" s="9"/>
      <c r="O19" s="9"/>
      <c r="P19" s="3"/>
      <c r="Q19" s="3"/>
      <c r="R19" s="3"/>
      <c r="S19" s="3"/>
      <c r="T19" s="3"/>
      <c r="U19" s="3"/>
      <c r="V19" s="3"/>
    </row>
    <row r="20" spans="1:27" x14ac:dyDescent="0.35">
      <c r="A20" t="str">
        <f>'[1]öff Finanzen 2024'!B75</f>
        <v>zusammen</v>
      </c>
      <c r="B20" s="3">
        <f>'[1]öff Finanzen 2024'!C75</f>
        <v>99.375922637382814</v>
      </c>
      <c r="C20" s="3">
        <f>'[1]öff Finanzen 2024'!D75</f>
        <v>99.239411458321257</v>
      </c>
      <c r="D20" s="3">
        <f>'[1]öff Finanzen 2024'!E75</f>
        <v>89.840265552838957</v>
      </c>
      <c r="E20" s="3">
        <f>'[1]öff Finanzen 2024'!F75</f>
        <v>96.18995408142932</v>
      </c>
      <c r="F20" s="3">
        <f>'[1]öff Finanzen 2024'!G75</f>
        <v>86.135458465562891</v>
      </c>
      <c r="G20" s="9">
        <f>'[1]öff Finanzen 2024'!H75</f>
        <v>128.233252310701</v>
      </c>
      <c r="H20" s="14">
        <f>'[1]öff Finanzen 2024'!I75</f>
        <v>101.39266276269629</v>
      </c>
      <c r="I20" s="3">
        <f>'[1]öff Finanzen 2024'!J75</f>
        <v>93.458124656542793</v>
      </c>
      <c r="J20" s="3">
        <f>'[1]öff Finanzen 2024'!K75</f>
        <v>101.4590729148531</v>
      </c>
      <c r="K20" s="3">
        <f>'[1]öff Finanzen 2024'!L75</f>
        <v>100</v>
      </c>
      <c r="L20" s="3">
        <f>'[1]öff Finanzen 2024'!M75</f>
        <v>89.968863229875069</v>
      </c>
      <c r="M20" s="3">
        <f>'[1]öff Finanzen 2024'!N75</f>
        <v>90.854144057760763</v>
      </c>
      <c r="N20" s="9">
        <f>'[1]öff Finanzen 2024'!O75</f>
        <v>139.84629060045734</v>
      </c>
      <c r="O20" s="9">
        <f>'[1]öff Finanzen 2024'!P75</f>
        <v>167.58517349872011</v>
      </c>
      <c r="P20" s="3">
        <f>'[1]öff Finanzen 2024'!Q75</f>
        <v>109.94696164878629</v>
      </c>
      <c r="Q20" s="3">
        <f>'[1]öff Finanzen 2024'!R75</f>
        <v>94.683870940501109</v>
      </c>
      <c r="R20" s="3">
        <f>'[1]öff Finanzen 2024'!S75</f>
        <v>106.28921119245263</v>
      </c>
      <c r="S20" s="3">
        <f>'[1]öff Finanzen 2024'!T75</f>
        <v>89.879772694864911</v>
      </c>
      <c r="T20" s="3">
        <f>'[1]öff Finanzen 2024'!U75</f>
        <v>95.929654022716988</v>
      </c>
      <c r="U20" s="3">
        <f>'[1]öff Finanzen 2024'!V75</f>
        <v>97.530278814958535</v>
      </c>
      <c r="V20" s="3">
        <f>'[1]öff Finanzen 2024'!W75</f>
        <v>100.07751329683119</v>
      </c>
      <c r="X20" s="18" t="str">
        <f>HLOOKUP(Y20,$L20:$U143,ROW(L$126)-ROW(X20)+1,0)</f>
        <v>RP</v>
      </c>
      <c r="Y20" s="19">
        <f t="shared" ref="Y20:Y22" si="6">MIN(L20:U20)</f>
        <v>89.879772694864911</v>
      </c>
      <c r="Z20" s="18" t="str">
        <f>HLOOKUP(AA20,$L20:$U143,ROW(N$126)-ROW(Z20)+1,0)</f>
        <v>HH</v>
      </c>
      <c r="AA20" s="19">
        <f t="shared" ref="AA20:AA22" si="7">MAX(L20:U20)</f>
        <v>167.58517349872011</v>
      </c>
    </row>
    <row r="21" spans="1:27" x14ac:dyDescent="0.35">
      <c r="A21" t="str">
        <f>'[1]öff Finanzen 2024'!B76</f>
        <v>Länder</v>
      </c>
      <c r="B21" s="3">
        <f>'[1]öff Finanzen 2024'!C76</f>
        <v>109.65479877946302</v>
      </c>
      <c r="C21" s="3">
        <f>'[1]öff Finanzen 2024'!D76</f>
        <v>111.84690086786391</v>
      </c>
      <c r="D21" s="3">
        <f>'[1]öff Finanzen 2024'!E76</f>
        <v>92.288529195411073</v>
      </c>
      <c r="E21" s="3">
        <f>'[1]öff Finanzen 2024'!F76</f>
        <v>103.60185874076409</v>
      </c>
      <c r="F21" s="3">
        <f>'[1]öff Finanzen 2024'!G76</f>
        <v>97.333981523091424</v>
      </c>
      <c r="G21" s="9">
        <f>'[1]öff Finanzen 2024'!H76</f>
        <v>187.45494957085137</v>
      </c>
      <c r="H21" s="14" t="str">
        <f>'[1]öff Finanzen 2024'!I76</f>
        <v>.</v>
      </c>
      <c r="I21" s="3">
        <f>'[1]öff Finanzen 2024'!J76</f>
        <v>101.14354470784508</v>
      </c>
      <c r="J21" s="3" t="str">
        <f>'[1]öff Finanzen 2024'!K76</f>
        <v>.</v>
      </c>
      <c r="K21" s="3">
        <f>'[1]öff Finanzen 2024'!L76</f>
        <v>100</v>
      </c>
      <c r="L21" s="3">
        <f>'[1]öff Finanzen 2024'!M76</f>
        <v>95.237462496949277</v>
      </c>
      <c r="M21" s="3">
        <f>'[1]öff Finanzen 2024'!N76</f>
        <v>86.913945553596776</v>
      </c>
      <c r="N21" s="9">
        <f>'[1]öff Finanzen 2024'!O76</f>
        <v>204.43015746034425</v>
      </c>
      <c r="O21" s="9">
        <f>'[1]öff Finanzen 2024'!P76</f>
        <v>244.97942175843752</v>
      </c>
      <c r="P21" s="3">
        <f>'[1]öff Finanzen 2024'!Q76</f>
        <v>103.80315361733676</v>
      </c>
      <c r="Q21" s="3">
        <f>'[1]öff Finanzen 2024'!R76</f>
        <v>94.740105901093116</v>
      </c>
      <c r="R21" s="3">
        <f>'[1]öff Finanzen 2024'!S76</f>
        <v>94.730134326107887</v>
      </c>
      <c r="S21" s="3">
        <f>'[1]öff Finanzen 2024'!T76</f>
        <v>97.64957868588418</v>
      </c>
      <c r="T21" s="3">
        <f>'[1]öff Finanzen 2024'!U76</f>
        <v>105.35036011492618</v>
      </c>
      <c r="U21" s="3">
        <f>'[1]öff Finanzen 2024'!V76</f>
        <v>100.41181589775555</v>
      </c>
      <c r="V21" s="9" t="str">
        <f>'[1]öff Finanzen 2024'!W76</f>
        <v>.</v>
      </c>
      <c r="X21" s="18" t="str">
        <f>HLOOKUP(Y21,$L21:$U144,ROW(L$126)-ROW(X21)+1,0)</f>
        <v>BY</v>
      </c>
      <c r="Y21" s="19">
        <f t="shared" si="6"/>
        <v>86.913945553596776</v>
      </c>
      <c r="Z21" s="18" t="str">
        <f>HLOOKUP(AA21,$L21:$U144,ROW(N$126)-ROW(Z21)+1,0)</f>
        <v>HH</v>
      </c>
      <c r="AA21" s="19">
        <f t="shared" si="7"/>
        <v>244.97942175843752</v>
      </c>
    </row>
    <row r="22" spans="1:27" x14ac:dyDescent="0.35">
      <c r="A22" t="str">
        <f>'[1]öff Finanzen 2024'!B77</f>
        <v>Kommunen</v>
      </c>
      <c r="B22" s="3">
        <f>'[1]öff Finanzen 2024'!C77</f>
        <v>99.676237304004346</v>
      </c>
      <c r="C22" s="3">
        <f>'[1]öff Finanzen 2024'!D77</f>
        <v>95.042772579985723</v>
      </c>
      <c r="D22" s="3">
        <f>'[1]öff Finanzen 2024'!E77</f>
        <v>95.302951325282166</v>
      </c>
      <c r="E22" s="3">
        <f>'[1]öff Finanzen 2024'!F77</f>
        <v>88.117265845378427</v>
      </c>
      <c r="F22" s="3">
        <f>'[1]öff Finanzen 2024'!G77</f>
        <v>83.048314276919896</v>
      </c>
      <c r="G22" s="9" t="str">
        <f>'[1]öff Finanzen 2024'!H77</f>
        <v>.</v>
      </c>
      <c r="H22" s="14" t="str">
        <f>'[1]öff Finanzen 2024'!I77</f>
        <v>.</v>
      </c>
      <c r="I22" s="3">
        <f>'[1]öff Finanzen 2024'!J77</f>
        <v>92.853642677804132</v>
      </c>
      <c r="J22" s="3" t="str">
        <f>'[1]öff Finanzen 2024'!K77</f>
        <v>.</v>
      </c>
      <c r="K22" s="3">
        <f>'[1]öff Finanzen 2024'!L77</f>
        <v>100</v>
      </c>
      <c r="L22" s="3">
        <f>'[1]öff Finanzen 2024'!M77</f>
        <v>106.69251831265373</v>
      </c>
      <c r="M22" s="3">
        <f>'[1]öff Finanzen 2024'!N77</f>
        <v>88.122560702566062</v>
      </c>
      <c r="N22" s="9" t="str">
        <f>'[1]öff Finanzen 2024'!O77</f>
        <v>.</v>
      </c>
      <c r="O22" s="9" t="str">
        <f>'[1]öff Finanzen 2024'!P77</f>
        <v>.</v>
      </c>
      <c r="P22" s="3">
        <f>'[1]öff Finanzen 2024'!Q77</f>
        <v>112.71261522116698</v>
      </c>
      <c r="Q22" s="3">
        <f>'[1]öff Finanzen 2024'!R77</f>
        <v>98.073615700757315</v>
      </c>
      <c r="R22" s="3">
        <f>'[1]öff Finanzen 2024'!S77</f>
        <v>118.41335611993189</v>
      </c>
      <c r="S22" s="3">
        <f>'[1]öff Finanzen 2024'!T77</f>
        <v>91.150964452593158</v>
      </c>
      <c r="T22" s="3">
        <f>'[1]öff Finanzen 2024'!U77</f>
        <v>77.645142936023575</v>
      </c>
      <c r="U22" s="3">
        <f>'[1]öff Finanzen 2024'!V77</f>
        <v>100.24320447167365</v>
      </c>
      <c r="V22" s="9" t="str">
        <f>'[1]öff Finanzen 2024'!W77</f>
        <v>.</v>
      </c>
      <c r="X22" s="18" t="str">
        <f>HLOOKUP(Y22,$L22:$U145,ROW(L$126)-ROW(X22)+1,0)</f>
        <v>SL</v>
      </c>
      <c r="Y22" s="19">
        <f t="shared" si="6"/>
        <v>77.645142936023575</v>
      </c>
      <c r="Z22" s="18" t="str">
        <f>HLOOKUP(AA22,$L22:$U145,ROW(N$126)-ROW(Z22)+1,0)</f>
        <v>NW</v>
      </c>
      <c r="AA22" s="19">
        <f t="shared" si="7"/>
        <v>118.41335611993189</v>
      </c>
    </row>
    <row r="23" spans="1:27" x14ac:dyDescent="0.35">
      <c r="A23" s="4" t="str">
        <f>'[1]öff Finanzen 2024'!A78</f>
        <v xml:space="preserve">Personalausgaben </v>
      </c>
      <c r="B23" s="3"/>
      <c r="C23" s="3"/>
      <c r="D23" s="3"/>
      <c r="E23" s="3"/>
      <c r="F23" s="3"/>
      <c r="G23" s="9"/>
      <c r="H23" s="14"/>
      <c r="I23" s="3"/>
      <c r="J23" s="3"/>
      <c r="K23" s="3"/>
      <c r="L23" s="3"/>
      <c r="M23" s="3"/>
      <c r="N23" s="9"/>
      <c r="O23" s="9"/>
      <c r="P23" s="3"/>
      <c r="Q23" s="3"/>
      <c r="R23" s="3"/>
      <c r="S23" s="3"/>
      <c r="T23" s="3"/>
      <c r="U23" s="3"/>
      <c r="V23" s="3"/>
    </row>
    <row r="24" spans="1:27" x14ac:dyDescent="0.35">
      <c r="A24" t="str">
        <f>'[1]öff Finanzen 2024'!B78</f>
        <v>zusammen</v>
      </c>
      <c r="B24" s="3">
        <f>'[1]öff Finanzen 2024'!C78</f>
        <v>93.597399963486268</v>
      </c>
      <c r="C24" s="3">
        <f>'[1]öff Finanzen 2024'!D78</f>
        <v>87.234035724266306</v>
      </c>
      <c r="D24" s="3">
        <f>'[1]öff Finanzen 2024'!E78</f>
        <v>91.695732256937475</v>
      </c>
      <c r="E24" s="3">
        <f>'[1]öff Finanzen 2024'!F78</f>
        <v>87.613215797413986</v>
      </c>
      <c r="F24" s="3">
        <f>'[1]öff Finanzen 2024'!G78</f>
        <v>89.013536631168321</v>
      </c>
      <c r="G24" s="9">
        <f>'[1]öff Finanzen 2024'!H78</f>
        <v>114.00856692156842</v>
      </c>
      <c r="H24" s="14">
        <f>'[1]öff Finanzen 2024'!I78</f>
        <v>95.758260150368272</v>
      </c>
      <c r="I24" s="3">
        <f>'[1]öff Finanzen 2024'!J78</f>
        <v>90.363156802653478</v>
      </c>
      <c r="J24" s="3">
        <f>'[1]öff Finanzen 2024'!K78</f>
        <v>100.72395203876037</v>
      </c>
      <c r="K24" s="3">
        <f>'[1]öff Finanzen 2024'!L78</f>
        <v>100</v>
      </c>
      <c r="L24" s="3">
        <f>'[1]öff Finanzen 2024'!M78</f>
        <v>102.64930979399267</v>
      </c>
      <c r="M24" s="3">
        <f>'[1]öff Finanzen 2024'!N78</f>
        <v>94.438779102793333</v>
      </c>
      <c r="N24" s="9">
        <f>'[1]öff Finanzen 2024'!O78</f>
        <v>125.52954745708622</v>
      </c>
      <c r="O24" s="9">
        <f>'[1]öff Finanzen 2024'!P78</f>
        <v>132.76789090265854</v>
      </c>
      <c r="P24" s="3">
        <f>'[1]öff Finanzen 2024'!Q78</f>
        <v>109.16097637497144</v>
      </c>
      <c r="Q24" s="3">
        <f>'[1]öff Finanzen 2024'!R78</f>
        <v>96.577897789394356</v>
      </c>
      <c r="R24" s="3">
        <f>'[1]öff Finanzen 2024'!S78</f>
        <v>98.985956080673404</v>
      </c>
      <c r="S24" s="3">
        <f>'[1]öff Finanzen 2024'!T78</f>
        <v>95.507844308110606</v>
      </c>
      <c r="T24" s="3">
        <f>'[1]öff Finanzen 2024'!U78</f>
        <v>97.847647212553824</v>
      </c>
      <c r="U24" s="3">
        <f>'[1]öff Finanzen 2024'!V78</f>
        <v>91.140004738414731</v>
      </c>
      <c r="V24" s="3">
        <f>'[1]öff Finanzen 2024'!W78</f>
        <v>99.1821874199902</v>
      </c>
      <c r="X24" s="18" t="str">
        <f>HLOOKUP(Y24,$L24:$U147,ROW(L$126)-ROW(X24)+1,0)</f>
        <v>SH</v>
      </c>
      <c r="Y24" s="19">
        <f t="shared" ref="Y24:Y26" si="8">MIN(L24:U24)</f>
        <v>91.140004738414731</v>
      </c>
      <c r="Z24" s="18" t="str">
        <f>HLOOKUP(AA24,$L24:$U147,ROW(N$126)-ROW(Z24)+1,0)</f>
        <v>HH</v>
      </c>
      <c r="AA24" s="19">
        <f t="shared" ref="AA24:AA26" si="9">MAX(L24:U24)</f>
        <v>132.76789090265854</v>
      </c>
    </row>
    <row r="25" spans="1:27" x14ac:dyDescent="0.35">
      <c r="A25" t="str">
        <f>'[1]öff Finanzen 2024'!B79</f>
        <v>Länder</v>
      </c>
      <c r="B25" s="3">
        <f>'[1]öff Finanzen 2024'!C79</f>
        <v>85.182937165487076</v>
      </c>
      <c r="C25" s="3">
        <f>'[1]öff Finanzen 2024'!D79</f>
        <v>85.439468626859352</v>
      </c>
      <c r="D25" s="3">
        <f>'[1]öff Finanzen 2024'!E79</f>
        <v>84.382221059448298</v>
      </c>
      <c r="E25" s="3">
        <f>'[1]öff Finanzen 2024'!F79</f>
        <v>76.52179452005582</v>
      </c>
      <c r="F25" s="3">
        <f>'[1]öff Finanzen 2024'!G79</f>
        <v>86.396368892700622</v>
      </c>
      <c r="G25" s="9">
        <f>'[1]öff Finanzen 2024'!H79</f>
        <v>177.8756694175064</v>
      </c>
      <c r="H25" s="14" t="str">
        <f>'[1]öff Finanzen 2024'!I79</f>
        <v>.</v>
      </c>
      <c r="I25" s="3">
        <f>'[1]öff Finanzen 2024'!J79</f>
        <v>83.668918896801728</v>
      </c>
      <c r="J25" s="3" t="str">
        <f>'[1]öff Finanzen 2024'!K79</f>
        <v>.</v>
      </c>
      <c r="K25" s="3">
        <f>'[1]öff Finanzen 2024'!L79</f>
        <v>100</v>
      </c>
      <c r="L25" s="3">
        <f>'[1]öff Finanzen 2024'!M79</f>
        <v>93.996954736560753</v>
      </c>
      <c r="M25" s="3">
        <f>'[1]öff Finanzen 2024'!N79</f>
        <v>94.114037237683519</v>
      </c>
      <c r="N25" s="9">
        <f>'[1]öff Finanzen 2024'!O79</f>
        <v>195.85065305633321</v>
      </c>
      <c r="O25" s="9">
        <f>'[1]öff Finanzen 2024'!P79</f>
        <v>207.14388496530671</v>
      </c>
      <c r="P25" s="3">
        <f>'[1]öff Finanzen 2024'!Q79</f>
        <v>108.56365157540053</v>
      </c>
      <c r="Q25" s="3">
        <f>'[1]öff Finanzen 2024'!R79</f>
        <v>97.801117009794922</v>
      </c>
      <c r="R25" s="3">
        <f>'[1]öff Finanzen 2024'!S79</f>
        <v>93.002375809220439</v>
      </c>
      <c r="S25" s="3">
        <f>'[1]öff Finanzen 2024'!T79</f>
        <v>97.359853288819849</v>
      </c>
      <c r="T25" s="3">
        <f>'[1]öff Finanzen 2024'!U79</f>
        <v>101.17615015606989</v>
      </c>
      <c r="U25" s="3">
        <f>'[1]öff Finanzen 2024'!V79</f>
        <v>92.734811823906512</v>
      </c>
      <c r="V25" s="9" t="str">
        <f>'[1]öff Finanzen 2024'!W79</f>
        <v>.</v>
      </c>
      <c r="X25" s="18" t="str">
        <f>HLOOKUP(Y25,$L25:$U148,ROW(L$126)-ROW(X25)+1,0)</f>
        <v>SH</v>
      </c>
      <c r="Y25" s="19">
        <f t="shared" si="8"/>
        <v>92.734811823906512</v>
      </c>
      <c r="Z25" s="18" t="str">
        <f>HLOOKUP(AA25,$L25:$U148,ROW(N$126)-ROW(Z25)+1,0)</f>
        <v>HH</v>
      </c>
      <c r="AA25" s="19">
        <f t="shared" si="9"/>
        <v>207.14388496530671</v>
      </c>
    </row>
    <row r="26" spans="1:27" x14ac:dyDescent="0.35">
      <c r="A26" t="str">
        <f>'[1]öff Finanzen 2024'!B80</f>
        <v>Kommunen</v>
      </c>
      <c r="B26" s="3">
        <f>'[1]öff Finanzen 2024'!C80</f>
        <v>108.61797875169346</v>
      </c>
      <c r="C26" s="3">
        <f>'[1]öff Finanzen 2024'!D80</f>
        <v>90.437500654164765</v>
      </c>
      <c r="D26" s="3">
        <f>'[1]öff Finanzen 2024'!E80</f>
        <v>104.75101264708225</v>
      </c>
      <c r="E26" s="3">
        <f>'[1]öff Finanzen 2024'!F80</f>
        <v>107.41240811297929</v>
      </c>
      <c r="F26" s="3">
        <f>'[1]öff Finanzen 2024'!G80</f>
        <v>93.685418266553995</v>
      </c>
      <c r="G26" s="9" t="str">
        <f>'[1]öff Finanzen 2024'!H80</f>
        <v>.</v>
      </c>
      <c r="H26" s="14" t="str">
        <f>'[1]öff Finanzen 2024'!I80</f>
        <v>.</v>
      </c>
      <c r="I26" s="3">
        <f>'[1]öff Finanzen 2024'!J80</f>
        <v>102.31297823578862</v>
      </c>
      <c r="J26" s="3" t="str">
        <f>'[1]öff Finanzen 2024'!K80</f>
        <v>.</v>
      </c>
      <c r="K26" s="3">
        <f>'[1]öff Finanzen 2024'!L80</f>
        <v>100</v>
      </c>
      <c r="L26" s="3">
        <f>'[1]öff Finanzen 2024'!M80</f>
        <v>118.0945478280359</v>
      </c>
      <c r="M26" s="3">
        <f>'[1]öff Finanzen 2024'!N80</f>
        <v>95.018472766882212</v>
      </c>
      <c r="N26" s="9" t="str">
        <f>'[1]öff Finanzen 2024'!O80</f>
        <v>.</v>
      </c>
      <c r="O26" s="9" t="str">
        <f>'[1]öff Finanzen 2024'!P80</f>
        <v>.</v>
      </c>
      <c r="P26" s="3">
        <f>'[1]öff Finanzen 2024'!Q80</f>
        <v>110.22725528421307</v>
      </c>
      <c r="Q26" s="3">
        <f>'[1]öff Finanzen 2024'!R80</f>
        <v>94.394340607390376</v>
      </c>
      <c r="R26" s="3">
        <f>'[1]öff Finanzen 2024'!S80</f>
        <v>109.6671892218185</v>
      </c>
      <c r="S26" s="3">
        <f>'[1]öff Finanzen 2024'!T80</f>
        <v>92.201840409938413</v>
      </c>
      <c r="T26" s="3">
        <f>'[1]öff Finanzen 2024'!U80</f>
        <v>91.905967760153047</v>
      </c>
      <c r="U26" s="3">
        <f>'[1]öff Finanzen 2024'!V80</f>
        <v>88.293129536195437</v>
      </c>
      <c r="V26" s="9" t="str">
        <f>'[1]öff Finanzen 2024'!W80</f>
        <v>.</v>
      </c>
      <c r="X26" s="18" t="str">
        <f>HLOOKUP(Y26,$L26:$U149,ROW(L$126)-ROW(X26)+1,0)</f>
        <v>SH</v>
      </c>
      <c r="Y26" s="19">
        <f t="shared" si="8"/>
        <v>88.293129536195437</v>
      </c>
      <c r="Z26" s="18" t="str">
        <f>HLOOKUP(AA26,$L26:$U149,ROW(N$126)-ROW(Z26)+1,0)</f>
        <v>BW</v>
      </c>
      <c r="AA26" s="19">
        <f t="shared" si="9"/>
        <v>118.0945478280359</v>
      </c>
    </row>
    <row r="27" spans="1:27" x14ac:dyDescent="0.35">
      <c r="A27" s="4" t="str">
        <f>'[1]öff Finanzen 2024'!A81&amp;" (Investitionen)"</f>
        <v>bereinigte Ausgaben Kapitalrechnung (Investitionen)</v>
      </c>
      <c r="B27" s="3"/>
      <c r="C27" s="3"/>
      <c r="D27" s="3"/>
      <c r="E27" s="3"/>
      <c r="F27" s="3"/>
      <c r="G27" s="9"/>
      <c r="H27" s="14"/>
      <c r="I27" s="3"/>
      <c r="J27" s="3"/>
      <c r="K27" s="3"/>
      <c r="L27" s="3"/>
      <c r="M27" s="3"/>
      <c r="N27" s="9"/>
      <c r="O27" s="9"/>
      <c r="P27" s="3"/>
      <c r="Q27" s="3"/>
      <c r="R27" s="3"/>
      <c r="S27" s="3"/>
      <c r="T27" s="3"/>
      <c r="U27" s="3"/>
      <c r="V27" s="3"/>
    </row>
    <row r="28" spans="1:27" x14ac:dyDescent="0.35">
      <c r="A28" t="str">
        <f>'[1]öff Finanzen 2024'!B81</f>
        <v>zusammen</v>
      </c>
      <c r="B28" s="3">
        <f>'[1]öff Finanzen 2024'!C81</f>
        <v>99.36528229913219</v>
      </c>
      <c r="C28" s="3">
        <f>'[1]öff Finanzen 2024'!D81</f>
        <v>121.61048910891073</v>
      </c>
      <c r="D28" s="3">
        <f>'[1]öff Finanzen 2024'!E81</f>
        <v>102.90156209067138</v>
      </c>
      <c r="E28" s="3">
        <f>'[1]öff Finanzen 2024'!F81</f>
        <v>86.594261212089265</v>
      </c>
      <c r="F28" s="3">
        <f>'[1]öff Finanzen 2024'!G81</f>
        <v>82.036691048223688</v>
      </c>
      <c r="G28" s="9">
        <f>'[1]öff Finanzen 2024'!H81</f>
        <v>153.05265086621694</v>
      </c>
      <c r="H28" s="14">
        <f>'[1]öff Finanzen 2024'!I81</f>
        <v>110.715604990304</v>
      </c>
      <c r="I28" s="3">
        <f>'[1]öff Finanzen 2024'!J81</f>
        <v>98.200048906724163</v>
      </c>
      <c r="J28" s="3">
        <f>'[1]öff Finanzen 2024'!K81</f>
        <v>102.74172047514043</v>
      </c>
      <c r="K28" s="3">
        <f>'[1]öff Finanzen 2024'!L81</f>
        <v>100</v>
      </c>
      <c r="L28" s="3">
        <f>'[1]öff Finanzen 2024'!M81</f>
        <v>103.45411819230388</v>
      </c>
      <c r="M28" s="3">
        <f>'[1]öff Finanzen 2024'!N81</f>
        <v>125.39013891911527</v>
      </c>
      <c r="N28" s="9">
        <f>'[1]öff Finanzen 2024'!O81</f>
        <v>203.56732036746919</v>
      </c>
      <c r="O28" s="9">
        <f>'[1]öff Finanzen 2024'!P81</f>
        <v>183.02526278973221</v>
      </c>
      <c r="P28" s="3">
        <f>'[1]öff Finanzen 2024'!Q81</f>
        <v>118.92821516154164</v>
      </c>
      <c r="Q28" s="3">
        <f>'[1]öff Finanzen 2024'!R81</f>
        <v>80.281496823740028</v>
      </c>
      <c r="R28" s="3">
        <f>'[1]öff Finanzen 2024'!S81</f>
        <v>78.883035003753349</v>
      </c>
      <c r="S28" s="3">
        <f>'[1]öff Finanzen 2024'!T81</f>
        <v>61.442736208628077</v>
      </c>
      <c r="T28" s="3">
        <f>'[1]öff Finanzen 2024'!U81</f>
        <v>101.7149341090241</v>
      </c>
      <c r="U28" s="3">
        <f>'[1]öff Finanzen 2024'!V81</f>
        <v>91.817013135654435</v>
      </c>
      <c r="V28" s="3">
        <f>'[1]öff Finanzen 2024'!W81</f>
        <v>102.05549606695672</v>
      </c>
      <c r="X28" s="18" t="str">
        <f>HLOOKUP(Y28,$L28:$U151,ROW(L$126)-ROW(X28)+1,0)</f>
        <v>RP</v>
      </c>
      <c r="Y28" s="19">
        <f t="shared" ref="Y28:Y30" si="10">MIN(L28:U28)</f>
        <v>61.442736208628077</v>
      </c>
      <c r="Z28" s="18" t="str">
        <f>HLOOKUP(AA28,$L28:$U151,ROW(N$126)-ROW(Z28)+1,0)</f>
        <v>HB</v>
      </c>
      <c r="AA28" s="19">
        <f t="shared" ref="AA28:AA30" si="11">MAX(L28:U28)</f>
        <v>203.56732036746919</v>
      </c>
    </row>
    <row r="29" spans="1:27" x14ac:dyDescent="0.35">
      <c r="A29" t="str">
        <f>'[1]öff Finanzen 2024'!B82</f>
        <v>Länder</v>
      </c>
      <c r="B29" s="3">
        <f>'[1]öff Finanzen 2024'!C82</f>
        <v>114.48526149025946</v>
      </c>
      <c r="C29" s="3">
        <f>'[1]öff Finanzen 2024'!D82</f>
        <v>144.00639779604495</v>
      </c>
      <c r="D29" s="3">
        <f>'[1]öff Finanzen 2024'!E82</f>
        <v>127.62096511618013</v>
      </c>
      <c r="E29" s="3">
        <f>'[1]öff Finanzen 2024'!F82</f>
        <v>118.28017447334641</v>
      </c>
      <c r="F29" s="3">
        <f>'[1]öff Finanzen 2024'!G82</f>
        <v>109.03128504919697</v>
      </c>
      <c r="G29" s="9">
        <f>'[1]öff Finanzen 2024'!H82</f>
        <v>264.11265774486674</v>
      </c>
      <c r="H29" s="14" t="str">
        <f>'[1]öff Finanzen 2024'!I82</f>
        <v>.</v>
      </c>
      <c r="I29" s="3">
        <f>'[1]öff Finanzen 2024'!J82</f>
        <v>122.23632127191952</v>
      </c>
      <c r="J29" s="3" t="str">
        <f>'[1]öff Finanzen 2024'!K82</f>
        <v>.</v>
      </c>
      <c r="K29" s="3">
        <f>'[1]öff Finanzen 2024'!L82</f>
        <v>100</v>
      </c>
      <c r="L29" s="3">
        <f>'[1]öff Finanzen 2024'!M82</f>
        <v>89.351538004673969</v>
      </c>
      <c r="M29" s="3">
        <f>'[1]öff Finanzen 2024'!N82</f>
        <v>120.2521278352354</v>
      </c>
      <c r="N29" s="9">
        <f>'[1]öff Finanzen 2024'!O82</f>
        <v>351.26051092455617</v>
      </c>
      <c r="O29" s="9">
        <f>'[1]öff Finanzen 2024'!P82</f>
        <v>315.8303764246478</v>
      </c>
      <c r="P29" s="3">
        <f>'[1]öff Finanzen 2024'!Q82</f>
        <v>124.09761100312605</v>
      </c>
      <c r="Q29" s="3">
        <f>'[1]öff Finanzen 2024'!R82</f>
        <v>65.008473278816197</v>
      </c>
      <c r="R29" s="3">
        <f>'[1]öff Finanzen 2024'!S82</f>
        <v>78.495926404401644</v>
      </c>
      <c r="S29" s="3">
        <f>'[1]öff Finanzen 2024'!T82</f>
        <v>54.677602012898276</v>
      </c>
      <c r="T29" s="3">
        <f>'[1]öff Finanzen 2024'!U82</f>
        <v>126.46347984250774</v>
      </c>
      <c r="U29" s="3">
        <f>'[1]öff Finanzen 2024'!V82</f>
        <v>83.522725839403506</v>
      </c>
      <c r="V29" s="9" t="str">
        <f>'[1]öff Finanzen 2024'!W82</f>
        <v>.</v>
      </c>
      <c r="X29" s="18" t="str">
        <f>HLOOKUP(Y29,$L29:$U152,ROW(L$126)-ROW(X29)+1,0)</f>
        <v>RP</v>
      </c>
      <c r="Y29" s="19">
        <f t="shared" si="10"/>
        <v>54.677602012898276</v>
      </c>
      <c r="Z29" s="18" t="str">
        <f>HLOOKUP(AA29,$L29:$U152,ROW(N$126)-ROW(Z29)+1,0)</f>
        <v>HB</v>
      </c>
      <c r="AA29" s="19">
        <f t="shared" si="11"/>
        <v>351.26051092455617</v>
      </c>
    </row>
    <row r="30" spans="1:27" x14ac:dyDescent="0.35">
      <c r="A30" t="str">
        <f>'[1]öff Finanzen 2024'!B83</f>
        <v>Kommunen</v>
      </c>
      <c r="B30" s="3">
        <f>'[1]öff Finanzen 2024'!C83</f>
        <v>91.999089538700957</v>
      </c>
      <c r="C30" s="3">
        <f>'[1]öff Finanzen 2024'!D83</f>
        <v>127.28926321039265</v>
      </c>
      <c r="D30" s="3">
        <f>'[1]öff Finanzen 2024'!E83</f>
        <v>95.54339512491768</v>
      </c>
      <c r="E30" s="3">
        <f>'[1]öff Finanzen 2024'!F83</f>
        <v>61.988105480176728</v>
      </c>
      <c r="F30" s="3">
        <f>'[1]öff Finanzen 2024'!G83</f>
        <v>77.374111922921458</v>
      </c>
      <c r="G30" s="9" t="str">
        <f>'[1]öff Finanzen 2024'!H83</f>
        <v>.</v>
      </c>
      <c r="H30" s="14" t="str">
        <f>'[1]öff Finanzen 2024'!I83</f>
        <v>.</v>
      </c>
      <c r="I30" s="3">
        <f>'[1]öff Finanzen 2024'!J83</f>
        <v>89.980282623772155</v>
      </c>
      <c r="J30" s="3" t="str">
        <f>'[1]öff Finanzen 2024'!K83</f>
        <v>.</v>
      </c>
      <c r="K30" s="3">
        <f>'[1]öff Finanzen 2024'!L83</f>
        <v>100</v>
      </c>
      <c r="L30" s="3">
        <f>'[1]öff Finanzen 2024'!M83</f>
        <v>107.90251661369057</v>
      </c>
      <c r="M30" s="3">
        <f>'[1]öff Finanzen 2024'!N83</f>
        <v>140.55597944309821</v>
      </c>
      <c r="N30" s="9" t="str">
        <f>'[1]öff Finanzen 2024'!O83</f>
        <v>.</v>
      </c>
      <c r="O30" s="9" t="str">
        <f>'[1]öff Finanzen 2024'!P83</f>
        <v>.</v>
      </c>
      <c r="P30" s="3">
        <f>'[1]öff Finanzen 2024'!Q83</f>
        <v>100.70982240323841</v>
      </c>
      <c r="Q30" s="3">
        <f>'[1]öff Finanzen 2024'!R83</f>
        <v>91.427329632209052</v>
      </c>
      <c r="R30" s="3">
        <f>'[1]öff Finanzen 2024'!S83</f>
        <v>90.3462951603249</v>
      </c>
      <c r="S30" s="3">
        <f>'[1]öff Finanzen 2024'!T83</f>
        <v>77.48621034373987</v>
      </c>
      <c r="T30" s="3">
        <f>'[1]öff Finanzen 2024'!U83</f>
        <v>67.224947666399814</v>
      </c>
      <c r="U30" s="3">
        <f>'[1]öff Finanzen 2024'!V83</f>
        <v>98.56146902653569</v>
      </c>
      <c r="V30" s="9" t="str">
        <f>'[1]öff Finanzen 2024'!W83</f>
        <v>.</v>
      </c>
      <c r="X30" s="18" t="str">
        <f>HLOOKUP(Y30,$L30:$U153,ROW(L$126)-ROW(X30)+1,0)</f>
        <v>SL</v>
      </c>
      <c r="Y30" s="19">
        <f t="shared" si="10"/>
        <v>67.224947666399814</v>
      </c>
      <c r="Z30" s="18" t="str">
        <f>HLOOKUP(AA30,$L30:$U153,ROW(N$126)-ROW(Z30)+1,0)</f>
        <v>BY</v>
      </c>
      <c r="AA30" s="19">
        <f t="shared" si="11"/>
        <v>140.55597944309821</v>
      </c>
    </row>
    <row r="31" spans="1:27" x14ac:dyDescent="0.35">
      <c r="B31" s="3"/>
      <c r="C31" s="3"/>
      <c r="D31" s="3"/>
      <c r="E31" s="3"/>
      <c r="F31" s="3"/>
      <c r="G31" s="9"/>
      <c r="H31" s="14"/>
      <c r="I31" s="3"/>
      <c r="J31" s="3"/>
      <c r="K31" s="3"/>
      <c r="L31" s="3"/>
      <c r="M31" s="3"/>
      <c r="N31" s="9"/>
      <c r="O31" s="9"/>
      <c r="P31" s="3"/>
      <c r="Q31" s="3"/>
      <c r="R31" s="3"/>
      <c r="S31" s="3"/>
      <c r="T31" s="3"/>
      <c r="U31" s="3"/>
      <c r="V31" s="3"/>
    </row>
    <row r="32" spans="1:27" x14ac:dyDescent="0.35">
      <c r="A32" s="4" t="s">
        <v>827</v>
      </c>
      <c r="B32" s="3"/>
      <c r="C32" s="3"/>
      <c r="D32" s="3"/>
      <c r="E32" s="3"/>
      <c r="F32" s="3"/>
      <c r="G32" s="9"/>
      <c r="H32" s="14"/>
      <c r="I32" s="3"/>
      <c r="J32" s="3"/>
      <c r="K32" s="3"/>
      <c r="L32" s="3"/>
      <c r="M32" s="3"/>
      <c r="N32" s="9"/>
      <c r="O32" s="9"/>
      <c r="P32" s="3"/>
      <c r="Q32" s="3"/>
      <c r="R32" s="3"/>
      <c r="S32" s="3"/>
      <c r="T32" s="3"/>
      <c r="U32" s="3"/>
      <c r="V32" s="3"/>
    </row>
    <row r="33" spans="1:27" x14ac:dyDescent="0.35">
      <c r="A33" s="4" t="str">
        <f>'[1]öff Finanzen 2024'!A85</f>
        <v>bereinigte Einnahmen insg</v>
      </c>
      <c r="B33" s="3"/>
      <c r="C33" s="3"/>
      <c r="D33" s="3"/>
      <c r="E33" s="3"/>
      <c r="F33" s="3"/>
      <c r="G33" s="9"/>
      <c r="H33" s="14"/>
      <c r="I33" s="3"/>
      <c r="J33" s="3"/>
      <c r="K33" s="3"/>
      <c r="L33" s="3"/>
      <c r="M33" s="3"/>
      <c r="N33" s="9"/>
      <c r="O33" s="9"/>
      <c r="P33" s="3"/>
      <c r="Q33" s="3"/>
      <c r="R33" s="3"/>
      <c r="S33" s="3"/>
      <c r="T33" s="3"/>
      <c r="U33" s="3"/>
      <c r="V33" s="3"/>
    </row>
    <row r="34" spans="1:27" x14ac:dyDescent="0.35">
      <c r="A34" t="str">
        <f>'[1]öff Finanzen 2024'!B85</f>
        <v>zusammen</v>
      </c>
      <c r="B34" s="3">
        <f>'[1]öff Finanzen 2024'!C85</f>
        <v>98.165708544156914</v>
      </c>
      <c r="C34" s="3">
        <f>'[1]öff Finanzen 2024'!D85</f>
        <v>104.77258744350786</v>
      </c>
      <c r="D34" s="3">
        <f>'[1]öff Finanzen 2024'!E85</f>
        <v>97.601670225983369</v>
      </c>
      <c r="E34" s="3">
        <f>'[1]öff Finanzen 2024'!F85</f>
        <v>94.387550138393124</v>
      </c>
      <c r="F34" s="3">
        <f>'[1]öff Finanzen 2024'!G85</f>
        <v>90.812547014034877</v>
      </c>
      <c r="G34" s="9">
        <f>'[1]öff Finanzen 2024'!H85</f>
        <v>123.18010414176099</v>
      </c>
      <c r="H34" s="14">
        <f>'[1]öff Finanzen 2024'!I85</f>
        <v>102.91330587713668</v>
      </c>
      <c r="I34" s="3">
        <f>'[1]öff Finanzen 2024'!J85</f>
        <v>96.922093097224391</v>
      </c>
      <c r="J34" s="3">
        <f>'[1]öff Finanzen 2024'!K85</f>
        <v>101.19793007707791</v>
      </c>
      <c r="K34" s="3">
        <f>'[1]öff Finanzen 2024'!L85</f>
        <v>100</v>
      </c>
      <c r="L34" s="3">
        <f>'[1]öff Finanzen 2024'!M85</f>
        <v>93.089906051702755</v>
      </c>
      <c r="M34" s="3">
        <f>'[1]öff Finanzen 2024'!N85</f>
        <v>96.55662684691211</v>
      </c>
      <c r="N34" s="9">
        <f>'[1]öff Finanzen 2024'!O85</f>
        <v>136.82367072068649</v>
      </c>
      <c r="O34" s="9">
        <f>'[1]öff Finanzen 2024'!P85</f>
        <v>161.7642810457113</v>
      </c>
      <c r="P34" s="3">
        <f>'[1]öff Finanzen 2024'!Q85</f>
        <v>106.43012579488584</v>
      </c>
      <c r="Q34" s="3">
        <f>'[1]öff Finanzen 2024'!R85</f>
        <v>93.060156090666553</v>
      </c>
      <c r="R34" s="3">
        <f>'[1]öff Finanzen 2024'!S85</f>
        <v>102.84923657737556</v>
      </c>
      <c r="S34" s="3">
        <f>'[1]öff Finanzen 2024'!T85</f>
        <v>92.350833489667963</v>
      </c>
      <c r="T34" s="3">
        <f>'[1]öff Finanzen 2024'!U85</f>
        <v>92.293964035968273</v>
      </c>
      <c r="U34" s="3">
        <f>'[1]öff Finanzen 2024'!V85</f>
        <v>95.187941846731789</v>
      </c>
      <c r="V34" s="3">
        <f>'[1]öff Finanzen 2024'!W85</f>
        <v>100.38785813615824</v>
      </c>
      <c r="X34" s="18" t="str">
        <f>HLOOKUP(Y34,$L34:$U157,ROW(L$126)-ROW(X34)+1,0)</f>
        <v>SL</v>
      </c>
      <c r="Y34" s="19">
        <f t="shared" ref="Y34:Y36" si="12">MIN(L34:U34)</f>
        <v>92.293964035968273</v>
      </c>
      <c r="Z34" s="18" t="str">
        <f>HLOOKUP(AA34,$L34:$U157,ROW(N$126)-ROW(Z34)+1,0)</f>
        <v>HH</v>
      </c>
      <c r="AA34" s="19">
        <f t="shared" ref="AA34:AA36" si="13">MAX(L34:U34)</f>
        <v>161.7642810457113</v>
      </c>
    </row>
    <row r="35" spans="1:27" x14ac:dyDescent="0.35">
      <c r="A35" t="str">
        <f>'[1]öff Finanzen 2024'!B86</f>
        <v>Länder</v>
      </c>
      <c r="B35" s="3">
        <f>'[1]öff Finanzen 2024'!C86</f>
        <v>105.50449949582068</v>
      </c>
      <c r="C35" s="3">
        <f>'[1]öff Finanzen 2024'!D86</f>
        <v>117.02229492723473</v>
      </c>
      <c r="D35" s="3">
        <f>'[1]öff Finanzen 2024'!E86</f>
        <v>103.61712727953135</v>
      </c>
      <c r="E35" s="3">
        <f>'[1]öff Finanzen 2024'!F86</f>
        <v>100.87486235137322</v>
      </c>
      <c r="F35" s="3">
        <f>'[1]öff Finanzen 2024'!G86</f>
        <v>99.989301441095989</v>
      </c>
      <c r="G35" s="9">
        <f>'[1]öff Finanzen 2024'!H86</f>
        <v>178.97187379234703</v>
      </c>
      <c r="H35" s="17" t="str">
        <f>'[1]öff Finanzen 2024'!I86</f>
        <v>.</v>
      </c>
      <c r="I35" s="3">
        <f>'[1]öff Finanzen 2024'!J86</f>
        <v>104.6175513284993</v>
      </c>
      <c r="J35" s="9" t="str">
        <f>'[1]öff Finanzen 2024'!K86</f>
        <v>.</v>
      </c>
      <c r="K35" s="3">
        <f>'[1]öff Finanzen 2024'!L86</f>
        <v>100</v>
      </c>
      <c r="L35" s="3">
        <f>'[1]öff Finanzen 2024'!M86</f>
        <v>95.242349198704858</v>
      </c>
      <c r="M35" s="3">
        <f>'[1]öff Finanzen 2024'!N86</f>
        <v>92.955102470641449</v>
      </c>
      <c r="N35" s="9">
        <f>'[1]öff Finanzen 2024'!O86</f>
        <v>198.79499939249098</v>
      </c>
      <c r="O35" s="9">
        <f>'[1]öff Finanzen 2024'!P86</f>
        <v>235.03020301770627</v>
      </c>
      <c r="P35" s="3">
        <f>'[1]öff Finanzen 2024'!Q86</f>
        <v>101.0089028469463</v>
      </c>
      <c r="Q35" s="3">
        <f>'[1]öff Finanzen 2024'!R86</f>
        <v>93.960030435790017</v>
      </c>
      <c r="R35" s="3">
        <f>'[1]öff Finanzen 2024'!S86</f>
        <v>93.615877438575382</v>
      </c>
      <c r="S35" s="3">
        <f>'[1]öff Finanzen 2024'!T86</f>
        <v>99.163644273639775</v>
      </c>
      <c r="T35" s="3">
        <f>'[1]öff Finanzen 2024'!U86</f>
        <v>98.769596467907746</v>
      </c>
      <c r="U35" s="3">
        <f>'[1]öff Finanzen 2024'!V86</f>
        <v>95.963141537604031</v>
      </c>
      <c r="V35" s="9" t="str">
        <f>'[1]öff Finanzen 2024'!W86</f>
        <v>.</v>
      </c>
      <c r="X35" s="18" t="str">
        <f>HLOOKUP(Y35,$L35:$U158,ROW(L$126)-ROW(X35)+1,0)</f>
        <v>BY</v>
      </c>
      <c r="Y35" s="19">
        <f t="shared" si="12"/>
        <v>92.955102470641449</v>
      </c>
      <c r="Z35" s="18" t="str">
        <f>HLOOKUP(AA35,$L35:$U158,ROW(N$126)-ROW(Z35)+1,0)</f>
        <v>HH</v>
      </c>
      <c r="AA35" s="19">
        <f t="shared" si="13"/>
        <v>235.03020301770627</v>
      </c>
    </row>
    <row r="36" spans="1:27" x14ac:dyDescent="0.35">
      <c r="A36" t="str">
        <f>'[1]öff Finanzen 2024'!B87</f>
        <v>Kommunen</v>
      </c>
      <c r="B36" s="3">
        <f>'[1]öff Finanzen 2024'!C87</f>
        <v>102.80220773233036</v>
      </c>
      <c r="C36" s="3">
        <f>'[1]öff Finanzen 2024'!D87</f>
        <v>103.15754236157177</v>
      </c>
      <c r="D36" s="3">
        <f>'[1]öff Finanzen 2024'!E87</f>
        <v>97.962172974169704</v>
      </c>
      <c r="E36" s="3">
        <f>'[1]öff Finanzen 2024'!F87</f>
        <v>89.00869370082448</v>
      </c>
      <c r="F36" s="3">
        <f>'[1]öff Finanzen 2024'!G87</f>
        <v>90.994135888513767</v>
      </c>
      <c r="G36" s="9" t="str">
        <f>'[1]öff Finanzen 2024'!H87</f>
        <v>.</v>
      </c>
      <c r="H36" s="17" t="str">
        <f>'[1]öff Finanzen 2024'!I87</f>
        <v>.</v>
      </c>
      <c r="I36" s="3">
        <f>'[1]öff Finanzen 2024'!J87</f>
        <v>96.892728659836862</v>
      </c>
      <c r="J36" s="9" t="str">
        <f>'[1]öff Finanzen 2024'!K87</f>
        <v>.</v>
      </c>
      <c r="K36" s="3">
        <f>'[1]öff Finanzen 2024'!L87</f>
        <v>100</v>
      </c>
      <c r="L36" s="3">
        <f>'[1]öff Finanzen 2024'!M87</f>
        <v>109.29392480502977</v>
      </c>
      <c r="M36" s="3">
        <f>'[1]öff Finanzen 2024'!N87</f>
        <v>94.851191276186469</v>
      </c>
      <c r="N36" s="9" t="str">
        <f>'[1]öff Finanzen 2024'!O87</f>
        <v>.</v>
      </c>
      <c r="O36" s="9" t="str">
        <f>'[1]öff Finanzen 2024'!P87</f>
        <v>.</v>
      </c>
      <c r="P36" s="3">
        <f>'[1]öff Finanzen 2024'!Q87</f>
        <v>108.48576358384756</v>
      </c>
      <c r="Q36" s="3">
        <f>'[1]öff Finanzen 2024'!R87</f>
        <v>94.304320321607122</v>
      </c>
      <c r="R36" s="3">
        <f>'[1]öff Finanzen 2024'!S87</f>
        <v>114.48062872447164</v>
      </c>
      <c r="S36" s="3">
        <f>'[1]öff Finanzen 2024'!T87</f>
        <v>93.073255012801667</v>
      </c>
      <c r="T36" s="3">
        <f>'[1]öff Finanzen 2024'!U87</f>
        <v>78.563196431553024</v>
      </c>
      <c r="U36" s="3">
        <f>'[1]öff Finanzen 2024'!V87</f>
        <v>100.44165927696562</v>
      </c>
      <c r="V36" s="9" t="str">
        <f>'[1]öff Finanzen 2024'!W87</f>
        <v>.</v>
      </c>
      <c r="X36" s="18" t="str">
        <f>HLOOKUP(Y36,$L36:$U159,ROW(L$126)-ROW(X36)+1,0)</f>
        <v>SL</v>
      </c>
      <c r="Y36" s="19">
        <f t="shared" si="12"/>
        <v>78.563196431553024</v>
      </c>
      <c r="Z36" s="18" t="str">
        <f>HLOOKUP(AA36,$L36:$U159,ROW(N$126)-ROW(Z36)+1,0)</f>
        <v>NW</v>
      </c>
      <c r="AA36" s="19">
        <f t="shared" si="13"/>
        <v>114.48062872447164</v>
      </c>
    </row>
    <row r="37" spans="1:27" x14ac:dyDescent="0.35">
      <c r="A37" s="4" t="str">
        <f>'[1]öff Finanzen 2024'!A88</f>
        <v>bereinigte Einnahmen laufende Rechnung</v>
      </c>
      <c r="B37" s="3"/>
      <c r="C37" s="3"/>
      <c r="D37" s="3"/>
      <c r="E37" s="3"/>
      <c r="F37" s="3"/>
      <c r="G37" s="9"/>
      <c r="H37" s="14"/>
      <c r="I37" s="3"/>
      <c r="J37" s="3"/>
      <c r="K37" s="3"/>
      <c r="L37" s="3"/>
      <c r="M37" s="3"/>
      <c r="N37" s="9"/>
      <c r="O37" s="9"/>
      <c r="P37" s="3"/>
      <c r="Q37" s="3"/>
      <c r="R37" s="3"/>
      <c r="S37" s="3"/>
      <c r="T37" s="3"/>
      <c r="U37" s="3"/>
      <c r="V37" s="3"/>
    </row>
    <row r="38" spans="1:27" x14ac:dyDescent="0.35">
      <c r="A38" t="str">
        <f>'[1]öff Finanzen 2024'!B88</f>
        <v>zusammen</v>
      </c>
      <c r="B38" s="3">
        <f>'[1]öff Finanzen 2024'!C88</f>
        <v>96.519949201237893</v>
      </c>
      <c r="C38" s="3">
        <f>'[1]öff Finanzen 2024'!D88</f>
        <v>99.604928375839577</v>
      </c>
      <c r="D38" s="3">
        <f>'[1]öff Finanzen 2024'!E88</f>
        <v>93.214833288726297</v>
      </c>
      <c r="E38" s="3">
        <f>'[1]öff Finanzen 2024'!F88</f>
        <v>93.592586687743278</v>
      </c>
      <c r="F38" s="3">
        <f>'[1]öff Finanzen 2024'!G88</f>
        <v>89.826219996152773</v>
      </c>
      <c r="G38" s="9">
        <f>'[1]öff Finanzen 2024'!H88</f>
        <v>124.734614206408</v>
      </c>
      <c r="H38" s="14">
        <f>'[1]öff Finanzen 2024'!I88</f>
        <v>101.16324034212494</v>
      </c>
      <c r="I38" s="3">
        <f>'[1]öff Finanzen 2024'!J88</f>
        <v>94.195138400621616</v>
      </c>
      <c r="J38" s="3">
        <f>'[1]öff Finanzen 2024'!K88</f>
        <v>101.27826596988376</v>
      </c>
      <c r="K38" s="3">
        <f>'[1]öff Finanzen 2024'!L88</f>
        <v>100</v>
      </c>
      <c r="L38" s="3">
        <f>'[1]öff Finanzen 2024'!M88</f>
        <v>93.40629708158697</v>
      </c>
      <c r="M38" s="3">
        <f>'[1]öff Finanzen 2024'!N88</f>
        <v>96.216652044919996</v>
      </c>
      <c r="N38" s="9">
        <f>'[1]öff Finanzen 2024'!O88</f>
        <v>138.58736894471824</v>
      </c>
      <c r="O38" s="9">
        <f>'[1]öff Finanzen 2024'!P88</f>
        <v>161.0351716975336</v>
      </c>
      <c r="P38" s="3">
        <f>'[1]öff Finanzen 2024'!Q88</f>
        <v>106.25035515674455</v>
      </c>
      <c r="Q38" s="3">
        <f>'[1]öff Finanzen 2024'!R88</f>
        <v>93.176214585844079</v>
      </c>
      <c r="R38" s="3">
        <f>'[1]öff Finanzen 2024'!S88</f>
        <v>103.34472198643829</v>
      </c>
      <c r="S38" s="3">
        <f>'[1]öff Finanzen 2024'!T88</f>
        <v>91.844409786952752</v>
      </c>
      <c r="T38" s="3">
        <f>'[1]öff Finanzen 2024'!U88</f>
        <v>93.745795051219531</v>
      </c>
      <c r="U38" s="3">
        <f>'[1]öff Finanzen 2024'!V88</f>
        <v>92.798350197272299</v>
      </c>
      <c r="V38" s="3">
        <f>'[1]öff Finanzen 2024'!W88</f>
        <v>100.04575208939231</v>
      </c>
      <c r="X38" s="18" t="str">
        <f>HLOOKUP(Y38,$L38:$U161,ROW(L$126)-ROW(X38)+1,0)</f>
        <v>RP</v>
      </c>
      <c r="Y38" s="19">
        <f t="shared" ref="Y38:Y40" si="14">MIN(L38:U38)</f>
        <v>91.844409786952752</v>
      </c>
      <c r="Z38" s="18" t="str">
        <f>HLOOKUP(AA38,$L38:$U161,ROW(N$126)-ROW(Z38)+1,0)</f>
        <v>HH</v>
      </c>
      <c r="AA38" s="19">
        <f t="shared" ref="AA38:AA40" si="15">MAX(L38:U38)</f>
        <v>161.0351716975336</v>
      </c>
    </row>
    <row r="39" spans="1:27" x14ac:dyDescent="0.35">
      <c r="A39" t="str">
        <f>'[1]öff Finanzen 2024'!B89</f>
        <v>Länder</v>
      </c>
      <c r="B39" s="3">
        <f>'[1]öff Finanzen 2024'!C89</f>
        <v>104.37369986075835</v>
      </c>
      <c r="C39" s="3">
        <f>'[1]öff Finanzen 2024'!D89</f>
        <v>112.60280328207566</v>
      </c>
      <c r="D39" s="3">
        <f>'[1]öff Finanzen 2024'!E89</f>
        <v>98.39526792010345</v>
      </c>
      <c r="E39" s="3">
        <f>'[1]öff Finanzen 2024'!F89</f>
        <v>99.595148220126489</v>
      </c>
      <c r="F39" s="3">
        <f>'[1]öff Finanzen 2024'!G89</f>
        <v>98.865609330685203</v>
      </c>
      <c r="G39" s="9">
        <f>'[1]öff Finanzen 2024'!H89</f>
        <v>181.6679146302011</v>
      </c>
      <c r="H39" s="17" t="str">
        <f>'[1]öff Finanzen 2024'!I89</f>
        <v>.</v>
      </c>
      <c r="I39" s="3">
        <f>'[1]öff Finanzen 2024'!J89</f>
        <v>101.71256291593951</v>
      </c>
      <c r="J39" s="9" t="str">
        <f>'[1]öff Finanzen 2024'!K89</f>
        <v>.</v>
      </c>
      <c r="K39" s="3">
        <f>'[1]öff Finanzen 2024'!L89</f>
        <v>100</v>
      </c>
      <c r="L39" s="3">
        <f>'[1]öff Finanzen 2024'!M89</f>
        <v>96.59512381401521</v>
      </c>
      <c r="M39" s="3">
        <f>'[1]öff Finanzen 2024'!N89</f>
        <v>92.385215456594196</v>
      </c>
      <c r="N39" s="9">
        <f>'[1]öff Finanzen 2024'!O89</f>
        <v>201.84355778429816</v>
      </c>
      <c r="O39" s="9">
        <f>'[1]öff Finanzen 2024'!P89</f>
        <v>234.53644167017802</v>
      </c>
      <c r="P39" s="3">
        <f>'[1]öff Finanzen 2024'!Q89</f>
        <v>99.960145784306121</v>
      </c>
      <c r="Q39" s="3">
        <f>'[1]öff Finanzen 2024'!R89</f>
        <v>93.994958536155735</v>
      </c>
      <c r="R39" s="3">
        <f>'[1]öff Finanzen 2024'!S89</f>
        <v>93.690206379260758</v>
      </c>
      <c r="S39" s="3">
        <f>'[1]öff Finanzen 2024'!T89</f>
        <v>99.336942138570421</v>
      </c>
      <c r="T39" s="3">
        <f>'[1]öff Finanzen 2024'!U89</f>
        <v>101.14371787807974</v>
      </c>
      <c r="U39" s="3">
        <f>'[1]öff Finanzen 2024'!V89</f>
        <v>93.574531150666189</v>
      </c>
      <c r="V39" s="9" t="str">
        <f>'[1]öff Finanzen 2024'!W89</f>
        <v>.</v>
      </c>
      <c r="X39" s="18" t="str">
        <f>HLOOKUP(Y39,$L39:$U162,ROW(L$126)-ROW(X39)+1,0)</f>
        <v>BY</v>
      </c>
      <c r="Y39" s="19">
        <f t="shared" si="14"/>
        <v>92.385215456594196</v>
      </c>
      <c r="Z39" s="18" t="str">
        <f>HLOOKUP(AA39,$L39:$U162,ROW(N$126)-ROW(Z39)+1,0)</f>
        <v>HH</v>
      </c>
      <c r="AA39" s="19">
        <f t="shared" si="15"/>
        <v>234.53644167017802</v>
      </c>
    </row>
    <row r="40" spans="1:27" x14ac:dyDescent="0.35">
      <c r="A40" t="str">
        <f>'[1]öff Finanzen 2024'!B90</f>
        <v>Kommunen</v>
      </c>
      <c r="B40" s="3">
        <f>'[1]öff Finanzen 2024'!C90</f>
        <v>100.22914017697056</v>
      </c>
      <c r="C40" s="3">
        <f>'[1]öff Finanzen 2024'!D90</f>
        <v>93.719870602711538</v>
      </c>
      <c r="D40" s="3">
        <f>'[1]öff Finanzen 2024'!E90</f>
        <v>93.270315973990975</v>
      </c>
      <c r="E40" s="3">
        <f>'[1]öff Finanzen 2024'!F90</f>
        <v>88.019543301376032</v>
      </c>
      <c r="F40" s="3">
        <f>'[1]öff Finanzen 2024'!G90</f>
        <v>87.317844520605931</v>
      </c>
      <c r="G40" s="9" t="str">
        <f>'[1]öff Finanzen 2024'!H90</f>
        <v>.</v>
      </c>
      <c r="H40" s="17" t="str">
        <f>'[1]öff Finanzen 2024'!I90</f>
        <v>.</v>
      </c>
      <c r="I40" s="3">
        <f>'[1]öff Finanzen 2024'!J90</f>
        <v>92.84465676039126</v>
      </c>
      <c r="J40" s="9" t="str">
        <f>'[1]öff Finanzen 2024'!K90</f>
        <v>.</v>
      </c>
      <c r="K40" s="3">
        <f>'[1]öff Finanzen 2024'!L90</f>
        <v>100</v>
      </c>
      <c r="L40" s="3">
        <f>'[1]öff Finanzen 2024'!M90</f>
        <v>110.54476894311014</v>
      </c>
      <c r="M40" s="3">
        <f>'[1]öff Finanzen 2024'!N90</f>
        <v>91.749375234715728</v>
      </c>
      <c r="N40" s="9" t="str">
        <f>'[1]öff Finanzen 2024'!O90</f>
        <v>.</v>
      </c>
      <c r="O40" s="9" t="str">
        <f>'[1]öff Finanzen 2024'!P90</f>
        <v>.</v>
      </c>
      <c r="P40" s="3">
        <f>'[1]öff Finanzen 2024'!Q90</f>
        <v>111.10077396068844</v>
      </c>
      <c r="Q40" s="3">
        <f>'[1]öff Finanzen 2024'!R90</f>
        <v>95.985811549073219</v>
      </c>
      <c r="R40" s="3">
        <f>'[1]öff Finanzen 2024'!S90</f>
        <v>114.65992293802753</v>
      </c>
      <c r="S40" s="3">
        <f>'[1]öff Finanzen 2024'!T90</f>
        <v>91.973097460663212</v>
      </c>
      <c r="T40" s="3">
        <f>'[1]öff Finanzen 2024'!U90</f>
        <v>78.811634803851376</v>
      </c>
      <c r="U40" s="3">
        <f>'[1]öff Finanzen 2024'!V90</f>
        <v>99.803527001526959</v>
      </c>
      <c r="V40" s="9" t="str">
        <f>'[1]öff Finanzen 2024'!W90</f>
        <v>.</v>
      </c>
      <c r="X40" s="18" t="str">
        <f>HLOOKUP(Y40,$L40:$U163,ROW(L$126)-ROW(X40)+1,0)</f>
        <v>SL</v>
      </c>
      <c r="Y40" s="19">
        <f t="shared" si="14"/>
        <v>78.811634803851376</v>
      </c>
      <c r="Z40" s="18" t="str">
        <f>HLOOKUP(AA40,$L40:$U163,ROW(N$126)-ROW(Z40)+1,0)</f>
        <v>NW</v>
      </c>
      <c r="AA40" s="19">
        <f t="shared" si="15"/>
        <v>114.65992293802753</v>
      </c>
    </row>
    <row r="41" spans="1:27" x14ac:dyDescent="0.35">
      <c r="B41" s="3"/>
      <c r="C41" s="3"/>
      <c r="D41" s="3"/>
      <c r="E41" s="3"/>
      <c r="F41" s="3"/>
      <c r="G41" s="9"/>
      <c r="H41" s="14"/>
      <c r="I41" s="3"/>
      <c r="J41" s="3"/>
      <c r="K41" s="3"/>
      <c r="L41" s="3"/>
      <c r="M41" s="3"/>
      <c r="N41" s="9"/>
      <c r="O41" s="9"/>
      <c r="P41" s="3"/>
      <c r="Q41" s="3"/>
      <c r="R41" s="3"/>
      <c r="S41" s="3"/>
      <c r="T41" s="3"/>
      <c r="U41" s="3"/>
      <c r="V41" s="3"/>
    </row>
    <row r="42" spans="1:27" x14ac:dyDescent="0.35">
      <c r="A42" s="4" t="str">
        <f>'[1]öff Finanzen 2024'!A91</f>
        <v>Steuern/steuerähnliche Abgaben</v>
      </c>
      <c r="B42" s="3"/>
      <c r="C42" s="3"/>
      <c r="D42" s="3"/>
      <c r="E42" s="3"/>
      <c r="F42" s="3"/>
      <c r="G42" s="9"/>
      <c r="H42" s="14"/>
      <c r="I42" s="3"/>
      <c r="J42" s="3"/>
      <c r="K42" s="3"/>
      <c r="L42" s="3"/>
      <c r="M42" s="3"/>
      <c r="N42" s="9"/>
      <c r="O42" s="9"/>
      <c r="P42" s="3"/>
      <c r="Q42" s="3"/>
      <c r="R42" s="3"/>
      <c r="S42" s="3"/>
      <c r="T42" s="3"/>
      <c r="U42" s="3"/>
      <c r="V42" s="3"/>
    </row>
    <row r="43" spans="1:27" x14ac:dyDescent="0.35">
      <c r="A43" t="str">
        <f>'[1]öff Finanzen 2024'!B91</f>
        <v>zusammen</v>
      </c>
      <c r="B43" s="9">
        <f>'[1]öff Finanzen 2024'!C91</f>
        <v>87.940084417466707</v>
      </c>
      <c r="C43" s="3">
        <f>'[1]öff Finanzen 2024'!D91</f>
        <v>88.109716161103378</v>
      </c>
      <c r="D43" s="3">
        <f>'[1]öff Finanzen 2024'!E91</f>
        <v>87.706111124214956</v>
      </c>
      <c r="E43" s="3">
        <f>'[1]öff Finanzen 2024'!F91</f>
        <v>83.947592553114092</v>
      </c>
      <c r="F43" s="3">
        <f>'[1]öff Finanzen 2024'!G91</f>
        <v>83.748216802256181</v>
      </c>
      <c r="G43" s="9">
        <f>'[1]öff Finanzen 2024'!H91</f>
        <v>120.77805046168774</v>
      </c>
      <c r="H43" s="17">
        <f>'[1]öff Finanzen 2024'!I91</f>
        <v>94.311058103867296</v>
      </c>
      <c r="I43" s="9">
        <f>'[1]öff Finanzen 2024'!J91</f>
        <v>86.486961727638061</v>
      </c>
      <c r="J43" s="9">
        <f>'[1]öff Finanzen 2024'!K91</f>
        <v>101.07379377758082</v>
      </c>
      <c r="K43" s="9">
        <f>'[1]öff Finanzen 2024'!L91</f>
        <v>100</v>
      </c>
      <c r="L43" s="9">
        <f>'[1]öff Finanzen 2024'!M91</f>
        <v>99.40580247516516</v>
      </c>
      <c r="M43" s="9">
        <f>'[1]öff Finanzen 2024'!N91</f>
        <v>101.93947436692335</v>
      </c>
      <c r="N43" s="9">
        <f>'[1]öff Finanzen 2024'!O91</f>
        <v>122.37558347991427</v>
      </c>
      <c r="O43" s="9">
        <f>'[1]öff Finanzen 2024'!P91</f>
        <v>135.45151911885566</v>
      </c>
      <c r="P43" s="9">
        <f>'[1]öff Finanzen 2024'!Q91</f>
        <v>104.88686907037517</v>
      </c>
      <c r="Q43" s="9">
        <f>'[1]öff Finanzen 2024'!R91</f>
        <v>93.502942745336398</v>
      </c>
      <c r="R43" s="9">
        <f>'[1]öff Finanzen 2024'!S91</f>
        <v>98.756091535843765</v>
      </c>
      <c r="S43" s="9">
        <f>'[1]öff Finanzen 2024'!T91</f>
        <v>94.880834221682491</v>
      </c>
      <c r="T43" s="9">
        <f>'[1]öff Finanzen 2024'!U91</f>
        <v>82.637372861837051</v>
      </c>
      <c r="U43" s="9">
        <f>'[1]öff Finanzen 2024'!V91</f>
        <v>93.900036826742252</v>
      </c>
      <c r="V43" s="9">
        <f>'[1]öff Finanzen 2024'!W91</f>
        <v>98.903189202141533</v>
      </c>
      <c r="X43" s="18" t="str">
        <f>HLOOKUP(Y43,$L43:$U166,ROW(L$126)-ROW(X43)+1,0)</f>
        <v>SL</v>
      </c>
      <c r="Y43" s="19">
        <f t="shared" ref="Y43:Y45" si="16">MIN(L43:U43)</f>
        <v>82.637372861837051</v>
      </c>
      <c r="Z43" s="18" t="str">
        <f>HLOOKUP(AA43,$L43:$U166,ROW(N$126)-ROW(Z43)+1,0)</f>
        <v>HH</v>
      </c>
      <c r="AA43" s="19">
        <f t="shared" ref="AA43:AA45" si="17">MAX(L43:U43)</f>
        <v>135.45151911885566</v>
      </c>
    </row>
    <row r="44" spans="1:27" x14ac:dyDescent="0.35">
      <c r="A44" t="str">
        <f>'[1]öff Finanzen 2024'!B92</f>
        <v>Länder</v>
      </c>
      <c r="B44" s="3">
        <f>'[1]öff Finanzen 2024'!C92</f>
        <v>95.222257930406485</v>
      </c>
      <c r="C44" s="3">
        <f>'[1]öff Finanzen 2024'!D92</f>
        <v>97.519554842752726</v>
      </c>
      <c r="D44" s="3">
        <f>'[1]öff Finanzen 2024'!E92</f>
        <v>95.18077734242442</v>
      </c>
      <c r="E44" s="3">
        <f>'[1]öff Finanzen 2024'!F92</f>
        <v>92.575842000491093</v>
      </c>
      <c r="F44" s="3">
        <f>'[1]öff Finanzen 2024'!G92</f>
        <v>93.577257168407215</v>
      </c>
      <c r="G44" s="9">
        <f>'[1]öff Finanzen 2024'!H92</f>
        <v>168.57936967552641</v>
      </c>
      <c r="H44" s="17" t="str">
        <f>'[1]öff Finanzen 2024'!I92</f>
        <v>.</v>
      </c>
      <c r="I44" s="9">
        <f>'[1]öff Finanzen 2024'!J92</f>
        <v>94.765346880353576</v>
      </c>
      <c r="J44" s="9" t="str">
        <f>'[1]öff Finanzen 2024'!K92</f>
        <v>.</v>
      </c>
      <c r="K44" s="9">
        <f>'[1]öff Finanzen 2024'!L92</f>
        <v>100</v>
      </c>
      <c r="L44" s="9">
        <f>'[1]öff Finanzen 2024'!M92</f>
        <v>96.229489823332273</v>
      </c>
      <c r="M44" s="9">
        <f>'[1]öff Finanzen 2024'!N92</f>
        <v>98.407043491012629</v>
      </c>
      <c r="N44" s="9">
        <f>'[1]öff Finanzen 2024'!O92</f>
        <v>170.80917143353622</v>
      </c>
      <c r="O44" s="9">
        <f>'[1]öff Finanzen 2024'!P92</f>
        <v>189.06027732160265</v>
      </c>
      <c r="P44" s="9">
        <f>'[1]öff Finanzen 2024'!Q92</f>
        <v>97.021193565021932</v>
      </c>
      <c r="Q44" s="9">
        <f>'[1]öff Finanzen 2024'!R92</f>
        <v>95.157058897977578</v>
      </c>
      <c r="R44" s="9">
        <f>'[1]öff Finanzen 2024'!S92</f>
        <v>96.544235750989515</v>
      </c>
      <c r="S44" s="9">
        <f>'[1]öff Finanzen 2024'!T92</f>
        <v>98.478350892313216</v>
      </c>
      <c r="T44" s="9">
        <f>'[1]öff Finanzen 2024'!U92</f>
        <v>86.209153361294426</v>
      </c>
      <c r="U44" s="9">
        <f>'[1]öff Finanzen 2024'!V92</f>
        <v>96.010317346398693</v>
      </c>
      <c r="V44" s="9" t="str">
        <f>'[1]öff Finanzen 2024'!W92</f>
        <v>.</v>
      </c>
      <c r="X44" s="18" t="str">
        <f>HLOOKUP(Y44,$L44:$U167,ROW(L$126)-ROW(X44)+1,0)</f>
        <v>SL</v>
      </c>
      <c r="Y44" s="19">
        <f t="shared" si="16"/>
        <v>86.209153361294426</v>
      </c>
      <c r="Z44" s="18" t="str">
        <f>HLOOKUP(AA44,$L44:$U167,ROW(N$126)-ROW(Z44)+1,0)</f>
        <v>HH</v>
      </c>
      <c r="AA44" s="19">
        <f t="shared" si="17"/>
        <v>189.06027732160265</v>
      </c>
    </row>
    <row r="45" spans="1:27" x14ac:dyDescent="0.35">
      <c r="A45" t="str">
        <f>'[1]öff Finanzen 2024'!B93</f>
        <v>Kommunen</v>
      </c>
      <c r="B45" s="3">
        <f>'[1]öff Finanzen 2024'!C93</f>
        <v>69.540451635742542</v>
      </c>
      <c r="C45" s="3">
        <f>'[1]öff Finanzen 2024'!D93</f>
        <v>64.334180468365247</v>
      </c>
      <c r="D45" s="3">
        <f>'[1]öff Finanzen 2024'!E93</f>
        <v>68.820113236821499</v>
      </c>
      <c r="E45" s="3">
        <f>'[1]öff Finanzen 2024'!F93</f>
        <v>62.146873152683099</v>
      </c>
      <c r="F45" s="3">
        <f>'[1]öff Finanzen 2024'!G93</f>
        <v>58.913497743095192</v>
      </c>
      <c r="G45" s="9" t="str">
        <f>'[1]öff Finanzen 2024'!H93</f>
        <v>.</v>
      </c>
      <c r="H45" s="17" t="str">
        <f>'[1]öff Finanzen 2024'!I93</f>
        <v>.</v>
      </c>
      <c r="I45" s="9">
        <f>'[1]öff Finanzen 2024'!J93</f>
        <v>65.570233148597111</v>
      </c>
      <c r="J45" s="9" t="str">
        <f>'[1]öff Finanzen 2024'!K93</f>
        <v>.</v>
      </c>
      <c r="K45" s="9">
        <f>'[1]öff Finanzen 2024'!L93</f>
        <v>100</v>
      </c>
      <c r="L45" s="9">
        <f>'[1]öff Finanzen 2024'!M93</f>
        <v>107.43128913650621</v>
      </c>
      <c r="M45" s="9">
        <f>'[1]öff Finanzen 2024'!N93</f>
        <v>110.86475345126408</v>
      </c>
      <c r="N45" s="9" t="str">
        <f>'[1]öff Finanzen 2024'!O93</f>
        <v>.</v>
      </c>
      <c r="O45" s="9" t="str">
        <f>'[1]öff Finanzen 2024'!P93</f>
        <v>.</v>
      </c>
      <c r="P45" s="9">
        <f>'[1]öff Finanzen 2024'!Q93</f>
        <v>124.76081750370167</v>
      </c>
      <c r="Q45" s="9">
        <f>'[1]öff Finanzen 2024'!R93</f>
        <v>89.323540849345363</v>
      </c>
      <c r="R45" s="9">
        <f>'[1]öff Finanzen 2024'!S93</f>
        <v>104.34471615940357</v>
      </c>
      <c r="S45" s="9">
        <f>'[1]öff Finanzen 2024'!T93</f>
        <v>85.791104960478123</v>
      </c>
      <c r="T45" s="9">
        <f>'[1]öff Finanzen 2024'!U93</f>
        <v>73.612670353696913</v>
      </c>
      <c r="U45" s="9">
        <f>'[1]öff Finanzen 2024'!V93</f>
        <v>88.568059147398316</v>
      </c>
      <c r="V45" s="9" t="str">
        <f>'[1]öff Finanzen 2024'!W93</f>
        <v>.</v>
      </c>
      <c r="X45" s="18" t="str">
        <f>HLOOKUP(Y45,$L45:$U168,ROW(L$126)-ROW(X45)+1,0)</f>
        <v>SL</v>
      </c>
      <c r="Y45" s="19">
        <f t="shared" si="16"/>
        <v>73.612670353696913</v>
      </c>
      <c r="Z45" s="18" t="str">
        <f>HLOOKUP(AA45,$L45:$U168,ROW(N$126)-ROW(Z45)+1,0)</f>
        <v>HE</v>
      </c>
      <c r="AA45" s="19">
        <f t="shared" si="17"/>
        <v>124.76081750370167</v>
      </c>
    </row>
    <row r="46" spans="1:27" x14ac:dyDescent="0.35">
      <c r="A46" s="4" t="str">
        <f>'[1]öff Finanzen 2024'!A94</f>
        <v>Zuweisungen vom öffentl. Gesamthaushalt, laufende Rechnung</v>
      </c>
      <c r="B46" s="3"/>
      <c r="C46" s="3"/>
      <c r="D46" s="3"/>
      <c r="E46" s="3"/>
      <c r="F46" s="3"/>
      <c r="G46" s="9"/>
      <c r="H46" s="17"/>
      <c r="I46" s="9"/>
      <c r="J46" s="9"/>
      <c r="K46" s="9"/>
      <c r="L46" s="9"/>
      <c r="M46" s="9"/>
      <c r="N46" s="9"/>
      <c r="O46" s="9"/>
      <c r="P46" s="9"/>
      <c r="Q46" s="9"/>
      <c r="R46" s="9"/>
      <c r="S46" s="9"/>
      <c r="T46" s="9"/>
      <c r="U46" s="9"/>
      <c r="V46" s="9"/>
    </row>
    <row r="47" spans="1:27" x14ac:dyDescent="0.35">
      <c r="A47" t="str">
        <f>'[1]öff Finanzen 2024'!B94</f>
        <v>zusammen</v>
      </c>
      <c r="B47" s="3">
        <f>'[1]öff Finanzen 2024'!C94</f>
        <v>126.08854091352617</v>
      </c>
      <c r="C47" s="3">
        <f>'[1]öff Finanzen 2024'!D94</f>
        <v>153.43966063984422</v>
      </c>
      <c r="D47" s="3">
        <f>'[1]öff Finanzen 2024'!E94</f>
        <v>124.46195941805371</v>
      </c>
      <c r="E47" s="3">
        <f>'[1]öff Finanzen 2024'!F94</f>
        <v>138.03409366832045</v>
      </c>
      <c r="F47" s="3">
        <f>'[1]öff Finanzen 2024'!G94</f>
        <v>109.77956229612096</v>
      </c>
      <c r="G47" s="9">
        <f>'[1]öff Finanzen 2024'!H94</f>
        <v>67.353279142492042</v>
      </c>
      <c r="H47" s="17">
        <f>'[1]öff Finanzen 2024'!I94</f>
        <v>114.40787857855742</v>
      </c>
      <c r="I47" s="9">
        <f>'[1]öff Finanzen 2024'!J94</f>
        <v>128.31802431613505</v>
      </c>
      <c r="J47" s="9">
        <f>'[1]öff Finanzen 2024'!K94</f>
        <v>98.312842401656113</v>
      </c>
      <c r="K47" s="9">
        <f>'[1]öff Finanzen 2024'!L94</f>
        <v>100</v>
      </c>
      <c r="L47" s="9">
        <f>'[1]öff Finanzen 2024'!M94</f>
        <v>107.25247794928323</v>
      </c>
      <c r="M47" s="9">
        <f>'[1]öff Finanzen 2024'!N94</f>
        <v>75.744088489751476</v>
      </c>
      <c r="N47" s="9">
        <f>'[1]öff Finanzen 2024'!O94</f>
        <v>96.050134790182767</v>
      </c>
      <c r="O47" s="9">
        <f>'[1]öff Finanzen 2024'!P94</f>
        <v>60.244942622892609</v>
      </c>
      <c r="P47" s="9">
        <f>'[1]öff Finanzen 2024'!Q94</f>
        <v>109.14936764753729</v>
      </c>
      <c r="Q47" s="9">
        <f>'[1]öff Finanzen 2024'!R94</f>
        <v>104.72634801151104</v>
      </c>
      <c r="R47" s="9">
        <f>'[1]öff Finanzen 2024'!S94</f>
        <v>106.81171745271702</v>
      </c>
      <c r="S47" s="9">
        <f>'[1]öff Finanzen 2024'!T94</f>
        <v>108.96551081738544</v>
      </c>
      <c r="T47" s="9">
        <f>'[1]öff Finanzen 2024'!U94</f>
        <v>119.65656098483801</v>
      </c>
      <c r="U47" s="9">
        <f>'[1]öff Finanzen 2024'!V94</f>
        <v>113.74558249333155</v>
      </c>
      <c r="V47" s="9">
        <f>'[1]öff Finanzen 2024'!W94</f>
        <v>102.7775676995283</v>
      </c>
      <c r="X47" s="18" t="str">
        <f>HLOOKUP(Y47,$L47:$U170,ROW(L$126)-ROW(X47)+1,0)</f>
        <v>HH</v>
      </c>
      <c r="Y47" s="19">
        <f t="shared" ref="Y47:Y49" si="18">MIN(L47:U47)</f>
        <v>60.244942622892609</v>
      </c>
      <c r="Z47" s="18" t="str">
        <f>HLOOKUP(AA47,$L47:$U170,ROW(N$126)-ROW(Z47)+1,0)</f>
        <v>SL</v>
      </c>
      <c r="AA47" s="19">
        <f t="shared" ref="AA47:AA49" si="19">MAX(L47:U47)</f>
        <v>119.65656098483801</v>
      </c>
    </row>
    <row r="48" spans="1:27" x14ac:dyDescent="0.35">
      <c r="A48" t="str">
        <f>'[1]öff Finanzen 2024'!B95</f>
        <v>Länder</v>
      </c>
      <c r="B48" s="3">
        <f>'[1]öff Finanzen 2024'!C95</f>
        <v>121.31059083024995</v>
      </c>
      <c r="C48" s="3">
        <f>'[1]öff Finanzen 2024'!D95</f>
        <v>214.80838435022918</v>
      </c>
      <c r="D48" s="3">
        <f>'[1]öff Finanzen 2024'!E95</f>
        <v>168.64570759906599</v>
      </c>
      <c r="E48" s="3">
        <f>'[1]öff Finanzen 2024'!F95</f>
        <v>208.15685247892449</v>
      </c>
      <c r="F48" s="3">
        <f>'[1]öff Finanzen 2024'!G95</f>
        <v>139.79785903133109</v>
      </c>
      <c r="G48" s="9">
        <f>'[1]öff Finanzen 2024'!H95</f>
        <v>211.17370990350125</v>
      </c>
      <c r="H48" s="17" t="str">
        <f>'[1]öff Finanzen 2024'!I95</f>
        <v>.</v>
      </c>
      <c r="I48" s="9">
        <f>'[1]öff Finanzen 2024'!J95</f>
        <v>166.67689502509489</v>
      </c>
      <c r="J48" s="9" t="str">
        <f>'[1]öff Finanzen 2024'!K95</f>
        <v>.</v>
      </c>
      <c r="K48" s="9">
        <f>'[1]öff Finanzen 2024'!L95</f>
        <v>100</v>
      </c>
      <c r="L48" s="9">
        <f>'[1]öff Finanzen 2024'!M95</f>
        <v>114.92858621549405</v>
      </c>
      <c r="M48" s="9">
        <f>'[1]öff Finanzen 2024'!N95</f>
        <v>49.096228943898559</v>
      </c>
      <c r="N48" s="9">
        <f>'[1]öff Finanzen 2024'!O95</f>
        <v>301.14737632095307</v>
      </c>
      <c r="O48" s="9">
        <f>'[1]öff Finanzen 2024'!P95</f>
        <v>188.88683963975873</v>
      </c>
      <c r="P48" s="9">
        <f>'[1]öff Finanzen 2024'!Q95</f>
        <v>105.94039915485251</v>
      </c>
      <c r="Q48" s="9">
        <f>'[1]öff Finanzen 2024'!R95</f>
        <v>103.13238717949645</v>
      </c>
      <c r="R48" s="9">
        <f>'[1]öff Finanzen 2024'!S95</f>
        <v>103.77996773258455</v>
      </c>
      <c r="S48" s="9">
        <f>'[1]öff Finanzen 2024'!T95</f>
        <v>99.587915160749432</v>
      </c>
      <c r="T48" s="9">
        <f>'[1]öff Finanzen 2024'!U95</f>
        <v>181.01273376186043</v>
      </c>
      <c r="U48" s="9">
        <f>'[1]öff Finanzen 2024'!V95</f>
        <v>95.708046778290083</v>
      </c>
      <c r="V48" s="9" t="str">
        <f>'[1]öff Finanzen 2024'!W95</f>
        <v>.</v>
      </c>
      <c r="X48" s="18" t="str">
        <f>HLOOKUP(Y48,$L48:$U171,ROW(L$126)-ROW(X48)+1,0)</f>
        <v>BY</v>
      </c>
      <c r="Y48" s="19">
        <f t="shared" si="18"/>
        <v>49.096228943898559</v>
      </c>
      <c r="Z48" s="18" t="str">
        <f>HLOOKUP(AA48,$L48:$U171,ROW(N$126)-ROW(Z48)+1,0)</f>
        <v>HB</v>
      </c>
      <c r="AA48" s="19">
        <f t="shared" si="19"/>
        <v>301.14737632095307</v>
      </c>
    </row>
    <row r="49" spans="1:27" x14ac:dyDescent="0.35">
      <c r="A49" t="str">
        <f>'[1]öff Finanzen 2024'!B96</f>
        <v>Kommunen</v>
      </c>
      <c r="B49" s="3">
        <f>'[1]öff Finanzen 2024'!C96</f>
        <v>128.32612707555455</v>
      </c>
      <c r="C49" s="3">
        <f>'[1]öff Finanzen 2024'!D96</f>
        <v>124.6997607743474</v>
      </c>
      <c r="D49" s="3">
        <f>'[1]öff Finanzen 2024'!E96</f>
        <v>103.77004305366404</v>
      </c>
      <c r="E49" s="3">
        <f>'[1]öff Finanzen 2024'!F96</f>
        <v>105.19454699598012</v>
      </c>
      <c r="F49" s="3">
        <f>'[1]öff Finanzen 2024'!G96</f>
        <v>95.721540715386723</v>
      </c>
      <c r="G49" s="9" t="str">
        <f>'[1]öff Finanzen 2024'!H96</f>
        <v>.</v>
      </c>
      <c r="H49" s="17" t="str">
        <f>'[1]öff Finanzen 2024'!I96</f>
        <v>.</v>
      </c>
      <c r="I49" s="9">
        <f>'[1]öff Finanzen 2024'!J96</f>
        <v>110.3539860165657</v>
      </c>
      <c r="J49" s="9" t="str">
        <f>'[1]öff Finanzen 2024'!K96</f>
        <v>.</v>
      </c>
      <c r="K49" s="9">
        <f>'[1]öff Finanzen 2024'!L96</f>
        <v>100</v>
      </c>
      <c r="L49" s="9">
        <f>'[1]öff Finanzen 2024'!M96</f>
        <v>103.6576405534669</v>
      </c>
      <c r="M49" s="9">
        <f>'[1]öff Finanzen 2024'!N96</f>
        <v>88.223683447468275</v>
      </c>
      <c r="N49" s="9" t="str">
        <f>'[1]öff Finanzen 2024'!O96</f>
        <v>.</v>
      </c>
      <c r="O49" s="9" t="str">
        <f>'[1]öff Finanzen 2024'!P96</f>
        <v>.</v>
      </c>
      <c r="P49" s="9">
        <f>'[1]öff Finanzen 2024'!Q96</f>
        <v>110.65217604203039</v>
      </c>
      <c r="Q49" s="9">
        <f>'[1]öff Finanzen 2024'!R96</f>
        <v>105.47282393494419</v>
      </c>
      <c r="R49" s="9">
        <f>'[1]öff Finanzen 2024'!S96</f>
        <v>108.23153162035484</v>
      </c>
      <c r="S49" s="9">
        <f>'[1]öff Finanzen 2024'!T96</f>
        <v>113.35718044738672</v>
      </c>
      <c r="T49" s="9">
        <f>'[1]öff Finanzen 2024'!U96</f>
        <v>90.922538910930271</v>
      </c>
      <c r="U49" s="9">
        <f>'[1]öff Finanzen 2024'!V96</f>
        <v>122.19283280143742</v>
      </c>
      <c r="V49" s="9" t="str">
        <f>'[1]öff Finanzen 2024'!W96</f>
        <v>.</v>
      </c>
      <c r="X49" s="18" t="str">
        <f>HLOOKUP(Y49,$L49:$U172,ROW(L$126)-ROW(X49)+1,0)</f>
        <v>BY</v>
      </c>
      <c r="Y49" s="19">
        <f t="shared" si="18"/>
        <v>88.223683447468275</v>
      </c>
      <c r="Z49" s="18" t="str">
        <f>HLOOKUP(AA49,$L49:$U172,ROW(N$126)-ROW(Z49)+1,0)</f>
        <v>SH</v>
      </c>
      <c r="AA49" s="19">
        <f t="shared" si="19"/>
        <v>122.19283280143742</v>
      </c>
    </row>
    <row r="50" spans="1:27" x14ac:dyDescent="0.35">
      <c r="A50" s="4" t="str">
        <f>'[1]öff Finanzen 2024'!A97</f>
        <v>bereinigte Einnahmen Kapitalrechnung</v>
      </c>
      <c r="B50" s="3"/>
      <c r="C50" s="3"/>
      <c r="D50" s="3"/>
      <c r="E50" s="3"/>
      <c r="F50" s="3"/>
      <c r="G50" s="9"/>
      <c r="H50" s="17"/>
      <c r="I50" s="9"/>
      <c r="J50" s="9"/>
      <c r="K50" s="9"/>
      <c r="L50" s="9"/>
      <c r="M50" s="9"/>
      <c r="N50" s="9"/>
      <c r="O50" s="9"/>
      <c r="P50" s="9"/>
      <c r="Q50" s="9"/>
      <c r="R50" s="9"/>
      <c r="S50" s="9"/>
      <c r="T50" s="9"/>
      <c r="U50" s="9"/>
      <c r="V50" s="9"/>
    </row>
    <row r="51" spans="1:27" x14ac:dyDescent="0.35">
      <c r="A51" t="str">
        <f>'[1]öff Finanzen 2024'!B97</f>
        <v>zusammen</v>
      </c>
      <c r="B51" s="3">
        <f>'[1]öff Finanzen 2024'!C97</f>
        <v>143.98109774761434</v>
      </c>
      <c r="C51" s="3">
        <f>'[1]öff Finanzen 2024'!D97</f>
        <v>248.63220608985958</v>
      </c>
      <c r="D51" s="3">
        <f>'[1]öff Finanzen 2024'!E97</f>
        <v>219.72441102480417</v>
      </c>
      <c r="E51" s="3">
        <f>'[1]öff Finanzen 2024'!F97</f>
        <v>116.51810042252325</v>
      </c>
      <c r="F51" s="3">
        <f>'[1]öff Finanzen 2024'!G97</f>
        <v>118.27036239912341</v>
      </c>
      <c r="G51" s="9">
        <f>'[1]öff Finanzen 2024'!H97</f>
        <v>79.904953410322193</v>
      </c>
      <c r="H51" s="17">
        <f>'[1]öff Finanzen 2024'!I97</f>
        <v>151.63241779535414</v>
      </c>
      <c r="I51" s="9">
        <f>'[1]öff Finanzen 2024'!J97</f>
        <v>172.83628510992705</v>
      </c>
      <c r="J51" s="9">
        <f>'[1]öff Finanzen 2024'!K97</f>
        <v>98.961503340846207</v>
      </c>
      <c r="K51" s="9">
        <f>'[1]öff Finanzen 2024'!L97</f>
        <v>100</v>
      </c>
      <c r="L51" s="9">
        <f>'[1]öff Finanzen 2024'!M97</f>
        <v>84.282070181290564</v>
      </c>
      <c r="M51" s="9">
        <f>'[1]öff Finanzen 2024'!N97</f>
        <v>106.02099837829928</v>
      </c>
      <c r="N51" s="9">
        <f>'[1]öff Finanzen 2024'!O97</f>
        <v>87.725045870628065</v>
      </c>
      <c r="O51" s="9">
        <f>'[1]öff Finanzen 2024'!P97</f>
        <v>182.06155518993356</v>
      </c>
      <c r="P51" s="9">
        <f>'[1]öff Finanzen 2024'!Q97</f>
        <v>111.43466171882605</v>
      </c>
      <c r="Q51" s="9">
        <f>'[1]öff Finanzen 2024'!R97</f>
        <v>89.829267473929519</v>
      </c>
      <c r="R51" s="9">
        <f>'[1]öff Finanzen 2024'!S97</f>
        <v>89.055690784356969</v>
      </c>
      <c r="S51" s="9">
        <f>'[1]öff Finanzen 2024'!T97</f>
        <v>106.44888442377449</v>
      </c>
      <c r="T51" s="9">
        <f>'[1]öff Finanzen 2024'!U97</f>
        <v>51.877238888651036</v>
      </c>
      <c r="U51" s="9">
        <f>'[1]öff Finanzen 2024'!V97</f>
        <v>161.71046953485606</v>
      </c>
      <c r="V51" s="9">
        <f>'[1]öff Finanzen 2024'!W97</f>
        <v>109.91156021864961</v>
      </c>
      <c r="X51" s="18" t="str">
        <f>HLOOKUP(Y51,$L51:$U174,ROW(L$126)-ROW(X51)+1,0)</f>
        <v>SL</v>
      </c>
      <c r="Y51" s="19">
        <f t="shared" ref="Y51:Y53" si="20">MIN(L51:U51)</f>
        <v>51.877238888651036</v>
      </c>
      <c r="Z51" s="18" t="str">
        <f>HLOOKUP(AA51,$L51:$U174,ROW(N$126)-ROW(Z51)+1,0)</f>
        <v>HH</v>
      </c>
      <c r="AA51" s="19">
        <f t="shared" ref="AA51:AA53" si="21">MAX(L51:U51)</f>
        <v>182.06155518993356</v>
      </c>
    </row>
    <row r="52" spans="1:27" x14ac:dyDescent="0.35">
      <c r="A52" t="str">
        <f>'[1]öff Finanzen 2024'!B98</f>
        <v>Länder</v>
      </c>
      <c r="B52" s="3">
        <f>'[1]öff Finanzen 2024'!C98</f>
        <v>134.93553105359175</v>
      </c>
      <c r="C52" s="3">
        <f>'[1]öff Finanzen 2024'!D98</f>
        <v>232.04726844591806</v>
      </c>
      <c r="D52" s="3">
        <f>'[1]öff Finanzen 2024'!E98</f>
        <v>239.52511913972762</v>
      </c>
      <c r="E52" s="3">
        <f>'[1]öff Finanzen 2024'!F98</f>
        <v>134.18165323972741</v>
      </c>
      <c r="F52" s="3">
        <f>'[1]öff Finanzen 2024'!G98</f>
        <v>129.23534728094572</v>
      </c>
      <c r="G52" s="9">
        <f>'[1]öff Finanzen 2024'!H98</f>
        <v>108.80271161752249</v>
      </c>
      <c r="H52" s="17" t="str">
        <f>'[1]öff Finanzen 2024'!I98</f>
        <v>.</v>
      </c>
      <c r="I52" s="9">
        <f>'[1]öff Finanzen 2024'!J98</f>
        <v>180.22493834387723</v>
      </c>
      <c r="J52" s="9" t="str">
        <f>'[1]öff Finanzen 2024'!K98</f>
        <v>.</v>
      </c>
      <c r="K52" s="9">
        <f>'[1]öff Finanzen 2024'!L98</f>
        <v>100</v>
      </c>
      <c r="L52" s="9">
        <f>'[1]öff Finanzen 2024'!M98</f>
        <v>60.034031863551576</v>
      </c>
      <c r="M52" s="9">
        <f>'[1]öff Finanzen 2024'!N98</f>
        <v>107.78740536032534</v>
      </c>
      <c r="N52" s="9">
        <f>'[1]öff Finanzen 2024'!O98</f>
        <v>119.45095341564746</v>
      </c>
      <c r="O52" s="9">
        <f>'[1]öff Finanzen 2024'!P98</f>
        <v>247.88120274438273</v>
      </c>
      <c r="P52" s="9">
        <f>'[1]öff Finanzen 2024'!Q98</f>
        <v>128.30463345203862</v>
      </c>
      <c r="Q52" s="9">
        <f>'[1]öff Finanzen 2024'!R98</f>
        <v>93.050965741884767</v>
      </c>
      <c r="R52" s="9">
        <f>'[1]öff Finanzen 2024'!S98</f>
        <v>91.681337197194736</v>
      </c>
      <c r="S52" s="9">
        <f>'[1]öff Finanzen 2024'!T98</f>
        <v>94.653265269682421</v>
      </c>
      <c r="T52" s="9">
        <f>'[1]öff Finanzen 2024'!U98</f>
        <v>36.978948524428787</v>
      </c>
      <c r="U52" s="9">
        <f>'[1]öff Finanzen 2024'!V98</f>
        <v>158.13089035661727</v>
      </c>
      <c r="V52" s="9" t="str">
        <f>'[1]öff Finanzen 2024'!W98</f>
        <v>.</v>
      </c>
      <c r="X52" s="18" t="str">
        <f>HLOOKUP(Y52,$L52:$U175,ROW(L$126)-ROW(X52)+1,0)</f>
        <v>SL</v>
      </c>
      <c r="Y52" s="19">
        <f t="shared" si="20"/>
        <v>36.978948524428787</v>
      </c>
      <c r="Z52" s="18" t="str">
        <f>HLOOKUP(AA52,$L52:$U175,ROW(N$126)-ROW(Z52)+1,0)</f>
        <v>HH</v>
      </c>
      <c r="AA52" s="19">
        <f t="shared" si="21"/>
        <v>247.88120274438273</v>
      </c>
    </row>
    <row r="53" spans="1:27" x14ac:dyDescent="0.35">
      <c r="A53" t="str">
        <f>'[1]öff Finanzen 2024'!B99</f>
        <v>Kommunen</v>
      </c>
      <c r="B53" s="3">
        <f>'[1]öff Finanzen 2024'!C99</f>
        <v>145.20630692169968</v>
      </c>
      <c r="C53" s="3">
        <f>'[1]öff Finanzen 2024'!D99</f>
        <v>258.6901744317222</v>
      </c>
      <c r="D53" s="3">
        <f>'[1]öff Finanzen 2024'!E99</f>
        <v>175.28387764666655</v>
      </c>
      <c r="E53" s="3">
        <f>'[1]öff Finanzen 2024'!F99</f>
        <v>105.30987147753881</v>
      </c>
      <c r="F53" s="3">
        <f>'[1]öff Finanzen 2024'!G99</f>
        <v>151.57934030301118</v>
      </c>
      <c r="G53" s="9" t="str">
        <f>'[1]öff Finanzen 2024'!H99</f>
        <v>.</v>
      </c>
      <c r="H53" s="17" t="str">
        <f>'[1]öff Finanzen 2024'!I99</f>
        <v>.</v>
      </c>
      <c r="I53" s="9">
        <f>'[1]öff Finanzen 2024'!J99</f>
        <v>163.60486841389204</v>
      </c>
      <c r="J53" s="9" t="str">
        <f>'[1]öff Finanzen 2024'!K99</f>
        <v>.</v>
      </c>
      <c r="K53" s="9">
        <f>'[1]öff Finanzen 2024'!L99</f>
        <v>100</v>
      </c>
      <c r="L53" s="9">
        <f>'[1]öff Finanzen 2024'!M99</f>
        <v>88.680039720234802</v>
      </c>
      <c r="M53" s="9">
        <f>'[1]öff Finanzen 2024'!N99</f>
        <v>145.96905439475103</v>
      </c>
      <c r="N53" s="9" t="str">
        <f>'[1]öff Finanzen 2024'!O99</f>
        <v>.</v>
      </c>
      <c r="O53" s="9" t="str">
        <f>'[1]öff Finanzen 2024'!P99</f>
        <v>.</v>
      </c>
      <c r="P53" s="9">
        <f>'[1]öff Finanzen 2024'!Q99</f>
        <v>65.390447578712539</v>
      </c>
      <c r="Q53" s="9">
        <f>'[1]öff Finanzen 2024'!R99</f>
        <v>66.593380262143214</v>
      </c>
      <c r="R53" s="9">
        <f>'[1]öff Finanzen 2024'!S99</f>
        <v>111.52586385641861</v>
      </c>
      <c r="S53" s="9">
        <f>'[1]öff Finanzen 2024'!T99</f>
        <v>111.20382833087754</v>
      </c>
      <c r="T53" s="9">
        <f>'[1]öff Finanzen 2024'!U99</f>
        <v>74.46893728183062</v>
      </c>
      <c r="U53" s="9">
        <f>'[1]öff Finanzen 2024'!V99</f>
        <v>110.95806575345861</v>
      </c>
      <c r="V53" s="9" t="str">
        <f>'[1]öff Finanzen 2024'!W99</f>
        <v>.</v>
      </c>
      <c r="X53" s="18" t="str">
        <f>HLOOKUP(Y53,$L53:$U176,ROW(L$126)-ROW(X53)+1,0)</f>
        <v>HE</v>
      </c>
      <c r="Y53" s="19">
        <f t="shared" si="20"/>
        <v>65.390447578712539</v>
      </c>
      <c r="Z53" s="18" t="str">
        <f>HLOOKUP(AA53,$L53:$U176,ROW(N$126)-ROW(Z53)+1,0)</f>
        <v>BY</v>
      </c>
      <c r="AA53" s="19">
        <f t="shared" si="21"/>
        <v>145.96905439475103</v>
      </c>
    </row>
    <row r="54" spans="1:27" x14ac:dyDescent="0.35">
      <c r="A54" t="s">
        <v>537</v>
      </c>
      <c r="G54" s="11"/>
      <c r="H54" s="103"/>
      <c r="I54" s="11"/>
      <c r="J54" s="11"/>
      <c r="K54" s="11"/>
      <c r="L54" s="11"/>
      <c r="M54" s="11"/>
      <c r="N54" s="11"/>
      <c r="O54" s="11"/>
      <c r="P54" s="11"/>
      <c r="Q54" s="11"/>
      <c r="R54" s="11"/>
      <c r="S54" s="11"/>
      <c r="T54" s="11"/>
      <c r="U54" s="11"/>
      <c r="V54" s="11"/>
    </row>
    <row r="55" spans="1:27" x14ac:dyDescent="0.35">
      <c r="A55" t="s">
        <v>538</v>
      </c>
      <c r="G55" s="11"/>
      <c r="H55" s="103"/>
      <c r="I55" s="11"/>
      <c r="J55" s="11"/>
      <c r="K55" s="11"/>
      <c r="L55" s="11"/>
      <c r="M55" s="11"/>
      <c r="N55" s="11"/>
      <c r="O55" s="11"/>
      <c r="P55" s="11"/>
      <c r="Q55" s="11"/>
      <c r="R55" s="11"/>
      <c r="S55" s="11"/>
      <c r="T55" s="11"/>
      <c r="U55" s="11"/>
      <c r="V55" s="11"/>
    </row>
    <row r="56" spans="1:27" x14ac:dyDescent="0.35">
      <c r="G56" s="11"/>
      <c r="H56" s="103"/>
      <c r="I56" s="11"/>
      <c r="J56" s="11"/>
      <c r="K56" s="11"/>
      <c r="L56" s="11"/>
      <c r="M56" s="11"/>
      <c r="N56" s="11"/>
      <c r="O56" s="11"/>
      <c r="P56" s="11"/>
      <c r="Q56" s="11"/>
      <c r="R56" s="11"/>
      <c r="S56" s="11"/>
      <c r="T56" s="11"/>
      <c r="U56" s="11"/>
      <c r="V56" s="11"/>
    </row>
    <row r="57" spans="1:27" x14ac:dyDescent="0.35">
      <c r="A57" s="4" t="s">
        <v>828</v>
      </c>
      <c r="G57" s="11"/>
      <c r="H57" s="103"/>
      <c r="I57" s="11"/>
      <c r="J57" s="11"/>
      <c r="K57" s="11"/>
      <c r="L57" s="11"/>
      <c r="M57" s="11"/>
      <c r="N57" s="11"/>
      <c r="O57" s="11"/>
      <c r="P57" s="11"/>
      <c r="Q57" s="11"/>
      <c r="R57" s="11"/>
      <c r="S57" s="11"/>
      <c r="T57" s="11"/>
      <c r="U57" s="11"/>
      <c r="V57" s="11"/>
    </row>
    <row r="58" spans="1:27" x14ac:dyDescent="0.35">
      <c r="A58" t="s">
        <v>539</v>
      </c>
      <c r="B58" s="3">
        <f>'[1]öff Finanzen 2024'!C102</f>
        <v>24.11137079003721</v>
      </c>
      <c r="C58" s="3">
        <f>'[1]öff Finanzen 2024'!D102</f>
        <v>25.549145816818374</v>
      </c>
      <c r="D58" s="3">
        <f>'[1]öff Finanzen 2024'!E102</f>
        <v>21.932189352208407</v>
      </c>
      <c r="E58" s="3">
        <f>'[1]öff Finanzen 2024'!F102</f>
        <v>24.553166316751259</v>
      </c>
      <c r="F58" s="3">
        <f>'[1]öff Finanzen 2024'!G102</f>
        <v>22.315685682977428</v>
      </c>
      <c r="G58" s="9">
        <f>'[1]öff Finanzen 2024'!H102</f>
        <v>22.365085830822608</v>
      </c>
      <c r="H58" s="17">
        <f>'[1]öff Finanzen 2024'!I102</f>
        <v>23.04583149639118</v>
      </c>
      <c r="I58" s="9">
        <f>'[1]öff Finanzen 2024'!J102</f>
        <v>23.339947084888752</v>
      </c>
      <c r="J58" s="9">
        <f>'[1]öff Finanzen 2024'!K102</f>
        <v>18.079437645868605</v>
      </c>
      <c r="K58" s="9">
        <f>'[1]öff Finanzen 2024'!L102</f>
        <v>17.83388360304664</v>
      </c>
      <c r="L58" s="9">
        <f>'[1]öff Finanzen 2024'!M102</f>
        <v>15.250444003777497</v>
      </c>
      <c r="M58" s="9">
        <f>'[1]öff Finanzen 2024'!N102</f>
        <v>15.31533979272961</v>
      </c>
      <c r="N58" s="9">
        <f>'[1]öff Finanzen 2024'!O102</f>
        <v>24.478388194969188</v>
      </c>
      <c r="O58" s="9">
        <f>'[1]öff Finanzen 2024'!P102</f>
        <v>18.640285596846077</v>
      </c>
      <c r="P58" s="9">
        <f>'[1]öff Finanzen 2024'!Q102</f>
        <v>18.089990277724834</v>
      </c>
      <c r="Q58" s="9">
        <f>'[1]öff Finanzen 2024'!R102</f>
        <v>18.519123188681611</v>
      </c>
      <c r="R58" s="9">
        <f>'[1]öff Finanzen 2024'!S102</f>
        <v>20.169164389667866</v>
      </c>
      <c r="S58" s="9">
        <f>'[1]öff Finanzen 2024'!T102</f>
        <v>18.833892682174344</v>
      </c>
      <c r="T58" s="9">
        <f>'[1]öff Finanzen 2024'!U102</f>
        <v>22.371237883540299</v>
      </c>
      <c r="U58" s="9">
        <f>'[1]öff Finanzen 2024'!V102</f>
        <v>21.777469004905342</v>
      </c>
      <c r="V58" s="9">
        <f>'[1]öff Finanzen 2024'!W102</f>
        <v>18.635155706784758</v>
      </c>
      <c r="X58" s="18" t="str">
        <f t="shared" ref="X58" si="22">HLOOKUP(Y58,$L58:$U181,ROW(L$126)-ROW(X58)+1,0)</f>
        <v>BW</v>
      </c>
      <c r="Y58" s="19">
        <f t="shared" ref="Y58" si="23">MIN(L58:U58)</f>
        <v>15.250444003777497</v>
      </c>
      <c r="Z58" s="18" t="str">
        <f t="shared" ref="Z58" si="24">HLOOKUP(AA58,$L58:$U181,ROW(N$126)-ROW(Z58)+1,0)</f>
        <v>HB</v>
      </c>
      <c r="AA58" s="19">
        <f t="shared" ref="AA58" si="25">MAX(L58:U58)</f>
        <v>24.478388194969188</v>
      </c>
    </row>
    <row r="59" spans="1:27" x14ac:dyDescent="0.35">
      <c r="G59" s="11"/>
      <c r="H59" s="103"/>
      <c r="I59" s="11"/>
      <c r="J59" s="11"/>
      <c r="K59" s="11"/>
      <c r="L59" s="11"/>
      <c r="M59" s="11"/>
      <c r="N59" s="11"/>
      <c r="O59" s="11"/>
      <c r="P59" s="11"/>
      <c r="Q59" s="11"/>
      <c r="R59" s="11"/>
      <c r="S59" s="11"/>
      <c r="T59" s="11"/>
      <c r="U59" s="11"/>
      <c r="V59" s="11"/>
    </row>
    <row r="60" spans="1:27" x14ac:dyDescent="0.35">
      <c r="A60" s="4" t="s">
        <v>829</v>
      </c>
      <c r="G60" s="11"/>
      <c r="H60" s="103"/>
      <c r="I60" s="11"/>
      <c r="J60" s="11"/>
      <c r="K60" s="11"/>
      <c r="L60" s="11"/>
      <c r="M60" s="11"/>
      <c r="N60" s="11"/>
      <c r="O60" s="11"/>
      <c r="P60" s="11"/>
      <c r="Q60" s="11"/>
      <c r="R60" s="11"/>
      <c r="S60" s="11"/>
      <c r="T60" s="11"/>
      <c r="U60" s="11"/>
      <c r="V60" s="11"/>
    </row>
    <row r="61" spans="1:27" x14ac:dyDescent="0.35">
      <c r="A61" t="s">
        <v>539</v>
      </c>
      <c r="B61" s="3">
        <f>'[1]öff Finanzen 2024'!C105</f>
        <v>3.5174541429278472</v>
      </c>
      <c r="C61" s="3">
        <f>'[1]öff Finanzen 2024'!D105</f>
        <v>4.4223784247362472</v>
      </c>
      <c r="D61" s="3">
        <f>'[1]öff Finanzen 2024'!E105</f>
        <v>3.5889193293688018</v>
      </c>
      <c r="E61" s="3">
        <f>'[1]öff Finanzen 2024'!F105</f>
        <v>3.2725062527054196</v>
      </c>
      <c r="F61" s="3">
        <f>'[1]öff Finanzen 2024'!G105</f>
        <v>3.1225419243087438</v>
      </c>
      <c r="G61" s="9">
        <f>'[1]öff Finanzen 2024'!H105</f>
        <v>3.7875929465915905</v>
      </c>
      <c r="H61" s="17">
        <f>'[1]öff Finanzen 2024'!I105</f>
        <v>3.6228770616695751</v>
      </c>
      <c r="I61" s="9">
        <f>'[1]öff Finanzen 2024'!J105</f>
        <v>3.5517117030355627</v>
      </c>
      <c r="J61" s="9">
        <f>'[1]öff Finanzen 2024'!K105</f>
        <v>2.6661638426360543</v>
      </c>
      <c r="K61" s="9">
        <f>'[1]öff Finanzen 2024'!L105</f>
        <v>2.601909513225332</v>
      </c>
      <c r="L61" s="9">
        <f>'[1]öff Finanzen 2024'!M105</f>
        <v>2.5037410607529589</v>
      </c>
      <c r="M61" s="9">
        <f>'[1]öff Finanzen 2024'!N105</f>
        <v>2.9217973857141715</v>
      </c>
      <c r="N61" s="9">
        <f>'[1]öff Finanzen 2024'!O105</f>
        <v>4.8745471700522707</v>
      </c>
      <c r="O61" s="9">
        <f>'[1]öff Finanzen 2024'!P105</f>
        <v>2.93072733897603</v>
      </c>
      <c r="P61" s="9">
        <f>'[1]öff Finanzen 2024'!Q105</f>
        <v>2.8212461690876887</v>
      </c>
      <c r="Q61" s="9">
        <f>'[1]öff Finanzen 2024'!R105</f>
        <v>2.3428944919827965</v>
      </c>
      <c r="R61" s="9">
        <f>'[1]öff Finanzen 2024'!S105</f>
        <v>2.2692455207246307</v>
      </c>
      <c r="S61" s="9">
        <f>'[1]öff Finanzen 2024'!T105</f>
        <v>1.9693347349117998</v>
      </c>
      <c r="T61" s="9">
        <f>'[1]öff Finanzen 2024'!U105</f>
        <v>3.4305488944618157</v>
      </c>
      <c r="U61" s="9">
        <f>'[1]öff Finanzen 2024'!V105</f>
        <v>3.0169286233901285</v>
      </c>
      <c r="V61" s="9">
        <f>'[1]öff Finanzen 2024'!W105</f>
        <v>2.7645767930939691</v>
      </c>
      <c r="X61" s="18" t="str">
        <f t="shared" ref="X61" si="26">HLOOKUP(Y61,$L61:$U184,ROW(L$126)-ROW(X61)+1,0)</f>
        <v>RP</v>
      </c>
      <c r="Y61" s="19">
        <f t="shared" ref="Y61" si="27">MIN(L61:U61)</f>
        <v>1.9693347349117998</v>
      </c>
      <c r="Z61" s="18" t="str">
        <f t="shared" ref="Z61" si="28">HLOOKUP(AA61,$L61:$U184,ROW(N$126)-ROW(Z61)+1,0)</f>
        <v>HB</v>
      </c>
      <c r="AA61" s="19">
        <f t="shared" ref="AA61" si="29">MAX(L61:U61)</f>
        <v>4.8745471700522707</v>
      </c>
    </row>
    <row r="62" spans="1:27" x14ac:dyDescent="0.35">
      <c r="G62" s="11"/>
      <c r="H62" s="103"/>
      <c r="I62" s="11"/>
      <c r="J62" s="11"/>
      <c r="K62" s="11"/>
      <c r="L62" s="11"/>
      <c r="M62" s="11"/>
      <c r="N62" s="11"/>
      <c r="O62" s="11"/>
      <c r="P62" s="11"/>
      <c r="Q62" s="11"/>
      <c r="R62" s="11"/>
      <c r="S62" s="11"/>
      <c r="T62" s="11"/>
      <c r="U62" s="11"/>
      <c r="V62" s="11"/>
    </row>
    <row r="63" spans="1:27" x14ac:dyDescent="0.35">
      <c r="A63" s="4" t="s">
        <v>837</v>
      </c>
      <c r="G63" s="11"/>
      <c r="H63" s="103"/>
      <c r="I63" s="11"/>
      <c r="J63" s="11"/>
      <c r="K63" s="11"/>
      <c r="L63" s="11"/>
      <c r="M63" s="11"/>
      <c r="N63" s="11"/>
      <c r="O63" s="11"/>
      <c r="P63" s="11"/>
      <c r="Q63" s="11"/>
      <c r="R63" s="11"/>
      <c r="S63" s="11"/>
      <c r="T63" s="11"/>
      <c r="U63" s="11"/>
      <c r="V63" s="11"/>
    </row>
    <row r="64" spans="1:27" x14ac:dyDescent="0.35">
      <c r="A64" t="str">
        <f>'[1]öff Finanzen 2024'!A122</f>
        <v>zusammen</v>
      </c>
      <c r="B64" s="3">
        <f>'[1]öff Finanzen 2024'!C122</f>
        <v>69.931228356842695</v>
      </c>
      <c r="C64" s="3">
        <f>'[1]öff Finanzen 2024'!D122</f>
        <v>57.517206184718397</v>
      </c>
      <c r="D64" s="3">
        <f>'[1]öff Finanzen 2024'!E122</f>
        <v>60.478769957269229</v>
      </c>
      <c r="E64" s="3">
        <f>'[1]öff Finanzen 2024'!F122</f>
        <v>59.819046242107412</v>
      </c>
      <c r="F64" s="3">
        <f>'[1]öff Finanzen 2024'!G122</f>
        <v>53.502073537025076</v>
      </c>
      <c r="G64" s="9">
        <f>'[1]öff Finanzen 2024'!H122</f>
        <v>94.788074253663567</v>
      </c>
      <c r="H64" s="17">
        <f>'[1]öff Finanzen 2024'!I122</f>
        <v>68.516575097439571</v>
      </c>
      <c r="I64" s="9">
        <f>'[1]öff Finanzen 2024'!J122</f>
        <v>60.750269860812068</v>
      </c>
      <c r="J64" s="9">
        <f>'[1]öff Finanzen 2024'!K122</f>
        <v>99.730651658299294</v>
      </c>
      <c r="K64" s="9">
        <f>'[1]öff Finanzen 2024'!L122</f>
        <v>100</v>
      </c>
      <c r="L64" s="9">
        <f>'[1]öff Finanzen 2024'!M122</f>
        <v>107.97069428863399</v>
      </c>
      <c r="M64" s="9">
        <f>'[1]öff Finanzen 2024'!N122</f>
        <v>117.87842638144319</v>
      </c>
      <c r="N64" s="9">
        <f>'[1]öff Finanzen 2024'!O122</f>
        <v>89.58194599044954</v>
      </c>
      <c r="O64" s="9">
        <f>'[1]öff Finanzen 2024'!P122</f>
        <v>139.88063556377389</v>
      </c>
      <c r="P64" s="9">
        <f>'[1]öff Finanzen 2024'!Q122</f>
        <v>113.49059100125476</v>
      </c>
      <c r="Q64" s="9">
        <f>'[1]öff Finanzen 2024'!R122</f>
        <v>83.209334831887773</v>
      </c>
      <c r="R64" s="9">
        <f>'[1]öff Finanzen 2024'!S122</f>
        <v>88.285456665933722</v>
      </c>
      <c r="S64" s="9">
        <f>'[1]öff Finanzen 2024'!T122</f>
        <v>85.635518519946061</v>
      </c>
      <c r="T64" s="9">
        <f>'[1]öff Finanzen 2024'!U122</f>
        <v>66.803266446383859</v>
      </c>
      <c r="U64" s="9">
        <f>'[1]öff Finanzen 2024'!V122</f>
        <v>86.92492691364879</v>
      </c>
      <c r="V64" s="9">
        <f>'[1]öff Finanzen 2024'!W122</f>
        <v>93.930198379991083</v>
      </c>
      <c r="X64" s="18" t="str">
        <f>HLOOKUP(Y64,$L64:$U186,ROW(L$126)-ROW(X64)+1,0)</f>
        <v>SL</v>
      </c>
      <c r="Y64" s="19">
        <f t="shared" ref="Y64" si="30">MIN(L64:U64)</f>
        <v>66.803266446383859</v>
      </c>
      <c r="Z64" s="18" t="str">
        <f>HLOOKUP(AA64,$L64:$U186,ROW(N$126)-ROW(Z64)+1,0)</f>
        <v>HH</v>
      </c>
      <c r="AA64" s="19">
        <f t="shared" ref="AA64" si="31">MAX(L64:U64)</f>
        <v>139.88063556377389</v>
      </c>
    </row>
    <row r="65" spans="1:27" x14ac:dyDescent="0.35">
      <c r="A65" t="str">
        <f>'[1]öff Finanzen 2024'!A120</f>
        <v>Länder</v>
      </c>
      <c r="B65" s="3">
        <f>'[1]öff Finanzen 2024'!C120</f>
        <v>68.825507906592492</v>
      </c>
      <c r="C65" s="3">
        <f>'[1]öff Finanzen 2024'!D120</f>
        <v>56.176498203996928</v>
      </c>
      <c r="D65" s="3">
        <f>'[1]öff Finanzen 2024'!E120</f>
        <v>58.497451135599107</v>
      </c>
      <c r="E65" s="3">
        <f>'[1]öff Finanzen 2024'!F120</f>
        <v>55.216669318453484</v>
      </c>
      <c r="F65" s="3">
        <f>'[1]öff Finanzen 2024'!G120</f>
        <v>51.773381334745579</v>
      </c>
      <c r="G65" s="9">
        <f>'[1]öff Finanzen 2024'!H120</f>
        <v>98.788443834183582</v>
      </c>
      <c r="H65" s="17">
        <f>'[1]öff Finanzen 2024'!I120</f>
        <v>67.786445789167232</v>
      </c>
      <c r="I65" s="9">
        <f>'[1]öff Finanzen 2024'!J120</f>
        <v>58.621724037615216</v>
      </c>
      <c r="J65" s="9">
        <f>'[1]öff Finanzen 2024'!K120</f>
        <v>99.937387702737482</v>
      </c>
      <c r="K65" s="9">
        <f>'[1]öff Finanzen 2024'!L120</f>
        <v>100</v>
      </c>
      <c r="L65" s="9">
        <f>'[1]öff Finanzen 2024'!M120</f>
        <v>105.76574122624585</v>
      </c>
      <c r="M65" s="9">
        <f>'[1]öff Finanzen 2024'!N120</f>
        <v>121.90630214677722</v>
      </c>
      <c r="N65" s="9">
        <f>'[1]öff Finanzen 2024'!O120</f>
        <v>81.771902007700916</v>
      </c>
      <c r="O65" s="9">
        <f>'[1]öff Finanzen 2024'!P120</f>
        <v>130.67327890281305</v>
      </c>
      <c r="P65" s="9">
        <f>'[1]öff Finanzen 2024'!Q120</f>
        <v>111.82452464718476</v>
      </c>
      <c r="Q65" s="9">
        <f>'[1]öff Finanzen 2024'!R120</f>
        <v>81.849820471441745</v>
      </c>
      <c r="R65" s="9">
        <f>'[1]öff Finanzen 2024'!S120</f>
        <v>88.578409004124552</v>
      </c>
      <c r="S65" s="9">
        <f>'[1]öff Finanzen 2024'!T120</f>
        <v>88.182752893562977</v>
      </c>
      <c r="T65" s="9">
        <f>'[1]öff Finanzen 2024'!U120</f>
        <v>67.071525990913102</v>
      </c>
      <c r="U65" s="9">
        <f>'[1]öff Finanzen 2024'!V120</f>
        <v>86.731511535609215</v>
      </c>
      <c r="V65" s="9">
        <f>'[1]öff Finanzen 2024'!W120</f>
        <v>93.789434150181791</v>
      </c>
      <c r="X65" s="18" t="str">
        <f>HLOOKUP(Y65,$L65:$U187,ROW(L$126)-ROW(X65)+1,0)</f>
        <v>SL</v>
      </c>
      <c r="Y65" s="19">
        <f t="shared" ref="Y65:Y66" si="32">MIN(L65:U65)</f>
        <v>67.071525990913102</v>
      </c>
      <c r="Z65" s="18" t="str">
        <f>HLOOKUP(AA65,$L65:$U187,ROW(N$126)-ROW(Z65)+1,0)</f>
        <v>HH</v>
      </c>
      <c r="AA65" s="19">
        <f t="shared" ref="AA65:AA66" si="33">MAX(L65:U65)</f>
        <v>130.67327890281305</v>
      </c>
    </row>
    <row r="66" spans="1:27" x14ac:dyDescent="0.35">
      <c r="A66" t="str">
        <f>'[1]öff Finanzen 2024'!A121</f>
        <v>Gemeinden</v>
      </c>
      <c r="B66" s="3">
        <f>'[1]öff Finanzen 2024'!C121</f>
        <v>72.601001068401331</v>
      </c>
      <c r="C66" s="3">
        <f>'[1]öff Finanzen 2024'!D121</f>
        <v>60.754358559253127</v>
      </c>
      <c r="D66" s="3">
        <f>'[1]öff Finanzen 2024'!E121</f>
        <v>65.262683397411834</v>
      </c>
      <c r="E66" s="3">
        <f>'[1]öff Finanzen 2024'!F121</f>
        <v>70.931529796425465</v>
      </c>
      <c r="F66" s="3">
        <f>'[1]öff Finanzen 2024'!G121</f>
        <v>57.676017563551575</v>
      </c>
      <c r="G66" s="9">
        <f>'[1]öff Finanzen 2024'!H121</f>
        <v>85.129143246459165</v>
      </c>
      <c r="H66" s="17">
        <f>'[1]öff Finanzen 2024'!I121</f>
        <v>70.279479367405457</v>
      </c>
      <c r="I66" s="9">
        <f>'[1]öff Finanzen 2024'!J121</f>
        <v>65.889664318775814</v>
      </c>
      <c r="J66" s="9">
        <f>'[1]öff Finanzen 2024'!K121</f>
        <v>99.231485481340471</v>
      </c>
      <c r="K66" s="9">
        <f>'[1]öff Finanzen 2024'!L121</f>
        <v>100</v>
      </c>
      <c r="L66" s="9">
        <f>'[1]öff Finanzen 2024'!M121</f>
        <v>113.29457476393804</v>
      </c>
      <c r="M66" s="9">
        <f>'[1]öff Finanzen 2024'!N121</f>
        <v>108.15308142521674</v>
      </c>
      <c r="N66" s="9">
        <f>'[1]öff Finanzen 2024'!O121</f>
        <v>108.43937265421168</v>
      </c>
      <c r="O66" s="9">
        <f>'[1]öff Finanzen 2024'!P121</f>
        <v>162.11188719112585</v>
      </c>
      <c r="P66" s="9">
        <f>'[1]öff Finanzen 2024'!Q121</f>
        <v>117.51332431213413</v>
      </c>
      <c r="Q66" s="9">
        <f>'[1]öff Finanzen 2024'!R121</f>
        <v>86.491895391991022</v>
      </c>
      <c r="R66" s="9">
        <f>'[1]öff Finanzen 2024'!S121</f>
        <v>87.578120414612499</v>
      </c>
      <c r="S66" s="9">
        <f>'[1]öff Finanzen 2024'!T121</f>
        <v>79.485196511261364</v>
      </c>
      <c r="T66" s="9">
        <f>'[1]öff Finanzen 2024'!U121</f>
        <v>66.155551183961748</v>
      </c>
      <c r="U66" s="9">
        <f>'[1]öff Finanzen 2024'!V121</f>
        <v>87.391930212872381</v>
      </c>
      <c r="V66" s="9">
        <f>'[1]öff Finanzen 2024'!W121</f>
        <v>94.270074973051635</v>
      </c>
      <c r="X66" s="18" t="str">
        <f>HLOOKUP(Y66,$L66:$U188,ROW(L$126)-ROW(X66)+1,0)</f>
        <v>SL</v>
      </c>
      <c r="Y66" s="19">
        <f t="shared" si="32"/>
        <v>66.155551183961748</v>
      </c>
      <c r="Z66" s="18" t="str">
        <f>HLOOKUP(AA66,$L66:$U188,ROW(N$126)-ROW(Z66)+1,0)</f>
        <v>HH</v>
      </c>
      <c r="AA66" s="19">
        <f t="shared" si="33"/>
        <v>162.11188719112585</v>
      </c>
    </row>
    <row r="67" spans="1:27" x14ac:dyDescent="0.35">
      <c r="A67" t="s">
        <v>836</v>
      </c>
      <c r="G67" s="11"/>
      <c r="H67" s="103"/>
      <c r="I67" s="11"/>
      <c r="J67" s="11"/>
      <c r="K67" s="11"/>
      <c r="L67" s="11"/>
      <c r="M67" s="11"/>
      <c r="N67" s="11"/>
      <c r="O67" s="11"/>
      <c r="P67" s="11"/>
      <c r="Q67" s="11"/>
      <c r="R67" s="11"/>
      <c r="S67" s="11"/>
      <c r="T67" s="11"/>
      <c r="U67" s="11"/>
      <c r="V67" s="11"/>
      <c r="X67" s="18"/>
      <c r="Y67" s="19"/>
      <c r="Z67" s="18"/>
      <c r="AA67" s="19"/>
    </row>
    <row r="68" spans="1:27" x14ac:dyDescent="0.35">
      <c r="G68" s="11"/>
      <c r="H68" s="103"/>
      <c r="I68" s="11"/>
      <c r="J68" s="11"/>
      <c r="K68" s="11"/>
      <c r="L68" s="11"/>
      <c r="M68" s="11"/>
      <c r="N68" s="11"/>
      <c r="O68" s="11"/>
      <c r="P68" s="11"/>
      <c r="Q68" s="11"/>
      <c r="R68" s="11"/>
      <c r="S68" s="11"/>
      <c r="T68" s="11"/>
      <c r="U68" s="11"/>
      <c r="V68" s="11"/>
    </row>
    <row r="69" spans="1:27" x14ac:dyDescent="0.35">
      <c r="A69" s="4" t="s">
        <v>540</v>
      </c>
      <c r="G69" s="11"/>
      <c r="H69" s="103"/>
      <c r="I69" s="11"/>
      <c r="J69" s="11"/>
      <c r="K69" s="11"/>
      <c r="L69" s="11"/>
      <c r="M69" s="11"/>
      <c r="N69" s="11"/>
      <c r="O69" s="11"/>
      <c r="P69" s="11"/>
      <c r="Q69" s="11"/>
      <c r="R69" s="11"/>
      <c r="S69" s="11"/>
      <c r="T69" s="11"/>
      <c r="U69" s="11"/>
      <c r="V69" s="11"/>
    </row>
    <row r="70" spans="1:27" x14ac:dyDescent="0.35">
      <c r="A70">
        <f>'[1]öff Schulden'!A143</f>
        <v>2019</v>
      </c>
      <c r="B70" s="3">
        <f>'[1]öff Schulden'!B143</f>
        <v>23.772535541564192</v>
      </c>
      <c r="C70" s="3">
        <f>'[1]öff Schulden'!C143</f>
        <v>19.183775826730692</v>
      </c>
      <c r="D70" s="3">
        <f>'[1]öff Schulden'!D143</f>
        <v>2.8438273681947885</v>
      </c>
      <c r="E70" s="3">
        <f>'[1]öff Schulden'!E143</f>
        <v>35.93631776100036</v>
      </c>
      <c r="F70" s="3">
        <f>'[1]öff Schulden'!F143</f>
        <v>26.043366914588052</v>
      </c>
      <c r="G70" s="9">
        <f>'[1]öff Schulden'!G143</f>
        <v>33.737533903379834</v>
      </c>
      <c r="H70" s="17">
        <f>'[1]öff Schulden'!H143</f>
        <v>22.935558438405792</v>
      </c>
      <c r="I70" s="9">
        <f>'[1]öff Schulden'!I143</f>
        <v>18.48674500820675</v>
      </c>
      <c r="J70" s="9">
        <f>'[1]öff Schulden'!J143</f>
        <v>20.280778140090476</v>
      </c>
      <c r="K70" s="9">
        <f>'[1]öff Schulden'!K143</f>
        <v>19.560725360894029</v>
      </c>
      <c r="L70" s="9">
        <f>'[1]öff Schulden'!L143</f>
        <v>9.9072048177172345</v>
      </c>
      <c r="M70" s="9">
        <f>'[1]öff Schulden'!M143</f>
        <v>3.9458959152072599</v>
      </c>
      <c r="N70" s="9">
        <f>'[1]öff Schulden'!N143</f>
        <v>89.505144472685956</v>
      </c>
      <c r="O70" s="9">
        <f>'[1]öff Schulden'!O143</f>
        <v>25.833904061126372</v>
      </c>
      <c r="P70" s="9">
        <f>'[1]öff Schulden'!P143</f>
        <v>17.742224365754293</v>
      </c>
      <c r="Q70" s="9">
        <f>'[1]öff Schulden'!Q143</f>
        <v>22.592656031725852</v>
      </c>
      <c r="R70" s="9">
        <f>'[1]öff Schulden'!R143</f>
        <v>30.282314238422781</v>
      </c>
      <c r="S70" s="9">
        <f>'[1]öff Schulden'!S143</f>
        <v>28.668229291848924</v>
      </c>
      <c r="T70" s="9">
        <f>'[1]öff Schulden'!T143</f>
        <v>47.108574722881677</v>
      </c>
      <c r="U70" s="9">
        <f>'[1]öff Schulden'!U143</f>
        <v>34.957649581425024</v>
      </c>
      <c r="V70" s="9">
        <f>'[1]öff Schulden'!V143</f>
        <v>20.08382146734214</v>
      </c>
      <c r="X70" s="18" t="str">
        <f t="shared" ref="X70" si="34">HLOOKUP(Y70,$L70:$U192,ROW(L$126)-ROW(X70)+1,0)</f>
        <v>BY</v>
      </c>
      <c r="Y70" s="19">
        <f t="shared" ref="Y70" si="35">MIN(L70:U70)</f>
        <v>3.9458959152072599</v>
      </c>
      <c r="Z70" s="18" t="str">
        <f t="shared" ref="Z70" si="36">HLOOKUP(AA70,$L70:$U192,ROW(N$126)-ROW(Z70)+1,0)</f>
        <v>HB</v>
      </c>
      <c r="AA70" s="19">
        <f t="shared" ref="AA70" si="37">MAX(L70:U70)</f>
        <v>89.505144472685956</v>
      </c>
    </row>
    <row r="71" spans="1:27" x14ac:dyDescent="0.35">
      <c r="A71">
        <f>'[1]öff Schulden'!A144</f>
        <v>2020</v>
      </c>
      <c r="B71" s="3">
        <f>'[1]öff Schulden'!B144</f>
        <v>26.427900486343407</v>
      </c>
      <c r="C71" s="3">
        <f>'[1]öff Schulden'!C144</f>
        <v>21.304622087177023</v>
      </c>
      <c r="D71" s="3">
        <f>'[1]öff Schulden'!D144</f>
        <v>5.7097204107011397</v>
      </c>
      <c r="E71" s="3">
        <f>'[1]öff Schulden'!E144</f>
        <v>36.899297697310587</v>
      </c>
      <c r="F71" s="3">
        <f>'[1]öff Schulden'!F144</f>
        <v>27.893467234494164</v>
      </c>
      <c r="G71" s="9">
        <f>'[1]öff Schulden'!G144</f>
        <v>37.441059232347513</v>
      </c>
      <c r="H71" s="17">
        <f>'[1]öff Schulden'!H144</f>
        <v>25.689013979221791</v>
      </c>
      <c r="I71" s="9">
        <f>'[1]öff Schulden'!I144</f>
        <v>20.77036997885358</v>
      </c>
      <c r="J71" s="9">
        <f>'[1]öff Schulden'!J144</f>
        <v>22.48384038557246</v>
      </c>
      <c r="K71" s="9">
        <f>'[1]öff Schulden'!K144</f>
        <v>21.663983218135623</v>
      </c>
      <c r="L71" s="9">
        <f>'[1]öff Schulden'!L144</f>
        <v>11.082996874815287</v>
      </c>
      <c r="M71" s="9">
        <f>'[1]öff Schulden'!M144</f>
        <v>4.9897261433204676</v>
      </c>
      <c r="N71" s="9">
        <f>'[1]öff Schulden'!N144</f>
        <v>121.04146795919979</v>
      </c>
      <c r="O71" s="9">
        <f>'[1]öff Schulden'!O144</f>
        <v>28.403355674342514</v>
      </c>
      <c r="P71" s="9">
        <f>'[1]öff Schulden'!P144</f>
        <v>20.417669369409765</v>
      </c>
      <c r="Q71" s="9">
        <f>'[1]öff Schulden'!Q144</f>
        <v>25.592421772575126</v>
      </c>
      <c r="R71" s="9">
        <f>'[1]öff Schulden'!R144</f>
        <v>32.058332475120196</v>
      </c>
      <c r="S71" s="9">
        <f>'[1]öff Schulden'!S144</f>
        <v>29.832185660630579</v>
      </c>
      <c r="T71" s="9">
        <f>'[1]öff Schulden'!T144</f>
        <v>49.672313237710938</v>
      </c>
      <c r="U71" s="9">
        <f>'[1]öff Schulden'!U144</f>
        <v>36.466500862149552</v>
      </c>
      <c r="V71" s="9">
        <f>'[1]öff Schulden'!V144</f>
        <v>22.294593592061947</v>
      </c>
      <c r="X71" s="18" t="str">
        <f>HLOOKUP(Y71,$L71:$U193,ROW(L$126)-ROW(X71)+1,0)</f>
        <v>BY</v>
      </c>
      <c r="Y71" s="19">
        <f t="shared" ref="Y71:Y75" si="38">MIN(L71:U71)</f>
        <v>4.9897261433204676</v>
      </c>
      <c r="Z71" s="18" t="str">
        <f>HLOOKUP(AA71,$L71:$U193,ROW(N$126)-ROW(Z71)+1,0)</f>
        <v>HB</v>
      </c>
      <c r="AA71" s="19">
        <f t="shared" ref="AA71:AA75" si="39">MAX(L71:U71)</f>
        <v>121.04146795919979</v>
      </c>
    </row>
    <row r="72" spans="1:27" x14ac:dyDescent="0.35">
      <c r="A72">
        <f>'[1]öff Schulden'!A145</f>
        <v>2021</v>
      </c>
      <c r="B72" s="3">
        <f>'[1]öff Schulden'!B145</f>
        <v>25.178014263805132</v>
      </c>
      <c r="C72" s="3">
        <f>'[1]öff Schulden'!C145</f>
        <v>20.182781360312287</v>
      </c>
      <c r="D72" s="3">
        <f>'[1]öff Schulden'!D145</f>
        <v>6.25453210983276</v>
      </c>
      <c r="E72" s="3">
        <f>'[1]öff Schulden'!E145</f>
        <v>36.253266150327171</v>
      </c>
      <c r="F72" s="3">
        <f>'[1]öff Schulden'!F145</f>
        <v>27.542441617378206</v>
      </c>
      <c r="G72" s="9">
        <f>'[1]öff Schulden'!G145</f>
        <v>36.365493075951498</v>
      </c>
      <c r="H72" s="17">
        <f>'[1]öff Schulden'!H145</f>
        <v>25.156515142909409</v>
      </c>
      <c r="I72" s="9">
        <f>'[1]öff Schulden'!I145</f>
        <v>20.407555813988274</v>
      </c>
      <c r="J72" s="9">
        <f>'[1]öff Schulden'!J145</f>
        <v>21.046953839242597</v>
      </c>
      <c r="K72" s="9">
        <f>'[1]öff Schulden'!K145</f>
        <v>20.20842966855912</v>
      </c>
      <c r="L72" s="9">
        <f>'[1]öff Schulden'!L145</f>
        <v>10.33821534990525</v>
      </c>
      <c r="M72" s="9">
        <f>'[1]öff Schulden'!M145</f>
        <v>5.1074485663516853</v>
      </c>
      <c r="N72" s="9">
        <f>'[1]öff Schulden'!N145</f>
        <v>101.48620172135364</v>
      </c>
      <c r="O72" s="9">
        <f>'[1]öff Schulden'!O145</f>
        <v>25.480547550593258</v>
      </c>
      <c r="P72" s="9">
        <f>'[1]öff Schulden'!P145</f>
        <v>18.689276609809362</v>
      </c>
      <c r="Q72" s="9">
        <f>'[1]öff Schulden'!Q145</f>
        <v>24.436044373162147</v>
      </c>
      <c r="R72" s="9">
        <f>'[1]öff Schulden'!R145</f>
        <v>30.451749400620276</v>
      </c>
      <c r="S72" s="9">
        <f>'[1]öff Schulden'!S145</f>
        <v>24.497280546436329</v>
      </c>
      <c r="T72" s="9">
        <f>'[1]öff Schulden'!T145</f>
        <v>47.052380494469951</v>
      </c>
      <c r="U72" s="9">
        <f>'[1]öff Schulden'!U145</f>
        <v>35.571127349651221</v>
      </c>
      <c r="V72" s="9">
        <f>'[1]öff Schulden'!V145</f>
        <v>20.977177555576073</v>
      </c>
      <c r="X72" s="18" t="str">
        <f>HLOOKUP(Y72,$L72:$U194,ROW(L$126)-ROW(X72)+1,0)</f>
        <v>BY</v>
      </c>
      <c r="Y72" s="19">
        <f t="shared" si="38"/>
        <v>5.1074485663516853</v>
      </c>
      <c r="Z72" s="18" t="str">
        <f>HLOOKUP(AA72,$L72:$U194,ROW(N$126)-ROW(Z72)+1,0)</f>
        <v>HB</v>
      </c>
      <c r="AA72" s="19">
        <f t="shared" si="39"/>
        <v>101.48620172135364</v>
      </c>
    </row>
    <row r="73" spans="1:27" x14ac:dyDescent="0.35">
      <c r="A73">
        <f>'[1]öff Schulden'!A146</f>
        <v>2022</v>
      </c>
      <c r="B73" s="3">
        <f>'[1]öff Schulden'!B146</f>
        <v>22.004629949719661</v>
      </c>
      <c r="C73" s="3">
        <f>'[1]öff Schulden'!C146</f>
        <v>17.653290964487447</v>
      </c>
      <c r="D73" s="3">
        <f>'[1]öff Schulden'!D146</f>
        <v>5.5242692096595798</v>
      </c>
      <c r="E73" s="3">
        <f>'[1]öff Schulden'!E146</f>
        <v>34.725849449254405</v>
      </c>
      <c r="F73" s="3">
        <f>'[1]öff Schulden'!F146</f>
        <v>24.320773704474846</v>
      </c>
      <c r="G73" s="9">
        <f>'[1]öff Schulden'!G146</f>
        <v>33.19400103420648</v>
      </c>
      <c r="H73" s="17">
        <f>'[1]öff Schulden'!H146</f>
        <v>22.801077609379384</v>
      </c>
      <c r="I73" s="9">
        <f>'[1]öff Schulden'!I146</f>
        <v>18.430239035656324</v>
      </c>
      <c r="J73" s="9">
        <f>'[1]öff Schulden'!J146</f>
        <v>18.780258348658482</v>
      </c>
      <c r="K73" s="9">
        <f>'[1]öff Schulden'!K146</f>
        <v>17.983400487560271</v>
      </c>
      <c r="L73" s="9">
        <f>'[1]öff Schulden'!L146</f>
        <v>9.0352972588164757</v>
      </c>
      <c r="M73" s="9">
        <f>'[1]öff Schulden'!M146</f>
        <v>4.8345215904778911</v>
      </c>
      <c r="N73" s="9">
        <f>'[1]öff Schulden'!N146</f>
        <v>57.940773685407386</v>
      </c>
      <c r="O73" s="9">
        <f>'[1]öff Schulden'!O146</f>
        <v>20.997341513505528</v>
      </c>
      <c r="P73" s="9">
        <f>'[1]öff Schulden'!P146</f>
        <v>16.538461785764273</v>
      </c>
      <c r="Q73" s="9">
        <f>'[1]öff Schulden'!Q146</f>
        <v>22.428078366163685</v>
      </c>
      <c r="R73" s="9">
        <f>'[1]öff Schulden'!R146</f>
        <v>28.373561456236423</v>
      </c>
      <c r="S73" s="9">
        <f>'[1]öff Schulden'!S146</f>
        <v>22.928668413612296</v>
      </c>
      <c r="T73" s="9">
        <f>'[1]öff Schulden'!T146</f>
        <v>40.50832914103605</v>
      </c>
      <c r="U73" s="9">
        <f>'[1]öff Schulden'!U146</f>
        <v>31.808966351107031</v>
      </c>
      <c r="V73" s="9">
        <f>'[1]öff Schulden'!V146</f>
        <v>18.741486793720345</v>
      </c>
      <c r="X73" s="18" t="str">
        <f>HLOOKUP(Y73,$L73:$U195,ROW(L$126)-ROW(X73)+1,0)</f>
        <v>BY</v>
      </c>
      <c r="Y73" s="19">
        <f t="shared" si="38"/>
        <v>4.8345215904778911</v>
      </c>
      <c r="Z73" s="18" t="str">
        <f>HLOOKUP(AA73,$L73:$U195,ROW(N$126)-ROW(Z73)+1,0)</f>
        <v>HB</v>
      </c>
      <c r="AA73" s="19">
        <f t="shared" si="39"/>
        <v>57.940773685407386</v>
      </c>
    </row>
    <row r="74" spans="1:27" x14ac:dyDescent="0.35">
      <c r="A74">
        <f>'[1]öff Schulden'!A147</f>
        <v>2023</v>
      </c>
      <c r="B74" s="3">
        <f>'[1]öff Schulden'!B147</f>
        <v>21.410296189625711</v>
      </c>
      <c r="C74" s="3">
        <f>'[1]öff Schulden'!C147</f>
        <v>15.350482725038777</v>
      </c>
      <c r="D74" s="3">
        <f>'[1]öff Schulden'!D147</f>
        <v>5.5676823869532441</v>
      </c>
      <c r="E74" s="3">
        <f>'[1]öff Schulden'!E147</f>
        <v>32.850182206921666</v>
      </c>
      <c r="F74" s="3">
        <f>'[1]öff Schulden'!F147</f>
        <v>22.350177520581564</v>
      </c>
      <c r="G74" s="9">
        <f>'[1]öff Schulden'!G147</f>
        <v>31.339368024404905</v>
      </c>
      <c r="H74" s="17">
        <f>'[1]öff Schulden'!H147</f>
        <v>21.534538904487899</v>
      </c>
      <c r="I74" s="9">
        <f>'[1]öff Schulden'!I147</f>
        <v>17.372257504460759</v>
      </c>
      <c r="J74" s="9">
        <f>'[1]öff Schulden'!J147</f>
        <v>17.810524372402242</v>
      </c>
      <c r="K74" s="9">
        <f>'[1]öff Schulden'!K147</f>
        <v>17.049069947106009</v>
      </c>
      <c r="L74" s="9">
        <f>'[1]öff Schulden'!L147</f>
        <v>8.274285407249657</v>
      </c>
      <c r="M74" s="9">
        <f>'[1]öff Schulden'!M147</f>
        <v>4.6214456864218656</v>
      </c>
      <c r="N74" s="9">
        <f>'[1]öff Schulden'!N147</f>
        <v>58.365320844376079</v>
      </c>
      <c r="O74" s="9">
        <f>'[1]öff Schulden'!O147</f>
        <v>21.010228487220996</v>
      </c>
      <c r="P74" s="9">
        <f>'[1]öff Schulden'!P147</f>
        <v>16.222875594838655</v>
      </c>
      <c r="Q74" s="9">
        <f>'[1]öff Schulden'!Q147</f>
        <v>20.416355286890802</v>
      </c>
      <c r="R74" s="9">
        <f>'[1]öff Schulden'!R147</f>
        <v>27.242688740381766</v>
      </c>
      <c r="S74" s="9">
        <f>'[1]öff Schulden'!S147</f>
        <v>22.132048507326232</v>
      </c>
      <c r="T74" s="9">
        <f>'[1]öff Schulden'!T147</f>
        <v>37.203751635286416</v>
      </c>
      <c r="U74" s="9">
        <f>'[1]öff Schulden'!U147</f>
        <v>30.301232464049683</v>
      </c>
      <c r="V74" s="9">
        <f>'[1]öff Schulden'!V147</f>
        <v>17.761648231582889</v>
      </c>
      <c r="X74" s="18" t="str">
        <f>HLOOKUP(Y74,$L74:$U196,ROW(L$126)-ROW(X74)+1,0)</f>
        <v>BY</v>
      </c>
      <c r="Y74" s="19">
        <f t="shared" si="38"/>
        <v>4.6214456864218656</v>
      </c>
      <c r="Z74" s="18" t="str">
        <f>HLOOKUP(AA74,$L74:$U196,ROW(N$126)-ROW(Z74)+1,0)</f>
        <v>HB</v>
      </c>
      <c r="AA74" s="19">
        <f t="shared" si="39"/>
        <v>58.365320844376079</v>
      </c>
    </row>
    <row r="75" spans="1:27" x14ac:dyDescent="0.35">
      <c r="A75">
        <f>A74+1</f>
        <v>2024</v>
      </c>
      <c r="B75" s="3">
        <f>'[1]öff Schulden'!B148</f>
        <v>22.499039891674723</v>
      </c>
      <c r="C75" s="3">
        <f>'[1]öff Schulden'!C148</f>
        <v>16.762240803435784</v>
      </c>
      <c r="D75" s="3">
        <f>'[1]öff Schulden'!D148</f>
        <v>5.8954331639607513</v>
      </c>
      <c r="E75" s="3">
        <f>'[1]öff Schulden'!E148</f>
        <v>31.936521955805482</v>
      </c>
      <c r="F75" s="3">
        <f>'[1]öff Schulden'!F148</f>
        <v>21.617400058432708</v>
      </c>
      <c r="G75" s="9">
        <f>'[1]öff Schulden'!G148</f>
        <v>32.020780525654693</v>
      </c>
      <c r="H75" s="17">
        <f>'[1]öff Schulden'!H148</f>
        <v>21.936563305414321</v>
      </c>
      <c r="I75" s="9">
        <f>'[1]öff Schulden'!I148</f>
        <v>17.579685792590038</v>
      </c>
      <c r="J75" s="9">
        <f>'[1]öff Schulden'!J148</f>
        <v>18.016385586832982</v>
      </c>
      <c r="K75" s="9">
        <f>'[1]öff Schulden'!K148</f>
        <v>17.213978192176512</v>
      </c>
      <c r="L75" s="9">
        <f>'[1]öff Schulden'!L148</f>
        <v>8.8766631004140724</v>
      </c>
      <c r="M75" s="9">
        <f>'[1]öff Schulden'!M148</f>
        <v>4.96549559579858</v>
      </c>
      <c r="N75" s="9">
        <f>'[1]öff Schulden'!N148</f>
        <v>57.788924692486852</v>
      </c>
      <c r="O75" s="9">
        <f>'[1]öff Schulden'!O148</f>
        <v>20.04132371604436</v>
      </c>
      <c r="P75" s="9">
        <f>'[1]öff Schulden'!P148</f>
        <v>17.080640533498482</v>
      </c>
      <c r="Q75" s="9">
        <f>'[1]öff Schulden'!Q148</f>
        <v>19.71877571622711</v>
      </c>
      <c r="R75" s="9">
        <f>'[1]öff Schulden'!R148</f>
        <v>27.166321089519172</v>
      </c>
      <c r="S75" s="9">
        <f>'[1]öff Schulden'!S148</f>
        <v>21.539460398189995</v>
      </c>
      <c r="T75" s="9">
        <f>'[1]öff Schulden'!T148</f>
        <v>39.68046602924386</v>
      </c>
      <c r="U75" s="9">
        <f>'[1]öff Schulden'!U148</f>
        <v>30.288019322401187</v>
      </c>
      <c r="V75" s="9">
        <f>'[1]öff Schulden'!V148</f>
        <v>17.967715183981408</v>
      </c>
      <c r="X75" s="18" t="str">
        <f>HLOOKUP(Y75,$L75:$U197,ROW(L$126)-ROW(X75)+1,0)</f>
        <v>BY</v>
      </c>
      <c r="Y75" s="19">
        <f t="shared" si="38"/>
        <v>4.96549559579858</v>
      </c>
      <c r="Z75" s="18" t="str">
        <f>HLOOKUP(AA75,$L75:$U197,ROW(N$126)-ROW(Z75)+1,0)</f>
        <v>HB</v>
      </c>
      <c r="AA75" s="19">
        <f t="shared" si="39"/>
        <v>57.788924692486852</v>
      </c>
    </row>
    <row r="76" spans="1:27" x14ac:dyDescent="0.35">
      <c r="A76">
        <f>A75+1</f>
        <v>2025</v>
      </c>
      <c r="B76" s="3"/>
      <c r="C76" s="3"/>
      <c r="D76" s="3"/>
      <c r="E76" s="3"/>
      <c r="F76" s="3"/>
      <c r="G76" s="9"/>
      <c r="H76" s="17"/>
      <c r="I76" s="9"/>
      <c r="J76" s="9"/>
      <c r="K76" s="9"/>
      <c r="L76" s="9"/>
      <c r="M76" s="9"/>
      <c r="N76" s="9"/>
      <c r="O76" s="9"/>
      <c r="P76" s="9"/>
      <c r="Q76" s="9"/>
      <c r="R76" s="9"/>
      <c r="S76" s="9"/>
      <c r="T76" s="9"/>
      <c r="U76" s="9"/>
      <c r="V76" s="9"/>
      <c r="X76" s="18"/>
      <c r="Y76" s="19"/>
      <c r="Z76" s="18"/>
      <c r="AA76" s="19"/>
    </row>
    <row r="77" spans="1:27" x14ac:dyDescent="0.35">
      <c r="G77" s="11"/>
      <c r="H77" s="103"/>
      <c r="I77" s="11"/>
      <c r="J77" s="11"/>
      <c r="K77" s="11"/>
      <c r="L77" s="11"/>
      <c r="M77" s="11"/>
      <c r="N77" s="11"/>
      <c r="O77" s="11"/>
      <c r="P77" s="11"/>
      <c r="Q77" s="11"/>
      <c r="R77" s="11"/>
      <c r="S77" s="11"/>
      <c r="T77" s="11"/>
      <c r="U77" s="11"/>
      <c r="V77" s="11"/>
    </row>
    <row r="78" spans="1:27" x14ac:dyDescent="0.35">
      <c r="A78" s="4" t="s">
        <v>822</v>
      </c>
      <c r="G78" s="11"/>
      <c r="H78" s="103"/>
      <c r="I78" s="11"/>
      <c r="J78" s="11"/>
      <c r="K78" s="11"/>
      <c r="L78" s="11"/>
      <c r="M78" s="11"/>
      <c r="N78" s="11"/>
      <c r="O78" s="11"/>
      <c r="P78" s="11"/>
      <c r="Q78" s="11"/>
      <c r="R78" s="11"/>
      <c r="S78" s="11"/>
      <c r="T78" s="11"/>
      <c r="U78" s="11"/>
      <c r="V78" s="11"/>
    </row>
    <row r="79" spans="1:27" x14ac:dyDescent="0.35">
      <c r="A79">
        <f>'[1]öff Schulden'!A94</f>
        <v>2019</v>
      </c>
      <c r="B79" s="5">
        <f>'[1]öff Schulden'!B94</f>
        <v>7359.555286776751</v>
      </c>
      <c r="C79" s="5">
        <f>'[1]öff Schulden'!C94</f>
        <v>5894.2861654602602</v>
      </c>
      <c r="D79" s="5">
        <f>'[1]öff Schulden'!D94</f>
        <v>930.85654855976566</v>
      </c>
      <c r="E79" s="5">
        <f>'[1]öff Schulden'!E94</f>
        <v>10790.530863619118</v>
      </c>
      <c r="F79" s="5">
        <f>'[1]öff Schulden'!F94</f>
        <v>7927.4932522239615</v>
      </c>
      <c r="G79" s="18">
        <f>'[1]öff Schulden'!G94</f>
        <v>15130.009455029165</v>
      </c>
      <c r="H79" s="104">
        <f>'[1]öff Schulden'!H94</f>
        <v>7863.6774145054114</v>
      </c>
      <c r="I79" s="18">
        <f>'[1]öff Schulden'!I94</f>
        <v>5777.9988394263455</v>
      </c>
      <c r="J79" s="18">
        <f>'[1]öff Schulden'!J94</f>
        <v>9152.2859089105732</v>
      </c>
      <c r="K79" s="18">
        <f>'[1]öff Schulden'!K94</f>
        <v>8830.3088994355094</v>
      </c>
      <c r="L79" s="18">
        <f>'[1]öff Schulden'!L94</f>
        <v>4827.1803917130428</v>
      </c>
      <c r="M79" s="18">
        <f>'[1]öff Schulden'!M94</f>
        <v>1991.482112436116</v>
      </c>
      <c r="N79" s="18">
        <f>'[1]öff Schulden'!N94</f>
        <v>43492.503391736915</v>
      </c>
      <c r="O79" s="18">
        <f>'[1]öff Schulden'!O94</f>
        <v>18722.391682592359</v>
      </c>
      <c r="P79" s="18">
        <f>'[1]öff Schulden'!P94</f>
        <v>8727.1334542331806</v>
      </c>
      <c r="Q79" s="18">
        <f>'[1]öff Schulden'!Q94</f>
        <v>9030.0257306092699</v>
      </c>
      <c r="R79" s="18">
        <f>'[1]öff Schulden'!R94</f>
        <v>12442.094033024276</v>
      </c>
      <c r="S79" s="18">
        <f>'[1]öff Schulden'!S94</f>
        <v>10592.620721800407</v>
      </c>
      <c r="T79" s="18">
        <f>'[1]öff Schulden'!T94</f>
        <v>17367.716655488799</v>
      </c>
      <c r="U79" s="18">
        <f>'[1]öff Schulden'!U94</f>
        <v>12142.514889266755</v>
      </c>
      <c r="V79" s="18">
        <f>'[1]öff Schulden'!V94</f>
        <v>8642.2667878916382</v>
      </c>
      <c r="X79" s="18" t="str">
        <f>HLOOKUP(Y79,$L79:$U200,ROW(L$126)-ROW(X79)+1,0)</f>
        <v>BY</v>
      </c>
      <c r="Y79" s="19">
        <f t="shared" ref="Y79:Y83" si="40">MIN(L79:U79)</f>
        <v>1991.482112436116</v>
      </c>
      <c r="Z79" s="18" t="str">
        <f>HLOOKUP(AA79,$L79:$U200,ROW(N$126)-ROW(Z79)+1,0)</f>
        <v>HB</v>
      </c>
      <c r="AA79" s="19">
        <f t="shared" ref="AA79:AA83" si="41">MAX(L79:U79)</f>
        <v>43492.503391736915</v>
      </c>
    </row>
    <row r="80" spans="1:27" x14ac:dyDescent="0.35">
      <c r="A80">
        <f>'[1]öff Schulden'!A95</f>
        <v>2020</v>
      </c>
      <c r="B80" s="5">
        <f>'[1]öff Schulden'!B95</f>
        <v>8050.2874275038639</v>
      </c>
      <c r="C80" s="5">
        <f>'[1]öff Schulden'!C95</f>
        <v>6430.6401767132511</v>
      </c>
      <c r="D80" s="5">
        <f>'[1]öff Schulden'!D95</f>
        <v>1831.685254549466</v>
      </c>
      <c r="E80" s="5">
        <f>'[1]öff Schulden'!E95</f>
        <v>10990.390298036004</v>
      </c>
      <c r="F80" s="5">
        <f>'[1]öff Schulden'!F95</f>
        <v>8413.1018983046361</v>
      </c>
      <c r="G80" s="18">
        <f>'[1]öff Schulden'!G95</f>
        <v>16761.970089301001</v>
      </c>
      <c r="H80" s="104">
        <f>'[1]öff Schulden'!H95</f>
        <v>8711.0747934488718</v>
      </c>
      <c r="I80" s="18">
        <f>'[1]öff Schulden'!I95</f>
        <v>6394.0488496931648</v>
      </c>
      <c r="J80" s="18">
        <f>'[1]öff Schulden'!J95</f>
        <v>9895.3866009620015</v>
      </c>
      <c r="K80" s="18">
        <f>'[1]öff Schulden'!K95</f>
        <v>9525.7196667224252</v>
      </c>
      <c r="L80" s="18">
        <f>'[1]öff Schulden'!L95</f>
        <v>5204.0363474983815</v>
      </c>
      <c r="M80" s="18">
        <f>'[1]öff Schulden'!M95</f>
        <v>2453.7208364627236</v>
      </c>
      <c r="N80" s="18">
        <f>'[1]öff Schulden'!N95</f>
        <v>57168.32888785805</v>
      </c>
      <c r="O80" s="18">
        <f>'[1]öff Schulden'!O95</f>
        <v>19674.090379746132</v>
      </c>
      <c r="P80" s="18">
        <f>'[1]öff Schulden'!P95</f>
        <v>9751.7114897764877</v>
      </c>
      <c r="Q80" s="18">
        <f>'[1]öff Schulden'!Q95</f>
        <v>9979.7487111805294</v>
      </c>
      <c r="R80" s="18">
        <f>'[1]öff Schulden'!R95</f>
        <v>12925.978425262943</v>
      </c>
      <c r="S80" s="18">
        <f>'[1]öff Schulden'!S95</f>
        <v>10824.610520270116</v>
      </c>
      <c r="T80" s="18">
        <f>'[1]öff Schulden'!T95</f>
        <v>17589.910752960761</v>
      </c>
      <c r="U80" s="18">
        <f>'[1]öff Schulden'!U95</f>
        <v>12594.972579306574</v>
      </c>
      <c r="V80" s="18">
        <f>'[1]öff Schulden'!V95</f>
        <v>9367.5717689409084</v>
      </c>
      <c r="X80" s="18" t="str">
        <f>HLOOKUP(Y80,$L80:$U201,ROW(L$126)-ROW(X80)+1,0)</f>
        <v>BY</v>
      </c>
      <c r="Y80" s="19">
        <f t="shared" si="40"/>
        <v>2453.7208364627236</v>
      </c>
      <c r="Z80" s="18" t="str">
        <f>HLOOKUP(AA80,$L80:$U201,ROW(N$126)-ROW(Z80)+1,0)</f>
        <v>HB</v>
      </c>
      <c r="AA80" s="19">
        <f t="shared" si="41"/>
        <v>57168.32888785805</v>
      </c>
    </row>
    <row r="81" spans="1:27" x14ac:dyDescent="0.35">
      <c r="A81">
        <f>'[1]öff Schulden'!A96</f>
        <v>2021</v>
      </c>
      <c r="B81" s="5">
        <f>'[1]öff Schulden'!B96</f>
        <v>8154.0578814049504</v>
      </c>
      <c r="C81" s="5">
        <f>'[1]öff Schulden'!C96</f>
        <v>6486.8245187101702</v>
      </c>
      <c r="D81" s="5">
        <f>'[1]öff Schulden'!D96</f>
        <v>2119.5270774068326</v>
      </c>
      <c r="E81" s="5">
        <f>'[1]öff Schulden'!E96</f>
        <v>11463.435023488693</v>
      </c>
      <c r="F81" s="5">
        <f>'[1]öff Schulden'!F96</f>
        <v>8734.3462920353468</v>
      </c>
      <c r="G81" s="18">
        <f>'[1]öff Schulden'!G96</f>
        <v>17425.874664186089</v>
      </c>
      <c r="H81" s="104">
        <f>'[1]öff Schulden'!H96</f>
        <v>9062.3531074860457</v>
      </c>
      <c r="I81" s="18">
        <f>'[1]öff Schulden'!I96</f>
        <v>6652.0118590380553</v>
      </c>
      <c r="J81" s="18">
        <f>'[1]öff Schulden'!J96</f>
        <v>9910.7085415073889</v>
      </c>
      <c r="K81" s="18">
        <f>'[1]öff Schulden'!K96</f>
        <v>9506.8441893895633</v>
      </c>
      <c r="L81" s="18">
        <f>'[1]öff Schulden'!L96</f>
        <v>5214.0017026536634</v>
      </c>
      <c r="M81" s="18">
        <f>'[1]öff Schulden'!M96</f>
        <v>2669.6515968661024</v>
      </c>
      <c r="N81" s="18">
        <f>'[1]öff Schulden'!N96</f>
        <v>52745.763302171828</v>
      </c>
      <c r="O81" s="18">
        <f>'[1]öff Schulden'!O96</f>
        <v>19688.381009241857</v>
      </c>
      <c r="P81" s="18">
        <f>'[1]öff Schulden'!P96</f>
        <v>9546.636049933948</v>
      </c>
      <c r="Q81" s="18">
        <f>'[1]öff Schulden'!Q96</f>
        <v>10001.53494127864</v>
      </c>
      <c r="R81" s="18">
        <f>'[1]öff Schulden'!R96</f>
        <v>13030.519486807287</v>
      </c>
      <c r="S81" s="18">
        <f>'[1]öff Schulden'!S96</f>
        <v>10105.738503868031</v>
      </c>
      <c r="T81" s="18">
        <f>'[1]öff Schulden'!T96</f>
        <v>17411.226116239959</v>
      </c>
      <c r="U81" s="18">
        <f>'[1]öff Schulden'!U96</f>
        <v>13051.633452900365</v>
      </c>
      <c r="V81" s="18">
        <f>'[1]öff Schulden'!V96</f>
        <v>9420.7531587563335</v>
      </c>
      <c r="X81" s="18" t="str">
        <f>HLOOKUP(Y81,$L81:$U202,ROW(L$126)-ROW(X81)+1,0)</f>
        <v>BY</v>
      </c>
      <c r="Y81" s="19">
        <f t="shared" si="40"/>
        <v>2669.6515968661024</v>
      </c>
      <c r="Z81" s="18" t="str">
        <f>HLOOKUP(AA81,$L81:$U202,ROW(N$126)-ROW(Z81)+1,0)</f>
        <v>HB</v>
      </c>
      <c r="AA81" s="19">
        <f t="shared" si="41"/>
        <v>52745.763302171828</v>
      </c>
    </row>
    <row r="82" spans="1:27" x14ac:dyDescent="0.35">
      <c r="A82">
        <f>'[1]öff Schulden'!A97</f>
        <v>2022</v>
      </c>
      <c r="B82" s="5">
        <f>'[1]öff Schulden'!B97</f>
        <v>7896.9095504635152</v>
      </c>
      <c r="C82" s="5">
        <f>'[1]öff Schulden'!C97</f>
        <v>6341.8874774529813</v>
      </c>
      <c r="D82" s="5">
        <f>'[1]öff Schulden'!D97</f>
        <v>2037.0032833423641</v>
      </c>
      <c r="E82" s="5">
        <f>'[1]öff Schulden'!E97</f>
        <v>12052.277436337836</v>
      </c>
      <c r="F82" s="5">
        <f>'[1]öff Schulden'!F97</f>
        <v>8319.387863007034</v>
      </c>
      <c r="G82" s="18">
        <f>'[1]öff Schulden'!G97</f>
        <v>17173.014010106162</v>
      </c>
      <c r="H82" s="104">
        <f>'[1]öff Schulden'!H97</f>
        <v>8966.7383584755826</v>
      </c>
      <c r="I82" s="18">
        <f>'[1]öff Schulden'!I97</f>
        <v>6583.7231583375551</v>
      </c>
      <c r="J82" s="18">
        <f>'[1]öff Schulden'!J97</f>
        <v>9495.9873311387692</v>
      </c>
      <c r="K82" s="18">
        <f>'[1]öff Schulden'!K97</f>
        <v>9081.6964345804536</v>
      </c>
      <c r="L82" s="18">
        <f>'[1]öff Schulden'!L97</f>
        <v>4897.6381447925341</v>
      </c>
      <c r="M82" s="18">
        <f>'[1]öff Schulden'!M97</f>
        <v>2714.4552702404867</v>
      </c>
      <c r="N82" s="18">
        <f>'[1]öff Schulden'!N97</f>
        <v>32692.479992601093</v>
      </c>
      <c r="O82" s="18">
        <f>'[1]öff Schulden'!O97</f>
        <v>18342.985358382804</v>
      </c>
      <c r="P82" s="18">
        <f>'[1]öff Schulden'!P97</f>
        <v>8979.8689176411644</v>
      </c>
      <c r="Q82" s="18">
        <f>'[1]öff Schulden'!Q97</f>
        <v>9840.4828001073365</v>
      </c>
      <c r="R82" s="18">
        <f>'[1]öff Schulden'!R97</f>
        <v>12927.905593379654</v>
      </c>
      <c r="S82" s="18">
        <f>'[1]öff Schulden'!S97</f>
        <v>9944.2487824256605</v>
      </c>
      <c r="T82" s="18">
        <f>'[1]öff Schulden'!T97</f>
        <v>16172.407661105652</v>
      </c>
      <c r="U82" s="18">
        <f>'[1]öff Schulden'!U97</f>
        <v>12960.292786211456</v>
      </c>
      <c r="V82" s="18">
        <f>'[1]öff Schulden'!V97</f>
        <v>9059.4613064693385</v>
      </c>
      <c r="X82" s="18" t="str">
        <f>HLOOKUP(Y82,$L82:$U203,ROW(L$126)-ROW(X82)+1,0)</f>
        <v>BY</v>
      </c>
      <c r="Y82" s="19">
        <f t="shared" si="40"/>
        <v>2714.4552702404867</v>
      </c>
      <c r="Z82" s="18" t="str">
        <f>HLOOKUP(AA82,$L82:$U203,ROW(N$126)-ROW(Z82)+1,0)</f>
        <v>HB</v>
      </c>
      <c r="AA82" s="19">
        <f t="shared" si="41"/>
        <v>32692.479992601093</v>
      </c>
    </row>
    <row r="83" spans="1:27" x14ac:dyDescent="0.35">
      <c r="A83">
        <f>'[1]öff Schulden'!A98</f>
        <v>2023</v>
      </c>
      <c r="B83" s="5">
        <f>'[1]öff Schulden'!B98</f>
        <v>8238.2544281696064</v>
      </c>
      <c r="C83" s="5">
        <f>'[1]öff Schulden'!C98</f>
        <v>5761.4082033169625</v>
      </c>
      <c r="D83" s="5">
        <f>'[1]öff Schulden'!D98</f>
        <v>2175.0460476052281</v>
      </c>
      <c r="E83" s="5">
        <f>'[1]öff Schulden'!E98</f>
        <v>11960.948214239977</v>
      </c>
      <c r="F83" s="5">
        <f>'[1]öff Schulden'!F98</f>
        <v>8103.0776861846616</v>
      </c>
      <c r="G83" s="18">
        <f>'[1]öff Schulden'!G98</f>
        <v>17162.16368111016</v>
      </c>
      <c r="H83" s="104">
        <f>'[1]öff Schulden'!H98</f>
        <v>8970.5107625931596</v>
      </c>
      <c r="I83" s="18">
        <f>'[1]öff Schulden'!I98</f>
        <v>6569.2445175932053</v>
      </c>
      <c r="J83" s="18">
        <f>'[1]öff Schulden'!J98</f>
        <v>9424.6024534216012</v>
      </c>
      <c r="K83" s="18">
        <f>'[1]öff Schulden'!K98</f>
        <v>9004.5838887961254</v>
      </c>
      <c r="L83" s="18">
        <f>'[1]öff Schulden'!L98</f>
        <v>4744.4328990088698</v>
      </c>
      <c r="M83" s="18">
        <f>'[1]öff Schulden'!M98</f>
        <v>2751.5778310401233</v>
      </c>
      <c r="N83" s="18">
        <f>'[1]öff Schulden'!N98</f>
        <v>33487.937048685155</v>
      </c>
      <c r="O83" s="18">
        <f>'[1]öff Schulden'!O98</f>
        <v>17636.591435160051</v>
      </c>
      <c r="P83" s="18">
        <f>'[1]öff Schulden'!P98</f>
        <v>9312.1825137870583</v>
      </c>
      <c r="Q83" s="18">
        <f>'[1]öff Schulden'!Q98</f>
        <v>9441.6375327197984</v>
      </c>
      <c r="R83" s="18">
        <f>'[1]öff Schulden'!R98</f>
        <v>13004.07926865533</v>
      </c>
      <c r="S83" s="18">
        <f>'[1]öff Schulden'!S98</f>
        <v>9515.7497499914371</v>
      </c>
      <c r="T83" s="18">
        <f>'[1]öff Schulden'!T98</f>
        <v>15720.125689927332</v>
      </c>
      <c r="U83" s="18">
        <f>'[1]öff Schulden'!U98</f>
        <v>12595.702391146962</v>
      </c>
      <c r="V83" s="18">
        <f>'[1]öff Schulden'!V98</f>
        <v>8998.0009791891734</v>
      </c>
      <c r="X83" s="18" t="str">
        <f>HLOOKUP(Y83,$L83:$U204,ROW(L$126)-ROW(X83)+1,0)</f>
        <v>BY</v>
      </c>
      <c r="Y83" s="19">
        <f t="shared" si="40"/>
        <v>2751.5778310401233</v>
      </c>
      <c r="Z83" s="18" t="str">
        <f>HLOOKUP(AA83,$L83:$U204,ROW(N$126)-ROW(Z83)+1,0)</f>
        <v>HB</v>
      </c>
      <c r="AA83" s="19">
        <f t="shared" si="41"/>
        <v>33487.937048685155</v>
      </c>
    </row>
    <row r="84" spans="1:27" x14ac:dyDescent="0.35">
      <c r="A84">
        <f>A83+1</f>
        <v>2024</v>
      </c>
      <c r="B84" s="5">
        <f>'[1]öff Schulden'!B99</f>
        <v>8924.3021029063148</v>
      </c>
      <c r="C84" s="5">
        <f>'[1]öff Schulden'!C99</f>
        <v>6472.1900167468475</v>
      </c>
      <c r="D84" s="5">
        <f>'[1]öff Schulden'!D99</f>
        <v>2373.4388260900923</v>
      </c>
      <c r="E84" s="5">
        <f>'[1]öff Schulden'!E99</f>
        <v>11865.889376304856</v>
      </c>
      <c r="F84" s="5">
        <f>'[1]öff Schulden'!F99</f>
        <v>7974.5717113610244</v>
      </c>
      <c r="G84" s="18">
        <f>'[1]öff Schulden'!G99</f>
        <v>18168.267769024256</v>
      </c>
      <c r="H84" s="104">
        <f>'[1]öff Schulden'!H99</f>
        <v>9412.9961614665808</v>
      </c>
      <c r="I84" s="18">
        <f>'[1]öff Schulden'!I99</f>
        <v>6824.7878780514948</v>
      </c>
      <c r="J84" s="18">
        <f>'[1]öff Schulden'!J99</f>
        <v>9748.3635890170699</v>
      </c>
      <c r="K84" s="18">
        <f>'[1]öff Schulden'!K99</f>
        <v>9289.5165052998327</v>
      </c>
      <c r="L84" s="18">
        <f>'[1]öff Schulden'!L99</f>
        <v>5150.058474047587</v>
      </c>
      <c r="M84" s="18">
        <f>'[1]öff Schulden'!M99</f>
        <v>2992.1264252505375</v>
      </c>
      <c r="N84" s="18">
        <f>'[1]öff Schulden'!N99</f>
        <v>33886.167032317469</v>
      </c>
      <c r="O84" s="18">
        <f>'[1]öff Schulden'!O99</f>
        <v>17573.816112490516</v>
      </c>
      <c r="P84" s="18">
        <f>'[1]öff Schulden'!P99</f>
        <v>10110.022520907147</v>
      </c>
      <c r="Q84" s="18">
        <f>'[1]öff Schulden'!Q99</f>
        <v>9487.3894497241672</v>
      </c>
      <c r="R84" s="18">
        <f>'[1]öff Schulden'!R99</f>
        <v>13259.800975114427</v>
      </c>
      <c r="S84" s="18">
        <f>'[1]öff Schulden'!S99</f>
        <v>9436.0422603665393</v>
      </c>
      <c r="T84" s="18">
        <f>'[1]öff Schulden'!T99</f>
        <v>16519.691163899894</v>
      </c>
      <c r="U84" s="18">
        <f>'[1]öff Schulden'!U99</f>
        <v>12942.943349253812</v>
      </c>
      <c r="V84" s="18">
        <f>'[1]öff Schulden'!V99</f>
        <v>9313.3225880039463</v>
      </c>
      <c r="X84" s="18" t="str">
        <f t="shared" ref="X84" si="42">HLOOKUP(Y84,$L84:$U205,ROW(L$126)-ROW(X84)+1,0)</f>
        <v>BY</v>
      </c>
      <c r="Y84" s="19">
        <f t="shared" ref="Y84" si="43">MIN(L84:U84)</f>
        <v>2992.1264252505375</v>
      </c>
      <c r="Z84" s="18" t="str">
        <f t="shared" ref="Z84" si="44">HLOOKUP(AA84,$L84:$U205,ROW(N$126)-ROW(Z84)+1,0)</f>
        <v>HB</v>
      </c>
      <c r="AA84" s="19">
        <f t="shared" ref="AA84" si="45">MAX(L84:U84)</f>
        <v>33886.167032317469</v>
      </c>
    </row>
    <row r="85" spans="1:27" x14ac:dyDescent="0.35">
      <c r="A85">
        <f>A84+1</f>
        <v>2025</v>
      </c>
      <c r="G85" s="11"/>
      <c r="H85" s="103"/>
      <c r="I85" s="11"/>
      <c r="J85" s="11"/>
      <c r="K85" s="11"/>
      <c r="L85" s="11"/>
      <c r="M85" s="11"/>
      <c r="N85" s="11"/>
      <c r="O85" s="11"/>
      <c r="P85" s="11"/>
      <c r="Q85" s="11"/>
      <c r="R85" s="11"/>
      <c r="S85" s="11"/>
      <c r="T85" s="11"/>
      <c r="U85" s="11"/>
      <c r="V85" s="11"/>
    </row>
    <row r="86" spans="1:27" x14ac:dyDescent="0.35">
      <c r="G86" s="11"/>
      <c r="H86" s="103"/>
      <c r="I86" s="11"/>
      <c r="J86" s="11"/>
      <c r="K86" s="11"/>
      <c r="L86" s="11"/>
      <c r="M86" s="11"/>
      <c r="N86" s="11"/>
      <c r="O86" s="11"/>
      <c r="P86" s="11"/>
      <c r="Q86" s="11"/>
      <c r="R86" s="11"/>
      <c r="S86" s="11"/>
      <c r="T86" s="11"/>
      <c r="U86" s="11"/>
      <c r="V86" s="11"/>
    </row>
    <row r="87" spans="1:27" x14ac:dyDescent="0.35">
      <c r="A87" s="4" t="s">
        <v>541</v>
      </c>
      <c r="B87" s="3"/>
      <c r="C87" s="3"/>
      <c r="D87" s="3"/>
      <c r="E87" s="3"/>
      <c r="F87" s="3"/>
      <c r="G87" s="9"/>
      <c r="H87" s="17"/>
      <c r="I87" s="9"/>
      <c r="J87" s="9"/>
      <c r="K87" s="9"/>
      <c r="L87" s="9"/>
      <c r="M87" s="9"/>
      <c r="N87" s="9"/>
      <c r="O87" s="9"/>
      <c r="P87" s="9"/>
      <c r="Q87" s="9"/>
      <c r="R87" s="9"/>
      <c r="S87" s="9"/>
      <c r="T87" s="9"/>
      <c r="U87" s="9"/>
      <c r="V87" s="9"/>
    </row>
    <row r="88" spans="1:27" x14ac:dyDescent="0.35">
      <c r="A88">
        <f>'[1]ET ÖD'!A76</f>
        <v>2019</v>
      </c>
      <c r="B88" s="3">
        <f>'[1]ET ÖD'!B76</f>
        <v>28.019727752064782</v>
      </c>
      <c r="C88" s="3">
        <f>'[1]ET ÖD'!C76</f>
        <v>30.737372331401286</v>
      </c>
      <c r="D88" s="3">
        <f>'[1]ET ÖD'!D76</f>
        <v>26.324092255144045</v>
      </c>
      <c r="E88" s="3">
        <f>'[1]ET ÖD'!E76</f>
        <v>28.406942381175572</v>
      </c>
      <c r="F88" s="3">
        <f>'[1]ET ÖD'!F76</f>
        <v>26.871848494075696</v>
      </c>
      <c r="G88" s="9">
        <f>'[1]ET ÖD'!G76</f>
        <v>28.521828868544102</v>
      </c>
      <c r="H88" s="17">
        <f>'[1]ET ÖD'!H76</f>
        <v>27.871211526707484</v>
      </c>
      <c r="I88" s="9">
        <f>'[1]ET ÖD'!I76</f>
        <v>27.646834685101517</v>
      </c>
      <c r="J88" s="9">
        <f>'[1]ET ÖD'!J76</f>
        <v>24.496600789696831</v>
      </c>
      <c r="K88" s="9">
        <f>'[1]ET ÖD'!K76</f>
        <v>24.272501250539012</v>
      </c>
      <c r="L88" s="9">
        <f>'[1]ET ÖD'!L76</f>
        <v>22.138309114531644</v>
      </c>
      <c r="M88" s="9">
        <f>'[1]ET ÖD'!M76</f>
        <v>22.640070716757272</v>
      </c>
      <c r="N88" s="9">
        <f>'[1]ET ÖD'!N76</f>
        <v>25.263846230963427</v>
      </c>
      <c r="O88" s="9">
        <f>'[1]ET ÖD'!O76</f>
        <v>22.885985006969467</v>
      </c>
      <c r="P88" s="9">
        <f>'[1]ET ÖD'!P76</f>
        <v>23.109758982318798</v>
      </c>
      <c r="Q88" s="9">
        <f>'[1]ET ÖD'!Q76</f>
        <v>26.364355504959459</v>
      </c>
      <c r="R88" s="9">
        <f>'[1]ET ÖD'!R76</f>
        <v>25.468222296808619</v>
      </c>
      <c r="S88" s="9">
        <f>'[1]ET ÖD'!S76</f>
        <v>26.752087522562707</v>
      </c>
      <c r="T88" s="9">
        <f>'[1]ET ÖD'!T76</f>
        <v>26.744450704645779</v>
      </c>
      <c r="U88" s="9">
        <f>'[1]ET ÖD'!U76</f>
        <v>27.68484449920085</v>
      </c>
      <c r="V88" s="9">
        <f>'[1]ET ÖD'!V76</f>
        <v>24.914442162902123</v>
      </c>
      <c r="X88" s="18" t="str">
        <f>HLOOKUP(Y88,$L88:$U208,ROW(L$126)-ROW(X88)+1,0)</f>
        <v>BW</v>
      </c>
      <c r="Y88" s="19">
        <f t="shared" ref="Y88:Y92" si="46">MIN(L88:U88)</f>
        <v>22.138309114531644</v>
      </c>
      <c r="Z88" s="18" t="str">
        <f>HLOOKUP(AA88,$L88:$U208,ROW(N$126)-ROW(Z88)+1,0)</f>
        <v>SH</v>
      </c>
      <c r="AA88" s="19">
        <f t="shared" ref="AA88:AA92" si="47">MAX(L88:U88)</f>
        <v>27.68484449920085</v>
      </c>
    </row>
    <row r="89" spans="1:27" x14ac:dyDescent="0.35">
      <c r="A89">
        <f>'[1]ET ÖD'!A77</f>
        <v>2020</v>
      </c>
      <c r="B89" s="3">
        <f>'[1]ET ÖD'!B77</f>
        <v>28.721891161830488</v>
      </c>
      <c r="C89" s="3">
        <f>'[1]ET ÖD'!C77</f>
        <v>31.420224719101121</v>
      </c>
      <c r="D89" s="3">
        <f>'[1]ET ÖD'!D77</f>
        <v>26.972851918937135</v>
      </c>
      <c r="E89" s="3">
        <f>'[1]ET ÖD'!E77</f>
        <v>28.98304319243643</v>
      </c>
      <c r="F89" s="3">
        <f>'[1]ET ÖD'!F77</f>
        <v>27.475940205542237</v>
      </c>
      <c r="G89" s="9">
        <f>'[1]ET ÖD'!G77</f>
        <v>29.066267611325646</v>
      </c>
      <c r="H89" s="17">
        <f>'[1]ET ÖD'!H77</f>
        <v>28.490613553684383</v>
      </c>
      <c r="I89" s="9">
        <f>'[1]ET ÖD'!I77</f>
        <v>28.29087577395995</v>
      </c>
      <c r="J89" s="9">
        <f>'[1]ET ÖD'!J77</f>
        <v>25.070571629752408</v>
      </c>
      <c r="K89" s="9">
        <f>'[1]ET ÖD'!K77</f>
        <v>24.847104576928967</v>
      </c>
      <c r="L89" s="9">
        <f>'[1]ET ÖD'!L77</f>
        <v>22.682672582680699</v>
      </c>
      <c r="M89" s="9">
        <f>'[1]ET ÖD'!M77</f>
        <v>23.158057367445132</v>
      </c>
      <c r="N89" s="9">
        <f>'[1]ET ÖD'!N77</f>
        <v>25.899348438276487</v>
      </c>
      <c r="O89" s="9">
        <f>'[1]ET ÖD'!O77</f>
        <v>23.442348215817933</v>
      </c>
      <c r="P89" s="9">
        <f>'[1]ET ÖD'!P77</f>
        <v>23.653476890195947</v>
      </c>
      <c r="Q89" s="9">
        <f>'[1]ET ÖD'!Q77</f>
        <v>26.909429060210527</v>
      </c>
      <c r="R89" s="9">
        <f>'[1]ET ÖD'!R77</f>
        <v>26.14814001645729</v>
      </c>
      <c r="S89" s="9">
        <f>'[1]ET ÖD'!S77</f>
        <v>27.255098645701121</v>
      </c>
      <c r="T89" s="9">
        <f>'[1]ET ÖD'!T77</f>
        <v>27.436689150687108</v>
      </c>
      <c r="U89" s="9">
        <f>'[1]ET ÖD'!U77</f>
        <v>28.195373108366674</v>
      </c>
      <c r="V89" s="9">
        <f>'[1]ET ÖD'!V77</f>
        <v>25.49704220966953</v>
      </c>
      <c r="X89" s="18" t="str">
        <f>HLOOKUP(Y89,$L89:$U209,ROW(L$126)-ROW(X89)+1,0)</f>
        <v>BW</v>
      </c>
      <c r="Y89" s="19">
        <f t="shared" si="46"/>
        <v>22.682672582680699</v>
      </c>
      <c r="Z89" s="18" t="str">
        <f>HLOOKUP(AA89,$L89:$U209,ROW(N$126)-ROW(Z89)+1,0)</f>
        <v>SH</v>
      </c>
      <c r="AA89" s="19">
        <f t="shared" si="47"/>
        <v>28.195373108366674</v>
      </c>
    </row>
    <row r="90" spans="1:27" x14ac:dyDescent="0.35">
      <c r="A90">
        <f>'[1]ET ÖD'!A78</f>
        <v>2021</v>
      </c>
      <c r="B90" s="3">
        <f>'[1]ET ÖD'!B78</f>
        <v>29.227711487340315</v>
      </c>
      <c r="C90" s="3">
        <f>'[1]ET ÖD'!C78</f>
        <v>31.986656489114157</v>
      </c>
      <c r="D90" s="3">
        <f>'[1]ET ÖD'!D78</f>
        <v>27.430888556213112</v>
      </c>
      <c r="E90" s="3">
        <f>'[1]ET ÖD'!E78</f>
        <v>29.537871968054873</v>
      </c>
      <c r="F90" s="3">
        <f>'[1]ET ÖD'!F78</f>
        <v>28.01007443299514</v>
      </c>
      <c r="G90" s="9">
        <f>'[1]ET ÖD'!G78</f>
        <v>29.733216274057028</v>
      </c>
      <c r="H90" s="17">
        <f>'[1]ET ÖD'!H78</f>
        <v>29.043384333327367</v>
      </c>
      <c r="I90" s="9">
        <f>'[1]ET ÖD'!I78</f>
        <v>28.802208777347776</v>
      </c>
      <c r="J90" s="9">
        <f>'[1]ET ÖD'!J78</f>
        <v>25.599478251365316</v>
      </c>
      <c r="K90" s="9">
        <f>'[1]ET ÖD'!K78</f>
        <v>25.366877573685752</v>
      </c>
      <c r="L90" s="9">
        <f>'[1]ET ÖD'!L78</f>
        <v>23.211225186744517</v>
      </c>
      <c r="M90" s="9">
        <f>'[1]ET ÖD'!M78</f>
        <v>23.635271906676426</v>
      </c>
      <c r="N90" s="9">
        <f>'[1]ET ÖD'!N78</f>
        <v>26.481884300342085</v>
      </c>
      <c r="O90" s="9">
        <f>'[1]ET ÖD'!O78</f>
        <v>23.979906194894141</v>
      </c>
      <c r="P90" s="9">
        <f>'[1]ET ÖD'!P78</f>
        <v>24.138087923249859</v>
      </c>
      <c r="Q90" s="9">
        <f>'[1]ET ÖD'!Q78</f>
        <v>27.358131511969617</v>
      </c>
      <c r="R90" s="9">
        <f>'[1]ET ÖD'!R78</f>
        <v>26.764916031428339</v>
      </c>
      <c r="S90" s="9">
        <f>'[1]ET ÖD'!S78</f>
        <v>27.700660701108191</v>
      </c>
      <c r="T90" s="9">
        <f>'[1]ET ÖD'!T78</f>
        <v>28.006571908328354</v>
      </c>
      <c r="U90" s="9">
        <f>'[1]ET ÖD'!U78</f>
        <v>28.532667364190456</v>
      </c>
      <c r="V90" s="9">
        <f>'[1]ET ÖD'!V78</f>
        <v>26.022956861526165</v>
      </c>
      <c r="X90" s="18" t="str">
        <f>HLOOKUP(Y90,$L90:$U210,ROW(L$126)-ROW(X90)+1,0)</f>
        <v>BW</v>
      </c>
      <c r="Y90" s="19">
        <f t="shared" si="46"/>
        <v>23.211225186744517</v>
      </c>
      <c r="Z90" s="18" t="str">
        <f>HLOOKUP(AA90,$L90:$U210,ROW(N$126)-ROW(Z90)+1,0)</f>
        <v>SH</v>
      </c>
      <c r="AA90" s="19">
        <f t="shared" si="47"/>
        <v>28.532667364190456</v>
      </c>
    </row>
    <row r="91" spans="1:27" x14ac:dyDescent="0.35">
      <c r="A91">
        <f>'[1]ET ÖD'!A79</f>
        <v>2022</v>
      </c>
      <c r="B91" s="3">
        <f>'[1]ET ÖD'!B79</f>
        <v>29.351882022767168</v>
      </c>
      <c r="C91" s="3">
        <f>'[1]ET ÖD'!C79</f>
        <v>32.192803283884793</v>
      </c>
      <c r="D91" s="3">
        <f>'[1]ET ÖD'!D79</f>
        <v>27.527504628438443</v>
      </c>
      <c r="E91" s="3">
        <f>'[1]ET ÖD'!E79</f>
        <v>29.809026032767111</v>
      </c>
      <c r="F91" s="3">
        <f>'[1]ET ÖD'!F79</f>
        <v>28.345640020860447</v>
      </c>
      <c r="G91" s="9">
        <f>'[1]ET ÖD'!G79</f>
        <v>29.369508422026385</v>
      </c>
      <c r="H91" s="17">
        <f>'[1]ET ÖD'!H79</f>
        <v>29.087632740827836</v>
      </c>
      <c r="I91" s="9">
        <f>'[1]ET ÖD'!I79</f>
        <v>28.98635812753114</v>
      </c>
      <c r="J91" s="9">
        <f>'[1]ET ÖD'!J79</f>
        <v>25.663373245587255</v>
      </c>
      <c r="K91" s="9">
        <f>'[1]ET ÖD'!K79</f>
        <v>25.450586049368855</v>
      </c>
      <c r="L91" s="9">
        <f>'[1]ET ÖD'!L79</f>
        <v>23.259580777097721</v>
      </c>
      <c r="M91" s="9">
        <f>'[1]ET ÖD'!M79</f>
        <v>23.614722305786763</v>
      </c>
      <c r="N91" s="9">
        <f>'[1]ET ÖD'!N79</f>
        <v>26.484390801515357</v>
      </c>
      <c r="O91" s="9">
        <f>'[1]ET ÖD'!O79</f>
        <v>23.769292876400737</v>
      </c>
      <c r="P91" s="9">
        <f>'[1]ET ÖD'!P79</f>
        <v>24.213548215877591</v>
      </c>
      <c r="Q91" s="9">
        <f>'[1]ET ÖD'!Q79</f>
        <v>27.457218249939125</v>
      </c>
      <c r="R91" s="9">
        <f>'[1]ET ÖD'!R79</f>
        <v>26.985392573873305</v>
      </c>
      <c r="S91" s="9">
        <f>'[1]ET ÖD'!S79</f>
        <v>27.77362975085051</v>
      </c>
      <c r="T91" s="9">
        <f>'[1]ET ÖD'!T79</f>
        <v>28.177191149938281</v>
      </c>
      <c r="U91" s="9">
        <f>'[1]ET ÖD'!U79</f>
        <v>28.689252502695634</v>
      </c>
      <c r="V91" s="9">
        <f>'[1]ET ÖD'!V79</f>
        <v>26.099629621512634</v>
      </c>
      <c r="X91" s="18" t="str">
        <f>HLOOKUP(Y91,$L91:$U211,ROW(L$126)-ROW(X91)+1,0)</f>
        <v>BW</v>
      </c>
      <c r="Y91" s="19">
        <f t="shared" si="46"/>
        <v>23.259580777097721</v>
      </c>
      <c r="Z91" s="18" t="str">
        <f>HLOOKUP(AA91,$L91:$U211,ROW(N$126)-ROW(Z91)+1,0)</f>
        <v>SH</v>
      </c>
      <c r="AA91" s="19">
        <f t="shared" si="47"/>
        <v>28.689252502695634</v>
      </c>
    </row>
    <row r="92" spans="1:27" x14ac:dyDescent="0.35">
      <c r="A92">
        <f>'[1]ET ÖD'!A80</f>
        <v>2023</v>
      </c>
      <c r="B92" s="3">
        <f>'[1]ET ÖD'!B80</f>
        <v>29.649047281821382</v>
      </c>
      <c r="C92" s="3">
        <f>'[1]ET ÖD'!C80</f>
        <v>32.423193354357842</v>
      </c>
      <c r="D92" s="3">
        <f>'[1]ET ÖD'!D80</f>
        <v>27.695004932553012</v>
      </c>
      <c r="E92" s="3">
        <f>'[1]ET ÖD'!E80</f>
        <v>30.040696642627822</v>
      </c>
      <c r="F92" s="3">
        <f>'[1]ET ÖD'!F80</f>
        <v>28.654477097170684</v>
      </c>
      <c r="G92" s="9">
        <f>'[1]ET ÖD'!G80</f>
        <v>29.289411068779469</v>
      </c>
      <c r="H92" s="17">
        <f>'[1]ET ÖD'!H80</f>
        <v>29.238762108269071</v>
      </c>
      <c r="I92" s="9">
        <f>'[1]ET ÖD'!I80</f>
        <v>29.220235083001654</v>
      </c>
      <c r="J92" s="9">
        <f>'[1]ET ÖD'!J80</f>
        <v>25.709668070336061</v>
      </c>
      <c r="K92" s="9">
        <f>'[1]ET ÖD'!K80</f>
        <v>25.501935656120679</v>
      </c>
      <c r="L92" s="9">
        <f>'[1]ET ÖD'!L80</f>
        <v>23.237501726092354</v>
      </c>
      <c r="M92" s="9">
        <f>'[1]ET ÖD'!M80</f>
        <v>23.63313689550062</v>
      </c>
      <c r="N92" s="9">
        <f>'[1]ET ÖD'!N80</f>
        <v>26.452209771887254</v>
      </c>
      <c r="O92" s="9">
        <f>'[1]ET ÖD'!O80</f>
        <v>23.500654574044749</v>
      </c>
      <c r="P92" s="9">
        <f>'[1]ET ÖD'!P80</f>
        <v>24.317098473249342</v>
      </c>
      <c r="Q92" s="9">
        <f>'[1]ET ÖD'!Q80</f>
        <v>27.480695755663763</v>
      </c>
      <c r="R92" s="9">
        <f>'[1]ET ÖD'!R80</f>
        <v>27.122515023355177</v>
      </c>
      <c r="S92" s="9">
        <f>'[1]ET ÖD'!S80</f>
        <v>27.905172852891308</v>
      </c>
      <c r="T92" s="9">
        <f>'[1]ET ÖD'!T80</f>
        <v>28.315294153478337</v>
      </c>
      <c r="U92" s="9">
        <f>'[1]ET ÖD'!U80</f>
        <v>28.897005669063653</v>
      </c>
      <c r="V92" s="9">
        <f>'[1]ET ÖD'!V80</f>
        <v>26.167410471318163</v>
      </c>
      <c r="X92" s="18" t="str">
        <f>HLOOKUP(Y92,$L92:$U212,ROW(L$126)-ROW(X92)+1,0)</f>
        <v>BW</v>
      </c>
      <c r="Y92" s="19">
        <f t="shared" si="46"/>
        <v>23.237501726092354</v>
      </c>
      <c r="Z92" s="18" t="str">
        <f>HLOOKUP(AA92,$L92:$U212,ROW(N$126)-ROW(Z92)+1,0)</f>
        <v>SH</v>
      </c>
      <c r="AA92" s="19">
        <f t="shared" si="47"/>
        <v>28.897005669063653</v>
      </c>
    </row>
    <row r="93" spans="1:27" x14ac:dyDescent="0.35">
      <c r="A93">
        <v>2024</v>
      </c>
      <c r="B93" s="3">
        <f>'[1]ET ÖD'!B81</f>
        <v>30.185182601172805</v>
      </c>
      <c r="C93" s="3">
        <f>'[1]ET ÖD'!C81</f>
        <v>32.903784180466481</v>
      </c>
      <c r="D93" s="3">
        <f>'[1]ET ÖD'!D81</f>
        <v>28.130971450382201</v>
      </c>
      <c r="E93" s="3">
        <f>'[1]ET ÖD'!E81</f>
        <v>30.433564991274913</v>
      </c>
      <c r="F93" s="3">
        <f>'[1]ET ÖD'!F81</f>
        <v>29.057425847885369</v>
      </c>
      <c r="G93" s="9">
        <f>'[1]ET ÖD'!G81</f>
        <v>29.440073176392424</v>
      </c>
      <c r="H93" s="17">
        <f>'[1]ET ÖD'!H81</f>
        <v>29.605555635841512</v>
      </c>
      <c r="I93" s="9">
        <f>'[1]ET ÖD'!I81</f>
        <v>29.666488377345996</v>
      </c>
      <c r="J93" s="9">
        <f>'[1]ET ÖD'!J81</f>
        <v>26.001425016989359</v>
      </c>
      <c r="K93" s="9">
        <f>'[1]ET ÖD'!K81</f>
        <v>25.801640759962879</v>
      </c>
      <c r="L93" s="9">
        <f>'[1]ET ÖD'!L81</f>
        <v>23.534076371114836</v>
      </c>
      <c r="M93" s="9">
        <f>'[1]ET ÖD'!M81</f>
        <v>23.87167431202861</v>
      </c>
      <c r="N93" s="9">
        <f>'[1]ET ÖD'!N81</f>
        <v>26.849341530416737</v>
      </c>
      <c r="O93" s="9">
        <f>'[1]ET ÖD'!O81</f>
        <v>23.594162445142267</v>
      </c>
      <c r="P93" s="9">
        <f>'[1]ET ÖD'!P81</f>
        <v>24.562419628306774</v>
      </c>
      <c r="Q93" s="9">
        <f>'[1]ET ÖD'!Q81</f>
        <v>27.760169505125464</v>
      </c>
      <c r="R93" s="9">
        <f>'[1]ET ÖD'!R81</f>
        <v>27.505662891676973</v>
      </c>
      <c r="S93" s="9">
        <f>'[1]ET ÖD'!S81</f>
        <v>28.264131580339839</v>
      </c>
      <c r="T93" s="9">
        <f>'[1]ET ÖD'!T81</f>
        <v>28.836734184458169</v>
      </c>
      <c r="U93" s="9">
        <f>'[1]ET ÖD'!U81</f>
        <v>29.222622305699588</v>
      </c>
      <c r="V93" s="9">
        <f>'[1]ET ÖD'!V81</f>
        <v>26.477047861352119</v>
      </c>
    </row>
    <row r="94" spans="1:27" x14ac:dyDescent="0.35">
      <c r="A94">
        <f>A93+1</f>
        <v>2025</v>
      </c>
      <c r="B94" s="3"/>
      <c r="C94" s="3"/>
      <c r="D94" s="3"/>
      <c r="E94" s="3"/>
      <c r="F94" s="3"/>
      <c r="G94" s="9"/>
      <c r="H94" s="17"/>
      <c r="I94" s="9"/>
      <c r="J94" s="9"/>
      <c r="K94" s="9"/>
      <c r="L94" s="9"/>
      <c r="M94" s="9"/>
      <c r="N94" s="9"/>
      <c r="O94" s="9"/>
      <c r="P94" s="9"/>
      <c r="Q94" s="9"/>
      <c r="R94" s="9"/>
      <c r="S94" s="9"/>
      <c r="T94" s="9"/>
      <c r="U94" s="9"/>
      <c r="V94" s="9"/>
    </row>
    <row r="95" spans="1:27" x14ac:dyDescent="0.35">
      <c r="G95" s="11"/>
      <c r="H95" s="103"/>
      <c r="I95" s="11"/>
      <c r="J95" s="11"/>
      <c r="K95" s="11"/>
      <c r="L95" s="11"/>
      <c r="M95" s="11"/>
      <c r="N95" s="11"/>
      <c r="O95" s="11"/>
      <c r="P95" s="11"/>
      <c r="Q95" s="11"/>
      <c r="R95" s="11"/>
      <c r="S95" s="11"/>
      <c r="T95" s="11"/>
      <c r="U95" s="11"/>
      <c r="V95" s="11"/>
    </row>
    <row r="96" spans="1:27" x14ac:dyDescent="0.35">
      <c r="A96" s="4" t="s">
        <v>851</v>
      </c>
      <c r="G96" s="11"/>
      <c r="H96" s="103"/>
      <c r="I96" s="11"/>
      <c r="J96" s="11"/>
      <c r="K96" s="11"/>
      <c r="L96" s="11"/>
      <c r="M96" s="11"/>
      <c r="N96" s="11"/>
      <c r="O96" s="11"/>
      <c r="P96" s="11"/>
      <c r="Q96" s="11"/>
      <c r="R96" s="11"/>
      <c r="S96" s="11"/>
      <c r="T96" s="11"/>
      <c r="U96" s="11"/>
      <c r="V96" s="11"/>
    </row>
    <row r="97" spans="1:27" x14ac:dyDescent="0.35">
      <c r="A97">
        <f>'[1]Bauinvestitionen Staat'!A62</f>
        <v>2019</v>
      </c>
      <c r="B97" s="3">
        <f>'[1]Bauinvestitionen Staat'!AT62</f>
        <v>100.07086043675872</v>
      </c>
      <c r="C97" s="3">
        <f>'[1]Bauinvestitionen Staat'!AU62</f>
        <v>126.14741492512363</v>
      </c>
      <c r="D97" s="3">
        <f>'[1]Bauinvestitionen Staat'!AV62</f>
        <v>114.72649505108808</v>
      </c>
      <c r="E97" s="3">
        <f>'[1]Bauinvestitionen Staat'!AW62</f>
        <v>89.633845160028031</v>
      </c>
      <c r="F97" s="3">
        <f>'[1]Bauinvestitionen Staat'!AX62</f>
        <v>79.756046413925759</v>
      </c>
      <c r="G97" s="9">
        <f>'[1]Bauinvestitionen Staat'!AY62</f>
        <v>102.60471570442058</v>
      </c>
      <c r="H97" s="17">
        <f>'[1]Bauinvestitionen Staat'!AZ62</f>
        <v>102.77907937463293</v>
      </c>
      <c r="I97" s="9">
        <f>'[1]Bauinvestitionen Staat'!BA62</f>
        <v>102.82912753775098</v>
      </c>
      <c r="J97" s="9">
        <f>'[1]Bauinvestitionen Staat'!BB62</f>
        <v>100.1331267360474</v>
      </c>
      <c r="K97" s="9">
        <f>'[1]Bauinvestitionen Staat'!BC62</f>
        <v>100</v>
      </c>
      <c r="L97" s="9">
        <f>'[1]Bauinvestitionen Staat'!BD62</f>
        <v>114.21726958734489</v>
      </c>
      <c r="M97" s="9">
        <f>'[1]Bauinvestitionen Staat'!BE62</f>
        <v>148.92388904573696</v>
      </c>
      <c r="N97" s="9">
        <f>'[1]Bauinvestitionen Staat'!BF62</f>
        <v>105.70452609337104</v>
      </c>
      <c r="O97" s="9">
        <f>'[1]Bauinvestitionen Staat'!BG62</f>
        <v>108.72596403742179</v>
      </c>
      <c r="P97" s="9">
        <f>'[1]Bauinvestitionen Staat'!BH62</f>
        <v>89.951799898696052</v>
      </c>
      <c r="Q97" s="9">
        <f>'[1]Bauinvestitionen Staat'!BI62</f>
        <v>74.479111123060321</v>
      </c>
      <c r="R97" s="9">
        <f>'[1]Bauinvestitionen Staat'!BJ62</f>
        <v>70.269772629288994</v>
      </c>
      <c r="S97" s="9">
        <f>'[1]Bauinvestitionen Staat'!BK62</f>
        <v>83.025623530644239</v>
      </c>
      <c r="T97" s="9">
        <f>'[1]Bauinvestitionen Staat'!BL62</f>
        <v>85.491278169590501</v>
      </c>
      <c r="U97" s="9">
        <f>'[1]Bauinvestitionen Staat'!BM62</f>
        <v>123.73133786616025</v>
      </c>
      <c r="V97" s="9">
        <f>'[1]Bauinvestitionen Staat'!BN62</f>
        <v>100.54062698189755</v>
      </c>
      <c r="X97" s="18" t="str">
        <f>HLOOKUP(Y97,$L97:$U217,ROW(L$126)-ROW(X97)+1,0)</f>
        <v>NW</v>
      </c>
      <c r="Y97" s="19">
        <f t="shared" ref="Y97:Y101" si="48">MIN(L97:U97)</f>
        <v>70.269772629288994</v>
      </c>
      <c r="Z97" s="18" t="str">
        <f>HLOOKUP(AA97,$L97:$U217,ROW(N$126)-ROW(Z97)+1,0)</f>
        <v>BY</v>
      </c>
      <c r="AA97" s="19">
        <f t="shared" ref="AA97:AA101" si="49">MAX(L97:U97)</f>
        <v>148.92388904573696</v>
      </c>
    </row>
    <row r="98" spans="1:27" x14ac:dyDescent="0.35">
      <c r="A98">
        <f>'[1]Bauinvestitionen Staat'!A63</f>
        <v>2020</v>
      </c>
      <c r="B98" s="3">
        <f>'[1]Bauinvestitionen Staat'!AT63</f>
        <v>86.674935056982491</v>
      </c>
      <c r="C98" s="3">
        <f>'[1]Bauinvestitionen Staat'!AU63</f>
        <v>103.5712164410139</v>
      </c>
      <c r="D98" s="3">
        <f>'[1]Bauinvestitionen Staat'!AV63</f>
        <v>109.74621291753644</v>
      </c>
      <c r="E98" s="3">
        <f>'[1]Bauinvestitionen Staat'!AW63</f>
        <v>86.504465630756769</v>
      </c>
      <c r="F98" s="3">
        <f>'[1]Bauinvestitionen Staat'!AX63</f>
        <v>80.080116261943047</v>
      </c>
      <c r="G98" s="9">
        <f>'[1]Bauinvestitionen Staat'!AY63</f>
        <v>101.85025534389214</v>
      </c>
      <c r="H98" s="17">
        <f>'[1]Bauinvestitionen Staat'!AZ63</f>
        <v>96.663372989850188</v>
      </c>
      <c r="I98" s="9">
        <f>'[1]Bauinvestitionen Staat'!BA63</f>
        <v>95.170602243258116</v>
      </c>
      <c r="J98" s="9">
        <f>'[1]Bauinvestitionen Staat'!BB63</f>
        <v>100.09452108213432</v>
      </c>
      <c r="K98" s="9">
        <f>'[1]Bauinvestitionen Staat'!BC63</f>
        <v>100</v>
      </c>
      <c r="L98" s="9">
        <f>'[1]Bauinvestitionen Staat'!BD63</f>
        <v>113.55051530897107</v>
      </c>
      <c r="M98" s="9">
        <f>'[1]Bauinvestitionen Staat'!BE63</f>
        <v>148.88529275007127</v>
      </c>
      <c r="N98" s="9">
        <f>'[1]Bauinvestitionen Staat'!BF63</f>
        <v>57.690770407248912</v>
      </c>
      <c r="O98" s="9">
        <f>'[1]Bauinvestitionen Staat'!BG63</f>
        <v>74.099570735467822</v>
      </c>
      <c r="P98" s="9">
        <f>'[1]Bauinvestitionen Staat'!BH63</f>
        <v>122.8397979405584</v>
      </c>
      <c r="Q98" s="9">
        <f>'[1]Bauinvestitionen Staat'!BI63</f>
        <v>74.682923827955676</v>
      </c>
      <c r="R98" s="9">
        <f>'[1]Bauinvestitionen Staat'!BJ63</f>
        <v>69.364193078192187</v>
      </c>
      <c r="S98" s="9">
        <f>'[1]Bauinvestitionen Staat'!BK63</f>
        <v>73.503200751768716</v>
      </c>
      <c r="T98" s="9">
        <f>'[1]Bauinvestitionen Staat'!BL63</f>
        <v>78.489518728620482</v>
      </c>
      <c r="U98" s="9">
        <f>'[1]Bauinvestitionen Staat'!BM63</f>
        <v>109.74800139596144</v>
      </c>
      <c r="V98" s="9">
        <f>'[1]Bauinvestitionen Staat'!BN63</f>
        <v>99.352256959261524</v>
      </c>
      <c r="X98" s="18" t="str">
        <f>HLOOKUP(Y98,$L98:$U218,ROW(L$126)-ROW(X98)+1,0)</f>
        <v>HB</v>
      </c>
      <c r="Y98" s="19">
        <f t="shared" si="48"/>
        <v>57.690770407248912</v>
      </c>
      <c r="Z98" s="18" t="str">
        <f>HLOOKUP(AA98,$L98:$U218,ROW(N$126)-ROW(Z98)+1,0)</f>
        <v>BY</v>
      </c>
      <c r="AA98" s="19">
        <f t="shared" si="49"/>
        <v>148.88529275007127</v>
      </c>
    </row>
    <row r="99" spans="1:27" x14ac:dyDescent="0.35">
      <c r="A99">
        <f>'[1]Bauinvestitionen Staat'!A64</f>
        <v>2021</v>
      </c>
      <c r="B99" s="3">
        <f>'[1]Bauinvestitionen Staat'!AT64</f>
        <v>83.520334592732226</v>
      </c>
      <c r="C99" s="3">
        <f>'[1]Bauinvestitionen Staat'!AU64</f>
        <v>128.96655462644685</v>
      </c>
      <c r="D99" s="3">
        <f>'[1]Bauinvestitionen Staat'!AV64</f>
        <v>112.80825767696339</v>
      </c>
      <c r="E99" s="3">
        <f>'[1]Bauinvestitionen Staat'!AW64</f>
        <v>115.08137392221427</v>
      </c>
      <c r="F99" s="3">
        <f>'[1]Bauinvestitionen Staat'!AX64</f>
        <v>85.636686099215154</v>
      </c>
      <c r="G99" s="9">
        <f>'[1]Bauinvestitionen Staat'!AY64</f>
        <v>123.6435614903628</v>
      </c>
      <c r="H99" s="17">
        <f>'[1]Bauinvestitionen Staat'!AZ64</f>
        <v>108.90167795507035</v>
      </c>
      <c r="I99" s="9">
        <f>'[1]Bauinvestitionen Staat'!BA64</f>
        <v>104.65311235695025</v>
      </c>
      <c r="J99" s="9">
        <f>'[1]Bauinvestitionen Staat'!BB64</f>
        <v>101.2058031186335</v>
      </c>
      <c r="K99" s="9">
        <f>'[1]Bauinvestitionen Staat'!BC64</f>
        <v>100</v>
      </c>
      <c r="L99" s="9">
        <f>'[1]Bauinvestitionen Staat'!BD64</f>
        <v>126.79324898385933</v>
      </c>
      <c r="M99" s="9">
        <f>'[1]Bauinvestitionen Staat'!BE64</f>
        <v>146.01425624367374</v>
      </c>
      <c r="N99" s="9">
        <f>'[1]Bauinvestitionen Staat'!BF64</f>
        <v>79.698533426627222</v>
      </c>
      <c r="O99" s="9">
        <f>'[1]Bauinvestitionen Staat'!BG64</f>
        <v>69.725635848600049</v>
      </c>
      <c r="P99" s="9">
        <f>'[1]Bauinvestitionen Staat'!BH64</f>
        <v>93.336972225813298</v>
      </c>
      <c r="Q99" s="9">
        <f>'[1]Bauinvestitionen Staat'!BI64</f>
        <v>83.631742066986945</v>
      </c>
      <c r="R99" s="9">
        <f>'[1]Bauinvestitionen Staat'!BJ64</f>
        <v>68.969159831647502</v>
      </c>
      <c r="S99" s="9">
        <f>'[1]Bauinvestitionen Staat'!BK64</f>
        <v>87.983596327921248</v>
      </c>
      <c r="T99" s="9">
        <f>'[1]Bauinvestitionen Staat'!BL64</f>
        <v>61.42115573835305</v>
      </c>
      <c r="U99" s="9">
        <f>'[1]Bauinvestitionen Staat'!BM64</f>
        <v>95.919478982169778</v>
      </c>
      <c r="V99" s="9">
        <f>'[1]Bauinvestitionen Staat'!BN64</f>
        <v>101.724112546196</v>
      </c>
      <c r="X99" s="18" t="str">
        <f>HLOOKUP(Y99,$L99:$U219,ROW(L$126)-ROW(X99)+1,0)</f>
        <v>SL</v>
      </c>
      <c r="Y99" s="19">
        <f t="shared" si="48"/>
        <v>61.42115573835305</v>
      </c>
      <c r="Z99" s="18" t="str">
        <f>HLOOKUP(AA99,$L99:$U219,ROW(N$126)-ROW(Z99)+1,0)</f>
        <v>BY</v>
      </c>
      <c r="AA99" s="19">
        <f t="shared" si="49"/>
        <v>146.01425624367374</v>
      </c>
    </row>
    <row r="100" spans="1:27" x14ac:dyDescent="0.35">
      <c r="A100">
        <f>'[1]Bauinvestitionen Staat'!A65</f>
        <v>2022</v>
      </c>
      <c r="B100" s="3">
        <f>'[1]Bauinvestitionen Staat'!AT65</f>
        <v>86.865661571521343</v>
      </c>
      <c r="C100" s="3">
        <f>'[1]Bauinvestitionen Staat'!AU65</f>
        <v>131.37271508836366</v>
      </c>
      <c r="D100" s="3">
        <f>'[1]Bauinvestitionen Staat'!AV65</f>
        <v>103.09115851087343</v>
      </c>
      <c r="E100" s="3">
        <f>'[1]Bauinvestitionen Staat'!AW65</f>
        <v>91.557359243611359</v>
      </c>
      <c r="F100" s="3">
        <f>'[1]Bauinvestitionen Staat'!AX65</f>
        <v>77.108063419487436</v>
      </c>
      <c r="G100" s="9">
        <f>'[1]Bauinvestitionen Staat'!AY65</f>
        <v>197.2885314054455</v>
      </c>
      <c r="H100" s="17">
        <f>'[1]Bauinvestitionen Staat'!AZ65</f>
        <v>119.5171600675458</v>
      </c>
      <c r="I100" s="9">
        <f>'[1]Bauinvestitionen Staat'!BA65</f>
        <v>96.933180695981704</v>
      </c>
      <c r="J100" s="9">
        <f>'[1]Bauinvestitionen Staat'!BB65</f>
        <v>104.98135841592958</v>
      </c>
      <c r="K100" s="9">
        <f>'[1]Bauinvestitionen Staat'!BC65</f>
        <v>100</v>
      </c>
      <c r="L100" s="9">
        <f>'[1]Bauinvestitionen Staat'!BD65</f>
        <v>113.1473291928812</v>
      </c>
      <c r="M100" s="9">
        <f>'[1]Bauinvestitionen Staat'!BE65</f>
        <v>148.23945085273368</v>
      </c>
      <c r="N100" s="9">
        <f>'[1]Bauinvestitionen Staat'!BF65</f>
        <v>67.750723851505626</v>
      </c>
      <c r="O100" s="9">
        <f>'[1]Bauinvestitionen Staat'!BG65</f>
        <v>71.924444160544283</v>
      </c>
      <c r="P100" s="9">
        <f>'[1]Bauinvestitionen Staat'!BH65</f>
        <v>121.98522339734839</v>
      </c>
      <c r="Q100" s="9">
        <f>'[1]Bauinvestitionen Staat'!BI65</f>
        <v>76.24816337523292</v>
      </c>
      <c r="R100" s="9">
        <f>'[1]Bauinvestitionen Staat'!BJ65</f>
        <v>63.184135276555089</v>
      </c>
      <c r="S100" s="9">
        <f>'[1]Bauinvestitionen Staat'!BK65</f>
        <v>76.087186536198587</v>
      </c>
      <c r="T100" s="9">
        <f>'[1]Bauinvestitionen Staat'!BL65</f>
        <v>58.415983915380856</v>
      </c>
      <c r="U100" s="9">
        <f>'[1]Bauinvestitionen Staat'!BM65</f>
        <v>151.02737055694985</v>
      </c>
      <c r="V100" s="9">
        <f>'[1]Bauinvestitionen Staat'!BN65</f>
        <v>103.77499566281685</v>
      </c>
      <c r="X100" s="18" t="str">
        <f>HLOOKUP(Y100,$L100:$U220,ROW(L$126)-ROW(X100)+1,0)</f>
        <v>SL</v>
      </c>
      <c r="Y100" s="19">
        <f t="shared" si="48"/>
        <v>58.415983915380856</v>
      </c>
      <c r="Z100" s="18" t="str">
        <f>HLOOKUP(AA100,$L100:$U220,ROW(N$126)-ROW(Z100)+1,0)</f>
        <v>SH</v>
      </c>
      <c r="AA100" s="19">
        <f t="shared" si="49"/>
        <v>151.02737055694985</v>
      </c>
    </row>
    <row r="101" spans="1:27" x14ac:dyDescent="0.35">
      <c r="A101">
        <f>'[1]Bauinvestitionen Staat'!A66</f>
        <v>2023</v>
      </c>
      <c r="B101" s="3">
        <f>'[1]Bauinvestitionen Staat'!AT66</f>
        <v>85.93808550298337</v>
      </c>
      <c r="C101" s="3">
        <f>'[1]Bauinvestitionen Staat'!AU66</f>
        <v>127.09970912355864</v>
      </c>
      <c r="D101" s="3">
        <f>'[1]Bauinvestitionen Staat'!AV66</f>
        <v>91.539544011430863</v>
      </c>
      <c r="E101" s="3">
        <f>'[1]Bauinvestitionen Staat'!AW66</f>
        <v>95.529339946266006</v>
      </c>
      <c r="F101" s="3">
        <f>'[1]Bauinvestitionen Staat'!AX66</f>
        <v>97.122524592343851</v>
      </c>
      <c r="G101" s="9">
        <f>'[1]Bauinvestitionen Staat'!AY66</f>
        <v>191.90408469792914</v>
      </c>
      <c r="H101" s="17">
        <f>'[1]Bauinvestitionen Staat'!AZ66</f>
        <v>118.15524486031401</v>
      </c>
      <c r="I101" s="9">
        <f>'[1]Bauinvestitionen Staat'!BA66</f>
        <v>96.536824076193056</v>
      </c>
      <c r="J101" s="9">
        <f>'[1]Bauinvestitionen Staat'!BB66</f>
        <v>104.73196986371032</v>
      </c>
      <c r="K101" s="9">
        <f>'[1]Bauinvestitionen Staat'!BC66</f>
        <v>100</v>
      </c>
      <c r="L101" s="9">
        <f>'[1]Bauinvestitionen Staat'!BD66</f>
        <v>115.87495581332898</v>
      </c>
      <c r="M101" s="9">
        <f>'[1]Bauinvestitionen Staat'!BE66</f>
        <v>149.46164603233876</v>
      </c>
      <c r="N101" s="9">
        <f>'[1]Bauinvestitionen Staat'!BF66</f>
        <v>48.223276732344374</v>
      </c>
      <c r="O101" s="9">
        <f>'[1]Bauinvestitionen Staat'!BG66</f>
        <v>58.78532755415624</v>
      </c>
      <c r="P101" s="9">
        <f>'[1]Bauinvestitionen Staat'!BH66</f>
        <v>104.03795639471949</v>
      </c>
      <c r="Q101" s="9">
        <f>'[1]Bauinvestitionen Staat'!BI66</f>
        <v>83.796261667143796</v>
      </c>
      <c r="R101" s="9">
        <f>'[1]Bauinvestitionen Staat'!BJ66</f>
        <v>67.392690449322998</v>
      </c>
      <c r="S101" s="9">
        <f>'[1]Bauinvestitionen Staat'!BK66</f>
        <v>91.593365904279651</v>
      </c>
      <c r="T101" s="9">
        <f>'[1]Bauinvestitionen Staat'!BL66</f>
        <v>64.554494014206341</v>
      </c>
      <c r="U101" s="9">
        <f>'[1]Bauinvestitionen Staat'!BM66</f>
        <v>115.55684044317489</v>
      </c>
      <c r="V101" s="9">
        <f>'[1]Bauinvestitionen Staat'!BN66</f>
        <v>103.50758480147164</v>
      </c>
      <c r="X101" s="18" t="str">
        <f>HLOOKUP(Y101,$L101:$U221,ROW(L$126)-ROW(X101)+1,0)</f>
        <v>HB</v>
      </c>
      <c r="Y101" s="19">
        <f t="shared" si="48"/>
        <v>48.223276732344374</v>
      </c>
      <c r="Z101" s="18" t="str">
        <f>HLOOKUP(AA101,$L101:$U221,ROW(N$126)-ROW(Z101)+1,0)</f>
        <v>BY</v>
      </c>
      <c r="AA101" s="19">
        <f t="shared" si="49"/>
        <v>149.46164603233876</v>
      </c>
    </row>
    <row r="102" spans="1:27" x14ac:dyDescent="0.35">
      <c r="A102">
        <v>2024</v>
      </c>
      <c r="H102" s="103"/>
      <c r="I102" s="11"/>
      <c r="J102" s="11"/>
      <c r="K102" s="11"/>
      <c r="L102" s="11"/>
      <c r="M102" s="11"/>
      <c r="N102" s="11"/>
      <c r="O102" s="11"/>
      <c r="P102" s="11"/>
      <c r="Q102" s="11"/>
      <c r="R102" s="11"/>
      <c r="S102" s="11"/>
      <c r="T102" s="11"/>
      <c r="U102" s="11"/>
      <c r="V102" s="11"/>
    </row>
    <row r="103" spans="1:27" x14ac:dyDescent="0.35">
      <c r="A103">
        <f>A102+1</f>
        <v>2025</v>
      </c>
      <c r="H103" s="103"/>
      <c r="I103" s="11"/>
      <c r="J103" s="11"/>
      <c r="K103" s="11"/>
      <c r="L103" s="11"/>
      <c r="M103" s="11"/>
      <c r="N103" s="11"/>
      <c r="O103" s="11"/>
      <c r="P103" s="11"/>
      <c r="Q103" s="11"/>
      <c r="R103" s="11"/>
      <c r="S103" s="11"/>
      <c r="T103" s="11"/>
      <c r="U103" s="11"/>
      <c r="V103" s="11"/>
    </row>
    <row r="104" spans="1:27" x14ac:dyDescent="0.35">
      <c r="H104" s="103"/>
    </row>
    <row r="105" spans="1:27" x14ac:dyDescent="0.35">
      <c r="H105" s="103"/>
    </row>
    <row r="106" spans="1:27" x14ac:dyDescent="0.35">
      <c r="H106" s="103"/>
    </row>
    <row r="107" spans="1:27" x14ac:dyDescent="0.35">
      <c r="H107" s="103"/>
    </row>
    <row r="108" spans="1:27" x14ac:dyDescent="0.35">
      <c r="H108" s="103"/>
    </row>
    <row r="109" spans="1:27" x14ac:dyDescent="0.35">
      <c r="H109" s="103"/>
    </row>
    <row r="110" spans="1:27" x14ac:dyDescent="0.35">
      <c r="H110" s="103"/>
    </row>
    <row r="111" spans="1:27" x14ac:dyDescent="0.35">
      <c r="H111" s="103"/>
    </row>
    <row r="112" spans="1:27" x14ac:dyDescent="0.35">
      <c r="H112" s="103"/>
    </row>
    <row r="113" spans="8:21" x14ac:dyDescent="0.35">
      <c r="H113" s="103"/>
    </row>
    <row r="126" spans="8:21" x14ac:dyDescent="0.35">
      <c r="L126" t="s">
        <v>297</v>
      </c>
      <c r="M126" t="s">
        <v>298</v>
      </c>
      <c r="N126" t="s">
        <v>299</v>
      </c>
      <c r="O126" t="s">
        <v>300</v>
      </c>
      <c r="P126" t="s">
        <v>301</v>
      </c>
      <c r="Q126" t="s">
        <v>302</v>
      </c>
      <c r="R126" t="s">
        <v>303</v>
      </c>
      <c r="S126" t="s">
        <v>304</v>
      </c>
      <c r="T126" t="s">
        <v>305</v>
      </c>
      <c r="U126" t="s">
        <v>306</v>
      </c>
    </row>
  </sheetData>
  <pageMargins left="0.7" right="0.7" top="0.78740157499999996" bottom="0.78740157499999996"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FD29-589C-46AF-BA2F-E09013929673}">
  <sheetPr codeName="Tabelle52"/>
  <dimension ref="A1:XFD127"/>
  <sheetViews>
    <sheetView workbookViewId="0">
      <pane ySplit="2" topLeftCell="A3" activePane="bottomLeft" state="frozen"/>
      <selection pane="bottomLeft" activeCell="A3" sqref="A3"/>
    </sheetView>
  </sheetViews>
  <sheetFormatPr baseColWidth="10" defaultColWidth="10.81640625" defaultRowHeight="14.5" x14ac:dyDescent="0.35"/>
  <cols>
    <col min="1" max="7" width="11.453125" customWidth="1"/>
    <col min="8" max="8" width="11.453125" style="55" customWidth="1"/>
    <col min="9" max="10" width="10.81640625" style="57"/>
    <col min="11" max="11" width="12.26953125" style="57" customWidth="1"/>
    <col min="12" max="15" width="10.81640625" style="57"/>
    <col min="16" max="16" width="12" style="57" customWidth="1"/>
    <col min="17" max="16384" width="10.81640625" style="57"/>
  </cols>
  <sheetData>
    <row r="1" spans="1:25" ht="29" x14ac:dyDescent="0.35">
      <c r="A1" s="4" t="s">
        <v>542</v>
      </c>
      <c r="I1" s="57" t="str">
        <f>Wirtschaftskraft!A2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Staat!A3&amp;" "&amp;I4</f>
        <v>Personal im öffentlichen Dienst (Vollzeitäquivalente) je 1.000 Einwohner, 2024 (Land + Kommunen)</v>
      </c>
    </row>
    <row r="4" spans="1:25" x14ac:dyDescent="0.35">
      <c r="I4" s="57" t="s">
        <v>824</v>
      </c>
      <c r="J4" s="57">
        <f>Staat!B7</f>
        <v>43.86435154714772</v>
      </c>
      <c r="K4" s="57">
        <f>Staat!C7</f>
        <v>46.452035417773239</v>
      </c>
      <c r="L4" s="57">
        <f>Staat!D7</f>
        <v>47.152614413632911</v>
      </c>
      <c r="M4" s="57">
        <f>Staat!E7</f>
        <v>48.502769050186814</v>
      </c>
      <c r="N4" s="57">
        <f>Staat!F7</f>
        <v>46.166824984555703</v>
      </c>
    </row>
    <row r="5" spans="1:25" x14ac:dyDescent="0.35">
      <c r="O5" s="57">
        <f>Staat!G7</f>
        <v>56.834529045084643</v>
      </c>
    </row>
    <row r="6" spans="1:25" x14ac:dyDescent="0.35">
      <c r="P6" s="57">
        <f>Staat!L7</f>
        <v>47.008809769503785</v>
      </c>
      <c r="Q6" s="57">
        <f>Staat!M7</f>
        <v>47.318192974822594</v>
      </c>
      <c r="R6" s="57">
        <f>Staat!N7</f>
        <v>49.874390424117038</v>
      </c>
      <c r="S6" s="57">
        <f>Staat!O7</f>
        <v>51.855573343327514</v>
      </c>
      <c r="T6" s="57">
        <f>Staat!P7</f>
        <v>45.472150101128911</v>
      </c>
      <c r="U6" s="57">
        <f>Staat!Q7</f>
        <v>42.741277132342582</v>
      </c>
      <c r="V6" s="57">
        <f>Staat!R7</f>
        <v>44.335991144340667</v>
      </c>
      <c r="W6" s="57">
        <f>Staat!S7</f>
        <v>44.580490317553618</v>
      </c>
      <c r="X6" s="57">
        <f>Staat!T7</f>
        <v>45.208045847670597</v>
      </c>
      <c r="Y6" s="57">
        <f>Staat!U7</f>
        <v>44.34507299516973</v>
      </c>
    </row>
    <row r="7" spans="1:25" x14ac:dyDescent="0.35">
      <c r="J7" s="57">
        <f>Staat!H7</f>
        <v>34.096282685385965</v>
      </c>
      <c r="K7" s="57">
        <f>J7</f>
        <v>34.096282685385965</v>
      </c>
      <c r="L7" s="57">
        <f t="shared" ref="L7" si="0">K7</f>
        <v>34.096282685385965</v>
      </c>
      <c r="M7" s="57">
        <f t="shared" ref="M7" si="1">L7</f>
        <v>34.096282685385965</v>
      </c>
      <c r="N7" s="57">
        <f t="shared" ref="N7" si="2">M7</f>
        <v>34.096282685385965</v>
      </c>
      <c r="O7" s="57">
        <f t="shared" ref="O7" si="3">N7</f>
        <v>34.096282685385965</v>
      </c>
    </row>
    <row r="8" spans="1:25" x14ac:dyDescent="0.35">
      <c r="P8" s="57">
        <f>Staat!K7</f>
        <v>45.575819815176814</v>
      </c>
      <c r="Q8" s="57">
        <f t="shared" ref="Q8" si="4">P8</f>
        <v>45.575819815176814</v>
      </c>
      <c r="R8" s="57">
        <f t="shared" ref="R8" si="5">Q8</f>
        <v>45.575819815176814</v>
      </c>
      <c r="S8" s="57">
        <f t="shared" ref="S8" si="6">R8</f>
        <v>45.575819815176814</v>
      </c>
      <c r="T8" s="57">
        <f t="shared" ref="T8" si="7">S8</f>
        <v>45.575819815176814</v>
      </c>
      <c r="U8" s="57">
        <f t="shared" ref="U8" si="8">T8</f>
        <v>45.575819815176814</v>
      </c>
      <c r="V8" s="57">
        <f t="shared" ref="V8" si="9">U8</f>
        <v>45.575819815176814</v>
      </c>
      <c r="W8" s="57">
        <f t="shared" ref="W8" si="10">V8</f>
        <v>45.575819815176814</v>
      </c>
      <c r="X8" s="57">
        <f t="shared" ref="X8" si="11">W8</f>
        <v>45.575819815176814</v>
      </c>
      <c r="Y8" s="57">
        <f t="shared" ref="Y8" si="12">X8</f>
        <v>45.575819815176814</v>
      </c>
    </row>
    <row r="11" spans="1:25" x14ac:dyDescent="0.35">
      <c r="I11" s="57" t="s">
        <v>830</v>
      </c>
    </row>
    <row r="12" spans="1:25" x14ac:dyDescent="0.35">
      <c r="J12" s="57">
        <f>Staat!B16</f>
        <v>99.374370244312743</v>
      </c>
      <c r="K12" s="57">
        <f>Staat!C16</f>
        <v>102.50328381813793</v>
      </c>
      <c r="L12" s="57">
        <f>Staat!D16</f>
        <v>91.745869092330366</v>
      </c>
      <c r="M12" s="57">
        <f>Staat!E16</f>
        <v>94.789971603218063</v>
      </c>
      <c r="N12" s="57">
        <f>Staat!F16</f>
        <v>85.53746073421901</v>
      </c>
    </row>
    <row r="13" spans="1:25" x14ac:dyDescent="0.35">
      <c r="O13" s="57">
        <f>Staat!G16</f>
        <v>131.8543272628273</v>
      </c>
    </row>
    <row r="14" spans="1:25" x14ac:dyDescent="0.35">
      <c r="I14" s="59"/>
      <c r="P14" s="59">
        <f>Staat!L16</f>
        <v>91.936321017309467</v>
      </c>
      <c r="Q14" s="59">
        <f>Staat!M16</f>
        <v>95.892840932686454</v>
      </c>
      <c r="R14" s="59">
        <f>Staat!N16</f>
        <v>149.14299552652176</v>
      </c>
      <c r="S14" s="59">
        <f>Staat!O16</f>
        <v>169.83783568411593</v>
      </c>
      <c r="T14" s="59">
        <f>Staat!P16</f>
        <v>111.25729928895878</v>
      </c>
      <c r="U14" s="59">
        <f>Staat!Q16</f>
        <v>92.582608250806913</v>
      </c>
      <c r="V14" s="59">
        <f>Staat!R16</f>
        <v>102.29073323141422</v>
      </c>
      <c r="W14" s="59">
        <f>Staat!S16</f>
        <v>85.730895343841098</v>
      </c>
      <c r="X14" s="59">
        <f>Staat!T16</f>
        <v>96.773708835918995</v>
      </c>
      <c r="Y14" s="59">
        <f>Staat!U16</f>
        <v>96.696730685260874</v>
      </c>
    </row>
    <row r="15" spans="1:25" x14ac:dyDescent="0.35">
      <c r="J15" s="57">
        <f>Staat!H16</f>
        <v>102.75285174975008</v>
      </c>
      <c r="K15" s="57">
        <f>J15</f>
        <v>102.75285174975008</v>
      </c>
      <c r="L15" s="57">
        <f t="shared" ref="L15:O15" si="13">K15</f>
        <v>102.75285174975008</v>
      </c>
      <c r="M15" s="57">
        <f t="shared" si="13"/>
        <v>102.75285174975008</v>
      </c>
      <c r="N15" s="57">
        <f t="shared" si="13"/>
        <v>102.75285174975008</v>
      </c>
      <c r="O15" s="57">
        <f t="shared" si="13"/>
        <v>102.75285174975008</v>
      </c>
    </row>
    <row r="16" spans="1:25" x14ac:dyDescent="0.35">
      <c r="P16" s="57">
        <f>Staat!K16</f>
        <v>100</v>
      </c>
      <c r="Q16" s="57">
        <f t="shared" ref="Q16:Y16" si="14">P16</f>
        <v>100</v>
      </c>
      <c r="R16" s="57">
        <f t="shared" si="14"/>
        <v>100</v>
      </c>
      <c r="S16" s="57">
        <f t="shared" si="14"/>
        <v>100</v>
      </c>
      <c r="T16" s="57">
        <f t="shared" si="14"/>
        <v>100</v>
      </c>
      <c r="U16" s="57">
        <f t="shared" si="14"/>
        <v>100</v>
      </c>
      <c r="V16" s="57">
        <f t="shared" si="14"/>
        <v>100</v>
      </c>
      <c r="W16" s="57">
        <f t="shared" si="14"/>
        <v>100</v>
      </c>
      <c r="X16" s="57">
        <f t="shared" si="14"/>
        <v>100</v>
      </c>
      <c r="Y16" s="57">
        <f t="shared" si="14"/>
        <v>100</v>
      </c>
    </row>
    <row r="19" spans="9:25 16384:16384" x14ac:dyDescent="0.35">
      <c r="I19" s="57" t="s">
        <v>831</v>
      </c>
    </row>
    <row r="20" spans="9:25 16384:16384" x14ac:dyDescent="0.35">
      <c r="I20" s="59"/>
      <c r="J20" s="59">
        <f>Staat!B20</f>
        <v>99.375922637382814</v>
      </c>
      <c r="K20" s="59">
        <f>Staat!C20</f>
        <v>99.239411458321257</v>
      </c>
      <c r="L20" s="59">
        <f>Staat!D20</f>
        <v>89.840265552838957</v>
      </c>
      <c r="M20" s="59">
        <f>Staat!E20</f>
        <v>96.18995408142932</v>
      </c>
      <c r="N20" s="59">
        <f>Staat!F20</f>
        <v>86.135458465562891</v>
      </c>
    </row>
    <row r="21" spans="9:25 16384:16384" x14ac:dyDescent="0.35">
      <c r="O21" s="59">
        <f>Staat!G20</f>
        <v>128.233252310701</v>
      </c>
    </row>
    <row r="22" spans="9:25 16384:16384" x14ac:dyDescent="0.35">
      <c r="P22" s="59">
        <f>Staat!L20</f>
        <v>89.968863229875069</v>
      </c>
      <c r="Q22" s="59">
        <f>Staat!M20</f>
        <v>90.854144057760763</v>
      </c>
      <c r="R22" s="59">
        <f>Staat!N20</f>
        <v>139.84629060045734</v>
      </c>
      <c r="S22" s="59">
        <f>Staat!O20</f>
        <v>167.58517349872011</v>
      </c>
      <c r="T22" s="59">
        <f>Staat!P20</f>
        <v>109.94696164878629</v>
      </c>
      <c r="U22" s="59">
        <f>Staat!Q20</f>
        <v>94.683870940501109</v>
      </c>
      <c r="V22" s="59">
        <f>Staat!R20</f>
        <v>106.28921119245263</v>
      </c>
      <c r="W22" s="59">
        <f>Staat!S20</f>
        <v>89.879772694864911</v>
      </c>
      <c r="X22" s="59">
        <f>Staat!T20</f>
        <v>95.929654022716988</v>
      </c>
      <c r="Y22" s="59">
        <f>Staat!U20</f>
        <v>97.530278814958535</v>
      </c>
    </row>
    <row r="23" spans="9:25 16384:16384" x14ac:dyDescent="0.35">
      <c r="J23" s="57">
        <f>Staat!H20</f>
        <v>101.39266276269629</v>
      </c>
      <c r="K23" s="57">
        <f>J23</f>
        <v>101.39266276269629</v>
      </c>
      <c r="L23" s="57">
        <f t="shared" ref="L23:O23" si="15">K23</f>
        <v>101.39266276269629</v>
      </c>
      <c r="M23" s="57">
        <f t="shared" si="15"/>
        <v>101.39266276269629</v>
      </c>
      <c r="N23" s="57">
        <f t="shared" si="15"/>
        <v>101.39266276269629</v>
      </c>
      <c r="O23" s="57">
        <f t="shared" si="15"/>
        <v>101.39266276269629</v>
      </c>
    </row>
    <row r="24" spans="9:25 16384:16384" x14ac:dyDescent="0.35">
      <c r="P24" s="57">
        <f>Staat!K20</f>
        <v>100</v>
      </c>
      <c r="Q24" s="57">
        <f t="shared" ref="Q24:Y24" si="16">P24</f>
        <v>100</v>
      </c>
      <c r="R24" s="57">
        <f t="shared" si="16"/>
        <v>100</v>
      </c>
      <c r="S24" s="57">
        <f t="shared" si="16"/>
        <v>100</v>
      </c>
      <c r="T24" s="57">
        <f t="shared" si="16"/>
        <v>100</v>
      </c>
      <c r="U24" s="57">
        <f t="shared" si="16"/>
        <v>100</v>
      </c>
      <c r="V24" s="57">
        <f t="shared" si="16"/>
        <v>100</v>
      </c>
      <c r="W24" s="57">
        <f t="shared" si="16"/>
        <v>100</v>
      </c>
      <c r="X24" s="57">
        <f t="shared" si="16"/>
        <v>100</v>
      </c>
      <c r="Y24" s="57">
        <f t="shared" si="16"/>
        <v>100</v>
      </c>
    </row>
    <row r="27" spans="9:25 16384:16384" x14ac:dyDescent="0.35">
      <c r="I27" s="57" t="s">
        <v>832</v>
      </c>
    </row>
    <row r="28" spans="9:25 16384:16384" x14ac:dyDescent="0.35">
      <c r="I28" s="57" t="str">
        <f>Staat!A33</f>
        <v>bereinigte Einnahmen insg</v>
      </c>
      <c r="J28" s="59">
        <f>Staat!B24</f>
        <v>93.597399963486268</v>
      </c>
      <c r="K28" s="59">
        <f>Staat!C24</f>
        <v>87.234035724266306</v>
      </c>
      <c r="L28" s="59">
        <f>Staat!D24</f>
        <v>91.695732256937475</v>
      </c>
      <c r="M28" s="59">
        <f>Staat!E24</f>
        <v>87.613215797413986</v>
      </c>
      <c r="N28" s="59">
        <f>Staat!F24</f>
        <v>89.013536631168321</v>
      </c>
      <c r="XFD28" s="59"/>
    </row>
    <row r="29" spans="9:25 16384:16384" x14ac:dyDescent="0.35">
      <c r="O29" s="59">
        <f>Staat!G24</f>
        <v>114.00856692156842</v>
      </c>
    </row>
    <row r="30" spans="9:25 16384:16384" x14ac:dyDescent="0.35">
      <c r="P30" s="57">
        <f>Staat!L24</f>
        <v>102.64930979399267</v>
      </c>
      <c r="Q30" s="57">
        <f>Staat!M24</f>
        <v>94.438779102793333</v>
      </c>
      <c r="R30" s="57">
        <f>Staat!N24</f>
        <v>125.52954745708622</v>
      </c>
      <c r="S30" s="57">
        <f>Staat!O24</f>
        <v>132.76789090265854</v>
      </c>
      <c r="T30" s="57">
        <f>Staat!P24</f>
        <v>109.16097637497144</v>
      </c>
      <c r="U30" s="57">
        <f>Staat!Q24</f>
        <v>96.577897789394356</v>
      </c>
      <c r="V30" s="57">
        <f>Staat!R24</f>
        <v>98.985956080673404</v>
      </c>
      <c r="W30" s="57">
        <f>Staat!S24</f>
        <v>95.507844308110606</v>
      </c>
      <c r="X30" s="57">
        <f>Staat!T24</f>
        <v>97.847647212553824</v>
      </c>
      <c r="Y30" s="57">
        <f>Staat!U24</f>
        <v>91.140004738414731</v>
      </c>
    </row>
    <row r="31" spans="9:25 16384:16384" x14ac:dyDescent="0.35">
      <c r="J31" s="57">
        <f>Staat!H24</f>
        <v>95.758260150368272</v>
      </c>
      <c r="K31" s="57">
        <f>J31</f>
        <v>95.758260150368272</v>
      </c>
      <c r="L31" s="57">
        <f t="shared" ref="L31:O31" si="17">K31</f>
        <v>95.758260150368272</v>
      </c>
      <c r="M31" s="57">
        <f t="shared" si="17"/>
        <v>95.758260150368272</v>
      </c>
      <c r="N31" s="57">
        <f t="shared" si="17"/>
        <v>95.758260150368272</v>
      </c>
      <c r="O31" s="57">
        <f t="shared" si="17"/>
        <v>95.758260150368272</v>
      </c>
    </row>
    <row r="32" spans="9:25 16384:16384" x14ac:dyDescent="0.35">
      <c r="P32" s="57">
        <f>Staat!K24</f>
        <v>100</v>
      </c>
      <c r="Q32" s="57">
        <f t="shared" ref="Q32:Y32" si="18">P32</f>
        <v>100</v>
      </c>
      <c r="R32" s="57">
        <f t="shared" si="18"/>
        <v>100</v>
      </c>
      <c r="S32" s="57">
        <f t="shared" si="18"/>
        <v>100</v>
      </c>
      <c r="T32" s="57">
        <f t="shared" si="18"/>
        <v>100</v>
      </c>
      <c r="U32" s="57">
        <f t="shared" si="18"/>
        <v>100</v>
      </c>
      <c r="V32" s="57">
        <f t="shared" si="18"/>
        <v>100</v>
      </c>
      <c r="W32" s="57">
        <f t="shared" si="18"/>
        <v>100</v>
      </c>
      <c r="X32" s="57">
        <f t="shared" si="18"/>
        <v>100</v>
      </c>
      <c r="Y32" s="57">
        <f t="shared" si="18"/>
        <v>100</v>
      </c>
    </row>
    <row r="35" spans="9:25" x14ac:dyDescent="0.35">
      <c r="I35" s="57" t="s">
        <v>833</v>
      </c>
    </row>
    <row r="36" spans="9:25" x14ac:dyDescent="0.35">
      <c r="I36" s="59"/>
      <c r="J36" s="59">
        <f>Staat!B28</f>
        <v>99.36528229913219</v>
      </c>
      <c r="K36" s="59">
        <f>Staat!C28</f>
        <v>121.61048910891073</v>
      </c>
      <c r="L36" s="59">
        <f>Staat!D28</f>
        <v>102.90156209067138</v>
      </c>
      <c r="M36" s="59">
        <f>Staat!E28</f>
        <v>86.594261212089265</v>
      </c>
      <c r="N36" s="59">
        <f>Staat!F28</f>
        <v>82.036691048223688</v>
      </c>
    </row>
    <row r="37" spans="9:25" x14ac:dyDescent="0.35">
      <c r="I37" s="59"/>
      <c r="O37" s="59">
        <f>Staat!G28</f>
        <v>153.05265086621694</v>
      </c>
    </row>
    <row r="38" spans="9:25" x14ac:dyDescent="0.35">
      <c r="P38" s="59">
        <f>Staat!L28</f>
        <v>103.45411819230388</v>
      </c>
      <c r="Q38" s="59">
        <f>Staat!M28</f>
        <v>125.39013891911527</v>
      </c>
      <c r="R38" s="59">
        <f>Staat!N28</f>
        <v>203.56732036746919</v>
      </c>
      <c r="S38" s="59">
        <f>Staat!O28</f>
        <v>183.02526278973221</v>
      </c>
      <c r="T38" s="59">
        <f>Staat!P28</f>
        <v>118.92821516154164</v>
      </c>
      <c r="U38" s="59">
        <f>Staat!Q28</f>
        <v>80.281496823740028</v>
      </c>
      <c r="V38" s="59">
        <f>Staat!R28</f>
        <v>78.883035003753349</v>
      </c>
      <c r="W38" s="59">
        <f>Staat!S28</f>
        <v>61.442736208628077</v>
      </c>
      <c r="X38" s="59">
        <f>Staat!T28</f>
        <v>101.7149341090241</v>
      </c>
      <c r="Y38" s="59">
        <f>Staat!U28</f>
        <v>91.817013135654435</v>
      </c>
    </row>
    <row r="39" spans="9:25" x14ac:dyDescent="0.35">
      <c r="J39" s="59">
        <f>Staat!H28</f>
        <v>110.715604990304</v>
      </c>
      <c r="K39" s="59">
        <f>J39</f>
        <v>110.715604990304</v>
      </c>
      <c r="L39" s="57">
        <f>K39</f>
        <v>110.715604990304</v>
      </c>
      <c r="M39" s="57">
        <f>L39</f>
        <v>110.715604990304</v>
      </c>
      <c r="N39" s="57">
        <f>M39</f>
        <v>110.715604990304</v>
      </c>
      <c r="O39" s="57">
        <f>N39</f>
        <v>110.715604990304</v>
      </c>
    </row>
    <row r="40" spans="9:25" x14ac:dyDescent="0.35">
      <c r="P40" s="57">
        <f>Staat!K28</f>
        <v>100</v>
      </c>
      <c r="Q40" s="57">
        <f t="shared" ref="Q40:Y40" si="19">P40</f>
        <v>100</v>
      </c>
      <c r="R40" s="57">
        <f t="shared" si="19"/>
        <v>100</v>
      </c>
      <c r="S40" s="57">
        <f t="shared" si="19"/>
        <v>100</v>
      </c>
      <c r="T40" s="57">
        <f t="shared" si="19"/>
        <v>100</v>
      </c>
      <c r="U40" s="57">
        <f t="shared" si="19"/>
        <v>100</v>
      </c>
      <c r="V40" s="57">
        <f t="shared" si="19"/>
        <v>100</v>
      </c>
      <c r="W40" s="57">
        <f t="shared" si="19"/>
        <v>100</v>
      </c>
      <c r="X40" s="57">
        <f t="shared" si="19"/>
        <v>100</v>
      </c>
      <c r="Y40" s="57">
        <f t="shared" si="19"/>
        <v>100</v>
      </c>
    </row>
    <row r="45" spans="9:25" x14ac:dyDescent="0.35">
      <c r="I45" s="57" t="s">
        <v>834</v>
      </c>
    </row>
    <row r="46" spans="9:25" x14ac:dyDescent="0.35">
      <c r="J46" s="57">
        <f>Staat!B34</f>
        <v>98.165708544156914</v>
      </c>
      <c r="K46" s="57">
        <f>Staat!C34</f>
        <v>104.77258744350786</v>
      </c>
      <c r="L46" s="57">
        <f>Staat!D34</f>
        <v>97.601670225983369</v>
      </c>
      <c r="M46" s="57">
        <f>Staat!E34</f>
        <v>94.387550138393124</v>
      </c>
      <c r="N46" s="57">
        <f>Staat!F34</f>
        <v>90.812547014034877</v>
      </c>
    </row>
    <row r="47" spans="9:25" x14ac:dyDescent="0.35">
      <c r="O47" s="57">
        <f>Staat!G34</f>
        <v>123.18010414176099</v>
      </c>
    </row>
    <row r="48" spans="9:25" x14ac:dyDescent="0.35">
      <c r="P48" s="59">
        <f>Staat!L34</f>
        <v>93.089906051702755</v>
      </c>
      <c r="Q48" s="59">
        <f>Staat!M34</f>
        <v>96.55662684691211</v>
      </c>
      <c r="R48" s="59">
        <f>Staat!N34</f>
        <v>136.82367072068649</v>
      </c>
      <c r="S48" s="59">
        <f>Staat!O34</f>
        <v>161.7642810457113</v>
      </c>
      <c r="T48" s="59">
        <f>Staat!P34</f>
        <v>106.43012579488584</v>
      </c>
      <c r="U48" s="59">
        <f>Staat!Q34</f>
        <v>93.060156090666553</v>
      </c>
      <c r="V48" s="59">
        <f>Staat!R34</f>
        <v>102.84923657737556</v>
      </c>
      <c r="W48" s="59">
        <f>Staat!S34</f>
        <v>92.350833489667963</v>
      </c>
      <c r="X48" s="59">
        <f>Staat!T34</f>
        <v>92.293964035968273</v>
      </c>
      <c r="Y48" s="59">
        <f>Staat!U34</f>
        <v>95.187941846731789</v>
      </c>
    </row>
    <row r="49" spans="9:25" x14ac:dyDescent="0.35">
      <c r="J49" s="60">
        <f>Staat!H34</f>
        <v>102.91330587713668</v>
      </c>
      <c r="K49" s="60">
        <f>J49</f>
        <v>102.91330587713668</v>
      </c>
      <c r="L49" s="57">
        <f t="shared" ref="L49:O49" si="20">K49</f>
        <v>102.91330587713668</v>
      </c>
      <c r="M49" s="57">
        <f t="shared" si="20"/>
        <v>102.91330587713668</v>
      </c>
      <c r="N49" s="57">
        <f t="shared" si="20"/>
        <v>102.91330587713668</v>
      </c>
      <c r="O49" s="57">
        <f t="shared" si="20"/>
        <v>102.91330587713668</v>
      </c>
    </row>
    <row r="50" spans="9:25" x14ac:dyDescent="0.35">
      <c r="P50" s="60">
        <f>Staat!K34</f>
        <v>100</v>
      </c>
      <c r="Q50" s="60">
        <f t="shared" ref="Q50:Y50" si="21">P50</f>
        <v>100</v>
      </c>
      <c r="R50" s="57">
        <f t="shared" si="21"/>
        <v>100</v>
      </c>
      <c r="S50" s="57">
        <f t="shared" si="21"/>
        <v>100</v>
      </c>
      <c r="T50" s="57">
        <f t="shared" si="21"/>
        <v>100</v>
      </c>
      <c r="U50" s="57">
        <f t="shared" si="21"/>
        <v>100</v>
      </c>
      <c r="V50" s="57">
        <f t="shared" si="21"/>
        <v>100</v>
      </c>
      <c r="W50" s="57">
        <f t="shared" si="21"/>
        <v>100</v>
      </c>
      <c r="X50" s="57">
        <f t="shared" si="21"/>
        <v>100</v>
      </c>
      <c r="Y50" s="57">
        <f t="shared" si="21"/>
        <v>100</v>
      </c>
    </row>
    <row r="52" spans="9:25" x14ac:dyDescent="0.35">
      <c r="I52" s="57" t="s">
        <v>835</v>
      </c>
    </row>
    <row r="53" spans="9:25" x14ac:dyDescent="0.35">
      <c r="J53" s="57">
        <f>Staat!B43</f>
        <v>87.940084417466707</v>
      </c>
      <c r="K53" s="57">
        <f>Staat!C43</f>
        <v>88.109716161103378</v>
      </c>
      <c r="L53" s="57">
        <f>Staat!D43</f>
        <v>87.706111124214956</v>
      </c>
      <c r="M53" s="57">
        <f>Staat!E43</f>
        <v>83.947592553114092</v>
      </c>
      <c r="N53" s="57">
        <f>Staat!F43</f>
        <v>83.748216802256181</v>
      </c>
    </row>
    <row r="54" spans="9:25" x14ac:dyDescent="0.35">
      <c r="O54" s="57">
        <f>Staat!G43</f>
        <v>120.77805046168774</v>
      </c>
    </row>
    <row r="55" spans="9:25" x14ac:dyDescent="0.35">
      <c r="P55" s="57">
        <f>Staat!L43</f>
        <v>99.40580247516516</v>
      </c>
      <c r="Q55" s="57">
        <f>Staat!M43</f>
        <v>101.93947436692335</v>
      </c>
      <c r="R55" s="57">
        <f>Staat!N43</f>
        <v>122.37558347991427</v>
      </c>
      <c r="S55" s="57">
        <f>Staat!O43</f>
        <v>135.45151911885566</v>
      </c>
      <c r="T55" s="57">
        <f>Staat!P43</f>
        <v>104.88686907037517</v>
      </c>
      <c r="U55" s="57">
        <f>Staat!Q43</f>
        <v>93.502942745336398</v>
      </c>
      <c r="V55" s="57">
        <f>Staat!R43</f>
        <v>98.756091535843765</v>
      </c>
      <c r="W55" s="57">
        <f>Staat!S43</f>
        <v>94.880834221682491</v>
      </c>
      <c r="X55" s="57">
        <f>Staat!T43</f>
        <v>82.637372861837051</v>
      </c>
      <c r="Y55" s="57">
        <f>Staat!U43</f>
        <v>93.900036826742252</v>
      </c>
    </row>
    <row r="56" spans="9:25" x14ac:dyDescent="0.35">
      <c r="J56" s="57">
        <f>Staat!H43</f>
        <v>94.311058103867296</v>
      </c>
      <c r="K56" s="57">
        <f t="shared" ref="K56:O56" si="22">J56</f>
        <v>94.311058103867296</v>
      </c>
      <c r="L56" s="57">
        <f t="shared" si="22"/>
        <v>94.311058103867296</v>
      </c>
      <c r="M56" s="57">
        <f t="shared" si="22"/>
        <v>94.311058103867296</v>
      </c>
      <c r="N56" s="57">
        <f t="shared" si="22"/>
        <v>94.311058103867296</v>
      </c>
      <c r="O56" s="57">
        <f t="shared" si="22"/>
        <v>94.311058103867296</v>
      </c>
    </row>
    <row r="57" spans="9:25" x14ac:dyDescent="0.35">
      <c r="P57" s="57">
        <f>Staat!K43</f>
        <v>100</v>
      </c>
      <c r="Q57" s="57">
        <f t="shared" ref="Q57:Y57" si="23">P57</f>
        <v>100</v>
      </c>
      <c r="R57" s="57">
        <f t="shared" si="23"/>
        <v>100</v>
      </c>
      <c r="S57" s="57">
        <f t="shared" si="23"/>
        <v>100</v>
      </c>
      <c r="T57" s="57">
        <f t="shared" si="23"/>
        <v>100</v>
      </c>
      <c r="U57" s="57">
        <f t="shared" si="23"/>
        <v>100</v>
      </c>
      <c r="V57" s="57">
        <f t="shared" si="23"/>
        <v>100</v>
      </c>
      <c r="W57" s="57">
        <f t="shared" si="23"/>
        <v>100</v>
      </c>
      <c r="X57" s="57">
        <f t="shared" si="23"/>
        <v>100</v>
      </c>
      <c r="Y57" s="57">
        <f t="shared" si="23"/>
        <v>100</v>
      </c>
    </row>
    <row r="59" spans="9:25" x14ac:dyDescent="0.35">
      <c r="I59" s="57" t="str">
        <f>Staat!A57&amp;", "&amp;I60</f>
        <v>Öffentliche Ausgaben (Länder/Gemeinden) in % des BIP (Staatsquote), 2024, Länder/Gemeinden</v>
      </c>
    </row>
    <row r="60" spans="9:25" x14ac:dyDescent="0.35">
      <c r="I60" s="57" t="str">
        <f>Staat!A58</f>
        <v>Länder/Gemeinden</v>
      </c>
      <c r="J60" s="57">
        <f>Staat!B58</f>
        <v>24.11137079003721</v>
      </c>
      <c r="K60" s="57">
        <f>Staat!C58</f>
        <v>25.549145816818374</v>
      </c>
      <c r="L60" s="57">
        <f>Staat!D58</f>
        <v>21.932189352208407</v>
      </c>
      <c r="M60" s="57">
        <f>Staat!E58</f>
        <v>24.553166316751259</v>
      </c>
      <c r="N60" s="57">
        <f>Staat!F58</f>
        <v>22.315685682977428</v>
      </c>
    </row>
    <row r="61" spans="9:25" x14ac:dyDescent="0.35">
      <c r="O61" s="57">
        <f>Staat!G58</f>
        <v>22.365085830822608</v>
      </c>
    </row>
    <row r="62" spans="9:25" x14ac:dyDescent="0.35">
      <c r="P62" s="57">
        <f>Staat!L58</f>
        <v>15.250444003777497</v>
      </c>
      <c r="Q62" s="57">
        <f>Staat!M58</f>
        <v>15.31533979272961</v>
      </c>
      <c r="R62" s="57">
        <f>Staat!N58</f>
        <v>24.478388194969188</v>
      </c>
      <c r="S62" s="57">
        <f>Staat!O58</f>
        <v>18.640285596846077</v>
      </c>
      <c r="T62" s="57">
        <f>Staat!P58</f>
        <v>18.089990277724834</v>
      </c>
      <c r="U62" s="57">
        <f>Staat!Q58</f>
        <v>18.519123188681611</v>
      </c>
      <c r="V62" s="57">
        <f>Staat!R58</f>
        <v>20.169164389667866</v>
      </c>
      <c r="W62" s="57">
        <f>Staat!S58</f>
        <v>18.833892682174344</v>
      </c>
      <c r="X62" s="57">
        <f>Staat!T58</f>
        <v>22.371237883540299</v>
      </c>
      <c r="Y62" s="57">
        <f>Staat!U58</f>
        <v>21.777469004905342</v>
      </c>
    </row>
    <row r="63" spans="9:25" x14ac:dyDescent="0.35">
      <c r="J63" s="57">
        <f>Staat!H58</f>
        <v>23.04583149639118</v>
      </c>
      <c r="K63" s="57">
        <f t="shared" ref="K63:O63" si="24">J63</f>
        <v>23.04583149639118</v>
      </c>
      <c r="L63" s="57">
        <f t="shared" si="24"/>
        <v>23.04583149639118</v>
      </c>
      <c r="M63" s="57">
        <f t="shared" si="24"/>
        <v>23.04583149639118</v>
      </c>
      <c r="N63" s="57">
        <f t="shared" si="24"/>
        <v>23.04583149639118</v>
      </c>
      <c r="O63" s="57">
        <f t="shared" si="24"/>
        <v>23.04583149639118</v>
      </c>
    </row>
    <row r="64" spans="9:25" x14ac:dyDescent="0.35">
      <c r="P64" s="57">
        <f>Staat!K58</f>
        <v>17.83388360304664</v>
      </c>
      <c r="Q64" s="57">
        <f t="shared" ref="Q64:Y64" si="25">P64</f>
        <v>17.83388360304664</v>
      </c>
      <c r="R64" s="57">
        <f t="shared" si="25"/>
        <v>17.83388360304664</v>
      </c>
      <c r="S64" s="57">
        <f t="shared" si="25"/>
        <v>17.83388360304664</v>
      </c>
      <c r="T64" s="57">
        <f t="shared" si="25"/>
        <v>17.83388360304664</v>
      </c>
      <c r="U64" s="57">
        <f t="shared" si="25"/>
        <v>17.83388360304664</v>
      </c>
      <c r="V64" s="57">
        <f t="shared" si="25"/>
        <v>17.83388360304664</v>
      </c>
      <c r="W64" s="57">
        <f t="shared" si="25"/>
        <v>17.83388360304664</v>
      </c>
      <c r="X64" s="57">
        <f t="shared" si="25"/>
        <v>17.83388360304664</v>
      </c>
      <c r="Y64" s="57">
        <f t="shared" si="25"/>
        <v>17.83388360304664</v>
      </c>
    </row>
    <row r="67" spans="9:25" x14ac:dyDescent="0.35">
      <c r="I67" s="57" t="str">
        <f>Staat!A60&amp;", "&amp;I68</f>
        <v>Öffentliche Investitionen in % des BIP (Investitionsquote), 2024, Länder/Gemeinden</v>
      </c>
    </row>
    <row r="68" spans="9:25" x14ac:dyDescent="0.35">
      <c r="I68" s="57" t="str">
        <f>Staat!A61</f>
        <v>Länder/Gemeinden</v>
      </c>
      <c r="J68" s="57">
        <f>Staat!B61</f>
        <v>3.5174541429278472</v>
      </c>
      <c r="K68" s="57">
        <f>Staat!C61</f>
        <v>4.4223784247362472</v>
      </c>
      <c r="L68" s="57">
        <f>Staat!D61</f>
        <v>3.5889193293688018</v>
      </c>
      <c r="M68" s="57">
        <f>Staat!E61</f>
        <v>3.2725062527054196</v>
      </c>
      <c r="N68" s="57">
        <f>Staat!F61</f>
        <v>3.1225419243087438</v>
      </c>
    </row>
    <row r="69" spans="9:25" x14ac:dyDescent="0.35">
      <c r="O69" s="57">
        <f>Staat!G61</f>
        <v>3.7875929465915905</v>
      </c>
    </row>
    <row r="70" spans="9:25" x14ac:dyDescent="0.35">
      <c r="P70" s="57">
        <f>Staat!L61</f>
        <v>2.5037410607529589</v>
      </c>
      <c r="Q70" s="57">
        <f>Staat!M61</f>
        <v>2.9217973857141715</v>
      </c>
      <c r="R70" s="57">
        <f>Staat!N61</f>
        <v>4.8745471700522707</v>
      </c>
      <c r="S70" s="57">
        <f>Staat!O61</f>
        <v>2.93072733897603</v>
      </c>
      <c r="T70" s="57">
        <f>Staat!P61</f>
        <v>2.8212461690876887</v>
      </c>
      <c r="U70" s="57">
        <f>Staat!Q61</f>
        <v>2.3428944919827965</v>
      </c>
      <c r="V70" s="57">
        <f>Staat!R61</f>
        <v>2.2692455207246307</v>
      </c>
      <c r="W70" s="57">
        <f>Staat!S61</f>
        <v>1.9693347349117998</v>
      </c>
      <c r="X70" s="57">
        <f>Staat!T61</f>
        <v>3.4305488944618157</v>
      </c>
      <c r="Y70" s="57">
        <f>Staat!U61</f>
        <v>3.0169286233901285</v>
      </c>
    </row>
    <row r="71" spans="9:25" x14ac:dyDescent="0.35">
      <c r="J71" s="57">
        <f>Staat!H61</f>
        <v>3.6228770616695751</v>
      </c>
      <c r="K71" s="57">
        <f t="shared" ref="K71" si="26">J71</f>
        <v>3.6228770616695751</v>
      </c>
      <c r="L71" s="57">
        <f t="shared" ref="L71" si="27">K71</f>
        <v>3.6228770616695751</v>
      </c>
      <c r="M71" s="57">
        <f t="shared" ref="M71" si="28">L71</f>
        <v>3.6228770616695751</v>
      </c>
      <c r="N71" s="57">
        <f t="shared" ref="N71" si="29">M71</f>
        <v>3.6228770616695751</v>
      </c>
      <c r="O71" s="57">
        <f t="shared" ref="O71" si="30">N71</f>
        <v>3.6228770616695751</v>
      </c>
    </row>
    <row r="72" spans="9:25" x14ac:dyDescent="0.35">
      <c r="P72" s="57">
        <f>Staat!K61</f>
        <v>2.601909513225332</v>
      </c>
      <c r="Q72" s="57">
        <f t="shared" ref="Q72" si="31">P72</f>
        <v>2.601909513225332</v>
      </c>
      <c r="R72" s="57">
        <f t="shared" ref="R72" si="32">Q72</f>
        <v>2.601909513225332</v>
      </c>
      <c r="S72" s="57">
        <f t="shared" ref="S72" si="33">R72</f>
        <v>2.601909513225332</v>
      </c>
      <c r="T72" s="57">
        <f t="shared" ref="T72" si="34">S72</f>
        <v>2.601909513225332</v>
      </c>
      <c r="U72" s="57">
        <f t="shared" ref="U72" si="35">T72</f>
        <v>2.601909513225332</v>
      </c>
      <c r="V72" s="57">
        <f t="shared" ref="V72" si="36">U72</f>
        <v>2.601909513225332</v>
      </c>
      <c r="W72" s="57">
        <f t="shared" ref="W72" si="37">V72</f>
        <v>2.601909513225332</v>
      </c>
      <c r="X72" s="57">
        <f t="shared" ref="X72" si="38">W72</f>
        <v>2.601909513225332</v>
      </c>
      <c r="Y72" s="57">
        <f t="shared" ref="Y72" si="39">X72</f>
        <v>2.601909513225332</v>
      </c>
    </row>
    <row r="75" spans="9:25" x14ac:dyDescent="0.35">
      <c r="I75" s="57" t="str">
        <f>Staat!A63&amp;", "&amp;I76</f>
        <v>originäre Steuerkraft je Einwohner, Westdeutschland ohne Berlin=100, 2024, Länder/Gemeinden</v>
      </c>
    </row>
    <row r="76" spans="9:25" x14ac:dyDescent="0.35">
      <c r="I76" s="57" t="s">
        <v>539</v>
      </c>
      <c r="J76" s="57">
        <f>Staat!B64</f>
        <v>69.931228356842695</v>
      </c>
      <c r="K76" s="57">
        <f>Staat!C64</f>
        <v>57.517206184718397</v>
      </c>
      <c r="L76" s="57">
        <f>Staat!D64</f>
        <v>60.478769957269229</v>
      </c>
      <c r="M76" s="57">
        <f>Staat!E64</f>
        <v>59.819046242107412</v>
      </c>
      <c r="N76" s="57">
        <f>Staat!F64</f>
        <v>53.502073537025076</v>
      </c>
    </row>
    <row r="77" spans="9:25" x14ac:dyDescent="0.35">
      <c r="O77" s="57">
        <f>Staat!G64</f>
        <v>94.788074253663567</v>
      </c>
    </row>
    <row r="78" spans="9:25" x14ac:dyDescent="0.35">
      <c r="P78" s="57">
        <f>Staat!L64</f>
        <v>107.97069428863399</v>
      </c>
      <c r="Q78" s="57">
        <f>Staat!M64</f>
        <v>117.87842638144319</v>
      </c>
      <c r="R78" s="57">
        <f>Staat!N64</f>
        <v>89.58194599044954</v>
      </c>
      <c r="S78" s="57">
        <f>Staat!O64</f>
        <v>139.88063556377389</v>
      </c>
      <c r="T78" s="57">
        <f>Staat!P64</f>
        <v>113.49059100125476</v>
      </c>
      <c r="U78" s="57">
        <f>Staat!Q64</f>
        <v>83.209334831887773</v>
      </c>
      <c r="V78" s="57">
        <f>Staat!R64</f>
        <v>88.285456665933722</v>
      </c>
      <c r="W78" s="57">
        <f>Staat!S64</f>
        <v>85.635518519946061</v>
      </c>
      <c r="X78" s="57">
        <f>Staat!T64</f>
        <v>66.803266446383859</v>
      </c>
      <c r="Y78" s="57">
        <f>Staat!U64</f>
        <v>86.92492691364879</v>
      </c>
    </row>
    <row r="79" spans="9:25" x14ac:dyDescent="0.35">
      <c r="J79" s="57">
        <f>Staat!H64</f>
        <v>68.516575097439571</v>
      </c>
      <c r="K79" s="57">
        <f t="shared" ref="K79" si="40">J79</f>
        <v>68.516575097439571</v>
      </c>
      <c r="L79" s="57">
        <f t="shared" ref="L79" si="41">K79</f>
        <v>68.516575097439571</v>
      </c>
      <c r="M79" s="57">
        <f t="shared" ref="M79" si="42">L79</f>
        <v>68.516575097439571</v>
      </c>
      <c r="N79" s="57">
        <f t="shared" ref="N79" si="43">M79</f>
        <v>68.516575097439571</v>
      </c>
      <c r="O79" s="57">
        <f t="shared" ref="O79" si="44">N79</f>
        <v>68.516575097439571</v>
      </c>
    </row>
    <row r="80" spans="9:25" x14ac:dyDescent="0.35">
      <c r="P80" s="57">
        <f>Staat!K64</f>
        <v>100</v>
      </c>
      <c r="Q80" s="57">
        <f t="shared" ref="Q80" si="45">P80</f>
        <v>100</v>
      </c>
      <c r="R80" s="57">
        <f t="shared" ref="R80" si="46">Q80</f>
        <v>100</v>
      </c>
      <c r="S80" s="57">
        <f t="shared" ref="S80" si="47">R80</f>
        <v>100</v>
      </c>
      <c r="T80" s="57">
        <f t="shared" ref="T80" si="48">S80</f>
        <v>100</v>
      </c>
      <c r="U80" s="57">
        <f t="shared" ref="U80" si="49">T80</f>
        <v>100</v>
      </c>
      <c r="V80" s="57">
        <f t="shared" ref="V80" si="50">U80</f>
        <v>100</v>
      </c>
      <c r="W80" s="57">
        <f t="shared" ref="W80" si="51">V80</f>
        <v>100</v>
      </c>
      <c r="X80" s="57">
        <f t="shared" ref="X80" si="52">W80</f>
        <v>100</v>
      </c>
      <c r="Y80" s="57">
        <f t="shared" ref="Y80" si="53">X80</f>
        <v>100</v>
      </c>
    </row>
    <row r="83" spans="9:25" x14ac:dyDescent="0.35">
      <c r="I83" s="57" t="str">
        <f>Staat!A69&amp;", "&amp;I84</f>
        <v>Öffentliche Verschuldung (Kern- und Extrahaushalte) in % des BIP, Land und Kommunen zusammen, 2024</v>
      </c>
    </row>
    <row r="84" spans="9:25" x14ac:dyDescent="0.35">
      <c r="I84" s="57">
        <f>Staat!A75</f>
        <v>2024</v>
      </c>
      <c r="J84" s="57">
        <f>Staat!B75</f>
        <v>22.499039891674723</v>
      </c>
      <c r="K84" s="57">
        <f>Staat!C75</f>
        <v>16.762240803435784</v>
      </c>
      <c r="L84" s="57">
        <f>Staat!D75</f>
        <v>5.8954331639607513</v>
      </c>
      <c r="M84" s="57">
        <f>Staat!E75</f>
        <v>31.936521955805482</v>
      </c>
      <c r="N84" s="57">
        <f>Staat!F75</f>
        <v>21.617400058432708</v>
      </c>
    </row>
    <row r="85" spans="9:25" x14ac:dyDescent="0.35">
      <c r="O85" s="57">
        <f>Staat!G75</f>
        <v>32.020780525654693</v>
      </c>
    </row>
    <row r="86" spans="9:25" x14ac:dyDescent="0.35">
      <c r="P86" s="57">
        <f>Staat!L75</f>
        <v>8.8766631004140724</v>
      </c>
      <c r="Q86" s="57">
        <f>Staat!M75</f>
        <v>4.96549559579858</v>
      </c>
      <c r="R86" s="57">
        <f>Staat!N75</f>
        <v>57.788924692486852</v>
      </c>
      <c r="S86" s="57">
        <f>Staat!O75</f>
        <v>20.04132371604436</v>
      </c>
      <c r="T86" s="57">
        <f>Staat!P75</f>
        <v>17.080640533498482</v>
      </c>
      <c r="U86" s="57">
        <f>Staat!Q75</f>
        <v>19.71877571622711</v>
      </c>
      <c r="V86" s="57">
        <f>Staat!R75</f>
        <v>27.166321089519172</v>
      </c>
      <c r="W86" s="57">
        <f>Staat!S75</f>
        <v>21.539460398189995</v>
      </c>
      <c r="X86" s="57">
        <f>Staat!T75</f>
        <v>39.68046602924386</v>
      </c>
      <c r="Y86" s="57">
        <f>Staat!U75</f>
        <v>30.288019322401187</v>
      </c>
    </row>
    <row r="87" spans="9:25" x14ac:dyDescent="0.35">
      <c r="J87" s="57">
        <f>Staat!H75</f>
        <v>21.936563305414321</v>
      </c>
      <c r="K87" s="57">
        <f t="shared" ref="K87:O87" si="54">J87</f>
        <v>21.936563305414321</v>
      </c>
      <c r="L87" s="57">
        <f t="shared" si="54"/>
        <v>21.936563305414321</v>
      </c>
      <c r="M87" s="57">
        <f t="shared" si="54"/>
        <v>21.936563305414321</v>
      </c>
      <c r="N87" s="57">
        <f t="shared" si="54"/>
        <v>21.936563305414321</v>
      </c>
      <c r="O87" s="57">
        <f t="shared" si="54"/>
        <v>21.936563305414321</v>
      </c>
    </row>
    <row r="88" spans="9:25" x14ac:dyDescent="0.35">
      <c r="P88" s="57">
        <f>Staat!K75</f>
        <v>17.213978192176512</v>
      </c>
      <c r="Q88" s="57">
        <f t="shared" ref="Q88:Y88" si="55">P88</f>
        <v>17.213978192176512</v>
      </c>
      <c r="R88" s="57">
        <f t="shared" si="55"/>
        <v>17.213978192176512</v>
      </c>
      <c r="S88" s="57">
        <f t="shared" si="55"/>
        <v>17.213978192176512</v>
      </c>
      <c r="T88" s="57">
        <f t="shared" si="55"/>
        <v>17.213978192176512</v>
      </c>
      <c r="U88" s="57">
        <f t="shared" si="55"/>
        <v>17.213978192176512</v>
      </c>
      <c r="V88" s="57">
        <f t="shared" si="55"/>
        <v>17.213978192176512</v>
      </c>
      <c r="W88" s="57">
        <f t="shared" si="55"/>
        <v>17.213978192176512</v>
      </c>
      <c r="X88" s="57">
        <f t="shared" si="55"/>
        <v>17.213978192176512</v>
      </c>
      <c r="Y88" s="57">
        <f t="shared" si="55"/>
        <v>17.213978192176512</v>
      </c>
    </row>
    <row r="91" spans="9:25" x14ac:dyDescent="0.35">
      <c r="I91" s="57" t="str">
        <f>Staat!A78&amp;", "&amp;I92</f>
        <v>Öffentliche Verschuldung (Kern- und Extrahaushalte) je Einwohner, Land und Kommunen zusammen, 2024</v>
      </c>
    </row>
    <row r="92" spans="9:25" x14ac:dyDescent="0.35">
      <c r="I92" s="57">
        <f>Staat!A84</f>
        <v>2024</v>
      </c>
      <c r="J92" s="57">
        <f>Staat!B84</f>
        <v>8924.3021029063148</v>
      </c>
      <c r="K92" s="57">
        <f>Staat!C84</f>
        <v>6472.1900167468475</v>
      </c>
      <c r="L92" s="57">
        <f>Staat!D84</f>
        <v>2373.4388260900923</v>
      </c>
      <c r="M92" s="57">
        <f>Staat!E84</f>
        <v>11865.889376304856</v>
      </c>
      <c r="N92" s="57">
        <f>Staat!F84</f>
        <v>7974.5717113610244</v>
      </c>
    </row>
    <row r="93" spans="9:25" x14ac:dyDescent="0.35">
      <c r="O93" s="57">
        <f>Staat!G84</f>
        <v>18168.267769024256</v>
      </c>
    </row>
    <row r="94" spans="9:25" x14ac:dyDescent="0.35">
      <c r="P94" s="57">
        <f>Staat!L84</f>
        <v>5150.058474047587</v>
      </c>
      <c r="Q94" s="57">
        <f>Staat!M84</f>
        <v>2992.1264252505375</v>
      </c>
      <c r="R94" s="57">
        <f>Staat!N84</f>
        <v>33886.167032317469</v>
      </c>
      <c r="S94" s="57">
        <f>Staat!O84</f>
        <v>17573.816112490516</v>
      </c>
      <c r="T94" s="57">
        <f>Staat!P84</f>
        <v>10110.022520907147</v>
      </c>
      <c r="U94" s="57">
        <f>Staat!Q84</f>
        <v>9487.3894497241672</v>
      </c>
      <c r="V94" s="57">
        <f>Staat!R84</f>
        <v>13259.800975114427</v>
      </c>
      <c r="W94" s="57">
        <f>Staat!S84</f>
        <v>9436.0422603665393</v>
      </c>
      <c r="X94" s="57">
        <f>Staat!T84</f>
        <v>16519.691163899894</v>
      </c>
      <c r="Y94" s="57">
        <f>Staat!U84</f>
        <v>12942.943349253812</v>
      </c>
    </row>
    <row r="95" spans="9:25" x14ac:dyDescent="0.35">
      <c r="J95" s="57">
        <f>Staat!H84</f>
        <v>9412.9961614665808</v>
      </c>
      <c r="K95" s="57">
        <f t="shared" ref="K95" si="56">J95</f>
        <v>9412.9961614665808</v>
      </c>
      <c r="L95" s="57">
        <f t="shared" ref="L95" si="57">K95</f>
        <v>9412.9961614665808</v>
      </c>
      <c r="M95" s="57">
        <f t="shared" ref="M95" si="58">L95</f>
        <v>9412.9961614665808</v>
      </c>
      <c r="N95" s="57">
        <f t="shared" ref="N95" si="59">M95</f>
        <v>9412.9961614665808</v>
      </c>
      <c r="O95" s="57">
        <f t="shared" ref="O95" si="60">N95</f>
        <v>9412.9961614665808</v>
      </c>
    </row>
    <row r="96" spans="9:25" x14ac:dyDescent="0.35">
      <c r="P96" s="57">
        <f>Staat!K84</f>
        <v>9289.5165052998327</v>
      </c>
      <c r="Q96" s="57">
        <f t="shared" ref="Q96" si="61">P96</f>
        <v>9289.5165052998327</v>
      </c>
      <c r="R96" s="57">
        <f t="shared" ref="R96" si="62">Q96</f>
        <v>9289.5165052998327</v>
      </c>
      <c r="S96" s="57">
        <f t="shared" ref="S96" si="63">R96</f>
        <v>9289.5165052998327</v>
      </c>
      <c r="T96" s="57">
        <f t="shared" ref="T96" si="64">S96</f>
        <v>9289.5165052998327</v>
      </c>
      <c r="U96" s="57">
        <f t="shared" ref="U96" si="65">T96</f>
        <v>9289.5165052998327</v>
      </c>
      <c r="V96" s="57">
        <f t="shared" ref="V96" si="66">U96</f>
        <v>9289.5165052998327</v>
      </c>
      <c r="W96" s="57">
        <f t="shared" ref="W96" si="67">V96</f>
        <v>9289.5165052998327</v>
      </c>
      <c r="X96" s="57">
        <f t="shared" ref="X96" si="68">W96</f>
        <v>9289.5165052998327</v>
      </c>
      <c r="Y96" s="57">
        <f t="shared" ref="Y96" si="69">X96</f>
        <v>9289.5165052998327</v>
      </c>
    </row>
    <row r="99" spans="9:25" x14ac:dyDescent="0.35">
      <c r="I99" s="57" t="str">
        <f>"Bauinvestitionen des Staates (VGR-Abgrenzung) je Einwohner, Westdeutschland=100"&amp;", "&amp;I100</f>
        <v>Bauinvestitionen des Staates (VGR-Abgrenzung) je Einwohner, Westdeutschland=100, 2023</v>
      </c>
    </row>
    <row r="100" spans="9:25" x14ac:dyDescent="0.35">
      <c r="I100" s="57">
        <f>Staat!A101</f>
        <v>2023</v>
      </c>
      <c r="J100" s="57">
        <f>Staat!B101</f>
        <v>85.93808550298337</v>
      </c>
      <c r="K100" s="57">
        <f>Staat!C101</f>
        <v>127.09970912355864</v>
      </c>
      <c r="L100" s="57">
        <f>Staat!D101</f>
        <v>91.539544011430863</v>
      </c>
      <c r="M100" s="57">
        <f>Staat!E101</f>
        <v>95.529339946266006</v>
      </c>
      <c r="N100" s="57">
        <f>Staat!F101</f>
        <v>97.122524592343851</v>
      </c>
    </row>
    <row r="101" spans="9:25" x14ac:dyDescent="0.35">
      <c r="O101" s="57">
        <f>Staat!G101</f>
        <v>191.90408469792914</v>
      </c>
    </row>
    <row r="102" spans="9:25" x14ac:dyDescent="0.35">
      <c r="P102" s="57">
        <f>Staat!L101</f>
        <v>115.87495581332898</v>
      </c>
      <c r="Q102" s="57">
        <f>Staat!M101</f>
        <v>149.46164603233876</v>
      </c>
      <c r="R102" s="57">
        <f>Staat!N101</f>
        <v>48.223276732344374</v>
      </c>
      <c r="S102" s="57">
        <f>Staat!O101</f>
        <v>58.78532755415624</v>
      </c>
      <c r="T102" s="57">
        <f>Staat!P101</f>
        <v>104.03795639471949</v>
      </c>
      <c r="U102" s="57">
        <f>Staat!Q101</f>
        <v>83.796261667143796</v>
      </c>
      <c r="V102" s="57">
        <f>Staat!R101</f>
        <v>67.392690449322998</v>
      </c>
      <c r="W102" s="57">
        <f>Staat!S101</f>
        <v>91.593365904279651</v>
      </c>
      <c r="X102" s="57">
        <f>Staat!T101</f>
        <v>64.554494014206341</v>
      </c>
      <c r="Y102" s="57">
        <f>Staat!U101</f>
        <v>115.55684044317489</v>
      </c>
    </row>
    <row r="103" spans="9:25" x14ac:dyDescent="0.35">
      <c r="J103" s="57">
        <f>Staat!H101</f>
        <v>118.15524486031401</v>
      </c>
      <c r="K103" s="57">
        <f t="shared" ref="K103" si="70">J103</f>
        <v>118.15524486031401</v>
      </c>
      <c r="L103" s="57">
        <f t="shared" ref="L103" si="71">K103</f>
        <v>118.15524486031401</v>
      </c>
      <c r="M103" s="57">
        <f t="shared" ref="M103" si="72">L103</f>
        <v>118.15524486031401</v>
      </c>
      <c r="N103" s="57">
        <f t="shared" ref="N103" si="73">M103</f>
        <v>118.15524486031401</v>
      </c>
      <c r="O103" s="57">
        <f t="shared" ref="O103" si="74">N103</f>
        <v>118.15524486031401</v>
      </c>
    </row>
    <row r="104" spans="9:25" x14ac:dyDescent="0.35">
      <c r="P104" s="57">
        <f>Staat!K101</f>
        <v>100</v>
      </c>
      <c r="Q104" s="57">
        <f t="shared" ref="Q104" si="75">P104</f>
        <v>100</v>
      </c>
      <c r="R104" s="57">
        <f t="shared" ref="R104" si="76">Q104</f>
        <v>100</v>
      </c>
      <c r="S104" s="57">
        <f t="shared" ref="S104" si="77">R104</f>
        <v>100</v>
      </c>
      <c r="T104" s="57">
        <f t="shared" ref="T104" si="78">S104</f>
        <v>100</v>
      </c>
      <c r="U104" s="57">
        <f t="shared" ref="U104" si="79">T104</f>
        <v>100</v>
      </c>
      <c r="V104" s="57">
        <f t="shared" ref="V104" si="80">U104</f>
        <v>100</v>
      </c>
      <c r="W104" s="57">
        <f t="shared" ref="W104" si="81">V104</f>
        <v>100</v>
      </c>
      <c r="X104" s="57">
        <f t="shared" ref="X104" si="82">W104</f>
        <v>100</v>
      </c>
      <c r="Y104" s="57">
        <f t="shared" ref="Y104" si="83">X104</f>
        <v>100</v>
      </c>
    </row>
    <row r="106" spans="9:25" x14ac:dyDescent="0.35">
      <c r="I106" s="57" t="str">
        <f>Staat!A87&amp;", "&amp;I107</f>
        <v>Anteil öffentliche Dienstleister/Gesundheitswesen/Erziehung und Unterricht an den Erwerbstätigen insgesamt, 2024</v>
      </c>
    </row>
    <row r="107" spans="9:25" x14ac:dyDescent="0.35">
      <c r="I107" s="57">
        <f>Staat!A93</f>
        <v>2024</v>
      </c>
      <c r="J107" s="57">
        <f>Staat!B93</f>
        <v>30.185182601172805</v>
      </c>
      <c r="K107" s="57">
        <f>Staat!C93</f>
        <v>32.903784180466481</v>
      </c>
      <c r="L107" s="57">
        <f>Staat!D93</f>
        <v>28.130971450382201</v>
      </c>
      <c r="M107" s="57">
        <f>Staat!E93</f>
        <v>30.433564991274913</v>
      </c>
      <c r="N107" s="57">
        <f>Staat!F93</f>
        <v>29.057425847885369</v>
      </c>
    </row>
    <row r="108" spans="9:25" x14ac:dyDescent="0.35">
      <c r="O108" s="57">
        <f>Staat!G93</f>
        <v>29.440073176392424</v>
      </c>
    </row>
    <row r="109" spans="9:25" x14ac:dyDescent="0.35">
      <c r="P109" s="57">
        <f>Staat!L93</f>
        <v>23.534076371114836</v>
      </c>
      <c r="Q109" s="57">
        <f>Staat!M93</f>
        <v>23.87167431202861</v>
      </c>
      <c r="R109" s="57">
        <f>Staat!N93</f>
        <v>26.849341530416737</v>
      </c>
      <c r="S109" s="57">
        <f>Staat!O93</f>
        <v>23.594162445142267</v>
      </c>
      <c r="T109" s="57">
        <f>Staat!P93</f>
        <v>24.562419628306774</v>
      </c>
      <c r="U109" s="57">
        <f>Staat!Q93</f>
        <v>27.760169505125464</v>
      </c>
      <c r="V109" s="57">
        <f>Staat!R93</f>
        <v>27.505662891676973</v>
      </c>
      <c r="W109" s="57">
        <f>Staat!S93</f>
        <v>28.264131580339839</v>
      </c>
      <c r="X109" s="57">
        <f>Staat!T93</f>
        <v>28.836734184458169</v>
      </c>
      <c r="Y109" s="57">
        <f>Staat!U93</f>
        <v>29.222622305699588</v>
      </c>
    </row>
    <row r="110" spans="9:25" x14ac:dyDescent="0.35">
      <c r="J110" s="57">
        <f>Staat!H93</f>
        <v>29.605555635841512</v>
      </c>
      <c r="K110" s="57">
        <f>J110</f>
        <v>29.605555635841512</v>
      </c>
      <c r="L110" s="57">
        <f t="shared" ref="L110:Y111" si="84">K110</f>
        <v>29.605555635841512</v>
      </c>
      <c r="M110" s="57">
        <f t="shared" si="84"/>
        <v>29.605555635841512</v>
      </c>
      <c r="N110" s="57">
        <f t="shared" si="84"/>
        <v>29.605555635841512</v>
      </c>
      <c r="O110" s="57">
        <f t="shared" si="84"/>
        <v>29.605555635841512</v>
      </c>
    </row>
    <row r="111" spans="9:25" x14ac:dyDescent="0.35">
      <c r="P111" s="57">
        <f>Staat!K93</f>
        <v>25.801640759962879</v>
      </c>
      <c r="Q111" s="57">
        <f t="shared" si="84"/>
        <v>25.801640759962879</v>
      </c>
      <c r="R111" s="57">
        <f t="shared" si="84"/>
        <v>25.801640759962879</v>
      </c>
      <c r="S111" s="57">
        <f t="shared" si="84"/>
        <v>25.801640759962879</v>
      </c>
      <c r="T111" s="57">
        <f t="shared" si="84"/>
        <v>25.801640759962879</v>
      </c>
      <c r="U111" s="57">
        <f t="shared" si="84"/>
        <v>25.801640759962879</v>
      </c>
      <c r="V111" s="57">
        <f t="shared" si="84"/>
        <v>25.801640759962879</v>
      </c>
      <c r="W111" s="57">
        <f t="shared" si="84"/>
        <v>25.801640759962879</v>
      </c>
      <c r="X111" s="57">
        <f t="shared" si="84"/>
        <v>25.801640759962879</v>
      </c>
      <c r="Y111" s="57">
        <f t="shared" si="84"/>
        <v>25.801640759962879</v>
      </c>
    </row>
    <row r="119" spans="10:16" x14ac:dyDescent="0.35">
      <c r="J119" s="59"/>
    </row>
    <row r="120" spans="10:16" x14ac:dyDescent="0.35">
      <c r="P120" s="59"/>
    </row>
    <row r="127" spans="10:16" x14ac:dyDescent="0.35">
      <c r="J127" s="59"/>
    </row>
  </sheetData>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0F25-3C80-48CD-9CAF-5BC7C1963E51}">
  <sheetPr codeName="Tabelle27"/>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1.453125" bestFit="1" customWidth="1"/>
    <col min="5" max="5" width="13.453125" customWidth="1"/>
    <col min="6" max="6" width="13.1796875" customWidth="1"/>
    <col min="8" max="8" width="10.81640625" style="4"/>
    <col min="12" max="12" width="11.81640625" customWidth="1"/>
    <col min="15" max="15" width="12.26953125" customWidth="1"/>
    <col min="18" max="18" width="12.26953125" customWidth="1"/>
    <col min="21" max="21" width="12" customWidth="1"/>
    <col min="24" max="24" width="14.1796875" customWidth="1"/>
    <col min="26" max="26" width="14.1796875" customWidth="1"/>
  </cols>
  <sheetData>
    <row r="1" spans="1:27" x14ac:dyDescent="0.35">
      <c r="A1" s="4" t="s">
        <v>233</v>
      </c>
    </row>
    <row r="2" spans="1:27" s="41" customFormat="1" ht="39.65" customHeight="1" x14ac:dyDescent="0.35">
      <c r="A2" s="43" t="str">
        <f>Wirtschaftswachstum!A2</f>
        <v>Jahr</v>
      </c>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4" t="s">
        <v>892</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tr">
        <f>[1]Stiftungen!A3</f>
        <v>Anzahl</v>
      </c>
      <c r="B4">
        <f>[1]Stiftungen!B11</f>
        <v>297</v>
      </c>
      <c r="C4">
        <f>[1]Stiftungen!C11</f>
        <v>191</v>
      </c>
      <c r="D4">
        <f>[1]Stiftungen!D11</f>
        <v>668</v>
      </c>
      <c r="E4">
        <f>[1]Stiftungen!E11</f>
        <v>343</v>
      </c>
      <c r="F4">
        <f>[1]Stiftungen!F11</f>
        <v>459</v>
      </c>
      <c r="G4">
        <f>[1]Stiftungen!G11</f>
        <v>1102</v>
      </c>
      <c r="H4" s="4">
        <f>[1]Stiftungen!H11</f>
        <v>3060</v>
      </c>
      <c r="I4">
        <f>[1]Stiftungen!I11</f>
        <v>1958</v>
      </c>
      <c r="J4">
        <f>[1]Stiftungen!J11</f>
        <v>24421</v>
      </c>
      <c r="K4">
        <f>[1]Stiftungen!K11</f>
        <v>23319</v>
      </c>
      <c r="L4">
        <f>[1]Stiftungen!L11</f>
        <v>3800</v>
      </c>
      <c r="M4">
        <f>[1]Stiftungen!M11</f>
        <v>4552</v>
      </c>
      <c r="N4">
        <f>[1]Stiftungen!N11</f>
        <v>350</v>
      </c>
      <c r="O4">
        <f>[1]Stiftungen!O11</f>
        <v>1521</v>
      </c>
      <c r="P4">
        <f>[1]Stiftungen!P11</f>
        <v>2871</v>
      </c>
      <c r="Q4">
        <f>[1]Stiftungen!Q11</f>
        <v>2623</v>
      </c>
      <c r="R4">
        <f>[1]Stiftungen!R11</f>
        <v>5106</v>
      </c>
      <c r="S4">
        <f>[1]Stiftungen!S11</f>
        <v>1495</v>
      </c>
      <c r="T4">
        <f>[1]Stiftungen!T11</f>
        <v>188</v>
      </c>
      <c r="U4">
        <f>[1]Stiftungen!U11</f>
        <v>813</v>
      </c>
      <c r="V4">
        <f>[1]Stiftungen!V11</f>
        <v>26379</v>
      </c>
    </row>
    <row r="5" spans="1:27" x14ac:dyDescent="0.35">
      <c r="A5" t="str">
        <f>[1]Stiftungen!A4</f>
        <v>in %</v>
      </c>
      <c r="B5" s="3">
        <f>[1]Stiftungen!B12</f>
        <v>1.1258955987717503</v>
      </c>
      <c r="C5" s="3">
        <f>[1]Stiftungen!C12</f>
        <v>0.72406080594412214</v>
      </c>
      <c r="D5" s="3">
        <f>[1]Stiftungen!D12</f>
        <v>2.5323173736684486</v>
      </c>
      <c r="E5" s="3">
        <f>[1]Stiftungen!E12</f>
        <v>1.3002767352818529</v>
      </c>
      <c r="F5" s="3">
        <f>[1]Stiftungen!F12</f>
        <v>1.7400204708290685</v>
      </c>
      <c r="G5" s="3">
        <f>[1]Stiftungen!G12</f>
        <v>4.1775654876985477</v>
      </c>
      <c r="H5" s="14">
        <f>[1]Stiftungen!H12</f>
        <v>11.600136472193791</v>
      </c>
      <c r="I5" s="3">
        <f>[1]Stiftungen!I12</f>
        <v>7.422570984495243</v>
      </c>
      <c r="J5" s="3">
        <f>[1]Stiftungen!J12</f>
        <v>92.577429015504748</v>
      </c>
      <c r="K5" s="3">
        <f>[1]Stiftungen!K12</f>
        <v>88.399863527806204</v>
      </c>
      <c r="L5" s="3">
        <f>[1]Stiftungen!L12</f>
        <v>14.40539823344327</v>
      </c>
      <c r="M5" s="3">
        <f>[1]Stiftungen!M12</f>
        <v>17.256150725956253</v>
      </c>
      <c r="N5" s="3">
        <f>[1]Stiftungen!N12</f>
        <v>1.3268129951855643</v>
      </c>
      <c r="O5" s="3">
        <f>[1]Stiftungen!O12</f>
        <v>5.7659501876492669</v>
      </c>
      <c r="P5" s="3">
        <f>[1]Stiftungen!P12</f>
        <v>10.883657454793585</v>
      </c>
      <c r="Q5" s="3">
        <f>[1]Stiftungen!Q12</f>
        <v>9.9435156753478147</v>
      </c>
      <c r="R5" s="3">
        <f>[1]Stiftungen!R12</f>
        <v>19.356306152621404</v>
      </c>
      <c r="S5" s="3">
        <f>[1]Stiftungen!S12</f>
        <v>5.6673869365783389</v>
      </c>
      <c r="T5" s="3">
        <f>[1]Stiftungen!T12</f>
        <v>0.71268812312824592</v>
      </c>
      <c r="U5" s="3">
        <f>[1]Stiftungen!U12</f>
        <v>3.0819970431024681</v>
      </c>
      <c r="V5" s="3">
        <f>[1]Stiftungen!V12</f>
        <v>100</v>
      </c>
    </row>
    <row r="7" spans="1:27" x14ac:dyDescent="0.35">
      <c r="A7" t="str">
        <f>[1]Stiftungen!A6</f>
        <v xml:space="preserve">je 100.000 Einwohner </v>
      </c>
      <c r="B7" s="3">
        <f>[1]Stiftungen!B14</f>
        <v>116.21509731938335</v>
      </c>
      <c r="C7" s="3">
        <f>[1]Stiftungen!C14</f>
        <v>121.20681372670339</v>
      </c>
      <c r="D7" s="3">
        <f>[1]Stiftungen!D14</f>
        <v>164.99710020066414</v>
      </c>
      <c r="E7" s="3">
        <f>[1]Stiftungen!E14</f>
        <v>160.2740826995576</v>
      </c>
      <c r="F7" s="3">
        <f>[1]Stiftungen!F14</f>
        <v>217.78594725499556</v>
      </c>
      <c r="G7" s="3">
        <f>[1]Stiftungen!G14</f>
        <v>299.96001440461339</v>
      </c>
      <c r="H7" s="14">
        <f>[1]Stiftungen!H14</f>
        <v>190.04485431198734</v>
      </c>
      <c r="I7" s="3">
        <f>[1]Stiftungen!I14</f>
        <v>157.552049910687</v>
      </c>
      <c r="J7" s="3">
        <f>[1]Stiftungen!J14</f>
        <v>343.52733575764796</v>
      </c>
      <c r="K7" s="3">
        <f>[1]Stiftungen!K14</f>
        <v>345.90155972989686</v>
      </c>
      <c r="L7" s="3">
        <f>[1]Stiftungen!L14</f>
        <v>338.12886073086202</v>
      </c>
      <c r="M7" s="3">
        <f>[1]Stiftungen!M14</f>
        <v>344.51761743664815</v>
      </c>
      <c r="N7" s="3">
        <f>[1]Stiftungen!N14</f>
        <v>497.32298143706447</v>
      </c>
      <c r="O7" s="3">
        <f>[1]Stiftungen!O14</f>
        <v>819.02727990863093</v>
      </c>
      <c r="P7" s="3">
        <f>[1]Stiftungen!P14</f>
        <v>457.59040638044553</v>
      </c>
      <c r="Q7" s="3">
        <f>[1]Stiftungen!Q14</f>
        <v>327.61651057315777</v>
      </c>
      <c r="R7" s="3">
        <f>[1]Stiftungen!R14</f>
        <v>283.25772119995423</v>
      </c>
      <c r="S7" s="3">
        <f>[1]Stiftungen!S14</f>
        <v>362.21648383012314</v>
      </c>
      <c r="T7" s="3">
        <f>[1]Stiftungen!T14</f>
        <v>185.57014452755615</v>
      </c>
      <c r="U7" s="3">
        <f>[1]Stiftungen!U14</f>
        <v>275.00033825379859</v>
      </c>
      <c r="V7" s="3">
        <f>[1]Stiftungen!V14</f>
        <v>315.8533903848284</v>
      </c>
      <c r="X7" s="5" t="str">
        <f>HLOOKUP(Y7,$L7:$U105,ROW(L$102)-ROW(X7)+1,0)</f>
        <v>SL</v>
      </c>
      <c r="Y7" s="6">
        <f>MIN(L7:U7)</f>
        <v>185.57014452755615</v>
      </c>
      <c r="Z7" s="5" t="str">
        <f>HLOOKUP(AA7,$L7:$U105,ROW(N$102)-ROW(Z7)+1,0)</f>
        <v>HH</v>
      </c>
      <c r="AA7" s="6">
        <f>MAX(L7:U7)</f>
        <v>819.02727990863093</v>
      </c>
    </row>
    <row r="9" spans="1:27" x14ac:dyDescent="0.35">
      <c r="A9" s="4" t="s">
        <v>893</v>
      </c>
      <c r="H9" s="4" t="s">
        <v>543</v>
      </c>
    </row>
    <row r="10" spans="1:27" x14ac:dyDescent="0.35">
      <c r="A10" t="str">
        <f>[1]Wahlergebnisse!A3</f>
        <v>CDU/CSU</v>
      </c>
      <c r="B10" s="3">
        <f>[1]Wahlergebnisse!B3</f>
        <v>13.636363636363635</v>
      </c>
      <c r="C10" s="3">
        <f>[1]Wahlergebnisse!C3</f>
        <v>15.18987341772152</v>
      </c>
      <c r="D10" s="3">
        <f>[1]Wahlergebnisse!D3</f>
        <v>34.166666666666664</v>
      </c>
      <c r="E10" s="3">
        <f>[1]Wahlergebnisse!E3</f>
        <v>41.237113402061851</v>
      </c>
      <c r="F10" s="3">
        <f>[1]Wahlergebnisse!F3</f>
        <v>26.136363636363637</v>
      </c>
      <c r="G10" s="3">
        <f>[1]Wahlergebnisse!G3</f>
        <v>32.704402515723267</v>
      </c>
      <c r="H10" s="14">
        <f>[1]Wahlergebnisse!H3</f>
        <v>28.605894322879013</v>
      </c>
      <c r="I10" s="3">
        <f>[1]Wahlergebnisse!I3</f>
        <v>27.394305085006909</v>
      </c>
      <c r="J10" s="3">
        <f>[1]Wahlergebnisse!J3</f>
        <v>35.939520919092537</v>
      </c>
      <c r="K10" s="3">
        <f>[1]Wahlergebnisse!K3</f>
        <v>36.115820389149526</v>
      </c>
      <c r="L10" s="3">
        <f>[1]Wahlergebnisse!L3</f>
        <v>27.27272727272727</v>
      </c>
      <c r="M10" s="3">
        <f>[1]Wahlergebnisse!M3</f>
        <v>41.871921182266007</v>
      </c>
      <c r="N10" s="3">
        <f>[1]Wahlergebnisse!N3</f>
        <v>27.586206896551722</v>
      </c>
      <c r="O10" s="3">
        <f>[1]Wahlergebnisse!O3</f>
        <v>21.487603305785125</v>
      </c>
      <c r="P10" s="3">
        <f>[1]Wahlergebnisse!P3</f>
        <v>39.097744360902254</v>
      </c>
      <c r="Q10" s="3">
        <f>[1]Wahlergebnisse!Q3</f>
        <v>32.19178082191781</v>
      </c>
      <c r="R10" s="3">
        <f>[1]Wahlergebnisse!R3</f>
        <v>38.974358974358978</v>
      </c>
      <c r="S10" s="3">
        <f>[1]Wahlergebnisse!S3</f>
        <v>30.693069306930692</v>
      </c>
      <c r="T10" s="3">
        <f>[1]Wahlergebnisse!T3</f>
        <v>37.254901960784316</v>
      </c>
      <c r="U10" s="3">
        <f>[1]Wahlergebnisse!U3</f>
        <v>49.275362318840585</v>
      </c>
      <c r="V10" s="3">
        <f>[1]Wahlergebnisse!V3</f>
        <v>34.667954995080251</v>
      </c>
    </row>
    <row r="11" spans="1:27" x14ac:dyDescent="0.35">
      <c r="A11" t="str">
        <f>[1]Wahlergebnisse!A4</f>
        <v>SPD</v>
      </c>
      <c r="B11" s="3">
        <f>[1]Wahlergebnisse!B4</f>
        <v>38.636363636363633</v>
      </c>
      <c r="C11" s="3">
        <f>[1]Wahlergebnisse!C4</f>
        <v>43.037974683544306</v>
      </c>
      <c r="D11" s="3">
        <f>[1]Wahlergebnisse!D4</f>
        <v>8.3333333333333321</v>
      </c>
      <c r="E11" s="3">
        <f>[1]Wahlergebnisse!E4</f>
        <v>9.2783505154639183</v>
      </c>
      <c r="F11" s="3">
        <f>[1]Wahlergebnisse!F4</f>
        <v>6.8181818181818175</v>
      </c>
      <c r="G11" s="3">
        <f>[1]Wahlergebnisse!G4</f>
        <v>22.012578616352201</v>
      </c>
      <c r="H11" s="14">
        <f>[1]Wahlergebnisse!H4</f>
        <v>19.587906827570016</v>
      </c>
      <c r="I11" s="3">
        <f>[1]Wahlergebnisse!I4</f>
        <v>18.871132307077502</v>
      </c>
      <c r="J11" s="3">
        <f>[1]Wahlergebnisse!J4</f>
        <v>22.903980127327248</v>
      </c>
      <c r="K11" s="3">
        <f>[1]Wahlergebnisse!K4</f>
        <v>22.952557519063273</v>
      </c>
      <c r="L11" s="3">
        <f>[1]Wahlergebnisse!L4</f>
        <v>12.337662337662337</v>
      </c>
      <c r="M11" s="3">
        <f>[1]Wahlergebnisse!M4</f>
        <v>8.3743842364532011</v>
      </c>
      <c r="N11" s="3">
        <f>[1]Wahlergebnisse!N4</f>
        <v>31.03448275862069</v>
      </c>
      <c r="O11" s="3">
        <f>[1]Wahlergebnisse!O4</f>
        <v>37.190082644628099</v>
      </c>
      <c r="P11" s="3">
        <f>[1]Wahlergebnisse!P4</f>
        <v>17.293233082706767</v>
      </c>
      <c r="Q11" s="3">
        <f>[1]Wahlergebnisse!Q4</f>
        <v>39.041095890410958</v>
      </c>
      <c r="R11" s="3">
        <f>[1]Wahlergebnisse!R4</f>
        <v>28.717948717948715</v>
      </c>
      <c r="S11" s="3">
        <f>[1]Wahlergebnisse!S4</f>
        <v>38.613861386138616</v>
      </c>
      <c r="T11" s="3">
        <f>[1]Wahlergebnisse!T4</f>
        <v>56.862745098039213</v>
      </c>
      <c r="U11" s="3">
        <f>[1]Wahlergebnisse!U4</f>
        <v>17.391304347826086</v>
      </c>
      <c r="V11" s="3">
        <f>[1]Wahlergebnisse!V4</f>
        <v>22.30387452853104</v>
      </c>
    </row>
    <row r="12" spans="1:27" x14ac:dyDescent="0.35">
      <c r="A12" t="str">
        <f>[1]Wahlergebnisse!A5</f>
        <v>GRÜNE</v>
      </c>
      <c r="B12" s="3">
        <f>[1]Wahlergebnisse!B5</f>
        <v>0</v>
      </c>
      <c r="C12" s="3">
        <f>[1]Wahlergebnisse!C5</f>
        <v>6.3291139240506329</v>
      </c>
      <c r="D12" s="3">
        <f>[1]Wahlergebnisse!D5</f>
        <v>5.833333333333333</v>
      </c>
      <c r="E12" s="3">
        <f>[1]Wahlergebnisse!E5</f>
        <v>6.1855670103092786</v>
      </c>
      <c r="F12" s="3">
        <f>[1]Wahlergebnisse!F5</f>
        <v>0</v>
      </c>
      <c r="G12" s="3">
        <f>[1]Wahlergebnisse!G5</f>
        <v>21.383647798742139</v>
      </c>
      <c r="H12" s="14">
        <f>[1]Wahlergebnisse!H5</f>
        <v>7.7873353822130671</v>
      </c>
      <c r="I12" s="3">
        <f>[1]Wahlergebnisse!I5</f>
        <v>3.7680324984529183</v>
      </c>
      <c r="J12" s="3">
        <f>[1]Wahlergebnisse!J5</f>
        <v>20.39759352116306</v>
      </c>
      <c r="K12" s="3">
        <f>[1]Wahlergebnisse!K5</f>
        <v>20.34385797738711</v>
      </c>
      <c r="L12" s="3">
        <f>[1]Wahlergebnisse!L5</f>
        <v>37.662337662337663</v>
      </c>
      <c r="M12" s="3">
        <f>[1]Wahlergebnisse!M5</f>
        <v>15.763546798029557</v>
      </c>
      <c r="N12" s="3">
        <f>[1]Wahlergebnisse!N5</f>
        <v>12.643678160919542</v>
      </c>
      <c r="O12" s="3">
        <f>[1]Wahlergebnisse!O5</f>
        <v>20.66115702479339</v>
      </c>
      <c r="P12" s="3">
        <f>[1]Wahlergebnisse!P5</f>
        <v>16.541353383458645</v>
      </c>
      <c r="Q12" s="3">
        <f>[1]Wahlergebnisse!Q5</f>
        <v>16.43835616438356</v>
      </c>
      <c r="R12" s="3">
        <f>[1]Wahlergebnisse!R5</f>
        <v>20</v>
      </c>
      <c r="S12" s="3">
        <f>[1]Wahlergebnisse!S5</f>
        <v>8.9108910891089099</v>
      </c>
      <c r="T12" s="3">
        <f>[1]Wahlergebnisse!T5</f>
        <v>0</v>
      </c>
      <c r="U12" s="3">
        <f>[1]Wahlergebnisse!U5</f>
        <v>20.289855072463769</v>
      </c>
      <c r="V12" s="3">
        <f>[1]Wahlergebnisse!V5</f>
        <v>17.923041264283331</v>
      </c>
    </row>
    <row r="13" spans="1:27" x14ac:dyDescent="0.35">
      <c r="A13" t="str">
        <f>[1]Wahlergebnisse!A6</f>
        <v>FDP</v>
      </c>
      <c r="B13" s="3">
        <f>[1]Wahlergebnisse!B6</f>
        <v>0</v>
      </c>
      <c r="C13" s="3">
        <f>[1]Wahlergebnisse!C6</f>
        <v>6.3291139240506329</v>
      </c>
      <c r="D13" s="3">
        <f>[1]Wahlergebnisse!D6</f>
        <v>0</v>
      </c>
      <c r="E13" s="3">
        <f>[1]Wahlergebnisse!E6</f>
        <v>7.216494845360824</v>
      </c>
      <c r="F13" s="3">
        <f>[1]Wahlergebnisse!F6</f>
        <v>0</v>
      </c>
      <c r="G13" s="3">
        <f>[1]Wahlergebnisse!G6</f>
        <v>0</v>
      </c>
      <c r="H13" s="14">
        <f>[1]Wahlergebnisse!H6</f>
        <v>1.5785798289200519</v>
      </c>
      <c r="I13" s="3">
        <f>[1]Wahlergebnisse!I6</f>
        <v>2.0452350707421352</v>
      </c>
      <c r="J13" s="3">
        <f>[1]Wahlergebnisse!J6</f>
        <v>4.6422406040425983</v>
      </c>
      <c r="K13" s="3">
        <f>[1]Wahlergebnisse!K6</f>
        <v>4.8952219346539945</v>
      </c>
      <c r="L13" s="3">
        <f>[1]Wahlergebnisse!L6</f>
        <v>11.688311688311687</v>
      </c>
      <c r="M13" s="3">
        <f>[1]Wahlergebnisse!M6</f>
        <v>0</v>
      </c>
      <c r="N13" s="3">
        <f>[1]Wahlergebnisse!N6</f>
        <v>5.7471264367816088</v>
      </c>
      <c r="O13" s="3">
        <f>[1]Wahlergebnisse!O6</f>
        <v>0</v>
      </c>
      <c r="P13" s="3">
        <f>[1]Wahlergebnisse!P6</f>
        <v>6.0150375939849621</v>
      </c>
      <c r="Q13" s="3">
        <f>[1]Wahlergebnisse!Q6</f>
        <v>0</v>
      </c>
      <c r="R13" s="3">
        <f>[1]Wahlergebnisse!R6</f>
        <v>6.1538461538461542</v>
      </c>
      <c r="S13" s="3">
        <f>[1]Wahlergebnisse!S6</f>
        <v>5.9405940594059405</v>
      </c>
      <c r="T13" s="3">
        <f>[1]Wahlergebnisse!T6</f>
        <v>0</v>
      </c>
      <c r="U13" s="3">
        <f>[1]Wahlergebnisse!U6</f>
        <v>7.2463768115942031</v>
      </c>
      <c r="V13" s="3">
        <f>[1]Wahlergebnisse!V6</f>
        <v>4.2557946903602364</v>
      </c>
    </row>
    <row r="14" spans="1:27" x14ac:dyDescent="0.35">
      <c r="A14" t="str">
        <f>[1]Wahlergebnisse!A7</f>
        <v>AfD</v>
      </c>
      <c r="B14" s="3">
        <f>[1]Wahlergebnisse!B7</f>
        <v>34.090909090909086</v>
      </c>
      <c r="C14" s="3">
        <f>[1]Wahlergebnisse!C7</f>
        <v>16.455696202531644</v>
      </c>
      <c r="D14" s="3">
        <f>[1]Wahlergebnisse!D7</f>
        <v>33.333333333333329</v>
      </c>
      <c r="E14" s="3">
        <f>[1]Wahlergebnisse!E7</f>
        <v>22.680412371134022</v>
      </c>
      <c r="F14" s="3">
        <f>[1]Wahlergebnisse!F7</f>
        <v>36.363636363636367</v>
      </c>
      <c r="G14" s="3">
        <f>[1]Wahlergebnisse!G7</f>
        <v>10.062893081761008</v>
      </c>
      <c r="H14" s="14">
        <f>[1]Wahlergebnisse!H7</f>
        <v>25.472986704167649</v>
      </c>
      <c r="I14" s="3">
        <f>[1]Wahlergebnisse!I7</f>
        <v>30.028474386272904</v>
      </c>
      <c r="J14" s="3">
        <f>[1]Wahlergebnisse!J7</f>
        <v>10.370419740848122</v>
      </c>
      <c r="K14" s="3">
        <f>[1]Wahlergebnisse!K7</f>
        <v>10.38717856703791</v>
      </c>
      <c r="L14" s="3">
        <f>[1]Wahlergebnisse!L7</f>
        <v>11.038961038961039</v>
      </c>
      <c r="M14" s="3">
        <f>[1]Wahlergebnisse!M7</f>
        <v>15.763546798029557</v>
      </c>
      <c r="N14" s="3">
        <f>[1]Wahlergebnisse!N7</f>
        <v>0</v>
      </c>
      <c r="O14" s="3">
        <f>[1]Wahlergebnisse!O7</f>
        <v>8.2644628099173563</v>
      </c>
      <c r="P14" s="3">
        <f>[1]Wahlergebnisse!P7</f>
        <v>18.796992481203006</v>
      </c>
      <c r="Q14" s="3">
        <f>[1]Wahlergebnisse!Q7</f>
        <v>11.643835616438356</v>
      </c>
      <c r="R14" s="3">
        <f>[1]Wahlergebnisse!R7</f>
        <v>6.1538461538461542</v>
      </c>
      <c r="S14" s="3">
        <f>[1]Wahlergebnisse!S7</f>
        <v>5.9405940594059405</v>
      </c>
      <c r="T14" s="3">
        <f>[1]Wahlergebnisse!T7</f>
        <v>5.8823529411764701</v>
      </c>
      <c r="U14" s="3">
        <f>[1]Wahlergebnisse!U7</f>
        <v>0</v>
      </c>
      <c r="V14" s="3">
        <f>[1]Wahlergebnisse!V7</f>
        <v>13.295625248213534</v>
      </c>
    </row>
    <row r="15" spans="1:27" x14ac:dyDescent="0.35">
      <c r="A15" t="str">
        <f>[1]Wahlergebnisse!A8</f>
        <v>BSW</v>
      </c>
      <c r="B15" s="3">
        <f>[1]Wahlergebnisse!B8</f>
        <v>10.227272727272728</v>
      </c>
      <c r="C15" s="3">
        <f>[1]Wahlergebnisse!C8</f>
        <v>0</v>
      </c>
      <c r="D15" s="3">
        <f>[1]Wahlergebnisse!D8</f>
        <v>12.5</v>
      </c>
      <c r="E15" s="3">
        <f>[1]Wahlergebnisse!E8</f>
        <v>0</v>
      </c>
      <c r="F15" s="3">
        <f>[1]Wahlergebnisse!F8</f>
        <v>17.045454545454543</v>
      </c>
      <c r="G15" s="3">
        <f>[1]Wahlergebnisse!G8</f>
        <v>0</v>
      </c>
      <c r="H15" s="14">
        <f>[1]Wahlergebnisse!H8</f>
        <v>6.9974010039359378</v>
      </c>
      <c r="I15" s="3">
        <f>[1]Wahlergebnisse!I8</f>
        <v>9.0659526208989778</v>
      </c>
      <c r="J15" s="3">
        <f>[1]Wahlergebnisse!J8</f>
        <v>0</v>
      </c>
      <c r="K15" s="3">
        <f>[1]Wahlergebnisse!K8</f>
        <v>0</v>
      </c>
      <c r="L15" s="3">
        <f>[1]Wahlergebnisse!L8</f>
        <v>0</v>
      </c>
      <c r="M15" s="3">
        <f>[1]Wahlergebnisse!M8</f>
        <v>0</v>
      </c>
      <c r="N15" s="3">
        <f>[1]Wahlergebnisse!N8</f>
        <v>0</v>
      </c>
      <c r="O15" s="3">
        <f>[1]Wahlergebnisse!O8</f>
        <v>0</v>
      </c>
      <c r="P15" s="3">
        <f>[1]Wahlergebnisse!P8</f>
        <v>0</v>
      </c>
      <c r="Q15" s="3">
        <f>[1]Wahlergebnisse!Q8</f>
        <v>0</v>
      </c>
      <c r="R15" s="3">
        <f>[1]Wahlergebnisse!R8</f>
        <v>0</v>
      </c>
      <c r="S15" s="3">
        <f>[1]Wahlergebnisse!S8</f>
        <v>0</v>
      </c>
      <c r="T15" s="3">
        <f>[1]Wahlergebnisse!T8</f>
        <v>0</v>
      </c>
      <c r="U15" s="3">
        <f>[1]Wahlergebnisse!U8</f>
        <v>0</v>
      </c>
      <c r="V15" s="3">
        <f>[1]Wahlergebnisse!V8</f>
        <v>1.3490538618652075</v>
      </c>
    </row>
    <row r="16" spans="1:27" x14ac:dyDescent="0.35">
      <c r="A16" t="str">
        <f>[1]Wahlergebnisse!A9</f>
        <v>LINKE</v>
      </c>
      <c r="B16" s="3">
        <f>[1]Wahlergebnisse!B9</f>
        <v>0</v>
      </c>
      <c r="C16" s="3">
        <f>[1]Wahlergebnisse!C9</f>
        <v>11.39240506329114</v>
      </c>
      <c r="D16" s="3">
        <f>[1]Wahlergebnisse!D9</f>
        <v>5</v>
      </c>
      <c r="E16" s="3">
        <f>[1]Wahlergebnisse!E9</f>
        <v>11.340206185567011</v>
      </c>
      <c r="F16" s="3">
        <f>[1]Wahlergebnisse!F9</f>
        <v>13.636363636363635</v>
      </c>
      <c r="G16" s="3">
        <f>[1]Wahlergebnisse!G9</f>
        <v>12.578616352201259</v>
      </c>
      <c r="H16" s="14">
        <f>[1]Wahlergebnisse!H9</f>
        <v>8.5343428867702773</v>
      </c>
      <c r="I16" s="3">
        <f>[1]Wahlergebnisse!I9</f>
        <v>7.3387863634765074</v>
      </c>
      <c r="J16" s="3">
        <f>[1]Wahlergebnisse!J9</f>
        <v>1.0876873985993509</v>
      </c>
      <c r="K16" s="3">
        <f>[1]Wahlergebnisse!K9</f>
        <v>0.46148321303608225</v>
      </c>
      <c r="L16" s="3">
        <f>[1]Wahlergebnisse!L9</f>
        <v>0</v>
      </c>
      <c r="M16" s="3">
        <f>[1]Wahlergebnisse!M9</f>
        <v>0</v>
      </c>
      <c r="N16" s="3">
        <f>[1]Wahlergebnisse!N9</f>
        <v>11.494252873563218</v>
      </c>
      <c r="O16" s="3">
        <f>[1]Wahlergebnisse!O9</f>
        <v>12.396694214876034</v>
      </c>
      <c r="P16" s="3">
        <f>[1]Wahlergebnisse!P9</f>
        <v>0</v>
      </c>
      <c r="Q16" s="3">
        <f>[1]Wahlergebnisse!Q9</f>
        <v>0</v>
      </c>
      <c r="R16" s="3">
        <f>[1]Wahlergebnisse!R9</f>
        <v>0</v>
      </c>
      <c r="S16" s="3">
        <f>[1]Wahlergebnisse!S9</f>
        <v>0</v>
      </c>
      <c r="T16" s="3">
        <f>[1]Wahlergebnisse!T9</f>
        <v>0</v>
      </c>
      <c r="U16" s="3">
        <f>[1]Wahlergebnisse!U9</f>
        <v>0</v>
      </c>
      <c r="V16" s="3">
        <f>[1]Wahlergebnisse!V9</f>
        <v>2.0178785822626191</v>
      </c>
    </row>
    <row r="17" spans="1:27" x14ac:dyDescent="0.35">
      <c r="A17" t="str">
        <f>[1]Wahlergebnisse!A10</f>
        <v>Freie Wähler</v>
      </c>
      <c r="B17" s="3">
        <f>[1]Wahlergebnisse!B10</f>
        <v>0</v>
      </c>
      <c r="C17" s="3">
        <f>[1]Wahlergebnisse!C10</f>
        <v>0</v>
      </c>
      <c r="D17" s="3">
        <f>[1]Wahlergebnisse!D10</f>
        <v>0.83333333333333337</v>
      </c>
      <c r="E17" s="3">
        <f>[1]Wahlergebnisse!E10</f>
        <v>0</v>
      </c>
      <c r="F17" s="3">
        <f>[1]Wahlergebnisse!F10</f>
        <v>0</v>
      </c>
      <c r="G17" s="3">
        <f>[1]Wahlergebnisse!G10</f>
        <v>0</v>
      </c>
      <c r="H17" s="14">
        <f>[1]Wahlergebnisse!H10</f>
        <v>0.20953356078265853</v>
      </c>
      <c r="I17" s="3">
        <f>[1]Wahlergebnisse!I10</f>
        <v>0.2714752711007028</v>
      </c>
      <c r="J17" s="3">
        <f>[1]Wahlergebnisse!J10</f>
        <v>3.6175547713551608</v>
      </c>
      <c r="K17" s="3">
        <f>[1]Wahlergebnisse!K10</f>
        <v>3.8146953113823345</v>
      </c>
      <c r="L17" s="3">
        <f>[1]Wahlergebnisse!L10</f>
        <v>0</v>
      </c>
      <c r="M17" s="3">
        <f>[1]Wahlergebnisse!M10</f>
        <v>18.226600985221676</v>
      </c>
      <c r="N17" s="3">
        <f>[1]Wahlergebnisse!N10</f>
        <v>0</v>
      </c>
      <c r="O17" s="3">
        <f>[1]Wahlergebnisse!O10</f>
        <v>0</v>
      </c>
      <c r="P17" s="3">
        <f>[1]Wahlergebnisse!P10</f>
        <v>0</v>
      </c>
      <c r="Q17" s="3">
        <f>[1]Wahlergebnisse!Q10</f>
        <v>0</v>
      </c>
      <c r="R17" s="3">
        <f>[1]Wahlergebnisse!R10</f>
        <v>0</v>
      </c>
      <c r="S17" s="3">
        <f>[1]Wahlergebnisse!S10</f>
        <v>3.9603960396039604</v>
      </c>
      <c r="T17" s="3">
        <f>[1]Wahlergebnisse!T10</f>
        <v>0</v>
      </c>
      <c r="U17" s="3">
        <f>[1]Wahlergebnisse!U10</f>
        <v>0</v>
      </c>
      <c r="V17" s="3">
        <f>[1]Wahlergebnisse!V10</f>
        <v>3.1196433371479659</v>
      </c>
    </row>
    <row r="18" spans="1:27" x14ac:dyDescent="0.35">
      <c r="A18" t="str">
        <f>[1]Wahlergebnisse!A11</f>
        <v>sonstige</v>
      </c>
      <c r="B18" s="3">
        <f>[1]Wahlergebnisse!B11</f>
        <v>0</v>
      </c>
      <c r="C18" s="3">
        <f>[1]Wahlergebnisse!C11</f>
        <v>0</v>
      </c>
      <c r="D18" s="3">
        <f>[1]Wahlergebnisse!D11</f>
        <v>0</v>
      </c>
      <c r="E18" s="3">
        <f>[1]Wahlergebnisse!E11</f>
        <v>0</v>
      </c>
      <c r="F18" s="3">
        <f>[1]Wahlergebnisse!F11</f>
        <v>0</v>
      </c>
      <c r="G18" s="3">
        <f>[1]Wahlergebnisse!G11</f>
        <v>0</v>
      </c>
      <c r="H18" s="14">
        <f>[1]Wahlergebnisse!H11</f>
        <v>0</v>
      </c>
      <c r="I18" s="3">
        <f>[1]Wahlergebnisse!I11</f>
        <v>0</v>
      </c>
      <c r="J18" s="3">
        <f>[1]Wahlergebnisse!J11</f>
        <v>0.35487377029461203</v>
      </c>
      <c r="K18" s="3">
        <f>[1]Wahlergebnisse!K11</f>
        <v>0.37421280208241592</v>
      </c>
      <c r="L18" s="3">
        <f>[1]Wahlergebnisse!L11</f>
        <v>0</v>
      </c>
      <c r="M18" s="3">
        <f>[1]Wahlergebnisse!M11</f>
        <v>0</v>
      </c>
      <c r="N18" s="3">
        <f>[1]Wahlergebnisse!N11</f>
        <v>11.494252873563218</v>
      </c>
      <c r="O18" s="3">
        <f>[1]Wahlergebnisse!O11</f>
        <v>0</v>
      </c>
      <c r="P18" s="3">
        <f>[1]Wahlergebnisse!P11</f>
        <v>0</v>
      </c>
      <c r="Q18" s="3">
        <f>[1]Wahlergebnisse!Q11</f>
        <v>0</v>
      </c>
      <c r="R18" s="3">
        <f>[1]Wahlergebnisse!R11</f>
        <v>0</v>
      </c>
      <c r="S18" s="3">
        <f>[1]Wahlergebnisse!S11</f>
        <v>0</v>
      </c>
      <c r="T18" s="3">
        <f>[1]Wahlergebnisse!T11</f>
        <v>0</v>
      </c>
      <c r="U18" s="3">
        <f>[1]Wahlergebnisse!U11</f>
        <v>5.7971014492753623</v>
      </c>
      <c r="V18" s="3">
        <f>[1]Wahlergebnisse!V11</f>
        <v>0.30206698315268438</v>
      </c>
    </row>
    <row r="19" spans="1:27" x14ac:dyDescent="0.35">
      <c r="A19" t="str">
        <f>[1]Wahlergebnisse!A12</f>
        <v>fraktionslos</v>
      </c>
      <c r="B19" s="3">
        <f>[1]Wahlergebnisse!B12</f>
        <v>3.4090909090909087</v>
      </c>
      <c r="C19" s="3">
        <f>[1]Wahlergebnisse!C12</f>
        <v>1.2658227848101267</v>
      </c>
      <c r="D19" s="3">
        <f>[1]Wahlergebnisse!D12</f>
        <v>0</v>
      </c>
      <c r="E19" s="3">
        <f>[1]Wahlergebnisse!E12</f>
        <v>2.0618556701030926</v>
      </c>
      <c r="F19" s="3">
        <f>[1]Wahlergebnisse!F12</f>
        <v>0</v>
      </c>
      <c r="G19" s="3">
        <f>[1]Wahlergebnisse!G12</f>
        <v>1.257861635220126</v>
      </c>
      <c r="H19" s="14">
        <f>[1]Wahlergebnisse!H12</f>
        <v>1.2260194827613238</v>
      </c>
      <c r="I19" s="3">
        <f>[1]Wahlergebnisse!I12</f>
        <v>1.216606396971444</v>
      </c>
      <c r="J19" s="3">
        <f>[1]Wahlergebnisse!J12</f>
        <v>0.686129147277317</v>
      </c>
      <c r="K19" s="3">
        <f>[1]Wahlergebnisse!K12</f>
        <v>0.65497228620734538</v>
      </c>
      <c r="L19" s="3">
        <f>[1]Wahlergebnisse!L12</f>
        <v>0</v>
      </c>
      <c r="M19" s="3">
        <f>[1]Wahlergebnisse!M12</f>
        <v>0</v>
      </c>
      <c r="N19" s="3">
        <f>[1]Wahlergebnisse!N12</f>
        <v>0</v>
      </c>
      <c r="O19" s="3">
        <f>[1]Wahlergebnisse!O12</f>
        <v>0</v>
      </c>
      <c r="P19" s="3">
        <f>[1]Wahlergebnisse!P12</f>
        <v>2.2556390977443606</v>
      </c>
      <c r="Q19" s="3">
        <f>[1]Wahlergebnisse!Q12</f>
        <v>0.68493150684931503</v>
      </c>
      <c r="R19" s="3">
        <f>[1]Wahlergebnisse!R12</f>
        <v>0</v>
      </c>
      <c r="S19" s="3">
        <f>[1]Wahlergebnisse!S12</f>
        <v>5.9405940594059405</v>
      </c>
      <c r="T19" s="3">
        <f>[1]Wahlergebnisse!T12</f>
        <v>0</v>
      </c>
      <c r="U19" s="3">
        <f>[1]Wahlergebnisse!U12</f>
        <v>0</v>
      </c>
      <c r="V19" s="3">
        <f>[1]Wahlergebnisse!V12</f>
        <v>0.76506650910312068</v>
      </c>
    </row>
    <row r="20" spans="1:27" x14ac:dyDescent="0.35">
      <c r="A20" t="s">
        <v>793</v>
      </c>
    </row>
    <row r="21" spans="1:27" ht="29" x14ac:dyDescent="0.35">
      <c r="A21" s="4" t="str">
        <f>[1]Wahlergebnisse!A15</f>
        <v>Regierung</v>
      </c>
      <c r="B21" s="1" t="str">
        <f>[1]Wahlergebnisse!B15</f>
        <v>SPD/CDU</v>
      </c>
      <c r="C21" s="1" t="str">
        <f>[1]Wahlergebnisse!C15</f>
        <v>SPD/LINKE</v>
      </c>
      <c r="D21" s="1" t="str">
        <f>[1]Wahlergebnisse!D15</f>
        <v>CDU/SPD</v>
      </c>
      <c r="E21" s="1" t="str">
        <f>[1]Wahlergebnisse!E15</f>
        <v>CDU/FDP/SPD</v>
      </c>
      <c r="F21" s="1" t="str">
        <f>[1]Wahlergebnisse!F15</f>
        <v>CDU/SPD/BSW</v>
      </c>
      <c r="G21" s="1" t="str">
        <f>[1]Wahlergebnisse!G15</f>
        <v>CDU/SPD</v>
      </c>
      <c r="H21" s="99" t="s">
        <v>366</v>
      </c>
      <c r="I21" s="27" t="s">
        <v>366</v>
      </c>
      <c r="J21" s="27" t="s">
        <v>366</v>
      </c>
      <c r="K21" s="27" t="s">
        <v>366</v>
      </c>
      <c r="L21" s="1" t="str">
        <f>[1]Wahlergebnisse!L15</f>
        <v>GRÜNE/CDU</v>
      </c>
      <c r="M21" s="1" t="str">
        <f>[1]Wahlergebnisse!M15</f>
        <v>CSU/FW</v>
      </c>
      <c r="N21" s="1" t="str">
        <f>[1]Wahlergebnisse!N15</f>
        <v>SPD/GRÜNE/LINKE</v>
      </c>
      <c r="O21" s="1" t="str">
        <f>[1]Wahlergebnisse!O15</f>
        <v>SPD/GRÜNE</v>
      </c>
      <c r="P21" s="1" t="str">
        <f>[1]Wahlergebnisse!P15</f>
        <v>CDU/SPD</v>
      </c>
      <c r="Q21" s="1" t="str">
        <f>[1]Wahlergebnisse!Q15</f>
        <v>SPD/GRÜNE</v>
      </c>
      <c r="R21" s="1" t="str">
        <f>[1]Wahlergebnisse!R15</f>
        <v>CDU/GRÜNE</v>
      </c>
      <c r="S21" s="1" t="str">
        <f>[1]Wahlergebnisse!S15</f>
        <v>SPD/GRÜNE/FDP</v>
      </c>
      <c r="T21" s="1" t="str">
        <f>[1]Wahlergebnisse!T15</f>
        <v>SPD</v>
      </c>
      <c r="U21" s="1" t="str">
        <f>[1]Wahlergebnisse!U15</f>
        <v>CDU/GRÜNE</v>
      </c>
      <c r="V21" s="9" t="s">
        <v>366</v>
      </c>
    </row>
    <row r="22" spans="1:27" x14ac:dyDescent="0.35">
      <c r="B22" s="3">
        <f>[1]Wahlergebnisse!B16</f>
        <v>52.272727272727266</v>
      </c>
      <c r="C22" s="3">
        <f>[1]Wahlergebnisse!C16</f>
        <v>54.430379746835442</v>
      </c>
      <c r="D22" s="3">
        <f>[1]Wahlergebnisse!D16</f>
        <v>42.5</v>
      </c>
      <c r="E22" s="3">
        <f>[1]Wahlergebnisse!E16</f>
        <v>57.731958762886592</v>
      </c>
      <c r="F22" s="3">
        <f>[1]Wahlergebnisse!F16</f>
        <v>50</v>
      </c>
      <c r="G22" s="3">
        <f>[1]Wahlergebnisse!G16</f>
        <v>54.716981132075468</v>
      </c>
      <c r="H22" s="17" t="s">
        <v>366</v>
      </c>
      <c r="I22" s="9" t="s">
        <v>366</v>
      </c>
      <c r="J22" s="9" t="s">
        <v>366</v>
      </c>
      <c r="K22" s="9" t="s">
        <v>366</v>
      </c>
      <c r="L22" s="3">
        <f>[1]Wahlergebnisse!L16</f>
        <v>64.935064935064929</v>
      </c>
      <c r="M22" s="3">
        <f>[1]Wahlergebnisse!M16</f>
        <v>60.098522167487687</v>
      </c>
      <c r="N22" s="3">
        <f>[1]Wahlergebnisse!N16</f>
        <v>55.172413793103452</v>
      </c>
      <c r="O22" s="3">
        <f>[1]Wahlergebnisse!O16</f>
        <v>57.851239669421489</v>
      </c>
      <c r="P22" s="3">
        <f>[1]Wahlergebnisse!P16</f>
        <v>56.390977443609017</v>
      </c>
      <c r="Q22" s="3">
        <f>[1]Wahlergebnisse!Q16</f>
        <v>55.479452054794521</v>
      </c>
      <c r="R22" s="3">
        <f>[1]Wahlergebnisse!R16</f>
        <v>58.974358974358978</v>
      </c>
      <c r="S22" s="3">
        <f>[1]Wahlergebnisse!S16</f>
        <v>53.465346534653463</v>
      </c>
      <c r="T22" s="3">
        <f>[1]Wahlergebnisse!T16</f>
        <v>56.862745098039213</v>
      </c>
      <c r="U22" s="3">
        <f>[1]Wahlergebnisse!U16</f>
        <v>69.565217391304358</v>
      </c>
      <c r="V22" s="9" t="s">
        <v>366</v>
      </c>
    </row>
    <row r="25" spans="1:27" x14ac:dyDescent="0.35">
      <c r="A25" s="4" t="s">
        <v>544</v>
      </c>
    </row>
    <row r="26" spans="1:27" x14ac:dyDescent="0.35">
      <c r="A26" t="str">
        <f>[1]Wahlergebnisse!A19</f>
        <v>CDU/CSU</v>
      </c>
      <c r="B26" s="3">
        <f>[1]Wahlergebnisse!B19</f>
        <v>18.092704715122217</v>
      </c>
      <c r="C26" s="3">
        <f>[1]Wahlergebnisse!C19</f>
        <v>17.817128555229807</v>
      </c>
      <c r="D26" s="3">
        <f>[1]Wahlergebnisse!D19</f>
        <v>19.740524881186438</v>
      </c>
      <c r="E26" s="3">
        <f>[1]Wahlergebnisse!E19</f>
        <v>19.182576874099428</v>
      </c>
      <c r="F26" s="3">
        <f>[1]Wahlergebnisse!F19</f>
        <v>18.582724142097632</v>
      </c>
      <c r="G26" s="3">
        <f>[1]Wahlergebnisse!G19</f>
        <v>18.265861619167257</v>
      </c>
      <c r="H26" s="14">
        <f>[1]Wahlergebnisse!H19</f>
        <v>18.742173217422664</v>
      </c>
      <c r="I26" s="3">
        <f>[1]Wahlergebnisse!I19</f>
        <v>18.859720689280209</v>
      </c>
      <c r="J26" s="3">
        <f>[1]Wahlergebnisse!J19</f>
        <v>30.348726274496162</v>
      </c>
      <c r="K26" s="3">
        <f>[1]Wahlergebnisse!K19</f>
        <v>30.940579419491073</v>
      </c>
      <c r="L26" s="3">
        <f>[1]Wahlergebnisse!L19</f>
        <v>31.604198930456356</v>
      </c>
      <c r="M26" s="3">
        <f>[1]Wahlergebnisse!M19</f>
        <v>37.180229837881178</v>
      </c>
      <c r="N26" s="3">
        <f>[1]Wahlergebnisse!N19</f>
        <v>20.551835431406783</v>
      </c>
      <c r="O26" s="3">
        <f>[1]Wahlergebnisse!O19</f>
        <v>20.747020906256573</v>
      </c>
      <c r="P26" s="3">
        <f>[1]Wahlergebnisse!P19</f>
        <v>28.871542216142942</v>
      </c>
      <c r="Q26" s="3">
        <f>[1]Wahlergebnisse!Q19</f>
        <v>28.122103882970155</v>
      </c>
      <c r="R26" s="3">
        <f>[1]Wahlergebnisse!R19</f>
        <v>30.121476697902573</v>
      </c>
      <c r="S26" s="3">
        <f>[1]Wahlergebnisse!S19</f>
        <v>30.641148456427313</v>
      </c>
      <c r="T26" s="3">
        <f>[1]Wahlergebnisse!T19</f>
        <v>26.864569142754235</v>
      </c>
      <c r="U26" s="3">
        <f>[1]Wahlergebnisse!U19</f>
        <v>27.575671341299625</v>
      </c>
      <c r="V26" s="3">
        <f>[1]Wahlergebnisse!V19</f>
        <v>22.550823863082481</v>
      </c>
      <c r="X26" s="5" t="str">
        <f t="shared" ref="X26" si="0">HLOOKUP(Y26,$L26:$U123,ROW(L$102)-ROW(X26)+1,0)</f>
        <v>HB</v>
      </c>
      <c r="Y26" s="6">
        <f t="shared" ref="Y26" si="1">MIN(L26:U26)</f>
        <v>20.551835431406783</v>
      </c>
      <c r="Z26" s="5" t="str">
        <f t="shared" ref="Z26" si="2">HLOOKUP(AA26,$L26:$U123,ROW(N$102)-ROW(Z26)+1,0)</f>
        <v>BY</v>
      </c>
      <c r="AA26" s="6">
        <f t="shared" ref="AA26" si="3">MAX(L26:U26)</f>
        <v>37.180229837881178</v>
      </c>
    </row>
    <row r="27" spans="1:27" x14ac:dyDescent="0.35">
      <c r="A27" t="str">
        <f>[1]Wahlergebnisse!A20</f>
        <v>SPD</v>
      </c>
      <c r="B27" s="3">
        <f>[1]Wahlergebnisse!B20</f>
        <v>14.812382158367013</v>
      </c>
      <c r="C27" s="3">
        <f>[1]Wahlergebnisse!C20</f>
        <v>12.405188975776554</v>
      </c>
      <c r="D27" s="3">
        <f>[1]Wahlergebnisse!D20</f>
        <v>8.4505902150241372</v>
      </c>
      <c r="E27" s="3">
        <f>[1]Wahlergebnisse!E20</f>
        <v>10.957124879145235</v>
      </c>
      <c r="F27" s="3">
        <f>[1]Wahlergebnisse!F20</f>
        <v>8.7538514983083608</v>
      </c>
      <c r="G27" s="3">
        <f>[1]Wahlergebnisse!G20</f>
        <v>15.141164576336999</v>
      </c>
      <c r="H27" s="14">
        <f>[1]Wahlergebnisse!H20</f>
        <v>11.630119175234034</v>
      </c>
      <c r="I27" s="3">
        <f>[1]Wahlergebnisse!I20</f>
        <v>10.763639097930913</v>
      </c>
      <c r="J27" s="3">
        <f>[1]Wahlergebnisse!J20</f>
        <v>17.482297122449612</v>
      </c>
      <c r="K27" s="3">
        <f>[1]Wahlergebnisse!K20</f>
        <v>17.596972466400896</v>
      </c>
      <c r="L27" s="3">
        <f>[1]Wahlergebnisse!L20</f>
        <v>14.153988709917703</v>
      </c>
      <c r="M27" s="3">
        <f>[1]Wahlergebnisse!M20</f>
        <v>11.548780276701589</v>
      </c>
      <c r="N27" s="3">
        <f>[1]Wahlergebnisse!N20</f>
        <v>23.145042727189193</v>
      </c>
      <c r="O27" s="3">
        <f>[1]Wahlergebnisse!O20</f>
        <v>22.736749488341847</v>
      </c>
      <c r="P27" s="3">
        <f>[1]Wahlergebnisse!P20</f>
        <v>18.361923507205304</v>
      </c>
      <c r="Q27" s="3">
        <f>[1]Wahlergebnisse!Q20</f>
        <v>22.999914661749482</v>
      </c>
      <c r="R27" s="3">
        <f>[1]Wahlergebnisse!R20</f>
        <v>20.030468926198356</v>
      </c>
      <c r="S27" s="3">
        <f>[1]Wahlergebnisse!S20</f>
        <v>18.639736895322915</v>
      </c>
      <c r="T27" s="3">
        <f>[1]Wahlergebnisse!T20</f>
        <v>21.866094847121087</v>
      </c>
      <c r="U27" s="3">
        <f>[1]Wahlergebnisse!U20</f>
        <v>18.752396935114536</v>
      </c>
      <c r="V27" s="3">
        <f>[1]Wahlergebnisse!V20</f>
        <v>16.413301302941306</v>
      </c>
      <c r="X27" s="5" t="str">
        <f t="shared" ref="X27:X33" si="4">HLOOKUP(Y27,$L27:$U124,ROW(L$102)-ROW(X27)+1,0)</f>
        <v>BY</v>
      </c>
      <c r="Y27" s="6">
        <f t="shared" ref="Y27:Y33" si="5">MIN(L27:U27)</f>
        <v>11.548780276701589</v>
      </c>
      <c r="Z27" s="5" t="str">
        <f t="shared" ref="Z27:Z33" si="6">HLOOKUP(AA27,$L27:$U124,ROW(N$102)-ROW(Z27)+1,0)</f>
        <v>HB</v>
      </c>
      <c r="AA27" s="6">
        <f t="shared" ref="AA27:AA33" si="7">MAX(L27:U27)</f>
        <v>23.145042727189193</v>
      </c>
    </row>
    <row r="28" spans="1:27" x14ac:dyDescent="0.35">
      <c r="A28" t="str">
        <f>[1]Wahlergebnisse!A21</f>
        <v>GRÜNE</v>
      </c>
      <c r="B28" s="3">
        <f>[1]Wahlergebnisse!B21</f>
        <v>6.5923325996243634</v>
      </c>
      <c r="C28" s="3">
        <f>[1]Wahlergebnisse!C21</f>
        <v>5.3580835884148907</v>
      </c>
      <c r="D28" s="3">
        <f>[1]Wahlergebnisse!D21</f>
        <v>6.5096054907198555</v>
      </c>
      <c r="E28" s="3">
        <f>[1]Wahlergebnisse!E21</f>
        <v>4.417470682671464</v>
      </c>
      <c r="F28" s="3">
        <f>[1]Wahlergebnisse!F21</f>
        <v>4.2364215804736585</v>
      </c>
      <c r="G28" s="3">
        <f>[1]Wahlergebnisse!G21</f>
        <v>16.826337384388978</v>
      </c>
      <c r="H28" s="14">
        <f>[1]Wahlergebnisse!H21</f>
        <v>7.8564296733316459</v>
      </c>
      <c r="I28" s="3">
        <f>[1]Wahlergebnisse!I21</f>
        <v>5.642773784849755</v>
      </c>
      <c r="J28" s="3">
        <f>[1]Wahlergebnisse!J21</f>
        <v>12.73446460922699</v>
      </c>
      <c r="K28" s="3">
        <f>[1]Wahlergebnisse!K21</f>
        <v>12.534033019535171</v>
      </c>
      <c r="L28" s="3">
        <f>[1]Wahlergebnisse!L21</f>
        <v>13.633673585409003</v>
      </c>
      <c r="M28" s="3">
        <f>[1]Wahlergebnisse!M21</f>
        <v>12.00989105191711</v>
      </c>
      <c r="N28" s="3">
        <f>[1]Wahlergebnisse!N21</f>
        <v>15.586235413029495</v>
      </c>
      <c r="O28" s="3">
        <f>[1]Wahlergebnisse!O21</f>
        <v>19.291233909068303</v>
      </c>
      <c r="P28" s="3">
        <f>[1]Wahlergebnisse!P21</f>
        <v>12.609073752092389</v>
      </c>
      <c r="Q28" s="3">
        <f>[1]Wahlergebnisse!Q21</f>
        <v>11.501622224313586</v>
      </c>
      <c r="R28" s="3">
        <f>[1]Wahlergebnisse!R21</f>
        <v>12.358772936008606</v>
      </c>
      <c r="S28" s="3">
        <f>[1]Wahlergebnisse!S21</f>
        <v>10.34778222963811</v>
      </c>
      <c r="T28" s="3">
        <f>[1]Wahlergebnisse!T21</f>
        <v>7.2318386988659764</v>
      </c>
      <c r="U28" s="3">
        <f>[1]Wahlergebnisse!U21</f>
        <v>14.889481676910435</v>
      </c>
      <c r="V28" s="3">
        <f>[1]Wahlergebnisse!V21</f>
        <v>11.6061160883112</v>
      </c>
      <c r="X28" s="5" t="str">
        <f t="shared" si="4"/>
        <v>SL</v>
      </c>
      <c r="Y28" s="6">
        <f t="shared" si="5"/>
        <v>7.2318386988659764</v>
      </c>
      <c r="Z28" s="5" t="str">
        <f t="shared" si="6"/>
        <v>HH</v>
      </c>
      <c r="AA28" s="6">
        <f t="shared" si="7"/>
        <v>19.291233909068303</v>
      </c>
    </row>
    <row r="29" spans="1:27" x14ac:dyDescent="0.35">
      <c r="A29" t="str">
        <f>[1]Wahlergebnisse!A22</f>
        <v>FDP</v>
      </c>
      <c r="B29" s="3">
        <f>[1]Wahlergebnisse!B22</f>
        <v>3.2456605748182827</v>
      </c>
      <c r="C29" s="3">
        <f>[1]Wahlergebnisse!C22</f>
        <v>3.1998292275484168</v>
      </c>
      <c r="D29" s="3">
        <f>[1]Wahlergebnisse!D22</f>
        <v>3.2470777234496637</v>
      </c>
      <c r="E29" s="3">
        <f>[1]Wahlergebnisse!E22</f>
        <v>3.0845351512581982</v>
      </c>
      <c r="F29" s="3">
        <f>[1]Wahlergebnisse!F22</f>
        <v>2.816275978733688</v>
      </c>
      <c r="G29" s="3">
        <f>[1]Wahlergebnisse!G22</f>
        <v>3.7996792052250461</v>
      </c>
      <c r="H29" s="14">
        <f>[1]Wahlergebnisse!H22</f>
        <v>3.2713336746133748</v>
      </c>
      <c r="I29" s="3">
        <f>[1]Wahlergebnisse!I22</f>
        <v>3.1409449089017869</v>
      </c>
      <c r="J29" s="3">
        <f>[1]Wahlergebnisse!J22</f>
        <v>4.5524306182553795</v>
      </c>
      <c r="K29" s="3">
        <f>[1]Wahlergebnisse!K22</f>
        <v>4.589302527683321</v>
      </c>
      <c r="L29" s="3">
        <f>[1]Wahlergebnisse!L22</f>
        <v>5.6305372064684107</v>
      </c>
      <c r="M29" s="3">
        <f>[1]Wahlergebnisse!M22</f>
        <v>4.1803153867246765</v>
      </c>
      <c r="N29" s="3">
        <f>[1]Wahlergebnisse!N22</f>
        <v>3.5304488652026094</v>
      </c>
      <c r="O29" s="3">
        <f>[1]Wahlergebnisse!O22</f>
        <v>4.5059390600791875</v>
      </c>
      <c r="P29" s="3">
        <f>[1]Wahlergebnisse!P22</f>
        <v>5.049745394508653</v>
      </c>
      <c r="Q29" s="3">
        <f>[1]Wahlergebnisse!Q22</f>
        <v>4.0907129651931591</v>
      </c>
      <c r="R29" s="3">
        <f>[1]Wahlergebnisse!R22</f>
        <v>4.3933128725133077</v>
      </c>
      <c r="S29" s="3">
        <f>[1]Wahlergebnisse!S22</f>
        <v>4.5943010637466477</v>
      </c>
      <c r="T29" s="3">
        <f>[1]Wahlergebnisse!T22</f>
        <v>4.2894803100764847</v>
      </c>
      <c r="U29" s="3">
        <f>[1]Wahlergebnisse!U22</f>
        <v>4.6886577429315341</v>
      </c>
      <c r="V29" s="3">
        <f>[1]Wahlergebnisse!V22</f>
        <v>4.3278511982152015</v>
      </c>
      <c r="X29" s="5" t="str">
        <f t="shared" si="4"/>
        <v>HB</v>
      </c>
      <c r="Y29" s="6">
        <f t="shared" si="5"/>
        <v>3.5304488652026094</v>
      </c>
      <c r="Z29" s="5" t="str">
        <f t="shared" si="6"/>
        <v>BW</v>
      </c>
      <c r="AA29" s="6">
        <f t="shared" si="7"/>
        <v>5.6305372064684107</v>
      </c>
    </row>
    <row r="30" spans="1:27" x14ac:dyDescent="0.35">
      <c r="A30" t="str">
        <f>[1]Wahlergebnisse!A23</f>
        <v>AfD</v>
      </c>
      <c r="B30" s="3">
        <f>[1]Wahlergebnisse!B23</f>
        <v>32.493331665996898</v>
      </c>
      <c r="C30" s="3">
        <f>[1]Wahlergebnisse!C23</f>
        <v>34.992783297200859</v>
      </c>
      <c r="D30" s="3">
        <f>[1]Wahlergebnisse!D23</f>
        <v>37.298079213191926</v>
      </c>
      <c r="E30" s="3">
        <f>[1]Wahlergebnisse!E23</f>
        <v>37.096524542209998</v>
      </c>
      <c r="F30" s="3">
        <f>[1]Wahlergebnisse!F23</f>
        <v>38.554781899468345</v>
      </c>
      <c r="G30" s="3">
        <f>[1]Wahlergebnisse!G23</f>
        <v>15.233904735134004</v>
      </c>
      <c r="H30" s="14">
        <f>[1]Wahlergebnisse!H23</f>
        <v>32.029666589976799</v>
      </c>
      <c r="I30" s="3">
        <f>[1]Wahlergebnisse!I23</f>
        <v>36.174640911806215</v>
      </c>
      <c r="J30" s="3">
        <f>[1]Wahlergebnisse!J23</f>
        <v>17.894928535194055</v>
      </c>
      <c r="K30" s="3">
        <f>[1]Wahlergebnisse!K23</f>
        <v>18.025273064401144</v>
      </c>
      <c r="L30" s="3">
        <f>[1]Wahlergebnisse!L23</f>
        <v>19.786305444505654</v>
      </c>
      <c r="M30" s="3">
        <f>[1]Wahlergebnisse!M23</f>
        <v>19.013054853868276</v>
      </c>
      <c r="N30" s="3">
        <f>[1]Wahlergebnisse!N23</f>
        <v>15.073968574841496</v>
      </c>
      <c r="O30" s="3">
        <f>[1]Wahlergebnisse!O23</f>
        <v>10.865132648572139</v>
      </c>
      <c r="P30" s="3">
        <f>[1]Wahlergebnisse!P23</f>
        <v>17.78295223961792</v>
      </c>
      <c r="Q30" s="3">
        <f>[1]Wahlergebnisse!Q23</f>
        <v>17.836093135135911</v>
      </c>
      <c r="R30" s="3">
        <f>[1]Wahlergebnisse!R23</f>
        <v>16.818890962246918</v>
      </c>
      <c r="S30" s="3">
        <f>[1]Wahlergebnisse!S23</f>
        <v>20.089568063913426</v>
      </c>
      <c r="T30" s="3">
        <f>[1]Wahlergebnisse!T23</f>
        <v>21.558953049991413</v>
      </c>
      <c r="U30" s="3">
        <f>[1]Wahlergebnisse!U23</f>
        <v>16.285329028380243</v>
      </c>
      <c r="V30" s="3">
        <f>[1]Wahlergebnisse!V23</f>
        <v>20.803386748292713</v>
      </c>
      <c r="X30" s="5" t="str">
        <f t="shared" si="4"/>
        <v>HH</v>
      </c>
      <c r="Y30" s="6">
        <f t="shared" si="5"/>
        <v>10.865132648572139</v>
      </c>
      <c r="Z30" s="5" t="str">
        <f t="shared" si="6"/>
        <v>SL</v>
      </c>
      <c r="AA30" s="6">
        <f t="shared" si="7"/>
        <v>21.558953049991413</v>
      </c>
    </row>
    <row r="31" spans="1:27" x14ac:dyDescent="0.35">
      <c r="A31" t="str">
        <f>[1]Wahlergebnisse!A24</f>
        <v>BSW</v>
      </c>
      <c r="B31" s="3">
        <f>[1]Wahlergebnisse!B24</f>
        <v>10.708488482630765</v>
      </c>
      <c r="C31" s="3">
        <f>[1]Wahlergebnisse!C24</f>
        <v>10.562824482346006</v>
      </c>
      <c r="D31" s="3">
        <f>[1]Wahlergebnisse!D24</f>
        <v>9.0387426388519181</v>
      </c>
      <c r="E31" s="3">
        <f>[1]Wahlergebnisse!E24</f>
        <v>11.246951992337079</v>
      </c>
      <c r="F31" s="3">
        <f>[1]Wahlergebnisse!F24</f>
        <v>9.4218221362977275</v>
      </c>
      <c r="G31" s="3">
        <f>[1]Wahlergebnisse!G24</f>
        <v>6.6503619071849513</v>
      </c>
      <c r="H31" s="14">
        <f>[1]Wahlergebnisse!H24</f>
        <v>9.3546334857451292</v>
      </c>
      <c r="I31" s="3">
        <f>[1]Wahlergebnisse!I24</f>
        <v>10.022012336985094</v>
      </c>
      <c r="J31" s="3">
        <f>[1]Wahlergebnisse!J24</f>
        <v>4.0269413177067381</v>
      </c>
      <c r="K31" s="3">
        <f>[1]Wahlergebnisse!K24</f>
        <v>3.8984387009169126</v>
      </c>
      <c r="L31" s="3">
        <f>[1]Wahlergebnisse!L24</f>
        <v>4.0979382985632435</v>
      </c>
      <c r="M31" s="3">
        <f>[1]Wahlergebnisse!M24</f>
        <v>3.0922770969689868</v>
      </c>
      <c r="N31" s="3">
        <f>[1]Wahlergebnisse!N24</f>
        <v>4.3399108701644771</v>
      </c>
      <c r="O31" s="3">
        <f>[1]Wahlergebnisse!O24</f>
        <v>4.0090090090090094</v>
      </c>
      <c r="P31" s="3">
        <f>[1]Wahlergebnisse!P24</f>
        <v>4.4306158844559675</v>
      </c>
      <c r="Q31" s="3">
        <f>[1]Wahlergebnisse!Q24</f>
        <v>3.7759384416118884</v>
      </c>
      <c r="R31" s="3">
        <f>[1]Wahlergebnisse!R24</f>
        <v>4.1127255267698475</v>
      </c>
      <c r="S31" s="3">
        <f>[1]Wahlergebnisse!S24</f>
        <v>4.2339984804770303</v>
      </c>
      <c r="T31" s="3">
        <f>[1]Wahlergebnisse!T24</f>
        <v>6.1696816697041799</v>
      </c>
      <c r="U31" s="3">
        <f>[1]Wahlergebnisse!U24</f>
        <v>3.4455759426171739</v>
      </c>
      <c r="V31" s="3">
        <f>[1]Wahlergebnisse!V24</f>
        <v>4.9808082705828003</v>
      </c>
      <c r="X31" s="5" t="str">
        <f t="shared" si="4"/>
        <v>BY</v>
      </c>
      <c r="Y31" s="6">
        <f t="shared" si="5"/>
        <v>3.0922770969689868</v>
      </c>
      <c r="Z31" s="5" t="str">
        <f t="shared" si="6"/>
        <v>SL</v>
      </c>
      <c r="AA31" s="6">
        <f t="shared" si="7"/>
        <v>6.1696816697041799</v>
      </c>
    </row>
    <row r="32" spans="1:27" x14ac:dyDescent="0.35">
      <c r="A32" t="str">
        <f>[1]Wahlergebnisse!A25</f>
        <v>LINKE</v>
      </c>
      <c r="B32" s="3">
        <f>[1]Wahlergebnisse!B25</f>
        <v>10.697501059284736</v>
      </c>
      <c r="C32" s="3">
        <f>[1]Wahlergebnisse!C25</f>
        <v>12.049935274890771</v>
      </c>
      <c r="D32" s="3">
        <f>[1]Wahlergebnisse!D25</f>
        <v>11.303905864478599</v>
      </c>
      <c r="E32" s="3">
        <f>[1]Wahlergebnisse!E25</f>
        <v>10.753139232915268</v>
      </c>
      <c r="F32" s="3">
        <f>[1]Wahlergebnisse!F25</f>
        <v>15.155872402126629</v>
      </c>
      <c r="G32" s="3">
        <f>[1]Wahlergebnisse!G25</f>
        <v>19.86229522660042</v>
      </c>
      <c r="H32" s="14">
        <f>[1]Wahlergebnisse!H25</f>
        <v>13.416955742774487</v>
      </c>
      <c r="I32" s="3">
        <f>[1]Wahlergebnisse!I25</f>
        <v>11.826330269109016</v>
      </c>
      <c r="J32" s="3">
        <f>[1]Wahlergebnisse!J25</f>
        <v>8.1971358412752178</v>
      </c>
      <c r="K32" s="3">
        <f>[1]Wahlergebnisse!K25</f>
        <v>7.6257430907964103</v>
      </c>
      <c r="L32" s="3">
        <f>[1]Wahlergebnisse!L25</f>
        <v>6.7635296893006904</v>
      </c>
      <c r="M32" s="3">
        <f>[1]Wahlergebnisse!M25</f>
        <v>5.7317097952422298</v>
      </c>
      <c r="N32" s="3">
        <f>[1]Wahlergebnisse!N25</f>
        <v>14.776773408067628</v>
      </c>
      <c r="O32" s="3">
        <f>[1]Wahlergebnisse!O25</f>
        <v>14.452191044547732</v>
      </c>
      <c r="P32" s="3">
        <f>[1]Wahlergebnisse!P25</f>
        <v>8.6867472773102588</v>
      </c>
      <c r="Q32" s="3">
        <f>[1]Wahlergebnisse!Q25</f>
        <v>8.0855799093021883</v>
      </c>
      <c r="R32" s="3">
        <f>[1]Wahlergebnisse!R25</f>
        <v>8.3328124076702803</v>
      </c>
      <c r="S32" s="3">
        <f>[1]Wahlergebnisse!S25</f>
        <v>6.5206952421850515</v>
      </c>
      <c r="T32" s="3">
        <f>[1]Wahlergebnisse!T25</f>
        <v>7.3500599443409715</v>
      </c>
      <c r="U32" s="3">
        <f>[1]Wahlergebnisse!U25</f>
        <v>7.7887026896205063</v>
      </c>
      <c r="V32" s="3">
        <f>[1]Wahlergebnisse!V25</f>
        <v>8.774571641308377</v>
      </c>
      <c r="X32" s="5" t="str">
        <f t="shared" si="4"/>
        <v>BY</v>
      </c>
      <c r="Y32" s="6">
        <f t="shared" si="5"/>
        <v>5.7317097952422298</v>
      </c>
      <c r="Z32" s="5" t="str">
        <f t="shared" si="6"/>
        <v>HB</v>
      </c>
      <c r="AA32" s="6">
        <f t="shared" si="7"/>
        <v>14.776773408067628</v>
      </c>
    </row>
    <row r="33" spans="1:27" x14ac:dyDescent="0.35">
      <c r="A33" t="str">
        <f>[1]Wahlergebnisse!A26</f>
        <v>sonstige</v>
      </c>
      <c r="B33" s="3">
        <f>[1]Wahlergebnisse!B26</f>
        <v>3.3575987441557231</v>
      </c>
      <c r="C33" s="3">
        <f>[1]Wahlergebnisse!C26</f>
        <v>3.614226598592694</v>
      </c>
      <c r="D33" s="3">
        <f>[1]Wahlergebnisse!D26</f>
        <v>4.4114739730974719</v>
      </c>
      <c r="E33" s="3">
        <f>[1]Wahlergebnisse!E26</f>
        <v>3.2616766453633232</v>
      </c>
      <c r="F33" s="3">
        <f>[1]Wahlergebnisse!F26</f>
        <v>2.4782503624939665</v>
      </c>
      <c r="G33" s="3">
        <f>[1]Wahlergebnisse!G26</f>
        <v>4.2203953459623449</v>
      </c>
      <c r="H33" s="14">
        <f>[1]Wahlergebnisse!H26</f>
        <v>3.6986884409018614</v>
      </c>
      <c r="I33" s="3">
        <f>[1]Wahlergebnisse!I26</f>
        <v>3.5699380011369897</v>
      </c>
      <c r="J33" s="3">
        <f>[1]Wahlergebnisse!J26</f>
        <v>4.763075681395847</v>
      </c>
      <c r="K33" s="3">
        <f>[1]Wahlergebnisse!K26</f>
        <v>4.7896577107750744</v>
      </c>
      <c r="L33" s="3">
        <f>[1]Wahlergebnisse!L26</f>
        <v>4.3298281353789321</v>
      </c>
      <c r="M33" s="3">
        <f>[1]Wahlergebnisse!M26</f>
        <v>7.2437417006959635</v>
      </c>
      <c r="N33" s="3">
        <f>[1]Wahlergebnisse!N26</f>
        <v>2.9957847100983201</v>
      </c>
      <c r="O33" s="3">
        <f>[1]Wahlergebnisse!O26</f>
        <v>3.3927239341252005</v>
      </c>
      <c r="P33" s="3">
        <f>[1]Wahlergebnisse!P26</f>
        <v>4.207399728666573</v>
      </c>
      <c r="Q33" s="3">
        <f>[1]Wahlergebnisse!Q26</f>
        <v>3.5880347797236425</v>
      </c>
      <c r="R33" s="3">
        <f>[1]Wahlergebnisse!R26</f>
        <v>3.8315396706901197</v>
      </c>
      <c r="S33" s="3">
        <f>[1]Wahlergebnisse!S26</f>
        <v>4.9327695682895154</v>
      </c>
      <c r="T33" s="3">
        <f>[1]Wahlergebnisse!T26</f>
        <v>4.6693223371456583</v>
      </c>
      <c r="U33" s="3">
        <f>[1]Wahlergebnisse!U26</f>
        <v>6.5741846431259461</v>
      </c>
      <c r="V33" s="3">
        <f>[1]Wahlergebnisse!V26</f>
        <v>10.543140887265935</v>
      </c>
      <c r="X33" s="5" t="str">
        <f t="shared" si="4"/>
        <v>HB</v>
      </c>
      <c r="Y33" s="6">
        <f t="shared" si="5"/>
        <v>2.9957847100983201</v>
      </c>
      <c r="Z33" s="5" t="str">
        <f t="shared" si="6"/>
        <v>BY</v>
      </c>
      <c r="AA33" s="6">
        <f t="shared" si="7"/>
        <v>7.2437417006959635</v>
      </c>
    </row>
    <row r="102" spans="12:21" x14ac:dyDescent="0.35">
      <c r="L102" t="s">
        <v>297</v>
      </c>
      <c r="M102" t="s">
        <v>298</v>
      </c>
      <c r="N102" t="s">
        <v>299</v>
      </c>
      <c r="O102" t="s">
        <v>300</v>
      </c>
      <c r="P102" t="s">
        <v>301</v>
      </c>
      <c r="Q102" t="s">
        <v>302</v>
      </c>
      <c r="R102" t="s">
        <v>303</v>
      </c>
      <c r="S102" t="s">
        <v>304</v>
      </c>
      <c r="T102" t="s">
        <v>305</v>
      </c>
      <c r="U102" t="s">
        <v>306</v>
      </c>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4AD7-2E01-4938-B1C6-F60416612E19}">
  <sheetPr codeName="Tabelle53"/>
  <dimension ref="A1:Y8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81640625" style="57" customWidth="1"/>
    <col min="12" max="25" width="10.81640625" style="57"/>
  </cols>
  <sheetData>
    <row r="1" spans="1:25" ht="30" customHeight="1" x14ac:dyDescent="0.35">
      <c r="A1" s="4" t="s">
        <v>545</v>
      </c>
      <c r="I1" s="57" t="str">
        <f>Wirtschaftskraft!A2</f>
        <v>Jahr</v>
      </c>
      <c r="J1" s="63" t="s">
        <v>308</v>
      </c>
      <c r="K1" s="63" t="s">
        <v>259</v>
      </c>
      <c r="L1" s="63" t="s">
        <v>260</v>
      </c>
      <c r="M1" s="63" t="s">
        <v>261</v>
      </c>
      <c r="N1" s="63" t="s">
        <v>262</v>
      </c>
      <c r="O1" s="63" t="s">
        <v>263</v>
      </c>
      <c r="P1" s="63" t="s">
        <v>268</v>
      </c>
      <c r="Q1" s="63" t="s">
        <v>269</v>
      </c>
      <c r="R1" s="63" t="s">
        <v>270</v>
      </c>
      <c r="S1" s="63" t="s">
        <v>271</v>
      </c>
      <c r="T1" s="63" t="s">
        <v>272</v>
      </c>
      <c r="U1" s="63" t="s">
        <v>309</v>
      </c>
      <c r="V1" s="63" t="s">
        <v>274</v>
      </c>
      <c r="W1" s="63" t="s">
        <v>275</v>
      </c>
      <c r="X1" s="63" t="s">
        <v>276</v>
      </c>
      <c r="Y1" s="63" t="s">
        <v>277</v>
      </c>
    </row>
    <row r="2" spans="1:25" x14ac:dyDescent="0.35">
      <c r="A2" t="str">
        <f>'Abb Arbeitslosigkeit'!A2</f>
        <v>Ost=Ostdeutschland mit Berlin, West=Westdeutschland ohne Berlin</v>
      </c>
    </row>
    <row r="3" spans="1:25" x14ac:dyDescent="0.35">
      <c r="I3" s="57" t="str">
        <f>Sonstiges!A3&amp;" "&amp;I4</f>
        <v>Anzahl der Stiftungen 2024 je 100.000 Einwohner</v>
      </c>
    </row>
    <row r="4" spans="1:25" x14ac:dyDescent="0.35">
      <c r="I4" s="57" t="s">
        <v>546</v>
      </c>
      <c r="J4" s="57">
        <f>Sonstiges!B7</f>
        <v>116.21509731938335</v>
      </c>
      <c r="K4" s="57">
        <f>Sonstiges!C7</f>
        <v>121.20681372670339</v>
      </c>
      <c r="L4" s="57">
        <f>Sonstiges!D7</f>
        <v>164.99710020066414</v>
      </c>
      <c r="M4" s="57">
        <f>Sonstiges!E7</f>
        <v>160.2740826995576</v>
      </c>
      <c r="N4" s="57">
        <f>Sonstiges!F7</f>
        <v>217.78594725499556</v>
      </c>
    </row>
    <row r="5" spans="1:25" x14ac:dyDescent="0.35">
      <c r="O5" s="57">
        <f>Sonstiges!G7</f>
        <v>299.96001440461339</v>
      </c>
    </row>
    <row r="6" spans="1:25" x14ac:dyDescent="0.35">
      <c r="P6" s="57">
        <f>Sonstiges!L7</f>
        <v>338.12886073086202</v>
      </c>
      <c r="Q6" s="57">
        <f>Sonstiges!M7</f>
        <v>344.51761743664815</v>
      </c>
      <c r="R6" s="57">
        <f>Sonstiges!N7</f>
        <v>497.32298143706447</v>
      </c>
      <c r="S6" s="57">
        <f>Sonstiges!O7</f>
        <v>819.02727990863093</v>
      </c>
      <c r="T6" s="57">
        <f>Sonstiges!P7</f>
        <v>457.59040638044553</v>
      </c>
      <c r="U6" s="57">
        <f>Sonstiges!Q7</f>
        <v>327.61651057315777</v>
      </c>
      <c r="V6" s="57">
        <f>Sonstiges!R7</f>
        <v>283.25772119995423</v>
      </c>
      <c r="W6" s="57">
        <f>Sonstiges!S7</f>
        <v>362.21648383012314</v>
      </c>
      <c r="X6" s="57">
        <f>Sonstiges!T7</f>
        <v>185.57014452755615</v>
      </c>
      <c r="Y6" s="57">
        <f>Sonstiges!U7</f>
        <v>275.00033825379859</v>
      </c>
    </row>
    <row r="7" spans="1:25" x14ac:dyDescent="0.35">
      <c r="J7" s="57">
        <f>Sonstiges!H7</f>
        <v>190.04485431198734</v>
      </c>
      <c r="K7" s="57">
        <f>J7</f>
        <v>190.04485431198734</v>
      </c>
      <c r="L7" s="57">
        <f t="shared" ref="L7:O7" si="0">K7</f>
        <v>190.04485431198734</v>
      </c>
      <c r="M7" s="57">
        <f t="shared" si="0"/>
        <v>190.04485431198734</v>
      </c>
      <c r="N7" s="57">
        <f t="shared" si="0"/>
        <v>190.04485431198734</v>
      </c>
      <c r="O7" s="57">
        <f t="shared" si="0"/>
        <v>190.04485431198734</v>
      </c>
    </row>
    <row r="8" spans="1:25" x14ac:dyDescent="0.35">
      <c r="P8" s="57">
        <f>Sonstiges!K7</f>
        <v>345.90155972989686</v>
      </c>
      <c r="Q8" s="57">
        <f t="shared" ref="Q8:Y8" si="1">P8</f>
        <v>345.90155972989686</v>
      </c>
      <c r="R8" s="57">
        <f t="shared" si="1"/>
        <v>345.90155972989686</v>
      </c>
      <c r="S8" s="57">
        <f t="shared" si="1"/>
        <v>345.90155972989686</v>
      </c>
      <c r="T8" s="57">
        <f t="shared" si="1"/>
        <v>345.90155972989686</v>
      </c>
      <c r="U8" s="57">
        <f t="shared" si="1"/>
        <v>345.90155972989686</v>
      </c>
      <c r="V8" s="57">
        <f t="shared" si="1"/>
        <v>345.90155972989686</v>
      </c>
      <c r="W8" s="57">
        <f t="shared" si="1"/>
        <v>345.90155972989686</v>
      </c>
      <c r="X8" s="57">
        <f t="shared" si="1"/>
        <v>345.90155972989686</v>
      </c>
      <c r="Y8" s="57">
        <f t="shared" si="1"/>
        <v>345.90155972989686</v>
      </c>
    </row>
    <row r="11" spans="1:25" x14ac:dyDescent="0.35">
      <c r="I11" s="57" t="str">
        <f>Sonstiges!A25&amp;": "&amp;I12</f>
        <v>Zweitstimmenanteile Bundestagswahl 2025: CDU/CSU</v>
      </c>
    </row>
    <row r="12" spans="1:25" x14ac:dyDescent="0.35">
      <c r="I12" s="57" t="str">
        <f>Sonstiges!A26</f>
        <v>CDU/CSU</v>
      </c>
      <c r="J12" s="57">
        <f>Sonstiges!B26</f>
        <v>18.092704715122217</v>
      </c>
      <c r="K12" s="57">
        <f>Sonstiges!C26</f>
        <v>17.817128555229807</v>
      </c>
      <c r="L12" s="57">
        <f>Sonstiges!D26</f>
        <v>19.740524881186438</v>
      </c>
      <c r="M12" s="57">
        <f>Sonstiges!E26</f>
        <v>19.182576874099428</v>
      </c>
      <c r="N12" s="57">
        <f>Sonstiges!F26</f>
        <v>18.582724142097632</v>
      </c>
    </row>
    <row r="13" spans="1:25" x14ac:dyDescent="0.35">
      <c r="O13" s="57">
        <f>Sonstiges!G26</f>
        <v>18.265861619167257</v>
      </c>
    </row>
    <row r="14" spans="1:25" x14ac:dyDescent="0.35">
      <c r="I14" s="59"/>
      <c r="P14" s="57">
        <f>Sonstiges!L26</f>
        <v>31.604198930456356</v>
      </c>
      <c r="Q14" s="57">
        <f>Sonstiges!M26</f>
        <v>37.180229837881178</v>
      </c>
      <c r="R14" s="57">
        <f>Sonstiges!N26</f>
        <v>20.551835431406783</v>
      </c>
      <c r="S14" s="57">
        <f>Sonstiges!O26</f>
        <v>20.747020906256573</v>
      </c>
      <c r="T14" s="57">
        <f>Sonstiges!P26</f>
        <v>28.871542216142942</v>
      </c>
      <c r="U14" s="57">
        <f>Sonstiges!Q26</f>
        <v>28.122103882970155</v>
      </c>
      <c r="V14" s="57">
        <f>Sonstiges!R26</f>
        <v>30.121476697902573</v>
      </c>
      <c r="W14" s="57">
        <f>Sonstiges!S26</f>
        <v>30.641148456427313</v>
      </c>
      <c r="X14" s="57">
        <f>Sonstiges!T26</f>
        <v>26.864569142754235</v>
      </c>
      <c r="Y14" s="57">
        <f>Sonstiges!U26</f>
        <v>27.575671341299625</v>
      </c>
    </row>
    <row r="15" spans="1:25" x14ac:dyDescent="0.35">
      <c r="J15" s="57">
        <f>Sonstiges!H26</f>
        <v>18.742173217422664</v>
      </c>
      <c r="K15" s="57">
        <f>J15</f>
        <v>18.742173217422664</v>
      </c>
      <c r="L15" s="57">
        <f t="shared" ref="L15:O15" si="2">K15</f>
        <v>18.742173217422664</v>
      </c>
      <c r="M15" s="57">
        <f t="shared" si="2"/>
        <v>18.742173217422664</v>
      </c>
      <c r="N15" s="57">
        <f t="shared" si="2"/>
        <v>18.742173217422664</v>
      </c>
      <c r="O15" s="57">
        <f t="shared" si="2"/>
        <v>18.742173217422664</v>
      </c>
    </row>
    <row r="16" spans="1:25" x14ac:dyDescent="0.35">
      <c r="P16" s="57">
        <f>Sonstiges!K26</f>
        <v>30.940579419491073</v>
      </c>
      <c r="Q16" s="57">
        <f t="shared" ref="Q16:Y16" si="3">P16</f>
        <v>30.940579419491073</v>
      </c>
      <c r="R16" s="57">
        <f t="shared" si="3"/>
        <v>30.940579419491073</v>
      </c>
      <c r="S16" s="57">
        <f t="shared" si="3"/>
        <v>30.940579419491073</v>
      </c>
      <c r="T16" s="57">
        <f t="shared" si="3"/>
        <v>30.940579419491073</v>
      </c>
      <c r="U16" s="57">
        <f t="shared" si="3"/>
        <v>30.940579419491073</v>
      </c>
      <c r="V16" s="57">
        <f t="shared" si="3"/>
        <v>30.940579419491073</v>
      </c>
      <c r="W16" s="57">
        <f t="shared" si="3"/>
        <v>30.940579419491073</v>
      </c>
      <c r="X16" s="57">
        <f t="shared" si="3"/>
        <v>30.940579419491073</v>
      </c>
      <c r="Y16" s="57">
        <f t="shared" si="3"/>
        <v>30.940579419491073</v>
      </c>
    </row>
    <row r="19" spans="9:25" x14ac:dyDescent="0.35">
      <c r="I19" s="57" t="str">
        <f>Sonstiges!A25&amp;": "&amp;I20</f>
        <v>Zweitstimmenanteile Bundestagswahl 2025: SPD</v>
      </c>
    </row>
    <row r="20" spans="9:25" x14ac:dyDescent="0.35">
      <c r="I20" s="57" t="str">
        <f>Sonstiges!A27</f>
        <v>SPD</v>
      </c>
      <c r="J20" s="57">
        <f>Sonstiges!B27</f>
        <v>14.812382158367013</v>
      </c>
      <c r="K20" s="57">
        <f>Sonstiges!C27</f>
        <v>12.405188975776554</v>
      </c>
      <c r="L20" s="57">
        <f>Sonstiges!D27</f>
        <v>8.4505902150241372</v>
      </c>
      <c r="M20" s="57">
        <f>Sonstiges!E27</f>
        <v>10.957124879145235</v>
      </c>
      <c r="N20" s="57">
        <f>Sonstiges!F27</f>
        <v>8.7538514983083608</v>
      </c>
    </row>
    <row r="21" spans="9:25" x14ac:dyDescent="0.35">
      <c r="O21" s="57">
        <f>Sonstiges!G27</f>
        <v>15.141164576336999</v>
      </c>
    </row>
    <row r="22" spans="9:25" x14ac:dyDescent="0.35">
      <c r="P22" s="57">
        <f>Sonstiges!L27</f>
        <v>14.153988709917703</v>
      </c>
      <c r="Q22" s="57">
        <f>Sonstiges!M27</f>
        <v>11.548780276701589</v>
      </c>
      <c r="R22" s="57">
        <f>Sonstiges!N27</f>
        <v>23.145042727189193</v>
      </c>
      <c r="S22" s="57">
        <f>Sonstiges!O27</f>
        <v>22.736749488341847</v>
      </c>
      <c r="T22" s="57">
        <f>Sonstiges!P27</f>
        <v>18.361923507205304</v>
      </c>
      <c r="U22" s="57">
        <f>Sonstiges!Q27</f>
        <v>22.999914661749482</v>
      </c>
      <c r="V22" s="57">
        <f>Sonstiges!R27</f>
        <v>20.030468926198356</v>
      </c>
      <c r="W22" s="57">
        <f>Sonstiges!S27</f>
        <v>18.639736895322915</v>
      </c>
      <c r="X22" s="57">
        <f>Sonstiges!T27</f>
        <v>21.866094847121087</v>
      </c>
      <c r="Y22" s="57">
        <f>Sonstiges!U27</f>
        <v>18.752396935114536</v>
      </c>
    </row>
    <row r="23" spans="9:25" x14ac:dyDescent="0.35">
      <c r="J23" s="57">
        <f>Sonstiges!H27</f>
        <v>11.630119175234034</v>
      </c>
      <c r="K23" s="57">
        <f>J23</f>
        <v>11.630119175234034</v>
      </c>
      <c r="L23" s="57">
        <f t="shared" ref="L23:O23" si="4">K23</f>
        <v>11.630119175234034</v>
      </c>
      <c r="M23" s="57">
        <f t="shared" si="4"/>
        <v>11.630119175234034</v>
      </c>
      <c r="N23" s="57">
        <f t="shared" si="4"/>
        <v>11.630119175234034</v>
      </c>
      <c r="O23" s="57">
        <f t="shared" si="4"/>
        <v>11.630119175234034</v>
      </c>
    </row>
    <row r="24" spans="9:25" x14ac:dyDescent="0.35">
      <c r="P24" s="57">
        <f>Sonstiges!K27</f>
        <v>17.596972466400896</v>
      </c>
      <c r="Q24" s="57">
        <f t="shared" ref="Q24:Y24" si="5">P24</f>
        <v>17.596972466400896</v>
      </c>
      <c r="R24" s="57">
        <f t="shared" si="5"/>
        <v>17.596972466400896</v>
      </c>
      <c r="S24" s="57">
        <f t="shared" si="5"/>
        <v>17.596972466400896</v>
      </c>
      <c r="T24" s="57">
        <f t="shared" si="5"/>
        <v>17.596972466400896</v>
      </c>
      <c r="U24" s="57">
        <f t="shared" si="5"/>
        <v>17.596972466400896</v>
      </c>
      <c r="V24" s="57">
        <f t="shared" si="5"/>
        <v>17.596972466400896</v>
      </c>
      <c r="W24" s="57">
        <f t="shared" si="5"/>
        <v>17.596972466400896</v>
      </c>
      <c r="X24" s="57">
        <f t="shared" si="5"/>
        <v>17.596972466400896</v>
      </c>
      <c r="Y24" s="57">
        <f t="shared" si="5"/>
        <v>17.596972466400896</v>
      </c>
    </row>
    <row r="27" spans="9:25" x14ac:dyDescent="0.35">
      <c r="I27" s="57" t="str">
        <f>Sonstiges!A25&amp;": "&amp;I28</f>
        <v>Zweitstimmenanteile Bundestagswahl 2025: GRÜNE</v>
      </c>
    </row>
    <row r="28" spans="9:25" x14ac:dyDescent="0.35">
      <c r="I28" s="57" t="str">
        <f>Sonstiges!A28</f>
        <v>GRÜNE</v>
      </c>
      <c r="J28" s="57">
        <f>Sonstiges!B28</f>
        <v>6.5923325996243634</v>
      </c>
      <c r="K28" s="57">
        <f>Sonstiges!C28</f>
        <v>5.3580835884148907</v>
      </c>
      <c r="L28" s="57">
        <f>Sonstiges!D28</f>
        <v>6.5096054907198555</v>
      </c>
      <c r="M28" s="57">
        <f>Sonstiges!E28</f>
        <v>4.417470682671464</v>
      </c>
      <c r="N28" s="57">
        <f>Sonstiges!F28</f>
        <v>4.2364215804736585</v>
      </c>
    </row>
    <row r="29" spans="9:25" x14ac:dyDescent="0.35">
      <c r="O29" s="57">
        <f>Sonstiges!G28</f>
        <v>16.826337384388978</v>
      </c>
    </row>
    <row r="30" spans="9:25" x14ac:dyDescent="0.35">
      <c r="P30" s="57">
        <f>Sonstiges!L28</f>
        <v>13.633673585409003</v>
      </c>
      <c r="Q30" s="57">
        <f>Sonstiges!M28</f>
        <v>12.00989105191711</v>
      </c>
      <c r="R30" s="57">
        <f>Sonstiges!N28</f>
        <v>15.586235413029495</v>
      </c>
      <c r="S30" s="57">
        <f>Sonstiges!O28</f>
        <v>19.291233909068303</v>
      </c>
      <c r="T30" s="57">
        <f>Sonstiges!P28</f>
        <v>12.609073752092389</v>
      </c>
      <c r="U30" s="57">
        <f>Sonstiges!Q28</f>
        <v>11.501622224313586</v>
      </c>
      <c r="V30" s="57">
        <f>Sonstiges!R28</f>
        <v>12.358772936008606</v>
      </c>
      <c r="W30" s="57">
        <f>Sonstiges!S28</f>
        <v>10.34778222963811</v>
      </c>
      <c r="X30" s="57">
        <f>Sonstiges!T28</f>
        <v>7.2318386988659764</v>
      </c>
      <c r="Y30" s="57">
        <f>Sonstiges!U28</f>
        <v>14.889481676910435</v>
      </c>
    </row>
    <row r="31" spans="9:25" x14ac:dyDescent="0.35">
      <c r="J31" s="57">
        <f>Sonstiges!H28</f>
        <v>7.8564296733316459</v>
      </c>
      <c r="K31" s="57">
        <f>J31</f>
        <v>7.8564296733316459</v>
      </c>
      <c r="L31" s="57">
        <f t="shared" ref="L31:O31" si="6">K31</f>
        <v>7.8564296733316459</v>
      </c>
      <c r="M31" s="57">
        <f t="shared" si="6"/>
        <v>7.8564296733316459</v>
      </c>
      <c r="N31" s="57">
        <f t="shared" si="6"/>
        <v>7.8564296733316459</v>
      </c>
      <c r="O31" s="57">
        <f t="shared" si="6"/>
        <v>7.8564296733316459</v>
      </c>
    </row>
    <row r="32" spans="9:25" x14ac:dyDescent="0.35">
      <c r="P32" s="57">
        <f>Sonstiges!K28</f>
        <v>12.534033019535171</v>
      </c>
      <c r="Q32" s="57">
        <f t="shared" ref="Q32:Y32" si="7">P32</f>
        <v>12.534033019535171</v>
      </c>
      <c r="R32" s="57">
        <f t="shared" si="7"/>
        <v>12.534033019535171</v>
      </c>
      <c r="S32" s="57">
        <f t="shared" si="7"/>
        <v>12.534033019535171</v>
      </c>
      <c r="T32" s="57">
        <f t="shared" si="7"/>
        <v>12.534033019535171</v>
      </c>
      <c r="U32" s="57">
        <f t="shared" si="7"/>
        <v>12.534033019535171</v>
      </c>
      <c r="V32" s="57">
        <f t="shared" si="7"/>
        <v>12.534033019535171</v>
      </c>
      <c r="W32" s="57">
        <f t="shared" si="7"/>
        <v>12.534033019535171</v>
      </c>
      <c r="X32" s="57">
        <f t="shared" si="7"/>
        <v>12.534033019535171</v>
      </c>
      <c r="Y32" s="57">
        <f t="shared" si="7"/>
        <v>12.534033019535171</v>
      </c>
    </row>
    <row r="35" spans="9:25" x14ac:dyDescent="0.35">
      <c r="I35" s="57" t="str">
        <f>Sonstiges!A25&amp;": "&amp;I36</f>
        <v>Zweitstimmenanteile Bundestagswahl 2025: FDP</v>
      </c>
    </row>
    <row r="36" spans="9:25" x14ac:dyDescent="0.35">
      <c r="I36" s="57" t="str">
        <f>Sonstiges!A29</f>
        <v>FDP</v>
      </c>
      <c r="J36" s="57">
        <f>Sonstiges!B29</f>
        <v>3.2456605748182827</v>
      </c>
      <c r="K36" s="57">
        <f>Sonstiges!C29</f>
        <v>3.1998292275484168</v>
      </c>
      <c r="L36" s="57">
        <f>Sonstiges!D29</f>
        <v>3.2470777234496637</v>
      </c>
      <c r="M36" s="57">
        <f>Sonstiges!E29</f>
        <v>3.0845351512581982</v>
      </c>
      <c r="N36" s="57">
        <f>Sonstiges!F29</f>
        <v>2.816275978733688</v>
      </c>
    </row>
    <row r="37" spans="9:25" x14ac:dyDescent="0.35">
      <c r="I37" s="59"/>
      <c r="O37" s="57">
        <f>Sonstiges!G29</f>
        <v>3.7996792052250461</v>
      </c>
    </row>
    <row r="38" spans="9:25" x14ac:dyDescent="0.35">
      <c r="P38" s="57">
        <f>Sonstiges!L29</f>
        <v>5.6305372064684107</v>
      </c>
      <c r="Q38" s="57">
        <f>Sonstiges!M29</f>
        <v>4.1803153867246765</v>
      </c>
      <c r="R38" s="57">
        <f>Sonstiges!N29</f>
        <v>3.5304488652026094</v>
      </c>
      <c r="S38" s="57">
        <f>Sonstiges!O29</f>
        <v>4.5059390600791875</v>
      </c>
      <c r="T38" s="57">
        <f>Sonstiges!P29</f>
        <v>5.049745394508653</v>
      </c>
      <c r="U38" s="57">
        <f>Sonstiges!Q29</f>
        <v>4.0907129651931591</v>
      </c>
      <c r="V38" s="57">
        <f>Sonstiges!R29</f>
        <v>4.3933128725133077</v>
      </c>
      <c r="W38" s="57">
        <f>Sonstiges!S29</f>
        <v>4.5943010637466477</v>
      </c>
      <c r="X38" s="57">
        <f>Sonstiges!T29</f>
        <v>4.2894803100764847</v>
      </c>
      <c r="Y38" s="57">
        <f>Sonstiges!U29</f>
        <v>4.6886577429315341</v>
      </c>
    </row>
    <row r="39" spans="9:25" x14ac:dyDescent="0.35">
      <c r="J39" s="57">
        <f>Sonstiges!H29</f>
        <v>3.2713336746133748</v>
      </c>
      <c r="K39" s="59">
        <f>J39</f>
        <v>3.2713336746133748</v>
      </c>
      <c r="L39" s="57">
        <f>K39</f>
        <v>3.2713336746133748</v>
      </c>
      <c r="M39" s="57">
        <f>L39</f>
        <v>3.2713336746133748</v>
      </c>
      <c r="N39" s="57">
        <f>M39</f>
        <v>3.2713336746133748</v>
      </c>
      <c r="O39" s="57">
        <f>N39</f>
        <v>3.2713336746133748</v>
      </c>
    </row>
    <row r="40" spans="9:25" x14ac:dyDescent="0.35">
      <c r="P40" s="57">
        <f>Sonstiges!K29</f>
        <v>4.589302527683321</v>
      </c>
      <c r="Q40" s="57">
        <f t="shared" ref="Q40:Y40" si="8">P40</f>
        <v>4.589302527683321</v>
      </c>
      <c r="R40" s="57">
        <f t="shared" si="8"/>
        <v>4.589302527683321</v>
      </c>
      <c r="S40" s="57">
        <f t="shared" si="8"/>
        <v>4.589302527683321</v>
      </c>
      <c r="T40" s="57">
        <f t="shared" si="8"/>
        <v>4.589302527683321</v>
      </c>
      <c r="U40" s="57">
        <f t="shared" si="8"/>
        <v>4.589302527683321</v>
      </c>
      <c r="V40" s="57">
        <f t="shared" si="8"/>
        <v>4.589302527683321</v>
      </c>
      <c r="W40" s="57">
        <f t="shared" si="8"/>
        <v>4.589302527683321</v>
      </c>
      <c r="X40" s="57">
        <f t="shared" si="8"/>
        <v>4.589302527683321</v>
      </c>
      <c r="Y40" s="57">
        <f t="shared" si="8"/>
        <v>4.589302527683321</v>
      </c>
    </row>
    <row r="45" spans="9:25" x14ac:dyDescent="0.35">
      <c r="I45" s="57" t="str">
        <f>Sonstiges!A25&amp;": "&amp;I46</f>
        <v>Zweitstimmenanteile Bundestagswahl 2025: AfD</v>
      </c>
    </row>
    <row r="46" spans="9:25" x14ac:dyDescent="0.35">
      <c r="I46" s="57" t="str">
        <f>Sonstiges!A30</f>
        <v>AfD</v>
      </c>
      <c r="J46" s="57">
        <f>Sonstiges!B30</f>
        <v>32.493331665996898</v>
      </c>
      <c r="K46" s="57">
        <f>Sonstiges!C30</f>
        <v>34.992783297200859</v>
      </c>
      <c r="L46" s="57">
        <f>Sonstiges!D30</f>
        <v>37.298079213191926</v>
      </c>
      <c r="M46" s="57">
        <f>Sonstiges!E30</f>
        <v>37.096524542209998</v>
      </c>
      <c r="N46" s="57">
        <f>Sonstiges!F30</f>
        <v>38.554781899468345</v>
      </c>
    </row>
    <row r="47" spans="9:25" x14ac:dyDescent="0.35">
      <c r="O47" s="57">
        <f>Sonstiges!G30</f>
        <v>15.233904735134004</v>
      </c>
    </row>
    <row r="48" spans="9:25" x14ac:dyDescent="0.35">
      <c r="P48" s="57">
        <f>Sonstiges!L30</f>
        <v>19.786305444505654</v>
      </c>
      <c r="Q48" s="57">
        <f>Sonstiges!M30</f>
        <v>19.013054853868276</v>
      </c>
      <c r="R48" s="57">
        <f>Sonstiges!N30</f>
        <v>15.073968574841496</v>
      </c>
      <c r="S48" s="57">
        <f>Sonstiges!O30</f>
        <v>10.865132648572139</v>
      </c>
      <c r="T48" s="57">
        <f>Sonstiges!P30</f>
        <v>17.78295223961792</v>
      </c>
      <c r="U48" s="57">
        <f>Sonstiges!Q30</f>
        <v>17.836093135135911</v>
      </c>
      <c r="V48" s="57">
        <f>Sonstiges!R30</f>
        <v>16.818890962246918</v>
      </c>
      <c r="W48" s="57">
        <f>Sonstiges!S30</f>
        <v>20.089568063913426</v>
      </c>
      <c r="X48" s="57">
        <f>Sonstiges!T30</f>
        <v>21.558953049991413</v>
      </c>
      <c r="Y48" s="57">
        <f>Sonstiges!U30</f>
        <v>16.285329028380243</v>
      </c>
    </row>
    <row r="49" spans="9:25" x14ac:dyDescent="0.35">
      <c r="J49" s="57">
        <f>Sonstiges!H30</f>
        <v>32.029666589976799</v>
      </c>
      <c r="K49" s="60">
        <f>J49</f>
        <v>32.029666589976799</v>
      </c>
      <c r="L49" s="57">
        <f t="shared" ref="L49:Q50" si="9">K49</f>
        <v>32.029666589976799</v>
      </c>
      <c r="M49" s="57">
        <f t="shared" si="9"/>
        <v>32.029666589976799</v>
      </c>
      <c r="N49" s="57">
        <f t="shared" si="9"/>
        <v>32.029666589976799</v>
      </c>
      <c r="O49" s="57">
        <f t="shared" si="9"/>
        <v>32.029666589976799</v>
      </c>
    </row>
    <row r="50" spans="9:25" x14ac:dyDescent="0.35">
      <c r="P50" s="57">
        <f>Sonstiges!K30</f>
        <v>18.025273064401144</v>
      </c>
      <c r="Q50" s="57">
        <f t="shared" si="9"/>
        <v>18.025273064401144</v>
      </c>
      <c r="R50" s="57">
        <f t="shared" ref="R50:Y50" si="10">Q50</f>
        <v>18.025273064401144</v>
      </c>
      <c r="S50" s="57">
        <f t="shared" si="10"/>
        <v>18.025273064401144</v>
      </c>
      <c r="T50" s="57">
        <f t="shared" si="10"/>
        <v>18.025273064401144</v>
      </c>
      <c r="U50" s="57">
        <f t="shared" si="10"/>
        <v>18.025273064401144</v>
      </c>
      <c r="V50" s="57">
        <f t="shared" si="10"/>
        <v>18.025273064401144</v>
      </c>
      <c r="W50" s="57">
        <f t="shared" si="10"/>
        <v>18.025273064401144</v>
      </c>
      <c r="X50" s="57">
        <f t="shared" si="10"/>
        <v>18.025273064401144</v>
      </c>
      <c r="Y50" s="57">
        <f t="shared" si="10"/>
        <v>18.025273064401144</v>
      </c>
    </row>
    <row r="52" spans="9:25" x14ac:dyDescent="0.35">
      <c r="I52" s="57" t="str">
        <f>Sonstiges!A25&amp;": "&amp;I53</f>
        <v>Zweitstimmenanteile Bundestagswahl 2025: BSW</v>
      </c>
    </row>
    <row r="53" spans="9:25" x14ac:dyDescent="0.35">
      <c r="I53" s="57" t="str">
        <f>Sonstiges!A31</f>
        <v>BSW</v>
      </c>
      <c r="J53" s="57">
        <f>Sonstiges!B31</f>
        <v>10.708488482630765</v>
      </c>
      <c r="K53" s="57">
        <f>Sonstiges!C31</f>
        <v>10.562824482346006</v>
      </c>
      <c r="L53" s="57">
        <f>Sonstiges!D31</f>
        <v>9.0387426388519181</v>
      </c>
      <c r="M53" s="57">
        <f>Sonstiges!E31</f>
        <v>11.246951992337079</v>
      </c>
      <c r="N53" s="57">
        <f>Sonstiges!F31</f>
        <v>9.4218221362977275</v>
      </c>
    </row>
    <row r="54" spans="9:25" x14ac:dyDescent="0.35">
      <c r="O54" s="57">
        <f>Sonstiges!G31</f>
        <v>6.6503619071849513</v>
      </c>
    </row>
    <row r="55" spans="9:25" x14ac:dyDescent="0.35">
      <c r="P55" s="57">
        <f>Sonstiges!L31</f>
        <v>4.0979382985632435</v>
      </c>
      <c r="Q55" s="57">
        <f>Sonstiges!M31</f>
        <v>3.0922770969689868</v>
      </c>
      <c r="R55" s="57">
        <f>Sonstiges!N31</f>
        <v>4.3399108701644771</v>
      </c>
      <c r="S55" s="57">
        <f>Sonstiges!O31</f>
        <v>4.0090090090090094</v>
      </c>
      <c r="T55" s="57">
        <f>Sonstiges!P31</f>
        <v>4.4306158844559675</v>
      </c>
      <c r="U55" s="57">
        <f>Sonstiges!Q31</f>
        <v>3.7759384416118884</v>
      </c>
      <c r="V55" s="57">
        <f>Sonstiges!R31</f>
        <v>4.1127255267698475</v>
      </c>
      <c r="W55" s="57">
        <f>Sonstiges!S31</f>
        <v>4.2339984804770303</v>
      </c>
      <c r="X55" s="57">
        <f>Sonstiges!T31</f>
        <v>6.1696816697041799</v>
      </c>
      <c r="Y55" s="57">
        <f>Sonstiges!U31</f>
        <v>3.4455759426171739</v>
      </c>
    </row>
    <row r="56" spans="9:25" x14ac:dyDescent="0.35">
      <c r="J56" s="57">
        <f>Sonstiges!H31</f>
        <v>9.3546334857451292</v>
      </c>
      <c r="K56" s="57">
        <f t="shared" ref="K56:Q57" si="11">J56</f>
        <v>9.3546334857451292</v>
      </c>
      <c r="L56" s="57">
        <f t="shared" si="11"/>
        <v>9.3546334857451292</v>
      </c>
      <c r="M56" s="57">
        <f t="shared" si="11"/>
        <v>9.3546334857451292</v>
      </c>
      <c r="N56" s="57">
        <f t="shared" si="11"/>
        <v>9.3546334857451292</v>
      </c>
      <c r="O56" s="57">
        <f t="shared" si="11"/>
        <v>9.3546334857451292</v>
      </c>
    </row>
    <row r="57" spans="9:25" x14ac:dyDescent="0.35">
      <c r="P57" s="57">
        <f>Sonstiges!K31</f>
        <v>3.8984387009169126</v>
      </c>
      <c r="Q57" s="57">
        <f t="shared" si="11"/>
        <v>3.8984387009169126</v>
      </c>
      <c r="R57" s="57">
        <f t="shared" ref="R57:Y57" si="12">Q57</f>
        <v>3.8984387009169126</v>
      </c>
      <c r="S57" s="57">
        <f t="shared" si="12"/>
        <v>3.8984387009169126</v>
      </c>
      <c r="T57" s="57">
        <f t="shared" si="12"/>
        <v>3.8984387009169126</v>
      </c>
      <c r="U57" s="57">
        <f t="shared" si="12"/>
        <v>3.8984387009169126</v>
      </c>
      <c r="V57" s="57">
        <f t="shared" si="12"/>
        <v>3.8984387009169126</v>
      </c>
      <c r="W57" s="57">
        <f t="shared" si="12"/>
        <v>3.8984387009169126</v>
      </c>
      <c r="X57" s="57">
        <f t="shared" si="12"/>
        <v>3.8984387009169126</v>
      </c>
      <c r="Y57" s="57">
        <f t="shared" si="12"/>
        <v>3.8984387009169126</v>
      </c>
    </row>
    <row r="59" spans="9:25" x14ac:dyDescent="0.35">
      <c r="I59" s="57" t="str">
        <f>Sonstiges!A25&amp;": "&amp;I60</f>
        <v>Zweitstimmenanteile Bundestagswahl 2025: LINKE</v>
      </c>
    </row>
    <row r="60" spans="9:25" x14ac:dyDescent="0.35">
      <c r="I60" s="57" t="str">
        <f>Sonstiges!A32</f>
        <v>LINKE</v>
      </c>
      <c r="J60" s="57">
        <f>Sonstiges!B32</f>
        <v>10.697501059284736</v>
      </c>
      <c r="K60" s="57">
        <f>Sonstiges!C32</f>
        <v>12.049935274890771</v>
      </c>
      <c r="L60" s="57">
        <f>Sonstiges!D32</f>
        <v>11.303905864478599</v>
      </c>
      <c r="M60" s="57">
        <f>Sonstiges!E32</f>
        <v>10.753139232915268</v>
      </c>
      <c r="N60" s="57">
        <f>Sonstiges!F32</f>
        <v>15.155872402126629</v>
      </c>
    </row>
    <row r="61" spans="9:25" x14ac:dyDescent="0.35">
      <c r="O61" s="57">
        <f>Sonstiges!G32</f>
        <v>19.86229522660042</v>
      </c>
    </row>
    <row r="62" spans="9:25" x14ac:dyDescent="0.35">
      <c r="P62" s="57">
        <f>Sonstiges!L32</f>
        <v>6.7635296893006904</v>
      </c>
      <c r="Q62" s="57">
        <f>Sonstiges!M32</f>
        <v>5.7317097952422298</v>
      </c>
      <c r="R62" s="57">
        <f>Sonstiges!N32</f>
        <v>14.776773408067628</v>
      </c>
      <c r="S62" s="57">
        <f>Sonstiges!O32</f>
        <v>14.452191044547732</v>
      </c>
      <c r="T62" s="57">
        <f>Sonstiges!P32</f>
        <v>8.6867472773102588</v>
      </c>
      <c r="U62" s="57">
        <f>Sonstiges!Q32</f>
        <v>8.0855799093021883</v>
      </c>
      <c r="V62" s="57">
        <f>Sonstiges!R32</f>
        <v>8.3328124076702803</v>
      </c>
      <c r="W62" s="57">
        <f>Sonstiges!S32</f>
        <v>6.5206952421850515</v>
      </c>
      <c r="X62" s="57">
        <f>Sonstiges!T32</f>
        <v>7.3500599443409715</v>
      </c>
      <c r="Y62" s="57">
        <f>Sonstiges!U32</f>
        <v>7.7887026896205063</v>
      </c>
    </row>
    <row r="63" spans="9:25" x14ac:dyDescent="0.35">
      <c r="J63" s="57">
        <f>Sonstiges!H32</f>
        <v>13.416955742774487</v>
      </c>
      <c r="K63" s="57">
        <f t="shared" ref="K63:O63" si="13">J63</f>
        <v>13.416955742774487</v>
      </c>
      <c r="L63" s="57">
        <f t="shared" si="13"/>
        <v>13.416955742774487</v>
      </c>
      <c r="M63" s="57">
        <f t="shared" si="13"/>
        <v>13.416955742774487</v>
      </c>
      <c r="N63" s="57">
        <f t="shared" si="13"/>
        <v>13.416955742774487</v>
      </c>
      <c r="O63" s="57">
        <f t="shared" si="13"/>
        <v>13.416955742774487</v>
      </c>
    </row>
    <row r="64" spans="9:25" x14ac:dyDescent="0.35">
      <c r="P64" s="57">
        <f>Sonstiges!K32</f>
        <v>7.6257430907964103</v>
      </c>
      <c r="Q64" s="57">
        <f t="shared" ref="Q64:Y64" si="14">P64</f>
        <v>7.6257430907964103</v>
      </c>
      <c r="R64" s="57">
        <f t="shared" si="14"/>
        <v>7.6257430907964103</v>
      </c>
      <c r="S64" s="57">
        <f t="shared" si="14"/>
        <v>7.6257430907964103</v>
      </c>
      <c r="T64" s="57">
        <f t="shared" si="14"/>
        <v>7.6257430907964103</v>
      </c>
      <c r="U64" s="57">
        <f t="shared" si="14"/>
        <v>7.6257430907964103</v>
      </c>
      <c r="V64" s="57">
        <f t="shared" si="14"/>
        <v>7.6257430907964103</v>
      </c>
      <c r="W64" s="57">
        <f t="shared" si="14"/>
        <v>7.6257430907964103</v>
      </c>
      <c r="X64" s="57">
        <f t="shared" si="14"/>
        <v>7.6257430907964103</v>
      </c>
      <c r="Y64" s="57">
        <f t="shared" si="14"/>
        <v>7.6257430907964103</v>
      </c>
    </row>
    <row r="67" spans="9:25" x14ac:dyDescent="0.35">
      <c r="I67" s="57" t="str">
        <f>Staat!A60&amp;", "&amp;I68</f>
        <v>Öffentliche Investitionen in % des BIP (Investitionsquote), 2024, Länder/Gemeinden</v>
      </c>
    </row>
    <row r="68" spans="9:25" x14ac:dyDescent="0.35">
      <c r="I68" s="57" t="str">
        <f>Staat!A61</f>
        <v>Länder/Gemeinden</v>
      </c>
      <c r="J68" s="57">
        <f>Staat!B61</f>
        <v>3.5174541429278472</v>
      </c>
      <c r="K68" s="57">
        <f>Staat!C61</f>
        <v>4.4223784247362472</v>
      </c>
      <c r="L68" s="57">
        <f>Staat!D61</f>
        <v>3.5889193293688018</v>
      </c>
      <c r="M68" s="57">
        <f>Staat!E61</f>
        <v>3.2725062527054196</v>
      </c>
      <c r="N68" s="57">
        <f>Staat!F61</f>
        <v>3.1225419243087438</v>
      </c>
    </row>
    <row r="69" spans="9:25" x14ac:dyDescent="0.35">
      <c r="O69" s="57">
        <f>Staat!G61</f>
        <v>3.7875929465915905</v>
      </c>
    </row>
    <row r="70" spans="9:25" x14ac:dyDescent="0.35">
      <c r="P70" s="57">
        <f>Staat!L61</f>
        <v>2.5037410607529589</v>
      </c>
      <c r="Q70" s="57">
        <f>Staat!M61</f>
        <v>2.9217973857141715</v>
      </c>
      <c r="R70" s="57">
        <f>Staat!N61</f>
        <v>4.8745471700522707</v>
      </c>
      <c r="S70" s="57">
        <f>Staat!O61</f>
        <v>2.93072733897603</v>
      </c>
      <c r="T70" s="57">
        <f>Staat!P61</f>
        <v>2.8212461690876887</v>
      </c>
      <c r="U70" s="57">
        <f>Staat!Q61</f>
        <v>2.3428944919827965</v>
      </c>
      <c r="V70" s="57">
        <f>Staat!R61</f>
        <v>2.2692455207246307</v>
      </c>
      <c r="W70" s="57">
        <f>Staat!S61</f>
        <v>1.9693347349117998</v>
      </c>
      <c r="X70" s="57">
        <f>Staat!T61</f>
        <v>3.4305488944618157</v>
      </c>
      <c r="Y70" s="57">
        <f>Staat!U61</f>
        <v>3.0169286233901285</v>
      </c>
    </row>
    <row r="71" spans="9:25" x14ac:dyDescent="0.35">
      <c r="J71" s="57">
        <f>Staat!H61</f>
        <v>3.6228770616695751</v>
      </c>
      <c r="K71" s="57">
        <f t="shared" ref="K71:O71" si="15">J71</f>
        <v>3.6228770616695751</v>
      </c>
      <c r="L71" s="57">
        <f t="shared" si="15"/>
        <v>3.6228770616695751</v>
      </c>
      <c r="M71" s="57">
        <f t="shared" si="15"/>
        <v>3.6228770616695751</v>
      </c>
      <c r="N71" s="57">
        <f t="shared" si="15"/>
        <v>3.6228770616695751</v>
      </c>
      <c r="O71" s="57">
        <f t="shared" si="15"/>
        <v>3.6228770616695751</v>
      </c>
    </row>
    <row r="72" spans="9:25" x14ac:dyDescent="0.35">
      <c r="P72" s="57">
        <f>Staat!K61</f>
        <v>2.601909513225332</v>
      </c>
      <c r="Q72" s="57">
        <f t="shared" ref="Q72:Y72" si="16">P72</f>
        <v>2.601909513225332</v>
      </c>
      <c r="R72" s="57">
        <f t="shared" si="16"/>
        <v>2.601909513225332</v>
      </c>
      <c r="S72" s="57">
        <f t="shared" si="16"/>
        <v>2.601909513225332</v>
      </c>
      <c r="T72" s="57">
        <f t="shared" si="16"/>
        <v>2.601909513225332</v>
      </c>
      <c r="U72" s="57">
        <f t="shared" si="16"/>
        <v>2.601909513225332</v>
      </c>
      <c r="V72" s="57">
        <f t="shared" si="16"/>
        <v>2.601909513225332</v>
      </c>
      <c r="W72" s="57">
        <f t="shared" si="16"/>
        <v>2.601909513225332</v>
      </c>
      <c r="X72" s="57">
        <f t="shared" si="16"/>
        <v>2.601909513225332</v>
      </c>
      <c r="Y72" s="57">
        <f t="shared" si="16"/>
        <v>2.601909513225332</v>
      </c>
    </row>
    <row r="75" spans="9:25" x14ac:dyDescent="0.35">
      <c r="I75" s="57" t="str">
        <f>Staat!A63&amp;", "&amp;I76</f>
        <v>originäre Steuerkraft je Einwohner, Westdeutschland ohne Berlin=100, 2024, Länder/Gemeinden</v>
      </c>
    </row>
    <row r="76" spans="9:25" x14ac:dyDescent="0.35">
      <c r="I76" s="57" t="s">
        <v>539</v>
      </c>
      <c r="J76" s="57">
        <f>Staat!B64</f>
        <v>69.931228356842695</v>
      </c>
      <c r="K76" s="57">
        <f>Staat!C64</f>
        <v>57.517206184718397</v>
      </c>
      <c r="L76" s="57">
        <f>Staat!D64</f>
        <v>60.478769957269229</v>
      </c>
      <c r="M76" s="57">
        <f>Staat!E64</f>
        <v>59.819046242107412</v>
      </c>
      <c r="N76" s="57">
        <f>Staat!F64</f>
        <v>53.502073537025076</v>
      </c>
    </row>
    <row r="77" spans="9:25" x14ac:dyDescent="0.35">
      <c r="O77" s="57">
        <f>Staat!G64</f>
        <v>94.788074253663567</v>
      </c>
    </row>
    <row r="78" spans="9:25" x14ac:dyDescent="0.35">
      <c r="P78" s="57">
        <f>Staat!L64</f>
        <v>107.97069428863399</v>
      </c>
      <c r="Q78" s="57">
        <f>Staat!M64</f>
        <v>117.87842638144319</v>
      </c>
      <c r="R78" s="57">
        <f>Staat!N64</f>
        <v>89.58194599044954</v>
      </c>
      <c r="S78" s="57">
        <f>Staat!O64</f>
        <v>139.88063556377389</v>
      </c>
      <c r="T78" s="57">
        <f>Staat!P64</f>
        <v>113.49059100125476</v>
      </c>
      <c r="U78" s="57">
        <f>Staat!Q64</f>
        <v>83.209334831887773</v>
      </c>
      <c r="V78" s="57">
        <f>Staat!R64</f>
        <v>88.285456665933722</v>
      </c>
      <c r="W78" s="57">
        <f>Staat!S64</f>
        <v>85.635518519946061</v>
      </c>
      <c r="X78" s="57">
        <f>Staat!T64</f>
        <v>66.803266446383859</v>
      </c>
      <c r="Y78" s="57">
        <f>Staat!U64</f>
        <v>86.92492691364879</v>
      </c>
    </row>
    <row r="79" spans="9:25" x14ac:dyDescent="0.35">
      <c r="J79" s="57">
        <f>Staat!H64</f>
        <v>68.516575097439571</v>
      </c>
      <c r="K79" s="57">
        <f t="shared" ref="K79:O79" si="17">J79</f>
        <v>68.516575097439571</v>
      </c>
      <c r="L79" s="57">
        <f t="shared" si="17"/>
        <v>68.516575097439571</v>
      </c>
      <c r="M79" s="57">
        <f t="shared" si="17"/>
        <v>68.516575097439571</v>
      </c>
      <c r="N79" s="57">
        <f t="shared" si="17"/>
        <v>68.516575097439571</v>
      </c>
      <c r="O79" s="57">
        <f t="shared" si="17"/>
        <v>68.516575097439571</v>
      </c>
    </row>
    <row r="80" spans="9:25" x14ac:dyDescent="0.35">
      <c r="P80" s="57">
        <f>Staat!K64</f>
        <v>100</v>
      </c>
      <c r="Q80" s="57">
        <f t="shared" ref="Q80:Y80" si="18">P80</f>
        <v>100</v>
      </c>
      <c r="R80" s="57">
        <f t="shared" si="18"/>
        <v>100</v>
      </c>
      <c r="S80" s="57">
        <f t="shared" si="18"/>
        <v>100</v>
      </c>
      <c r="T80" s="57">
        <f t="shared" si="18"/>
        <v>100</v>
      </c>
      <c r="U80" s="57">
        <f t="shared" si="18"/>
        <v>100</v>
      </c>
      <c r="V80" s="57">
        <f t="shared" si="18"/>
        <v>100</v>
      </c>
      <c r="W80" s="57">
        <f t="shared" si="18"/>
        <v>100</v>
      </c>
      <c r="X80" s="57">
        <f t="shared" si="18"/>
        <v>100</v>
      </c>
      <c r="Y80" s="57">
        <f t="shared" si="18"/>
        <v>100</v>
      </c>
    </row>
    <row r="83" spans="9:25" x14ac:dyDescent="0.35">
      <c r="I83" s="57" t="str">
        <f>Staat!A69&amp;", "&amp;I84</f>
        <v>Öffentliche Verschuldung (Kern- und Extrahaushalte) in % des BIP, Land und Kommunen zusammen, 2023</v>
      </c>
    </row>
    <row r="84" spans="9:25" x14ac:dyDescent="0.35">
      <c r="I84" s="57">
        <f>Staat!A74</f>
        <v>2023</v>
      </c>
      <c r="J84" s="57">
        <f>Staat!B74</f>
        <v>21.410296189625711</v>
      </c>
      <c r="K84" s="57">
        <f>Staat!C74</f>
        <v>15.350482725038777</v>
      </c>
      <c r="L84" s="57">
        <f>Staat!D74</f>
        <v>5.5676823869532441</v>
      </c>
      <c r="M84" s="57">
        <f>Staat!E74</f>
        <v>32.850182206921666</v>
      </c>
      <c r="N84" s="57">
        <f>Staat!F74</f>
        <v>22.350177520581564</v>
      </c>
    </row>
    <row r="85" spans="9:25" x14ac:dyDescent="0.35">
      <c r="O85" s="57">
        <f>Staat!G74</f>
        <v>31.339368024404905</v>
      </c>
    </row>
    <row r="86" spans="9:25" x14ac:dyDescent="0.35">
      <c r="P86" s="57">
        <f>Staat!L74</f>
        <v>8.274285407249657</v>
      </c>
      <c r="Q86" s="57">
        <f>Staat!M74</f>
        <v>4.6214456864218656</v>
      </c>
      <c r="R86" s="57">
        <f>Staat!N74</f>
        <v>58.365320844376079</v>
      </c>
      <c r="S86" s="57">
        <f>Staat!O74</f>
        <v>21.010228487220996</v>
      </c>
      <c r="T86" s="57">
        <f>Staat!P74</f>
        <v>16.222875594838655</v>
      </c>
      <c r="U86" s="57">
        <f>Staat!Q74</f>
        <v>20.416355286890802</v>
      </c>
      <c r="V86" s="57">
        <f>Staat!R74</f>
        <v>27.242688740381766</v>
      </c>
      <c r="W86" s="57">
        <f>Staat!S74</f>
        <v>22.132048507326232</v>
      </c>
      <c r="X86" s="57">
        <f>Staat!T74</f>
        <v>37.203751635286416</v>
      </c>
      <c r="Y86" s="57">
        <f>Staat!U74</f>
        <v>30.301232464049683</v>
      </c>
    </row>
    <row r="87" spans="9:25" x14ac:dyDescent="0.35">
      <c r="J87" s="57">
        <f>Staat!H74</f>
        <v>21.534538904487899</v>
      </c>
      <c r="K87" s="57">
        <f t="shared" ref="K87:O87" si="19">J87</f>
        <v>21.534538904487899</v>
      </c>
      <c r="L87" s="57">
        <f t="shared" si="19"/>
        <v>21.534538904487899</v>
      </c>
      <c r="M87" s="57">
        <f t="shared" si="19"/>
        <v>21.534538904487899</v>
      </c>
      <c r="N87" s="57">
        <f t="shared" si="19"/>
        <v>21.534538904487899</v>
      </c>
      <c r="O87" s="57">
        <f t="shared" si="19"/>
        <v>21.534538904487899</v>
      </c>
    </row>
    <row r="88" spans="9:25" x14ac:dyDescent="0.35">
      <c r="P88" s="57">
        <f>Staat!K74</f>
        <v>17.049069947106009</v>
      </c>
      <c r="Q88" s="57">
        <f t="shared" ref="Q88:Y88" si="20">P88</f>
        <v>17.049069947106009</v>
      </c>
      <c r="R88" s="57">
        <f t="shared" si="20"/>
        <v>17.049069947106009</v>
      </c>
      <c r="S88" s="57">
        <f t="shared" si="20"/>
        <v>17.049069947106009</v>
      </c>
      <c r="T88" s="57">
        <f t="shared" si="20"/>
        <v>17.049069947106009</v>
      </c>
      <c r="U88" s="57">
        <f t="shared" si="20"/>
        <v>17.049069947106009</v>
      </c>
      <c r="V88" s="57">
        <f t="shared" si="20"/>
        <v>17.049069947106009</v>
      </c>
      <c r="W88" s="57">
        <f t="shared" si="20"/>
        <v>17.049069947106009</v>
      </c>
      <c r="X88" s="57">
        <f t="shared" si="20"/>
        <v>17.049069947106009</v>
      </c>
      <c r="Y88" s="57">
        <f t="shared" si="20"/>
        <v>17.049069947106009</v>
      </c>
    </row>
  </sheetData>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57C2-A65C-4C0F-B406-910F0F57A985}">
  <sheetPr codeName="Tabelle28"/>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42.54296875" customWidth="1"/>
    <col min="8" max="8" width="10.81640625" style="4"/>
    <col min="22" max="22" width="13.453125" bestFit="1" customWidth="1"/>
  </cols>
  <sheetData>
    <row r="1" spans="1:27" x14ac:dyDescent="0.35">
      <c r="A1" s="4" t="s">
        <v>900</v>
      </c>
    </row>
    <row r="2" spans="1:27" s="41" customFormat="1" ht="42.65" customHeight="1" x14ac:dyDescent="0.35">
      <c r="A2" s="48"/>
      <c r="B2" s="43" t="str">
        <f>Wirtschaftswachstum!B2</f>
        <v>Brandenburg</v>
      </c>
      <c r="C2" s="43" t="str">
        <f>Wirtschaftswachstum!C2</f>
        <v>Mecklenburg-_x000D_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Baden-_x000D_
Württemberg</v>
      </c>
      <c r="M2" s="43" t="str">
        <f>Wirtschaftswachstum!M2</f>
        <v>Bayern</v>
      </c>
      <c r="N2" s="43" t="str">
        <f>Wirtschaftswachstum!N2</f>
        <v>Bremen</v>
      </c>
      <c r="O2" s="43" t="str">
        <f>Wirtschaftswachstum!O2</f>
        <v>Hamburg</v>
      </c>
      <c r="P2" s="43" t="str">
        <f>Wirtschaftswachstum!P2</f>
        <v>Hessen</v>
      </c>
      <c r="Q2" s="43" t="str">
        <f>Wirtschaftswachstum!Q2</f>
        <v>Nieder-_x000D_
sachsen</v>
      </c>
      <c r="R2" s="43" t="str">
        <f>Wirtschaftswachstum!R2</f>
        <v>Nordrhein-_x000D_
Westfalen</v>
      </c>
      <c r="S2" s="43" t="str">
        <f>Wirtschaftswachstum!S2</f>
        <v>Rheinland-Pfalz</v>
      </c>
      <c r="T2" s="43" t="str">
        <f>Wirtschaftswachstum!T2</f>
        <v>Saarland</v>
      </c>
      <c r="U2" s="43" t="str">
        <f>Wirtschaftswachstum!U2</f>
        <v>Schleswig-_x000D_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29" t="s">
        <v>547</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
        <v>548</v>
      </c>
      <c r="B4" s="3">
        <f>[9]Abb39!AF9</f>
        <v>2.2222222222222223</v>
      </c>
      <c r="C4" s="3">
        <f>[9]Abb39!AG9</f>
        <v>2.375</v>
      </c>
      <c r="D4" s="3">
        <f>[9]Abb39!AH9</f>
        <v>2.3846153846153846</v>
      </c>
      <c r="E4" s="3">
        <f>[9]Abb39!AI9</f>
        <v>2.5</v>
      </c>
      <c r="F4" s="3">
        <f>[9]Abb39!AJ9</f>
        <v>2.2272727272727271</v>
      </c>
      <c r="G4" s="3">
        <f>[9]Abb39!AK9</f>
        <v>3</v>
      </c>
      <c r="H4" s="14">
        <f>[9]Abb39!AL9</f>
        <v>2.3289473684210527</v>
      </c>
      <c r="I4" s="3">
        <f>[9]Abb39!AM9</f>
        <v>2.3199999999999998</v>
      </c>
      <c r="J4" s="3">
        <f>[9]Abb39!AN9</f>
        <v>1.9323076923076921</v>
      </c>
      <c r="K4" s="3">
        <f>[9]Abb39!AO9</f>
        <v>1.9290123456790125</v>
      </c>
      <c r="L4" s="3">
        <f>[9]Abb39!AP9</f>
        <v>1.8636363636363635</v>
      </c>
      <c r="M4" s="3">
        <f>[9]Abb39!AQ9</f>
        <v>1.9270833333333333</v>
      </c>
      <c r="N4" s="3">
        <f>[9]Abb39!AR9</f>
        <v>2</v>
      </c>
      <c r="O4" s="3">
        <f>[9]Abb39!AS9</f>
        <v>2</v>
      </c>
      <c r="P4" s="3">
        <f>[9]Abb39!AT9</f>
        <v>2.0384615384615383</v>
      </c>
      <c r="Q4" s="3">
        <f>[9]Abb39!AU9</f>
        <v>1.8444444444444446</v>
      </c>
      <c r="R4" s="3">
        <f>[9]Abb39!AV9</f>
        <v>1.9622641509433965</v>
      </c>
      <c r="S4" s="3">
        <f>[9]Abb39!AW9</f>
        <v>2.0277777777777777</v>
      </c>
      <c r="T4" s="3">
        <f>[9]Abb39!AX9</f>
        <v>1.833333333333333</v>
      </c>
      <c r="U4" s="3">
        <f>[9]Abb39!AY9</f>
        <v>1.8666666666666667</v>
      </c>
      <c r="V4" s="3">
        <f>[9]Abb39!AZ9</f>
        <v>2.0049999999999999</v>
      </c>
      <c r="X4" s="18" t="str">
        <f t="shared" ref="X4:X10" si="0">HLOOKUP(Y4,$L4:$U102,ROW(L$102)-ROW(X4)+1,0)</f>
        <v>SL</v>
      </c>
      <c r="Y4" s="19">
        <f>MIN(L4:U4)</f>
        <v>1.833333333333333</v>
      </c>
      <c r="Z4" s="18" t="str">
        <f t="shared" ref="Z4:Z10" si="1">HLOOKUP(AA4,$L4:$U102,ROW(N$102)-ROW(Z4)+1,0)</f>
        <v>HE</v>
      </c>
      <c r="AA4" s="19">
        <f>MAX(L4:U4)</f>
        <v>2.0384615384615383</v>
      </c>
    </row>
    <row r="5" spans="1:27" x14ac:dyDescent="0.35">
      <c r="A5" t="s">
        <v>549</v>
      </c>
      <c r="B5" s="22">
        <f>[9]Abb41!AF9</f>
        <v>2.7777777777777777</v>
      </c>
      <c r="C5" s="22">
        <f>[9]Abb41!AG9</f>
        <v>2.875</v>
      </c>
      <c r="D5" s="22">
        <f>[9]Abb41!AH9</f>
        <v>2.8461538461538463</v>
      </c>
      <c r="E5" s="22">
        <f>[9]Abb41!AI9</f>
        <v>3</v>
      </c>
      <c r="F5" s="22">
        <f>[9]Abb41!AJ9</f>
        <v>2.6818181818181817</v>
      </c>
      <c r="G5" s="22">
        <f>[9]Abb41!AK9</f>
        <v>3</v>
      </c>
      <c r="H5" s="28">
        <f>[9]Abb41!AL9</f>
        <v>2.8157894736842106</v>
      </c>
      <c r="I5" s="22">
        <f>[9]Abb41!AM9</f>
        <v>2.8133333333333335</v>
      </c>
      <c r="J5" s="22">
        <f>[9]Abb41!AN9</f>
        <v>1.8615384615384616</v>
      </c>
      <c r="K5" s="22">
        <f>[9]Abb41!AO9</f>
        <v>1.8580246913580247</v>
      </c>
      <c r="L5" s="22">
        <f>[9]Abb41!AP9</f>
        <v>1.3636363636363635</v>
      </c>
      <c r="M5" s="22">
        <f>[9]Abb41!AQ9</f>
        <v>1.4375</v>
      </c>
      <c r="N5" s="22">
        <f>[9]Abb41!AR9</f>
        <v>3</v>
      </c>
      <c r="O5" s="22">
        <f>[9]Abb41!AS9</f>
        <v>1</v>
      </c>
      <c r="P5" s="22">
        <f>[9]Abb41!AT9</f>
        <v>2.0769230769230771</v>
      </c>
      <c r="Q5" s="22">
        <f>[9]Abb41!AU9</f>
        <v>2.2888888888888888</v>
      </c>
      <c r="R5" s="22">
        <f>[9]Abb41!AV9</f>
        <v>2.3018867924528301</v>
      </c>
      <c r="S5" s="22">
        <f>[9]Abb41!AW9</f>
        <v>2.1388888888888888</v>
      </c>
      <c r="T5" s="22">
        <f>[9]Abb41!AX9</f>
        <v>2.8333333333333335</v>
      </c>
      <c r="U5" s="22">
        <f>[9]Abb41!AY9</f>
        <v>1.6</v>
      </c>
      <c r="V5" s="22">
        <f>[9]Abb41!AZ9</f>
        <v>2.04</v>
      </c>
      <c r="X5" s="18" t="str">
        <f t="shared" si="0"/>
        <v>HH</v>
      </c>
      <c r="Y5" s="19">
        <f t="shared" ref="Y5:Y9" si="2">MIN(L5:U5)</f>
        <v>1</v>
      </c>
      <c r="Z5" s="18" t="str">
        <f t="shared" si="1"/>
        <v>HB</v>
      </c>
      <c r="AA5" s="19">
        <f t="shared" ref="AA5:AA9" si="3">MAX(L5:U5)</f>
        <v>3</v>
      </c>
    </row>
    <row r="6" spans="1:27" x14ac:dyDescent="0.35">
      <c r="A6" t="s">
        <v>550</v>
      </c>
      <c r="B6" s="3">
        <f>[9]Abb43!AF9</f>
        <v>2.5</v>
      </c>
      <c r="C6" s="3">
        <f>[9]Abb43!AG9</f>
        <v>3</v>
      </c>
      <c r="D6" s="3">
        <f>[9]Abb43!AH9</f>
        <v>2.6923076923076925</v>
      </c>
      <c r="E6" s="3">
        <f>[9]Abb43!AI9</f>
        <v>2.9285714285714284</v>
      </c>
      <c r="F6" s="3">
        <f>[9]Abb43!AJ9</f>
        <v>2.6818181818181817</v>
      </c>
      <c r="G6" s="3">
        <f>[9]Abb43!AK9</f>
        <v>3</v>
      </c>
      <c r="H6" s="14">
        <f>[9]Abb43!AL9</f>
        <v>2.7236842105263159</v>
      </c>
      <c r="I6" s="3">
        <f>[9]Abb43!AM9</f>
        <v>2.72</v>
      </c>
      <c r="J6" s="3">
        <f>[9]Abb43!AN9</f>
        <v>1.8492307692307695</v>
      </c>
      <c r="K6" s="3">
        <f>[9]Abb43!AO9</f>
        <v>1.8456790123456792</v>
      </c>
      <c r="L6" s="3">
        <f>[9]Abb43!AP9</f>
        <v>1.2954545454545454</v>
      </c>
      <c r="M6" s="3">
        <f>[9]Abb43!AQ9</f>
        <v>1.4895833333333333</v>
      </c>
      <c r="N6" s="3">
        <f>[9]Abb43!AR9</f>
        <v>3</v>
      </c>
      <c r="O6" s="3">
        <f>[9]Abb43!AS9</f>
        <v>1</v>
      </c>
      <c r="P6" s="3">
        <f>[9]Abb43!AT9</f>
        <v>1.8076923076923077</v>
      </c>
      <c r="Q6" s="3">
        <f>[9]Abb43!AU9</f>
        <v>2.2000000000000002</v>
      </c>
      <c r="R6" s="3">
        <f>[9]Abb43!AV9</f>
        <v>2.0943396226415096</v>
      </c>
      <c r="S6" s="3">
        <f>[9]Abb43!AW9</f>
        <v>2.3333333333333335</v>
      </c>
      <c r="T6" s="3">
        <f>[9]Abb43!AX9</f>
        <v>2.6666666666666665</v>
      </c>
      <c r="U6" s="3">
        <f>[9]Abb43!AY9</f>
        <v>2.2666666666666666</v>
      </c>
      <c r="V6" s="3">
        <f>[9]Abb43!AZ9</f>
        <v>2.0125000000000002</v>
      </c>
      <c r="X6" s="18" t="str">
        <f t="shared" si="0"/>
        <v>HH</v>
      </c>
      <c r="Y6" s="19">
        <f t="shared" si="2"/>
        <v>1</v>
      </c>
      <c r="Z6" s="18" t="str">
        <f t="shared" si="1"/>
        <v>HB</v>
      </c>
      <c r="AA6" s="19">
        <f t="shared" si="3"/>
        <v>3</v>
      </c>
    </row>
    <row r="7" spans="1:27" x14ac:dyDescent="0.35">
      <c r="A7" t="s">
        <v>551</v>
      </c>
      <c r="B7" s="3">
        <f>[9]Abb65!AF9</f>
        <v>2.3888888888888888</v>
      </c>
      <c r="C7" s="3">
        <f>[9]Abb65!AG9</f>
        <v>2.375</v>
      </c>
      <c r="D7" s="3">
        <f>[9]Abb65!AH9</f>
        <v>2.5384615384615383</v>
      </c>
      <c r="E7" s="3">
        <f>[9]Abb65!AI9</f>
        <v>2.7142857142857144</v>
      </c>
      <c r="F7" s="3">
        <f>[9]Abb65!AJ9</f>
        <v>2.5454545454545454</v>
      </c>
      <c r="G7" s="3">
        <f>[9]Abb65!AK9</f>
        <v>3</v>
      </c>
      <c r="H7" s="14">
        <f>[9]Abb65!AL9</f>
        <v>2.5263157894736841</v>
      </c>
      <c r="I7" s="3">
        <f>[9]Abb65!AM9</f>
        <v>2.52</v>
      </c>
      <c r="J7" s="3">
        <f>[9]Abb65!AN9</f>
        <v>2.0646153846153847</v>
      </c>
      <c r="K7" s="3">
        <f>[9]Abb65!AO9</f>
        <v>2.0617283950617282</v>
      </c>
      <c r="L7" s="3">
        <f>[9]Abb65!AP9</f>
        <v>2.1363636363636362</v>
      </c>
      <c r="M7" s="3">
        <f>[9]Abb65!AQ9</f>
        <v>2.0208333333333335</v>
      </c>
      <c r="N7" s="3">
        <f>[9]Abb65!AR9</f>
        <v>2</v>
      </c>
      <c r="O7" s="3">
        <f>[9]Abb65!AS9</f>
        <v>2</v>
      </c>
      <c r="P7" s="3">
        <f>[9]Abb65!AT9</f>
        <v>2.2307692307692308</v>
      </c>
      <c r="Q7" s="3">
        <f>[9]Abb65!AU9</f>
        <v>2.1111111111111112</v>
      </c>
      <c r="R7" s="3">
        <f>[9]Abb65!AV9</f>
        <v>1.9811320754716981</v>
      </c>
      <c r="S7" s="3">
        <f>[9]Abb65!AW9</f>
        <v>2.0555555555555554</v>
      </c>
      <c r="T7" s="3">
        <f>[9]Abb65!AX9</f>
        <v>2.1666666666666665</v>
      </c>
      <c r="U7" s="3">
        <f>[9]Abb65!AY9</f>
        <v>1.9333333333333331</v>
      </c>
      <c r="V7" s="3">
        <f>[9]Abb65!AZ9</f>
        <v>2.15</v>
      </c>
      <c r="X7" s="18" t="str">
        <f t="shared" si="0"/>
        <v>SH</v>
      </c>
      <c r="Y7" s="19">
        <f t="shared" si="2"/>
        <v>1.9333333333333331</v>
      </c>
      <c r="Z7" s="18" t="str">
        <f t="shared" si="1"/>
        <v>HE</v>
      </c>
      <c r="AA7" s="19">
        <f t="shared" si="3"/>
        <v>2.2307692307692308</v>
      </c>
    </row>
    <row r="8" spans="1:27" x14ac:dyDescent="0.35">
      <c r="A8" t="s">
        <v>552</v>
      </c>
      <c r="B8" s="3">
        <f>[9]Abb66!AF9</f>
        <v>2.2777777777777777</v>
      </c>
      <c r="C8" s="3">
        <f>[9]Abb66!AG9</f>
        <v>2.875</v>
      </c>
      <c r="D8" s="3">
        <f>[9]Abb66!AH9</f>
        <v>2.4615384615384617</v>
      </c>
      <c r="E8" s="3">
        <f>[9]Abb66!AI9</f>
        <v>2.6428571428571428</v>
      </c>
      <c r="F8" s="3">
        <f>[9]Abb66!AJ9</f>
        <v>2.3636363636363638</v>
      </c>
      <c r="G8" s="3">
        <f>[9]Abb66!AK9</f>
        <v>3</v>
      </c>
      <c r="H8" s="14">
        <f>[9]Abb66!AL9</f>
        <v>2.4736842105263159</v>
      </c>
      <c r="I8" s="3">
        <f>[9]Abb66!AM9</f>
        <v>2.4666666666666668</v>
      </c>
      <c r="J8" s="3">
        <f>[9]Abb66!AN9</f>
        <v>1.9107692307692308</v>
      </c>
      <c r="K8" s="3">
        <f>[9]Abb66!AO9</f>
        <v>1.9074074074074074</v>
      </c>
      <c r="L8" s="3">
        <f>[9]Abb66!AP9</f>
        <v>1.7272727272727273</v>
      </c>
      <c r="M8" s="3">
        <f>[9]Abb66!AQ9</f>
        <v>1.7604166666666665</v>
      </c>
      <c r="N8" s="3">
        <f>[9]Abb66!AR9</f>
        <v>2</v>
      </c>
      <c r="O8" s="3">
        <f>[9]Abb66!AS9</f>
        <v>1</v>
      </c>
      <c r="P8" s="3">
        <f>[9]Abb66!AT9</f>
        <v>1.8076923076923077</v>
      </c>
      <c r="Q8" s="3">
        <f>[9]Abb66!AU9</f>
        <v>2.0666666666666669</v>
      </c>
      <c r="R8" s="3">
        <f>[9]Abb66!AV9</f>
        <v>2.0566037735849059</v>
      </c>
      <c r="S8" s="3">
        <f>[9]Abb66!AW9</f>
        <v>2.1666666666666665</v>
      </c>
      <c r="T8" s="3">
        <f>[9]Abb66!AX9</f>
        <v>2.6666666666666665</v>
      </c>
      <c r="U8" s="3">
        <f>[9]Abb66!AY9</f>
        <v>1.6666666666666667</v>
      </c>
      <c r="V8" s="3">
        <f>[9]Abb66!AZ9</f>
        <v>2.0150000000000001</v>
      </c>
      <c r="X8" s="18" t="str">
        <f t="shared" si="0"/>
        <v>HH</v>
      </c>
      <c r="Y8" s="19">
        <f t="shared" si="2"/>
        <v>1</v>
      </c>
      <c r="Z8" s="18" t="str">
        <f t="shared" si="1"/>
        <v>SL</v>
      </c>
      <c r="AA8" s="19">
        <f t="shared" si="3"/>
        <v>2.6666666666666665</v>
      </c>
    </row>
    <row r="9" spans="1:27" x14ac:dyDescent="0.35">
      <c r="A9" t="s">
        <v>553</v>
      </c>
      <c r="B9" s="3">
        <f>[9]Abb67!AF9</f>
        <v>2.0555555555555554</v>
      </c>
      <c r="C9" s="3">
        <f>[9]Abb67!AG9</f>
        <v>2.375</v>
      </c>
      <c r="D9" s="3">
        <f>[9]Abb67!AH9</f>
        <v>2.1538461538461537</v>
      </c>
      <c r="E9" s="3">
        <f>[9]Abb67!AI9</f>
        <v>2.3571428571428572</v>
      </c>
      <c r="F9" s="3">
        <f>[9]Abb67!AJ9</f>
        <v>2.4090909090909092</v>
      </c>
      <c r="G9" s="3">
        <f>[9]Abb67!AK9</f>
        <v>3</v>
      </c>
      <c r="H9" s="14">
        <f>[9]Abb67!AL9</f>
        <v>2.2763157894736841</v>
      </c>
      <c r="I9" s="3">
        <f>[9]Abb67!AM9</f>
        <v>2.2666666666666666</v>
      </c>
      <c r="J9" s="3">
        <f>[9]Abb67!AN9</f>
        <v>2.0184615384615383</v>
      </c>
      <c r="K9" s="3">
        <f>[9]Abb67!AO9</f>
        <v>2.0154320987654319</v>
      </c>
      <c r="L9" s="3">
        <f>[9]Abb67!AP9</f>
        <v>1.7727272727272727</v>
      </c>
      <c r="M9" s="3">
        <f>[9]Abb67!AQ9</f>
        <v>1.8854166666666667</v>
      </c>
      <c r="N9" s="3">
        <f>[9]Abb67!AR9</f>
        <v>2.5</v>
      </c>
      <c r="O9" s="3">
        <f>[9]Abb67!AS9</f>
        <v>1</v>
      </c>
      <c r="P9" s="3">
        <f>[9]Abb67!AT9</f>
        <v>1.7692307692307689</v>
      </c>
      <c r="Q9" s="3">
        <f>[9]Abb67!AU9</f>
        <v>2.2222222222222223</v>
      </c>
      <c r="R9" s="3">
        <f>[9]Abb67!AV9</f>
        <v>2.2264150943396226</v>
      </c>
      <c r="S9" s="3">
        <f>[9]Abb67!AW9</f>
        <v>2.2222222222222223</v>
      </c>
      <c r="T9" s="3">
        <f>[9]Abb67!AX9</f>
        <v>2.8333333333333335</v>
      </c>
      <c r="U9" s="3">
        <f>[9]Abb67!AY9</f>
        <v>1.7999999999999998</v>
      </c>
      <c r="V9" s="3">
        <f>[9]Abb67!AZ9</f>
        <v>2.0649999999999999</v>
      </c>
      <c r="X9" s="18" t="str">
        <f t="shared" si="0"/>
        <v>HH</v>
      </c>
      <c r="Y9" s="19">
        <f t="shared" si="2"/>
        <v>1</v>
      </c>
      <c r="Z9" s="18" t="str">
        <f t="shared" si="1"/>
        <v>SL</v>
      </c>
      <c r="AA9" s="19">
        <f t="shared" si="3"/>
        <v>2.8333333333333335</v>
      </c>
    </row>
    <row r="10" spans="1:27" x14ac:dyDescent="0.35">
      <c r="A10" t="s">
        <v>554</v>
      </c>
      <c r="B10" s="3">
        <f>SUM(B4:B9)/6</f>
        <v>2.3703703703703707</v>
      </c>
      <c r="C10" s="3">
        <f t="shared" ref="C10:G10" si="4">SUM(C4:C9)/6</f>
        <v>2.6458333333333335</v>
      </c>
      <c r="D10" s="3">
        <f t="shared" si="4"/>
        <v>2.5128205128205128</v>
      </c>
      <c r="E10" s="3">
        <f t="shared" si="4"/>
        <v>2.6904761904761902</v>
      </c>
      <c r="F10" s="3">
        <f t="shared" si="4"/>
        <v>2.4848484848484844</v>
      </c>
      <c r="G10" s="3">
        <f t="shared" si="4"/>
        <v>3</v>
      </c>
      <c r="H10" s="14">
        <f t="shared" ref="H10" si="5">SUM(H4:H9)/6</f>
        <v>2.5241228070175441</v>
      </c>
      <c r="I10" s="3">
        <f t="shared" ref="I10" si="6">SUM(I4:I9)/6</f>
        <v>2.5177777777777774</v>
      </c>
      <c r="J10" s="3">
        <f t="shared" ref="J10" si="7">SUM(J4:J9)/6</f>
        <v>1.9394871794871795</v>
      </c>
      <c r="K10" s="3">
        <f t="shared" ref="K10" si="8">SUM(K4:K9)/6</f>
        <v>1.9362139917695471</v>
      </c>
      <c r="L10" s="3">
        <f t="shared" ref="L10" si="9">SUM(L4:L9)/6</f>
        <v>1.6931818181818181</v>
      </c>
      <c r="M10" s="3">
        <f t="shared" ref="M10" si="10">SUM(M4:M9)/6</f>
        <v>1.7534722222222221</v>
      </c>
      <c r="N10" s="3">
        <f t="shared" ref="N10" si="11">SUM(N4:N9)/6</f>
        <v>2.4166666666666665</v>
      </c>
      <c r="O10" s="3">
        <f t="shared" ref="O10" si="12">SUM(O4:O9)/6</f>
        <v>1.3333333333333333</v>
      </c>
      <c r="P10" s="3">
        <f t="shared" ref="P10" si="13">SUM(P4:P9)/6</f>
        <v>1.9551282051282051</v>
      </c>
      <c r="Q10" s="3">
        <f t="shared" ref="Q10" si="14">SUM(Q4:Q9)/6</f>
        <v>2.1222222222222222</v>
      </c>
      <c r="R10" s="3">
        <f t="shared" ref="R10" si="15">SUM(R4:R9)/6</f>
        <v>2.1037735849056602</v>
      </c>
      <c r="S10" s="3">
        <f t="shared" ref="S10" si="16">SUM(S4:S9)/6</f>
        <v>2.157407407407407</v>
      </c>
      <c r="T10" s="3">
        <f t="shared" ref="T10" si="17">SUM(T4:T9)/6</f>
        <v>2.4999999999999996</v>
      </c>
      <c r="U10" s="3">
        <f t="shared" ref="U10" si="18">SUM(U4:U9)/6</f>
        <v>1.8555555555555554</v>
      </c>
      <c r="V10" s="3">
        <f t="shared" ref="V10" si="19">SUM(V4:V9)/6</f>
        <v>2.0479166666666666</v>
      </c>
      <c r="X10" s="18" t="str">
        <f t="shared" si="0"/>
        <v>HH</v>
      </c>
      <c r="Y10" s="19">
        <f t="shared" ref="Y10" si="20">MIN(L10:U10)</f>
        <v>1.3333333333333333</v>
      </c>
      <c r="Z10" s="18" t="str">
        <f t="shared" si="1"/>
        <v>SL</v>
      </c>
      <c r="AA10" s="19">
        <f t="shared" ref="AA10" si="21">MAX(L10:U10)</f>
        <v>2.4999999999999996</v>
      </c>
    </row>
    <row r="11" spans="1:27" x14ac:dyDescent="0.35">
      <c r="B11" s="14"/>
      <c r="C11" s="14"/>
      <c r="D11" s="14"/>
      <c r="E11" s="14"/>
      <c r="F11" s="14"/>
      <c r="G11" s="14"/>
      <c r="H11" s="14"/>
      <c r="I11" s="14"/>
      <c r="J11" s="14"/>
      <c r="K11" s="14"/>
      <c r="L11" s="14"/>
      <c r="M11" s="14"/>
      <c r="N11" s="14"/>
      <c r="O11" s="14"/>
      <c r="P11" s="14"/>
      <c r="Q11" s="14"/>
      <c r="R11" s="14"/>
      <c r="S11" s="14"/>
      <c r="T11" s="14"/>
      <c r="U11" s="14"/>
      <c r="V11" s="14"/>
    </row>
    <row r="12" spans="1:27" x14ac:dyDescent="0.35">
      <c r="A12" s="4" t="s">
        <v>555</v>
      </c>
    </row>
    <row r="13" spans="1:27" x14ac:dyDescent="0.35">
      <c r="A13" t="s">
        <v>548</v>
      </c>
      <c r="B13" s="3">
        <f>[9]Abb39!AF4</f>
        <v>2.1414760307971554</v>
      </c>
      <c r="C13" s="3">
        <f>[9]Abb39!AG4</f>
        <v>2.4070258686291934</v>
      </c>
      <c r="D13" s="3">
        <f>[9]Abb39!AH4</f>
        <v>2.3432273692390719</v>
      </c>
      <c r="E13" s="3">
        <f>[9]Abb39!AI4</f>
        <v>2.3974022769632661</v>
      </c>
      <c r="F13" s="3">
        <f>[9]Abb39!AJ4</f>
        <v>2.0805377096452728</v>
      </c>
      <c r="G13" s="3">
        <f>[9]Abb39!AK4</f>
        <v>3</v>
      </c>
      <c r="H13" s="14">
        <f>[9]Abb39!AL4</f>
        <v>2.4425683236293758</v>
      </c>
      <c r="I13" s="3">
        <f>[9]Abb39!AM4</f>
        <v>2.2752862902422772</v>
      </c>
      <c r="J13" s="3">
        <f>[9]Abb39!AN4</f>
        <v>1.9223910683471923</v>
      </c>
      <c r="K13" s="3">
        <f>[9]Abb39!AO4</f>
        <v>1.8627028544700603</v>
      </c>
      <c r="L13" s="3">
        <f>[9]Abb39!AP4</f>
        <v>1.8093484936406785</v>
      </c>
      <c r="M13" s="3">
        <f>[9]Abb39!AQ4</f>
        <v>1.7726626791897202</v>
      </c>
      <c r="N13" s="3">
        <f>[9]Abb39!AR4</f>
        <v>2</v>
      </c>
      <c r="O13" s="3">
        <f>[9]Abb39!AS4</f>
        <v>2</v>
      </c>
      <c r="P13" s="3">
        <f>[9]Abb39!AT4</f>
        <v>1.9299324111016054</v>
      </c>
      <c r="Q13" s="3">
        <f>[9]Abb39!AU4</f>
        <v>1.70504636068131</v>
      </c>
      <c r="R13" s="3">
        <f>[9]Abb39!AV4</f>
        <v>1.9539088757808918</v>
      </c>
      <c r="S13" s="3">
        <f>[9]Abb39!AW4</f>
        <v>2.0149430648554936</v>
      </c>
      <c r="T13" s="3">
        <f>[9]Abb39!AX4</f>
        <v>1.9484455322880381</v>
      </c>
      <c r="U13" s="3">
        <f>[9]Abb39!AY4</f>
        <v>1.8400281755584111</v>
      </c>
      <c r="V13" s="3">
        <f>[9]Abb39!AZ4</f>
        <v>1.9749209885053296</v>
      </c>
      <c r="X13" s="18" t="str">
        <f t="shared" ref="X13:X18" si="22">HLOOKUP(Y13,$L13:$U110,ROW(L$102)-ROW(X13)+1,0)</f>
        <v>NI</v>
      </c>
      <c r="Y13" s="19">
        <f t="shared" ref="Y13:Y19" si="23">MIN(L13:U13)</f>
        <v>1.70504636068131</v>
      </c>
      <c r="Z13" s="18" t="str">
        <f t="shared" ref="Z13:Z18" si="24">HLOOKUP(AA13,$L13:$U110,ROW(N$102)-ROW(Z13)+1,0)</f>
        <v>RP</v>
      </c>
      <c r="AA13" s="19">
        <f t="shared" ref="AA13:AA19" si="25">MAX(L13:U13)</f>
        <v>2.0149430648554936</v>
      </c>
    </row>
    <row r="14" spans="1:27" x14ac:dyDescent="0.35">
      <c r="A14" t="s">
        <v>549</v>
      </c>
      <c r="B14" s="22">
        <f>[9]Abb41!AF4</f>
        <v>2.6981539447186642</v>
      </c>
      <c r="C14" s="22">
        <f>[9]Abb41!AG4</f>
        <v>2.9016817800209149</v>
      </c>
      <c r="D14" s="22">
        <f>[9]Abb41!AH4</f>
        <v>2.7099619583676797</v>
      </c>
      <c r="E14" s="22">
        <f>[9]Abb41!AI4</f>
        <v>3</v>
      </c>
      <c r="F14" s="22">
        <f>[9]Abb41!AJ4</f>
        <v>2.6387153771671294</v>
      </c>
      <c r="G14" s="22">
        <f>[9]Abb41!AK4</f>
        <v>3</v>
      </c>
      <c r="H14" s="28">
        <f>[9]Abb41!AL4</f>
        <v>2.8234826310421788</v>
      </c>
      <c r="I14" s="22">
        <f>[9]Abb41!AM4</f>
        <v>2.7705107859549751</v>
      </c>
      <c r="J14" s="22">
        <f>[9]Abb41!AN4</f>
        <v>1.8792302383601576</v>
      </c>
      <c r="K14" s="22">
        <f>[9]Abb41!AO4</f>
        <v>1.8171513679324813</v>
      </c>
      <c r="L14" s="22">
        <f>[9]Abb41!AP4</f>
        <v>1.2735136155269391</v>
      </c>
      <c r="M14" s="22">
        <f>[9]Abb41!AQ4</f>
        <v>1.3224536663842712</v>
      </c>
      <c r="N14" s="22">
        <f>[9]Abb41!AR4</f>
        <v>3</v>
      </c>
      <c r="O14" s="22">
        <f>[9]Abb41!AS4</f>
        <v>1</v>
      </c>
      <c r="P14" s="22">
        <f>[9]Abb41!AT4</f>
        <v>1.9132374221058077</v>
      </c>
      <c r="Q14" s="22">
        <f>[9]Abb41!AU4</f>
        <v>2.1872166818325112</v>
      </c>
      <c r="R14" s="22">
        <f>[9]Abb41!AV4</f>
        <v>2.2674237574037588</v>
      </c>
      <c r="S14" s="22">
        <f>[9]Abb41!AW4</f>
        <v>2.1519958623111695</v>
      </c>
      <c r="T14" s="22">
        <f>[9]Abb41!AX4</f>
        <v>2.9125242351351135</v>
      </c>
      <c r="U14" s="22">
        <f>[9]Abb41!AY4</f>
        <v>1.5603446212029506</v>
      </c>
      <c r="V14" s="22">
        <f>[9]Abb41!AZ4</f>
        <v>2.0119010513913858</v>
      </c>
      <c r="X14" s="18" t="str">
        <f t="shared" si="22"/>
        <v>HH</v>
      </c>
      <c r="Y14" s="19">
        <f t="shared" si="23"/>
        <v>1</v>
      </c>
      <c r="Z14" s="18" t="str">
        <f t="shared" si="24"/>
        <v>HB</v>
      </c>
      <c r="AA14" s="19">
        <f t="shared" si="25"/>
        <v>3</v>
      </c>
    </row>
    <row r="15" spans="1:27" x14ac:dyDescent="0.35">
      <c r="A15" t="s">
        <v>550</v>
      </c>
      <c r="B15" s="3">
        <f>[9]Abb43!AF4</f>
        <v>2.3798483692900749</v>
      </c>
      <c r="C15" s="3">
        <f>[9]Abb43!AG4</f>
        <v>3</v>
      </c>
      <c r="D15" s="3">
        <f>[9]Abb43!AH4</f>
        <v>2.4199239167353594</v>
      </c>
      <c r="E15" s="3">
        <f>[9]Abb43!AI4</f>
        <v>2.8898785937568792</v>
      </c>
      <c r="F15" s="3">
        <f>[9]Abb43!AJ4</f>
        <v>2.6379520669451337</v>
      </c>
      <c r="G15" s="3">
        <f>[9]Abb43!AK4</f>
        <v>3</v>
      </c>
      <c r="H15" s="14">
        <f>[9]Abb43!AL4</f>
        <v>2.6959688282070893</v>
      </c>
      <c r="I15" s="3">
        <f>[9]Abb43!AM4</f>
        <v>2.6047308257998392</v>
      </c>
      <c r="J15" s="3">
        <f>[9]Abb43!AN4</f>
        <v>1.8159309365887035</v>
      </c>
      <c r="K15" s="3">
        <f>[9]Abb43!AO4</f>
        <v>1.7503459498405061</v>
      </c>
      <c r="L15" s="3">
        <f>[9]Abb43!AP4</f>
        <v>1.2683325896046127</v>
      </c>
      <c r="M15" s="3">
        <f>[9]Abb43!AQ4</f>
        <v>1.3564446520604072</v>
      </c>
      <c r="N15" s="3">
        <f>[9]Abb43!AR4</f>
        <v>3</v>
      </c>
      <c r="O15" s="3">
        <f>[9]Abb43!AS4</f>
        <v>1</v>
      </c>
      <c r="P15" s="3">
        <f>[9]Abb43!AT4</f>
        <v>1.6213034376626081</v>
      </c>
      <c r="Q15" s="3">
        <f>[9]Abb43!AU4</f>
        <v>2.0609263853958986</v>
      </c>
      <c r="R15" s="3">
        <f>[9]Abb43!AV4</f>
        <v>2.0517176017136931</v>
      </c>
      <c r="S15" s="3">
        <f>[9]Abb43!AW4</f>
        <v>2.2421295394617218</v>
      </c>
      <c r="T15" s="3">
        <f>[9]Abb43!AX4</f>
        <v>2.7693820744471171</v>
      </c>
      <c r="U15" s="3">
        <f>[9]Abb43!AY4</f>
        <v>2.1117999144212933</v>
      </c>
      <c r="V15" s="3">
        <f>[9]Abb43!AZ4</f>
        <v>1.9333470777835176</v>
      </c>
      <c r="X15" s="18" t="str">
        <f t="shared" si="22"/>
        <v>HH</v>
      </c>
      <c r="Y15" s="19">
        <f t="shared" si="23"/>
        <v>1</v>
      </c>
      <c r="Z15" s="18" t="str">
        <f t="shared" si="24"/>
        <v>HB</v>
      </c>
      <c r="AA15" s="19">
        <f t="shared" si="25"/>
        <v>3</v>
      </c>
    </row>
    <row r="16" spans="1:27" x14ac:dyDescent="0.35">
      <c r="A16" t="s">
        <v>551</v>
      </c>
      <c r="B16" s="3">
        <f>[9]Abb65!AF4</f>
        <v>2.3803224815593955</v>
      </c>
      <c r="C16" s="3">
        <f>[9]Abb65!AG4</f>
        <v>2.4990456984628073</v>
      </c>
      <c r="D16" s="3">
        <f>[9]Abb65!AH4</f>
        <v>2.5244612561979349</v>
      </c>
      <c r="E16" s="3">
        <f>[9]Abb65!AI4</f>
        <v>2.7063562167040902</v>
      </c>
      <c r="F16" s="3">
        <f>[9]Abb65!AJ4</f>
        <v>2.4915435122164973</v>
      </c>
      <c r="G16" s="3">
        <f>[9]Abb65!AK4</f>
        <v>3</v>
      </c>
      <c r="H16" s="14">
        <f>[9]Abb65!AL4</f>
        <v>2.628931237905908</v>
      </c>
      <c r="I16" s="3">
        <f>[9]Abb65!AM4</f>
        <v>2.517575641012519</v>
      </c>
      <c r="J16" s="3">
        <f>[9]Abb65!AN4</f>
        <v>2.0189418733078432</v>
      </c>
      <c r="K16" s="3">
        <f>[9]Abb65!AO4</f>
        <v>1.9646015597006743</v>
      </c>
      <c r="L16" s="3">
        <f>[9]Abb65!AP4</f>
        <v>1.9921923476487884</v>
      </c>
      <c r="M16" s="3">
        <f>[9]Abb65!AQ4</f>
        <v>1.8404893851624951</v>
      </c>
      <c r="N16" s="3">
        <f>[9]Abb65!AR4</f>
        <v>2</v>
      </c>
      <c r="O16" s="3">
        <f>[9]Abb65!AS4</f>
        <v>2</v>
      </c>
      <c r="P16" s="3">
        <f>[9]Abb65!AT4</f>
        <v>2.1556902650773768</v>
      </c>
      <c r="Q16" s="3">
        <f>[9]Abb65!AU4</f>
        <v>1.9895329332425546</v>
      </c>
      <c r="R16" s="3">
        <f>[9]Abb65!AV4</f>
        <v>1.9594572352417112</v>
      </c>
      <c r="S16" s="3">
        <f>[9]Abb65!AW4</f>
        <v>1.9945672471456966</v>
      </c>
      <c r="T16" s="3">
        <f>[9]Abb65!AX4</f>
        <v>2.1688203422282646</v>
      </c>
      <c r="U16" s="3">
        <f>[9]Abb65!AY4</f>
        <v>1.8288783288616379</v>
      </c>
      <c r="V16" s="3">
        <f>[9]Abb65!AZ4</f>
        <v>2.093165581594449</v>
      </c>
      <c r="X16" s="18" t="str">
        <f t="shared" si="22"/>
        <v>SH</v>
      </c>
      <c r="Y16" s="19">
        <f t="shared" si="23"/>
        <v>1.8288783288616379</v>
      </c>
      <c r="Z16" s="18" t="str">
        <f t="shared" si="24"/>
        <v>SL</v>
      </c>
      <c r="AA16" s="19">
        <f t="shared" si="25"/>
        <v>2.1688203422282646</v>
      </c>
    </row>
    <row r="17" spans="1:27" x14ac:dyDescent="0.35">
      <c r="A17" t="s">
        <v>552</v>
      </c>
      <c r="B17" s="3">
        <f>[9]Abb66!AF4</f>
        <v>2.186347425907369</v>
      </c>
      <c r="C17" s="3">
        <f>[9]Abb66!AG4</f>
        <v>2.9016817800209149</v>
      </c>
      <c r="D17" s="3">
        <f>[9]Abb66!AH4</f>
        <v>2.4303976532883138</v>
      </c>
      <c r="E17" s="3">
        <f>[9]Abb66!AI4</f>
        <v>2.564341823331719</v>
      </c>
      <c r="F17" s="3">
        <f>[9]Abb66!AJ4</f>
        <v>2.2970760977885205</v>
      </c>
      <c r="G17" s="3">
        <f>[9]Abb66!AK4</f>
        <v>3</v>
      </c>
      <c r="H17" s="14">
        <f>[9]Abb66!AL4</f>
        <v>2.5708467620590612</v>
      </c>
      <c r="I17" s="3">
        <f>[9]Abb66!AM4</f>
        <v>2.4420603487270598</v>
      </c>
      <c r="J17" s="3">
        <f>[9]Abb66!AN4</f>
        <v>1.8617616961797976</v>
      </c>
      <c r="K17" s="3">
        <f>[9]Abb66!AO4</f>
        <v>1.7987152520329766</v>
      </c>
      <c r="L17" s="3">
        <f>[9]Abb66!AP4</f>
        <v>1.6560617712266938</v>
      </c>
      <c r="M17" s="3">
        <f>[9]Abb66!AQ4</f>
        <v>1.7043065376252078</v>
      </c>
      <c r="N17" s="3">
        <f>[9]Abb66!AR4</f>
        <v>2.6684212732921502</v>
      </c>
      <c r="O17" s="3">
        <f>[9]Abb66!AS4</f>
        <v>1</v>
      </c>
      <c r="P17" s="3">
        <f>[9]Abb66!AT4</f>
        <v>1.6595129618459212</v>
      </c>
      <c r="Q17" s="3">
        <f>[9]Abb66!AU4</f>
        <v>1.809919430099139</v>
      </c>
      <c r="R17" s="3">
        <f>[9]Abb66!AV4</f>
        <v>1.9922770345844643</v>
      </c>
      <c r="S17" s="3">
        <f>[9]Abb66!AW4</f>
        <v>2.0273041467202613</v>
      </c>
      <c r="T17" s="3">
        <f>[9]Abb66!AX4</f>
        <v>2.7793888723522362</v>
      </c>
      <c r="U17" s="3">
        <f>[9]Abb66!AY4</f>
        <v>1.5161579544193917</v>
      </c>
      <c r="V17" s="3">
        <f>[9]Abb66!AZ4</f>
        <v>1.9481415619158229</v>
      </c>
      <c r="X17" s="18" t="str">
        <f t="shared" si="22"/>
        <v>HH</v>
      </c>
      <c r="Y17" s="19">
        <f t="shared" si="23"/>
        <v>1</v>
      </c>
      <c r="Z17" s="18" t="str">
        <f t="shared" si="24"/>
        <v>SL</v>
      </c>
      <c r="AA17" s="19">
        <f t="shared" si="25"/>
        <v>2.7793888723522362</v>
      </c>
    </row>
    <row r="18" spans="1:27" x14ac:dyDescent="0.35">
      <c r="A18" t="s">
        <v>553</v>
      </c>
      <c r="B18" s="3">
        <f>[9]Abb67!AF4</f>
        <v>1.935954172246072</v>
      </c>
      <c r="C18" s="3">
        <f>[9]Abb67!AG4</f>
        <v>2.521767894227795</v>
      </c>
      <c r="D18" s="3">
        <f>[9]Abb67!AH4</f>
        <v>2.0053694038856409</v>
      </c>
      <c r="E18" s="3">
        <f>[9]Abb67!AI4</f>
        <v>2.1608371307180909</v>
      </c>
      <c r="F18" s="3">
        <f>[9]Abb67!AJ4</f>
        <v>2.3618735967695956</v>
      </c>
      <c r="G18" s="3">
        <f>[9]Abb67!AK4</f>
        <v>3</v>
      </c>
      <c r="H18" s="14">
        <f>[9]Abb67!AL4</f>
        <v>2.3422356714436101</v>
      </c>
      <c r="I18" s="3">
        <f>[9]Abb67!AM4</f>
        <v>2.1448443873909708</v>
      </c>
      <c r="J18" s="3">
        <f>[9]Abb67!AN4</f>
        <v>1.9679084621730834</v>
      </c>
      <c r="K18" s="3">
        <f>[9]Abb67!AO4</f>
        <v>1.9107414337260333</v>
      </c>
      <c r="L18" s="3">
        <f>[9]Abb67!AP4</f>
        <v>1.8199315475613047</v>
      </c>
      <c r="M18" s="3">
        <f>[9]Abb67!AQ4</f>
        <v>1.7082026863739073</v>
      </c>
      <c r="N18" s="3">
        <f>[9]Abb67!AR4</f>
        <v>2.1657893633539249</v>
      </c>
      <c r="O18" s="3">
        <f>[9]Abb67!AS4</f>
        <v>1</v>
      </c>
      <c r="P18" s="3">
        <f>[9]Abb67!AT4</f>
        <v>1.6052216189158584</v>
      </c>
      <c r="Q18" s="3">
        <f>[9]Abb67!AU4</f>
        <v>2.0883345599554812</v>
      </c>
      <c r="R18" s="3">
        <f>[9]Abb67!AV4</f>
        <v>2.173227866841132</v>
      </c>
      <c r="S18" s="3">
        <f>[9]Abb67!AW4</f>
        <v>2.1162611027304865</v>
      </c>
      <c r="T18" s="3">
        <f>[9]Abb67!AX4</f>
        <v>2.9125242351351135</v>
      </c>
      <c r="U18" s="3">
        <f>[9]Abb67!AY4</f>
        <v>1.6401101800558453</v>
      </c>
      <c r="V18" s="3">
        <f>[9]Abb67!AZ4</f>
        <v>1.9942461098603761</v>
      </c>
      <c r="X18" s="18" t="str">
        <f t="shared" si="22"/>
        <v>HH</v>
      </c>
      <c r="Y18" s="19">
        <f t="shared" si="23"/>
        <v>1</v>
      </c>
      <c r="Z18" s="18" t="str">
        <f t="shared" si="24"/>
        <v>SL</v>
      </c>
      <c r="AA18" s="19">
        <f t="shared" si="25"/>
        <v>2.9125242351351135</v>
      </c>
    </row>
    <row r="19" spans="1:27" x14ac:dyDescent="0.35">
      <c r="A19" t="s">
        <v>554</v>
      </c>
      <c r="B19" s="3">
        <f>SUM(B13:B18)/6</f>
        <v>2.2870170707531217</v>
      </c>
      <c r="C19" s="3">
        <f t="shared" ref="C19:V19" si="26">SUM(C13:C18)/6</f>
        <v>2.7052005035602709</v>
      </c>
      <c r="D19" s="3">
        <f t="shared" si="26"/>
        <v>2.4055569262856671</v>
      </c>
      <c r="E19" s="3">
        <f t="shared" si="26"/>
        <v>2.6198026735790081</v>
      </c>
      <c r="F19" s="3">
        <f t="shared" si="26"/>
        <v>2.4179497267553582</v>
      </c>
      <c r="G19" s="3">
        <f t="shared" si="26"/>
        <v>3</v>
      </c>
      <c r="H19" s="14">
        <f t="shared" si="26"/>
        <v>2.5840055757145373</v>
      </c>
      <c r="I19" s="3">
        <f t="shared" si="26"/>
        <v>2.4591680465212735</v>
      </c>
      <c r="J19" s="3">
        <f t="shared" si="26"/>
        <v>1.911027379159463</v>
      </c>
      <c r="K19" s="3">
        <f t="shared" si="26"/>
        <v>1.8507097362837885</v>
      </c>
      <c r="L19" s="3">
        <f t="shared" si="26"/>
        <v>1.636563394201503</v>
      </c>
      <c r="M19" s="3">
        <f t="shared" si="26"/>
        <v>1.6174266011326681</v>
      </c>
      <c r="N19" s="3">
        <f t="shared" si="26"/>
        <v>2.4723684394410124</v>
      </c>
      <c r="O19" s="3">
        <f t="shared" si="26"/>
        <v>1.3333333333333333</v>
      </c>
      <c r="P19" s="3">
        <f t="shared" si="26"/>
        <v>1.8141496861181963</v>
      </c>
      <c r="Q19" s="3">
        <f t="shared" si="26"/>
        <v>1.9734960585344823</v>
      </c>
      <c r="R19" s="3">
        <f t="shared" si="26"/>
        <v>2.0663353952609422</v>
      </c>
      <c r="S19" s="3">
        <f t="shared" si="26"/>
        <v>2.0912001605374715</v>
      </c>
      <c r="T19" s="3">
        <f t="shared" si="26"/>
        <v>2.5818475485976471</v>
      </c>
      <c r="U19" s="3">
        <f t="shared" si="26"/>
        <v>1.7495531957532551</v>
      </c>
      <c r="V19" s="3">
        <f t="shared" si="26"/>
        <v>1.9926203951751467</v>
      </c>
      <c r="X19" s="18" t="str">
        <f>HLOOKUP(Y19,$L19:$U117,ROW(L$102)-ROW(X19)+1,0)</f>
        <v>HH</v>
      </c>
      <c r="Y19" s="19">
        <f t="shared" si="23"/>
        <v>1.3333333333333333</v>
      </c>
      <c r="Z19" s="18" t="str">
        <f>HLOOKUP(AA19,$L19:$U117,ROW(N$102)-ROW(Z19)+1,0)</f>
        <v>SL</v>
      </c>
      <c r="AA19" s="19">
        <f t="shared" si="25"/>
        <v>2.5818475485976471</v>
      </c>
    </row>
    <row r="21" spans="1:27" x14ac:dyDescent="0.35">
      <c r="A21" t="s">
        <v>556</v>
      </c>
    </row>
    <row r="102" spans="12:21" x14ac:dyDescent="0.35">
      <c r="L102" t="s">
        <v>297</v>
      </c>
      <c r="M102" t="s">
        <v>298</v>
      </c>
      <c r="N102" t="s">
        <v>299</v>
      </c>
      <c r="O102" t="s">
        <v>300</v>
      </c>
      <c r="P102" t="s">
        <v>301</v>
      </c>
      <c r="Q102" t="s">
        <v>302</v>
      </c>
      <c r="R102" t="s">
        <v>303</v>
      </c>
      <c r="S102" t="s">
        <v>304</v>
      </c>
      <c r="T102" t="s">
        <v>305</v>
      </c>
      <c r="U102" t="s">
        <v>306</v>
      </c>
    </row>
  </sheetData>
  <pageMargins left="0.7" right="0.7" top="0.78740157499999996" bottom="0.78740157499999996"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4E3F-DBAC-4F7A-8551-D39C569FB223}">
  <sheetPr codeName="Tabelle54"/>
  <dimension ref="A1:AB8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57"/>
    <col min="11" max="11" width="12.81640625" style="57" customWidth="1"/>
    <col min="12" max="28" width="10.81640625" style="57"/>
  </cols>
  <sheetData>
    <row r="1" spans="1:25" ht="30" customHeight="1" x14ac:dyDescent="0.35">
      <c r="A1" s="4" t="s">
        <v>557</v>
      </c>
      <c r="I1" s="57" t="str">
        <f>Wirtschaftskraft!A2</f>
        <v>Jahr</v>
      </c>
      <c r="J1" s="63" t="s">
        <v>308</v>
      </c>
      <c r="K1" s="63" t="s">
        <v>259</v>
      </c>
      <c r="L1" s="63" t="s">
        <v>260</v>
      </c>
      <c r="M1" s="63" t="s">
        <v>261</v>
      </c>
      <c r="N1" s="63" t="s">
        <v>262</v>
      </c>
      <c r="O1" s="63" t="s">
        <v>263</v>
      </c>
      <c r="P1" s="63" t="s">
        <v>268</v>
      </c>
      <c r="Q1" s="63" t="s">
        <v>269</v>
      </c>
      <c r="R1" s="63" t="s">
        <v>270</v>
      </c>
      <c r="S1" s="63" t="s">
        <v>271</v>
      </c>
      <c r="T1" s="63" t="s">
        <v>272</v>
      </c>
      <c r="U1" s="63" t="s">
        <v>309</v>
      </c>
      <c r="V1" s="63" t="s">
        <v>274</v>
      </c>
      <c r="W1" s="63" t="s">
        <v>275</v>
      </c>
      <c r="X1" s="63" t="s">
        <v>276</v>
      </c>
      <c r="Y1" s="63" t="s">
        <v>277</v>
      </c>
    </row>
    <row r="2" spans="1:25" x14ac:dyDescent="0.35">
      <c r="A2" t="str">
        <f>'Abb Arbeitslosigkeit'!A2</f>
        <v>Ost=Ostdeutschland mit Berlin, West=Westdeutschland ohne Berlin</v>
      </c>
    </row>
    <row r="3" spans="1:25" x14ac:dyDescent="0.35">
      <c r="I3" s="57" t="str">
        <f>Zufriedenheit!A1&amp;": "&amp;I4</f>
        <v>Zufriedenheitsindikatoren (1: positiv // 3: negativ) 2023: allgemeine Lebenszufriedenheit</v>
      </c>
    </row>
    <row r="4" spans="1:25" x14ac:dyDescent="0.35">
      <c r="I4" s="57" t="str">
        <f>Zufriedenheit!A13</f>
        <v>allgemeine Lebenszufriedenheit</v>
      </c>
      <c r="J4" s="57">
        <f>Zufriedenheit!B13</f>
        <v>2.1414760307971554</v>
      </c>
      <c r="K4" s="57">
        <f>Zufriedenheit!C13</f>
        <v>2.4070258686291934</v>
      </c>
      <c r="L4" s="57">
        <f>Zufriedenheit!D13</f>
        <v>2.3432273692390719</v>
      </c>
      <c r="M4" s="57">
        <f>Zufriedenheit!E13</f>
        <v>2.3974022769632661</v>
      </c>
      <c r="N4" s="57">
        <f>Zufriedenheit!F13</f>
        <v>2.0805377096452728</v>
      </c>
    </row>
    <row r="5" spans="1:25" x14ac:dyDescent="0.35">
      <c r="O5" s="57">
        <f>Zufriedenheit!G13</f>
        <v>3</v>
      </c>
    </row>
    <row r="6" spans="1:25" x14ac:dyDescent="0.35">
      <c r="P6" s="57">
        <f>Zufriedenheit!L13</f>
        <v>1.8093484936406785</v>
      </c>
      <c r="Q6" s="57">
        <f>Zufriedenheit!M13</f>
        <v>1.7726626791897202</v>
      </c>
      <c r="R6" s="57">
        <f>Zufriedenheit!N13</f>
        <v>2</v>
      </c>
      <c r="S6" s="57">
        <f>Zufriedenheit!O13</f>
        <v>2</v>
      </c>
      <c r="T6" s="57">
        <f>Zufriedenheit!P13</f>
        <v>1.9299324111016054</v>
      </c>
      <c r="U6" s="57">
        <f>Zufriedenheit!Q13</f>
        <v>1.70504636068131</v>
      </c>
      <c r="V6" s="57">
        <f>Zufriedenheit!R13</f>
        <v>1.9539088757808918</v>
      </c>
      <c r="W6" s="57">
        <f>Zufriedenheit!S13</f>
        <v>2.0149430648554936</v>
      </c>
      <c r="X6" s="57">
        <f>Zufriedenheit!T13</f>
        <v>1.9484455322880381</v>
      </c>
      <c r="Y6" s="57">
        <f>Zufriedenheit!U13</f>
        <v>1.8400281755584111</v>
      </c>
    </row>
    <row r="7" spans="1:25" x14ac:dyDescent="0.35">
      <c r="J7" s="57">
        <f>Zufriedenheit!H13</f>
        <v>2.4425683236293758</v>
      </c>
      <c r="K7" s="57">
        <f>J7</f>
        <v>2.4425683236293758</v>
      </c>
      <c r="L7" s="57">
        <f t="shared" ref="L7:O7" si="0">K7</f>
        <v>2.4425683236293758</v>
      </c>
      <c r="M7" s="57">
        <f t="shared" si="0"/>
        <v>2.4425683236293758</v>
      </c>
      <c r="N7" s="57">
        <f t="shared" si="0"/>
        <v>2.4425683236293758</v>
      </c>
      <c r="O7" s="57">
        <f t="shared" si="0"/>
        <v>2.4425683236293758</v>
      </c>
    </row>
    <row r="8" spans="1:25" x14ac:dyDescent="0.35">
      <c r="P8" s="57">
        <f>Zufriedenheit!K13</f>
        <v>1.8627028544700603</v>
      </c>
      <c r="Q8" s="57">
        <f t="shared" ref="Q8:Y8" si="1">P8</f>
        <v>1.8627028544700603</v>
      </c>
      <c r="R8" s="57">
        <f t="shared" si="1"/>
        <v>1.8627028544700603</v>
      </c>
      <c r="S8" s="57">
        <f t="shared" si="1"/>
        <v>1.8627028544700603</v>
      </c>
      <c r="T8" s="57">
        <f t="shared" si="1"/>
        <v>1.8627028544700603</v>
      </c>
      <c r="U8" s="57">
        <f t="shared" si="1"/>
        <v>1.8627028544700603</v>
      </c>
      <c r="V8" s="57">
        <f t="shared" si="1"/>
        <v>1.8627028544700603</v>
      </c>
      <c r="W8" s="57">
        <f t="shared" si="1"/>
        <v>1.8627028544700603</v>
      </c>
      <c r="X8" s="57">
        <f t="shared" si="1"/>
        <v>1.8627028544700603</v>
      </c>
      <c r="Y8" s="57">
        <f t="shared" si="1"/>
        <v>1.8627028544700603</v>
      </c>
    </row>
    <row r="11" spans="1:25" x14ac:dyDescent="0.35">
      <c r="I11" s="57" t="str">
        <f>Zufriedenheit!A$1&amp;": "&amp;I12</f>
        <v>Zufriedenheitsindikatoren (1: positiv // 3: negativ) 2023: regionale Lebensbedingungen im Vergleich</v>
      </c>
    </row>
    <row r="12" spans="1:25" x14ac:dyDescent="0.35">
      <c r="I12" s="57" t="str">
        <f>Zufriedenheit!A14</f>
        <v>regionale Lebensbedingungen im Vergleich</v>
      </c>
      <c r="J12" s="57">
        <f>Zufriedenheit!B14</f>
        <v>2.6981539447186642</v>
      </c>
      <c r="K12" s="57">
        <f>Zufriedenheit!C14</f>
        <v>2.9016817800209149</v>
      </c>
      <c r="L12" s="57">
        <f>Zufriedenheit!D14</f>
        <v>2.7099619583676797</v>
      </c>
      <c r="M12" s="57">
        <f>Zufriedenheit!E14</f>
        <v>3</v>
      </c>
      <c r="N12" s="57">
        <f>Zufriedenheit!F14</f>
        <v>2.6387153771671294</v>
      </c>
    </row>
    <row r="13" spans="1:25" x14ac:dyDescent="0.35">
      <c r="O13" s="57">
        <f>Zufriedenheit!G14</f>
        <v>3</v>
      </c>
    </row>
    <row r="14" spans="1:25" x14ac:dyDescent="0.35">
      <c r="I14" s="59"/>
      <c r="P14" s="57">
        <f>Zufriedenheit!L14</f>
        <v>1.2735136155269391</v>
      </c>
      <c r="Q14" s="57">
        <f>Zufriedenheit!M14</f>
        <v>1.3224536663842712</v>
      </c>
      <c r="R14" s="57">
        <f>Zufriedenheit!N14</f>
        <v>3</v>
      </c>
      <c r="S14" s="57">
        <f>Zufriedenheit!O14</f>
        <v>1</v>
      </c>
      <c r="T14" s="57">
        <f>Zufriedenheit!P14</f>
        <v>1.9132374221058077</v>
      </c>
      <c r="U14" s="57">
        <f>Zufriedenheit!Q14</f>
        <v>2.1872166818325112</v>
      </c>
      <c r="V14" s="57">
        <f>Zufriedenheit!R14</f>
        <v>2.2674237574037588</v>
      </c>
      <c r="W14" s="57">
        <f>Zufriedenheit!S14</f>
        <v>2.1519958623111695</v>
      </c>
      <c r="X14" s="57">
        <f>Zufriedenheit!T14</f>
        <v>2.9125242351351135</v>
      </c>
      <c r="Y14" s="57">
        <f>Zufriedenheit!U14</f>
        <v>1.5603446212029506</v>
      </c>
    </row>
    <row r="15" spans="1:25" x14ac:dyDescent="0.35">
      <c r="J15" s="57">
        <f>Zufriedenheit!H14</f>
        <v>2.8234826310421788</v>
      </c>
      <c r="K15" s="57">
        <f>J15</f>
        <v>2.8234826310421788</v>
      </c>
      <c r="L15" s="57">
        <f t="shared" ref="L15:O15" si="2">K15</f>
        <v>2.8234826310421788</v>
      </c>
      <c r="M15" s="57">
        <f t="shared" si="2"/>
        <v>2.8234826310421788</v>
      </c>
      <c r="N15" s="57">
        <f t="shared" si="2"/>
        <v>2.8234826310421788</v>
      </c>
      <c r="O15" s="57">
        <f t="shared" si="2"/>
        <v>2.8234826310421788</v>
      </c>
    </row>
    <row r="16" spans="1:25" x14ac:dyDescent="0.35">
      <c r="P16" s="57">
        <f>Zufriedenheit!K14</f>
        <v>1.8171513679324813</v>
      </c>
      <c r="Q16" s="57">
        <f t="shared" ref="Q16:Y16" si="3">P16</f>
        <v>1.8171513679324813</v>
      </c>
      <c r="R16" s="57">
        <f t="shared" si="3"/>
        <v>1.8171513679324813</v>
      </c>
      <c r="S16" s="57">
        <f t="shared" si="3"/>
        <v>1.8171513679324813</v>
      </c>
      <c r="T16" s="57">
        <f t="shared" si="3"/>
        <v>1.8171513679324813</v>
      </c>
      <c r="U16" s="57">
        <f t="shared" si="3"/>
        <v>1.8171513679324813</v>
      </c>
      <c r="V16" s="57">
        <f t="shared" si="3"/>
        <v>1.8171513679324813</v>
      </c>
      <c r="W16" s="57">
        <f t="shared" si="3"/>
        <v>1.8171513679324813</v>
      </c>
      <c r="X16" s="57">
        <f t="shared" si="3"/>
        <v>1.8171513679324813</v>
      </c>
      <c r="Y16" s="57">
        <f t="shared" si="3"/>
        <v>1.8171513679324813</v>
      </c>
    </row>
    <row r="19" spans="9:25" x14ac:dyDescent="0.35">
      <c r="I19" s="57" t="str">
        <f>Zufriedenheit!A$1&amp;": "&amp;I20</f>
        <v>Zufriedenheitsindikatoren (1: positiv // 3: negativ) 2023: Bewertung der wirtschaftlichen Lage in der Region</v>
      </c>
    </row>
    <row r="20" spans="9:25" x14ac:dyDescent="0.35">
      <c r="I20" s="57" t="str">
        <f>Zufriedenheit!A15</f>
        <v>Bewertung der wirtschaftlichen Lage in der Region</v>
      </c>
      <c r="J20" s="57">
        <f>Zufriedenheit!B15</f>
        <v>2.3798483692900749</v>
      </c>
      <c r="K20" s="57">
        <f>Zufriedenheit!C15</f>
        <v>3</v>
      </c>
      <c r="L20" s="57">
        <f>Zufriedenheit!D15</f>
        <v>2.4199239167353594</v>
      </c>
      <c r="M20" s="57">
        <f>Zufriedenheit!E15</f>
        <v>2.8898785937568792</v>
      </c>
      <c r="N20" s="57">
        <f>Zufriedenheit!F15</f>
        <v>2.6379520669451337</v>
      </c>
    </row>
    <row r="21" spans="9:25" x14ac:dyDescent="0.35">
      <c r="O21" s="57">
        <f>Zufriedenheit!G15</f>
        <v>3</v>
      </c>
    </row>
    <row r="22" spans="9:25" x14ac:dyDescent="0.35">
      <c r="P22" s="57">
        <f>Zufriedenheit!L15</f>
        <v>1.2683325896046127</v>
      </c>
      <c r="Q22" s="57">
        <f>Zufriedenheit!M15</f>
        <v>1.3564446520604072</v>
      </c>
      <c r="R22" s="57">
        <f>Zufriedenheit!N15</f>
        <v>3</v>
      </c>
      <c r="S22" s="57">
        <f>Zufriedenheit!O15</f>
        <v>1</v>
      </c>
      <c r="T22" s="57">
        <f>Zufriedenheit!P15</f>
        <v>1.6213034376626081</v>
      </c>
      <c r="U22" s="57">
        <f>Zufriedenheit!Q15</f>
        <v>2.0609263853958986</v>
      </c>
      <c r="V22" s="57">
        <f>Zufriedenheit!R15</f>
        <v>2.0517176017136931</v>
      </c>
      <c r="W22" s="57">
        <f>Zufriedenheit!S15</f>
        <v>2.2421295394617218</v>
      </c>
      <c r="X22" s="57">
        <f>Zufriedenheit!T15</f>
        <v>2.7693820744471171</v>
      </c>
      <c r="Y22" s="57">
        <f>Zufriedenheit!U15</f>
        <v>2.1117999144212933</v>
      </c>
    </row>
    <row r="23" spans="9:25" x14ac:dyDescent="0.35">
      <c r="J23" s="57">
        <f>Zufriedenheit!H15</f>
        <v>2.6959688282070893</v>
      </c>
      <c r="K23" s="57">
        <f>J23</f>
        <v>2.6959688282070893</v>
      </c>
      <c r="L23" s="57">
        <f t="shared" ref="L23:O23" si="4">K23</f>
        <v>2.6959688282070893</v>
      </c>
      <c r="M23" s="57">
        <f t="shared" si="4"/>
        <v>2.6959688282070893</v>
      </c>
      <c r="N23" s="57">
        <f t="shared" si="4"/>
        <v>2.6959688282070893</v>
      </c>
      <c r="O23" s="57">
        <f t="shared" si="4"/>
        <v>2.6959688282070893</v>
      </c>
    </row>
    <row r="24" spans="9:25" x14ac:dyDescent="0.35">
      <c r="P24" s="57">
        <f>Zufriedenheit!K15</f>
        <v>1.7503459498405061</v>
      </c>
      <c r="Q24" s="57">
        <f t="shared" ref="Q24:Y24" si="5">P24</f>
        <v>1.7503459498405061</v>
      </c>
      <c r="R24" s="57">
        <f t="shared" si="5"/>
        <v>1.7503459498405061</v>
      </c>
      <c r="S24" s="57">
        <f t="shared" si="5"/>
        <v>1.7503459498405061</v>
      </c>
      <c r="T24" s="57">
        <f t="shared" si="5"/>
        <v>1.7503459498405061</v>
      </c>
      <c r="U24" s="57">
        <f t="shared" si="5"/>
        <v>1.7503459498405061</v>
      </c>
      <c r="V24" s="57">
        <f t="shared" si="5"/>
        <v>1.7503459498405061</v>
      </c>
      <c r="W24" s="57">
        <f t="shared" si="5"/>
        <v>1.7503459498405061</v>
      </c>
      <c r="X24" s="57">
        <f t="shared" si="5"/>
        <v>1.7503459498405061</v>
      </c>
      <c r="Y24" s="57">
        <f t="shared" si="5"/>
        <v>1.7503459498405061</v>
      </c>
    </row>
    <row r="27" spans="9:25" x14ac:dyDescent="0.35">
      <c r="I27" s="57" t="str">
        <f>Zufriedenheit!A$1&amp;": "&amp;I28</f>
        <v>Zufriedenheitsindikatoren (1: positiv // 3: negativ) 2023: Beurteilung der eigenen wirtschaftlichen Lage</v>
      </c>
    </row>
    <row r="28" spans="9:25" x14ac:dyDescent="0.35">
      <c r="I28" s="57" t="str">
        <f>Zufriedenheit!A16</f>
        <v>Beurteilung der eigenen wirtschaftlichen Lage</v>
      </c>
      <c r="J28" s="57">
        <f>Zufriedenheit!B16</f>
        <v>2.3803224815593955</v>
      </c>
      <c r="K28" s="57">
        <f>Zufriedenheit!C16</f>
        <v>2.4990456984628073</v>
      </c>
      <c r="L28" s="57">
        <f>Zufriedenheit!D16</f>
        <v>2.5244612561979349</v>
      </c>
      <c r="M28" s="57">
        <f>Zufriedenheit!E16</f>
        <v>2.7063562167040902</v>
      </c>
      <c r="N28" s="57">
        <f>Zufriedenheit!F16</f>
        <v>2.4915435122164973</v>
      </c>
    </row>
    <row r="29" spans="9:25" x14ac:dyDescent="0.35">
      <c r="O29" s="57">
        <f>Zufriedenheit!G16</f>
        <v>3</v>
      </c>
    </row>
    <row r="30" spans="9:25" x14ac:dyDescent="0.35">
      <c r="P30" s="57">
        <f>Zufriedenheit!L16</f>
        <v>1.9921923476487884</v>
      </c>
      <c r="Q30" s="57">
        <f>Zufriedenheit!M16</f>
        <v>1.8404893851624951</v>
      </c>
      <c r="R30" s="57">
        <f>Zufriedenheit!N16</f>
        <v>2</v>
      </c>
      <c r="S30" s="57">
        <f>Zufriedenheit!O16</f>
        <v>2</v>
      </c>
      <c r="T30" s="57">
        <f>Zufriedenheit!P16</f>
        <v>2.1556902650773768</v>
      </c>
      <c r="U30" s="57">
        <f>Zufriedenheit!Q16</f>
        <v>1.9895329332425546</v>
      </c>
      <c r="V30" s="57">
        <f>Zufriedenheit!R16</f>
        <v>1.9594572352417112</v>
      </c>
      <c r="W30" s="57">
        <f>Zufriedenheit!S16</f>
        <v>1.9945672471456966</v>
      </c>
      <c r="X30" s="57">
        <f>Zufriedenheit!T16</f>
        <v>2.1688203422282646</v>
      </c>
      <c r="Y30" s="57">
        <f>Zufriedenheit!U16</f>
        <v>1.8288783288616379</v>
      </c>
    </row>
    <row r="31" spans="9:25" x14ac:dyDescent="0.35">
      <c r="J31" s="57">
        <f>Zufriedenheit!H16</f>
        <v>2.628931237905908</v>
      </c>
      <c r="K31" s="57">
        <f>J31</f>
        <v>2.628931237905908</v>
      </c>
      <c r="L31" s="57">
        <f t="shared" ref="L31:O31" si="6">K31</f>
        <v>2.628931237905908</v>
      </c>
      <c r="M31" s="57">
        <f t="shared" si="6"/>
        <v>2.628931237905908</v>
      </c>
      <c r="N31" s="57">
        <f t="shared" si="6"/>
        <v>2.628931237905908</v>
      </c>
      <c r="O31" s="57">
        <f t="shared" si="6"/>
        <v>2.628931237905908</v>
      </c>
    </row>
    <row r="32" spans="9:25" x14ac:dyDescent="0.35">
      <c r="P32" s="57">
        <f>Zufriedenheit!K16</f>
        <v>1.9646015597006743</v>
      </c>
      <c r="Q32" s="57">
        <f t="shared" ref="Q32:Y32" si="7">P32</f>
        <v>1.9646015597006743</v>
      </c>
      <c r="R32" s="57">
        <f t="shared" si="7"/>
        <v>1.9646015597006743</v>
      </c>
      <c r="S32" s="57">
        <f t="shared" si="7"/>
        <v>1.9646015597006743</v>
      </c>
      <c r="T32" s="57">
        <f t="shared" si="7"/>
        <v>1.9646015597006743</v>
      </c>
      <c r="U32" s="57">
        <f t="shared" si="7"/>
        <v>1.9646015597006743</v>
      </c>
      <c r="V32" s="57">
        <f t="shared" si="7"/>
        <v>1.9646015597006743</v>
      </c>
      <c r="W32" s="57">
        <f t="shared" si="7"/>
        <v>1.9646015597006743</v>
      </c>
      <c r="X32" s="57">
        <f t="shared" si="7"/>
        <v>1.9646015597006743</v>
      </c>
      <c r="Y32" s="57">
        <f t="shared" si="7"/>
        <v>1.9646015597006743</v>
      </c>
    </row>
    <row r="35" spans="9:25" x14ac:dyDescent="0.35">
      <c r="I35" s="57" t="str">
        <f>Zufriedenheit!A$1&amp;": "&amp;I36</f>
        <v>Zufriedenheitsindikatoren (1: positiv // 3: negativ) 2023: künftige Perspektiven der Region allgemein</v>
      </c>
    </row>
    <row r="36" spans="9:25" x14ac:dyDescent="0.35">
      <c r="I36" s="57" t="str">
        <f>Zufriedenheit!A17</f>
        <v>künftige Perspektiven der Region allgemein</v>
      </c>
      <c r="J36" s="57">
        <f>Zufriedenheit!B17</f>
        <v>2.186347425907369</v>
      </c>
      <c r="K36" s="57">
        <f>Zufriedenheit!C17</f>
        <v>2.9016817800209149</v>
      </c>
      <c r="L36" s="57">
        <f>Zufriedenheit!D17</f>
        <v>2.4303976532883138</v>
      </c>
      <c r="M36" s="57">
        <f>Zufriedenheit!E17</f>
        <v>2.564341823331719</v>
      </c>
      <c r="N36" s="57">
        <f>Zufriedenheit!F17</f>
        <v>2.2970760977885205</v>
      </c>
    </row>
    <row r="37" spans="9:25" x14ac:dyDescent="0.35">
      <c r="I37" s="59"/>
      <c r="O37" s="57">
        <f>Zufriedenheit!G17</f>
        <v>3</v>
      </c>
    </row>
    <row r="38" spans="9:25" x14ac:dyDescent="0.35">
      <c r="P38" s="57">
        <f>Zufriedenheit!L17</f>
        <v>1.6560617712266938</v>
      </c>
      <c r="Q38" s="57">
        <f>Zufriedenheit!M17</f>
        <v>1.7043065376252078</v>
      </c>
      <c r="R38" s="57">
        <f>Zufriedenheit!N17</f>
        <v>2.6684212732921502</v>
      </c>
      <c r="S38" s="57">
        <f>Zufriedenheit!O17</f>
        <v>1</v>
      </c>
      <c r="T38" s="57">
        <f>Zufriedenheit!P17</f>
        <v>1.6595129618459212</v>
      </c>
      <c r="U38" s="57">
        <f>Zufriedenheit!Q17</f>
        <v>1.809919430099139</v>
      </c>
      <c r="V38" s="57">
        <f>Zufriedenheit!R17</f>
        <v>1.9922770345844643</v>
      </c>
      <c r="W38" s="57">
        <f>Zufriedenheit!S17</f>
        <v>2.0273041467202613</v>
      </c>
      <c r="X38" s="57">
        <f>Zufriedenheit!T17</f>
        <v>2.7793888723522362</v>
      </c>
      <c r="Y38" s="57">
        <f>Zufriedenheit!U17</f>
        <v>1.5161579544193917</v>
      </c>
    </row>
    <row r="39" spans="9:25" x14ac:dyDescent="0.35">
      <c r="J39" s="57">
        <f>Zufriedenheit!H17</f>
        <v>2.5708467620590612</v>
      </c>
      <c r="K39" s="59">
        <f>J39</f>
        <v>2.5708467620590612</v>
      </c>
      <c r="L39" s="57">
        <f>K39</f>
        <v>2.5708467620590612</v>
      </c>
      <c r="M39" s="57">
        <f>L39</f>
        <v>2.5708467620590612</v>
      </c>
      <c r="N39" s="57">
        <f>M39</f>
        <v>2.5708467620590612</v>
      </c>
      <c r="O39" s="57">
        <f>N39</f>
        <v>2.5708467620590612</v>
      </c>
    </row>
    <row r="40" spans="9:25" x14ac:dyDescent="0.35">
      <c r="P40" s="57">
        <f>Zufriedenheit!K17</f>
        <v>1.7987152520329766</v>
      </c>
      <c r="Q40" s="57">
        <f t="shared" ref="Q40:Y40" si="8">P40</f>
        <v>1.7987152520329766</v>
      </c>
      <c r="R40" s="57">
        <f t="shared" si="8"/>
        <v>1.7987152520329766</v>
      </c>
      <c r="S40" s="57">
        <f t="shared" si="8"/>
        <v>1.7987152520329766</v>
      </c>
      <c r="T40" s="57">
        <f t="shared" si="8"/>
        <v>1.7987152520329766</v>
      </c>
      <c r="U40" s="57">
        <f t="shared" si="8"/>
        <v>1.7987152520329766</v>
      </c>
      <c r="V40" s="57">
        <f t="shared" si="8"/>
        <v>1.7987152520329766</v>
      </c>
      <c r="W40" s="57">
        <f t="shared" si="8"/>
        <v>1.7987152520329766</v>
      </c>
      <c r="X40" s="57">
        <f t="shared" si="8"/>
        <v>1.7987152520329766</v>
      </c>
      <c r="Y40" s="57">
        <f t="shared" si="8"/>
        <v>1.7987152520329766</v>
      </c>
    </row>
    <row r="45" spans="9:25" x14ac:dyDescent="0.35">
      <c r="I45" s="57" t="str">
        <f>Zufriedenheit!A$1&amp;": "&amp;I46</f>
        <v>Zufriedenheitsindikatoren (1: positiv // 3: negativ) 2023: künftige wirtschaftliche Perspektiven der Region</v>
      </c>
    </row>
    <row r="46" spans="9:25" x14ac:dyDescent="0.35">
      <c r="I46" s="57" t="str">
        <f>Zufriedenheit!A18</f>
        <v>künftige wirtschaftliche Perspektiven der Region</v>
      </c>
      <c r="J46" s="57">
        <f>Zufriedenheit!B18</f>
        <v>1.935954172246072</v>
      </c>
      <c r="K46" s="57">
        <f>Zufriedenheit!C18</f>
        <v>2.521767894227795</v>
      </c>
      <c r="L46" s="57">
        <f>Zufriedenheit!D18</f>
        <v>2.0053694038856409</v>
      </c>
      <c r="M46" s="57">
        <f>Zufriedenheit!E18</f>
        <v>2.1608371307180909</v>
      </c>
      <c r="N46" s="57">
        <f>Zufriedenheit!F18</f>
        <v>2.3618735967695956</v>
      </c>
    </row>
    <row r="47" spans="9:25" x14ac:dyDescent="0.35">
      <c r="O47" s="57">
        <f>Zufriedenheit!G18</f>
        <v>3</v>
      </c>
    </row>
    <row r="48" spans="9:25" x14ac:dyDescent="0.35">
      <c r="P48" s="57">
        <f>Zufriedenheit!L18</f>
        <v>1.8199315475613047</v>
      </c>
      <c r="Q48" s="57">
        <f>Zufriedenheit!M18</f>
        <v>1.7082026863739073</v>
      </c>
      <c r="R48" s="57">
        <f>Zufriedenheit!N18</f>
        <v>2.1657893633539249</v>
      </c>
      <c r="S48" s="57">
        <f>Zufriedenheit!O18</f>
        <v>1</v>
      </c>
      <c r="T48" s="57">
        <f>Zufriedenheit!P18</f>
        <v>1.6052216189158584</v>
      </c>
      <c r="U48" s="57">
        <f>Zufriedenheit!Q18</f>
        <v>2.0883345599554812</v>
      </c>
      <c r="V48" s="57">
        <f>Zufriedenheit!R18</f>
        <v>2.173227866841132</v>
      </c>
      <c r="W48" s="57">
        <f>Zufriedenheit!S18</f>
        <v>2.1162611027304865</v>
      </c>
      <c r="X48" s="57">
        <f>Zufriedenheit!T18</f>
        <v>2.9125242351351135</v>
      </c>
      <c r="Y48" s="57">
        <f>Zufriedenheit!U18</f>
        <v>1.6401101800558453</v>
      </c>
    </row>
    <row r="49" spans="9:25" x14ac:dyDescent="0.35">
      <c r="J49" s="57">
        <f>Zufriedenheit!H18</f>
        <v>2.3422356714436101</v>
      </c>
      <c r="K49" s="60">
        <f>J49</f>
        <v>2.3422356714436101</v>
      </c>
      <c r="L49" s="57">
        <f t="shared" ref="L49:Q50" si="9">K49</f>
        <v>2.3422356714436101</v>
      </c>
      <c r="M49" s="57">
        <f t="shared" si="9"/>
        <v>2.3422356714436101</v>
      </c>
      <c r="N49" s="57">
        <f t="shared" si="9"/>
        <v>2.3422356714436101</v>
      </c>
      <c r="O49" s="57">
        <f t="shared" si="9"/>
        <v>2.3422356714436101</v>
      </c>
    </row>
    <row r="50" spans="9:25" x14ac:dyDescent="0.35">
      <c r="P50" s="57">
        <f>Zufriedenheit!K18</f>
        <v>1.9107414337260333</v>
      </c>
      <c r="Q50" s="57">
        <f t="shared" si="9"/>
        <v>1.9107414337260333</v>
      </c>
      <c r="R50" s="57">
        <f t="shared" ref="R50:Y50" si="10">Q50</f>
        <v>1.9107414337260333</v>
      </c>
      <c r="S50" s="57">
        <f t="shared" si="10"/>
        <v>1.9107414337260333</v>
      </c>
      <c r="T50" s="57">
        <f t="shared" si="10"/>
        <v>1.9107414337260333</v>
      </c>
      <c r="U50" s="57">
        <f t="shared" si="10"/>
        <v>1.9107414337260333</v>
      </c>
      <c r="V50" s="57">
        <f t="shared" si="10"/>
        <v>1.9107414337260333</v>
      </c>
      <c r="W50" s="57">
        <f t="shared" si="10"/>
        <v>1.9107414337260333</v>
      </c>
      <c r="X50" s="57">
        <f t="shared" si="10"/>
        <v>1.9107414337260333</v>
      </c>
      <c r="Y50" s="57">
        <f t="shared" si="10"/>
        <v>1.9107414337260333</v>
      </c>
    </row>
    <row r="52" spans="9:25" x14ac:dyDescent="0.35">
      <c r="I52" s="57" t="str">
        <f>Zufriedenheit!A$1&amp;": "&amp;I53</f>
        <v>Zufriedenheitsindikatoren (1: positiv // 3: negativ) 2023: Mittelwert (ausgewählte Indikatoren gleich gewichtet)</v>
      </c>
    </row>
    <row r="53" spans="9:25" x14ac:dyDescent="0.35">
      <c r="I53" s="57" t="str">
        <f>Zufriedenheit!A19</f>
        <v>Mittelwert (ausgewählte Indikatoren gleich gewichtet)</v>
      </c>
      <c r="J53" s="57">
        <f>Zufriedenheit!B19</f>
        <v>2.2870170707531217</v>
      </c>
      <c r="K53" s="57">
        <f>Zufriedenheit!C19</f>
        <v>2.7052005035602709</v>
      </c>
      <c r="L53" s="57">
        <f>Zufriedenheit!D19</f>
        <v>2.4055569262856671</v>
      </c>
      <c r="M53" s="57">
        <f>Zufriedenheit!E19</f>
        <v>2.6198026735790081</v>
      </c>
      <c r="N53" s="57">
        <f>Zufriedenheit!F19</f>
        <v>2.4179497267553582</v>
      </c>
    </row>
    <row r="54" spans="9:25" x14ac:dyDescent="0.35">
      <c r="O54" s="57">
        <f>Zufriedenheit!G19</f>
        <v>3</v>
      </c>
    </row>
    <row r="55" spans="9:25" x14ac:dyDescent="0.35">
      <c r="P55" s="57">
        <f>Zufriedenheit!L19</f>
        <v>1.636563394201503</v>
      </c>
      <c r="Q55" s="57">
        <f>Zufriedenheit!M19</f>
        <v>1.6174266011326681</v>
      </c>
      <c r="R55" s="57">
        <f>Zufriedenheit!N19</f>
        <v>2.4723684394410124</v>
      </c>
      <c r="S55" s="57">
        <f>Zufriedenheit!O19</f>
        <v>1.3333333333333333</v>
      </c>
      <c r="T55" s="57">
        <f>Zufriedenheit!P19</f>
        <v>1.8141496861181963</v>
      </c>
      <c r="U55" s="57">
        <f>Zufriedenheit!Q19</f>
        <v>1.9734960585344823</v>
      </c>
      <c r="V55" s="57">
        <f>Zufriedenheit!R19</f>
        <v>2.0663353952609422</v>
      </c>
      <c r="W55" s="57">
        <f>Zufriedenheit!S19</f>
        <v>2.0912001605374715</v>
      </c>
      <c r="X55" s="57">
        <f>Zufriedenheit!T19</f>
        <v>2.5818475485976471</v>
      </c>
      <c r="Y55" s="57">
        <f>Zufriedenheit!U19</f>
        <v>1.7495531957532551</v>
      </c>
    </row>
    <row r="56" spans="9:25" x14ac:dyDescent="0.35">
      <c r="J56" s="57">
        <f>Zufriedenheit!H19</f>
        <v>2.5840055757145373</v>
      </c>
      <c r="K56" s="57">
        <f t="shared" ref="K56:Y57" si="11">J56</f>
        <v>2.5840055757145373</v>
      </c>
      <c r="L56" s="57">
        <f t="shared" si="11"/>
        <v>2.5840055757145373</v>
      </c>
      <c r="M56" s="57">
        <f t="shared" si="11"/>
        <v>2.5840055757145373</v>
      </c>
      <c r="N56" s="57">
        <f t="shared" si="11"/>
        <v>2.5840055757145373</v>
      </c>
      <c r="O56" s="57">
        <f t="shared" si="11"/>
        <v>2.5840055757145373</v>
      </c>
    </row>
    <row r="57" spans="9:25" x14ac:dyDescent="0.35">
      <c r="P57" s="57">
        <f>Zufriedenheit!K19</f>
        <v>1.8507097362837885</v>
      </c>
      <c r="Q57" s="57">
        <f t="shared" si="11"/>
        <v>1.8507097362837885</v>
      </c>
      <c r="R57" s="57">
        <f t="shared" si="11"/>
        <v>1.8507097362837885</v>
      </c>
      <c r="S57" s="57">
        <f t="shared" si="11"/>
        <v>1.8507097362837885</v>
      </c>
      <c r="T57" s="57">
        <f t="shared" si="11"/>
        <v>1.8507097362837885</v>
      </c>
      <c r="U57" s="57">
        <f t="shared" si="11"/>
        <v>1.8507097362837885</v>
      </c>
      <c r="V57" s="57">
        <f t="shared" si="11"/>
        <v>1.8507097362837885</v>
      </c>
      <c r="W57" s="57">
        <f t="shared" si="11"/>
        <v>1.8507097362837885</v>
      </c>
      <c r="X57" s="57">
        <f t="shared" si="11"/>
        <v>1.8507097362837885</v>
      </c>
      <c r="Y57" s="57">
        <f t="shared" si="11"/>
        <v>1.8507097362837885</v>
      </c>
    </row>
    <row r="59" spans="9:25" x14ac:dyDescent="0.35">
      <c r="I59" s="57" t="str">
        <f>Zufriedenheit!A24&amp;": "&amp;I60</f>
        <v>: 0</v>
      </c>
    </row>
    <row r="60" spans="9:25" x14ac:dyDescent="0.35">
      <c r="I60" s="57">
        <f>Zufriedenheit!A31</f>
        <v>0</v>
      </c>
      <c r="J60" s="57">
        <f>Zufriedenheit!B31</f>
        <v>0</v>
      </c>
      <c r="K60" s="57">
        <f>Zufriedenheit!C31</f>
        <v>0</v>
      </c>
      <c r="L60" s="57">
        <f>Zufriedenheit!D31</f>
        <v>0</v>
      </c>
      <c r="M60" s="57">
        <f>Zufriedenheit!E31</f>
        <v>0</v>
      </c>
      <c r="N60" s="57">
        <f>Zufriedenheit!F31</f>
        <v>0</v>
      </c>
    </row>
    <row r="61" spans="9:25" x14ac:dyDescent="0.35">
      <c r="O61" s="57">
        <f>Zufriedenheit!G31</f>
        <v>0</v>
      </c>
    </row>
    <row r="62" spans="9:25" x14ac:dyDescent="0.35">
      <c r="P62" s="57">
        <f>Zufriedenheit!L31</f>
        <v>0</v>
      </c>
      <c r="Q62" s="57">
        <f>Zufriedenheit!M31</f>
        <v>0</v>
      </c>
      <c r="R62" s="57">
        <f>Zufriedenheit!N31</f>
        <v>0</v>
      </c>
      <c r="S62" s="57">
        <f>Zufriedenheit!O31</f>
        <v>0</v>
      </c>
      <c r="T62" s="57">
        <f>Zufriedenheit!P31</f>
        <v>0</v>
      </c>
      <c r="U62" s="57">
        <f>Zufriedenheit!Q31</f>
        <v>0</v>
      </c>
      <c r="V62" s="57">
        <f>Zufriedenheit!R31</f>
        <v>0</v>
      </c>
      <c r="W62" s="57">
        <f>Zufriedenheit!S31</f>
        <v>0</v>
      </c>
      <c r="X62" s="57">
        <f>Zufriedenheit!T31</f>
        <v>0</v>
      </c>
      <c r="Y62" s="57">
        <f>Zufriedenheit!U31</f>
        <v>0</v>
      </c>
    </row>
    <row r="63" spans="9:25" x14ac:dyDescent="0.35">
      <c r="J63" s="57">
        <f>Zufriedenheit!H31</f>
        <v>0</v>
      </c>
      <c r="K63" s="57">
        <f t="shared" ref="K63:O63" si="12">J63</f>
        <v>0</v>
      </c>
      <c r="L63" s="57">
        <f t="shared" si="12"/>
        <v>0</v>
      </c>
      <c r="M63" s="57">
        <f t="shared" si="12"/>
        <v>0</v>
      </c>
      <c r="N63" s="57">
        <f t="shared" si="12"/>
        <v>0</v>
      </c>
      <c r="O63" s="57">
        <f t="shared" si="12"/>
        <v>0</v>
      </c>
    </row>
    <row r="64" spans="9:25" x14ac:dyDescent="0.35">
      <c r="P64" s="57">
        <f>Zufriedenheit!K31</f>
        <v>0</v>
      </c>
      <c r="Q64" s="57">
        <f t="shared" ref="Q64:Y64" si="13">P64</f>
        <v>0</v>
      </c>
      <c r="R64" s="57">
        <f t="shared" si="13"/>
        <v>0</v>
      </c>
      <c r="S64" s="57">
        <f t="shared" si="13"/>
        <v>0</v>
      </c>
      <c r="T64" s="57">
        <f t="shared" si="13"/>
        <v>0</v>
      </c>
      <c r="U64" s="57">
        <f t="shared" si="13"/>
        <v>0</v>
      </c>
      <c r="V64" s="57">
        <f t="shared" si="13"/>
        <v>0</v>
      </c>
      <c r="W64" s="57">
        <f t="shared" si="13"/>
        <v>0</v>
      </c>
      <c r="X64" s="57">
        <f t="shared" si="13"/>
        <v>0</v>
      </c>
      <c r="Y64" s="57">
        <f t="shared" si="13"/>
        <v>0</v>
      </c>
    </row>
    <row r="67" spans="9:25" x14ac:dyDescent="0.35">
      <c r="I67" s="57" t="str">
        <f>Staat!A60&amp;", "&amp;I68</f>
        <v>Öffentliche Investitionen in % des BIP (Investitionsquote), 2024, Länder/Gemeinden</v>
      </c>
    </row>
    <row r="68" spans="9:25" x14ac:dyDescent="0.35">
      <c r="I68" s="57" t="str">
        <f>Staat!A61</f>
        <v>Länder/Gemeinden</v>
      </c>
      <c r="J68" s="57">
        <f>Staat!B61</f>
        <v>3.5174541429278472</v>
      </c>
      <c r="K68" s="57">
        <f>Staat!C61</f>
        <v>4.4223784247362472</v>
      </c>
      <c r="L68" s="57">
        <f>Staat!D61</f>
        <v>3.5889193293688018</v>
      </c>
      <c r="M68" s="57">
        <f>Staat!E61</f>
        <v>3.2725062527054196</v>
      </c>
      <c r="N68" s="57">
        <f>Staat!F61</f>
        <v>3.1225419243087438</v>
      </c>
    </row>
    <row r="69" spans="9:25" x14ac:dyDescent="0.35">
      <c r="O69" s="57">
        <f>Staat!G61</f>
        <v>3.7875929465915905</v>
      </c>
    </row>
    <row r="70" spans="9:25" x14ac:dyDescent="0.35">
      <c r="P70" s="57">
        <f>Staat!L61</f>
        <v>2.5037410607529589</v>
      </c>
      <c r="Q70" s="57">
        <f>Staat!M61</f>
        <v>2.9217973857141715</v>
      </c>
      <c r="R70" s="57">
        <f>Staat!N61</f>
        <v>4.8745471700522707</v>
      </c>
      <c r="S70" s="57">
        <f>Staat!O61</f>
        <v>2.93072733897603</v>
      </c>
      <c r="T70" s="57">
        <f>Staat!P61</f>
        <v>2.8212461690876887</v>
      </c>
      <c r="U70" s="57">
        <f>Staat!Q61</f>
        <v>2.3428944919827965</v>
      </c>
      <c r="V70" s="57">
        <f>Staat!R61</f>
        <v>2.2692455207246307</v>
      </c>
      <c r="W70" s="57">
        <f>Staat!S61</f>
        <v>1.9693347349117998</v>
      </c>
      <c r="X70" s="57">
        <f>Staat!T61</f>
        <v>3.4305488944618157</v>
      </c>
      <c r="Y70" s="57">
        <f>Staat!U61</f>
        <v>3.0169286233901285</v>
      </c>
    </row>
    <row r="71" spans="9:25" x14ac:dyDescent="0.35">
      <c r="J71" s="57">
        <f>Staat!H61</f>
        <v>3.6228770616695751</v>
      </c>
      <c r="K71" s="57">
        <f t="shared" ref="K71:O71" si="14">J71</f>
        <v>3.6228770616695751</v>
      </c>
      <c r="L71" s="57">
        <f t="shared" si="14"/>
        <v>3.6228770616695751</v>
      </c>
      <c r="M71" s="57">
        <f t="shared" si="14"/>
        <v>3.6228770616695751</v>
      </c>
      <c r="N71" s="57">
        <f t="shared" si="14"/>
        <v>3.6228770616695751</v>
      </c>
      <c r="O71" s="57">
        <f t="shared" si="14"/>
        <v>3.6228770616695751</v>
      </c>
    </row>
    <row r="72" spans="9:25" x14ac:dyDescent="0.35">
      <c r="P72" s="57">
        <f>Staat!K61</f>
        <v>2.601909513225332</v>
      </c>
      <c r="Q72" s="57">
        <f t="shared" ref="Q72:Y72" si="15">P72</f>
        <v>2.601909513225332</v>
      </c>
      <c r="R72" s="57">
        <f t="shared" si="15"/>
        <v>2.601909513225332</v>
      </c>
      <c r="S72" s="57">
        <f t="shared" si="15"/>
        <v>2.601909513225332</v>
      </c>
      <c r="T72" s="57">
        <f t="shared" si="15"/>
        <v>2.601909513225332</v>
      </c>
      <c r="U72" s="57">
        <f t="shared" si="15"/>
        <v>2.601909513225332</v>
      </c>
      <c r="V72" s="57">
        <f t="shared" si="15"/>
        <v>2.601909513225332</v>
      </c>
      <c r="W72" s="57">
        <f t="shared" si="15"/>
        <v>2.601909513225332</v>
      </c>
      <c r="X72" s="57">
        <f t="shared" si="15"/>
        <v>2.601909513225332</v>
      </c>
      <c r="Y72" s="57">
        <f t="shared" si="15"/>
        <v>2.601909513225332</v>
      </c>
    </row>
    <row r="75" spans="9:25" x14ac:dyDescent="0.35">
      <c r="I75" s="57" t="str">
        <f>Staat!A63&amp;", "&amp;I76</f>
        <v>originäre Steuerkraft je Einwohner, Westdeutschland ohne Berlin=100, 2024, Länder/Gemeinden</v>
      </c>
    </row>
    <row r="76" spans="9:25" x14ac:dyDescent="0.35">
      <c r="I76" s="57" t="s">
        <v>539</v>
      </c>
      <c r="J76" s="57">
        <f>Staat!B64</f>
        <v>69.931228356842695</v>
      </c>
      <c r="K76" s="57">
        <f>Staat!C64</f>
        <v>57.517206184718397</v>
      </c>
      <c r="L76" s="57">
        <f>Staat!D64</f>
        <v>60.478769957269229</v>
      </c>
      <c r="M76" s="57">
        <f>Staat!E64</f>
        <v>59.819046242107412</v>
      </c>
      <c r="N76" s="57">
        <f>Staat!F64</f>
        <v>53.502073537025076</v>
      </c>
    </row>
    <row r="77" spans="9:25" x14ac:dyDescent="0.35">
      <c r="O77" s="57">
        <f>Staat!G64</f>
        <v>94.788074253663567</v>
      </c>
    </row>
    <row r="78" spans="9:25" x14ac:dyDescent="0.35">
      <c r="P78" s="57">
        <f>Staat!L64</f>
        <v>107.97069428863399</v>
      </c>
      <c r="Q78" s="57">
        <f>Staat!M64</f>
        <v>117.87842638144319</v>
      </c>
      <c r="R78" s="57">
        <f>Staat!N64</f>
        <v>89.58194599044954</v>
      </c>
      <c r="S78" s="57">
        <f>Staat!O64</f>
        <v>139.88063556377389</v>
      </c>
      <c r="T78" s="57">
        <f>Staat!P64</f>
        <v>113.49059100125476</v>
      </c>
      <c r="U78" s="57">
        <f>Staat!Q64</f>
        <v>83.209334831887773</v>
      </c>
      <c r="V78" s="57">
        <f>Staat!R64</f>
        <v>88.285456665933722</v>
      </c>
      <c r="W78" s="57">
        <f>Staat!S64</f>
        <v>85.635518519946061</v>
      </c>
      <c r="X78" s="57">
        <f>Staat!T64</f>
        <v>66.803266446383859</v>
      </c>
      <c r="Y78" s="57">
        <f>Staat!U64</f>
        <v>86.92492691364879</v>
      </c>
    </row>
    <row r="79" spans="9:25" x14ac:dyDescent="0.35">
      <c r="J79" s="57">
        <f>Staat!H64</f>
        <v>68.516575097439571</v>
      </c>
      <c r="K79" s="57">
        <f t="shared" ref="K79:O79" si="16">J79</f>
        <v>68.516575097439571</v>
      </c>
      <c r="L79" s="57">
        <f t="shared" si="16"/>
        <v>68.516575097439571</v>
      </c>
      <c r="M79" s="57">
        <f t="shared" si="16"/>
        <v>68.516575097439571</v>
      </c>
      <c r="N79" s="57">
        <f t="shared" si="16"/>
        <v>68.516575097439571</v>
      </c>
      <c r="O79" s="57">
        <f t="shared" si="16"/>
        <v>68.516575097439571</v>
      </c>
    </row>
    <row r="80" spans="9:25" x14ac:dyDescent="0.35">
      <c r="P80" s="57">
        <f>Staat!K64</f>
        <v>100</v>
      </c>
      <c r="Q80" s="57">
        <f t="shared" ref="Q80:Y80" si="17">P80</f>
        <v>100</v>
      </c>
      <c r="R80" s="57">
        <f t="shared" si="17"/>
        <v>100</v>
      </c>
      <c r="S80" s="57">
        <f t="shared" si="17"/>
        <v>100</v>
      </c>
      <c r="T80" s="57">
        <f t="shared" si="17"/>
        <v>100</v>
      </c>
      <c r="U80" s="57">
        <f t="shared" si="17"/>
        <v>100</v>
      </c>
      <c r="V80" s="57">
        <f t="shared" si="17"/>
        <v>100</v>
      </c>
      <c r="W80" s="57">
        <f t="shared" si="17"/>
        <v>100</v>
      </c>
      <c r="X80" s="57">
        <f t="shared" si="17"/>
        <v>100</v>
      </c>
      <c r="Y80" s="57">
        <f t="shared" si="17"/>
        <v>100</v>
      </c>
    </row>
    <row r="83" spans="9:25" x14ac:dyDescent="0.35">
      <c r="I83" s="57" t="str">
        <f>Staat!A69&amp;", "&amp;I84</f>
        <v>Öffentliche Verschuldung (Kern- und Extrahaushalte) in % des BIP, Land und Kommunen zusammen, 2023</v>
      </c>
    </row>
    <row r="84" spans="9:25" x14ac:dyDescent="0.35">
      <c r="I84" s="57">
        <f>Staat!A74</f>
        <v>2023</v>
      </c>
      <c r="J84" s="57">
        <f>Staat!B74</f>
        <v>21.410296189625711</v>
      </c>
      <c r="K84" s="57">
        <f>Staat!C74</f>
        <v>15.350482725038777</v>
      </c>
      <c r="L84" s="57">
        <f>Staat!D74</f>
        <v>5.5676823869532441</v>
      </c>
      <c r="M84" s="57">
        <f>Staat!E74</f>
        <v>32.850182206921666</v>
      </c>
      <c r="N84" s="57">
        <f>Staat!F74</f>
        <v>22.350177520581564</v>
      </c>
    </row>
    <row r="85" spans="9:25" x14ac:dyDescent="0.35">
      <c r="O85" s="57">
        <f>Staat!G74</f>
        <v>31.339368024404905</v>
      </c>
    </row>
    <row r="86" spans="9:25" x14ac:dyDescent="0.35">
      <c r="P86" s="57">
        <f>Staat!L74</f>
        <v>8.274285407249657</v>
      </c>
      <c r="Q86" s="57">
        <f>Staat!M74</f>
        <v>4.6214456864218656</v>
      </c>
      <c r="R86" s="57">
        <f>Staat!N74</f>
        <v>58.365320844376079</v>
      </c>
      <c r="S86" s="57">
        <f>Staat!O74</f>
        <v>21.010228487220996</v>
      </c>
      <c r="T86" s="57">
        <f>Staat!P74</f>
        <v>16.222875594838655</v>
      </c>
      <c r="U86" s="57">
        <f>Staat!Q74</f>
        <v>20.416355286890802</v>
      </c>
      <c r="V86" s="57">
        <f>Staat!R74</f>
        <v>27.242688740381766</v>
      </c>
      <c r="W86" s="57">
        <f>Staat!S74</f>
        <v>22.132048507326232</v>
      </c>
      <c r="X86" s="57">
        <f>Staat!T74</f>
        <v>37.203751635286416</v>
      </c>
      <c r="Y86" s="57">
        <f>Staat!U74</f>
        <v>30.301232464049683</v>
      </c>
    </row>
    <row r="87" spans="9:25" x14ac:dyDescent="0.35">
      <c r="J87" s="57">
        <f>Staat!H74</f>
        <v>21.534538904487899</v>
      </c>
      <c r="K87" s="57">
        <f t="shared" ref="K87:O87" si="18">J87</f>
        <v>21.534538904487899</v>
      </c>
      <c r="L87" s="57">
        <f t="shared" si="18"/>
        <v>21.534538904487899</v>
      </c>
      <c r="M87" s="57">
        <f t="shared" si="18"/>
        <v>21.534538904487899</v>
      </c>
      <c r="N87" s="57">
        <f t="shared" si="18"/>
        <v>21.534538904487899</v>
      </c>
      <c r="O87" s="57">
        <f t="shared" si="18"/>
        <v>21.534538904487899</v>
      </c>
    </row>
    <row r="88" spans="9:25" x14ac:dyDescent="0.35">
      <c r="P88" s="57">
        <f>Staat!K74</f>
        <v>17.049069947106009</v>
      </c>
      <c r="Q88" s="57">
        <f t="shared" ref="Q88:Y88" si="19">P88</f>
        <v>17.049069947106009</v>
      </c>
      <c r="R88" s="57">
        <f t="shared" si="19"/>
        <v>17.049069947106009</v>
      </c>
      <c r="S88" s="57">
        <f t="shared" si="19"/>
        <v>17.049069947106009</v>
      </c>
      <c r="T88" s="57">
        <f t="shared" si="19"/>
        <v>17.049069947106009</v>
      </c>
      <c r="U88" s="57">
        <f t="shared" si="19"/>
        <v>17.049069947106009</v>
      </c>
      <c r="V88" s="57">
        <f t="shared" si="19"/>
        <v>17.049069947106009</v>
      </c>
      <c r="W88" s="57">
        <f t="shared" si="19"/>
        <v>17.049069947106009</v>
      </c>
      <c r="X88" s="57">
        <f t="shared" si="19"/>
        <v>17.049069947106009</v>
      </c>
      <c r="Y88" s="57">
        <f t="shared" si="19"/>
        <v>17.049069947106009</v>
      </c>
    </row>
  </sheetData>
  <pageMargins left="0.7" right="0.7" top="0.78740157499999996" bottom="0.78740157499999996"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770D-BBB5-4E3F-BEE0-3AD900D985CB}">
  <sheetPr codeName="Tabelle29"/>
  <dimension ref="A1:V42"/>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453125" defaultRowHeight="14.5" x14ac:dyDescent="0.35"/>
  <cols>
    <col min="1" max="1" width="34.1796875" customWidth="1"/>
    <col min="8" max="8" width="10.81640625" style="4"/>
  </cols>
  <sheetData>
    <row r="1" spans="1:22" x14ac:dyDescent="0.35">
      <c r="A1" s="4" t="s">
        <v>558</v>
      </c>
    </row>
    <row r="2" spans="1:22" s="49" customFormat="1" ht="39" x14ac:dyDescent="0.35">
      <c r="B2" s="41" t="s">
        <v>258</v>
      </c>
      <c r="C2" s="41" t="s">
        <v>259</v>
      </c>
      <c r="D2" s="41" t="s">
        <v>260</v>
      </c>
      <c r="E2" s="41" t="s">
        <v>261</v>
      </c>
      <c r="F2" s="41" t="s">
        <v>262</v>
      </c>
      <c r="G2" s="41" t="s">
        <v>263</v>
      </c>
      <c r="H2" s="42" t="s">
        <v>264</v>
      </c>
      <c r="I2" s="41" t="s">
        <v>265</v>
      </c>
      <c r="J2" s="41" t="s">
        <v>266</v>
      </c>
      <c r="K2" s="41" t="s">
        <v>267</v>
      </c>
      <c r="L2" s="41" t="s">
        <v>268</v>
      </c>
      <c r="M2" s="41" t="s">
        <v>269</v>
      </c>
      <c r="N2" s="41" t="s">
        <v>270</v>
      </c>
      <c r="O2" s="41" t="s">
        <v>271</v>
      </c>
      <c r="P2" s="41" t="s">
        <v>272</v>
      </c>
      <c r="Q2" s="41" t="s">
        <v>273</v>
      </c>
      <c r="R2" s="41" t="s">
        <v>274</v>
      </c>
      <c r="S2" s="41" t="s">
        <v>275</v>
      </c>
      <c r="T2" s="41" t="s">
        <v>276</v>
      </c>
      <c r="U2" s="41" t="s">
        <v>277</v>
      </c>
      <c r="V2" s="41" t="s">
        <v>278</v>
      </c>
    </row>
    <row r="3" spans="1:22" x14ac:dyDescent="0.35">
      <c r="A3" t="s">
        <v>559</v>
      </c>
      <c r="B3" s="2">
        <f>'[1]Differenzierung Produktivität'!B14</f>
        <v>18</v>
      </c>
      <c r="C3" s="2">
        <f>'[1]Differenzierung Produktivität'!C14</f>
        <v>8</v>
      </c>
      <c r="D3" s="2">
        <f>'[1]Differenzierung Produktivität'!D14</f>
        <v>13</v>
      </c>
      <c r="E3" s="2">
        <f>'[1]Differenzierung Produktivität'!E14</f>
        <v>14</v>
      </c>
      <c r="F3" s="2">
        <f>'[1]Differenzierung Produktivität'!F14</f>
        <v>22</v>
      </c>
      <c r="G3" s="2">
        <f>'[1]Differenzierung Produktivität'!G14</f>
        <v>1</v>
      </c>
      <c r="H3" s="13">
        <f>'[1]Differenzierung Produktivität'!H14</f>
        <v>76</v>
      </c>
      <c r="I3" s="2">
        <f>'[1]Differenzierung Produktivität'!I14</f>
        <v>75</v>
      </c>
      <c r="J3" s="2">
        <f>'[1]Differenzierung Produktivität'!J14</f>
        <v>325</v>
      </c>
      <c r="K3" s="2">
        <f>'[1]Differenzierung Produktivität'!K14</f>
        <v>324</v>
      </c>
      <c r="L3" s="2">
        <f>'[1]Differenzierung Produktivität'!L14</f>
        <v>44</v>
      </c>
      <c r="M3" s="2">
        <f>'[1]Differenzierung Produktivität'!M14</f>
        <v>96</v>
      </c>
      <c r="N3" s="2">
        <f>'[1]Differenzierung Produktivität'!N14</f>
        <v>2</v>
      </c>
      <c r="O3" s="2">
        <f>'[1]Differenzierung Produktivität'!O14</f>
        <v>1</v>
      </c>
      <c r="P3" s="2">
        <f>'[1]Differenzierung Produktivität'!P14</f>
        <v>26</v>
      </c>
      <c r="Q3" s="2">
        <f>'[1]Differenzierung Produktivität'!Q14</f>
        <v>45</v>
      </c>
      <c r="R3" s="2">
        <f>'[1]Differenzierung Produktivität'!R14</f>
        <v>53</v>
      </c>
      <c r="S3" s="2">
        <f>'[1]Differenzierung Produktivität'!S14</f>
        <v>36</v>
      </c>
      <c r="T3" s="2">
        <f>'[1]Differenzierung Produktivität'!T14</f>
        <v>6</v>
      </c>
      <c r="U3" s="2">
        <f>'[1]Differenzierung Produktivität'!U14</f>
        <v>15</v>
      </c>
      <c r="V3" s="2">
        <f>'[1]Differenzierung Produktivität'!V14</f>
        <v>400</v>
      </c>
    </row>
    <row r="4" spans="1:22" x14ac:dyDescent="0.35">
      <c r="A4" s="4" t="s">
        <v>854</v>
      </c>
      <c r="G4" s="11"/>
    </row>
    <row r="5" spans="1:22" x14ac:dyDescent="0.35">
      <c r="A5" t="s">
        <v>560</v>
      </c>
      <c r="B5" s="3">
        <f>'[1]Differenzierung Produktivität'!B7</f>
        <v>84.296368499785061</v>
      </c>
      <c r="C5" s="3">
        <f>'[1]Differenzierung Produktivität'!C7</f>
        <v>93.335013540381667</v>
      </c>
      <c r="D5" s="3">
        <f>'[1]Differenzierung Produktivität'!D7</f>
        <v>85.4498197021191</v>
      </c>
      <c r="E5" s="3">
        <f>'[1]Differenzierung Produktivität'!E7</f>
        <v>89.363947066617214</v>
      </c>
      <c r="F5" s="3">
        <f>'[1]Differenzierung Produktivität'!F7</f>
        <v>90.67310525878419</v>
      </c>
      <c r="G5" s="9" t="str">
        <f>'[1]Differenzierung Produktivität'!G7</f>
        <v>.</v>
      </c>
      <c r="H5" s="14">
        <f>'[1]Differenzierung Produktivität'!H7</f>
        <v>80.02725002017695</v>
      </c>
      <c r="I5" s="3">
        <f>'[1]Differenzierung Produktivität'!I7</f>
        <v>83.714275064665941</v>
      </c>
      <c r="J5" s="3">
        <f>'[1]Differenzierung Produktivität'!J7</f>
        <v>77.277373597535131</v>
      </c>
      <c r="K5" s="3">
        <f>'[1]Differenzierung Produktivität'!K7</f>
        <v>77.108656100096169</v>
      </c>
      <c r="L5" s="3">
        <f>'[1]Differenzierung Produktivität'!L7</f>
        <v>79.327384853081114</v>
      </c>
      <c r="M5" s="3">
        <f>'[1]Differenzierung Produktivität'!M7</f>
        <v>74.047850022733158</v>
      </c>
      <c r="N5" s="3">
        <f>'[1]Differenzierung Produktivität'!N7</f>
        <v>91.210525328211418</v>
      </c>
      <c r="O5" s="3" t="str">
        <f>'[1]Differenzierung Produktivität'!O7</f>
        <v>.</v>
      </c>
      <c r="P5" s="3">
        <f>'[1]Differenzierung Produktivität'!P7</f>
        <v>79.358887156497801</v>
      </c>
      <c r="Q5" s="3">
        <f>'[1]Differenzierung Produktivität'!Q7</f>
        <v>82.653905800761706</v>
      </c>
      <c r="R5" s="3">
        <f>'[1]Differenzierung Produktivität'!R7</f>
        <v>84.990766485334916</v>
      </c>
      <c r="S5" s="3">
        <f>'[1]Differenzierung Produktivität'!S7</f>
        <v>80.898475723011089</v>
      </c>
      <c r="T5" s="3">
        <f>'[1]Differenzierung Produktivität'!T7</f>
        <v>92.20240447214421</v>
      </c>
      <c r="U5" s="3">
        <f>'[1]Differenzierung Produktivität'!U7</f>
        <v>89.918565803139828</v>
      </c>
      <c r="V5" s="3">
        <f>'[1]Differenzierung Produktivität'!V7</f>
        <v>70.228615175519082</v>
      </c>
    </row>
    <row r="6" spans="1:22" x14ac:dyDescent="0.35">
      <c r="A6" t="s">
        <v>561</v>
      </c>
      <c r="B6" s="3">
        <f>'[1]Differenzierung Produktivität'!B8</f>
        <v>164.29738064289316</v>
      </c>
      <c r="C6" s="3">
        <f>'[1]Differenzierung Produktivität'!C8</f>
        <v>109.20338108126914</v>
      </c>
      <c r="D6" s="3">
        <f>'[1]Differenzierung Produktivität'!D8</f>
        <v>110.46344222670514</v>
      </c>
      <c r="E6" s="3">
        <f>'[1]Differenzierung Produktivität'!E8</f>
        <v>122.51173673435079</v>
      </c>
      <c r="F6" s="3">
        <f>'[1]Differenzierung Produktivität'!F8</f>
        <v>124.22252026470899</v>
      </c>
      <c r="G6" s="9" t="str">
        <f>'[1]Differenzierung Produktivität'!G8</f>
        <v>.</v>
      </c>
      <c r="H6" s="14">
        <f>'[1]Differenzierung Produktivität'!H8</f>
        <v>168.84980583028562</v>
      </c>
      <c r="I6" s="3">
        <f>'[1]Differenzierung Produktivität'!I8</f>
        <v>176.62907430066795</v>
      </c>
      <c r="J6" s="3">
        <f>'[1]Differenzierung Produktivität'!J8</f>
        <v>187.16195933967353</v>
      </c>
      <c r="K6" s="3">
        <f>'[1]Differenzierung Produktivität'!K8</f>
        <v>186.75333394357733</v>
      </c>
      <c r="L6" s="3">
        <f>'[1]Differenzierung Produktivität'!L8</f>
        <v>144.01867087936915</v>
      </c>
      <c r="M6" s="3">
        <f>'[1]Differenzierung Produktivität'!M8</f>
        <v>176.52575049215073</v>
      </c>
      <c r="N6" s="3">
        <f>'[1]Differenzierung Produktivität'!N8</f>
        <v>101.40073923310942</v>
      </c>
      <c r="O6" s="3" t="str">
        <f>'[1]Differenzierung Produktivität'!O8</f>
        <v>.</v>
      </c>
      <c r="P6" s="3">
        <f>'[1]Differenzierung Produktivität'!P8</f>
        <v>132.48024932692772</v>
      </c>
      <c r="Q6" s="3">
        <f>'[1]Differenzierung Produktivität'!Q8</f>
        <v>191.00103789337618</v>
      </c>
      <c r="R6" s="3">
        <f>'[1]Differenzierung Produktivität'!R8</f>
        <v>122.69675785205936</v>
      </c>
      <c r="S6" s="3">
        <f>'[1]Differenzierung Produktivität'!S8</f>
        <v>137.51541043831824</v>
      </c>
      <c r="T6" s="3">
        <f>'[1]Differenzierung Produktivität'!T8</f>
        <v>104.92110494720241</v>
      </c>
      <c r="U6" s="3">
        <f>'[1]Differenzierung Produktivität'!U8</f>
        <v>116.26454414976894</v>
      </c>
      <c r="V6" s="3">
        <f>'[1]Differenzierung Produktivität'!V8</f>
        <v>191.6980001364357</v>
      </c>
    </row>
    <row r="7" spans="1:22" x14ac:dyDescent="0.35">
      <c r="A7" t="s">
        <v>562</v>
      </c>
      <c r="B7" s="3">
        <f>'[1]Differenzierung Produktivität'!B10</f>
        <v>76.024750360293439</v>
      </c>
      <c r="C7" s="3">
        <f>'[1]Differenzierung Produktivität'!C10</f>
        <v>77.418757556631562</v>
      </c>
      <c r="D7" s="3">
        <f>'[1]Differenzierung Produktivität'!D10</f>
        <v>70.228615175519082</v>
      </c>
      <c r="E7" s="3">
        <f>'[1]Differenzierung Produktivität'!E10</f>
        <v>75.716601401102906</v>
      </c>
      <c r="F7" s="3">
        <f>'[1]Differenzierung Produktivität'!F10</f>
        <v>72.693806849043369</v>
      </c>
      <c r="G7" s="9" t="str">
        <f>'[1]Differenzierung Produktivität'!G10</f>
        <v>.</v>
      </c>
      <c r="H7" s="14">
        <f>'[1]Differenzierung Produktivität'!H10</f>
        <v>70.228615175519082</v>
      </c>
      <c r="I7" s="3">
        <f>'[1]Differenzierung Produktivität'!I10</f>
        <v>70.228615175519082</v>
      </c>
      <c r="J7" s="3">
        <f>'[1]Differenzierung Produktivität'!J10</f>
        <v>79.150261232083139</v>
      </c>
      <c r="K7" s="3">
        <f>'[1]Differenzierung Produktivität'!K10</f>
        <v>79.150261232083139</v>
      </c>
      <c r="L7" s="3">
        <f>'[1]Differenzierung Produktivität'!L10</f>
        <v>85.973559614159285</v>
      </c>
      <c r="M7" s="3">
        <f>'[1]Differenzierung Produktivität'!M10</f>
        <v>80.412204588768191</v>
      </c>
      <c r="N7" s="3">
        <f>'[1]Differenzierung Produktivität'!N10</f>
        <v>90.757205361593307</v>
      </c>
      <c r="O7" s="3" t="str">
        <f>'[1]Differenzierung Produktivität'!O10</f>
        <v>.</v>
      </c>
      <c r="P7" s="3">
        <f>'[1]Differenzierung Produktivität'!P10</f>
        <v>84.682268737551325</v>
      </c>
      <c r="Q7" s="3">
        <f>'[1]Differenzierung Produktivität'!Q10</f>
        <v>79.634495310811133</v>
      </c>
      <c r="R7" s="3">
        <f>'[1]Differenzierung Produktivität'!R10</f>
        <v>81.894254344875065</v>
      </c>
      <c r="S7" s="3">
        <f>'[1]Differenzierung Produktivität'!S10</f>
        <v>79.150261232083139</v>
      </c>
      <c r="T7" s="3">
        <f>'[1]Differenzierung Produktivität'!T10</f>
        <v>82.760006182600847</v>
      </c>
      <c r="U7" s="3">
        <f>'[1]Differenzierung Produktivität'!U10</f>
        <v>81.732842985299072</v>
      </c>
      <c r="V7" s="3">
        <f>'[1]Differenzierung Produktivität'!V10</f>
        <v>70.228615175519082</v>
      </c>
    </row>
    <row r="8" spans="1:22" x14ac:dyDescent="0.35">
      <c r="A8" t="s">
        <v>563</v>
      </c>
      <c r="B8" s="3">
        <f>'[1]Differenzierung Produktivität'!B11</f>
        <v>148.17562809076301</v>
      </c>
      <c r="C8" s="3">
        <f>'[1]Differenzierung Produktivität'!C11</f>
        <v>90.581120242055846</v>
      </c>
      <c r="D8" s="3">
        <f>'[1]Differenzierung Produktivität'!D11</f>
        <v>90.786552881516201</v>
      </c>
      <c r="E8" s="3">
        <f>'[1]Differenzierung Produktivität'!E11</f>
        <v>103.80217796732593</v>
      </c>
      <c r="F8" s="3">
        <f>'[1]Differenzierung Produktivität'!F11</f>
        <v>99.590808858388641</v>
      </c>
      <c r="G8" s="9" t="str">
        <f>'[1]Differenzierung Produktivität'!G11</f>
        <v>.</v>
      </c>
      <c r="H8" s="14">
        <f>'[1]Differenzierung Produktivität'!H11</f>
        <v>148.17562809076301</v>
      </c>
      <c r="I8" s="3">
        <f>'[1]Differenzierung Produktivität'!I11</f>
        <v>148.17562809076301</v>
      </c>
      <c r="J8" s="3">
        <f>'[1]Differenzierung Produktivität'!J11</f>
        <v>191.6980001364357</v>
      </c>
      <c r="K8" s="3">
        <f>'[1]Differenzierung Produktivität'!K11</f>
        <v>191.6980001364357</v>
      </c>
      <c r="L8" s="3">
        <f>'[1]Differenzierung Produktivität'!L11</f>
        <v>156.08478470998674</v>
      </c>
      <c r="M8" s="3">
        <f>'[1]Differenzierung Produktivität'!M11</f>
        <v>191.6980001364357</v>
      </c>
      <c r="N8" s="3">
        <f>'[1]Differenzierung Produktivität'!N11</f>
        <v>100.89677349495807</v>
      </c>
      <c r="O8" s="3" t="str">
        <f>'[1]Differenzierung Produktivität'!O11</f>
        <v>.</v>
      </c>
      <c r="P8" s="3">
        <f>'[1]Differenzierung Produktivität'!P11</f>
        <v>141.36700346864833</v>
      </c>
      <c r="Q8" s="3">
        <f>'[1]Differenzierung Produktivität'!Q11</f>
        <v>184.02362367659524</v>
      </c>
      <c r="R8" s="3">
        <f>'[1]Differenzierung Produktivität'!R11</f>
        <v>118.22648400943527</v>
      </c>
      <c r="S8" s="3">
        <f>'[1]Differenzierung Produktivität'!S11</f>
        <v>134.54370508657217</v>
      </c>
      <c r="T8" s="3">
        <f>'[1]Differenzierung Produktivität'!T11</f>
        <v>94.176191432612114</v>
      </c>
      <c r="U8" s="3">
        <f>'[1]Differenzierung Produktivität'!U11</f>
        <v>105.68041924239206</v>
      </c>
      <c r="V8" s="3">
        <f>'[1]Differenzierung Produktivität'!V11</f>
        <v>191.6980001364357</v>
      </c>
    </row>
    <row r="9" spans="1:22" x14ac:dyDescent="0.35">
      <c r="A9" t="s">
        <v>564</v>
      </c>
      <c r="B9" s="3">
        <f>'[1]Differenzierung Produktivität'!B12</f>
        <v>15.663101679301688</v>
      </c>
      <c r="C9" s="3">
        <f>'[1]Differenzierung Produktivität'!C12</f>
        <v>5.4260411820722121</v>
      </c>
      <c r="D9" s="3">
        <f>'[1]Differenzierung Produktivität'!D12</f>
        <v>7.443845348612915</v>
      </c>
      <c r="E9" s="3">
        <f>'[1]Differenzierung Produktivität'!E12</f>
        <v>9.3522366336072711</v>
      </c>
      <c r="F9" s="3">
        <f>'[1]Differenzierung Produktivität'!F12</f>
        <v>7.1664021724518205</v>
      </c>
      <c r="G9" s="9" t="str">
        <f>'[1]Differenzierung Produktivität'!G12</f>
        <v>.</v>
      </c>
      <c r="H9" s="14">
        <f>'[1]Differenzierung Produktivität'!H12</f>
        <v>11.454475411438832</v>
      </c>
      <c r="I9" s="3">
        <f>'[1]Differenzierung Produktivität'!I12</f>
        <v>10.720931232580046</v>
      </c>
      <c r="J9" s="3">
        <f>'[1]Differenzierung Produktivität'!J12</f>
        <v>16.668963595440417</v>
      </c>
      <c r="K9" s="3">
        <f>'[1]Differenzierung Produktivität'!K12</f>
        <v>17.07578685989462</v>
      </c>
      <c r="L9" s="3">
        <f>'[1]Differenzierung Produktivität'!L12</f>
        <v>17.319524901557646</v>
      </c>
      <c r="M9" s="3">
        <f>'[1]Differenzierung Produktivität'!M12</f>
        <v>20.224077148985504</v>
      </c>
      <c r="N9" s="3">
        <f>'[1]Differenzierung Produktivität'!N12</f>
        <v>3.5088120512782859</v>
      </c>
      <c r="O9" s="3" t="str">
        <f>'[1]Differenzierung Produktivität'!O12</f>
        <v>.</v>
      </c>
      <c r="P9" s="3">
        <f>'[1]Differenzierung Produktivität'!P12</f>
        <v>14.091841909913825</v>
      </c>
      <c r="Q9" s="3">
        <f>'[1]Differenzierung Produktivität'!Q12</f>
        <v>20.287070863144287</v>
      </c>
      <c r="R9" s="3">
        <f>'[1]Differenzierung Produktivität'!R12</f>
        <v>10.480581203276678</v>
      </c>
      <c r="S9" s="3">
        <f>'[1]Differenzierung Produktivität'!S12</f>
        <v>15.178574633553005</v>
      </c>
      <c r="T9" s="3">
        <f>'[1]Differenzierung Produktivität'!T12</f>
        <v>3.6118425498403202</v>
      </c>
      <c r="U9" s="3">
        <f>'[1]Differenzierung Produktivität'!U12</f>
        <v>5.7392905137415839</v>
      </c>
      <c r="V9" s="3">
        <f>'[1]Differenzierung Produktivität'!V12</f>
        <v>17.406530902269129</v>
      </c>
    </row>
    <row r="10" spans="1:22" x14ac:dyDescent="0.35">
      <c r="B10" s="3"/>
      <c r="C10" s="3"/>
      <c r="D10" s="3"/>
      <c r="E10" s="3"/>
      <c r="F10" s="3"/>
      <c r="G10" s="11"/>
      <c r="L10" s="3"/>
      <c r="M10" s="3"/>
      <c r="N10" s="3"/>
      <c r="O10" s="3"/>
      <c r="P10" s="3"/>
      <c r="Q10" s="3"/>
      <c r="R10" s="3"/>
      <c r="S10" s="3"/>
      <c r="T10" s="3"/>
      <c r="U10" s="3"/>
      <c r="V10" s="3"/>
    </row>
    <row r="11" spans="1:22" x14ac:dyDescent="0.35">
      <c r="A11" s="4" t="s">
        <v>855</v>
      </c>
      <c r="B11" s="3"/>
      <c r="C11" s="3"/>
      <c r="D11" s="3"/>
      <c r="E11" s="3"/>
      <c r="F11" s="3"/>
      <c r="G11" s="11"/>
      <c r="L11" s="3"/>
      <c r="M11" s="3"/>
      <c r="N11" s="3"/>
      <c r="O11" s="3"/>
      <c r="P11" s="3"/>
      <c r="Q11" s="3"/>
      <c r="R11" s="3"/>
      <c r="S11" s="3"/>
      <c r="T11" s="3"/>
      <c r="U11" s="3"/>
      <c r="V11" s="3"/>
    </row>
    <row r="12" spans="1:22" x14ac:dyDescent="0.35">
      <c r="A12" t="s">
        <v>560</v>
      </c>
      <c r="B12" s="3">
        <f>'[1]Differenzierung BIP_je_ET'!B7</f>
        <v>83.673149437420903</v>
      </c>
      <c r="C12" s="3">
        <f>'[1]Differenzierung BIP_je_ET'!C7</f>
        <v>92.634870457703016</v>
      </c>
      <c r="D12" s="3">
        <f>'[1]Differenzierung BIP_je_ET'!D7</f>
        <v>85.167028293599301</v>
      </c>
      <c r="E12" s="3">
        <f>'[1]Differenzierung BIP_je_ET'!E7</f>
        <v>89.826610307077246</v>
      </c>
      <c r="F12" s="3">
        <f>'[1]Differenzierung BIP_je_ET'!F7</f>
        <v>89.964297263109444</v>
      </c>
      <c r="G12" s="3" t="str">
        <f>'[1]Differenzierung BIP_je_ET'!G7</f>
        <v>.</v>
      </c>
      <c r="H12" s="3">
        <f>'[1]Differenzierung BIP_je_ET'!H7</f>
        <v>79.668303518821588</v>
      </c>
      <c r="I12" s="3">
        <f>'[1]Differenzierung BIP_je_ET'!I7</f>
        <v>83.0055001672049</v>
      </c>
      <c r="J12" s="3">
        <f>'[1]Differenzierung BIP_je_ET'!J7</f>
        <v>76.59944101602251</v>
      </c>
      <c r="K12" s="3">
        <f>'[1]Differenzierung BIP_je_ET'!K7</f>
        <v>76.480817790270166</v>
      </c>
      <c r="L12" s="3">
        <f>'[1]Differenzierung BIP_je_ET'!L7</f>
        <v>78.14021957261015</v>
      </c>
      <c r="M12" s="3">
        <f>'[1]Differenzierung BIP_je_ET'!M7</f>
        <v>72.565762289887644</v>
      </c>
      <c r="N12" s="3">
        <f>'[1]Differenzierung BIP_je_ET'!N7</f>
        <v>90.722670011305809</v>
      </c>
      <c r="O12" s="3" t="str">
        <f>'[1]Differenzierung BIP_je_ET'!O7</f>
        <v>.</v>
      </c>
      <c r="P12" s="3">
        <f>'[1]Differenzierung BIP_je_ET'!P7</f>
        <v>77.397215515477555</v>
      </c>
      <c r="Q12" s="3">
        <f>'[1]Differenzierung BIP_je_ET'!Q7</f>
        <v>81.737918614731498</v>
      </c>
      <c r="R12" s="3">
        <f>'[1]Differenzierung BIP_je_ET'!R7</f>
        <v>83.873868293819385</v>
      </c>
      <c r="S12" s="3">
        <f>'[1]Differenzierung BIP_je_ET'!S7</f>
        <v>81.751976789566243</v>
      </c>
      <c r="T12" s="3">
        <f>'[1]Differenzierung BIP_je_ET'!T7</f>
        <v>91.303277945950143</v>
      </c>
      <c r="U12" s="3">
        <f>'[1]Differenzierung BIP_je_ET'!U7</f>
        <v>89.168283095906943</v>
      </c>
      <c r="V12" s="3">
        <f>'[1]Differenzierung BIP_je_ET'!V7</f>
        <v>71.246474353632479</v>
      </c>
    </row>
    <row r="13" spans="1:22" x14ac:dyDescent="0.35">
      <c r="A13" t="s">
        <v>561</v>
      </c>
      <c r="B13" s="3">
        <f>'[1]Differenzierung BIP_je_ET'!B8</f>
        <v>164.7201871052373</v>
      </c>
      <c r="C13" s="3">
        <f>'[1]Differenzierung BIP_je_ET'!C8</f>
        <v>108.58320601646545</v>
      </c>
      <c r="D13" s="3">
        <f>'[1]Differenzierung BIP_je_ET'!D8</f>
        <v>110.80370011996661</v>
      </c>
      <c r="E13" s="3">
        <f>'[1]Differenzierung BIP_je_ET'!E8</f>
        <v>124.35662319213219</v>
      </c>
      <c r="F13" s="3">
        <f>'[1]Differenzierung BIP_je_ET'!F8</f>
        <v>125.23191597898813</v>
      </c>
      <c r="G13" s="3" t="str">
        <f>'[1]Differenzierung BIP_je_ET'!G8</f>
        <v>.</v>
      </c>
      <c r="H13" s="3">
        <f>'[1]Differenzierung BIP_je_ET'!H8</f>
        <v>170.32898242946231</v>
      </c>
      <c r="I13" s="3">
        <f>'[1]Differenzierung BIP_je_ET'!I8</f>
        <v>177.46383134904363</v>
      </c>
      <c r="J13" s="3">
        <f>'[1]Differenzierung BIP_je_ET'!J8</f>
        <v>189.84673635346763</v>
      </c>
      <c r="K13" s="3">
        <f>'[1]Differenzierung BIP_je_ET'!K8</f>
        <v>189.55273639777488</v>
      </c>
      <c r="L13" s="3">
        <f>'[1]Differenzierung BIP_je_ET'!L8</f>
        <v>146.21829714274079</v>
      </c>
      <c r="M13" s="3">
        <f>'[1]Differenzierung BIP_je_ET'!M8</f>
        <v>179.23743285602251</v>
      </c>
      <c r="N13" s="3">
        <f>'[1]Differenzierung BIP_je_ET'!N8</f>
        <v>101.48773950962411</v>
      </c>
      <c r="O13" s="3" t="str">
        <f>'[1]Differenzierung BIP_je_ET'!O8</f>
        <v>.</v>
      </c>
      <c r="P13" s="3">
        <f>'[1]Differenzierung BIP_je_ET'!P8</f>
        <v>133.57417296778172</v>
      </c>
      <c r="Q13" s="3">
        <f>'[1]Differenzierung BIP_je_ET'!Q8</f>
        <v>201.21287086397763</v>
      </c>
      <c r="R13" s="3">
        <f>'[1]Differenzierung BIP_je_ET'!R8</f>
        <v>126.70042450369988</v>
      </c>
      <c r="S13" s="3">
        <f>'[1]Differenzierung BIP_je_ET'!S8</f>
        <v>136.62519765026343</v>
      </c>
      <c r="T13" s="3">
        <f>'[1]Differenzierung BIP_je_ET'!T8</f>
        <v>103.78439260573091</v>
      </c>
      <c r="U13" s="3">
        <f>'[1]Differenzierung BIP_je_ET'!U8</f>
        <v>116.34019514831667</v>
      </c>
      <c r="V13" s="3">
        <f>'[1]Differenzierung BIP_je_ET'!V8</f>
        <v>193.79190468494713</v>
      </c>
    </row>
    <row r="14" spans="1:22" x14ac:dyDescent="0.35">
      <c r="A14" t="s">
        <v>562</v>
      </c>
      <c r="B14" s="3">
        <f>'[1]Differenzierung BIP_je_ET'!B10</f>
        <v>77.375888637830741</v>
      </c>
      <c r="C14" s="3">
        <f>'[1]Differenzierung BIP_je_ET'!C10</f>
        <v>78.997798907367596</v>
      </c>
      <c r="D14" s="3">
        <f>'[1]Differenzierung BIP_je_ET'!D10</f>
        <v>71.246474353632479</v>
      </c>
      <c r="E14" s="3">
        <f>'[1]Differenzierung BIP_je_ET'!E10</f>
        <v>78.027509769155515</v>
      </c>
      <c r="F14" s="3">
        <f>'[1]Differenzierung BIP_je_ET'!F10</f>
        <v>73.981524936882664</v>
      </c>
      <c r="G14" s="3" t="str">
        <f>'[1]Differenzierung BIP_je_ET'!G10</f>
        <v>.</v>
      </c>
      <c r="H14" s="3">
        <f>'[1]Differenzierung BIP_je_ET'!H10</f>
        <v>71.246474353632479</v>
      </c>
      <c r="I14" s="3">
        <f>'[1]Differenzierung BIP_je_ET'!I10</f>
        <v>71.246474353632479</v>
      </c>
      <c r="J14" s="3">
        <f>'[1]Differenzierung BIP_je_ET'!J10</f>
        <v>78.191239193383822</v>
      </c>
      <c r="K14" s="3">
        <f>'[1]Differenzierung BIP_je_ET'!K10</f>
        <v>78.191239193383822</v>
      </c>
      <c r="L14" s="3">
        <f>'[1]Differenzierung BIP_je_ET'!L10</f>
        <v>84.447021825140837</v>
      </c>
      <c r="M14" s="3">
        <f>'[1]Differenzierung BIP_je_ET'!M10</f>
        <v>78.458261006051472</v>
      </c>
      <c r="N14" s="3">
        <f>'[1]Differenzierung BIP_je_ET'!N10</f>
        <v>90.503911666392327</v>
      </c>
      <c r="O14" s="3" t="str">
        <f>'[1]Differenzierung BIP_je_ET'!O10</f>
        <v>.</v>
      </c>
      <c r="P14" s="3">
        <f>'[1]Differenzierung BIP_je_ET'!P10</f>
        <v>83.584420496152731</v>
      </c>
      <c r="Q14" s="3">
        <f>'[1]Differenzierung BIP_je_ET'!Q10</f>
        <v>78.191239193383822</v>
      </c>
      <c r="R14" s="3">
        <f>'[1]Differenzierung BIP_je_ET'!R10</f>
        <v>79.824138014882323</v>
      </c>
      <c r="S14" s="3">
        <f>'[1]Differenzierung BIP_je_ET'!S10</f>
        <v>78.584629353610254</v>
      </c>
      <c r="T14" s="3">
        <f>'[1]Differenzierung BIP_je_ET'!T10</f>
        <v>80.151596863338952</v>
      </c>
      <c r="U14" s="3">
        <f>'[1]Differenzierung BIP_je_ET'!U10</f>
        <v>81.190015023713158</v>
      </c>
      <c r="V14" s="3">
        <f>'[1]Differenzierung BIP_je_ET'!V10</f>
        <v>71.246474353632479</v>
      </c>
    </row>
    <row r="15" spans="1:22" x14ac:dyDescent="0.35">
      <c r="A15" t="s">
        <v>563</v>
      </c>
      <c r="B15" s="3">
        <f>'[1]Differenzierung BIP_je_ET'!B11</f>
        <v>152.32330729214084</v>
      </c>
      <c r="C15" s="3">
        <f>'[1]Differenzierung BIP_je_ET'!C11</f>
        <v>92.598329670279355</v>
      </c>
      <c r="D15" s="3">
        <f>'[1]Differenzierung BIP_je_ET'!D11</f>
        <v>92.69283121714939</v>
      </c>
      <c r="E15" s="3">
        <f>'[1]Differenzierung BIP_je_ET'!E11</f>
        <v>108.02186120362582</v>
      </c>
      <c r="F15" s="3">
        <f>'[1]Differenzierung BIP_je_ET'!F11</f>
        <v>102.98361012921762</v>
      </c>
      <c r="G15" s="3" t="str">
        <f>'[1]Differenzierung BIP_je_ET'!G11</f>
        <v>.</v>
      </c>
      <c r="H15" s="3">
        <f>'[1]Differenzierung BIP_je_ET'!H11</f>
        <v>152.32330729214084</v>
      </c>
      <c r="I15" s="3">
        <f>'[1]Differenzierung BIP_je_ET'!I11</f>
        <v>152.32330729214084</v>
      </c>
      <c r="J15" s="3">
        <f>'[1]Differenzierung BIP_je_ET'!J11</f>
        <v>193.79190468494713</v>
      </c>
      <c r="K15" s="3">
        <f>'[1]Differenzierung BIP_je_ET'!K11</f>
        <v>193.79190468494713</v>
      </c>
      <c r="L15" s="3">
        <f>'[1]Differenzierung BIP_je_ET'!L11</f>
        <v>158.01977262905078</v>
      </c>
      <c r="M15" s="3">
        <f>'[1]Differenzierung BIP_je_ET'!M11</f>
        <v>193.79190468494713</v>
      </c>
      <c r="N15" s="3">
        <f>'[1]Differenzierung BIP_je_ET'!N11</f>
        <v>101.24302349849515</v>
      </c>
      <c r="O15" s="3" t="str">
        <f>'[1]Differenzierung BIP_je_ET'!O11</f>
        <v>.</v>
      </c>
      <c r="P15" s="3">
        <f>'[1]Differenzierung BIP_je_ET'!P11</f>
        <v>144.25221587632225</v>
      </c>
      <c r="Q15" s="3">
        <f>'[1]Differenzierung BIP_je_ET'!Q11</f>
        <v>192.48206929112061</v>
      </c>
      <c r="R15" s="3">
        <f>'[1]Differenzierung BIP_je_ET'!R11</f>
        <v>120.5828749509672</v>
      </c>
      <c r="S15" s="3">
        <f>'[1]Differenzierung BIP_je_ET'!S11</f>
        <v>131.33187647983547</v>
      </c>
      <c r="T15" s="3">
        <f>'[1]Differenzierung BIP_je_ET'!T11</f>
        <v>91.108282024282076</v>
      </c>
      <c r="U15" s="3">
        <f>'[1]Differenzierung BIP_je_ET'!U11</f>
        <v>105.9307397653273</v>
      </c>
      <c r="V15" s="3">
        <f>'[1]Differenzierung BIP_je_ET'!V11</f>
        <v>193.79190468494713</v>
      </c>
    </row>
    <row r="16" spans="1:22" x14ac:dyDescent="0.35">
      <c r="A16" t="s">
        <v>564</v>
      </c>
      <c r="B16" s="3">
        <f>'[1]Differenzierung BIP_je_ET'!B12</f>
        <v>16.112040228947958</v>
      </c>
      <c r="C16" s="3">
        <f>'[1]Differenzierung BIP_je_ET'!C12</f>
        <v>5.2179889658558167</v>
      </c>
      <c r="D16" s="3">
        <f>'[1]Differenzierung BIP_je_ET'!D12</f>
        <v>7.3322128746504749</v>
      </c>
      <c r="E16" s="3">
        <f>'[1]Differenzierung BIP_je_ET'!E12</f>
        <v>10.099120632412188</v>
      </c>
      <c r="F16" s="3">
        <f>'[1]Differenzierung BIP_je_ET'!F12</f>
        <v>7.0367675302514154</v>
      </c>
      <c r="G16" s="3" t="str">
        <f>'[1]Differenzierung BIP_je_ET'!G12</f>
        <v>.</v>
      </c>
      <c r="H16" s="3">
        <f>'[1]Differenzierung BIP_je_ET'!H12</f>
        <v>11.210557898509894</v>
      </c>
      <c r="I16" s="3">
        <f>'[1]Differenzierung BIP_je_ET'!I12</f>
        <v>10.981919412265622</v>
      </c>
      <c r="J16" s="3">
        <f>'[1]Differenzierung BIP_je_ET'!J12</f>
        <v>18.266531925251556</v>
      </c>
      <c r="K16" s="3">
        <f>'[1]Differenzierung BIP_je_ET'!K12</f>
        <v>18.735072606344456</v>
      </c>
      <c r="L16" s="3">
        <f>'[1]Differenzierung BIP_je_ET'!L12</f>
        <v>18.716604603780915</v>
      </c>
      <c r="M16" s="3">
        <f>'[1]Differenzierung BIP_je_ET'!M12</f>
        <v>21.94971448916888</v>
      </c>
      <c r="N16" s="3">
        <f>'[1]Differenzierung BIP_je_ET'!N12</f>
        <v>3.7151380012054673</v>
      </c>
      <c r="O16" s="3" t="str">
        <f>'[1]Differenzierung BIP_je_ET'!O12</f>
        <v>.</v>
      </c>
      <c r="P16" s="3">
        <f>'[1]Differenzierung BIP_je_ET'!P12</f>
        <v>16.515744593234636</v>
      </c>
      <c r="Q16" s="3">
        <f>'[1]Differenzierung BIP_je_ET'!Q12</f>
        <v>21.733086887812021</v>
      </c>
      <c r="R16" s="3">
        <f>'[1]Differenzierung BIP_je_ET'!R12</f>
        <v>11.943733139950018</v>
      </c>
      <c r="S16" s="3">
        <f>'[1]Differenzierung BIP_je_ET'!S12</f>
        <v>16.028934621279291</v>
      </c>
      <c r="T16" s="3">
        <f>'[1]Differenzierung BIP_je_ET'!T12</f>
        <v>3.4881636102650915</v>
      </c>
      <c r="U16" s="3">
        <f>'[1]Differenzierung BIP_je_ET'!U12</f>
        <v>6.0085783526584811</v>
      </c>
      <c r="V16" s="3">
        <f>'[1]Differenzierung BIP_je_ET'!V12</f>
        <v>18.547431992634706</v>
      </c>
    </row>
    <row r="17" spans="1:22" x14ac:dyDescent="0.35">
      <c r="B17" s="3"/>
      <c r="C17" s="3"/>
      <c r="D17" s="3"/>
      <c r="E17" s="3"/>
      <c r="F17" s="3"/>
      <c r="G17" s="11"/>
      <c r="L17" s="3"/>
      <c r="M17" s="3"/>
      <c r="N17" s="3"/>
      <c r="O17" s="3"/>
      <c r="P17" s="3"/>
      <c r="Q17" s="3"/>
      <c r="R17" s="3"/>
      <c r="S17" s="3"/>
      <c r="T17" s="3"/>
      <c r="U17" s="3"/>
      <c r="V17" s="3"/>
    </row>
    <row r="18" spans="1:22" x14ac:dyDescent="0.35">
      <c r="A18" s="4" t="s">
        <v>901</v>
      </c>
      <c r="G18" s="11"/>
    </row>
    <row r="19" spans="1:22" x14ac:dyDescent="0.35">
      <c r="A19" t="s">
        <v>560</v>
      </c>
      <c r="B19" s="3">
        <f>'[1]Differenzierung Einkommen'!B7</f>
        <v>84.931150566799019</v>
      </c>
      <c r="C19" s="3">
        <f>'[1]Differenzierung Einkommen'!C7</f>
        <v>94.701055590833789</v>
      </c>
      <c r="D19" s="3">
        <f>'[1]Differenzierung Einkommen'!D7</f>
        <v>91.98627723100104</v>
      </c>
      <c r="E19" s="3">
        <f>'[1]Differenzierung Einkommen'!E7</f>
        <v>91.071419348728654</v>
      </c>
      <c r="F19" s="3">
        <f>'[1]Differenzierung Einkommen'!F7</f>
        <v>94.567582632781949</v>
      </c>
      <c r="G19" s="9" t="str">
        <f>'[1]Differenzierung Einkommen'!G7</f>
        <v>.</v>
      </c>
      <c r="H19" s="14">
        <f>'[1]Differenzierung Einkommen'!H7</f>
        <v>86.931827119256781</v>
      </c>
      <c r="I19" s="3">
        <f>'[1]Differenzierung Einkommen'!I7</f>
        <v>87.313596955263066</v>
      </c>
      <c r="J19" s="3">
        <f>'[1]Differenzierung Einkommen'!J7</f>
        <v>69.605443911161274</v>
      </c>
      <c r="K19" s="3">
        <f>'[1]Differenzierung Einkommen'!K7</f>
        <v>69.24510595760988</v>
      </c>
      <c r="L19" s="3">
        <f>'[1]Differenzierung Einkommen'!L7</f>
        <v>88.69547442392674</v>
      </c>
      <c r="M19" s="3">
        <f>'[1]Differenzierung Einkommen'!M7</f>
        <v>80.898519832782299</v>
      </c>
      <c r="N19" s="3">
        <f>'[1]Differenzierung Einkommen'!N7</f>
        <v>84.272025954072376</v>
      </c>
      <c r="O19" s="3" t="str">
        <f>'[1]Differenzierung Einkommen'!O7</f>
        <v>.</v>
      </c>
      <c r="P19" s="3">
        <f>'[1]Differenzierung Einkommen'!P7</f>
        <v>79.174102872063486</v>
      </c>
      <c r="Q19" s="3">
        <f>'[1]Differenzierung Einkommen'!Q7</f>
        <v>82.665018766497283</v>
      </c>
      <c r="R19" s="3">
        <f>'[1]Differenzierung Einkommen'!R7</f>
        <v>72.556436715794078</v>
      </c>
      <c r="S19" s="3">
        <f>'[1]Differenzierung Einkommen'!S7</f>
        <v>80.812146380015392</v>
      </c>
      <c r="T19" s="3">
        <f>'[1]Differenzierung Einkommen'!T7</f>
        <v>90.677845446916152</v>
      </c>
      <c r="U19" s="3">
        <f>'[1]Differenzierung Einkommen'!U7</f>
        <v>80.675016506342629</v>
      </c>
      <c r="V19" s="3">
        <f>'[1]Differenzierung Einkommen'!V7</f>
        <v>71.790466624165589</v>
      </c>
    </row>
    <row r="20" spans="1:22" x14ac:dyDescent="0.35">
      <c r="A20" t="s">
        <v>561</v>
      </c>
      <c r="B20" s="3">
        <f>'[1]Differenzierung Einkommen'!B8</f>
        <v>111.89691466132344</v>
      </c>
      <c r="C20" s="3">
        <f>'[1]Differenzierung Einkommen'!C8</f>
        <v>107.71929294590772</v>
      </c>
      <c r="D20" s="3">
        <f>'[1]Differenzierung Einkommen'!D8</f>
        <v>108.00864425702909</v>
      </c>
      <c r="E20" s="3">
        <f>'[1]Differenzierung Einkommen'!E8</f>
        <v>105.86430195631795</v>
      </c>
      <c r="F20" s="3">
        <f>'[1]Differenzierung Einkommen'!F8</f>
        <v>103.76478322822098</v>
      </c>
      <c r="G20" s="9" t="str">
        <f>'[1]Differenzierung Einkommen'!G8</f>
        <v>.</v>
      </c>
      <c r="H20" s="14">
        <f>'[1]Differenzierung Einkommen'!H8</f>
        <v>114.53280893522945</v>
      </c>
      <c r="I20" s="3">
        <f>'[1]Differenzierung Einkommen'!I8</f>
        <v>115.03579125060813</v>
      </c>
      <c r="J20" s="3">
        <f>'[1]Differenzierung Einkommen'!J8</f>
        <v>153.88097870080409</v>
      </c>
      <c r="K20" s="3">
        <f>'[1]Differenzierung Einkommen'!K8</f>
        <v>153.08435772060739</v>
      </c>
      <c r="L20" s="3">
        <f>'[1]Differenzierung Einkommen'!L8</f>
        <v>134.40212641804635</v>
      </c>
      <c r="M20" s="3">
        <f>'[1]Differenzierung Einkommen'!M8</f>
        <v>141.22100196951658</v>
      </c>
      <c r="N20" s="3">
        <f>'[1]Differenzierung Einkommen'!N8</f>
        <v>103.15741525788415</v>
      </c>
      <c r="O20" s="3" t="str">
        <f>'[1]Differenzierung Einkommen'!O8</f>
        <v>.</v>
      </c>
      <c r="P20" s="3">
        <f>'[1]Differenzierung Einkommen'!P8</f>
        <v>134.30288150784446</v>
      </c>
      <c r="Q20" s="3">
        <f>'[1]Differenzierung Einkommen'!Q8</f>
        <v>116.87607214948432</v>
      </c>
      <c r="R20" s="3">
        <f>'[1]Differenzierung Einkommen'!R8</f>
        <v>119.73545557592811</v>
      </c>
      <c r="S20" s="3">
        <f>'[1]Differenzierung Einkommen'!S8</f>
        <v>129.29004814548796</v>
      </c>
      <c r="T20" s="3">
        <f>'[1]Differenzierung Einkommen'!T8</f>
        <v>109.32573530878706</v>
      </c>
      <c r="U20" s="3">
        <f>'[1]Differenzierung Einkommen'!U8</f>
        <v>113.21136147819399</v>
      </c>
      <c r="V20" s="3">
        <f>'[1]Differenzierung Einkommen'!V8</f>
        <v>158.71154100552457</v>
      </c>
    </row>
    <row r="21" spans="1:22" x14ac:dyDescent="0.35">
      <c r="A21" t="s">
        <v>562</v>
      </c>
      <c r="B21" s="3">
        <f>'[1]Differenzierung Einkommen'!B10</f>
        <v>80.054011897655457</v>
      </c>
      <c r="C21" s="3">
        <f>'[1]Differenzierung Einkommen'!C10</f>
        <v>85.4843411621397</v>
      </c>
      <c r="D21" s="3">
        <f>'[1]Differenzierung Einkommen'!D10</f>
        <v>84.428989159884097</v>
      </c>
      <c r="E21" s="3">
        <f>'[1]Differenzierung Einkommen'!E10</f>
        <v>81.473720828107034</v>
      </c>
      <c r="F21" s="3">
        <f>'[1]Differenzierung Einkommen'!F10</f>
        <v>86.764654195052202</v>
      </c>
      <c r="G21" s="9" t="str">
        <f>'[1]Differenzierung Einkommen'!G10</f>
        <v>.</v>
      </c>
      <c r="H21" s="14">
        <f>'[1]Differenzierung Einkommen'!H10</f>
        <v>80.054011897655457</v>
      </c>
      <c r="I21" s="3">
        <f>'[1]Differenzierung Einkommen'!I10</f>
        <v>80.054011897655457</v>
      </c>
      <c r="J21" s="3">
        <f>'[1]Differenzierung Einkommen'!J10</f>
        <v>71.790466624165589</v>
      </c>
      <c r="K21" s="3">
        <f>'[1]Differenzierung Einkommen'!K10</f>
        <v>71.790466624165589</v>
      </c>
      <c r="L21" s="3">
        <f>'[1]Differenzierung Einkommen'!L10</f>
        <v>95.624133224853594</v>
      </c>
      <c r="M21" s="3">
        <f>'[1]Differenzierung Einkommen'!M10</f>
        <v>90.917983647349857</v>
      </c>
      <c r="N21" s="3">
        <f>'[1]Differenzierung Einkommen'!N10</f>
        <v>78.255079024088943</v>
      </c>
      <c r="O21" s="3" t="str">
        <f>'[1]Differenzierung Einkommen'!O10</f>
        <v>.</v>
      </c>
      <c r="P21" s="3">
        <f>'[1]Differenzierung Einkommen'!P10</f>
        <v>81.362929696130706</v>
      </c>
      <c r="Q21" s="3">
        <f>'[1]Differenzierung Einkommen'!Q10</f>
        <v>81.148854934709263</v>
      </c>
      <c r="R21" s="3">
        <f>'[1]Differenzierung Einkommen'!R10</f>
        <v>71.790466624165589</v>
      </c>
      <c r="S21" s="3">
        <f>'[1]Differenzierung Einkommen'!S10</f>
        <v>80.680618856793373</v>
      </c>
      <c r="T21" s="3">
        <f>'[1]Differenzierung Einkommen'!T10</f>
        <v>84.591695007129147</v>
      </c>
      <c r="U21" s="3">
        <f>'[1]Differenzierung Einkommen'!U10</f>
        <v>84.541764276743621</v>
      </c>
      <c r="V21" s="3">
        <f>'[1]Differenzierung Einkommen'!V10</f>
        <v>71.790466624165589</v>
      </c>
    </row>
    <row r="22" spans="1:22" x14ac:dyDescent="0.35">
      <c r="A22" t="s">
        <v>563</v>
      </c>
      <c r="B22" s="3">
        <f>'[1]Differenzierung Einkommen'!B11</f>
        <v>105.47127735615855</v>
      </c>
      <c r="C22" s="3">
        <f>'[1]Differenzierung Einkommen'!C11</f>
        <v>97.235587612855795</v>
      </c>
      <c r="D22" s="3">
        <f>'[1]Differenzierung Einkommen'!D11</f>
        <v>99.135011543626177</v>
      </c>
      <c r="E22" s="3">
        <f>'[1]Differenzierung Einkommen'!E11</f>
        <v>94.707633250166111</v>
      </c>
      <c r="F22" s="3">
        <f>'[1]Differenzierung Einkommen'!F11</f>
        <v>95.202978481340665</v>
      </c>
      <c r="G22" s="9" t="str">
        <f>'[1]Differenzierung Einkommen'!G11</f>
        <v>.</v>
      </c>
      <c r="H22" s="14">
        <f>'[1]Differenzierung Einkommen'!H11</f>
        <v>105.47127735615855</v>
      </c>
      <c r="I22" s="3">
        <f>'[1]Differenzierung Einkommen'!I11</f>
        <v>105.47127735615855</v>
      </c>
      <c r="J22" s="3">
        <f>'[1]Differenzierung Einkommen'!J11</f>
        <v>158.71154100552457</v>
      </c>
      <c r="K22" s="3">
        <f>'[1]Differenzierung Einkommen'!K11</f>
        <v>158.71154100552457</v>
      </c>
      <c r="L22" s="3">
        <f>'[1]Differenzierung Einkommen'!L11</f>
        <v>144.90126949290962</v>
      </c>
      <c r="M22" s="3">
        <f>'[1]Differenzierung Einkommen'!M11</f>
        <v>158.71154100552457</v>
      </c>
      <c r="N22" s="3">
        <f>'[1]Differenzierung Einkommen'!N11</f>
        <v>95.79206850118905</v>
      </c>
      <c r="O22" s="3" t="str">
        <f>'[1]Differenzierung Einkommen'!O11</f>
        <v>.</v>
      </c>
      <c r="P22" s="3">
        <f>'[1]Differenzierung Einkommen'!P11</f>
        <v>138.0157843249298</v>
      </c>
      <c r="Q22" s="3">
        <f>'[1]Differenzierung Einkommen'!Q11</f>
        <v>114.7324414331466</v>
      </c>
      <c r="R22" s="3">
        <f>'[1]Differenzierung Einkommen'!R11</f>
        <v>118.47142192116196</v>
      </c>
      <c r="S22" s="3">
        <f>'[1]Differenzierung Einkommen'!S11</f>
        <v>129.07961938481793</v>
      </c>
      <c r="T22" s="3">
        <f>'[1]Differenzierung Einkommen'!T11</f>
        <v>101.987968638767</v>
      </c>
      <c r="U22" s="3">
        <f>'[1]Differenzierung Einkommen'!U11</f>
        <v>118.63757393574524</v>
      </c>
      <c r="V22" s="3">
        <f>'[1]Differenzierung Einkommen'!V11</f>
        <v>158.71154100552457</v>
      </c>
    </row>
    <row r="23" spans="1:22" x14ac:dyDescent="0.35">
      <c r="A23" t="s">
        <v>564</v>
      </c>
      <c r="B23" s="3">
        <f>'[1]Differenzierung Einkommen'!B12</f>
        <v>5.9797910805756729</v>
      </c>
      <c r="C23" s="3">
        <f>'[1]Differenzierung Einkommen'!C12</f>
        <v>4.530000015811356</v>
      </c>
      <c r="D23" s="3">
        <f>'[1]Differenzierung Einkommen'!D12</f>
        <v>4.54643331517984</v>
      </c>
      <c r="E23" s="3">
        <f>'[1]Differenzierung Einkommen'!E12</f>
        <v>4.2050440637525481</v>
      </c>
      <c r="F23" s="3">
        <f>'[1]Differenzierung Einkommen'!F12</f>
        <v>2.8177863480204204</v>
      </c>
      <c r="G23" s="9" t="str">
        <f>'[1]Differenzierung Einkommen'!G12</f>
        <v>.</v>
      </c>
      <c r="H23" s="14">
        <f>'[1]Differenzierung Einkommen'!H12</f>
        <v>4.3727196165084425</v>
      </c>
      <c r="I23" s="3">
        <f>'[1]Differenzierung Einkommen'!I12</f>
        <v>4.9213427655436934</v>
      </c>
      <c r="J23" s="3">
        <f>'[1]Differenzierung Einkommen'!J12</f>
        <v>10.915214395630432</v>
      </c>
      <c r="K23" s="3">
        <f>'[1]Differenzierung Einkommen'!K12</f>
        <v>10.923323680528876</v>
      </c>
      <c r="L23" s="3">
        <f>'[1]Differenzierung Einkommen'!L12</f>
        <v>5.9027395490827717</v>
      </c>
      <c r="M23" s="3">
        <f>'[1]Differenzierung Einkommen'!M12</f>
        <v>12.021539611257969</v>
      </c>
      <c r="N23" s="3">
        <f>'[1]Differenzierung Einkommen'!N12</f>
        <v>7.0469670943050229</v>
      </c>
      <c r="O23" s="3" t="str">
        <f>'[1]Differenzierung Einkommen'!O12</f>
        <v>.</v>
      </c>
      <c r="P23" s="3">
        <f>'[1]Differenzierung Einkommen'!P12</f>
        <v>10.710500202016462</v>
      </c>
      <c r="Q23" s="3">
        <f>'[1]Differenzierung Einkommen'!Q12</f>
        <v>5.9561439095344184</v>
      </c>
      <c r="R23" s="3">
        <f>'[1]Differenzierung Einkommen'!R12</f>
        <v>9.8980819344850488</v>
      </c>
      <c r="S23" s="3">
        <f>'[1]Differenzierung Einkommen'!S12</f>
        <v>11.832771441761093</v>
      </c>
      <c r="T23" s="3">
        <f>'[1]Differenzierung Einkommen'!T12</f>
        <v>5.9761358680138006</v>
      </c>
      <c r="U23" s="3">
        <f>'[1]Differenzierung Einkommen'!U12</f>
        <v>9.0633817475869556</v>
      </c>
      <c r="V23" s="3">
        <f>'[1]Differenzierung Einkommen'!V12</f>
        <v>10.131231420037794</v>
      </c>
    </row>
    <row r="24" spans="1:22" x14ac:dyDescent="0.35">
      <c r="G24" s="11"/>
    </row>
    <row r="25" spans="1:22" x14ac:dyDescent="0.35">
      <c r="A25" s="4" t="s">
        <v>902</v>
      </c>
      <c r="G25" s="11"/>
    </row>
    <row r="26" spans="1:22" x14ac:dyDescent="0.35">
      <c r="A26" t="str">
        <f>A19</f>
        <v>Minimum in % des Landesdurchschnitts</v>
      </c>
      <c r="B26" s="3">
        <f>'[1]Differenzierung Einkommen real'!B7</f>
        <v>87.882939100872974</v>
      </c>
      <c r="C26" s="3">
        <f>'[1]Differenzierung Einkommen real'!C7</f>
        <v>90.63703995835975</v>
      </c>
      <c r="D26" s="3">
        <f>'[1]Differenzierung Einkommen real'!D7</f>
        <v>89.065616571473939</v>
      </c>
      <c r="E26" s="3">
        <f>'[1]Differenzierung Einkommen real'!E7</f>
        <v>88.760000696285474</v>
      </c>
      <c r="F26" s="3">
        <f>'[1]Differenzierung Einkommen real'!F7</f>
        <v>91.772327444348761</v>
      </c>
      <c r="G26" s="9" t="str">
        <f>'[1]Differenzierung Einkommen real'!G7</f>
        <v>.</v>
      </c>
      <c r="H26" s="14">
        <f>'[1]Differenzierung Einkommen real'!H7</f>
        <v>89.032666610170878</v>
      </c>
      <c r="I26" s="3">
        <f>'[1]Differenzierung Einkommen real'!I7</f>
        <v>87.244767641785302</v>
      </c>
      <c r="J26" s="3">
        <f>'[1]Differenzierung Einkommen real'!J7</f>
        <v>74.277861161928243</v>
      </c>
      <c r="K26" s="3">
        <f>'[1]Differenzierung Einkommen real'!K7</f>
        <v>73.729187686473253</v>
      </c>
      <c r="L26" s="3">
        <f>'[1]Differenzierung Einkommen real'!L7</f>
        <v>82.163896232224474</v>
      </c>
      <c r="M26" s="3">
        <f>'[1]Differenzierung Einkommen real'!M7</f>
        <v>79.928388190090985</v>
      </c>
      <c r="N26" s="3">
        <f>'[1]Differenzierung Einkommen real'!N7</f>
        <v>89.947906072644955</v>
      </c>
      <c r="O26" s="9" t="str">
        <f>'[1]Differenzierung Einkommen real'!O7</f>
        <v>.</v>
      </c>
      <c r="P26" s="3">
        <f>'[1]Differenzierung Einkommen real'!P7</f>
        <v>76.66204778912963</v>
      </c>
      <c r="Q26" s="3">
        <f>'[1]Differenzierung Einkommen real'!Q7</f>
        <v>84.777106076418335</v>
      </c>
      <c r="R26" s="3">
        <f>'[1]Differenzierung Einkommen real'!R7</f>
        <v>75.1600816233383</v>
      </c>
      <c r="S26" s="3">
        <f>'[1]Differenzierung Einkommen real'!S7</f>
        <v>80.613734912500888</v>
      </c>
      <c r="T26" s="3">
        <f>'[1]Differenzierung Einkommen real'!T7</f>
        <v>90.338859017414435</v>
      </c>
      <c r="U26" s="3">
        <f>'[1]Differenzierung Einkommen real'!U7</f>
        <v>82.545994751191813</v>
      </c>
      <c r="V26" s="3">
        <f>'[1]Differenzierung Einkommen real'!V7</f>
        <v>74.189765469420507</v>
      </c>
    </row>
    <row r="27" spans="1:22" x14ac:dyDescent="0.35">
      <c r="A27" t="str">
        <f t="shared" ref="A27:A30" si="0">A20</f>
        <v>Maximum in % des Landesdurchschnitts</v>
      </c>
      <c r="B27" s="3">
        <f>'[1]Differenzierung Einkommen real'!B8</f>
        <v>108.14776514175834</v>
      </c>
      <c r="C27" s="3">
        <f>'[1]Differenzierung Einkommen real'!C8</f>
        <v>110.37184299013825</v>
      </c>
      <c r="D27" s="3">
        <f>'[1]Differenzierung Einkommen real'!D8</f>
        <v>109.29186741314128</v>
      </c>
      <c r="E27" s="3">
        <f>'[1]Differenzierung Einkommen real'!E8</f>
        <v>106.14412321678415</v>
      </c>
      <c r="F27" s="3">
        <f>'[1]Differenzierung Einkommen real'!F8</f>
        <v>106.33270856962689</v>
      </c>
      <c r="G27" s="9" t="str">
        <f>'[1]Differenzierung Einkommen real'!G8</f>
        <v>.</v>
      </c>
      <c r="H27" s="14">
        <f>'[1]Differenzierung Einkommen real'!H8</f>
        <v>112.66220050396905</v>
      </c>
      <c r="I27" s="3">
        <f>'[1]Differenzierung Einkommen real'!I8</f>
        <v>110.3997878443657</v>
      </c>
      <c r="J27" s="3">
        <f>'[1]Differenzierung Einkommen real'!J8</f>
        <v>136.04328385458038</v>
      </c>
      <c r="K27" s="3">
        <f>'[1]Differenzierung Einkommen real'!K8</f>
        <v>135.0383634086069</v>
      </c>
      <c r="L27" s="3">
        <f>'[1]Differenzierung Einkommen real'!L8</f>
        <v>133.26828672235141</v>
      </c>
      <c r="M27" s="3">
        <f>'[1]Differenzierung Einkommen real'!M8</f>
        <v>128.38681588450143</v>
      </c>
      <c r="N27" s="3">
        <f>'[1]Differenzierung Einkommen real'!N8</f>
        <v>102.02909796690199</v>
      </c>
      <c r="O27" s="9" t="str">
        <f>'[1]Differenzierung Einkommen real'!O8</f>
        <v>.</v>
      </c>
      <c r="P27" s="3">
        <f>'[1]Differenzierung Einkommen real'!P8</f>
        <v>127.70516697240322</v>
      </c>
      <c r="Q27" s="3">
        <f>'[1]Differenzierung Einkommen real'!Q8</f>
        <v>110.0628048574479</v>
      </c>
      <c r="R27" s="3">
        <f>'[1]Differenzierung Einkommen real'!R8</f>
        <v>121.61723831645625</v>
      </c>
      <c r="S27" s="3">
        <f>'[1]Differenzierung Einkommen real'!S8</f>
        <v>131.16335753108365</v>
      </c>
      <c r="T27" s="3">
        <f>'[1]Differenzierung Einkommen real'!T8</f>
        <v>109.79051477184134</v>
      </c>
      <c r="U27" s="3">
        <f>'[1]Differenzierung Einkommen real'!U8</f>
        <v>116.23364367299341</v>
      </c>
      <c r="V27" s="3">
        <f>'[1]Differenzierung Einkommen real'!V8</f>
        <v>135.88193258362674</v>
      </c>
    </row>
    <row r="28" spans="1:22" x14ac:dyDescent="0.35">
      <c r="A28" t="str">
        <f t="shared" si="0"/>
        <v>Minimum in % des Bundesdurchschnitts</v>
      </c>
      <c r="B28" s="3">
        <f>'[1]Differenzierung Einkommen real'!B10</f>
        <v>82.609504790149359</v>
      </c>
      <c r="C28" s="3">
        <f>'[1]Differenzierung Einkommen real'!C10</f>
        <v>83.574995502672522</v>
      </c>
      <c r="D28" s="3">
        <f>'[1]Differenzierung Einkommen real'!D10</f>
        <v>85.188525131128969</v>
      </c>
      <c r="E28" s="3">
        <f>'[1]Differenzierung Einkommen real'!E10</f>
        <v>84.192924107005936</v>
      </c>
      <c r="F28" s="3">
        <f>'[1]Differenzierung Einkommen real'!F10</f>
        <v>87.548939151513338</v>
      </c>
      <c r="G28" s="9" t="str">
        <f>'[1]Differenzierung Einkommen real'!G10</f>
        <v>.</v>
      </c>
      <c r="H28" s="14">
        <f>'[1]Differenzierung Einkommen real'!H10</f>
        <v>82.609504790149359</v>
      </c>
      <c r="I28" s="3">
        <f>'[1]Differenzierung Einkommen real'!I10</f>
        <v>82.609504790149359</v>
      </c>
      <c r="J28" s="3">
        <f>'[1]Differenzierung Einkommen real'!J10</f>
        <v>74.189765469420507</v>
      </c>
      <c r="K28" s="3">
        <f>'[1]Differenzierung Einkommen real'!K10</f>
        <v>74.189765469420507</v>
      </c>
      <c r="L28" s="3">
        <f>'[1]Differenzierung Einkommen real'!L10</f>
        <v>83.724810327783288</v>
      </c>
      <c r="M28" s="3">
        <f>'[1]Differenzierung Einkommen real'!M10</f>
        <v>84.594541742778631</v>
      </c>
      <c r="N28" s="3">
        <f>'[1]Differenzierung Einkommen real'!N10</f>
        <v>82.773400707938535</v>
      </c>
      <c r="O28" s="9" t="str">
        <f>'[1]Differenzierung Einkommen real'!O10</f>
        <v>.</v>
      </c>
      <c r="P28" s="3">
        <f>'[1]Differenzierung Einkommen real'!P10</f>
        <v>74.851047883630557</v>
      </c>
      <c r="Q28" s="3">
        <f>'[1]Differenzierung Einkommen real'!Q10</f>
        <v>84.820937296742571</v>
      </c>
      <c r="R28" s="3">
        <f>'[1]Differenzierung Einkommen real'!R10</f>
        <v>74.189765469420507</v>
      </c>
      <c r="S28" s="3">
        <f>'[1]Differenzierung Einkommen real'!S10</f>
        <v>80.400374976072769</v>
      </c>
      <c r="T28" s="3">
        <f>'[1]Differenzierung Einkommen real'!T10</f>
        <v>85.449531556156685</v>
      </c>
      <c r="U28" s="3">
        <f>'[1]Differenzierung Einkommen real'!U10</f>
        <v>84.373855051841502</v>
      </c>
      <c r="V28" s="3">
        <f>'[1]Differenzierung Einkommen real'!V10</f>
        <v>74.189765469420507</v>
      </c>
    </row>
    <row r="29" spans="1:22" x14ac:dyDescent="0.35">
      <c r="A29" t="str">
        <f t="shared" si="0"/>
        <v>Maximum in % des Bundesdurchschnitts</v>
      </c>
      <c r="B29" s="3">
        <f>'[1]Differenzierung Einkommen real'!B11</f>
        <v>101.6583356670338</v>
      </c>
      <c r="C29" s="3">
        <f>'[1]Differenzierung Einkommen real'!C11</f>
        <v>101.77214840379054</v>
      </c>
      <c r="D29" s="3">
        <f>'[1]Differenzierung Einkommen real'!D11</f>
        <v>104.5343124782718</v>
      </c>
      <c r="E29" s="3">
        <f>'[1]Differenzierung Einkommen real'!E11</f>
        <v>100.68256016552041</v>
      </c>
      <c r="F29" s="3">
        <f>'[1]Differenzierung Einkommen real'!F11</f>
        <v>101.43924744660187</v>
      </c>
      <c r="G29" s="9" t="str">
        <f>'[1]Differenzierung Einkommen real'!G11</f>
        <v>.</v>
      </c>
      <c r="H29" s="14">
        <f>'[1]Differenzierung Einkommen real'!H11</f>
        <v>104.5343124782718</v>
      </c>
      <c r="I29" s="3">
        <f>'[1]Differenzierung Einkommen real'!I11</f>
        <v>104.5343124782718</v>
      </c>
      <c r="J29" s="3">
        <f>'[1]Differenzierung Einkommen real'!J11</f>
        <v>135.88193258362674</v>
      </c>
      <c r="K29" s="3">
        <f>'[1]Differenzierung Einkommen real'!K11</f>
        <v>135.88193258362674</v>
      </c>
      <c r="L29" s="3">
        <f>'[1]Differenzierung Einkommen real'!L11</f>
        <v>135.80005988276667</v>
      </c>
      <c r="M29" s="3">
        <f>'[1]Differenzierung Einkommen real'!M11</f>
        <v>135.88193258362674</v>
      </c>
      <c r="N29" s="3">
        <f>'[1]Differenzierung Einkommen real'!N11</f>
        <v>93.890961764726228</v>
      </c>
      <c r="O29" s="9" t="str">
        <f>'[1]Differenzierung Einkommen real'!O11</f>
        <v>.</v>
      </c>
      <c r="P29" s="3">
        <f>'[1]Differenzierung Einkommen real'!P11</f>
        <v>124.68836723917771</v>
      </c>
      <c r="Q29" s="3">
        <f>'[1]Differenzierung Einkommen real'!Q11</f>
        <v>110.11970921845385</v>
      </c>
      <c r="R29" s="3">
        <f>'[1]Differenzierung Einkommen real'!R11</f>
        <v>120.04716057858582</v>
      </c>
      <c r="S29" s="3">
        <f>'[1]Differenzierung Einkommen real'!S11</f>
        <v>130.81620818172149</v>
      </c>
      <c r="T29" s="3">
        <f>'[1]Differenzierung Einkommen real'!T11</f>
        <v>103.84842313267077</v>
      </c>
      <c r="U29" s="3">
        <f>'[1]Differenzierung Einkommen real'!U11</f>
        <v>118.80746767875058</v>
      </c>
      <c r="V29" s="3">
        <f>'[1]Differenzierung Einkommen real'!V11</f>
        <v>135.88193258362674</v>
      </c>
    </row>
    <row r="30" spans="1:22" x14ac:dyDescent="0.35">
      <c r="A30" t="str">
        <f t="shared" si="0"/>
        <v>Variationskoeffizient (gewichtet)</v>
      </c>
      <c r="B30" s="3">
        <f>'[1]Differenzierung Einkommen real'!B12</f>
        <v>4.3144946512479567</v>
      </c>
      <c r="C30" s="3">
        <f>'[1]Differenzierung Einkommen real'!C12</f>
        <v>6.093076771253414</v>
      </c>
      <c r="D30" s="3">
        <f>'[1]Differenzierung Einkommen real'!D12</f>
        <v>5.871762376025158</v>
      </c>
      <c r="E30" s="3">
        <f>'[1]Differenzierung Einkommen real'!E12</f>
        <v>5.0633897336744438</v>
      </c>
      <c r="F30" s="3">
        <f>'[1]Differenzierung Einkommen real'!F12</f>
        <v>4.3039574811243018</v>
      </c>
      <c r="G30" s="9" t="str">
        <f>'[1]Differenzierung Einkommen real'!G12</f>
        <v>.</v>
      </c>
      <c r="H30" s="14">
        <f>'[1]Differenzierung Einkommen real'!H12</f>
        <v>6.1053535924776909</v>
      </c>
      <c r="I30" s="3">
        <f>'[1]Differenzierung Einkommen real'!I12</f>
        <v>5.3637342290896459</v>
      </c>
      <c r="J30" s="3">
        <f>'[1]Differenzierung Einkommen real'!J12</f>
        <v>9.1716093242187551</v>
      </c>
      <c r="K30" s="3">
        <f>'[1]Differenzierung Einkommen real'!K12</f>
        <v>8.77367871532031</v>
      </c>
      <c r="L30" s="3">
        <f>'[1]Differenzierung Einkommen real'!L12</f>
        <v>6.375628745215649</v>
      </c>
      <c r="M30" s="3">
        <f>'[1]Differenzierung Einkommen real'!M12</f>
        <v>7.8120327022890681</v>
      </c>
      <c r="N30" s="3">
        <f>'[1]Differenzierung Einkommen real'!N12</f>
        <v>4.5162687421259262</v>
      </c>
      <c r="O30" s="9" t="str">
        <f>'[1]Differenzierung Einkommen real'!O12</f>
        <v>.</v>
      </c>
      <c r="P30" s="3">
        <f>'[1]Differenzierung Einkommen real'!P12</f>
        <v>9.495150706808543</v>
      </c>
      <c r="Q30" s="3">
        <f>'[1]Differenzierung Einkommen real'!Q12</f>
        <v>5.4604902762217602</v>
      </c>
      <c r="R30" s="3">
        <f>'[1]Differenzierung Einkommen real'!R12</f>
        <v>9.4212887799116025</v>
      </c>
      <c r="S30" s="3">
        <f>'[1]Differenzierung Einkommen real'!S12</f>
        <v>11.379588868615322</v>
      </c>
      <c r="T30" s="3">
        <f>'[1]Differenzierung Einkommen real'!T12</f>
        <v>6.4588213173511377</v>
      </c>
      <c r="U30" s="3">
        <f>'[1]Differenzierung Einkommen real'!U12</f>
        <v>8.904685460241808</v>
      </c>
      <c r="V30" s="3">
        <f>'[1]Differenzierung Einkommen real'!V12</f>
        <v>8.7337296343277906</v>
      </c>
    </row>
    <row r="31" spans="1:22" x14ac:dyDescent="0.35">
      <c r="G31" s="11"/>
      <c r="O31" s="11"/>
    </row>
    <row r="32" spans="1:22" x14ac:dyDescent="0.35">
      <c r="A32" s="4" t="s">
        <v>890</v>
      </c>
      <c r="G32" s="11"/>
      <c r="O32" s="11"/>
    </row>
    <row r="33" spans="1:22" x14ac:dyDescent="0.35">
      <c r="A33" t="s">
        <v>565</v>
      </c>
      <c r="B33" s="3">
        <f>'[1]Differenzierung ALQ'!B4</f>
        <v>3.9499999999999993</v>
      </c>
      <c r="C33" s="3">
        <f>'[1]Differenzierung ALQ'!C4</f>
        <v>5.9749999999999988</v>
      </c>
      <c r="D33" s="3">
        <f>'[1]Differenzierung ALQ'!D4</f>
        <v>5.458333333333333</v>
      </c>
      <c r="E33" s="3">
        <f>'[1]Differenzierung ALQ'!E4</f>
        <v>5.666666666666667</v>
      </c>
      <c r="F33" s="3">
        <f>'[1]Differenzierung ALQ'!F4</f>
        <v>4.3666666666666663</v>
      </c>
      <c r="G33" s="9" t="s">
        <v>366</v>
      </c>
      <c r="H33" s="14">
        <f>'[1]Differenzierung ALQ'!H4</f>
        <v>3.9499999999999993</v>
      </c>
      <c r="I33" s="3">
        <f>'[1]Differenzierung ALQ'!I4</f>
        <v>3.9499999999999993</v>
      </c>
      <c r="J33" s="3">
        <f>'[1]Differenzierung ALQ'!J4</f>
        <v>2.3833333333333329</v>
      </c>
      <c r="K33" s="3">
        <f>'[1]Differenzierung ALQ'!K4</f>
        <v>2.3833333333333329</v>
      </c>
      <c r="L33" s="3">
        <f>'[1]Differenzierung ALQ'!L4</f>
        <v>2.7416666666666667</v>
      </c>
      <c r="M33" s="3">
        <f>'[1]Differenzierung ALQ'!M4</f>
        <v>2.3833333333333329</v>
      </c>
      <c r="N33" s="3">
        <f>'[1]Differenzierung ALQ'!N4</f>
        <v>10.950000000000001</v>
      </c>
      <c r="O33" s="9" t="s">
        <v>366</v>
      </c>
      <c r="P33" s="3">
        <f>'[1]Differenzierung ALQ'!P4</f>
        <v>3.8166666666666664</v>
      </c>
      <c r="Q33" s="3">
        <f>'[1]Differenzierung ALQ'!Q4</f>
        <v>3.5333333333333328</v>
      </c>
      <c r="R33" s="3">
        <f>'[1]Differenzierung ALQ'!R4</f>
        <v>4.2</v>
      </c>
      <c r="S33" s="3">
        <f>'[1]Differenzierung ALQ'!S4</f>
        <v>3.3583333333333329</v>
      </c>
      <c r="T33" s="3">
        <f>'[1]Differenzierung ALQ'!T4</f>
        <v>4.2250000000000005</v>
      </c>
      <c r="U33" s="3">
        <f>'[1]Differenzierung ALQ'!U4</f>
        <v>4.3999999999999995</v>
      </c>
      <c r="V33" s="3">
        <f>'[1]Differenzierung ALQ'!V4</f>
        <v>2.3833333333333329</v>
      </c>
    </row>
    <row r="34" spans="1:22" x14ac:dyDescent="0.35">
      <c r="A34" t="s">
        <v>566</v>
      </c>
      <c r="B34" s="3">
        <f>'[1]Differenzierung ALQ'!B5</f>
        <v>11.516666666666666</v>
      </c>
      <c r="C34" s="3">
        <f>'[1]Differenzierung ALQ'!C5</f>
        <v>10.65</v>
      </c>
      <c r="D34" s="3">
        <f>'[1]Differenzierung ALQ'!D5</f>
        <v>9.5333333333333332</v>
      </c>
      <c r="E34" s="3">
        <f>'[1]Differenzierung ALQ'!E5</f>
        <v>10.216666666666667</v>
      </c>
      <c r="F34" s="3">
        <f>'[1]Differenzierung ALQ'!F5</f>
        <v>10.333333333333334</v>
      </c>
      <c r="G34" s="9" t="s">
        <v>366</v>
      </c>
      <c r="H34" s="14">
        <f>'[1]Differenzierung ALQ'!H5</f>
        <v>11.516666666666666</v>
      </c>
      <c r="I34" s="3">
        <f>'[1]Differenzierung ALQ'!I5</f>
        <v>11.516666666666666</v>
      </c>
      <c r="J34" s="3">
        <f>'[1]Differenzierung ALQ'!J5</f>
        <v>15.224999999999996</v>
      </c>
      <c r="K34" s="3">
        <f>'[1]Differenzierung ALQ'!K5</f>
        <v>15.224999999999996</v>
      </c>
      <c r="L34" s="3">
        <f>'[1]Differenzierung ALQ'!L5</f>
        <v>7.8583333333333334</v>
      </c>
      <c r="M34" s="3">
        <f>'[1]Differenzierung ALQ'!M5</f>
        <v>7.6416666666666666</v>
      </c>
      <c r="N34" s="3">
        <f>'[1]Differenzierung ALQ'!N5</f>
        <v>14.533333333333333</v>
      </c>
      <c r="O34" s="9" t="s">
        <v>366</v>
      </c>
      <c r="P34" s="3">
        <f>'[1]Differenzierung ALQ'!P5</f>
        <v>9.5500000000000025</v>
      </c>
      <c r="Q34" s="3">
        <f>'[1]Differenzierung ALQ'!Q5</f>
        <v>11.066666666666668</v>
      </c>
      <c r="R34" s="3">
        <f>'[1]Differenzierung ALQ'!R5</f>
        <v>15.224999999999996</v>
      </c>
      <c r="S34" s="3">
        <f>'[1]Differenzierung ALQ'!S5</f>
        <v>12.341666666666669</v>
      </c>
      <c r="T34" s="3">
        <f>'[1]Differenzierung ALQ'!T5</f>
        <v>10.091666666666667</v>
      </c>
      <c r="U34" s="3">
        <f>'[1]Differenzierung ALQ'!U5</f>
        <v>8.6083333333333325</v>
      </c>
      <c r="V34" s="3">
        <f>'[1]Differenzierung ALQ'!V5</f>
        <v>15.224999999999996</v>
      </c>
    </row>
    <row r="35" spans="1:22" x14ac:dyDescent="0.35">
      <c r="A35" t="str">
        <f>A19</f>
        <v>Minimum in % des Landesdurchschnitts</v>
      </c>
      <c r="B35" s="3">
        <f>'[1]Differenzierung ALQ'!B7</f>
        <v>64.754098360655732</v>
      </c>
      <c r="C35" s="3">
        <f>'[1]Differenzierung ALQ'!C7</f>
        <v>75.632911392405049</v>
      </c>
      <c r="D35" s="3">
        <f>'[1]Differenzierung ALQ'!D7</f>
        <v>83.974358974358964</v>
      </c>
      <c r="E35" s="3">
        <f>'[1]Differenzierung ALQ'!E7</f>
        <v>73.593073593073598</v>
      </c>
      <c r="F35" s="3">
        <f>'[1]Differenzierung ALQ'!F7</f>
        <v>70.430107526881713</v>
      </c>
      <c r="G35" s="9" t="str">
        <f>'[1]Differenzierung ALQ'!G7</f>
        <v>.</v>
      </c>
      <c r="H35" s="14">
        <f>'[1]Differenzierung ALQ'!H7</f>
        <v>52.666666666666664</v>
      </c>
      <c r="I35" s="3">
        <f>'[1]Differenzierung ALQ'!I7</f>
        <v>55.967916609681708</v>
      </c>
      <c r="J35" s="3">
        <f>'[1]Differenzierung ALQ'!J7</f>
        <v>38.464444864720612</v>
      </c>
      <c r="K35" s="3">
        <f>'[1]Differenzierung ALQ'!K7</f>
        <v>41.812865497076011</v>
      </c>
      <c r="L35" s="3">
        <f>'[1]Differenzierung ALQ'!L7</f>
        <v>65.277777777777786</v>
      </c>
      <c r="M35" s="3">
        <f>'[1]Differenzierung ALQ'!M7</f>
        <v>64.414414414414395</v>
      </c>
      <c r="N35" s="3">
        <f>'[1]Differenzierung ALQ'!N7</f>
        <v>98.64864864864866</v>
      </c>
      <c r="O35" s="9" t="str">
        <f>'[1]Differenzierung ALQ'!O7</f>
        <v>.</v>
      </c>
      <c r="P35" s="3">
        <f>'[1]Differenzierung ALQ'!P7</f>
        <v>69.393939393939391</v>
      </c>
      <c r="Q35" s="3">
        <f>'[1]Differenzierung ALQ'!Q7</f>
        <v>59.887005649717509</v>
      </c>
      <c r="R35" s="3">
        <f>'[1]Differenzierung ALQ'!R7</f>
        <v>56.000000000000007</v>
      </c>
      <c r="S35" s="3">
        <f>'[1]Differenzierung ALQ'!S7</f>
        <v>63.364779874213831</v>
      </c>
      <c r="T35" s="3">
        <f>'[1]Differenzierung ALQ'!T7</f>
        <v>60.357142857142861</v>
      </c>
      <c r="U35" s="3">
        <f>'[1]Differenzierung ALQ'!U7</f>
        <v>77.192982456140342</v>
      </c>
      <c r="V35" s="3">
        <f>'[1]Differenzierung ALQ'!V7</f>
        <v>39.722222222222214</v>
      </c>
    </row>
    <row r="36" spans="1:22" x14ac:dyDescent="0.35">
      <c r="A36" t="str">
        <f>A20</f>
        <v>Maximum in % des Landesdurchschnitts</v>
      </c>
      <c r="B36" s="3">
        <f>'[1]Differenzierung ALQ'!B8</f>
        <v>188.79781420765028</v>
      </c>
      <c r="C36" s="3">
        <f>'[1]Differenzierung ALQ'!C8</f>
        <v>134.81012658227849</v>
      </c>
      <c r="D36" s="3">
        <f>'[1]Differenzierung ALQ'!D8</f>
        <v>146.66666666666666</v>
      </c>
      <c r="E36" s="3">
        <f>'[1]Differenzierung ALQ'!E8</f>
        <v>132.68398268398269</v>
      </c>
      <c r="F36" s="3">
        <f>'[1]Differenzierung ALQ'!F8</f>
        <v>166.66666666666669</v>
      </c>
      <c r="G36" s="9" t="str">
        <f>'[1]Differenzierung ALQ'!G8</f>
        <v>.</v>
      </c>
      <c r="H36" s="14">
        <f>'[1]Differenzierung ALQ'!H8</f>
        <v>153.55555555555554</v>
      </c>
      <c r="I36" s="3">
        <f>'[1]Differenzierung ALQ'!I8</f>
        <v>163.18071889151926</v>
      </c>
      <c r="J36" s="3">
        <f>'[1]Differenzierung ALQ'!J8</f>
        <v>245.71517750994602</v>
      </c>
      <c r="K36" s="3">
        <f>'[1]Differenzierung ALQ'!K8</f>
        <v>267.10526315789463</v>
      </c>
      <c r="L36" s="3">
        <f>'[1]Differenzierung ALQ'!L8</f>
        <v>187.10317460317461</v>
      </c>
      <c r="M36" s="3">
        <f>'[1]Differenzierung ALQ'!M8</f>
        <v>206.53153153153153</v>
      </c>
      <c r="N36" s="3">
        <f>'[1]Differenzierung ALQ'!N8</f>
        <v>130.93093093093094</v>
      </c>
      <c r="O36" s="9" t="str">
        <f>'[1]Differenzierung ALQ'!O8</f>
        <v>.</v>
      </c>
      <c r="P36" s="3">
        <f>'[1]Differenzierung ALQ'!P8</f>
        <v>173.63636363636368</v>
      </c>
      <c r="Q36" s="3">
        <f>'[1]Differenzierung ALQ'!Q8</f>
        <v>187.57062146892659</v>
      </c>
      <c r="R36" s="3">
        <f>'[1]Differenzierung ALQ'!R8</f>
        <v>202.99999999999994</v>
      </c>
      <c r="S36" s="3">
        <f>'[1]Differenzierung ALQ'!S8</f>
        <v>232.86163522012581</v>
      </c>
      <c r="T36" s="3">
        <f>'[1]Differenzierung ALQ'!T8</f>
        <v>144.16666666666666</v>
      </c>
      <c r="U36" s="3">
        <f>'[1]Differenzierung ALQ'!U8</f>
        <v>151.02339181286547</v>
      </c>
      <c r="V36" s="3">
        <f>'[1]Differenzierung ALQ'!V8</f>
        <v>253.74999999999991</v>
      </c>
    </row>
    <row r="37" spans="1:22" x14ac:dyDescent="0.35">
      <c r="A37" t="str">
        <f>A21</f>
        <v>Minimum in % des Bundesdurchschnitts</v>
      </c>
      <c r="B37" s="3">
        <f>'[1]Differenzierung ALQ'!B10</f>
        <v>65.833333333333314</v>
      </c>
      <c r="C37" s="3">
        <f>'[1]Differenzierung ALQ'!C10</f>
        <v>99.583333333333314</v>
      </c>
      <c r="D37" s="3">
        <f>'[1]Differenzierung ALQ'!D10</f>
        <v>90.972222222222214</v>
      </c>
      <c r="E37" s="3">
        <f>'[1]Differenzierung ALQ'!E10</f>
        <v>94.444444444444457</v>
      </c>
      <c r="F37" s="3">
        <f>'[1]Differenzierung ALQ'!F10</f>
        <v>72.777777777777771</v>
      </c>
      <c r="G37" s="9" t="str">
        <f>'[1]Differenzierung ALQ'!G10</f>
        <v>.</v>
      </c>
      <c r="H37" s="14">
        <f>'[1]Differenzierung ALQ'!H10</f>
        <v>65.833333333333314</v>
      </c>
      <c r="I37" s="3">
        <f>'[1]Differenzierung ALQ'!I10</f>
        <v>65.833333333333314</v>
      </c>
      <c r="J37" s="3">
        <f>'[1]Differenzierung ALQ'!J10</f>
        <v>39.722222222222214</v>
      </c>
      <c r="K37" s="3">
        <f>'[1]Differenzierung ALQ'!K10</f>
        <v>39.722222222222214</v>
      </c>
      <c r="L37" s="3">
        <f>'[1]Differenzierung ALQ'!L10</f>
        <v>45.694444444444443</v>
      </c>
      <c r="M37" s="3">
        <f>'[1]Differenzierung ALQ'!M10</f>
        <v>39.722222222222214</v>
      </c>
      <c r="N37" s="3">
        <f>'[1]Differenzierung ALQ'!N10</f>
        <v>182.50000000000003</v>
      </c>
      <c r="O37" s="9" t="str">
        <f>'[1]Differenzierung ALQ'!O10</f>
        <v>.</v>
      </c>
      <c r="P37" s="3">
        <f>'[1]Differenzierung ALQ'!P10</f>
        <v>63.611111111111107</v>
      </c>
      <c r="Q37" s="3">
        <f>'[1]Differenzierung ALQ'!Q10</f>
        <v>58.888888888888879</v>
      </c>
      <c r="R37" s="3">
        <f>'[1]Differenzierung ALQ'!R10</f>
        <v>70</v>
      </c>
      <c r="S37" s="3">
        <f>'[1]Differenzierung ALQ'!S10</f>
        <v>55.972222222222214</v>
      </c>
      <c r="T37" s="3">
        <f>'[1]Differenzierung ALQ'!T10</f>
        <v>70.416666666666671</v>
      </c>
      <c r="U37" s="3">
        <f>'[1]Differenzierung ALQ'!U10</f>
        <v>73.333333333333329</v>
      </c>
      <c r="V37" s="3">
        <f>'[1]Differenzierung ALQ'!V10</f>
        <v>39.722222222222214</v>
      </c>
    </row>
    <row r="38" spans="1:22" x14ac:dyDescent="0.35">
      <c r="A38" t="str">
        <f>A22</f>
        <v>Maximum in % des Bundesdurchschnitts</v>
      </c>
      <c r="B38" s="3">
        <f>'[1]Differenzierung ALQ'!B11</f>
        <v>191.94444444444443</v>
      </c>
      <c r="C38" s="3">
        <f>'[1]Differenzierung ALQ'!C11</f>
        <v>177.5</v>
      </c>
      <c r="D38" s="3">
        <f>'[1]Differenzierung ALQ'!D11</f>
        <v>158.88888888888889</v>
      </c>
      <c r="E38" s="3">
        <f>'[1]Differenzierung ALQ'!E11</f>
        <v>170.27777777777777</v>
      </c>
      <c r="F38" s="3">
        <f>'[1]Differenzierung ALQ'!F11</f>
        <v>172.22222222222223</v>
      </c>
      <c r="G38" s="9" t="str">
        <f>'[1]Differenzierung ALQ'!G11</f>
        <v>.</v>
      </c>
      <c r="H38" s="14">
        <f>'[1]Differenzierung ALQ'!H11</f>
        <v>191.94444444444443</v>
      </c>
      <c r="I38" s="3">
        <f>'[1]Differenzierung ALQ'!I11</f>
        <v>191.94444444444443</v>
      </c>
      <c r="J38" s="3">
        <f>'[1]Differenzierung ALQ'!J11</f>
        <v>253.74999999999991</v>
      </c>
      <c r="K38" s="3">
        <f>'[1]Differenzierung ALQ'!K11</f>
        <v>253.74999999999991</v>
      </c>
      <c r="L38" s="3">
        <f>'[1]Differenzierung ALQ'!L11</f>
        <v>130.97222222222223</v>
      </c>
      <c r="M38" s="3">
        <f>'[1]Differenzierung ALQ'!M11</f>
        <v>127.3611111111111</v>
      </c>
      <c r="N38" s="3">
        <f>'[1]Differenzierung ALQ'!N11</f>
        <v>242.2222222222222</v>
      </c>
      <c r="O38" s="9" t="str">
        <f>'[1]Differenzierung ALQ'!O11</f>
        <v>.</v>
      </c>
      <c r="P38" s="3">
        <f>'[1]Differenzierung ALQ'!P11</f>
        <v>159.16666666666671</v>
      </c>
      <c r="Q38" s="3">
        <f>'[1]Differenzierung ALQ'!Q11</f>
        <v>184.44444444444449</v>
      </c>
      <c r="R38" s="3">
        <f>'[1]Differenzierung ALQ'!R11</f>
        <v>253.74999999999991</v>
      </c>
      <c r="S38" s="3">
        <f>'[1]Differenzierung ALQ'!S11</f>
        <v>205.69444444444449</v>
      </c>
      <c r="T38" s="3">
        <f>'[1]Differenzierung ALQ'!T11</f>
        <v>168.19444444444446</v>
      </c>
      <c r="U38" s="3">
        <f>'[1]Differenzierung ALQ'!U11</f>
        <v>143.4722222222222</v>
      </c>
      <c r="V38" s="3">
        <f>'[1]Differenzierung ALQ'!V11</f>
        <v>253.74999999999991</v>
      </c>
    </row>
    <row r="39" spans="1:22" x14ac:dyDescent="0.35">
      <c r="A39" t="s">
        <v>567</v>
      </c>
      <c r="B39" s="3">
        <f>'[1]Differenzierung ALQ'!B12</f>
        <v>27.979862609205469</v>
      </c>
      <c r="C39" s="3">
        <f>'[1]Differenzierung ALQ'!C12</f>
        <v>18.917487181226459</v>
      </c>
      <c r="D39" s="3">
        <f>'[1]Differenzierung ALQ'!D12</f>
        <v>20.700169019626532</v>
      </c>
      <c r="E39" s="3">
        <f>'[1]Differenzierung ALQ'!E12</f>
        <v>19.582480664045512</v>
      </c>
      <c r="F39" s="3">
        <f>'[1]Differenzierung ALQ'!F12</f>
        <v>22.312353333844921</v>
      </c>
      <c r="G39" s="9" t="str">
        <f>'[1]Differenzierung ALQ'!G12</f>
        <v>.</v>
      </c>
      <c r="H39" s="14">
        <f>'[1]Differenzierung ALQ'!H12</f>
        <v>26.098068670634223</v>
      </c>
      <c r="I39" s="3">
        <f>'[1]Differenzierung ALQ'!I12</f>
        <v>22.53443953450132</v>
      </c>
      <c r="J39" s="3">
        <f>'[1]Differenzierung ALQ'!J12</f>
        <v>39.836983273053839</v>
      </c>
      <c r="K39" s="3">
        <f>'[1]Differenzierung ALQ'!K12</f>
        <v>41.326258883604822</v>
      </c>
      <c r="L39" s="3">
        <f>'[1]Differenzierung ALQ'!L12</f>
        <v>27.045274242151692</v>
      </c>
      <c r="M39" s="3">
        <f>'[1]Differenzierung ALQ'!M12</f>
        <v>36.600678679071379</v>
      </c>
      <c r="N39" s="3">
        <f>'[1]Differenzierung ALQ'!N12</f>
        <v>12.736006993698524</v>
      </c>
      <c r="O39" s="9" t="str">
        <f>'[1]Differenzierung ALQ'!O12</f>
        <v>.</v>
      </c>
      <c r="P39" s="3">
        <f>'[1]Differenzierung ALQ'!P12</f>
        <v>24.509989440064249</v>
      </c>
      <c r="Q39" s="3">
        <f>'[1]Differenzierung ALQ'!Q12</f>
        <v>29.406856319142705</v>
      </c>
      <c r="R39" s="3">
        <f>'[1]Differenzierung ALQ'!R12</f>
        <v>32.343149209237652</v>
      </c>
      <c r="S39" s="3">
        <f>'[1]Differenzierung ALQ'!S12</f>
        <v>33.425571966896463</v>
      </c>
      <c r="T39" s="3">
        <f>'[1]Differenzierung ALQ'!T12</f>
        <v>32.136763987494533</v>
      </c>
      <c r="U39" s="3">
        <f>'[1]Differenzierung ALQ'!U12</f>
        <v>24.541525768436543</v>
      </c>
      <c r="V39" s="3">
        <f>'[1]Differenzierung ALQ'!V12</f>
        <v>40.24928569888398</v>
      </c>
    </row>
    <row r="40" spans="1:22" x14ac:dyDescent="0.35">
      <c r="O40" s="11"/>
    </row>
    <row r="41" spans="1:22" x14ac:dyDescent="0.35">
      <c r="O41" s="11"/>
    </row>
    <row r="42" spans="1:22" x14ac:dyDescent="0.35">
      <c r="O42" s="11"/>
    </row>
  </sheetData>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EC65-5D9A-431F-8F60-F3B7D8F50180}">
  <sheetPr codeName="Tabelle4"/>
  <dimension ref="A1:AA122"/>
  <sheetViews>
    <sheetView workbookViewId="0">
      <pane xSplit="1" ySplit="2" topLeftCell="B3" activePane="bottomRight" state="frozen"/>
      <selection pane="topRight" activeCell="A88" sqref="A88"/>
      <selection pane="bottomLeft" activeCell="A88" sqref="A88"/>
      <selection pane="bottomRight" activeCell="B3" sqref="B3"/>
    </sheetView>
  </sheetViews>
  <sheetFormatPr baseColWidth="10" defaultColWidth="11.453125" defaultRowHeight="14.5" x14ac:dyDescent="0.35"/>
  <cols>
    <col min="8" max="8" width="10.81640625" style="4"/>
    <col min="24" max="24" width="15.81640625" customWidth="1"/>
    <col min="26" max="26" width="14.81640625" customWidth="1"/>
  </cols>
  <sheetData>
    <row r="1" spans="1:27" x14ac:dyDescent="0.35">
      <c r="A1" s="4" t="s">
        <v>310</v>
      </c>
    </row>
    <row r="2" spans="1:27" s="41" customFormat="1" ht="40" customHeight="1" x14ac:dyDescent="0.35">
      <c r="A2" s="41" t="str">
        <f>'[1]BIP (real)'!A2</f>
        <v>Jahr</v>
      </c>
      <c r="B2" s="41" t="str">
        <f>'[1]BIP (real)'!B2</f>
        <v>Brandenburg</v>
      </c>
      <c r="C2" s="41" t="str">
        <f>'[1]BIP (real)'!C2</f>
        <v>Mecklenburg-_x000D_
Vorpommern</v>
      </c>
      <c r="D2" s="41" t="str">
        <f>'[1]BIP (real)'!D2</f>
        <v>Sachsen</v>
      </c>
      <c r="E2" s="41" t="str">
        <f>'[1]BIP (real)'!E2</f>
        <v>Sachsen-Anhalt</v>
      </c>
      <c r="F2" s="41" t="str">
        <f>'[1]BIP (real)'!F2</f>
        <v>Thüringen</v>
      </c>
      <c r="G2" s="51" t="str">
        <f>'[1]BIP (real)'!G2</f>
        <v>Berlin</v>
      </c>
      <c r="H2" s="42" t="s">
        <v>264</v>
      </c>
      <c r="I2" s="41" t="s">
        <v>265</v>
      </c>
      <c r="J2" s="41" t="s">
        <v>266</v>
      </c>
      <c r="K2" s="41" t="s">
        <v>267</v>
      </c>
      <c r="L2" s="51" t="str">
        <f>'[1]BIP (real)'!L2</f>
        <v>Baden-_x000D_
Württemberg</v>
      </c>
      <c r="M2" s="51" t="str">
        <f>'[1]BIP (real)'!M2</f>
        <v>Bayern</v>
      </c>
      <c r="N2" s="51" t="str">
        <f>'[1]BIP (real)'!N2</f>
        <v>Bremen</v>
      </c>
      <c r="O2" s="51" t="str">
        <f>'[1]BIP (real)'!O2</f>
        <v>Hamburg</v>
      </c>
      <c r="P2" s="51" t="str">
        <f>'[1]BIP (real)'!P2</f>
        <v>Hessen</v>
      </c>
      <c r="Q2" s="51" t="str">
        <f>'[1]BIP (real)'!Q2</f>
        <v>Nieder-_x000D_
sachsen</v>
      </c>
      <c r="R2" s="51" t="str">
        <f>'[1]BIP (real)'!R2</f>
        <v>Nordrhein-_x000D_
Westfalen</v>
      </c>
      <c r="S2" s="51" t="str">
        <f>'[1]BIP (real)'!S2</f>
        <v>Rheinland-Pfalz</v>
      </c>
      <c r="T2" s="51" t="str">
        <f>'[1]BIP (real)'!T2</f>
        <v>Saarland</v>
      </c>
      <c r="U2" s="51" t="str">
        <f>'[1]BIP (real)'!U2</f>
        <v>Schleswig-_x000D_
Holstein</v>
      </c>
      <c r="V2" s="51" t="str">
        <f>'[1]BIP (real)'!V2</f>
        <v>Deutschland</v>
      </c>
      <c r="X2" s="41" t="s">
        <v>279</v>
      </c>
      <c r="Z2" s="41" t="s">
        <v>280</v>
      </c>
    </row>
    <row r="3" spans="1:27" x14ac:dyDescent="0.35">
      <c r="A3" s="4" t="s">
        <v>311</v>
      </c>
      <c r="X3" s="5"/>
      <c r="Y3" s="6"/>
      <c r="Z3" s="5"/>
      <c r="AA3" s="6"/>
    </row>
    <row r="4" spans="1:27" x14ac:dyDescent="0.35">
      <c r="A4">
        <f>'[1]BIP (real)'!A69</f>
        <v>2019</v>
      </c>
      <c r="B4" s="3">
        <f>'[1]BIP (real)'!B69</f>
        <v>1.5395969667247584</v>
      </c>
      <c r="C4" s="3">
        <f>'[1]BIP (real)'!C69</f>
        <v>3.5146333574358692</v>
      </c>
      <c r="D4" s="3">
        <f>'[1]BIP (real)'!D69</f>
        <v>1.344711763143863</v>
      </c>
      <c r="E4" s="3">
        <f>'[1]BIP (real)'!E69</f>
        <v>2.1248728596269757</v>
      </c>
      <c r="F4" s="3">
        <f>'[1]BIP (real)'!F69</f>
        <v>0.13636669089214593</v>
      </c>
      <c r="G4" s="3">
        <f>'[1]BIP (real)'!G69</f>
        <v>2.8027885134635113</v>
      </c>
      <c r="H4" s="14">
        <f>'[1]BIP (real)'!H69</f>
        <v>1.9299272363213476</v>
      </c>
      <c r="I4" s="3">
        <f>'[1]BIP (real)'!I69</f>
        <v>1.5732049494203437</v>
      </c>
      <c r="J4" s="3">
        <f>'[1]BIP (real)'!J69</f>
        <v>0.90286413907540464</v>
      </c>
      <c r="K4" s="3">
        <f>'[1]BIP (real)'!K69</f>
        <v>0.80338504937303412</v>
      </c>
      <c r="L4" s="3">
        <f>'[1]BIP (real)'!L69</f>
        <v>-0.1141416370828523</v>
      </c>
      <c r="M4" s="3">
        <f>'[1]BIP (real)'!M69</f>
        <v>1.488628567405371</v>
      </c>
      <c r="N4" s="3">
        <f>'[1]BIP (real)'!N69</f>
        <v>-1.8480223634509798</v>
      </c>
      <c r="O4" s="3">
        <f>'[1]BIP (real)'!O69</f>
        <v>2.7711157645844224</v>
      </c>
      <c r="P4" s="3">
        <f>'[1]BIP (real)'!P69</f>
        <v>1.1480996711694473</v>
      </c>
      <c r="Q4" s="3">
        <f>'[1]BIP (real)'!Q69</f>
        <v>1.2833444104903862</v>
      </c>
      <c r="R4" s="3">
        <f>'[1]BIP (real)'!R69</f>
        <v>0.19740286078493341</v>
      </c>
      <c r="S4" s="3">
        <f>'[1]BIP (real)'!S69</f>
        <v>0.95725852339523954</v>
      </c>
      <c r="T4" s="3">
        <f>'[1]BIP (real)'!T69</f>
        <v>-1.2699182743121469</v>
      </c>
      <c r="U4" s="3">
        <f>'[1]BIP (real)'!U69</f>
        <v>2.2064708748228696</v>
      </c>
      <c r="V4" s="3">
        <f>'[1]BIP (real)'!V69</f>
        <v>0.97773475314617997</v>
      </c>
      <c r="W4" s="3"/>
      <c r="X4" s="18" t="str">
        <f t="shared" ref="X4" si="0">HLOOKUP(Y4,$L4:$U123,ROW(L$122)-ROW(X4)+1,0)</f>
        <v>HB</v>
      </c>
      <c r="Y4" s="3">
        <f t="shared" ref="Y4" si="1">MIN(L4:U4)</f>
        <v>-1.8480223634509798</v>
      </c>
      <c r="Z4" s="18" t="str">
        <f t="shared" ref="Z4" si="2">HLOOKUP(AA4,$L4:$U123,ROW(N$122)-ROW(Z4)+1,0)</f>
        <v>HH</v>
      </c>
      <c r="AA4" s="3">
        <f t="shared" ref="AA4" si="3">MAX(L4:U4)</f>
        <v>2.7711157645844224</v>
      </c>
    </row>
    <row r="5" spans="1:27" x14ac:dyDescent="0.35">
      <c r="A5">
        <f>'[1]BIP (real)'!A70</f>
        <v>2020</v>
      </c>
      <c r="B5" s="3">
        <f>'[1]BIP (real)'!B70</f>
        <v>-3.217611909346914</v>
      </c>
      <c r="C5" s="3">
        <f>'[1]BIP (real)'!C70</f>
        <v>-3.833039435621842</v>
      </c>
      <c r="D5" s="3">
        <f>'[1]BIP (real)'!D70</f>
        <v>-4.0855122667199453</v>
      </c>
      <c r="E5" s="3">
        <f>'[1]BIP (real)'!E70</f>
        <v>-3.3154266694287742</v>
      </c>
      <c r="F5" s="3">
        <f>'[1]BIP (real)'!F70</f>
        <v>-3.3509615037822442</v>
      </c>
      <c r="G5" s="3">
        <f>'[1]BIP (real)'!G70</f>
        <v>-2.2688042937547266</v>
      </c>
      <c r="H5" s="14">
        <f>'[1]BIP (real)'!H70</f>
        <v>-3.2322362978195542</v>
      </c>
      <c r="I5" s="3">
        <f>'[1]BIP (real)'!I70</f>
        <v>-3.6290275377797911</v>
      </c>
      <c r="J5" s="3">
        <f>'[1]BIP (real)'!J70</f>
        <v>-4.1905852747840981</v>
      </c>
      <c r="K5" s="3">
        <f>'[1]BIP (real)'!K70</f>
        <v>-4.2934171728090291</v>
      </c>
      <c r="L5" s="3">
        <f>'[1]BIP (real)'!L70</f>
        <v>-5.1882676064855815</v>
      </c>
      <c r="M5" s="3">
        <f>'[1]BIP (real)'!M70</f>
        <v>-4.1620286126152166</v>
      </c>
      <c r="N5" s="3">
        <f>'[1]BIP (real)'!N70</f>
        <v>-4.6339091638818672</v>
      </c>
      <c r="O5" s="3">
        <f>'[1]BIP (real)'!O70</f>
        <v>-5.7237245421390526</v>
      </c>
      <c r="P5" s="3">
        <f>'[1]BIP (real)'!P70</f>
        <v>-4.9892653954977817</v>
      </c>
      <c r="Q5" s="3">
        <f>'[1]BIP (real)'!Q70</f>
        <v>-4.1071699089581131</v>
      </c>
      <c r="R5" s="3">
        <f>'[1]BIP (real)'!R70</f>
        <v>-3.6480313188220777</v>
      </c>
      <c r="S5" s="3">
        <f>'[1]BIP (real)'!S70</f>
        <v>-3.4815326992077615</v>
      </c>
      <c r="T5" s="3">
        <f>'[1]BIP (real)'!T70</f>
        <v>-5.7855860303452005</v>
      </c>
      <c r="U5" s="3">
        <f>'[1]BIP (real)'!U70</f>
        <v>-2.2520871628126713</v>
      </c>
      <c r="V5" s="3">
        <f>'[1]BIP (real)'!V70</f>
        <v>-4.1319144856677354</v>
      </c>
      <c r="W5" s="3"/>
      <c r="X5" s="18" t="str">
        <f>HLOOKUP(Y5,$L5:$U124,ROW(L$122)-ROW(X5)+1,0)</f>
        <v>SL</v>
      </c>
      <c r="Y5" s="3">
        <f t="shared" ref="Y5:Y8" si="4">MIN(L5:U5)</f>
        <v>-5.7855860303452005</v>
      </c>
      <c r="Z5" s="18" t="str">
        <f>HLOOKUP(AA5,$L5:$U124,ROW(N$122)-ROW(Z5)+1,0)</f>
        <v>SH</v>
      </c>
      <c r="AA5" s="3">
        <f t="shared" ref="AA5:AA8" si="5">MAX(L5:U5)</f>
        <v>-2.2520871628126713</v>
      </c>
    </row>
    <row r="6" spans="1:27" x14ac:dyDescent="0.35">
      <c r="A6">
        <f>'[1]BIP (real)'!A71</f>
        <v>2021</v>
      </c>
      <c r="B6" s="3">
        <f>'[1]BIP (real)'!B71</f>
        <v>2.2945540280315839</v>
      </c>
      <c r="C6" s="3">
        <f>'[1]BIP (real)'!C71</f>
        <v>2.4730926770953943</v>
      </c>
      <c r="D6" s="3">
        <f>'[1]BIP (real)'!D71</f>
        <v>2.6753034462555974</v>
      </c>
      <c r="E6" s="3">
        <f>'[1]BIP (real)'!E71</f>
        <v>1.839083762867503</v>
      </c>
      <c r="F6" s="3">
        <f>'[1]BIP (real)'!F71</f>
        <v>2.5048195877422046</v>
      </c>
      <c r="G6" s="3">
        <f>'[1]BIP (real)'!G71</f>
        <v>4.2474622622077192</v>
      </c>
      <c r="H6" s="14">
        <f>'[1]BIP (real)'!H71</f>
        <v>2.9481768466103944</v>
      </c>
      <c r="I6" s="3">
        <f>'[1]BIP (real)'!I71</f>
        <v>2.4043802327832822</v>
      </c>
      <c r="J6" s="3">
        <f>'[1]BIP (real)'!J71</f>
        <v>4.0969645402266082</v>
      </c>
      <c r="K6" s="3">
        <f>'[1]BIP (real)'!K71</f>
        <v>4.0887152368425177</v>
      </c>
      <c r="L6" s="3">
        <f>'[1]BIP (real)'!L71</f>
        <v>5.5996187080313007</v>
      </c>
      <c r="M6" s="3">
        <f>'[1]BIP (real)'!M71</f>
        <v>4.1987842396119675</v>
      </c>
      <c r="N6" s="3">
        <f>'[1]BIP (real)'!N71</f>
        <v>6.3225928072571946</v>
      </c>
      <c r="O6" s="3">
        <f>'[1]BIP (real)'!O71</f>
        <v>0.78622395278338786</v>
      </c>
      <c r="P6" s="3">
        <f>'[1]BIP (real)'!P71</f>
        <v>4.6460966126707888</v>
      </c>
      <c r="Q6" s="3">
        <f>'[1]BIP (real)'!Q71</f>
        <v>2.2432938930019901</v>
      </c>
      <c r="R6" s="3">
        <f>'[1]BIP (real)'!R71</f>
        <v>3.1057502095218155</v>
      </c>
      <c r="S6" s="3">
        <f>'[1]BIP (real)'!S71</f>
        <v>11.29538773508942</v>
      </c>
      <c r="T6" s="3">
        <f>'[1]BIP (real)'!T71</f>
        <v>1.7839896980117942</v>
      </c>
      <c r="U6" s="3">
        <f>'[1]BIP (real)'!U71</f>
        <v>0.27139084312240414</v>
      </c>
      <c r="V6" s="3">
        <f>'[1]BIP (real)'!V71</f>
        <v>3.9100000000000108</v>
      </c>
      <c r="W6" s="3"/>
      <c r="X6" s="18" t="str">
        <f>HLOOKUP(Y6,$L6:$U125,ROW(L$122)-ROW(X6)+1,0)</f>
        <v>SH</v>
      </c>
      <c r="Y6" s="3">
        <f t="shared" si="4"/>
        <v>0.27139084312240414</v>
      </c>
      <c r="Z6" s="18" t="str">
        <f>HLOOKUP(AA6,$L6:$U125,ROW(N$122)-ROW(Z6)+1,0)</f>
        <v>RP</v>
      </c>
      <c r="AA6" s="3">
        <f t="shared" si="5"/>
        <v>11.29538773508942</v>
      </c>
    </row>
    <row r="7" spans="1:27" x14ac:dyDescent="0.35">
      <c r="A7">
        <f>'[1]BIP (real)'!A72</f>
        <v>2022</v>
      </c>
      <c r="B7" s="3">
        <f>'[1]BIP (real)'!B72</f>
        <v>1.9772322561882874</v>
      </c>
      <c r="C7" s="3">
        <f>'[1]BIP (real)'!C72</f>
        <v>2.7685377471239576</v>
      </c>
      <c r="D7" s="3">
        <f>'[1]BIP (real)'!D72</f>
        <v>2.7948473770661622</v>
      </c>
      <c r="E7" s="3">
        <f>'[1]BIP (real)'!E72</f>
        <v>-1.8779445901657255E-2</v>
      </c>
      <c r="F7" s="3">
        <f>'[1]BIP (real)'!F72</f>
        <v>1.7874876850625867</v>
      </c>
      <c r="G7" s="3">
        <f>'[1]BIP (real)'!G72</f>
        <v>5.2215057818655595</v>
      </c>
      <c r="H7" s="14">
        <f>'[1]BIP (real)'!H72</f>
        <v>2.9481235076800942</v>
      </c>
      <c r="I7" s="3">
        <f>'[1]BIP (real)'!I72</f>
        <v>1.9849491644268369</v>
      </c>
      <c r="J7" s="3">
        <f>'[1]BIP (real)'!J72</f>
        <v>1.7866697794095501</v>
      </c>
      <c r="K7" s="3">
        <f>'[1]BIP (real)'!K72</f>
        <v>1.5986496969534301</v>
      </c>
      <c r="L7" s="3">
        <f>'[1]BIP (real)'!L72</f>
        <v>2.7117294660925921</v>
      </c>
      <c r="M7" s="3">
        <f>'[1]BIP (real)'!M72</f>
        <v>2.4298480842064265</v>
      </c>
      <c r="N7" s="3">
        <f>'[1]BIP (real)'!N72</f>
        <v>3.2998107119137359</v>
      </c>
      <c r="O7" s="3">
        <f>'[1]BIP (real)'!O72</f>
        <v>3.2857746660562839</v>
      </c>
      <c r="P7" s="3">
        <f>'[1]BIP (real)'!P72</f>
        <v>2.2570326050188356</v>
      </c>
      <c r="Q7" s="3">
        <f>'[1]BIP (real)'!Q72</f>
        <v>0.12435609149521554</v>
      </c>
      <c r="R7" s="3">
        <f>'[1]BIP (real)'!R72</f>
        <v>0.37096818779392038</v>
      </c>
      <c r="S7" s="3">
        <f>'[1]BIP (real)'!S72</f>
        <v>-0.33395153679063583</v>
      </c>
      <c r="T7" s="3">
        <f>'[1]BIP (real)'!T72</f>
        <v>1.9388473969635101</v>
      </c>
      <c r="U7" s="3">
        <f>'[1]BIP (real)'!U72</f>
        <v>1.9599311734282026</v>
      </c>
      <c r="V7" s="3">
        <f>'[1]BIP (real)'!V72</f>
        <v>1.8092580117409227</v>
      </c>
      <c r="W7" s="3"/>
      <c r="X7" s="18" t="str">
        <f>HLOOKUP(Y7,$L7:$U126,ROW(L$122)-ROW(X7)+1,0)</f>
        <v>RP</v>
      </c>
      <c r="Y7" s="3">
        <f t="shared" si="4"/>
        <v>-0.33395153679063583</v>
      </c>
      <c r="Z7" s="18" t="str">
        <f>HLOOKUP(AA7,$L7:$U126,ROW(N$122)-ROW(Z7)+1,0)</f>
        <v>HB</v>
      </c>
      <c r="AA7" s="3">
        <f t="shared" si="5"/>
        <v>3.2998107119137359</v>
      </c>
    </row>
    <row r="8" spans="1:27" x14ac:dyDescent="0.35">
      <c r="A8">
        <f>'[1]BIP (real)'!A73</f>
        <v>2023</v>
      </c>
      <c r="B8" s="3">
        <f>'[1]BIP (real)'!B73</f>
        <v>-0.2252276222469618</v>
      </c>
      <c r="C8" s="3">
        <f>'[1]BIP (real)'!C73</f>
        <v>-1.3620341921291583</v>
      </c>
      <c r="D8" s="3">
        <f>'[1]BIP (real)'!D73</f>
        <v>-1.1591961380838853</v>
      </c>
      <c r="E8" s="3">
        <f>'[1]BIP (real)'!E73</f>
        <v>-2.7838697252001339</v>
      </c>
      <c r="F8" s="3">
        <f>'[1]BIP (real)'!F73</f>
        <v>-1.5351545735301926</v>
      </c>
      <c r="G8" s="3">
        <f>'[1]BIP (real)'!G73</f>
        <v>1.4777050224056438</v>
      </c>
      <c r="H8" s="14">
        <f>'[1]BIP (real)'!H73</f>
        <v>-0.49737568571619306</v>
      </c>
      <c r="I8" s="3">
        <f>'[1]BIP (real)'!I73</f>
        <v>-1.3280138605969967</v>
      </c>
      <c r="J8" s="3">
        <f>'[1]BIP (real)'!J73</f>
        <v>-0.81478733244040313</v>
      </c>
      <c r="K8" s="3">
        <f>'[1]BIP (real)'!K73</f>
        <v>-0.9415268333681297</v>
      </c>
      <c r="L8" s="3">
        <f>'[1]BIP (real)'!L73</f>
        <v>-0.30273713432667648</v>
      </c>
      <c r="M8" s="3">
        <f>'[1]BIP (real)'!M73</f>
        <v>-8.0328826359732375E-3</v>
      </c>
      <c r="N8" s="3">
        <f>'[1]BIP (real)'!N73</f>
        <v>-1.2964693110979937</v>
      </c>
      <c r="O8" s="3">
        <f>'[1]BIP (real)'!O73</f>
        <v>-0.89806137408993436</v>
      </c>
      <c r="P8" s="3">
        <f>'[1]BIP (real)'!P73</f>
        <v>0.31553014369978882</v>
      </c>
      <c r="Q8" s="3">
        <f>'[1]BIP (real)'!Q73</f>
        <v>-0.64622864155529669</v>
      </c>
      <c r="R8" s="3">
        <f>'[1]BIP (real)'!R73</f>
        <v>-1.4134075978496696</v>
      </c>
      <c r="S8" s="3">
        <f>'[1]BIP (real)'!S73</f>
        <v>-6.841951496901558</v>
      </c>
      <c r="T8" s="3">
        <f>'[1]BIP (real)'!T73</f>
        <v>-0.72902301718646356</v>
      </c>
      <c r="U8" s="3">
        <f>'[1]BIP (real)'!U73</f>
        <v>-2.3168301705371022</v>
      </c>
      <c r="V8" s="3">
        <f>'[1]BIP (real)'!V73</f>
        <v>-0.86964741468949569</v>
      </c>
      <c r="W8" s="3"/>
      <c r="X8" s="18" t="str">
        <f>HLOOKUP(Y8,$L8:$U127,ROW(L$122)-ROW(X8)+1,0)</f>
        <v>RP</v>
      </c>
      <c r="Y8" s="3">
        <f t="shared" si="4"/>
        <v>-6.841951496901558</v>
      </c>
      <c r="Z8" s="18" t="str">
        <f>HLOOKUP(AA8,$L8:$U127,ROW(N$122)-ROW(Z8)+1,0)</f>
        <v>HE</v>
      </c>
      <c r="AA8" s="3">
        <f t="shared" si="5"/>
        <v>0.31553014369978882</v>
      </c>
    </row>
    <row r="9" spans="1:27" x14ac:dyDescent="0.35">
      <c r="A9">
        <f>'[1]BIP (real)'!A74</f>
        <v>2024</v>
      </c>
      <c r="B9" s="3">
        <f>'[1]BIP (real)'!B74</f>
        <v>0.16236803787488441</v>
      </c>
      <c r="C9" s="3">
        <f>'[1]BIP (real)'!C74</f>
        <v>-0.34732536760523658</v>
      </c>
      <c r="D9" s="3">
        <f>'[1]BIP (real)'!D74</f>
        <v>-0.3835346083574791</v>
      </c>
      <c r="E9" s="3">
        <f>'[1]BIP (real)'!E74</f>
        <v>-1.2749208791498745</v>
      </c>
      <c r="F9" s="3">
        <f>'[1]BIP (real)'!F74</f>
        <v>-2.0244377229301165</v>
      </c>
      <c r="G9" s="3">
        <f>'[1]BIP (real)'!G74</f>
        <v>0.83058962216713894</v>
      </c>
      <c r="H9" s="14">
        <f>'[1]BIP (real)'!H74</f>
        <v>-0.23047275179270343</v>
      </c>
      <c r="I9" s="3">
        <f>'[1]BIP (real)'!I74</f>
        <v>-0.68090795360879497</v>
      </c>
      <c r="J9" s="3">
        <f>'[1]BIP (real)'!J74</f>
        <v>-0.47415631866819297</v>
      </c>
      <c r="K9" s="3">
        <f>'[1]BIP (real)'!K74</f>
        <v>-0.54759234883398733</v>
      </c>
      <c r="L9" s="3">
        <f>'[1]BIP (real)'!L74</f>
        <v>-1.5618127155722306</v>
      </c>
      <c r="M9" s="3">
        <f>'[1]BIP (real)'!M74</f>
        <v>-1.2819950150400672</v>
      </c>
      <c r="N9" s="3">
        <f>'[1]BIP (real)'!N74</f>
        <v>-0.52162868234633208</v>
      </c>
      <c r="O9" s="3">
        <f>'[1]BIP (real)'!O74</f>
        <v>2.050353593822507</v>
      </c>
      <c r="P9" s="3">
        <f>'[1]BIP (real)'!P74</f>
        <v>0.41815491413998984</v>
      </c>
      <c r="Q9" s="3">
        <f>'[1]BIP (real)'!Q74</f>
        <v>1.0126789160578937</v>
      </c>
      <c r="R9" s="3">
        <f>'[1]BIP (real)'!R74</f>
        <v>-0.46271338164969222</v>
      </c>
      <c r="S9" s="3">
        <f>'[1]BIP (real)'!S74</f>
        <v>-0.91740462430264813</v>
      </c>
      <c r="T9" s="3">
        <f>'[1]BIP (real)'!T74</f>
        <v>-4.5656227195208885</v>
      </c>
      <c r="U9" s="3">
        <f>'[1]BIP (real)'!U74</f>
        <v>-2.3875999420212679E-2</v>
      </c>
      <c r="V9" s="3">
        <f>'[1]BIP (real)'!V74</f>
        <v>-0.49585200724705203</v>
      </c>
      <c r="W9" s="3"/>
      <c r="X9" s="18" t="str">
        <f t="shared" ref="X9" si="6">HLOOKUP(Y9,$L9:$U128,ROW(L$122)-ROW(X9)+1,0)</f>
        <v>SL</v>
      </c>
      <c r="Y9" s="3">
        <f t="shared" ref="Y9" si="7">MIN(L9:U9)</f>
        <v>-4.5656227195208885</v>
      </c>
      <c r="Z9" s="18" t="str">
        <f t="shared" ref="Z9" si="8">HLOOKUP(AA9,$L9:$U128,ROW(N$122)-ROW(Z9)+1,0)</f>
        <v>HH</v>
      </c>
      <c r="AA9" s="3">
        <f t="shared" ref="AA9" si="9">MAX(L9:U9)</f>
        <v>2.050353593822507</v>
      </c>
    </row>
    <row r="10" spans="1:27" x14ac:dyDescent="0.35">
      <c r="A10">
        <f>A9+1</f>
        <v>2025</v>
      </c>
      <c r="B10" s="3">
        <f>'[1]BIP (real)'!B75</f>
        <v>-0.19124430532201586</v>
      </c>
      <c r="C10" s="3">
        <f>'[1]BIP (real)'!C75</f>
        <v>1.4199059325858059</v>
      </c>
      <c r="D10" s="3">
        <f>'[1]BIP (real)'!D75</f>
        <v>-0.19379403598368583</v>
      </c>
      <c r="E10" s="3">
        <f>'[1]BIP (real)'!E75</f>
        <v>-0.15098351068596116</v>
      </c>
      <c r="F10" s="3">
        <f>'[1]BIP (real)'!F75</f>
        <v>0.35407930191502146</v>
      </c>
      <c r="G10" s="3">
        <f>'[1]BIP (real)'!G75</f>
        <v>1.1282442646285631</v>
      </c>
      <c r="H10" s="14">
        <f>'[1]BIP (real)'!H75</f>
        <v>0.4141267912980453</v>
      </c>
      <c r="I10" s="3">
        <f>'[1]BIP (real)'!I75</f>
        <v>0.10559294150908727</v>
      </c>
      <c r="J10" s="3">
        <f>'[1]BIP (real)'!J75</f>
        <v>0.25590918116704131</v>
      </c>
      <c r="K10" s="3">
        <f>'[1]BIP (real)'!K75</f>
        <v>0.20592714876616469</v>
      </c>
      <c r="L10" s="3">
        <f>'[1]BIP (real)'!L75</f>
        <v>-0.55205090172289317</v>
      </c>
      <c r="M10" s="3">
        <f>'[1]BIP (real)'!M75</f>
        <v>0.54658998389376734</v>
      </c>
      <c r="N10" s="3">
        <f>'[1]BIP (real)'!N75</f>
        <v>1.3577998316008433</v>
      </c>
      <c r="O10" s="3">
        <f>'[1]BIP (real)'!O75</f>
        <v>0.83406504286469385</v>
      </c>
      <c r="P10" s="3">
        <f>'[1]BIP (real)'!P75</f>
        <v>-0.24545638724542584</v>
      </c>
      <c r="Q10" s="3">
        <f>'[1]BIP (real)'!Q75</f>
        <v>0.73781849454546489</v>
      </c>
      <c r="R10" s="3">
        <f>'[1]BIP (real)'!R75</f>
        <v>0.34101625851931772</v>
      </c>
      <c r="S10" s="3">
        <f>'[1]BIP (real)'!S75</f>
        <v>-0.5002628996610099</v>
      </c>
      <c r="T10" s="3">
        <f>'[1]BIP (real)'!T75</f>
        <v>-0.90771437006638678</v>
      </c>
      <c r="U10" s="3">
        <f>'[1]BIP (real)'!U75</f>
        <v>0.93185606468951221</v>
      </c>
      <c r="V10" s="3">
        <f>'[1]BIP (real)'!V75</f>
        <v>0.23957834211785212</v>
      </c>
      <c r="W10" s="3"/>
      <c r="X10" s="18" t="str">
        <f t="shared" ref="X10" si="10">HLOOKUP(Y10,$L10:$U129,ROW(L$122)-ROW(X10)+1,0)</f>
        <v>SL</v>
      </c>
      <c r="Y10" s="3">
        <f t="shared" ref="Y10" si="11">MIN(L10:U10)</f>
        <v>-0.90771437006638678</v>
      </c>
      <c r="Z10" s="18" t="str">
        <f t="shared" ref="Z10" si="12">HLOOKUP(AA10,$L10:$U129,ROW(N$122)-ROW(Z10)+1,0)</f>
        <v>HB</v>
      </c>
      <c r="AA10" s="3">
        <f t="shared" ref="AA10" si="13">MAX(L10:U10)</f>
        <v>1.3577998316008433</v>
      </c>
    </row>
    <row r="11" spans="1:27" x14ac:dyDescent="0.35">
      <c r="A11" t="s">
        <v>888</v>
      </c>
      <c r="B11" s="3">
        <f>('[1]BIP (real)'!B37/'[1]BIP (real)'!B31)^(1/6)*100-100</f>
        <v>0.11696440165833621</v>
      </c>
      <c r="C11" s="3">
        <f>('[1]BIP (real)'!C37/'[1]BIP (real)'!C31)^(1/6)*100-100</f>
        <v>0.15947285530634758</v>
      </c>
      <c r="D11" s="3">
        <f>('[1]BIP (real)'!D37/'[1]BIP (real)'!D31)^(1/6)*100-100</f>
        <v>-8.6444022806958287E-2</v>
      </c>
      <c r="E11" s="3">
        <f>('[1]BIP (real)'!E37/'[1]BIP (real)'!E31)^(1/6)*100-100</f>
        <v>-0.96623599392540882</v>
      </c>
      <c r="F11" s="3">
        <f>('[1]BIP (real)'!F37/'[1]BIP (real)'!F31)^(1/6)*100-100</f>
        <v>-0.39945772854844108</v>
      </c>
      <c r="G11" s="3">
        <f>('[1]BIP (real)'!G37/'[1]BIP (real)'!G31)^(1/6)*100-100</f>
        <v>1.7434448278258685</v>
      </c>
      <c r="H11" s="14">
        <f>('[1]BIP (real)'!H37/'[1]BIP (real)'!H31)^(1/6)*100-100</f>
        <v>0.36890300093206463</v>
      </c>
      <c r="I11" s="3">
        <f>('[1]BIP (real)'!I37/'[1]BIP (real)'!I31)^(1/6)*100-100</f>
        <v>-0.21139104756676375</v>
      </c>
      <c r="J11" s="3">
        <f>('[1]BIP (real)'!J37/'[1]BIP (real)'!J31)^(1/6)*100-100</f>
        <v>7.7931978554019565E-2</v>
      </c>
      <c r="K11" s="3">
        <f>('[1]BIP (real)'!K37/'[1]BIP (real)'!K31)^(1/6)*100-100</f>
        <v>-1.4054910075017801E-2</v>
      </c>
      <c r="L11" s="3">
        <f>('[1]BIP (real)'!L37/'[1]BIP (real)'!L31)^(1/6)*100-100</f>
        <v>6.0927611500716239E-2</v>
      </c>
      <c r="M11" s="3">
        <f>('[1]BIP (real)'!M37/'[1]BIP (real)'!M31)^(1/6)*100-100</f>
        <v>0.25189799190891904</v>
      </c>
      <c r="N11" s="3">
        <f>('[1]BIP (real)'!N37/'[1]BIP (real)'!N31)^(1/6)*100-100</f>
        <v>0.69461963310060071</v>
      </c>
      <c r="O11" s="3">
        <f>('[1]BIP (real)'!O37/'[1]BIP (real)'!O31)^(1/6)*100-100</f>
        <v>1.3357494167792083E-2</v>
      </c>
      <c r="P11" s="3">
        <f>('[1]BIP (real)'!P37/'[1]BIP (real)'!P31)^(1/6)*100-100</f>
        <v>0.35761502805100065</v>
      </c>
      <c r="Q11" s="3">
        <f>('[1]BIP (real)'!Q37/'[1]BIP (real)'!Q31)^(1/6)*100-100</f>
        <v>-0.126044878418341</v>
      </c>
      <c r="R11" s="3">
        <f>('[1]BIP (real)'!R37/'[1]BIP (real)'!R31)^(1/6)*100-100</f>
        <v>-0.30524963704853292</v>
      </c>
      <c r="S11" s="3">
        <f>('[1]BIP (real)'!S37/'[1]BIP (real)'!S31)^(1/6)*100-100</f>
        <v>-0.28073116838481837</v>
      </c>
      <c r="T11" s="3">
        <f>('[1]BIP (real)'!T37/'[1]BIP (real)'!T31)^(1/6)*100-100</f>
        <v>-1.4211106095799266</v>
      </c>
      <c r="U11" s="3">
        <f>('[1]BIP (real)'!U37/'[1]BIP (real)'!U31)^(1/6)*100-100</f>
        <v>-0.2507296770752987</v>
      </c>
      <c r="V11" s="3">
        <f>('[1]BIP (real)'!V37/'[1]BIP (real)'!V31)^(1/6)*100-100</f>
        <v>4.6282656166795277E-2</v>
      </c>
      <c r="X11" s="18" t="str">
        <f t="shared" ref="X11" si="14">HLOOKUP(Y11,$L11:$U129,ROW(L$122)-ROW(X11)+1,0)</f>
        <v>SL</v>
      </c>
      <c r="Y11" s="3">
        <f t="shared" ref="Y11" si="15">MIN(L11:U11)</f>
        <v>-1.4211106095799266</v>
      </c>
      <c r="Z11" s="18" t="str">
        <f t="shared" ref="Z11" si="16">HLOOKUP(AA11,$L11:$U129,ROW(N$122)-ROW(Z11)+1,0)</f>
        <v>HB</v>
      </c>
      <c r="AA11" s="3">
        <f t="shared" ref="AA11" si="17">MAX(L11:U11)</f>
        <v>0.69461963310060071</v>
      </c>
    </row>
    <row r="12" spans="1:27" x14ac:dyDescent="0.35">
      <c r="B12" s="3"/>
      <c r="C12" s="3"/>
      <c r="D12" s="3"/>
      <c r="E12" s="3"/>
      <c r="F12" s="3"/>
      <c r="G12" s="3"/>
      <c r="H12" s="3"/>
      <c r="I12" s="3"/>
      <c r="J12" s="3"/>
      <c r="K12" s="3"/>
      <c r="L12" s="3"/>
      <c r="M12" s="3"/>
      <c r="N12" s="3"/>
      <c r="O12" s="3"/>
      <c r="P12" s="3"/>
      <c r="Q12" s="3"/>
      <c r="R12" s="3"/>
      <c r="S12" s="3"/>
      <c r="T12" s="3"/>
      <c r="U12" s="3"/>
      <c r="V12" s="3"/>
      <c r="X12" s="18"/>
      <c r="Y12" s="3"/>
      <c r="Z12" s="18"/>
      <c r="AA12" s="3"/>
    </row>
    <row r="13" spans="1:27" x14ac:dyDescent="0.35">
      <c r="A13" s="4" t="s">
        <v>313</v>
      </c>
      <c r="X13" s="9"/>
      <c r="Y13" s="3"/>
      <c r="Z13" s="11"/>
      <c r="AA13" s="3"/>
    </row>
    <row r="14" spans="1:27" x14ac:dyDescent="0.35">
      <c r="A14" s="7">
        <f>'[1]BIP (real)'!A156</f>
        <v>2019</v>
      </c>
      <c r="B14" s="3">
        <f>'[1]BIP (real)'!B156</f>
        <v>1.3151182851423471</v>
      </c>
      <c r="C14" s="3">
        <f>'[1]BIP (real)'!C156</f>
        <v>3.9674469326738517</v>
      </c>
      <c r="D14" s="3">
        <f>'[1]BIP (real)'!D156</f>
        <v>1.5658251860547097</v>
      </c>
      <c r="E14" s="3">
        <f>'[1]BIP (real)'!E156</f>
        <v>2.9723741976283975</v>
      </c>
      <c r="F14" s="3">
        <f>'[1]BIP (real)'!F156</f>
        <v>0.60861519013739951</v>
      </c>
      <c r="G14" s="3">
        <f>'[1]BIP (real)'!G156</f>
        <v>2.3704603268986091</v>
      </c>
      <c r="H14" s="14">
        <f>'[1]BIP (real)'!H156</f>
        <v>2.0784758206056466</v>
      </c>
      <c r="I14" s="3">
        <f>'[1]BIP (real)'!I156</f>
        <v>1.8863311396061277</v>
      </c>
      <c r="J14" s="3">
        <f>'[1]BIP (real)'!J156</f>
        <v>0.78017100849339727</v>
      </c>
      <c r="K14" s="3">
        <f>'[1]BIP (real)'!K156</f>
        <v>0.6970443157170223</v>
      </c>
      <c r="L14" s="3">
        <f>'[1]BIP (real)'!L156</f>
        <v>-0.34483849108761433</v>
      </c>
      <c r="M14" s="3">
        <f>'[1]BIP (real)'!M156</f>
        <v>1.2275275765796181</v>
      </c>
      <c r="N14" s="3">
        <f>'[1]BIP (real)'!N156</f>
        <v>-2.0462008338177782</v>
      </c>
      <c r="O14" s="3">
        <f>'[1]BIP (real)'!O156</f>
        <v>2.6414741731085343</v>
      </c>
      <c r="P14" s="3">
        <f>'[1]BIP (real)'!P156</f>
        <v>1.0603364543416092</v>
      </c>
      <c r="Q14" s="3">
        <f>'[1]BIP (real)'!Q156</f>
        <v>1.3149640682220252</v>
      </c>
      <c r="R14" s="3">
        <f>'[1]BIP (real)'!R156</f>
        <v>0.21209007943411962</v>
      </c>
      <c r="S14" s="3">
        <f>'[1]BIP (real)'!S156</f>
        <v>0.85265746624536121</v>
      </c>
      <c r="T14" s="3">
        <f>'[1]BIP (real)'!T156</f>
        <v>-1.086718747695798</v>
      </c>
      <c r="U14" s="3">
        <f>'[1]BIP (real)'!U156</f>
        <v>2.0311236987867716</v>
      </c>
      <c r="V14" s="3">
        <f>'[1]BIP (real)'!V156</f>
        <v>0.9205604070838973</v>
      </c>
      <c r="X14" s="18" t="str">
        <f t="shared" ref="X14:X19" si="18">HLOOKUP(Y14,$L14:$U131,ROW(L$122)-ROW(X14)+1,0)</f>
        <v>HB</v>
      </c>
      <c r="Y14" s="3">
        <f t="shared" ref="Y14:Y20" si="19">MIN(L14:U14)</f>
        <v>-2.0462008338177782</v>
      </c>
      <c r="Z14" s="18" t="str">
        <f t="shared" ref="Z14:Z19" si="20">HLOOKUP(AA14,$L14:$U131,ROW(N$122)-ROW(Z14)+1,0)</f>
        <v>HH</v>
      </c>
      <c r="AA14" s="3">
        <f t="shared" ref="AA14:AA20" si="21">MAX(L14:U14)</f>
        <v>2.6414741731085343</v>
      </c>
    </row>
    <row r="15" spans="1:27" x14ac:dyDescent="0.35">
      <c r="A15" s="7">
        <f>'[1]BIP (real)'!A157</f>
        <v>2020</v>
      </c>
      <c r="B15" s="3">
        <f>'[1]BIP (real)'!B157</f>
        <v>-3.4496985888041678</v>
      </c>
      <c r="C15" s="3">
        <f>'[1]BIP (real)'!C157</f>
        <v>-3.5240468802432048</v>
      </c>
      <c r="D15" s="3">
        <f>'[1]BIP (real)'!D157</f>
        <v>-3.7296006340982899</v>
      </c>
      <c r="E15" s="3">
        <f>'[1]BIP (real)'!E157</f>
        <v>-2.508209796751828</v>
      </c>
      <c r="F15" s="3">
        <f>'[1]BIP (real)'!F157</f>
        <v>-2.7759948804515204</v>
      </c>
      <c r="G15" s="3">
        <f>'[1]BIP (real)'!G157</f>
        <v>-2.1769157295435093</v>
      </c>
      <c r="H15" s="14">
        <f>'[1]BIP (real)'!H157</f>
        <v>-2.9410335301747352</v>
      </c>
      <c r="I15" s="3">
        <f>'[1]BIP (real)'!I157</f>
        <v>-3.2816323244116035</v>
      </c>
      <c r="J15" s="3">
        <f>'[1]BIP (real)'!J157</f>
        <v>-4.1464087867615831</v>
      </c>
      <c r="K15" s="3">
        <f>'[1]BIP (real)'!K157</f>
        <v>-4.2517567818748745</v>
      </c>
      <c r="L15" s="3">
        <f>'[1]BIP (real)'!L157</f>
        <v>-5.2241019728986373</v>
      </c>
      <c r="M15" s="3">
        <f>'[1]BIP (real)'!M157</f>
        <v>-4.1609673626796848</v>
      </c>
      <c r="N15" s="3">
        <f>'[1]BIP (real)'!N157</f>
        <v>-4.6239556115506133</v>
      </c>
      <c r="O15" s="3">
        <f>'[1]BIP (real)'!O157</f>
        <v>-5.6955301991716709</v>
      </c>
      <c r="P15" s="3">
        <f>'[1]BIP (real)'!P157</f>
        <v>-4.9360537756268741</v>
      </c>
      <c r="Q15" s="3">
        <f>'[1]BIP (real)'!Q157</f>
        <v>-4.0099686519667728</v>
      </c>
      <c r="R15" s="3">
        <f>'[1]BIP (real)'!R157</f>
        <v>-3.5137111996041597</v>
      </c>
      <c r="S15" s="3">
        <f>'[1]BIP (real)'!S157</f>
        <v>-3.49651044010497</v>
      </c>
      <c r="T15" s="3">
        <f>'[1]BIP (real)'!T157</f>
        <v>-5.6414346990098636</v>
      </c>
      <c r="U15" s="3">
        <f>'[1]BIP (real)'!U157</f>
        <v>-2.4187228144333943</v>
      </c>
      <c r="V15" s="3">
        <f>'[1]BIP (real)'!V157</f>
        <v>-4.0422790975883203</v>
      </c>
      <c r="X15" s="18" t="str">
        <f t="shared" si="18"/>
        <v>HH</v>
      </c>
      <c r="Y15" s="3">
        <f t="shared" si="19"/>
        <v>-5.6955301991716709</v>
      </c>
      <c r="Z15" s="18" t="str">
        <f t="shared" si="20"/>
        <v>SH</v>
      </c>
      <c r="AA15" s="3">
        <f t="shared" si="21"/>
        <v>-2.4187228144333943</v>
      </c>
    </row>
    <row r="16" spans="1:27" x14ac:dyDescent="0.35">
      <c r="A16" s="7">
        <f>'[1]BIP (real)'!A158</f>
        <v>2021</v>
      </c>
      <c r="B16" s="3">
        <f>'[1]BIP (real)'!B158</f>
        <v>2.1330438280423749</v>
      </c>
      <c r="C16" s="3">
        <f>'[1]BIP (real)'!C158</f>
        <v>2.7864142453736918</v>
      </c>
      <c r="D16" s="3">
        <f>'[1]BIP (real)'!D158</f>
        <v>3.1839858990067285</v>
      </c>
      <c r="E16" s="3">
        <f>'[1]BIP (real)'!E158</f>
        <v>2.6868538048819346</v>
      </c>
      <c r="F16" s="3">
        <f>'[1]BIP (real)'!F158</f>
        <v>3.1663225711945842</v>
      </c>
      <c r="G16" s="3">
        <f>'[1]BIP (real)'!G158</f>
        <v>4.542957730726755</v>
      </c>
      <c r="H16" s="14">
        <f>'[1]BIP (real)'!H158</f>
        <v>3.3512743982482505</v>
      </c>
      <c r="I16" s="3">
        <f>'[1]BIP (real)'!I158</f>
        <v>2.8372511065713866</v>
      </c>
      <c r="J16" s="3">
        <f>'[1]BIP (real)'!J158</f>
        <v>4.2158670324083971</v>
      </c>
      <c r="K16" s="3">
        <f>'[1]BIP (real)'!K158</f>
        <v>4.1981418911461361</v>
      </c>
      <c r="L16" s="3">
        <f>'[1]BIP (real)'!L158</f>
        <v>5.6025286146680315</v>
      </c>
      <c r="M16" s="3">
        <f>'[1]BIP (real)'!M158</f>
        <v>4.2789363368575692</v>
      </c>
      <c r="N16" s="3">
        <f>'[1]BIP (real)'!N158</f>
        <v>6.4370777772658272</v>
      </c>
      <c r="O16" s="3">
        <f>'[1]BIP (real)'!O158</f>
        <v>0.97926143827433521</v>
      </c>
      <c r="P16" s="3">
        <f>'[1]BIP (real)'!P158</f>
        <v>4.9224620846006104</v>
      </c>
      <c r="Q16" s="3">
        <f>'[1]BIP (real)'!Q158</f>
        <v>2.3101515880743904</v>
      </c>
      <c r="R16" s="3">
        <f>'[1]BIP (real)'!R158</f>
        <v>3.3298029963831652</v>
      </c>
      <c r="S16" s="3">
        <f>'[1]BIP (real)'!S158</f>
        <v>11.320269873373149</v>
      </c>
      <c r="T16" s="3">
        <f>'[1]BIP (real)'!T158</f>
        <v>1.848029847006643</v>
      </c>
      <c r="U16" s="3">
        <f>'[1]BIP (real)'!U158</f>
        <v>4.9622043731673671E-2</v>
      </c>
      <c r="V16" s="3">
        <f>'[1]BIP (real)'!V158</f>
        <v>4.0768840895301821</v>
      </c>
      <c r="X16" s="18" t="str">
        <f t="shared" si="18"/>
        <v>SH</v>
      </c>
      <c r="Y16" s="3">
        <f t="shared" si="19"/>
        <v>4.9622043731673671E-2</v>
      </c>
      <c r="Z16" s="18" t="str">
        <f t="shared" si="20"/>
        <v>RP</v>
      </c>
      <c r="AA16" s="3">
        <f t="shared" si="21"/>
        <v>11.320269873373149</v>
      </c>
    </row>
    <row r="17" spans="1:27" x14ac:dyDescent="0.35">
      <c r="A17" s="7">
        <f>'[1]BIP (real)'!A159</f>
        <v>2022</v>
      </c>
      <c r="B17" s="3">
        <f>'[1]BIP (real)'!B159</f>
        <v>1.1817756336587593</v>
      </c>
      <c r="C17" s="3">
        <f>'[1]BIP (real)'!C159</f>
        <v>2.3733967515773884</v>
      </c>
      <c r="D17" s="3">
        <f>'[1]BIP (real)'!D159</f>
        <v>2.4657859536973064</v>
      </c>
      <c r="E17" s="3">
        <f>'[1]BIP (real)'!E159</f>
        <v>-2.7090122437755326E-2</v>
      </c>
      <c r="F17" s="3">
        <f>'[1]BIP (real)'!F159</f>
        <v>1.6157992610773704</v>
      </c>
      <c r="G17" s="3">
        <f>'[1]BIP (real)'!G159</f>
        <v>4.0695145582542125</v>
      </c>
      <c r="H17" s="14">
        <f>'[1]BIP (real)'!H159</f>
        <v>2.4213025166284154</v>
      </c>
      <c r="I17" s="3">
        <f>'[1]BIP (real)'!I159</f>
        <v>1.6357413164785726</v>
      </c>
      <c r="J17" s="3">
        <f>'[1]BIP (real)'!J159</f>
        <v>1.0723953498769561</v>
      </c>
      <c r="K17" s="3">
        <f>'[1]BIP (real)'!K159</f>
        <v>0.90724680582816575</v>
      </c>
      <c r="L17" s="3">
        <f>'[1]BIP (real)'!L159</f>
        <v>1.8949869597944655</v>
      </c>
      <c r="M17" s="3">
        <f>'[1]BIP (real)'!M159</f>
        <v>1.6438605170093581</v>
      </c>
      <c r="N17" s="3">
        <f>'[1]BIP (real)'!N159</f>
        <v>2.8675002412713297</v>
      </c>
      <c r="O17" s="3">
        <f>'[1]BIP (real)'!O159</f>
        <v>2.3143861477829404</v>
      </c>
      <c r="P17" s="3">
        <f>'[1]BIP (real)'!P159</f>
        <v>1.6033723390564774</v>
      </c>
      <c r="Q17" s="3">
        <f>'[1]BIP (real)'!Q159</f>
        <v>-0.62491013194861011</v>
      </c>
      <c r="R17" s="3">
        <f>'[1]BIP (real)'!R159</f>
        <v>-0.14808773410793208</v>
      </c>
      <c r="S17" s="3">
        <f>'[1]BIP (real)'!S159</f>
        <v>-1.017834533716055</v>
      </c>
      <c r="T17" s="3">
        <f>'[1]BIP (real)'!T159</f>
        <v>1.403830760814202</v>
      </c>
      <c r="U17" s="3">
        <f>'[1]BIP (real)'!U159</f>
        <v>1.2383548003735569</v>
      </c>
      <c r="V17" s="3">
        <f>'[1]BIP (real)'!V159</f>
        <v>1.1496596806296395</v>
      </c>
      <c r="X17" s="18" t="str">
        <f t="shared" si="18"/>
        <v>RP</v>
      </c>
      <c r="Y17" s="3">
        <f t="shared" si="19"/>
        <v>-1.017834533716055</v>
      </c>
      <c r="Z17" s="18" t="str">
        <f t="shared" si="20"/>
        <v>HB</v>
      </c>
      <c r="AA17" s="3">
        <f t="shared" si="21"/>
        <v>2.8675002412713297</v>
      </c>
    </row>
    <row r="18" spans="1:27" x14ac:dyDescent="0.35">
      <c r="A18" s="7">
        <f>'[1]BIP (real)'!A160</f>
        <v>2023</v>
      </c>
      <c r="B18" s="3">
        <f>'[1]BIP (real)'!B160</f>
        <v>-1.1351623769944723</v>
      </c>
      <c r="C18" s="3">
        <f>'[1]BIP (real)'!C160</f>
        <v>-2.0074470808998655</v>
      </c>
      <c r="D18" s="3">
        <f>'[1]BIP (real)'!D160</f>
        <v>-1.7771206804796833</v>
      </c>
      <c r="E18" s="3">
        <f>'[1]BIP (real)'!E160</f>
        <v>-3.0547740602298319</v>
      </c>
      <c r="F18" s="3">
        <f>'[1]BIP (real)'!F160</f>
        <v>-1.9091800463195909</v>
      </c>
      <c r="G18" s="3">
        <f>'[1]BIP (real)'!G160</f>
        <v>-6.2230613957837022E-2</v>
      </c>
      <c r="H18" s="14">
        <f>'[1]BIP (real)'!H160</f>
        <v>-1.2906544715758344</v>
      </c>
      <c r="I18" s="3">
        <f>'[1]BIP (real)'!I160</f>
        <v>-1.9063382864084275</v>
      </c>
      <c r="J18" s="3">
        <f>'[1]BIP (real)'!J160</f>
        <v>-1.7738874728216842</v>
      </c>
      <c r="K18" s="3">
        <f>'[1]BIP (real)'!K160</f>
        <v>-1.8697982165685687</v>
      </c>
      <c r="L18" s="3">
        <f>'[1]BIP (real)'!L160</f>
        <v>-1.3293066605629633</v>
      </c>
      <c r="M18" s="3">
        <f>'[1]BIP (real)'!M160</f>
        <v>-1.0513387370832987</v>
      </c>
      <c r="N18" s="3">
        <f>'[1]BIP (real)'!N160</f>
        <v>-2.3146921933904281</v>
      </c>
      <c r="O18" s="3">
        <f>'[1]BIP (real)'!O160</f>
        <v>-2.4884708832671834</v>
      </c>
      <c r="P18" s="3">
        <f>'[1]BIP (real)'!P160</f>
        <v>-0.73203056463550809</v>
      </c>
      <c r="Q18" s="3">
        <f>'[1]BIP (real)'!Q160</f>
        <v>-1.5503427034141453</v>
      </c>
      <c r="R18" s="3">
        <f>'[1]BIP (real)'!R160</f>
        <v>-2.1583894317177084</v>
      </c>
      <c r="S18" s="3">
        <f>'[1]BIP (real)'!S160</f>
        <v>-7.665852569539183</v>
      </c>
      <c r="T18" s="3">
        <f>'[1]BIP (real)'!T160</f>
        <v>-1.3540671115234204</v>
      </c>
      <c r="U18" s="3">
        <f>'[1]BIP (real)'!U160</f>
        <v>-3.1026407123451349</v>
      </c>
      <c r="V18" s="3">
        <f>'[1]BIP (real)'!V160</f>
        <v>-1.7718083445221993</v>
      </c>
      <c r="X18" s="18" t="str">
        <f t="shared" si="18"/>
        <v>RP</v>
      </c>
      <c r="Y18" s="3">
        <f t="shared" si="19"/>
        <v>-7.665852569539183</v>
      </c>
      <c r="Z18" s="18" t="str">
        <f t="shared" si="20"/>
        <v>HE</v>
      </c>
      <c r="AA18" s="3">
        <f t="shared" si="21"/>
        <v>-0.73203056463550809</v>
      </c>
    </row>
    <row r="19" spans="1:27" x14ac:dyDescent="0.35">
      <c r="A19" s="7">
        <f>'[1]BIP (real)'!A161</f>
        <v>2024</v>
      </c>
      <c r="B19" s="3">
        <f>'[1]BIP (real)'!B161</f>
        <v>-6.4717342426916957E-2</v>
      </c>
      <c r="C19" s="3">
        <f>'[1]BIP (real)'!C161</f>
        <v>-0.26979477614816005</v>
      </c>
      <c r="D19" s="3">
        <f>'[1]BIP (real)'!D161</f>
        <v>-0.29072292254723209</v>
      </c>
      <c r="E19" s="3">
        <f>'[1]BIP (real)'!E161</f>
        <v>-0.93719287209790991</v>
      </c>
      <c r="F19" s="3">
        <f>'[1]BIP (real)'!F161</f>
        <v>-1.5932209231014411</v>
      </c>
      <c r="G19" s="3">
        <f>'[1]BIP (real)'!G161</f>
        <v>0.11134799521930461</v>
      </c>
      <c r="H19" s="14">
        <f>'[1]BIP (real)'!H161</f>
        <v>-0.29494527801529102</v>
      </c>
      <c r="I19" s="3">
        <f>'[1]BIP (real)'!I161</f>
        <v>-0.55462966588052609</v>
      </c>
      <c r="J19" s="3">
        <f>'[1]BIP (real)'!J161</f>
        <v>-0.81732881454780681</v>
      </c>
      <c r="K19" s="3">
        <f>'[1]BIP (real)'!K161</f>
        <v>-0.87053948365016254</v>
      </c>
      <c r="L19" s="3">
        <f>'[1]BIP (real)'!L161</f>
        <v>-1.9041905982941643</v>
      </c>
      <c r="M19" s="3">
        <f>'[1]BIP (real)'!M161</f>
        <v>-1.8188419244274598</v>
      </c>
      <c r="N19" s="3">
        <f>'[1]BIP (real)'!N161</f>
        <v>-1.1663309870544367</v>
      </c>
      <c r="O19" s="3">
        <f>'[1]BIP (real)'!O161</f>
        <v>1.2290956441371179</v>
      </c>
      <c r="P19" s="3">
        <f>'[1]BIP (real)'!P161</f>
        <v>6.7165040217687988E-2</v>
      </c>
      <c r="Q19" s="3">
        <f>'[1]BIP (real)'!Q161</f>
        <v>0.87678519063165083</v>
      </c>
      <c r="R19" s="3">
        <f>'[1]BIP (real)'!R161</f>
        <v>-0.65607295555345502</v>
      </c>
      <c r="S19" s="3">
        <f>'[1]BIP (real)'!S161</f>
        <v>-1.1696383320989696</v>
      </c>
      <c r="T19" s="3">
        <f>'[1]BIP (real)'!T161</f>
        <v>-4.5773978333405978</v>
      </c>
      <c r="U19" s="3">
        <f>'[1]BIP (real)'!U161</f>
        <v>-0.36600566106962162</v>
      </c>
      <c r="V19" s="3">
        <f>'[1]BIP (real)'!V161</f>
        <v>-0.76906946109959051</v>
      </c>
      <c r="X19" s="18" t="str">
        <f t="shared" si="18"/>
        <v>SL</v>
      </c>
      <c r="Y19" s="3">
        <f t="shared" si="19"/>
        <v>-4.5773978333405978</v>
      </c>
      <c r="Z19" s="18" t="str">
        <f t="shared" si="20"/>
        <v>HH</v>
      </c>
      <c r="AA19" s="3">
        <f t="shared" si="21"/>
        <v>1.2290956441371179</v>
      </c>
    </row>
    <row r="20" spans="1:27" x14ac:dyDescent="0.35">
      <c r="A20">
        <f>A19+1</f>
        <v>2025</v>
      </c>
      <c r="B20" s="3">
        <f>'[1]BIP (real)'!B162</f>
        <v>-0.13133731657109138</v>
      </c>
      <c r="C20" s="3">
        <f>'[1]BIP (real)'!C162</f>
        <v>1.7838119373076609</v>
      </c>
      <c r="D20" s="3">
        <f>'[1]BIP (real)'!D162</f>
        <v>0.29622247373744415</v>
      </c>
      <c r="E20" s="3">
        <f>'[1]BIP (real)'!E162</f>
        <v>0.50135740476858359</v>
      </c>
      <c r="F20" s="3">
        <f>'[1]BIP (real)'!F162</f>
        <v>1.2200022256790675</v>
      </c>
      <c r="G20" s="3">
        <f>'[1]BIP (real)'!G162</f>
        <v>0.58368631483021716</v>
      </c>
      <c r="H20" s="14">
        <f>'[1]BIP (real)'!H162</f>
        <v>0.6577965645454924</v>
      </c>
      <c r="I20" s="3">
        <f>'[1]BIP (real)'!I162</f>
        <v>0.58203607763640264</v>
      </c>
      <c r="J20" s="3">
        <f>'[1]BIP (real)'!J162</f>
        <v>0.16253361753484796</v>
      </c>
      <c r="K20" s="3">
        <f>'[1]BIP (real)'!K162</f>
        <v>0.13703229450561594</v>
      </c>
      <c r="L20" s="3">
        <f>'[1]BIP (real)'!L162</f>
        <v>-0.5938537235953163</v>
      </c>
      <c r="M20" s="3">
        <f>'[1]BIP (real)'!M162</f>
        <v>0.25263838999143218</v>
      </c>
      <c r="N20" s="3">
        <f>'[1]BIP (real)'!N162</f>
        <v>1.1233003570825844</v>
      </c>
      <c r="O20" s="3">
        <f>'[1]BIP (real)'!O162</f>
        <v>0.36904747793340675</v>
      </c>
      <c r="P20" s="3">
        <f>'[1]BIP (real)'!P162</f>
        <v>-0.33712659102428688</v>
      </c>
      <c r="Q20" s="3">
        <f>'[1]BIP (real)'!Q162</f>
        <v>0.78109502494996264</v>
      </c>
      <c r="R20" s="3">
        <f>'[1]BIP (real)'!R162</f>
        <v>0.38053144573981967</v>
      </c>
      <c r="S20" s="3">
        <f>'[1]BIP (real)'!S162</f>
        <v>-0.44188895639413772</v>
      </c>
      <c r="T20" s="3">
        <f>'[1]BIP (real)'!T162</f>
        <v>-0.56083836723722413</v>
      </c>
      <c r="U20" s="3">
        <f>'[1]BIP (real)'!U162</f>
        <v>0.81604767264782652</v>
      </c>
      <c r="V20" s="3">
        <f>'[1]BIP (real)'!V162</f>
        <v>0.23069258666976111</v>
      </c>
      <c r="X20" s="18" t="str">
        <f t="shared" ref="X20" si="22">HLOOKUP(Y20,$L20:$U139,ROW(L$122)-ROW(X20)+1,0)</f>
        <v>BW</v>
      </c>
      <c r="Y20" s="3">
        <f t="shared" si="19"/>
        <v>-0.5938537235953163</v>
      </c>
      <c r="Z20" s="18" t="str">
        <f t="shared" ref="Z20" si="23">HLOOKUP(AA20,$L20:$U139,ROW(N$122)-ROW(Z20)+1,0)</f>
        <v>HB</v>
      </c>
      <c r="AA20" s="3">
        <f t="shared" si="21"/>
        <v>1.1233003570825844</v>
      </c>
    </row>
    <row r="21" spans="1:27" x14ac:dyDescent="0.35">
      <c r="A21" t="str">
        <f>A11</f>
        <v>ø 2019-2025</v>
      </c>
      <c r="B21" s="3">
        <f>(('[1]BIP (real)'!B125/'[1]BIP (real)'!B119)^(1/6))*100-100</f>
        <v>-0.26015466399218212</v>
      </c>
      <c r="C21" s="3">
        <f>(('[1]BIP (real)'!C125/'[1]BIP (real)'!C119)^(1/6))*100-100</f>
        <v>0.16286398093008359</v>
      </c>
      <c r="D21" s="3">
        <f>(('[1]BIP (real)'!D125/'[1]BIP (real)'!D119)^(1/6))*100-100</f>
        <v>-3.1946344954292272E-3</v>
      </c>
      <c r="E21" s="3">
        <f>(('[1]BIP (real)'!E125/'[1]BIP (real)'!E119)^(1/6))*100-100</f>
        <v>-0.57497659909111576</v>
      </c>
      <c r="F21" s="3">
        <f>(('[1]BIP (real)'!F125/'[1]BIP (real)'!F119)^(1/6))*100-100</f>
        <v>-6.9344391294151819E-2</v>
      </c>
      <c r="G21" s="3">
        <f>(('[1]BIP (real)'!G125/'[1]BIP (real)'!G119)^(1/6))*100-100</f>
        <v>1.1501882575729638</v>
      </c>
      <c r="H21" s="14">
        <f>(('[1]BIP (real)'!H125/'[1]BIP (real)'!H119)^(1/6))*100-100</f>
        <v>0.29457526150646629</v>
      </c>
      <c r="I21" s="3">
        <f>(('[1]BIP (real)'!I125/'[1]BIP (real)'!I119)^(1/6))*100-100</f>
        <v>-0.13607395197200844</v>
      </c>
      <c r="J21" s="3">
        <f>(('[1]BIP (real)'!J125/'[1]BIP (real)'!J119)^(1/6))*100-100</f>
        <v>-0.24749545822660934</v>
      </c>
      <c r="K21" s="3">
        <f>(('[1]BIP (real)'!K125/'[1]BIP (real)'!K119)^(1/6))*100-100</f>
        <v>-0.32515948968881503</v>
      </c>
      <c r="L21" s="3">
        <f>(('[1]BIP (real)'!L125/'[1]BIP (real)'!L119)^(1/6))*100-100</f>
        <v>-0.3150751003825718</v>
      </c>
      <c r="M21" s="3">
        <f>(('[1]BIP (real)'!M125/'[1]BIP (real)'!M119)^(1/6))*100-100</f>
        <v>-0.17813607781096152</v>
      </c>
      <c r="N21" s="3">
        <f>(('[1]BIP (real)'!N125/'[1]BIP (real)'!N119)^(1/6))*100-100</f>
        <v>0.32272181768544783</v>
      </c>
      <c r="O21" s="3">
        <f>(('[1]BIP (real)'!O125/'[1]BIP (real)'!O119)^(1/6))*100-100</f>
        <v>-0.58687720960959666</v>
      </c>
      <c r="P21" s="3">
        <f>(('[1]BIP (real)'!P125/'[1]BIP (real)'!P119)^(1/6))*100-100</f>
        <v>5.4761759289959855E-2</v>
      </c>
      <c r="Q21" s="3">
        <f>(('[1]BIP (real)'!Q125/'[1]BIP (real)'!Q119)^(1/6))*100-100</f>
        <v>-0.39041015773827326</v>
      </c>
      <c r="R21" s="3">
        <f>(('[1]BIP (real)'!R125/'[1]BIP (real)'!R119)^(1/6))*100-100</f>
        <v>-0.48382704488332706</v>
      </c>
      <c r="S21" s="3">
        <f>(('[1]BIP (real)'!S125/'[1]BIP (real)'!S119)^(1/6))*100-100</f>
        <v>-0.57385542943616485</v>
      </c>
      <c r="T21" s="3">
        <f>(('[1]BIP (real)'!T125/'[1]BIP (real)'!T119)^(1/6))*100-100</f>
        <v>-1.5204543660545937</v>
      </c>
      <c r="U21" s="3">
        <f>(('[1]BIP (real)'!U125/'[1]BIP (real)'!U119)^(1/6))*100-100</f>
        <v>-0.64355818621085348</v>
      </c>
      <c r="V21" s="3">
        <f>(('[1]BIP (real)'!V125/'[1]BIP (real)'!V119)^(1/6))*100-100</f>
        <v>-0.21917371003661401</v>
      </c>
      <c r="X21" s="18" t="str">
        <f>HLOOKUP(Y21,$L21:$U137,ROW(L$122)-ROW(X21)+1,0)</f>
        <v>SL</v>
      </c>
      <c r="Y21" s="3">
        <f t="shared" ref="Y21" si="24">MIN(L21:U21)</f>
        <v>-1.5204543660545937</v>
      </c>
      <c r="Z21" s="18" t="str">
        <f>HLOOKUP(AA21,$L21:$U137,ROW(N$122)-ROW(Z21)+1,0)</f>
        <v>HB</v>
      </c>
      <c r="AA21" s="3">
        <f t="shared" ref="AA21" si="25">MAX(L21:U21)</f>
        <v>0.32272181768544783</v>
      </c>
    </row>
    <row r="22" spans="1:27" x14ac:dyDescent="0.35">
      <c r="F22" s="64"/>
      <c r="X22" s="11"/>
      <c r="Y22" s="3"/>
      <c r="Z22" s="11"/>
      <c r="AA22" s="3"/>
    </row>
    <row r="23" spans="1:27" x14ac:dyDescent="0.35">
      <c r="A23" s="4" t="s">
        <v>314</v>
      </c>
      <c r="X23" s="18"/>
      <c r="Y23" s="3"/>
      <c r="Z23" s="18"/>
      <c r="AA23" s="3"/>
    </row>
    <row r="24" spans="1:27" x14ac:dyDescent="0.35">
      <c r="A24">
        <f>'[1]BIP je ET'!A142</f>
        <v>2019</v>
      </c>
      <c r="B24" s="3">
        <f>'[1]BIP je ET'!B142</f>
        <v>1.013285289983429</v>
      </c>
      <c r="C24" s="3">
        <f>'[1]BIP je ET'!C142</f>
        <v>3.0303230519602096</v>
      </c>
      <c r="D24" s="3">
        <f>'[1]BIP je ET'!D142</f>
        <v>1.0149007283217344</v>
      </c>
      <c r="E24" s="3">
        <f>'[1]BIP je ET'!E142</f>
        <v>2.1540794423210485</v>
      </c>
      <c r="F24" s="3">
        <f>'[1]BIP je ET'!F142</f>
        <v>0.32746479746539592</v>
      </c>
      <c r="G24" s="3">
        <f>'[1]BIP je ET'!G142</f>
        <v>0.37167082498201864</v>
      </c>
      <c r="H24" s="14">
        <f>'[1]BIP je ET'!H142</f>
        <v>1.1369752062422123</v>
      </c>
      <c r="I24" s="3">
        <f>'[1]BIP je ET'!I142</f>
        <v>1.3389073585017996</v>
      </c>
      <c r="J24" s="3">
        <f>'[1]BIP je ET'!J142</f>
        <v>-0.12236233729807111</v>
      </c>
      <c r="K24" s="3">
        <f>'[1]BIP je ET'!K142</f>
        <v>-0.14513555975807435</v>
      </c>
      <c r="L24" s="3">
        <f>'[1]BIP je ET'!L142</f>
        <v>-0.82974281296206698</v>
      </c>
      <c r="M24" s="3">
        <f>'[1]BIP je ET'!M142</f>
        <v>0.34968860030546978</v>
      </c>
      <c r="N24" s="3">
        <f>'[1]BIP je ET'!N142</f>
        <v>-2.5289934722962073</v>
      </c>
      <c r="O24" s="3">
        <f>'[1]BIP je ET'!O142</f>
        <v>1.2902901964529434</v>
      </c>
      <c r="P24" s="3">
        <f>'[1]BIP je ET'!P142</f>
        <v>0.1334973280604288</v>
      </c>
      <c r="Q24" s="3">
        <f>'[1]BIP je ET'!Q142</f>
        <v>0.27417172643495746</v>
      </c>
      <c r="R24" s="3">
        <f>'[1]BIP je ET'!R142</f>
        <v>-0.74590058943546467</v>
      </c>
      <c r="S24" s="3">
        <f>'[1]BIP je ET'!S142</f>
        <v>0.34272019563212552</v>
      </c>
      <c r="T24" s="3">
        <f>'[1]BIP je ET'!T142</f>
        <v>-1.3791447841856552</v>
      </c>
      <c r="U24" s="3">
        <f>'[1]BIP je ET'!U142</f>
        <v>1.1364316538510479</v>
      </c>
      <c r="V24" s="3">
        <f>'[1]BIP je ET'!V142</f>
        <v>5.6938028564061938E-2</v>
      </c>
      <c r="X24" s="18" t="str">
        <f>HLOOKUP(Y24,$L24:$U139,ROW(L$122)-ROW(X24)+1,0)</f>
        <v>HB</v>
      </c>
      <c r="Y24" s="3">
        <f t="shared" ref="Y24:Y25" si="26">MIN(L24:U24)</f>
        <v>-2.5289934722962073</v>
      </c>
      <c r="Z24" s="18" t="str">
        <f>HLOOKUP(AA24,$L24:$U139,ROW(N$122)-ROW(Z24)+1,0)</f>
        <v>HH</v>
      </c>
      <c r="AA24" s="3">
        <f t="shared" ref="AA24:AA25" si="27">MAX(L24:U24)</f>
        <v>1.2902901964529434</v>
      </c>
    </row>
    <row r="25" spans="1:27" x14ac:dyDescent="0.35">
      <c r="A25">
        <f>'[1]BIP je ET'!A143</f>
        <v>2020</v>
      </c>
      <c r="B25" s="3">
        <f>'[1]BIP je ET'!B143</f>
        <v>-2.6180354030243933</v>
      </c>
      <c r="C25" s="3">
        <f>'[1]BIP je ET'!C143</f>
        <v>-3.1920958597254838</v>
      </c>
      <c r="D25" s="3">
        <f>'[1]BIP je ET'!D143</f>
        <v>-3.4229613613835852</v>
      </c>
      <c r="E25" s="3">
        <f>'[1]BIP je ET'!E143</f>
        <v>-2.2793489767885973</v>
      </c>
      <c r="F25" s="3">
        <f>'[1]BIP je ET'!F143</f>
        <v>-1.890033873530129</v>
      </c>
      <c r="G25" s="3">
        <f>'[1]BIP je ET'!G143</f>
        <v>-2.0078993069428179</v>
      </c>
      <c r="H25" s="14">
        <f>'[1]BIP je ET'!H143</f>
        <v>-2.5336530384651041</v>
      </c>
      <c r="I25" s="3">
        <f>'[1]BIP je ET'!I143</f>
        <v>-2.7811791515114521</v>
      </c>
      <c r="J25" s="3">
        <f>'[1]BIP je ET'!J143</f>
        <v>-3.5210675573852086</v>
      </c>
      <c r="K25" s="3">
        <f>'[1]BIP je ET'!K143</f>
        <v>-3.6015034929724976</v>
      </c>
      <c r="L25" s="3">
        <f>'[1]BIP je ET'!L143</f>
        <v>-4.2915750220941646</v>
      </c>
      <c r="M25" s="3">
        <f>'[1]BIP je ET'!M143</f>
        <v>-3.5462895297054757</v>
      </c>
      <c r="N25" s="3">
        <f>'[1]BIP je ET'!N143</f>
        <v>-3.7027333859915217</v>
      </c>
      <c r="O25" s="3">
        <f>'[1]BIP je ET'!O143</f>
        <v>-5.4207773084458069</v>
      </c>
      <c r="P25" s="3">
        <f>'[1]BIP je ET'!P143</f>
        <v>-4.3254890486425381</v>
      </c>
      <c r="Q25" s="3">
        <f>'[1]BIP je ET'!Q143</f>
        <v>-3.5404292678363873</v>
      </c>
      <c r="R25" s="3">
        <f>'[1]BIP je ET'!R143</f>
        <v>-2.9740869311716551</v>
      </c>
      <c r="S25" s="3">
        <f>'[1]BIP je ET'!S143</f>
        <v>-2.4504672648375276</v>
      </c>
      <c r="T25" s="3">
        <f>'[1]BIP je ET'!T143</f>
        <v>-4.3966989768971416</v>
      </c>
      <c r="U25" s="3">
        <f>'[1]BIP je ET'!U143</f>
        <v>-1.9605946914818873</v>
      </c>
      <c r="V25" s="3">
        <f>'[1]BIP je ET'!V143</f>
        <v>-3.4390103404878545</v>
      </c>
      <c r="X25" s="18" t="str">
        <f>HLOOKUP(Y25,$L25:$U140,ROW(L$122)-ROW(X25)+1,0)</f>
        <v>HH</v>
      </c>
      <c r="Y25" s="3">
        <f t="shared" si="26"/>
        <v>-5.4207773084458069</v>
      </c>
      <c r="Z25" s="18" t="str">
        <f>HLOOKUP(AA25,$L25:$U140,ROW(N$122)-ROW(Z25)+1,0)</f>
        <v>SH</v>
      </c>
      <c r="AA25" s="3">
        <f t="shared" si="27"/>
        <v>-1.9605946914818873</v>
      </c>
    </row>
    <row r="26" spans="1:27" x14ac:dyDescent="0.35">
      <c r="A26">
        <f>'[1]BIP je ET'!A144</f>
        <v>2021</v>
      </c>
      <c r="B26" s="3">
        <f>'[1]BIP je ET'!B144</f>
        <v>1.6408901223461214</v>
      </c>
      <c r="C26" s="3">
        <f>'[1]BIP je ET'!C144</f>
        <v>2.3753860957852027</v>
      </c>
      <c r="D26" s="3">
        <f>'[1]BIP je ET'!D144</f>
        <v>2.5957469580645096</v>
      </c>
      <c r="E26" s="3">
        <f>'[1]BIP je ET'!E144</f>
        <v>2.0593140273402923</v>
      </c>
      <c r="F26" s="3">
        <f>'[1]BIP je ET'!F144</f>
        <v>3.1866518151229002</v>
      </c>
      <c r="G26" s="3">
        <f>'[1]BIP je ET'!G144</f>
        <v>3.4502365566816877</v>
      </c>
      <c r="H26" s="14">
        <f>'[1]BIP je ET'!H144</f>
        <v>2.7367383134245813</v>
      </c>
      <c r="I26" s="3">
        <f>'[1]BIP je ET'!I144</f>
        <v>2.3943212214949057</v>
      </c>
      <c r="J26" s="3">
        <f>'[1]BIP je ET'!J144</f>
        <v>3.8987739581808825</v>
      </c>
      <c r="K26" s="3">
        <f>'[1]BIP je ET'!K144</f>
        <v>3.9241799501032801</v>
      </c>
      <c r="L26" s="3">
        <f>'[1]BIP je ET'!L144</f>
        <v>5.6906839506916924</v>
      </c>
      <c r="M26" s="3">
        <f>'[1]BIP je ET'!M144</f>
        <v>4.2259840289072628</v>
      </c>
      <c r="N26" s="3">
        <f>'[1]BIP je ET'!N144</f>
        <v>6.5994854169914845</v>
      </c>
      <c r="O26" s="3">
        <f>'[1]BIP je ET'!O144</f>
        <v>0.79502840022050236</v>
      </c>
      <c r="P26" s="3">
        <f>'[1]BIP je ET'!P144</f>
        <v>4.3115952844145369</v>
      </c>
      <c r="Q26" s="3">
        <f>'[1]BIP je ET'!Q144</f>
        <v>2.0300301221422501</v>
      </c>
      <c r="R26" s="3">
        <f>'[1]BIP je ET'!R144</f>
        <v>2.6805915238955436</v>
      </c>
      <c r="S26" s="3">
        <f>'[1]BIP je ET'!S144</f>
        <v>11.152825459844351</v>
      </c>
      <c r="T26" s="3">
        <f>'[1]BIP je ET'!T144</f>
        <v>2.3577606892730074</v>
      </c>
      <c r="U26" s="3">
        <f>'[1]BIP je ET'!U144</f>
        <v>-0.27412651110940089</v>
      </c>
      <c r="V26" s="3">
        <f>'[1]BIP je ET'!V144</f>
        <v>3.7369743122932562</v>
      </c>
      <c r="X26" s="18" t="str">
        <f>HLOOKUP(Y26,$L26:$U141,ROW(L$122)-ROW(X26)+1,0)</f>
        <v>SH</v>
      </c>
      <c r="Y26" s="3">
        <f t="shared" ref="Y26:Y28" si="28">MIN(L26:U26)</f>
        <v>-0.27412651110940089</v>
      </c>
      <c r="Z26" s="18" t="str">
        <f>HLOOKUP(AA26,$L26:$U141,ROW(N$122)-ROW(Z26)+1,0)</f>
        <v>RP</v>
      </c>
      <c r="AA26" s="3">
        <f t="shared" ref="AA26:AA28" si="29">MAX(L26:U26)</f>
        <v>11.152825459844351</v>
      </c>
    </row>
    <row r="27" spans="1:27" x14ac:dyDescent="0.35">
      <c r="A27">
        <f>'[1]BIP je ET'!A145</f>
        <v>2022</v>
      </c>
      <c r="B27" s="3">
        <f>'[1]BIP je ET'!B145</f>
        <v>0.94106345560618365</v>
      </c>
      <c r="C27" s="3">
        <f>'[1]BIP je ET'!C145</f>
        <v>2.3499316602014346</v>
      </c>
      <c r="D27" s="3">
        <f>'[1]BIP je ET'!D145</f>
        <v>2.0190829841839104</v>
      </c>
      <c r="E27" s="3">
        <f>'[1]BIP je ET'!E145</f>
        <v>-8.8622594243290109E-2</v>
      </c>
      <c r="F27" s="3">
        <f>'[1]BIP je ET'!F145</f>
        <v>1.4033034577845598</v>
      </c>
      <c r="G27" s="3">
        <f>'[1]BIP je ET'!G145</f>
        <v>1.7926095632990808</v>
      </c>
      <c r="H27" s="14">
        <f>'[1]BIP je ET'!H145</f>
        <v>1.620538050099654</v>
      </c>
      <c r="I27" s="3">
        <f>'[1]BIP je ET'!I145</f>
        <v>1.3913288586256698</v>
      </c>
      <c r="J27" s="3">
        <f>'[1]BIP je ET'!J145</f>
        <v>0.36630085061170803</v>
      </c>
      <c r="K27" s="3">
        <f>'[1]BIP je ET'!K145</f>
        <v>0.28959603508607756</v>
      </c>
      <c r="L27" s="3">
        <f>'[1]BIP je ET'!L145</f>
        <v>1.5122762930769369</v>
      </c>
      <c r="M27" s="3">
        <f>'[1]BIP je ET'!M145</f>
        <v>1.1023228885420906</v>
      </c>
      <c r="N27" s="3">
        <f>'[1]BIP je ET'!N145</f>
        <v>1.771543784655421</v>
      </c>
      <c r="O27" s="3">
        <f>'[1]BIP je ET'!O145</f>
        <v>1.0970997869206798</v>
      </c>
      <c r="P27" s="3">
        <f>'[1]BIP je ET'!P145</f>
        <v>0.77607909978803491</v>
      </c>
      <c r="Q27" s="3">
        <f>'[1]BIP je ET'!Q145</f>
        <v>-0.97418439313385363</v>
      </c>
      <c r="R27" s="3">
        <f>'[1]BIP je ET'!R145</f>
        <v>-1.0253589745080376</v>
      </c>
      <c r="S27" s="3">
        <f>'[1]BIP je ET'!S145</f>
        <v>-1.394986215744936</v>
      </c>
      <c r="T27" s="3">
        <f>'[1]BIP je ET'!T145</f>
        <v>1.69026800268432</v>
      </c>
      <c r="U27" s="3">
        <f>'[1]BIP je ET'!U145</f>
        <v>0.80808748207144276</v>
      </c>
      <c r="V27" s="3">
        <f>'[1]BIP je ET'!V145</f>
        <v>0.49728878798183018</v>
      </c>
      <c r="X27" s="18" t="str">
        <f>HLOOKUP(Y27,$L27:$U142,ROW(L$122)-ROW(X27)+1,0)</f>
        <v>RP</v>
      </c>
      <c r="Y27" s="3">
        <f t="shared" si="28"/>
        <v>-1.394986215744936</v>
      </c>
      <c r="Z27" s="18" t="str">
        <f>HLOOKUP(AA27,$L27:$U142,ROW(N$122)-ROW(Z27)+1,0)</f>
        <v>HB</v>
      </c>
      <c r="AA27" s="3">
        <f t="shared" si="29"/>
        <v>1.771543784655421</v>
      </c>
    </row>
    <row r="28" spans="1:27" x14ac:dyDescent="0.35">
      <c r="A28">
        <f>'[1]BIP je ET'!A146</f>
        <v>2023</v>
      </c>
      <c r="B28" s="3">
        <f>'[1]BIP je ET'!B146</f>
        <v>-0.53478114557799472</v>
      </c>
      <c r="C28" s="3">
        <f>'[1]BIP je ET'!C146</f>
        <v>-1.2054585673896838</v>
      </c>
      <c r="D28" s="3">
        <f>'[1]BIP je ET'!D146</f>
        <v>-1.2675908625065944</v>
      </c>
      <c r="E28" s="3">
        <f>'[1]BIP je ET'!E146</f>
        <v>-2.4729280504348026</v>
      </c>
      <c r="F28" s="3">
        <f>'[1]BIP je ET'!F146</f>
        <v>-1.307439141624684</v>
      </c>
      <c r="G28" s="3">
        <f>'[1]BIP je ET'!G146</f>
        <v>-0.31145879175362268</v>
      </c>
      <c r="H28" s="14">
        <f>'[1]BIP je ET'!H146</f>
        <v>-0.95602853901587537</v>
      </c>
      <c r="I28" s="3">
        <f>'[1]BIP je ET'!I146</f>
        <v>-1.3128410546333242</v>
      </c>
      <c r="J28" s="3">
        <f>'[1]BIP je ET'!J146</f>
        <v>-1.5768755128743379</v>
      </c>
      <c r="K28" s="3">
        <f>'[1]BIP je ET'!K146</f>
        <v>-1.6454587193904757</v>
      </c>
      <c r="L28" s="3">
        <f>'[1]BIP je ET'!L146</f>
        <v>-1.1848787499782247</v>
      </c>
      <c r="M28" s="3">
        <f>'[1]BIP je ET'!M146</f>
        <v>-0.83866076850493698</v>
      </c>
      <c r="N28" s="3">
        <f>'[1]BIP je ET'!N146</f>
        <v>-2.2351719838046336</v>
      </c>
      <c r="O28" s="3">
        <f>'[1]BIP je ET'!O146</f>
        <v>-2.8583348482839455</v>
      </c>
      <c r="P28" s="3">
        <f>'[1]BIP je ET'!P146</f>
        <v>-0.49612505813037444</v>
      </c>
      <c r="Q28" s="3">
        <f>'[1]BIP je ET'!Q146</f>
        <v>-1.1496581204492031</v>
      </c>
      <c r="R28" s="3">
        <f>'[1]BIP je ET'!R146</f>
        <v>-1.8923198148680882</v>
      </c>
      <c r="S28" s="3">
        <f>'[1]BIP je ET'!S146</f>
        <v>-7.2147762040354593</v>
      </c>
      <c r="T28" s="3">
        <f>'[1]BIP je ET'!T146</f>
        <v>-0.49999632560280816</v>
      </c>
      <c r="U28" s="3">
        <f>'[1]BIP je ET'!U146</f>
        <v>-2.9953735583980858</v>
      </c>
      <c r="V28" s="3">
        <f>'[1]BIP je ET'!V146</f>
        <v>-1.5300128852697554</v>
      </c>
      <c r="X28" s="18" t="str">
        <f>HLOOKUP(Y28,$L28:$U143,ROW(L$122)-ROW(X28)+1,0)</f>
        <v>RP</v>
      </c>
      <c r="Y28" s="3">
        <f t="shared" si="28"/>
        <v>-7.2147762040354593</v>
      </c>
      <c r="Z28" s="18" t="str">
        <f>HLOOKUP(AA28,$L28:$U143,ROW(N$122)-ROW(Z28)+1,0)</f>
        <v>HE</v>
      </c>
      <c r="AA28" s="3">
        <f t="shared" si="29"/>
        <v>-0.49612505813037444</v>
      </c>
    </row>
    <row r="29" spans="1:27" x14ac:dyDescent="0.35">
      <c r="A29">
        <f>'[1]BIP je ET'!A147</f>
        <v>2024</v>
      </c>
      <c r="B29" s="3">
        <f>'[1]BIP je ET'!B147</f>
        <v>3.5270849281360483E-2</v>
      </c>
      <c r="C29" s="3">
        <f>'[1]BIP je ET'!C147</f>
        <v>0.57079178883854809</v>
      </c>
      <c r="D29" s="3">
        <f>'[1]BIP je ET'!D147</f>
        <v>-0.12244387344051688</v>
      </c>
      <c r="E29" s="3">
        <f>'[1]BIP je ET'!E147</f>
        <v>-1.0128123627669936</v>
      </c>
      <c r="F29" s="3">
        <f>'[1]BIP je ET'!F147</f>
        <v>-1.241022278916077</v>
      </c>
      <c r="G29" s="3">
        <f>'[1]BIP je ET'!G147</f>
        <v>0.53100195855869003</v>
      </c>
      <c r="H29" s="14">
        <f>'[1]BIP je ET'!H147</f>
        <v>-4.5944669458691578E-2</v>
      </c>
      <c r="I29" s="3">
        <f>'[1]BIP je ET'!I147</f>
        <v>-0.32091579564857398</v>
      </c>
      <c r="J29" s="3">
        <f>'[1]BIP je ET'!J147</f>
        <v>-0.65727323563240247</v>
      </c>
      <c r="K29" s="3">
        <f>'[1]BIP je ET'!K147</f>
        <v>-0.72403730100485575</v>
      </c>
      <c r="L29" s="3">
        <f>'[1]BIP je ET'!L147</f>
        <v>-1.6543735218334916</v>
      </c>
      <c r="M29" s="3">
        <f>'[1]BIP je ET'!M147</f>
        <v>-1.5703250210495838</v>
      </c>
      <c r="N29" s="3">
        <f>'[1]BIP je ET'!N147</f>
        <v>-0.73278607689387343</v>
      </c>
      <c r="O29" s="3">
        <f>'[1]BIP je ET'!O147</f>
        <v>1.2759507571945932</v>
      </c>
      <c r="P29" s="3">
        <f>'[1]BIP je ET'!P147</f>
        <v>-3.2988849606326198E-2</v>
      </c>
      <c r="Q29" s="3">
        <f>'[1]BIP je ET'!Q147</f>
        <v>0.95413018347171885</v>
      </c>
      <c r="R29" s="3">
        <f>'[1]BIP je ET'!R147</f>
        <v>-0.55493076409599951</v>
      </c>
      <c r="S29" s="3">
        <f>'[1]BIP je ET'!S147</f>
        <v>-0.84563990445336401</v>
      </c>
      <c r="T29" s="3">
        <f>'[1]BIP je ET'!T147</f>
        <v>-3.7342384293188218</v>
      </c>
      <c r="U29" s="3">
        <f>'[1]BIP je ET'!U147</f>
        <v>-0.36680662651627927</v>
      </c>
      <c r="V29" s="3">
        <f>'[1]BIP je ET'!V147</f>
        <v>-0.60836675479795588</v>
      </c>
      <c r="X29" s="18" t="str">
        <f t="shared" ref="X29" si="30">HLOOKUP(Y29,$L29:$U144,ROW(L$122)-ROW(X29)+1,0)</f>
        <v>SL</v>
      </c>
      <c r="Y29" s="3">
        <f t="shared" ref="Y29:Y30" si="31">MIN(L29:U29)</f>
        <v>-3.7342384293188218</v>
      </c>
      <c r="Z29" s="18" t="str">
        <f t="shared" ref="Z29" si="32">HLOOKUP(AA29,$L29:$U144,ROW(N$122)-ROW(Z29)+1,0)</f>
        <v>HH</v>
      </c>
      <c r="AA29" s="3">
        <f t="shared" ref="AA29:AA30" si="33">MAX(L29:U29)</f>
        <v>1.2759507571945932</v>
      </c>
    </row>
    <row r="30" spans="1:27" x14ac:dyDescent="0.35">
      <c r="A30">
        <f>A29+1</f>
        <v>2025</v>
      </c>
      <c r="B30" s="3">
        <f>'[1]BIP je ET'!B148</f>
        <v>0.14088417176189694</v>
      </c>
      <c r="C30" s="3">
        <f>'[1]BIP je ET'!C148</f>
        <v>1.6306839695987776</v>
      </c>
      <c r="D30" s="3">
        <f>'[1]BIP je ET'!D148</f>
        <v>0.53559034227666302</v>
      </c>
      <c r="E30" s="3">
        <f>'[1]BIP je ET'!E148</f>
        <v>0.38407235763646952</v>
      </c>
      <c r="F30" s="3">
        <f>'[1]BIP je ET'!F148</f>
        <v>1.4963112653784094</v>
      </c>
      <c r="G30" s="3">
        <f>'[1]BIP je ET'!G148</f>
        <v>1.2969626690230314</v>
      </c>
      <c r="H30" s="14">
        <f>'[1]BIP je ET'!H148</f>
        <v>0.91715168944091374</v>
      </c>
      <c r="I30" s="3">
        <f>'[1]BIP je ET'!I148</f>
        <v>0.73078999164029312</v>
      </c>
      <c r="J30" s="3">
        <f>'[1]BIP je ET'!J148</f>
        <v>0.17570688091792874</v>
      </c>
      <c r="K30" s="3">
        <f>'[1]BIP je ET'!K148</f>
        <v>0.11143181547843994</v>
      </c>
      <c r="L30" s="3">
        <f>'[1]BIP je ET'!L148</f>
        <v>-0.52354938469947854</v>
      </c>
      <c r="M30" s="3">
        <f>'[1]BIP je ET'!M148</f>
        <v>0.48572330811099107</v>
      </c>
      <c r="N30" s="3">
        <f>'[1]BIP je ET'!N148</f>
        <v>1.1270152891069642</v>
      </c>
      <c r="O30" s="3">
        <f>'[1]BIP je ET'!O148</f>
        <v>2.7886140510773316E-2</v>
      </c>
      <c r="P30" s="3">
        <f>'[1]BIP je ET'!P148</f>
        <v>-0.45871512646682788</v>
      </c>
      <c r="Q30" s="3">
        <f>'[1]BIP je ET'!Q148</f>
        <v>0.66196465515811553</v>
      </c>
      <c r="R30" s="3">
        <f>'[1]BIP je ET'!R148</f>
        <v>0.18941384123624516</v>
      </c>
      <c r="S30" s="3">
        <f>'[1]BIP je ET'!S148</f>
        <v>-0.38846277992328737</v>
      </c>
      <c r="T30" s="3">
        <f>'[1]BIP je ET'!T148</f>
        <v>-4.3654067981805156E-2</v>
      </c>
      <c r="U30" s="3">
        <f>'[1]BIP je ET'!U148</f>
        <v>0.80769906935522329</v>
      </c>
      <c r="V30" s="3">
        <f>'[1]BIP je ET'!V148</f>
        <v>0.2504782136265078</v>
      </c>
      <c r="X30" s="18" t="str">
        <f t="shared" ref="X30" si="34">HLOOKUP(Y30,$L30:$U149,ROW(L$122)-ROW(X30)+1,0)</f>
        <v>BW</v>
      </c>
      <c r="Y30" s="3">
        <f t="shared" si="31"/>
        <v>-0.52354938469947854</v>
      </c>
      <c r="Z30" s="18" t="str">
        <f t="shared" ref="Z30" si="35">HLOOKUP(AA30,$L30:$U149,ROW(N$122)-ROW(Z30)+1,0)</f>
        <v>HB</v>
      </c>
      <c r="AA30" s="3">
        <f t="shared" si="33"/>
        <v>1.1270152891069642</v>
      </c>
    </row>
    <row r="31" spans="1:27" x14ac:dyDescent="0.35">
      <c r="A31" t="str">
        <f>A21</f>
        <v>ø 2019-2025</v>
      </c>
      <c r="B31" s="3">
        <f>(('[1]BIP (real)'!B208/'[1]BIP (real)'!B202)^(1/6))*100-100</f>
        <v>-7.4779794761909102E-2</v>
      </c>
      <c r="C31" s="3">
        <f>(('[1]BIP (real)'!C208/'[1]BIP (real)'!C202)^(1/6))*100-100</f>
        <v>0.40082138964984892</v>
      </c>
      <c r="D31" s="3">
        <f>(('[1]BIP (real)'!D208/'[1]BIP (real)'!D202)^(1/6))*100-100</f>
        <v>3.5778266512124901E-2</v>
      </c>
      <c r="E31" s="3">
        <f>(('[1]BIP (real)'!E208/'[1]BIP (real)'!E202)^(1/6))*100-100</f>
        <v>-0.58074890796795842</v>
      </c>
      <c r="F31" s="3">
        <f>(('[1]BIP (real)'!F208/'[1]BIP (real)'!F202)^(1/6))*100-100</f>
        <v>0.25745332905550811</v>
      </c>
      <c r="G31" s="3">
        <f>(('[1]BIP (real)'!G208/'[1]BIP (real)'!G202)^(1/6))*100-100</f>
        <v>0.77746117429281014</v>
      </c>
      <c r="H31" s="14">
        <f>(('[1]BIP (real)'!H208/'[1]BIP (real)'!H202)^(1/6))*100-100</f>
        <v>0.27497608224986436</v>
      </c>
      <c r="I31" s="3">
        <f>(('[1]BIP (real)'!I208/'[1]BIP (real)'!I202)^(1/6))*100-100</f>
        <v>2.0708679257381846E-3</v>
      </c>
      <c r="J31" s="3">
        <f>(('[1]BIP (real)'!J208/'[1]BIP (real)'!J202)^(1/6))*100-100</f>
        <v>-0.24429437720492331</v>
      </c>
      <c r="K31" s="3">
        <f>(('[1]BIP (real)'!K208/'[1]BIP (real)'!K202)^(1/6))*100-100</f>
        <v>-0.30022972169113871</v>
      </c>
      <c r="L31" s="3">
        <f>(('[1]BIP (real)'!L208/'[1]BIP (real)'!L202)^(1/6))*100-100</f>
        <v>-0.1225687888097724</v>
      </c>
      <c r="M31" s="3">
        <f>(('[1]BIP (real)'!M208/'[1]BIP (real)'!M202)^(1/6))*100-100</f>
        <v>-5.2605036981773878E-2</v>
      </c>
      <c r="N31" s="3">
        <f>(('[1]BIP (real)'!N208/'[1]BIP (real)'!N202)^(1/6))*100-100</f>
        <v>0.41729436467494452</v>
      </c>
      <c r="O31" s="3">
        <f>(('[1]BIP (real)'!O208/'[1]BIP (real)'!O202)^(1/6))*100-100</f>
        <v>-0.87852589719248897</v>
      </c>
      <c r="P31" s="3">
        <f>(('[1]BIP (real)'!P208/'[1]BIP (real)'!P202)^(1/6))*100-100</f>
        <v>-6.9581429307731923E-2</v>
      </c>
      <c r="Q31" s="3">
        <f>(('[1]BIP (real)'!Q208/'[1]BIP (real)'!Q202)^(1/6))*100-100</f>
        <v>-0.3528444457579667</v>
      </c>
      <c r="R31" s="3">
        <f>(('[1]BIP (real)'!R208/'[1]BIP (real)'!R202)^(1/6))*100-100</f>
        <v>-0.61183123954255336</v>
      </c>
      <c r="S31" s="3">
        <f>(('[1]BIP (real)'!S208/'[1]BIP (real)'!S202)^(1/6))*100-100</f>
        <v>-0.33924734390204492</v>
      </c>
      <c r="T31" s="3">
        <f>(('[1]BIP (real)'!T208/'[1]BIP (real)'!T202)^(1/6))*100-100</f>
        <v>-0.80348929531319868</v>
      </c>
      <c r="U31" s="3">
        <f>(('[1]BIP (real)'!U208/'[1]BIP (real)'!U202)^(1/6))*100-100</f>
        <v>-0.67337427438546626</v>
      </c>
      <c r="V31" s="3">
        <f>(('[1]BIP (real)'!V208/'[1]BIP (real)'!V202)^(1/6))*100-100</f>
        <v>-0.20587713778290606</v>
      </c>
      <c r="X31" s="18" t="str">
        <f t="shared" ref="X31" si="36">HLOOKUP(Y31,$L31:$U145,ROW(L$122)-ROW(X31)+1,0)</f>
        <v>HH</v>
      </c>
      <c r="Y31" s="3">
        <f t="shared" ref="Y31" si="37">MIN(L31:U31)</f>
        <v>-0.87852589719248897</v>
      </c>
      <c r="Z31" s="18" t="str">
        <f t="shared" ref="Z31" si="38">HLOOKUP(AA31,$L31:$U145,ROW(N$122)-ROW(Z31)+1,0)</f>
        <v>HB</v>
      </c>
      <c r="AA31" s="3">
        <f t="shared" ref="AA31" si="39">MAX(L31:U31)</f>
        <v>0.41729436467494452</v>
      </c>
    </row>
    <row r="32" spans="1:27" x14ac:dyDescent="0.35">
      <c r="X32" s="11"/>
      <c r="Y32" s="3"/>
      <c r="Z32" s="11"/>
      <c r="AA32" s="3"/>
    </row>
    <row r="33" spans="1:27" x14ac:dyDescent="0.35">
      <c r="A33" s="4" t="s">
        <v>315</v>
      </c>
      <c r="X33" s="11"/>
      <c r="Y33" s="3"/>
      <c r="Z33" s="11"/>
      <c r="AA33" s="3"/>
    </row>
    <row r="34" spans="1:27" x14ac:dyDescent="0.35">
      <c r="A34">
        <f>'[1]BIP je ET-Stunde'!A106</f>
        <v>2019</v>
      </c>
      <c r="B34" s="3">
        <f>'[1]BIP je ET-Stunde'!B106</f>
        <v>1.73993612295898</v>
      </c>
      <c r="C34" s="3">
        <f>'[1]BIP je ET-Stunde'!C106</f>
        <v>3.909873436908299</v>
      </c>
      <c r="D34" s="3">
        <f>'[1]BIP je ET-Stunde'!D106</f>
        <v>1.7207479697836732</v>
      </c>
      <c r="E34" s="3">
        <f>'[1]BIP je ET-Stunde'!E106</f>
        <v>2.8596096002520426</v>
      </c>
      <c r="F34" s="3">
        <f>'[1]BIP je ET-Stunde'!F106</f>
        <v>1.4160059674560586</v>
      </c>
      <c r="G34" s="3">
        <f>'[1]BIP je ET-Stunde'!G106</f>
        <v>1.356847296368997</v>
      </c>
      <c r="H34" s="14">
        <f>'[1]BIP je ET-Stunde'!H106</f>
        <v>1.989194073324029</v>
      </c>
      <c r="I34" s="3">
        <f>'[1]BIP je ET-Stunde'!I106</f>
        <v>2.137562768988289</v>
      </c>
      <c r="J34" s="3">
        <f>'[1]BIP je ET-Stunde'!J106</f>
        <v>0.47999413022957071</v>
      </c>
      <c r="K34" s="3">
        <f>'[1]BIP je ET-Stunde'!K106</f>
        <v>0.43796011502107035</v>
      </c>
      <c r="L34" s="3">
        <f>'[1]BIP je ET-Stunde'!L106</f>
        <v>-0.10311075239424383</v>
      </c>
      <c r="M34" s="3">
        <f>'[1]BIP je ET-Stunde'!M106</f>
        <v>0.97913482865361345</v>
      </c>
      <c r="N34" s="3">
        <f>'[1]BIP je ET-Stunde'!N106</f>
        <v>-2.4848586388890084</v>
      </c>
      <c r="O34" s="3">
        <f>'[1]BIP je ET-Stunde'!O106</f>
        <v>1.8764864986898147</v>
      </c>
      <c r="P34" s="3">
        <f>'[1]BIP je ET-Stunde'!P106</f>
        <v>0.79146464092951874</v>
      </c>
      <c r="Q34" s="3">
        <f>'[1]BIP je ET-Stunde'!Q106</f>
        <v>0.86829361423551177</v>
      </c>
      <c r="R34" s="3">
        <f>'[1]BIP je ET-Stunde'!R106</f>
        <v>-0.31274035941019918</v>
      </c>
      <c r="S34" s="3">
        <f>'[1]BIP je ET-Stunde'!S106</f>
        <v>1.191245837363212</v>
      </c>
      <c r="T34" s="3">
        <f>'[1]BIP je ET-Stunde'!T106</f>
        <v>-1.0442656341277541</v>
      </c>
      <c r="U34" s="3">
        <f>'[1]BIP je ET-Stunde'!U106</f>
        <v>1.5344880661525337</v>
      </c>
      <c r="V34" s="3">
        <f>'[1]BIP je ET-Stunde'!V106</f>
        <v>0.68997352549689595</v>
      </c>
      <c r="X34" s="18" t="str">
        <f t="shared" ref="X34:X39" si="40">HLOOKUP(Y34,$L34:$U147,ROW(L$122)-ROW(X34)+1,0)</f>
        <v>HB</v>
      </c>
      <c r="Y34" s="3">
        <f t="shared" ref="Y34:Y36" si="41">MIN(L34:U34)</f>
        <v>-2.4848586388890084</v>
      </c>
      <c r="Z34" s="18" t="str">
        <f t="shared" ref="Z34:Z39" si="42">HLOOKUP(AA34,$L34:$U147,ROW(N$122)-ROW(Z34)+1,0)</f>
        <v>HH</v>
      </c>
      <c r="AA34" s="3">
        <f t="shared" ref="AA34:AA36" si="43">MAX(L34:U34)</f>
        <v>1.8764864986898147</v>
      </c>
    </row>
    <row r="35" spans="1:27" x14ac:dyDescent="0.35">
      <c r="A35">
        <f>'[1]BIP je ET-Stunde'!A107</f>
        <v>2020</v>
      </c>
      <c r="B35" s="3">
        <f>'[1]BIP je ET-Stunde'!B107</f>
        <v>1.3096860550665212</v>
      </c>
      <c r="C35" s="3">
        <f>'[1]BIP je ET-Stunde'!C107</f>
        <v>0.64208304822608397</v>
      </c>
      <c r="D35" s="3">
        <f>'[1]BIP je ET-Stunde'!D107</f>
        <v>0.70732152117301439</v>
      </c>
      <c r="E35" s="3">
        <f>'[1]BIP je ET-Stunde'!E107</f>
        <v>1.6105419654661262</v>
      </c>
      <c r="F35" s="3">
        <f>'[1]BIP je ET-Stunde'!F107</f>
        <v>1.8249937510200311</v>
      </c>
      <c r="G35" s="3">
        <f>'[1]BIP je ET-Stunde'!G107</f>
        <v>3.2707025205757105</v>
      </c>
      <c r="H35" s="14">
        <f>'[1]BIP je ET-Stunde'!H107</f>
        <v>1.7482671547363964</v>
      </c>
      <c r="I35" s="3">
        <f>'[1]BIP je ET-Stunde'!I107</f>
        <v>1.1615642630958121</v>
      </c>
      <c r="J35" s="3">
        <f>'[1]BIP je ET-Stunde'!J107</f>
        <v>0.83410527084846819</v>
      </c>
      <c r="K35" s="3">
        <f>'[1]BIP je ET-Stunde'!K107</f>
        <v>0.70274900178095834</v>
      </c>
      <c r="L35" s="3">
        <f>'[1]BIP je ET-Stunde'!L107</f>
        <v>1.0457075314044033</v>
      </c>
      <c r="M35" s="3">
        <f>'[1]BIP je ET-Stunde'!M107</f>
        <v>0.84944097577289313</v>
      </c>
      <c r="N35" s="3">
        <f>'[1]BIP je ET-Stunde'!N107</f>
        <v>0.44976921519631219</v>
      </c>
      <c r="O35" s="3">
        <f>'[1]BIP je ET-Stunde'!O107</f>
        <v>-0.63562029681231991</v>
      </c>
      <c r="P35" s="3">
        <f>'[1]BIP je ET-Stunde'!P107</f>
        <v>0.23788812581086916</v>
      </c>
      <c r="Q35" s="3">
        <f>'[1]BIP je ET-Stunde'!Q107</f>
        <v>0.55708592711079064</v>
      </c>
      <c r="R35" s="3">
        <f>'[1]BIP je ET-Stunde'!R107</f>
        <v>0.67595811384910576</v>
      </c>
      <c r="S35" s="3">
        <f>'[1]BIP je ET-Stunde'!S107</f>
        <v>1.50442016540417</v>
      </c>
      <c r="T35" s="3">
        <f>'[1]BIP je ET-Stunde'!T107</f>
        <v>-0.1913916026669682</v>
      </c>
      <c r="U35" s="3">
        <f>'[1]BIP je ET-Stunde'!U107</f>
        <v>1.7695752533036995</v>
      </c>
      <c r="V35" s="3">
        <f>'[1]BIP je ET-Stunde'!V107</f>
        <v>0.85969895183437472</v>
      </c>
      <c r="X35" s="18" t="str">
        <f t="shared" si="40"/>
        <v>HH</v>
      </c>
      <c r="Y35" s="3">
        <f t="shared" si="41"/>
        <v>-0.63562029681231991</v>
      </c>
      <c r="Z35" s="18" t="str">
        <f t="shared" si="42"/>
        <v>SH</v>
      </c>
      <c r="AA35" s="3">
        <f t="shared" si="43"/>
        <v>1.7695752533036995</v>
      </c>
    </row>
    <row r="36" spans="1:27" x14ac:dyDescent="0.35">
      <c r="A36">
        <f>'[1]BIP je ET-Stunde'!A108</f>
        <v>2021</v>
      </c>
      <c r="B36" s="3">
        <f>'[1]BIP je ET-Stunde'!B108</f>
        <v>7.9203232234917209E-2</v>
      </c>
      <c r="C36" s="3">
        <f>'[1]BIP je ET-Stunde'!C108</f>
        <v>0.97154436459479143</v>
      </c>
      <c r="D36" s="3">
        <f>'[1]BIP je ET-Stunde'!D108</f>
        <v>1.042603091543711</v>
      </c>
      <c r="E36" s="3">
        <f>'[1]BIP je ET-Stunde'!E108</f>
        <v>0.38285658118053334</v>
      </c>
      <c r="F36" s="3">
        <f>'[1]BIP je ET-Stunde'!F108</f>
        <v>1.5547205238109996</v>
      </c>
      <c r="G36" s="3">
        <f>'[1]BIP je ET-Stunde'!G108</f>
        <v>1.1911166195599492</v>
      </c>
      <c r="H36" s="14">
        <f>'[1]BIP je ET-Stunde'!H108</f>
        <v>0.99485752314403442</v>
      </c>
      <c r="I36" s="3">
        <f>'[1]BIP je ET-Stunde'!I108</f>
        <v>0.82391103291539025</v>
      </c>
      <c r="J36" s="3">
        <f>'[1]BIP je ET-Stunde'!J108</f>
        <v>1.6678759527449643</v>
      </c>
      <c r="K36" s="3">
        <f>'[1]BIP je ET-Stunde'!K108</f>
        <v>1.6955817479871911</v>
      </c>
      <c r="L36" s="3">
        <f>'[1]BIP je ET-Stunde'!L108</f>
        <v>3.1857538420505023</v>
      </c>
      <c r="M36" s="3">
        <f>'[1]BIP je ET-Stunde'!M108</f>
        <v>2.059975925215582</v>
      </c>
      <c r="N36" s="3">
        <f>'[1]BIP je ET-Stunde'!N108</f>
        <v>4.3490652679957833</v>
      </c>
      <c r="O36" s="3">
        <f>'[1]BIP je ET-Stunde'!O108</f>
        <v>-2.147165735969395</v>
      </c>
      <c r="P36" s="3">
        <f>'[1]BIP je ET-Stunde'!P108</f>
        <v>1.9701788879215485</v>
      </c>
      <c r="Q36" s="3">
        <f>'[1]BIP je ET-Stunde'!Q108</f>
        <v>-0.12469508650897865</v>
      </c>
      <c r="R36" s="3">
        <f>'[1]BIP je ET-Stunde'!R108</f>
        <v>0.60619197617457132</v>
      </c>
      <c r="S36" s="3">
        <f>'[1]BIP je ET-Stunde'!S108</f>
        <v>9.2069745000345193</v>
      </c>
      <c r="T36" s="3">
        <f>'[1]BIP je ET-Stunde'!T108</f>
        <v>4.6074209882078776E-3</v>
      </c>
      <c r="U36" s="3">
        <f>'[1]BIP je ET-Stunde'!U108</f>
        <v>-2.2438904215340045</v>
      </c>
      <c r="V36" s="3">
        <f>'[1]BIP je ET-Stunde'!V108</f>
        <v>1.5977094249409305</v>
      </c>
      <c r="X36" s="18" t="str">
        <f t="shared" si="40"/>
        <v>SH</v>
      </c>
      <c r="Y36" s="3">
        <f t="shared" si="41"/>
        <v>-2.2438904215340045</v>
      </c>
      <c r="Z36" s="18" t="str">
        <f t="shared" si="42"/>
        <v>RP</v>
      </c>
      <c r="AA36" s="3">
        <f t="shared" si="43"/>
        <v>9.2069745000345193</v>
      </c>
    </row>
    <row r="37" spans="1:27" x14ac:dyDescent="0.35">
      <c r="A37">
        <f>'[1]BIP je ET-Stunde'!A109</f>
        <v>2022</v>
      </c>
      <c r="B37" s="3">
        <f>'[1]BIP je ET-Stunde'!B109</f>
        <v>2.4449383745506594</v>
      </c>
      <c r="C37" s="3">
        <f>'[1]BIP je ET-Stunde'!C109</f>
        <v>2.62052190503303</v>
      </c>
      <c r="D37" s="3">
        <f>'[1]BIP je ET-Stunde'!D109</f>
        <v>3.1484988300360328</v>
      </c>
      <c r="E37" s="3">
        <f>'[1]BIP je ET-Stunde'!E109</f>
        <v>1.8002260807973727</v>
      </c>
      <c r="F37" s="3">
        <f>'[1]BIP je ET-Stunde'!F109</f>
        <v>2.4662455317458125</v>
      </c>
      <c r="G37" s="3">
        <f>'[1]BIP je ET-Stunde'!G109</f>
        <v>1.8955281999420919</v>
      </c>
      <c r="H37" s="14">
        <f>'[1]BIP je ET-Stunde'!H109</f>
        <v>2.553653698349919</v>
      </c>
      <c r="I37" s="3">
        <f>'[1]BIP je ET-Stunde'!I109</f>
        <v>2.6013820210733911</v>
      </c>
      <c r="J37" s="3">
        <f>'[1]BIP je ET-Stunde'!J109</f>
        <v>-9.5169920570583599E-3</v>
      </c>
      <c r="K37" s="3">
        <f>'[1]BIP je ET-Stunde'!K109</f>
        <v>-0.11151671718658918</v>
      </c>
      <c r="L37" s="3">
        <f>'[1]BIP je ET-Stunde'!L109</f>
        <v>0.70286304513092546</v>
      </c>
      <c r="M37" s="3">
        <f>'[1]BIP je ET-Stunde'!M109</f>
        <v>1.6154823273247985</v>
      </c>
      <c r="N37" s="3">
        <f>'[1]BIP je ET-Stunde'!N109</f>
        <v>0.49137647206963209</v>
      </c>
      <c r="O37" s="3">
        <f>'[1]BIP je ET-Stunde'!O109</f>
        <v>0.85283386090621605</v>
      </c>
      <c r="P37" s="3">
        <f>'[1]BIP je ET-Stunde'!P109</f>
        <v>-0.51729204075429891</v>
      </c>
      <c r="Q37" s="3">
        <f>'[1]BIP je ET-Stunde'!Q109</f>
        <v>-1.3439651646241799</v>
      </c>
      <c r="R37" s="3">
        <f>'[1]BIP je ET-Stunde'!R109</f>
        <v>-1.5540327161541541</v>
      </c>
      <c r="S37" s="3">
        <f>'[1]BIP je ET-Stunde'!S109</f>
        <v>-2.1123191416177178</v>
      </c>
      <c r="T37" s="3">
        <f>'[1]BIP je ET-Stunde'!T109</f>
        <v>1.3974379158017314</v>
      </c>
      <c r="U37" s="3">
        <f>'[1]BIP je ET-Stunde'!U109</f>
        <v>0.88050288365202789</v>
      </c>
      <c r="V37" s="3">
        <f>'[1]BIP je ET-Stunde'!V109</f>
        <v>0.33624528821431454</v>
      </c>
      <c r="X37" s="18" t="str">
        <f t="shared" si="40"/>
        <v>RP</v>
      </c>
      <c r="Y37" s="3">
        <f t="shared" ref="Y37:Y40" si="44">MIN(L37:U37)</f>
        <v>-2.1123191416177178</v>
      </c>
      <c r="Z37" s="18" t="str">
        <f t="shared" si="42"/>
        <v>BY</v>
      </c>
      <c r="AA37" s="3">
        <f t="shared" ref="AA37:AA40" si="45">MAX(L37:U37)</f>
        <v>1.6154823273247985</v>
      </c>
    </row>
    <row r="38" spans="1:27" x14ac:dyDescent="0.35">
      <c r="A38">
        <f>'[1]BIP je ET-Stunde'!A110</f>
        <v>2023</v>
      </c>
      <c r="B38" s="3">
        <f>'[1]BIP je ET-Stunde'!B110</f>
        <v>-1.9232848473492936E-2</v>
      </c>
      <c r="C38" s="3">
        <f>'[1]BIP je ET-Stunde'!C110</f>
        <v>-0.15716057380006987</v>
      </c>
      <c r="D38" s="3">
        <f>'[1]BIP je ET-Stunde'!D110</f>
        <v>-1.3481870405478844</v>
      </c>
      <c r="E38" s="3">
        <f>'[1]BIP je ET-Stunde'!E110</f>
        <v>-2.157601577449924</v>
      </c>
      <c r="F38" s="3">
        <f>'[1]BIP je ET-Stunde'!F110</f>
        <v>-1.1081391092729262</v>
      </c>
      <c r="G38" s="3">
        <f>'[1]BIP je ET-Stunde'!G110</f>
        <v>0.38051197497827616</v>
      </c>
      <c r="H38" s="14">
        <f>'[1]BIP je ET-Stunde'!H110</f>
        <v>-0.55534612281068974</v>
      </c>
      <c r="I38" s="3">
        <f>'[1]BIP je ET-Stunde'!I110</f>
        <v>-1.0215775510602043</v>
      </c>
      <c r="J38" s="3">
        <f>'[1]BIP je ET-Stunde'!J110</f>
        <v>-1.2324898967352169</v>
      </c>
      <c r="K38" s="3">
        <f>'[1]BIP je ET-Stunde'!K110</f>
        <v>-1.3203065940176657</v>
      </c>
      <c r="L38" s="3">
        <f>'[1]BIP je ET-Stunde'!L110</f>
        <v>-1.0012592379055718</v>
      </c>
      <c r="M38" s="3">
        <f>'[1]BIP je ET-Stunde'!M110</f>
        <v>-0.52092977848687383</v>
      </c>
      <c r="N38" s="3">
        <f>'[1]BIP je ET-Stunde'!N110</f>
        <v>-2.3206652254849445</v>
      </c>
      <c r="O38" s="3">
        <f>'[1]BIP je ET-Stunde'!O110</f>
        <v>-2.0976220594518509</v>
      </c>
      <c r="P38" s="3">
        <f>'[1]BIP je ET-Stunde'!P110</f>
        <v>-0.13580073495467104</v>
      </c>
      <c r="Q38" s="3">
        <f>'[1]BIP je ET-Stunde'!Q110</f>
        <v>-0.86218628887581872</v>
      </c>
      <c r="R38" s="3">
        <f>'[1]BIP je ET-Stunde'!R110</f>
        <v>-1.490628542088146</v>
      </c>
      <c r="S38" s="3">
        <f>'[1]BIP je ET-Stunde'!S110</f>
        <v>-6.9063390077826199</v>
      </c>
      <c r="T38" s="3">
        <f>'[1]BIP je ET-Stunde'!T110</f>
        <v>-0.50006865244232301</v>
      </c>
      <c r="U38" s="3">
        <f>'[1]BIP je ET-Stunde'!U110</f>
        <v>-2.5888735565551855</v>
      </c>
      <c r="V38" s="3">
        <f>'[1]BIP je ET-Stunde'!V110</f>
        <v>-1.1904282833616975</v>
      </c>
      <c r="X38" s="18" t="str">
        <f t="shared" si="40"/>
        <v>RP</v>
      </c>
      <c r="Y38" s="3">
        <f t="shared" si="44"/>
        <v>-6.9063390077826199</v>
      </c>
      <c r="Z38" s="18" t="str">
        <f t="shared" si="42"/>
        <v>HE</v>
      </c>
      <c r="AA38" s="3">
        <f t="shared" si="45"/>
        <v>-0.13580073495467104</v>
      </c>
    </row>
    <row r="39" spans="1:27" x14ac:dyDescent="0.35">
      <c r="A39">
        <f>'[1]BIP je ET-Stunde'!A111</f>
        <v>2024</v>
      </c>
      <c r="B39" s="3">
        <f>'[1]BIP je ET-Stunde'!B111</f>
        <v>0.4332777710342981</v>
      </c>
      <c r="C39" s="3">
        <f>'[1]BIP je ET-Stunde'!C111</f>
        <v>1.3713167174932011</v>
      </c>
      <c r="D39" s="3">
        <f>'[1]BIP je ET-Stunde'!D111</f>
        <v>0.31485379233124888</v>
      </c>
      <c r="E39" s="3">
        <f>'[1]BIP je ET-Stunde'!E111</f>
        <v>-0.92749189625180861</v>
      </c>
      <c r="F39" s="3">
        <f>'[1]BIP je ET-Stunde'!F111</f>
        <v>-0.3203513859316871</v>
      </c>
      <c r="G39" s="3">
        <f>'[1]BIP je ET-Stunde'!G111</f>
        <v>1.1344733846539157</v>
      </c>
      <c r="H39" s="14">
        <f>'[1]BIP je ET-Stunde'!H111</f>
        <v>0.48316301599700751</v>
      </c>
      <c r="I39" s="3">
        <f>'[1]BIP je ET-Stunde'!I111</f>
        <v>0.17855381475135346</v>
      </c>
      <c r="J39" s="3">
        <f>'[1]BIP je ET-Stunde'!J111</f>
        <v>-0.35876872994607822</v>
      </c>
      <c r="K39" s="3">
        <f>'[1]BIP je ET-Stunde'!K111</f>
        <v>-0.44309660769766879</v>
      </c>
      <c r="L39" s="3">
        <f>'[1]BIP je ET-Stunde'!L111</f>
        <v>-1.3314861093465993</v>
      </c>
      <c r="M39" s="3">
        <f>'[1]BIP je ET-Stunde'!M111</f>
        <v>-1.4881710895425044</v>
      </c>
      <c r="N39" s="3">
        <f>'[1]BIP je ET-Stunde'!N111</f>
        <v>-0.26901651310954833</v>
      </c>
      <c r="O39" s="3">
        <f>'[1]BIP je ET-Stunde'!O111</f>
        <v>1.754378450727927</v>
      </c>
      <c r="P39" s="3">
        <f>'[1]BIP je ET-Stunde'!P111</f>
        <v>0.33271332062480496</v>
      </c>
      <c r="Q39" s="3">
        <f>'[1]BIP je ET-Stunde'!Q111</f>
        <v>1.2551796478268642</v>
      </c>
      <c r="R39" s="3">
        <f>'[1]BIP je ET-Stunde'!R111</f>
        <v>-0.25817752909003389</v>
      </c>
      <c r="S39" s="3">
        <f>'[1]BIP je ET-Stunde'!S111</f>
        <v>-0.46128571705312993</v>
      </c>
      <c r="T39" s="3">
        <f>'[1]BIP je ET-Stunde'!T111</f>
        <v>-3.5513743784451037</v>
      </c>
      <c r="U39" s="3">
        <f>'[1]BIP je ET-Stunde'!U111</f>
        <v>0.13061759801809103</v>
      </c>
      <c r="V39" s="3">
        <f>'[1]BIP je ET-Stunde'!V111</f>
        <v>-0.28172431324504998</v>
      </c>
      <c r="X39" s="18" t="str">
        <f t="shared" si="40"/>
        <v>SL</v>
      </c>
      <c r="Y39" s="3">
        <f t="shared" si="44"/>
        <v>-3.5513743784451037</v>
      </c>
      <c r="Z39" s="18" t="str">
        <f t="shared" si="42"/>
        <v>HH</v>
      </c>
      <c r="AA39" s="3">
        <f t="shared" si="45"/>
        <v>1.754378450727927</v>
      </c>
    </row>
    <row r="40" spans="1:27" x14ac:dyDescent="0.35">
      <c r="A40">
        <f>A39+1</f>
        <v>2025</v>
      </c>
      <c r="B40" s="3">
        <f>'[1]BIP je ET-Stunde'!B112</f>
        <v>0.16849877899409194</v>
      </c>
      <c r="C40" s="3">
        <f>'[1]BIP je ET-Stunde'!C112</f>
        <v>2.3646941019376442</v>
      </c>
      <c r="D40" s="3">
        <f>'[1]BIP je ET-Stunde'!D112</f>
        <v>1.0130861230982902</v>
      </c>
      <c r="E40" s="3">
        <f>'[1]BIP je ET-Stunde'!E112</f>
        <v>1.2664425022139056</v>
      </c>
      <c r="F40" s="3">
        <f>'[1]BIP je ET-Stunde'!F112</f>
        <v>1.2578780818946598</v>
      </c>
      <c r="G40" s="3">
        <f>'[1]BIP je ET-Stunde'!G112</f>
        <v>1.1769997471991331</v>
      </c>
      <c r="H40" s="14">
        <f>'[1]BIP je ET-Stunde'!H112</f>
        <v>1.1563254509086391</v>
      </c>
      <c r="I40" s="3">
        <f>'[1]BIP je ET-Stunde'!I112</f>
        <v>1.0986514615358942</v>
      </c>
      <c r="J40" s="3">
        <f>'[1]BIP je ET-Stunde'!J112</f>
        <v>0.30298532391066146</v>
      </c>
      <c r="K40" s="3">
        <f>'[1]BIP je ET-Stunde'!K112</f>
        <v>0.25290610074493713</v>
      </c>
      <c r="L40" s="3">
        <f>'[1]BIP je ET-Stunde'!L112</f>
        <v>-0.23405895522864739</v>
      </c>
      <c r="M40" s="3">
        <f>'[1]BIP je ET-Stunde'!M112</f>
        <v>1.0630301907660851</v>
      </c>
      <c r="N40" s="3">
        <f>'[1]BIP je ET-Stunde'!N112</f>
        <v>1.4024487426987662</v>
      </c>
      <c r="O40" s="3">
        <f>'[1]BIP je ET-Stunde'!O112</f>
        <v>0.41011432665808911</v>
      </c>
      <c r="P40" s="3">
        <f>'[1]BIP je ET-Stunde'!P112</f>
        <v>-0.18429605731483889</v>
      </c>
      <c r="Q40" s="3">
        <f>'[1]BIP je ET-Stunde'!Q112</f>
        <v>0.93061195618166437</v>
      </c>
      <c r="R40" s="3">
        <f>'[1]BIP je ET-Stunde'!R112</f>
        <v>-0.11491617414164068</v>
      </c>
      <c r="S40" s="3">
        <f>'[1]BIP je ET-Stunde'!S112</f>
        <v>-0.78995189167955004</v>
      </c>
      <c r="T40" s="3">
        <f>'[1]BIP je ET-Stunde'!T112</f>
        <v>-0.49764063946359727</v>
      </c>
      <c r="U40" s="3">
        <f>'[1]BIP je ET-Stunde'!U112</f>
        <v>0.98078056362631116</v>
      </c>
      <c r="V40" s="3">
        <f>'[1]BIP je ET-Stunde'!V112</f>
        <v>0.4110958232863311</v>
      </c>
      <c r="X40" s="18" t="str">
        <f t="shared" ref="X40" si="46">HLOOKUP(Y40,$L40:$U159,ROW(L$122)-ROW(X40)+1,0)</f>
        <v>RP</v>
      </c>
      <c r="Y40" s="3">
        <f t="shared" si="44"/>
        <v>-0.78995189167955004</v>
      </c>
      <c r="Z40" s="18" t="str">
        <f t="shared" ref="Z40" si="47">HLOOKUP(AA40,$L40:$U159,ROW(N$122)-ROW(Z40)+1,0)</f>
        <v>HB</v>
      </c>
      <c r="AA40" s="3">
        <f t="shared" si="45"/>
        <v>1.4024487426987662</v>
      </c>
    </row>
    <row r="41" spans="1:27" x14ac:dyDescent="0.35">
      <c r="A41" t="str">
        <f>A31</f>
        <v>ø 2019-2025</v>
      </c>
      <c r="B41" s="3">
        <f>(('[1]BIP je ET-Stunde'!B85/'[1]BIP je ET-Stunde'!B79)^(1/6))*100-100</f>
        <v>0.73222575427551817</v>
      </c>
      <c r="C41" s="3">
        <f>(('[1]BIP je ET-Stunde'!C85/'[1]BIP je ET-Stunde'!C79)^(1/6))*100-100</f>
        <v>1.2976040168665577</v>
      </c>
      <c r="D41" s="3">
        <f>(('[1]BIP je ET-Stunde'!D85/'[1]BIP je ET-Stunde'!D79)^(1/6))*100-100</f>
        <v>0.80438082990667681</v>
      </c>
      <c r="E41" s="3">
        <f>(('[1]BIP je ET-Stunde'!E85/'[1]BIP je ET-Stunde'!E79)^(1/6))*100-100</f>
        <v>0.31875728081161014</v>
      </c>
      <c r="F41" s="3">
        <f>(('[1]BIP je ET-Stunde'!F85/'[1]BIP je ET-Stunde'!F79)^(1/6))*100-100</f>
        <v>0.93811733143844833</v>
      </c>
      <c r="G41" s="3">
        <f>(('[1]BIP je ET-Stunde'!G85/'[1]BIP je ET-Stunde'!G79)^(1/6))*100-100</f>
        <v>1.5042385334203914</v>
      </c>
      <c r="H41" s="14">
        <f>(('[1]BIP je ET-Stunde'!H85/'[1]BIP je ET-Stunde'!H79)^(1/6))*100-100</f>
        <v>1.0588147771045868</v>
      </c>
      <c r="I41" s="3">
        <f>(('[1]BIP je ET-Stunde'!I85/'[1]BIP je ET-Stunde'!I79)^(1/6))*100-100</f>
        <v>0.80115054517109741</v>
      </c>
      <c r="J41" s="3">
        <f>(('[1]BIP je ET-Stunde'!J85/'[1]BIP je ET-Stunde'!J79)^(1/6))*100-100</f>
        <v>0.19656182978675929</v>
      </c>
      <c r="K41" s="3">
        <f>(('[1]BIP je ET-Stunde'!K85/'[1]BIP je ET-Stunde'!K79)^(1/6))*100-100</f>
        <v>0.12499221914956138</v>
      </c>
      <c r="L41" s="3">
        <f>(('[1]BIP je ET-Stunde'!L85/'[1]BIP je ET-Stunde'!L79)^(1/6))*100-100</f>
        <v>0.38334538368864912</v>
      </c>
      <c r="M41" s="3">
        <f>(('[1]BIP je ET-Stunde'!M85/'[1]BIP je ET-Stunde'!M79)^(1/6))*100-100</f>
        <v>0.5889347944357155</v>
      </c>
      <c r="N41" s="3">
        <f>(('[1]BIP je ET-Stunde'!N85/'[1]BIP je ET-Stunde'!N79)^(1/6))*100-100</f>
        <v>0.6640941710533923</v>
      </c>
      <c r="O41" s="3">
        <f>(('[1]BIP je ET-Stunde'!O85/'[1]BIP je ET-Stunde'!O79)^(1/6))*100-100</f>
        <v>-0.32122896755353736</v>
      </c>
      <c r="P41" s="3">
        <f>(('[1]BIP je ET-Stunde'!P85/'[1]BIP je ET-Stunde'!P79)^(1/6))*100-100</f>
        <v>0.28069237170281269</v>
      </c>
      <c r="Q41" s="3">
        <f>(('[1]BIP je ET-Stunde'!Q85/'[1]BIP je ET-Stunde'!Q79)^(1/6))*100-100</f>
        <v>6.4260692159095356E-2</v>
      </c>
      <c r="R41" s="3">
        <f>(('[1]BIP je ET-Stunde'!R85/'[1]BIP je ET-Stunde'!R79)^(1/6))*100-100</f>
        <v>-0.35993937552277089</v>
      </c>
      <c r="S41" s="3">
        <f>(('[1]BIP je ET-Stunde'!S85/'[1]BIP je ET-Stunde'!S79)^(1/6))*100-100</f>
        <v>-4.1009602399370237E-2</v>
      </c>
      <c r="T41" s="3">
        <f>(('[1]BIP je ET-Stunde'!T85/'[1]BIP je ET-Stunde'!T79)^(1/6))*100-100</f>
        <v>-0.56761290816021415</v>
      </c>
      <c r="U41" s="3">
        <f>(('[1]BIP je ET-Stunde'!U85/'[1]BIP je ET-Stunde'!U79)^(1/6))*100-100</f>
        <v>-0.19233801155274932</v>
      </c>
      <c r="V41" s="3">
        <f>(('[1]BIP je ET-Stunde'!V85/'[1]BIP je ET-Stunde'!V79)^(1/6))*100-100</f>
        <v>0.28496305485286655</v>
      </c>
      <c r="X41" s="18" t="str">
        <f>HLOOKUP(Y41,$L41:$U153,ROW(L$122)-ROW(X41)+1,0)</f>
        <v>SL</v>
      </c>
      <c r="Y41" s="3">
        <f t="shared" ref="Y41" si="48">MIN(L41:U41)</f>
        <v>-0.56761290816021415</v>
      </c>
      <c r="Z41" s="18" t="str">
        <f>HLOOKUP(AA41,$L41:$U153,ROW(N$122)-ROW(Z41)+1,0)</f>
        <v>HB</v>
      </c>
      <c r="AA41" s="3">
        <f t="shared" ref="AA41" si="49">MAX(L41:U41)</f>
        <v>0.6640941710533923</v>
      </c>
    </row>
    <row r="42" spans="1:27" x14ac:dyDescent="0.35">
      <c r="X42" s="11"/>
      <c r="Y42" s="3"/>
      <c r="Z42" s="11"/>
      <c r="AA42" s="3"/>
    </row>
    <row r="43" spans="1:27" x14ac:dyDescent="0.35">
      <c r="A43" s="4" t="s">
        <v>316</v>
      </c>
      <c r="X43" s="11"/>
      <c r="Y43" s="3"/>
      <c r="Z43" s="11"/>
      <c r="AA43" s="3"/>
    </row>
    <row r="44" spans="1:27" x14ac:dyDescent="0.35">
      <c r="A44">
        <f>'[1]BWS VG'!A67</f>
        <v>2019</v>
      </c>
      <c r="B44" s="3">
        <f>'[1]BWS VG'!B67</f>
        <v>-1.9485038967421531</v>
      </c>
      <c r="C44" s="3">
        <f>'[1]BWS VG'!C67</f>
        <v>7.6151738482614633</v>
      </c>
      <c r="D44" s="3">
        <f>'[1]BWS VG'!D67</f>
        <v>-0.87763448830671109</v>
      </c>
      <c r="E44" s="3">
        <f>'[1]BWS VG'!E67</f>
        <v>2.630421077755301</v>
      </c>
      <c r="F44" s="3">
        <f>'[1]BWS VG'!F67</f>
        <v>-3.4038346116627025</v>
      </c>
      <c r="G44" s="3">
        <f>'[1]BWS VG'!G67</f>
        <v>-1.1807151267962723</v>
      </c>
      <c r="H44" s="14">
        <f>'[1]BWS VG'!H67</f>
        <v>-0.47025467266205112</v>
      </c>
      <c r="I44" s="3">
        <f>'[1]BWS VG'!I67</f>
        <v>-0.34812675341953536</v>
      </c>
      <c r="J44" s="3">
        <f>'[1]BWS VG'!J67</f>
        <v>-1.5058848030030845</v>
      </c>
      <c r="K44" s="3">
        <f>'[1]BWS VG'!K67</f>
        <v>-1.511457425934907</v>
      </c>
      <c r="L44" s="3">
        <f>'[1]BWS VG'!L67</f>
        <v>-4.5441498133627931</v>
      </c>
      <c r="M44" s="3">
        <f>'[1]BWS VG'!M67</f>
        <v>1.4492476025342143</v>
      </c>
      <c r="N44" s="3">
        <f>'[1]BWS VG'!N67</f>
        <v>-6.964808216988132</v>
      </c>
      <c r="O44" s="3">
        <f>'[1]BWS VG'!O67</f>
        <v>4.89215329320065</v>
      </c>
      <c r="P44" s="3">
        <f>'[1]BWS VG'!P67</f>
        <v>-0.40697354092191063</v>
      </c>
      <c r="Q44" s="3">
        <f>'[1]BWS VG'!Q67</f>
        <v>0.33854369280068397</v>
      </c>
      <c r="R44" s="3">
        <f>'[1]BWS VG'!R67</f>
        <v>-2.6843614197866827</v>
      </c>
      <c r="S44" s="3">
        <f>'[1]BWS VG'!S67</f>
        <v>-2.0306297555867161</v>
      </c>
      <c r="T44" s="3">
        <f>'[1]BWS VG'!T67</f>
        <v>-10.072689122903483</v>
      </c>
      <c r="U44" s="3">
        <f>'[1]BWS VG'!U67</f>
        <v>2.0126723872027696</v>
      </c>
      <c r="V44" s="3">
        <f>'[1]BWS VG'!V67</f>
        <v>-1.4019536903038983</v>
      </c>
      <c r="X44" s="18" t="str">
        <f t="shared" ref="X44:X49" si="50">HLOOKUP(Y44,$L44:$U155,ROW(L$122)-ROW(X44)+1,0)</f>
        <v>SL</v>
      </c>
      <c r="Y44" s="3">
        <f t="shared" ref="Y44:Y50" si="51">MIN(L44:U44)</f>
        <v>-10.072689122903483</v>
      </c>
      <c r="Z44" s="18" t="str">
        <f t="shared" ref="Z44:Z49" si="52">HLOOKUP(AA44,$L44:$U155,ROW(N$122)-ROW(Z44)+1,0)</f>
        <v>HH</v>
      </c>
      <c r="AA44" s="3">
        <f t="shared" ref="AA44:AA50" si="53">MAX(L44:U44)</f>
        <v>4.89215329320065</v>
      </c>
    </row>
    <row r="45" spans="1:27" x14ac:dyDescent="0.35">
      <c r="A45">
        <f>'[1]BWS VG'!A68</f>
        <v>2020</v>
      </c>
      <c r="B45" s="3">
        <f>'[1]BWS VG'!B68</f>
        <v>-8.724268595608379</v>
      </c>
      <c r="C45" s="3">
        <f>'[1]BWS VG'!C68</f>
        <v>-8.7117233682467514</v>
      </c>
      <c r="D45" s="3">
        <f>'[1]BWS VG'!D68</f>
        <v>-6.8049455047041363</v>
      </c>
      <c r="E45" s="3">
        <f>'[1]BWS VG'!E68</f>
        <v>-7.2303667630272344</v>
      </c>
      <c r="F45" s="3">
        <f>'[1]BWS VG'!F68</f>
        <v>-5.6526463265481652</v>
      </c>
      <c r="G45" s="3">
        <f>'[1]BWS VG'!G68</f>
        <v>-8.3011103642300412</v>
      </c>
      <c r="H45" s="14">
        <f>'[1]BWS VG'!H68</f>
        <v>-7.2434955252277575</v>
      </c>
      <c r="I45" s="3">
        <f>'[1]BWS VG'!I68</f>
        <v>-7.0640657352914218</v>
      </c>
      <c r="J45" s="3">
        <f>'[1]BWS VG'!J68</f>
        <v>-8.3881373474735597</v>
      </c>
      <c r="K45" s="3">
        <f>'[1]BWS VG'!K68</f>
        <v>-8.3896297469059533</v>
      </c>
      <c r="L45" s="3">
        <f>'[1]BWS VG'!L68</f>
        <v>-8.1291990747198355</v>
      </c>
      <c r="M45" s="3">
        <f>'[1]BWS VG'!M68</f>
        <v>-7.7310753737085349</v>
      </c>
      <c r="N45" s="3">
        <f>'[1]BWS VG'!N68</f>
        <v>-10.289694569750324</v>
      </c>
      <c r="O45" s="3">
        <f>'[1]BWS VG'!O68</f>
        <v>-22.728411670185594</v>
      </c>
      <c r="P45" s="3">
        <f>'[1]BWS VG'!P68</f>
        <v>-7.7664692194431098</v>
      </c>
      <c r="Q45" s="3">
        <f>'[1]BWS VG'!Q68</f>
        <v>-10.420539595742653</v>
      </c>
      <c r="R45" s="3">
        <f>'[1]BWS VG'!R68</f>
        <v>-7.5230645431854981</v>
      </c>
      <c r="S45" s="3">
        <f>'[1]BWS VG'!S68</f>
        <v>-8.0499464028100931</v>
      </c>
      <c r="T45" s="3">
        <f>'[1]BWS VG'!T68</f>
        <v>-13.1737837100316</v>
      </c>
      <c r="U45" s="3">
        <f>'[1]BWS VG'!U68</f>
        <v>-1.0491413933850993</v>
      </c>
      <c r="V45" s="3">
        <f>'[1]BWS VG'!V68</f>
        <v>-8.2652967617649864</v>
      </c>
      <c r="X45" s="18" t="str">
        <f t="shared" si="50"/>
        <v>HH</v>
      </c>
      <c r="Y45" s="3">
        <f t="shared" si="51"/>
        <v>-22.728411670185594</v>
      </c>
      <c r="Z45" s="18" t="str">
        <f t="shared" si="52"/>
        <v>SH</v>
      </c>
      <c r="AA45" s="3">
        <f t="shared" si="53"/>
        <v>-1.0491413933850993</v>
      </c>
    </row>
    <row r="46" spans="1:27" x14ac:dyDescent="0.35">
      <c r="A46">
        <f>'[1]BWS VG'!A69</f>
        <v>2021</v>
      </c>
      <c r="B46" s="3">
        <f>'[1]BWS VG'!B69</f>
        <v>8.9102690212835824</v>
      </c>
      <c r="C46" s="3">
        <f>'[1]BWS VG'!C69</f>
        <v>12.986478988635213</v>
      </c>
      <c r="D46" s="3">
        <f>'[1]BWS VG'!D69</f>
        <v>7.3331544254157137</v>
      </c>
      <c r="E46" s="3">
        <f>'[1]BWS VG'!E69</f>
        <v>5.6811850520704894</v>
      </c>
      <c r="F46" s="3">
        <f>'[1]BWS VG'!F69</f>
        <v>9.4437751782349153</v>
      </c>
      <c r="G46" s="3">
        <f>'[1]BWS VG'!G69</f>
        <v>3.6224011438903148</v>
      </c>
      <c r="H46" s="14">
        <f>'[1]BWS VG'!H69</f>
        <v>7.5122337738153817</v>
      </c>
      <c r="I46" s="3">
        <f>'[1]BWS VG'!I69</f>
        <v>8.1586864319627068</v>
      </c>
      <c r="J46" s="3">
        <f>'[1]BWS VG'!J69</f>
        <v>9.220936369185992</v>
      </c>
      <c r="K46" s="3">
        <f>'[1]BWS VG'!K69</f>
        <v>9.3167535762550102</v>
      </c>
      <c r="L46" s="3">
        <f>'[1]BWS VG'!L69</f>
        <v>13.278368424070507</v>
      </c>
      <c r="M46" s="3">
        <f>'[1]BWS VG'!M69</f>
        <v>7.6575903116450945</v>
      </c>
      <c r="N46" s="3">
        <f>'[1]BWS VG'!N69</f>
        <v>22.935280525513193</v>
      </c>
      <c r="O46" s="3">
        <f>'[1]BWS VG'!O69</f>
        <v>10.683881902891002</v>
      </c>
      <c r="P46" s="3">
        <f>'[1]BWS VG'!P69</f>
        <v>10.573167809764385</v>
      </c>
      <c r="Q46" s="3">
        <f>'[1]BWS VG'!Q69</f>
        <v>3.9732458453793669</v>
      </c>
      <c r="R46" s="3">
        <f>'[1]BWS VG'!R69</f>
        <v>7.1546684803900149</v>
      </c>
      <c r="S46" s="3">
        <f>'[1]BWS VG'!S69</f>
        <v>17.200508411120509</v>
      </c>
      <c r="T46" s="3">
        <f>'[1]BWS VG'!T69</f>
        <v>10.641370341591781</v>
      </c>
      <c r="U46" s="3">
        <f>'[1]BWS VG'!U69</f>
        <v>1.0441363367905865</v>
      </c>
      <c r="V46" s="3">
        <f>'[1]BWS VG'!V69</f>
        <v>9.1200000000000188</v>
      </c>
      <c r="X46" s="18" t="str">
        <f t="shared" si="50"/>
        <v>SH</v>
      </c>
      <c r="Y46" s="3">
        <f t="shared" si="51"/>
        <v>1.0441363367905865</v>
      </c>
      <c r="Z46" s="18" t="str">
        <f t="shared" si="52"/>
        <v>HB</v>
      </c>
      <c r="AA46" s="3">
        <f t="shared" si="53"/>
        <v>22.935280525513193</v>
      </c>
    </row>
    <row r="47" spans="1:27" x14ac:dyDescent="0.35">
      <c r="A47">
        <f>'[1]BWS VG'!A70</f>
        <v>2022</v>
      </c>
      <c r="B47" s="3">
        <f>'[1]BWS VG'!B70</f>
        <v>6.4850062527437018</v>
      </c>
      <c r="C47" s="3">
        <f>'[1]BWS VG'!C70</f>
        <v>-0.56193965725941553</v>
      </c>
      <c r="D47" s="3">
        <f>'[1]BWS VG'!D70</f>
        <v>4.597636103132885</v>
      </c>
      <c r="E47" s="3">
        <f>'[1]BWS VG'!E70</f>
        <v>0.78969650840754468</v>
      </c>
      <c r="F47" s="3">
        <f>'[1]BWS VG'!F70</f>
        <v>2.8764162103135646</v>
      </c>
      <c r="G47" s="3">
        <f>'[1]BWS VG'!G70</f>
        <v>3.8985563123322748</v>
      </c>
      <c r="H47" s="14">
        <f>'[1]BWS VG'!H70</f>
        <v>3.4483620795741956</v>
      </c>
      <c r="I47" s="3">
        <f>'[1]BWS VG'!I70</f>
        <v>3.3783668766986636</v>
      </c>
      <c r="J47" s="3">
        <f>'[1]BWS VG'!J70</f>
        <v>1.8541895454987696</v>
      </c>
      <c r="K47" s="3">
        <f>'[1]BWS VG'!K70</f>
        <v>1.8215043825265269</v>
      </c>
      <c r="L47" s="3">
        <f>'[1]BWS VG'!L70</f>
        <v>5.3991386127918446</v>
      </c>
      <c r="M47" s="3">
        <f>'[1]BWS VG'!M70</f>
        <v>2.7786847510503208</v>
      </c>
      <c r="N47" s="3">
        <f>'[1]BWS VG'!N70</f>
        <v>7.2141719009698875</v>
      </c>
      <c r="O47" s="3">
        <f>'[1]BWS VG'!O70</f>
        <v>-0.46047505142271916</v>
      </c>
      <c r="P47" s="3">
        <f>'[1]BWS VG'!P70</f>
        <v>0.30375054391844003</v>
      </c>
      <c r="Q47" s="3">
        <f>'[1]BWS VG'!Q70</f>
        <v>-1.3285626898894947</v>
      </c>
      <c r="R47" s="3">
        <f>'[1]BWS VG'!R70</f>
        <v>-1.3772096000747638</v>
      </c>
      <c r="S47" s="3">
        <f>'[1]BWS VG'!S70</f>
        <v>1.1469860803290999</v>
      </c>
      <c r="T47" s="3">
        <f>'[1]BWS VG'!T70</f>
        <v>7.184215831223085</v>
      </c>
      <c r="U47" s="3">
        <f>'[1]BWS VG'!U70</f>
        <v>-1.6814916852825377</v>
      </c>
      <c r="V47" s="3">
        <f>'[1]BWS VG'!V70</f>
        <v>1.9978005865102517</v>
      </c>
      <c r="X47" s="18" t="str">
        <f t="shared" si="50"/>
        <v>SH</v>
      </c>
      <c r="Y47" s="3">
        <f t="shared" si="51"/>
        <v>-1.6814916852825377</v>
      </c>
      <c r="Z47" s="18" t="str">
        <f t="shared" si="52"/>
        <v>HB</v>
      </c>
      <c r="AA47" s="3">
        <f t="shared" si="53"/>
        <v>7.2141719009698875</v>
      </c>
    </row>
    <row r="48" spans="1:27" x14ac:dyDescent="0.35">
      <c r="A48">
        <f>'[1]BWS VG'!A71</f>
        <v>2023</v>
      </c>
      <c r="B48" s="3">
        <f>'[1]BWS VG'!B71</f>
        <v>-5.0294378078575903</v>
      </c>
      <c r="C48" s="3">
        <f>'[1]BWS VG'!C71</f>
        <v>-2.2111022491506844</v>
      </c>
      <c r="D48" s="3">
        <f>'[1]BWS VG'!D71</f>
        <v>1.2080892718561813</v>
      </c>
      <c r="E48" s="3">
        <f>'[1]BWS VG'!E71</f>
        <v>-11.107731235867888</v>
      </c>
      <c r="F48" s="3">
        <f>'[1]BWS VG'!F71</f>
        <v>-4.4446151081650669</v>
      </c>
      <c r="G48" s="3">
        <f>'[1]BWS VG'!G71</f>
        <v>1.625740579339336</v>
      </c>
      <c r="H48" s="14">
        <f>'[1]BWS VG'!H71</f>
        <v>-2.974689279235335</v>
      </c>
      <c r="I48" s="3">
        <f>'[1]BWS VG'!I71</f>
        <v>-3.6603141625616047</v>
      </c>
      <c r="J48" s="3">
        <f>'[1]BWS VG'!J71</f>
        <v>-1.3730954073397044</v>
      </c>
      <c r="K48" s="3">
        <f>'[1]BWS VG'!K71</f>
        <v>-1.4209072775887961</v>
      </c>
      <c r="L48" s="3">
        <f>'[1]BWS VG'!L71</f>
        <v>1.373047144203781</v>
      </c>
      <c r="M48" s="3">
        <f>'[1]BWS VG'!M71</f>
        <v>1.8038310420546537</v>
      </c>
      <c r="N48" s="3">
        <f>'[1]BWS VG'!N71</f>
        <v>1.9673328810728918</v>
      </c>
      <c r="O48" s="3">
        <f>'[1]BWS VG'!O71</f>
        <v>-3.4939601087719154</v>
      </c>
      <c r="P48" s="3">
        <f>'[1]BWS VG'!P71</f>
        <v>-3.9279688933557253</v>
      </c>
      <c r="Q48" s="3">
        <f>'[1]BWS VG'!Q71</f>
        <v>-1.3656212377268417</v>
      </c>
      <c r="R48" s="3">
        <f>'[1]BWS VG'!R71</f>
        <v>-4.9769464508750758</v>
      </c>
      <c r="S48" s="3">
        <f>'[1]BWS VG'!S71</f>
        <v>-10.762121454083243</v>
      </c>
      <c r="T48" s="3">
        <f>'[1]BWS VG'!T71</f>
        <v>-3.7287474392028059</v>
      </c>
      <c r="U48" s="3">
        <f>'[1]BWS VG'!U71</f>
        <v>-3.2547900873427409</v>
      </c>
      <c r="V48" s="3">
        <f>'[1]BWS VG'!V71</f>
        <v>-1.5902964959568777</v>
      </c>
      <c r="X48" s="18" t="str">
        <f t="shared" si="50"/>
        <v>RP</v>
      </c>
      <c r="Y48" s="3">
        <f t="shared" si="51"/>
        <v>-10.762121454083243</v>
      </c>
      <c r="Z48" s="18" t="str">
        <f t="shared" si="52"/>
        <v>HB</v>
      </c>
      <c r="AA48" s="3">
        <f t="shared" si="53"/>
        <v>1.9673328810728918</v>
      </c>
    </row>
    <row r="49" spans="1:27" x14ac:dyDescent="0.35">
      <c r="A49">
        <f>A39</f>
        <v>2024</v>
      </c>
      <c r="B49" s="3">
        <f>'[1]BWS VG'!B72</f>
        <v>1.3619504484681215</v>
      </c>
      <c r="C49" s="3">
        <f>'[1]BWS VG'!C72</f>
        <v>-1.235204574846577</v>
      </c>
      <c r="D49" s="3">
        <f>'[1]BWS VG'!D72</f>
        <v>-4.551052486824716</v>
      </c>
      <c r="E49" s="3">
        <f>'[1]BWS VG'!E72</f>
        <v>-5.6645418898797431</v>
      </c>
      <c r="F49" s="3">
        <f>'[1]BWS VG'!F72</f>
        <v>-6.5134349337848221</v>
      </c>
      <c r="G49" s="3">
        <f>'[1]BWS VG'!G72</f>
        <v>4.0267660774788538</v>
      </c>
      <c r="H49" s="14">
        <f>'[1]BWS VG'!H72</f>
        <v>-2.8737612839321969</v>
      </c>
      <c r="I49" s="3">
        <f>'[1]BWS VG'!I72</f>
        <v>-3.9634718745981132</v>
      </c>
      <c r="J49" s="3">
        <f>'[1]BWS VG'!J72</f>
        <v>-4.3089791469034111</v>
      </c>
      <c r="K49" s="3">
        <f>'[1]BWS VG'!K72</f>
        <v>-4.4475793399316785</v>
      </c>
      <c r="L49" s="3">
        <f>'[1]BWS VG'!L72</f>
        <v>-5.6027360482122788</v>
      </c>
      <c r="M49" s="3">
        <f>'[1]BWS VG'!M72</f>
        <v>-6.2829151827851035</v>
      </c>
      <c r="N49" s="3">
        <f>'[1]BWS VG'!N72</f>
        <v>-1.5216627797420728</v>
      </c>
      <c r="O49" s="3">
        <f>'[1]BWS VG'!O72</f>
        <v>13.165428313077186</v>
      </c>
      <c r="P49" s="3">
        <f>'[1]BWS VG'!P72</f>
        <v>-5.9843870160844261</v>
      </c>
      <c r="Q49" s="3">
        <f>'[1]BWS VG'!Q72</f>
        <v>2.4980895128219771</v>
      </c>
      <c r="R49" s="3">
        <f>'[1]BWS VG'!R72</f>
        <v>-4.855298165702095</v>
      </c>
      <c r="S49" s="3">
        <f>'[1]BWS VG'!S72</f>
        <v>-5.0770613912907976</v>
      </c>
      <c r="T49" s="3">
        <f>'[1]BWS VG'!T72</f>
        <v>-17.301036539687544</v>
      </c>
      <c r="U49" s="3">
        <f>'[1]BWS VG'!U72</f>
        <v>-2.7348984170053399</v>
      </c>
      <c r="V49" s="3">
        <f>'[1]BWS VG'!V72</f>
        <v>-4.2819318908061632</v>
      </c>
      <c r="X49" s="18" t="str">
        <f t="shared" si="50"/>
        <v>SL</v>
      </c>
      <c r="Y49" s="3">
        <f t="shared" si="51"/>
        <v>-17.301036539687544</v>
      </c>
      <c r="Z49" s="18" t="str">
        <f t="shared" si="52"/>
        <v>HH</v>
      </c>
      <c r="AA49" s="3">
        <f t="shared" si="53"/>
        <v>13.165428313077186</v>
      </c>
    </row>
    <row r="50" spans="1:27" x14ac:dyDescent="0.35">
      <c r="A50">
        <f>A49+1</f>
        <v>2025</v>
      </c>
      <c r="B50" s="3">
        <f>'[1]BWS VG'!B73</f>
        <v>-5.7668968290730049</v>
      </c>
      <c r="C50" s="3">
        <f>'[1]BWS VG'!C73</f>
        <v>7.0375740990006506</v>
      </c>
      <c r="D50" s="3">
        <f>'[1]BWS VG'!D73</f>
        <v>-1.2879552313564204</v>
      </c>
      <c r="E50" s="3">
        <f>'[1]BWS VG'!E73</f>
        <v>-1.7751674237960913</v>
      </c>
      <c r="F50" s="3">
        <f>'[1]BWS VG'!F73</f>
        <v>0.33660521767589557</v>
      </c>
      <c r="G50" s="3">
        <f>'[1]BWS VG'!G73</f>
        <v>0.91127521852843074</v>
      </c>
      <c r="H50" s="14">
        <f>'[1]BWS VG'!H73</f>
        <v>-0.79941757870012964</v>
      </c>
      <c r="I50" s="3">
        <f>'[1]BWS VG'!I73</f>
        <v>-1.0943671934322765</v>
      </c>
      <c r="J50" s="3">
        <f>'[1]BWS VG'!J73</f>
        <v>-0.97804222519636141</v>
      </c>
      <c r="K50" s="3">
        <f>'[1]BWS VG'!K73</f>
        <v>-1.0123990182742517</v>
      </c>
      <c r="L50" s="3">
        <f>'[1]BWS VG'!L73</f>
        <v>-2.6277318369758405</v>
      </c>
      <c r="M50" s="3">
        <f>'[1]BWS VG'!M73</f>
        <v>-0.35469173353992289</v>
      </c>
      <c r="N50" s="3">
        <f>'[1]BWS VG'!N73</f>
        <v>5.4068994317248951</v>
      </c>
      <c r="O50" s="3">
        <f>'[1]BWS VG'!O73</f>
        <v>3.5471573124196425</v>
      </c>
      <c r="P50" s="3">
        <f>'[1]BWS VG'!P73</f>
        <v>0.15485818672476626</v>
      </c>
      <c r="Q50" s="3">
        <f>'[1]BWS VG'!Q73</f>
        <v>3.4519466002791432E-3</v>
      </c>
      <c r="R50" s="3">
        <f>'[1]BWS VG'!R73</f>
        <v>-1.5735995849952076</v>
      </c>
      <c r="S50" s="3">
        <f>'[1]BWS VG'!S73</f>
        <v>-1.4327281641787835</v>
      </c>
      <c r="T50" s="3">
        <f>'[1]BWS VG'!T73</f>
        <v>-6.4779170584319701</v>
      </c>
      <c r="U50" s="3">
        <f>'[1]BWS VG'!U73</f>
        <v>1.8444795586980263</v>
      </c>
      <c r="V50" s="3">
        <f>'[1]BWS VG'!V73</f>
        <v>-0.9824494467760303</v>
      </c>
      <c r="X50" s="18" t="str">
        <f t="shared" ref="X50" si="54">HLOOKUP(Y50,$L50:$U169,ROW(L$122)-ROW(X50)+1,0)</f>
        <v>SL</v>
      </c>
      <c r="Y50" s="3">
        <f t="shared" si="51"/>
        <v>-6.4779170584319701</v>
      </c>
      <c r="Z50" s="18" t="str">
        <f t="shared" ref="Z50" si="55">HLOOKUP(AA50,$L50:$U169,ROW(N$122)-ROW(Z50)+1,0)</f>
        <v>HB</v>
      </c>
      <c r="AA50" s="3">
        <f t="shared" si="53"/>
        <v>5.4068994317248951</v>
      </c>
    </row>
    <row r="51" spans="1:27" x14ac:dyDescent="0.35">
      <c r="A51" t="str">
        <f>A41</f>
        <v>ø 2019-2025</v>
      </c>
      <c r="B51" s="3">
        <f>('[1]BWS VG'!B37/'[1]BWS VG'!B31)^((1/6))*100-100</f>
        <v>-0.67390863286445324</v>
      </c>
      <c r="C51" s="3">
        <f>('[1]BWS VG'!C37/'[1]BWS VG'!C31)^((1/6))*100-100</f>
        <v>0.98038390301540801</v>
      </c>
      <c r="D51" s="3">
        <f>('[1]BWS VG'!D37/'[1]BWS VG'!D31)^((1/6))*100-100</f>
        <v>-3.8171598748633073E-2</v>
      </c>
      <c r="E51" s="3">
        <f>('[1]BWS VG'!E37/'[1]BWS VG'!E31)^((1/6))*100-100</f>
        <v>-3.3734106549164693</v>
      </c>
      <c r="F51" s="3">
        <f>('[1]BWS VG'!F37/'[1]BWS VG'!F31)^((1/6))*100-100</f>
        <v>-0.81407118254529109</v>
      </c>
      <c r="G51" s="3">
        <f>('[1]BWS VG'!G37/'[1]BWS VG'!G31)^((1/6))*100-100</f>
        <v>0.86781800088753869</v>
      </c>
      <c r="H51" s="14">
        <f>('[1]BWS VG'!H37/'[1]BWS VG'!H31)^((1/6))*100-100</f>
        <v>-0.60215880327861271</v>
      </c>
      <c r="I51" s="3">
        <f>('[1]BWS VG'!I37/'[1]BWS VG'!I31)^((1/6))*100-100</f>
        <v>-0.83549677789761745</v>
      </c>
      <c r="J51" s="3">
        <f>('[1]BWS VG'!J37/'[1]BWS VG'!J31)^((1/6))*100-100</f>
        <v>-0.80896217514859359</v>
      </c>
      <c r="K51" s="3">
        <f>('[1]BWS VG'!K37/'[1]BWS VG'!K31)^((1/6))*100-100</f>
        <v>-0.83775195445767281</v>
      </c>
      <c r="L51" s="3">
        <f>('[1]BWS VG'!L37/'[1]BWS VG'!L31)^((1/6))*100-100</f>
        <v>0.364422633736595</v>
      </c>
      <c r="M51" s="3">
        <f>('[1]BWS VG'!M37/'[1]BWS VG'!M31)^((1/6))*100-100</f>
        <v>-0.49601221037217158</v>
      </c>
      <c r="N51" s="3">
        <f>('[1]BWS VG'!N37/'[1]BWS VG'!N31)^((1/6))*100-100</f>
        <v>3.8102679793697689</v>
      </c>
      <c r="O51" s="3">
        <f>('[1]BWS VG'!O37/'[1]BWS VG'!O31)^((1/6))*100-100</f>
        <v>-0.63097267964609216</v>
      </c>
      <c r="P51" s="3">
        <f>('[1]BWS VG'!P37/'[1]BWS VG'!P31)^((1/6))*100-100</f>
        <v>-1.284021316226287</v>
      </c>
      <c r="Q51" s="3">
        <f>('[1]BWS VG'!Q37/'[1]BWS VG'!Q31)^((1/6))*100-100</f>
        <v>-1.2174812290121224</v>
      </c>
      <c r="R51" s="3">
        <f>('[1]BWS VG'!R37/'[1]BWS VG'!R31)^((1/6))*100-100</f>
        <v>-2.3007639434717646</v>
      </c>
      <c r="S51" s="3">
        <f>('[1]BWS VG'!S37/'[1]BWS VG'!S31)^((1/6))*100-100</f>
        <v>-1.5578108812853344</v>
      </c>
      <c r="T51" s="3">
        <f>('[1]BWS VG'!T37/'[1]BWS VG'!T31)^((1/6))*100-100</f>
        <v>-4.3316348007511607</v>
      </c>
      <c r="U51" s="3">
        <f>('[1]BWS VG'!U37/'[1]BWS VG'!U31)^((1/6))*100-100</f>
        <v>-0.98940687041235265</v>
      </c>
      <c r="V51" s="3">
        <f>('[1]BWS VG'!V37/'[1]BWS VG'!V31)^((1/6))*100-100</f>
        <v>-0.81131287930948304</v>
      </c>
      <c r="X51" s="18" t="str">
        <f>HLOOKUP(Y51,$L51:$U161,ROW(L$122)-ROW(X51)+1,0)</f>
        <v>SL</v>
      </c>
      <c r="Y51" s="3">
        <f t="shared" ref="Y51" si="56">MIN(L51:U51)</f>
        <v>-4.3316348007511607</v>
      </c>
      <c r="Z51" s="18" t="str">
        <f>HLOOKUP(AA51,$L51:$U161,ROW(N$122)-ROW(Z51)+1,0)</f>
        <v>HB</v>
      </c>
      <c r="AA51" s="3">
        <f t="shared" ref="AA51" si="57">MAX(L51:U51)</f>
        <v>3.8102679793697689</v>
      </c>
    </row>
    <row r="52" spans="1:27" x14ac:dyDescent="0.35">
      <c r="X52" s="11"/>
      <c r="Y52" s="3"/>
      <c r="Z52" s="11"/>
      <c r="AA52" s="3"/>
    </row>
    <row r="53" spans="1:27" x14ac:dyDescent="0.35">
      <c r="A53" s="4" t="s">
        <v>317</v>
      </c>
      <c r="X53" s="11"/>
      <c r="Y53" s="3"/>
      <c r="Z53" s="11"/>
      <c r="AA53" s="3"/>
    </row>
    <row r="54" spans="1:27" x14ac:dyDescent="0.35">
      <c r="A54">
        <f>'[1]BWS je ET-Stunde VG'!A133</f>
        <v>2019</v>
      </c>
      <c r="B54" s="3">
        <f>'[1]BWS je ET-Stunde VG'!B133</f>
        <v>-1.0598058968683546</v>
      </c>
      <c r="C54" s="3">
        <f>'[1]BWS je ET-Stunde VG'!C133</f>
        <v>6.7843457224977328</v>
      </c>
      <c r="D54" s="3">
        <f>'[1]BWS je ET-Stunde VG'!D133</f>
        <v>-1.0610858489243924E-2</v>
      </c>
      <c r="E54" s="3">
        <f>'[1]BWS je ET-Stunde VG'!E133</f>
        <v>4.4905075852141891</v>
      </c>
      <c r="F54" s="3">
        <f>'[1]BWS je ET-Stunde VG'!F133</f>
        <v>-1.9192452792630945</v>
      </c>
      <c r="G54" s="3">
        <f>'[1]BWS je ET-Stunde VG'!G133</f>
        <v>1.1183072755899701</v>
      </c>
      <c r="H54" s="14">
        <f>'[1]BWS je ET-Stunde VG'!H133</f>
        <v>0.70887425485035749</v>
      </c>
      <c r="I54" s="3">
        <f>'[1]BWS je ET-Stunde VG'!I133</f>
        <v>0.69717875777442373</v>
      </c>
      <c r="J54" s="3">
        <f>'[1]BWS je ET-Stunde VG'!J133</f>
        <v>-1.22529877450485</v>
      </c>
      <c r="K54" s="3">
        <f>'[1]BWS je ET-Stunde VG'!K133</f>
        <v>-1.2662066081886252</v>
      </c>
      <c r="L54" s="3">
        <f>'[1]BWS je ET-Stunde VG'!L133</f>
        <v>-4.2346155278498543</v>
      </c>
      <c r="M54" s="3">
        <f>'[1]BWS je ET-Stunde VG'!M133</f>
        <v>1.7440189789932532</v>
      </c>
      <c r="N54" s="3">
        <f>'[1]BWS je ET-Stunde VG'!N133</f>
        <v>-7.3185024685392506</v>
      </c>
      <c r="O54" s="3">
        <f>'[1]BWS je ET-Stunde VG'!O133</f>
        <v>3.3741552793157439</v>
      </c>
      <c r="P54" s="3">
        <f>'[1]BWS je ET-Stunde VG'!P133</f>
        <v>0.66886650023188565</v>
      </c>
      <c r="Q54" s="3">
        <f>'[1]BWS je ET-Stunde VG'!Q133</f>
        <v>-4.2208132984839608E-2</v>
      </c>
      <c r="R54" s="3">
        <f>'[1]BWS je ET-Stunde VG'!R133</f>
        <v>-2.4934011068415884</v>
      </c>
      <c r="S54" s="3">
        <f>'[1]BWS je ET-Stunde VG'!S133</f>
        <v>-1.6741828396268659</v>
      </c>
      <c r="T54" s="3">
        <f>'[1]BWS je ET-Stunde VG'!T133</f>
        <v>-7.8752996660269332</v>
      </c>
      <c r="U54" s="3">
        <f>'[1]BWS je ET-Stunde VG'!U133</f>
        <v>1.6143692614230645</v>
      </c>
      <c r="V54" s="3">
        <f>'[1]BWS je ET-Stunde VG'!V133</f>
        <v>-1.0280283192706889</v>
      </c>
      <c r="X54" s="18" t="str">
        <f t="shared" ref="X54:X59" si="58">HLOOKUP(Y54,$L54:$U163,ROW(L$122)-ROW(X54)+1,0)</f>
        <v>SL</v>
      </c>
      <c r="Y54" s="3">
        <f t="shared" ref="Y54:Y60" si="59">MIN(L54:U54)</f>
        <v>-7.8752996660269332</v>
      </c>
      <c r="Z54" s="18" t="str">
        <f t="shared" ref="Z54:Z59" si="60">HLOOKUP(AA54,$L54:$U163,ROW(N$122)-ROW(Z54)+1,0)</f>
        <v>HH</v>
      </c>
      <c r="AA54" s="3">
        <f t="shared" ref="AA54:AA60" si="61">MAX(L54:U54)</f>
        <v>3.3741552793157439</v>
      </c>
    </row>
    <row r="55" spans="1:27" x14ac:dyDescent="0.35">
      <c r="A55">
        <f>'[1]BWS je ET-Stunde VG'!A134</f>
        <v>2020</v>
      </c>
      <c r="B55" s="3">
        <f>'[1]BWS je ET-Stunde VG'!B134</f>
        <v>-4.5399588571720386</v>
      </c>
      <c r="C55" s="3">
        <f>'[1]BWS je ET-Stunde VG'!C134</f>
        <v>-4.1326562074640378</v>
      </c>
      <c r="D55" s="3">
        <f>'[1]BWS je ET-Stunde VG'!D134</f>
        <v>0.20755469872804611</v>
      </c>
      <c r="E55" s="3">
        <f>'[1]BWS je ET-Stunde VG'!E134</f>
        <v>-2.6955612844387815</v>
      </c>
      <c r="F55" s="3">
        <f>'[1]BWS je ET-Stunde VG'!F134</f>
        <v>1.2242819219349741</v>
      </c>
      <c r="G55" s="3">
        <f>'[1]BWS je ET-Stunde VG'!G134</f>
        <v>-3.5122875743978597</v>
      </c>
      <c r="H55" s="14">
        <f>'[1]BWS je ET-Stunde VG'!H134</f>
        <v>-1.4357876351433418</v>
      </c>
      <c r="I55" s="3">
        <f>'[1]BWS je ET-Stunde VG'!I134</f>
        <v>-1.129067476015706</v>
      </c>
      <c r="J55" s="3">
        <f>'[1]BWS je ET-Stunde VG'!J134</f>
        <v>-2.0819333590952169</v>
      </c>
      <c r="K55" s="3">
        <f>'[1]BWS je ET-Stunde VG'!K134</f>
        <v>-2.0563664153945211</v>
      </c>
      <c r="L55" s="3">
        <f>'[1]BWS je ET-Stunde VG'!L134</f>
        <v>0.41457486125769094</v>
      </c>
      <c r="M55" s="3">
        <f>'[1]BWS je ET-Stunde VG'!M134</f>
        <v>-1.5517979975554681</v>
      </c>
      <c r="N55" s="3">
        <f>'[1]BWS je ET-Stunde VG'!N134</f>
        <v>-3.4070371931501597</v>
      </c>
      <c r="O55" s="3">
        <f>'[1]BWS je ET-Stunde VG'!O134</f>
        <v>-17.740093007573819</v>
      </c>
      <c r="P55" s="3">
        <f>'[1]BWS je ET-Stunde VG'!P134</f>
        <v>-0.79312982082272754</v>
      </c>
      <c r="Q55" s="3">
        <f>'[1]BWS je ET-Stunde VG'!Q134</f>
        <v>-5.3907828449049333</v>
      </c>
      <c r="R55" s="3">
        <f>'[1]BWS je ET-Stunde VG'!R134</f>
        <v>-2.5685674068691497</v>
      </c>
      <c r="S55" s="3">
        <f>'[1]BWS je ET-Stunde VG'!S134</f>
        <v>-2.4876829644975516</v>
      </c>
      <c r="T55" s="3">
        <f>'[1]BWS je ET-Stunde VG'!T134</f>
        <v>-1.7811230262120006</v>
      </c>
      <c r="U55" s="3">
        <f>'[1]BWS je ET-Stunde VG'!U134</f>
        <v>3.1054609012798977</v>
      </c>
      <c r="V55" s="3">
        <f>'[1]BWS je ET-Stunde VG'!V134</f>
        <v>-2.0088192062714398</v>
      </c>
      <c r="X55" s="18" t="str">
        <f t="shared" si="58"/>
        <v>HH</v>
      </c>
      <c r="Y55" s="3">
        <f t="shared" si="59"/>
        <v>-17.740093007573819</v>
      </c>
      <c r="Z55" s="18" t="str">
        <f t="shared" si="60"/>
        <v>SH</v>
      </c>
      <c r="AA55" s="3">
        <f t="shared" si="61"/>
        <v>3.1054609012798977</v>
      </c>
    </row>
    <row r="56" spans="1:27" x14ac:dyDescent="0.35">
      <c r="A56">
        <f>'[1]BWS je ET-Stunde VG'!A135</f>
        <v>2021</v>
      </c>
      <c r="B56" s="3">
        <f>'[1]BWS je ET-Stunde VG'!B135</f>
        <v>6.9026134884213093</v>
      </c>
      <c r="C56" s="3">
        <f>'[1]BWS je ET-Stunde VG'!C135</f>
        <v>11.194911309197565</v>
      </c>
      <c r="D56" s="3">
        <f>'[1]BWS je ET-Stunde VG'!D135</f>
        <v>4.7920293381740464</v>
      </c>
      <c r="E56" s="3">
        <f>'[1]BWS je ET-Stunde VG'!E135</f>
        <v>4.4080754444662915</v>
      </c>
      <c r="F56" s="3">
        <f>'[1]BWS je ET-Stunde VG'!F135</f>
        <v>8.4358534068111055</v>
      </c>
      <c r="G56" s="3">
        <f>'[1]BWS je ET-Stunde VG'!G135</f>
        <v>3.7194840410795109</v>
      </c>
      <c r="H56" s="14">
        <f>'[1]BWS je ET-Stunde VG'!H135</f>
        <v>5.8873469545573727</v>
      </c>
      <c r="I56" s="3">
        <f>'[1]BWS je ET-Stunde VG'!I135</f>
        <v>6.3191032618598229</v>
      </c>
      <c r="J56" s="3">
        <f>'[1]BWS je ET-Stunde VG'!J135</f>
        <v>7.4599138973216412</v>
      </c>
      <c r="K56" s="3">
        <f>'[1]BWS je ET-Stunde VG'!K135</f>
        <v>7.5214782210920106</v>
      </c>
      <c r="L56" s="3">
        <f>'[1]BWS je ET-Stunde VG'!L135</f>
        <v>10.45145853165856</v>
      </c>
      <c r="M56" s="3">
        <f>'[1]BWS je ET-Stunde VG'!M135</f>
        <v>5.9436668879908154</v>
      </c>
      <c r="N56" s="3">
        <f>'[1]BWS je ET-Stunde VG'!N135</f>
        <v>27.517266296748645</v>
      </c>
      <c r="O56" s="3">
        <f>'[1]BWS je ET-Stunde VG'!O135</f>
        <v>9.0474510660925489</v>
      </c>
      <c r="P56" s="3">
        <f>'[1]BWS je ET-Stunde VG'!P135</f>
        <v>8.5683915751364452</v>
      </c>
      <c r="Q56" s="3">
        <f>'[1]BWS je ET-Stunde VG'!Q135</f>
        <v>0.97991723493868221</v>
      </c>
      <c r="R56" s="3">
        <f>'[1]BWS je ET-Stunde VG'!R135</f>
        <v>6.7404321643457621</v>
      </c>
      <c r="S56" s="3">
        <f>'[1]BWS je ET-Stunde VG'!S135</f>
        <v>15.071801600367579</v>
      </c>
      <c r="T56" s="3">
        <f>'[1]BWS je ET-Stunde VG'!T135</f>
        <v>9.5710860771876014</v>
      </c>
      <c r="U56" s="3">
        <f>'[1]BWS je ET-Stunde VG'!U135</f>
        <v>-0.97390591104021951</v>
      </c>
      <c r="V56" s="3">
        <f>'[1]BWS je ET-Stunde VG'!V135</f>
        <v>7.3499999999999943</v>
      </c>
      <c r="X56" s="18" t="str">
        <f t="shared" si="58"/>
        <v>SH</v>
      </c>
      <c r="Y56" s="3">
        <f t="shared" si="59"/>
        <v>-0.97390591104021951</v>
      </c>
      <c r="Z56" s="18" t="str">
        <f t="shared" si="60"/>
        <v>HB</v>
      </c>
      <c r="AA56" s="3">
        <f t="shared" si="61"/>
        <v>27.517266296748645</v>
      </c>
    </row>
    <row r="57" spans="1:27" x14ac:dyDescent="0.35">
      <c r="A57">
        <f>'[1]BWS je ET-Stunde VG'!A136</f>
        <v>2022</v>
      </c>
      <c r="B57" s="3">
        <f>'[1]BWS je ET-Stunde VG'!B136</f>
        <v>5.9757233077260281</v>
      </c>
      <c r="C57" s="3">
        <f>'[1]BWS je ET-Stunde VG'!C136</f>
        <v>4.235808799144209</v>
      </c>
      <c r="D57" s="3">
        <f>'[1]BWS je ET-Stunde VG'!D136</f>
        <v>6.8450966003178451</v>
      </c>
      <c r="E57" s="3">
        <f>'[1]BWS je ET-Stunde VG'!E136</f>
        <v>3.9860284031070279</v>
      </c>
      <c r="F57" s="3">
        <f>'[1]BWS je ET-Stunde VG'!F136</f>
        <v>4.2468559055160284</v>
      </c>
      <c r="G57" s="3">
        <f>'[1]BWS je ET-Stunde VG'!G136</f>
        <v>6.2484396685656804</v>
      </c>
      <c r="H57" s="14">
        <f>'[1]BWS je ET-Stunde VG'!H136</f>
        <v>5.5368388455269155</v>
      </c>
      <c r="I57" s="3">
        <f>'[1]BWS je ET-Stunde VG'!I136</f>
        <v>5.4358732900622329</v>
      </c>
      <c r="J57" s="3">
        <f>'[1]BWS je ET-Stunde VG'!J136</f>
        <v>2.4828807008968852</v>
      </c>
      <c r="K57" s="3">
        <f>'[1]BWS je ET-Stunde VG'!K136</f>
        <v>2.4211083611874784</v>
      </c>
      <c r="L57" s="3">
        <f>'[1]BWS je ET-Stunde VG'!L136</f>
        <v>5.0684351714768354</v>
      </c>
      <c r="M57" s="3">
        <f>'[1]BWS je ET-Stunde VG'!M136</f>
        <v>4.0283155587304691</v>
      </c>
      <c r="N57" s="3">
        <f>'[1]BWS je ET-Stunde VG'!N136</f>
        <v>5.7292736168961653</v>
      </c>
      <c r="O57" s="3">
        <f>'[1]BWS je ET-Stunde VG'!O136</f>
        <v>1.5860859000571992</v>
      </c>
      <c r="P57" s="3">
        <f>'[1]BWS je ET-Stunde VG'!P136</f>
        <v>1.1796741967001054</v>
      </c>
      <c r="Q57" s="3">
        <f>'[1]BWS je ET-Stunde VG'!Q136</f>
        <v>0.31254250550216511</v>
      </c>
      <c r="R57" s="3">
        <f>'[1]BWS je ET-Stunde VG'!R136</f>
        <v>-1.0479454159330572</v>
      </c>
      <c r="S57" s="3">
        <f>'[1]BWS je ET-Stunde VG'!S136</f>
        <v>1.011833044761417</v>
      </c>
      <c r="T57" s="3">
        <f>'[1]BWS je ET-Stunde VG'!T136</f>
        <v>7.2037364047543804</v>
      </c>
      <c r="U57" s="3">
        <f>'[1]BWS je ET-Stunde VG'!U136</f>
        <v>-0.14566714644949741</v>
      </c>
      <c r="V57" s="3">
        <f>'[1]BWS je ET-Stunde VG'!V136</f>
        <v>2.803912435957173</v>
      </c>
      <c r="X57" s="18" t="str">
        <f t="shared" si="58"/>
        <v>NW</v>
      </c>
      <c r="Y57" s="3">
        <f t="shared" si="59"/>
        <v>-1.0479454159330572</v>
      </c>
      <c r="Z57" s="18" t="str">
        <f t="shared" si="60"/>
        <v>SL</v>
      </c>
      <c r="AA57" s="3">
        <f t="shared" si="61"/>
        <v>7.2037364047543804</v>
      </c>
    </row>
    <row r="58" spans="1:27" x14ac:dyDescent="0.35">
      <c r="A58">
        <f>'[1]BWS je ET-Stunde VG'!A137</f>
        <v>2023</v>
      </c>
      <c r="B58" s="3">
        <f>'[1]BWS je ET-Stunde VG'!B137</f>
        <v>-6.6433089290201224</v>
      </c>
      <c r="C58" s="3">
        <f>'[1]BWS je ET-Stunde VG'!C137</f>
        <v>6.1549866802977249E-2</v>
      </c>
      <c r="D58" s="3">
        <f>'[1]BWS je ET-Stunde VG'!D137</f>
        <v>1.8489795547101693</v>
      </c>
      <c r="E58" s="3">
        <f>'[1]BWS je ET-Stunde VG'!E137</f>
        <v>-9.5191520188434282</v>
      </c>
      <c r="F58" s="3">
        <f>'[1]BWS je ET-Stunde VG'!F137</f>
        <v>-3.5742674306939506</v>
      </c>
      <c r="G58" s="3">
        <f>'[1]BWS je ET-Stunde VG'!G137</f>
        <v>2.2008377482503079</v>
      </c>
      <c r="H58" s="14">
        <f>'[1]BWS je ET-Stunde VG'!H137</f>
        <v>-2.3175071997711711</v>
      </c>
      <c r="I58" s="3">
        <f>'[1]BWS je ET-Stunde VG'!I137</f>
        <v>-2.9951212612473057</v>
      </c>
      <c r="J58" s="3">
        <f>'[1]BWS je ET-Stunde VG'!J137</f>
        <v>-0.89345762115866023</v>
      </c>
      <c r="K58" s="3">
        <f>'[1]BWS je ET-Stunde VG'!K137</f>
        <v>-0.94285427955597356</v>
      </c>
      <c r="L58" s="3">
        <f>'[1]BWS je ET-Stunde VG'!L137</f>
        <v>1.2146483458425905</v>
      </c>
      <c r="M58" s="3">
        <f>'[1]BWS je ET-Stunde VG'!M137</f>
        <v>1.4938070175797691</v>
      </c>
      <c r="N58" s="3">
        <f>'[1]BWS je ET-Stunde VG'!N137</f>
        <v>0.97290183957952081</v>
      </c>
      <c r="O58" s="3">
        <f>'[1]BWS je ET-Stunde VG'!O137</f>
        <v>-7.1072208964479699</v>
      </c>
      <c r="P58" s="3">
        <f>'[1]BWS je ET-Stunde VG'!P137</f>
        <v>-1.2912966189727086</v>
      </c>
      <c r="Q58" s="3">
        <f>'[1]BWS je ET-Stunde VG'!Q137</f>
        <v>-1.1523768728600885</v>
      </c>
      <c r="R58" s="3">
        <f>'[1]BWS je ET-Stunde VG'!R137</f>
        <v>-3.6068661200287551</v>
      </c>
      <c r="S58" s="3">
        <f>'[1]BWS je ET-Stunde VG'!S137</f>
        <v>-10.165632277511278</v>
      </c>
      <c r="T58" s="3">
        <f>'[1]BWS je ET-Stunde VG'!T137</f>
        <v>-1.3796094366348939</v>
      </c>
      <c r="U58" s="3">
        <f>'[1]BWS je ET-Stunde VG'!U137</f>
        <v>-1.9599134534304881</v>
      </c>
      <c r="V58" s="3">
        <f>'[1]BWS je ET-Stunde VG'!V137</f>
        <v>-1.0873504893077239</v>
      </c>
      <c r="X58" s="18" t="str">
        <f t="shared" si="58"/>
        <v>RP</v>
      </c>
      <c r="Y58" s="3">
        <f t="shared" si="59"/>
        <v>-10.165632277511278</v>
      </c>
      <c r="Z58" s="18" t="str">
        <f t="shared" si="60"/>
        <v>BY</v>
      </c>
      <c r="AA58" s="3">
        <f t="shared" si="61"/>
        <v>1.4938070175797691</v>
      </c>
    </row>
    <row r="59" spans="1:27" x14ac:dyDescent="0.35">
      <c r="A59">
        <f>A49</f>
        <v>2024</v>
      </c>
      <c r="B59" s="3">
        <f>'[1]BWS je ET-Stunde VG'!B138</f>
        <v>3.2850348632698285</v>
      </c>
      <c r="C59" s="3">
        <f>'[1]BWS je ET-Stunde VG'!C138</f>
        <v>0.96729457823603582</v>
      </c>
      <c r="D59" s="3">
        <f>'[1]BWS je ET-Stunde VG'!D138</f>
        <v>-2.1309890965530087</v>
      </c>
      <c r="E59" s="3">
        <f>'[1]BWS je ET-Stunde VG'!E138</f>
        <v>-3.0082281216624835</v>
      </c>
      <c r="F59" s="3">
        <f>'[1]BWS je ET-Stunde VG'!F138</f>
        <v>-4.039849919626775</v>
      </c>
      <c r="G59" s="3">
        <f>'[1]BWS je ET-Stunde VG'!G138</f>
        <v>3.8499938855769216</v>
      </c>
      <c r="H59" s="14">
        <f>'[1]BWS je ET-Stunde VG'!H138</f>
        <v>-0.73583378173192671</v>
      </c>
      <c r="I59" s="3">
        <f>'[1]BWS je ET-Stunde VG'!I138</f>
        <v>-1.5739592172249246</v>
      </c>
      <c r="J59" s="3">
        <f>'[1]BWS je ET-Stunde VG'!J138</f>
        <v>-2.8173139694403631</v>
      </c>
      <c r="K59" s="3">
        <f>'[1]BWS je ET-Stunde VG'!K138</f>
        <v>-2.9290993419229352</v>
      </c>
      <c r="L59" s="3">
        <f>'[1]BWS je ET-Stunde VG'!L138</f>
        <v>-3.4557996046689681</v>
      </c>
      <c r="M59" s="3">
        <f>'[1]BWS je ET-Stunde VG'!M138</f>
        <v>-4.948058939229611</v>
      </c>
      <c r="N59" s="3">
        <f>'[1]BWS je ET-Stunde VG'!N138</f>
        <v>-0.79513236958283073</v>
      </c>
      <c r="O59" s="3">
        <f>'[1]BWS je ET-Stunde VG'!O138</f>
        <v>10.299940731149505</v>
      </c>
      <c r="P59" s="3">
        <f>'[1]BWS je ET-Stunde VG'!P138</f>
        <v>-4.3524096383898296</v>
      </c>
      <c r="Q59" s="3">
        <f>'[1]BWS je ET-Stunde VG'!Q138</f>
        <v>3.8140138914129551</v>
      </c>
      <c r="R59" s="3">
        <f>'[1]BWS je ET-Stunde VG'!R138</f>
        <v>-3.7051600333091699</v>
      </c>
      <c r="S59" s="3">
        <f>'[1]BWS je ET-Stunde VG'!S138</f>
        <v>-2.2832376006488033</v>
      </c>
      <c r="T59" s="3">
        <f>'[1]BWS je ET-Stunde VG'!T138</f>
        <v>-16.365486717991431</v>
      </c>
      <c r="U59" s="3">
        <f>'[1]BWS je ET-Stunde VG'!U138</f>
        <v>-1.0291192823109725</v>
      </c>
      <c r="V59" s="3">
        <f>'[1]BWS je ET-Stunde VG'!V138</f>
        <v>-2.684133382191277</v>
      </c>
      <c r="X59" s="18" t="str">
        <f t="shared" si="58"/>
        <v>SL</v>
      </c>
      <c r="Y59" s="3">
        <f t="shared" si="59"/>
        <v>-16.365486717991431</v>
      </c>
      <c r="Z59" s="18" t="str">
        <f t="shared" si="60"/>
        <v>HH</v>
      </c>
      <c r="AA59" s="3">
        <f t="shared" si="61"/>
        <v>10.299940731149505</v>
      </c>
    </row>
    <row r="60" spans="1:27" x14ac:dyDescent="0.35">
      <c r="A60">
        <f>A59+1</f>
        <v>2025</v>
      </c>
      <c r="B60" s="3">
        <f>'[1]BWS je ET-Stunde VG'!B139</f>
        <v>-1.8963313808021383</v>
      </c>
      <c r="C60" s="3">
        <f>'[1]BWS je ET-Stunde VG'!C139</f>
        <v>8.7619499329268962</v>
      </c>
      <c r="D60" s="3">
        <f>'[1]BWS je ET-Stunde VG'!D139</f>
        <v>1.6500843730431285</v>
      </c>
      <c r="E60" s="3">
        <f>'[1]BWS je ET-Stunde VG'!E139</f>
        <v>2.1696919964330164</v>
      </c>
      <c r="F60" s="3">
        <f>'[1]BWS je ET-Stunde VG'!F139</f>
        <v>3.5319521497856528</v>
      </c>
      <c r="G60" s="3">
        <f>'[1]BWS je ET-Stunde VG'!G139</f>
        <v>1.8563795242967842</v>
      </c>
      <c r="H60" s="14">
        <f>'[1]BWS je ET-Stunde VG'!H139</f>
        <v>2.1683448719371086</v>
      </c>
      <c r="I60" s="3">
        <f>'[1]BWS je ET-Stunde VG'!I139</f>
        <v>2.1161805671733305</v>
      </c>
      <c r="J60" s="3">
        <f>'[1]BWS je ET-Stunde VG'!J139</f>
        <v>1.2665850074209999</v>
      </c>
      <c r="K60" s="3">
        <f>'[1]BWS je ET-Stunde VG'!K139</f>
        <v>1.254856363660565</v>
      </c>
      <c r="L60" s="3">
        <f>'[1]BWS je ET-Stunde VG'!L139</f>
        <v>-0.11056915981791349</v>
      </c>
      <c r="M60" s="3">
        <f>'[1]BWS je ET-Stunde VG'!M139</f>
        <v>1.8117151621073475</v>
      </c>
      <c r="N60" s="3">
        <f>'[1]BWS je ET-Stunde VG'!N139</f>
        <v>7.4653426177648186</v>
      </c>
      <c r="O60" s="3">
        <f>'[1]BWS je ET-Stunde VG'!O139</f>
        <v>2.3961615348080443</v>
      </c>
      <c r="P60" s="3">
        <f>'[1]BWS je ET-Stunde VG'!P139</f>
        <v>3.4526524503777409</v>
      </c>
      <c r="Q60" s="3">
        <f>'[1]BWS je ET-Stunde VG'!Q139</f>
        <v>2.5351204977186512</v>
      </c>
      <c r="R60" s="3">
        <f>'[1]BWS je ET-Stunde VG'!R139</f>
        <v>0.34570302455445301</v>
      </c>
      <c r="S60" s="3">
        <f>'[1]BWS je ET-Stunde VG'!S139</f>
        <v>0.89379696834379274</v>
      </c>
      <c r="T60" s="3">
        <f>'[1]BWS je ET-Stunde VG'!T139</f>
        <v>-1.4489483615135583</v>
      </c>
      <c r="U60" s="3">
        <f>'[1]BWS je ET-Stunde VG'!U139</f>
        <v>2.6249020018291844</v>
      </c>
      <c r="V60" s="3">
        <f>'[1]BWS je ET-Stunde VG'!V139</f>
        <v>1.3837898898616317</v>
      </c>
      <c r="X60" s="18" t="str">
        <f t="shared" ref="X60" si="62">HLOOKUP(Y60,$L60:$U179,ROW(L$122)-ROW(X60)+1,0)</f>
        <v>SL</v>
      </c>
      <c r="Y60" s="3">
        <f t="shared" si="59"/>
        <v>-1.4489483615135583</v>
      </c>
      <c r="Z60" s="18" t="str">
        <f t="shared" ref="Z60" si="63">HLOOKUP(AA60,$L60:$U179,ROW(N$122)-ROW(Z60)+1,0)</f>
        <v>HB</v>
      </c>
      <c r="AA60" s="3">
        <f t="shared" si="61"/>
        <v>7.4653426177648186</v>
      </c>
    </row>
    <row r="61" spans="1:27" x14ac:dyDescent="0.35">
      <c r="A61" t="str">
        <f>A51</f>
        <v>ø 2019-2025</v>
      </c>
      <c r="B61" s="3">
        <f>('[1]BWS je ET-Stunde VG'!B112/'[1]BWS je ET-Stunde VG'!B106)^(1/6)*100-100</f>
        <v>0.38004931442570467</v>
      </c>
      <c r="C61" s="3">
        <f>('[1]BWS je ET-Stunde VG'!C112/'[1]BWS je ET-Stunde VG'!C106)^(1/6)*100-100</f>
        <v>3.3831069211726685</v>
      </c>
      <c r="D61" s="3">
        <f>('[1]BWS je ET-Stunde VG'!D112/'[1]BWS je ET-Stunde VG'!D106)^(1/6)*100-100</f>
        <v>2.1602991542672498</v>
      </c>
      <c r="E61" s="3">
        <f>('[1]BWS je ET-Stunde VG'!E112/'[1]BWS je ET-Stunde VG'!E106)^(1/6)*100-100</f>
        <v>-0.89948862650676631</v>
      </c>
      <c r="F61" s="3">
        <f>('[1]BWS je ET-Stunde VG'!F112/'[1]BWS je ET-Stunde VG'!F106)^(1/6)*100-100</f>
        <v>1.5421777526226919</v>
      </c>
      <c r="G61" s="3">
        <f>('[1]BWS je ET-Stunde VG'!G112/'[1]BWS je ET-Stunde VG'!G106)^(1/6)*100-100</f>
        <v>2.3490967152217479</v>
      </c>
      <c r="H61" s="14">
        <f>('[1]BWS je ET-Stunde VG'!H112/'[1]BWS je ET-Stunde VG'!H106)^(1/6)*100-100</f>
        <v>1.4648223257007942</v>
      </c>
      <c r="I61" s="3">
        <f>('[1]BWS je ET-Stunde VG'!I112/'[1]BWS je ET-Stunde VG'!I106)^(1/6)*100-100</f>
        <v>1.3003816840533489</v>
      </c>
      <c r="J61" s="3">
        <f>('[1]BWS je ET-Stunde VG'!J112/'[1]BWS je ET-Stunde VG'!J106)^(1/6)*100-100</f>
        <v>0.84468298501188599</v>
      </c>
      <c r="K61" s="3">
        <f>('[1]BWS je ET-Stunde VG'!K112/'[1]BWS je ET-Stunde VG'!K106)^(1/6)*100-100</f>
        <v>0.81889660891916094</v>
      </c>
      <c r="L61" s="3">
        <f>('[1]BWS je ET-Stunde VG'!L112/'[1]BWS je ET-Stunde VG'!L106)^(1/6)*100-100</f>
        <v>2.1695770132061654</v>
      </c>
      <c r="M61" s="3">
        <f>('[1]BWS je ET-Stunde VG'!M112/'[1]BWS je ET-Stunde VG'!M106)^(1/6)*100-100</f>
        <v>1.0660844673060268</v>
      </c>
      <c r="N61" s="3">
        <f>('[1]BWS je ET-Stunde VG'!N112/'[1]BWS je ET-Stunde VG'!N106)^(1/6)*100-100</f>
        <v>5.7919598695690695</v>
      </c>
      <c r="O61" s="3">
        <f>('[1]BWS je ET-Stunde VG'!O112/'[1]BWS je ET-Stunde VG'!O106)^(1/6)*100-100</f>
        <v>-0.7463518326227927</v>
      </c>
      <c r="P61" s="3">
        <f>('[1]BWS je ET-Stunde VG'!P112/'[1]BWS je ET-Stunde VG'!P106)^(1/6)*100-100</f>
        <v>1.0457976666441198</v>
      </c>
      <c r="Q61" s="3">
        <f>('[1]BWS je ET-Stunde VG'!Q112/'[1]BWS je ET-Stunde VG'!Q106)^(1/6)*100-100</f>
        <v>0.13896373787622451</v>
      </c>
      <c r="R61" s="3">
        <f>('[1]BWS je ET-Stunde VG'!R112/'[1]BWS je ET-Stunde VG'!R106)^(1/6)*100-100</f>
        <v>-0.70361003771168384</v>
      </c>
      <c r="S61" s="3">
        <f>('[1]BWS je ET-Stunde VG'!S112/'[1]BWS je ET-Stunde VG'!S106)^(1/6)*100-100</f>
        <v>6.4366136307313582E-2</v>
      </c>
      <c r="T61" s="3">
        <f>('[1]BWS je ET-Stunde VG'!T112/'[1]BWS je ET-Stunde VG'!T106)^(1/6)*100-100</f>
        <v>-1.0644449447095354</v>
      </c>
      <c r="U61" s="3">
        <f>('[1]BWS je ET-Stunde VG'!U112/'[1]BWS je ET-Stunde VG'!U106)^(1/6)*100-100</f>
        <v>0.25214756396599114</v>
      </c>
      <c r="V61" s="3">
        <f>('[1]BWS je ET-Stunde VG'!V112/'[1]BWS je ET-Stunde VG'!V106)^(1/6)*100-100</f>
        <v>0.90215670467837583</v>
      </c>
      <c r="X61" s="18" t="str">
        <f>HLOOKUP(Y61,$L61:$U169,ROW(L$122)-ROW(X61)+1,0)</f>
        <v>SL</v>
      </c>
      <c r="Y61" s="3">
        <f t="shared" ref="Y61" si="64">MIN(L61:U61)</f>
        <v>-1.0644449447095354</v>
      </c>
      <c r="Z61" s="18" t="str">
        <f>HLOOKUP(AA61,$L61:$U169,ROW(N$122)-ROW(Z61)+1,0)</f>
        <v>HB</v>
      </c>
      <c r="AA61" s="3">
        <f t="shared" ref="AA61" si="65">MAX(L61:U61)</f>
        <v>5.7919598695690695</v>
      </c>
    </row>
    <row r="62" spans="1:27" x14ac:dyDescent="0.35">
      <c r="X62" s="11"/>
      <c r="Y62" s="3"/>
      <c r="Z62" s="11"/>
      <c r="AA62" s="3"/>
    </row>
    <row r="63" spans="1:27" x14ac:dyDescent="0.35">
      <c r="A63" s="4" t="s">
        <v>318</v>
      </c>
      <c r="X63" s="11"/>
      <c r="Y63" s="3"/>
      <c r="Z63" s="11"/>
      <c r="AA63" s="3"/>
    </row>
    <row r="64" spans="1:27" x14ac:dyDescent="0.35">
      <c r="A64" s="7">
        <f>'[1]BIP zu Kapitalstock'!A130</f>
        <v>2019</v>
      </c>
      <c r="B64" s="3">
        <f>'[1]BIP zu Kapitalstock'!B130</f>
        <v>-0.23512621320448091</v>
      </c>
      <c r="C64" s="3">
        <f>'[1]BIP zu Kapitalstock'!C130</f>
        <v>1.7698576232150884</v>
      </c>
      <c r="D64" s="3">
        <f>'[1]BIP zu Kapitalstock'!D130</f>
        <v>0.24031134640469531</v>
      </c>
      <c r="E64" s="3">
        <f>'[1]BIP zu Kapitalstock'!E130</f>
        <v>1.5023756626309392</v>
      </c>
      <c r="F64" s="3">
        <f>'[1]BIP zu Kapitalstock'!F130</f>
        <v>-0.70784235308892107</v>
      </c>
      <c r="G64" s="3">
        <f>'[1]BIP zu Kapitalstock'!G130</f>
        <v>1.3125442530314899</v>
      </c>
      <c r="H64" s="14">
        <f>'[1]BIP zu Kapitalstock'!H130</f>
        <v>0.6576833310387542</v>
      </c>
      <c r="I64" s="3">
        <f>'[1]BIP zu Kapitalstock'!I130</f>
        <v>0.37045488846123931</v>
      </c>
      <c r="J64" s="3">
        <f>'[1]BIP zu Kapitalstock'!J130</f>
        <v>-0.4155347893411232</v>
      </c>
      <c r="K64" s="3">
        <f>'[1]BIP zu Kapitalstock'!K130</f>
        <v>-0.50703194989895906</v>
      </c>
      <c r="L64" s="3">
        <f>'[1]BIP zu Kapitalstock'!L130</f>
        <v>-1.7481168936623277</v>
      </c>
      <c r="M64" s="3">
        <f>'[1]BIP zu Kapitalstock'!M130</f>
        <v>-0.28933351480985436</v>
      </c>
      <c r="N64" s="3">
        <f>'[1]BIP zu Kapitalstock'!N130</f>
        <v>-2.524730392210202</v>
      </c>
      <c r="O64" s="3">
        <f>'[1]BIP zu Kapitalstock'!O130</f>
        <v>2.2227704682859439</v>
      </c>
      <c r="P64" s="3">
        <f>'[1]BIP zu Kapitalstock'!P130</f>
        <v>0.15887665554163277</v>
      </c>
      <c r="Q64" s="3">
        <f>'[1]BIP zu Kapitalstock'!Q130</f>
        <v>-0.37651621122843437</v>
      </c>
      <c r="R64" s="3">
        <f>'[1]BIP zu Kapitalstock'!R130</f>
        <v>-0.50524575439263231</v>
      </c>
      <c r="S64" s="3">
        <f>'[1]BIP zu Kapitalstock'!S130</f>
        <v>-0.23743226679187046</v>
      </c>
      <c r="T64" s="3">
        <f>'[1]BIP zu Kapitalstock'!T130</f>
        <v>-1.5955470737960127</v>
      </c>
      <c r="U64" s="3">
        <f>'[1]BIP zu Kapitalstock'!U130</f>
        <v>0.83577965305632063</v>
      </c>
      <c r="V64" s="3">
        <f>'[1]BIP zu Kapitalstock'!V130</f>
        <v>-0.32656498343162355</v>
      </c>
      <c r="X64" s="18" t="str">
        <f>HLOOKUP(Y64,$L64:$U171,ROW(L$122)-ROW(X64)+1,0)</f>
        <v>HB</v>
      </c>
      <c r="Y64" s="3">
        <f t="shared" ref="Y64:Y71" si="66">MIN(L64:U64)</f>
        <v>-2.524730392210202</v>
      </c>
      <c r="Z64" s="18" t="str">
        <f>HLOOKUP(AA64,$L64:$U171,ROW(N$122)-ROW(Z64)+1,0)</f>
        <v>HH</v>
      </c>
      <c r="AA64" s="3">
        <f t="shared" ref="AA64:AA71" si="67">MAX(L64:U64)</f>
        <v>2.2227704682859439</v>
      </c>
    </row>
    <row r="65" spans="1:27" x14ac:dyDescent="0.35">
      <c r="A65" s="7">
        <f>'[1]BIP zu Kapitalstock'!A131</f>
        <v>2020</v>
      </c>
      <c r="B65" s="3">
        <f>'[1]BIP zu Kapitalstock'!B131</f>
        <v>-4.9204271066809184</v>
      </c>
      <c r="C65" s="3">
        <f>'[1]BIP zu Kapitalstock'!C131</f>
        <v>-5.108655237726154</v>
      </c>
      <c r="D65" s="3">
        <f>'[1]BIP zu Kapitalstock'!D131</f>
        <v>-5.0413154101750308</v>
      </c>
      <c r="E65" s="3">
        <f>'[1]BIP zu Kapitalstock'!E131</f>
        <v>-3.7644377754432412</v>
      </c>
      <c r="F65" s="3">
        <f>'[1]BIP zu Kapitalstock'!F131</f>
        <v>-4.04333805717404</v>
      </c>
      <c r="G65" s="3">
        <f>'[1]BIP zu Kapitalstock'!G131</f>
        <v>-3.4665285451456498</v>
      </c>
      <c r="H65" s="14">
        <f>'[1]BIP zu Kapitalstock'!H131</f>
        <v>-4.2985950148133298</v>
      </c>
      <c r="I65" s="3">
        <f>'[1]BIP zu Kapitalstock'!I131</f>
        <v>-4.6531126792905866</v>
      </c>
      <c r="J65" s="3">
        <f>'[1]BIP zu Kapitalstock'!J131</f>
        <v>-5.2822845887982197</v>
      </c>
      <c r="K65" s="3">
        <f>'[1]BIP zu Kapitalstock'!K131</f>
        <v>-5.3801224131887722</v>
      </c>
      <c r="L65" s="3">
        <f>'[1]BIP zu Kapitalstock'!L131</f>
        <v>-6.5097879977038815</v>
      </c>
      <c r="M65" s="3">
        <f>'[1]BIP zu Kapitalstock'!M131</f>
        <v>-5.811912450858074</v>
      </c>
      <c r="N65" s="3">
        <f>'[1]BIP zu Kapitalstock'!N131</f>
        <v>-4.8778377627439795</v>
      </c>
      <c r="O65" s="3">
        <f>'[1]BIP zu Kapitalstock'!O131</f>
        <v>-5.7215219539362323</v>
      </c>
      <c r="P65" s="3">
        <f>'[1]BIP zu Kapitalstock'!P131</f>
        <v>-5.948369567562267</v>
      </c>
      <c r="Q65" s="3">
        <f>'[1]BIP zu Kapitalstock'!Q131</f>
        <v>-5.3905469764937237</v>
      </c>
      <c r="R65" s="3">
        <f>'[1]BIP zu Kapitalstock'!R131</f>
        <v>-4.1532642406368723</v>
      </c>
      <c r="S65" s="3">
        <f>'[1]BIP zu Kapitalstock'!S131</f>
        <v>-4.4564943059175732</v>
      </c>
      <c r="T65" s="3">
        <f>'[1]BIP zu Kapitalstock'!T131</f>
        <v>-5.7063485918436072</v>
      </c>
      <c r="U65" s="3">
        <f>'[1]BIP zu Kapitalstock'!U131</f>
        <v>-3.3425058067546871</v>
      </c>
      <c r="V65" s="3">
        <f>'[1]BIP zu Kapitalstock'!V131</f>
        <v>-5.2122197032205264</v>
      </c>
      <c r="X65" s="18" t="str">
        <f>HLOOKUP(Y65,$L65:$U172,ROW(L$122)-ROW(X65)+1,0)</f>
        <v>BW</v>
      </c>
      <c r="Y65" s="3">
        <f t="shared" si="66"/>
        <v>-6.5097879977038815</v>
      </c>
      <c r="Z65" s="18" t="str">
        <f>HLOOKUP(AA65,$L65:$U172,ROW(N$122)-ROW(Z65)+1,0)</f>
        <v>SH</v>
      </c>
      <c r="AA65" s="3">
        <f t="shared" si="67"/>
        <v>-3.3425058067546871</v>
      </c>
    </row>
    <row r="66" spans="1:27" x14ac:dyDescent="0.35">
      <c r="A66" s="7">
        <f>'[1]BIP zu Kapitalstock'!A132</f>
        <v>2021</v>
      </c>
      <c r="B66" s="3">
        <f>'[1]BIP zu Kapitalstock'!B132</f>
        <v>0.50713972897497683</v>
      </c>
      <c r="C66" s="3">
        <f>'[1]BIP zu Kapitalstock'!C132</f>
        <v>1.6951867870862714</v>
      </c>
      <c r="D66" s="3">
        <f>'[1]BIP zu Kapitalstock'!D132</f>
        <v>1.9357713007818802</v>
      </c>
      <c r="E66" s="3">
        <f>'[1]BIP zu Kapitalstock'!E132</f>
        <v>1.2915791875628457</v>
      </c>
      <c r="F66" s="3">
        <f>'[1]BIP zu Kapitalstock'!F132</f>
        <v>1.943764290224621</v>
      </c>
      <c r="G66" s="3">
        <f>'[1]BIP zu Kapitalstock'!G132</f>
        <v>3.0580804553058414</v>
      </c>
      <c r="H66" s="14">
        <f>'[1]BIP zu Kapitalstock'!H132</f>
        <v>1.9780903919380393</v>
      </c>
      <c r="I66" s="3">
        <f>'[1]BIP zu Kapitalstock'!I132</f>
        <v>1.5043002165166115</v>
      </c>
      <c r="J66" s="3">
        <f>'[1]BIP zu Kapitalstock'!J132</f>
        <v>3.2398483664204889</v>
      </c>
      <c r="K66" s="3">
        <f>'[1]BIP zu Kapitalstock'!K132</f>
        <v>3.247055721788314</v>
      </c>
      <c r="L66" s="3">
        <f>'[1]BIP zu Kapitalstock'!L132</f>
        <v>4.2321532221406102</v>
      </c>
      <c r="M66" s="3">
        <f>'[1]BIP zu Kapitalstock'!M132</f>
        <v>2.6183753008754707</v>
      </c>
      <c r="N66" s="3">
        <f>'[1]BIP zu Kapitalstock'!N132</f>
        <v>6.0789187843785015</v>
      </c>
      <c r="O66" s="3">
        <f>'[1]BIP zu Kapitalstock'!O132</f>
        <v>1.2160348329170603</v>
      </c>
      <c r="P66" s="3">
        <f>'[1]BIP zu Kapitalstock'!P132</f>
        <v>3.7834875562205355</v>
      </c>
      <c r="Q66" s="3">
        <f>'[1]BIP zu Kapitalstock'!Q132</f>
        <v>0.95196100656526994</v>
      </c>
      <c r="R66" s="3">
        <f>'[1]BIP zu Kapitalstock'!R132</f>
        <v>3.0016009911638264</v>
      </c>
      <c r="S66" s="3">
        <f>'[1]BIP zu Kapitalstock'!S132</f>
        <v>12.509398629646398</v>
      </c>
      <c r="T66" s="3">
        <f>'[1]BIP zu Kapitalstock'!T132</f>
        <v>1.9938867601952666</v>
      </c>
      <c r="U66" s="3">
        <f>'[1]BIP zu Kapitalstock'!U132</f>
        <v>-0.71949738931196805</v>
      </c>
      <c r="V66" s="3">
        <f>'[1]BIP zu Kapitalstock'!V132</f>
        <v>3.0487604768113528</v>
      </c>
      <c r="X66" s="18" t="str">
        <f>HLOOKUP(Y66,$L66:$U173,ROW(L$122)-ROW(X66)+1,0)</f>
        <v>SH</v>
      </c>
      <c r="Y66" s="3">
        <f t="shared" si="66"/>
        <v>-0.71949738931196805</v>
      </c>
      <c r="Z66" s="18" t="str">
        <f>HLOOKUP(AA66,$L66:$U173,ROW(N$122)-ROW(Z66)+1,0)</f>
        <v>RP</v>
      </c>
      <c r="AA66" s="3">
        <f t="shared" si="67"/>
        <v>12.509398629646398</v>
      </c>
    </row>
    <row r="67" spans="1:27" x14ac:dyDescent="0.35">
      <c r="A67" s="7">
        <f>A66+1</f>
        <v>2022</v>
      </c>
      <c r="B67" s="3"/>
      <c r="C67" s="3"/>
      <c r="D67" s="3"/>
      <c r="E67" s="3"/>
      <c r="F67" s="3"/>
      <c r="G67" s="3"/>
      <c r="H67" s="14"/>
      <c r="I67" s="3"/>
      <c r="J67" s="3"/>
      <c r="K67" s="3"/>
      <c r="L67" s="3"/>
      <c r="M67" s="3"/>
      <c r="N67" s="3"/>
      <c r="O67" s="3"/>
      <c r="P67" s="3"/>
      <c r="Q67" s="3"/>
      <c r="R67" s="3"/>
      <c r="S67" s="3"/>
      <c r="T67" s="3"/>
      <c r="U67" s="3"/>
      <c r="V67" s="3"/>
      <c r="X67" s="18"/>
      <c r="Y67" s="3"/>
      <c r="Z67" s="18"/>
      <c r="AA67" s="3"/>
    </row>
    <row r="68" spans="1:27" x14ac:dyDescent="0.35">
      <c r="A68" s="7">
        <f t="shared" ref="A68:A69" si="68">A67+1</f>
        <v>2023</v>
      </c>
      <c r="B68" s="3"/>
      <c r="C68" s="3"/>
      <c r="D68" s="3"/>
      <c r="E68" s="3"/>
      <c r="F68" s="3"/>
      <c r="G68" s="3"/>
      <c r="H68" s="14"/>
      <c r="I68" s="3"/>
      <c r="J68" s="3"/>
      <c r="K68" s="3"/>
      <c r="L68" s="3"/>
      <c r="M68" s="3"/>
      <c r="N68" s="3"/>
      <c r="O68" s="3"/>
      <c r="P68" s="3"/>
      <c r="Q68" s="3"/>
      <c r="R68" s="3"/>
      <c r="S68" s="3"/>
      <c r="T68" s="3"/>
      <c r="U68" s="3"/>
      <c r="V68" s="3"/>
      <c r="X68" s="18"/>
      <c r="Y68" s="3"/>
      <c r="Z68" s="18"/>
      <c r="AA68" s="3"/>
    </row>
    <row r="69" spans="1:27" x14ac:dyDescent="0.35">
      <c r="A69" s="7">
        <f t="shared" si="68"/>
        <v>2024</v>
      </c>
      <c r="B69" s="3"/>
      <c r="C69" s="3"/>
      <c r="D69" s="3"/>
      <c r="E69" s="3"/>
      <c r="F69" s="3"/>
      <c r="G69" s="3"/>
      <c r="H69" s="14"/>
      <c r="I69" s="3"/>
      <c r="J69" s="3"/>
      <c r="K69" s="3"/>
      <c r="L69" s="3"/>
      <c r="M69" s="3"/>
      <c r="N69" s="3"/>
      <c r="O69" s="3"/>
      <c r="P69" s="3"/>
      <c r="Q69" s="3"/>
      <c r="R69" s="3"/>
      <c r="S69" s="3"/>
      <c r="T69" s="3"/>
      <c r="U69" s="3"/>
      <c r="V69" s="3"/>
      <c r="X69" s="18"/>
      <c r="Y69" s="3"/>
      <c r="Z69" s="18"/>
      <c r="AA69" s="3"/>
    </row>
    <row r="70" spans="1:27" x14ac:dyDescent="0.35">
      <c r="A70">
        <f>A69+1</f>
        <v>2025</v>
      </c>
      <c r="B70" s="3"/>
      <c r="C70" s="3"/>
      <c r="D70" s="3"/>
      <c r="E70" s="3"/>
      <c r="F70" s="3"/>
      <c r="G70" s="3"/>
      <c r="H70" s="14"/>
      <c r="I70" s="3"/>
      <c r="J70" s="3"/>
      <c r="K70" s="3"/>
      <c r="L70" s="3"/>
      <c r="M70" s="3"/>
      <c r="N70" s="3"/>
      <c r="O70" s="3"/>
      <c r="P70" s="3"/>
      <c r="Q70" s="3"/>
      <c r="R70" s="3"/>
      <c r="S70" s="3"/>
      <c r="T70" s="3"/>
      <c r="U70" s="3"/>
      <c r="V70" s="3"/>
      <c r="X70" s="18"/>
      <c r="Y70" s="3"/>
      <c r="Z70" s="18"/>
      <c r="AA70" s="3"/>
    </row>
    <row r="71" spans="1:27" x14ac:dyDescent="0.35">
      <c r="A71" t="s">
        <v>319</v>
      </c>
      <c r="B71" s="3">
        <f>('[1]BIP zu Kapitalstock'!B100/'[1]BIP zu Kapitalstock'!B98)^0.5*100-100</f>
        <v>-2.2443049323463669</v>
      </c>
      <c r="C71" s="3">
        <f>('[1]BIP zu Kapitalstock'!C100/'[1]BIP zu Kapitalstock'!C98)^0.5*100-100</f>
        <v>-1.7656219540367033</v>
      </c>
      <c r="D71" s="3">
        <f>('[1]BIP zu Kapitalstock'!D100/'[1]BIP zu Kapitalstock'!D98)^0.5*100-100</f>
        <v>-1.6146009035310129</v>
      </c>
      <c r="E71" s="3">
        <f>('[1]BIP zu Kapitalstock'!E100/'[1]BIP zu Kapitalstock'!E98)^0.5*100-100</f>
        <v>-1.2687887660223112</v>
      </c>
      <c r="F71" s="3">
        <f>('[1]BIP zu Kapitalstock'!F100/'[1]BIP zu Kapitalstock'!F98)^0.5*100-100</f>
        <v>-1.0950793581218363</v>
      </c>
      <c r="G71" s="3">
        <f>('[1]BIP zu Kapitalstock'!G100/'[1]BIP zu Kapitalstock'!G98)^0.5*100-100</f>
        <v>-0.25756034754137147</v>
      </c>
      <c r="H71" s="14">
        <f>('[1]BIP zu Kapitalstock'!H100/'[1]BIP zu Kapitalstock'!H98)^0.5*100-100</f>
        <v>-1.2100889350798383</v>
      </c>
      <c r="I71" s="3">
        <f>('[1]BIP zu Kapitalstock'!I100/'[1]BIP zu Kapitalstock'!I98)^0.5*100-100</f>
        <v>-1.6225682622702919</v>
      </c>
      <c r="J71" s="3">
        <f>('[1]BIP zu Kapitalstock'!J100/'[1]BIP zu Kapitalstock'!J98)^0.5*100-100</f>
        <v>-1.112980747389102</v>
      </c>
      <c r="K71" s="3">
        <f>('[1]BIP zu Kapitalstock'!K100/'[1]BIP zu Kapitalstock'!K98)^0.5*100-100</f>
        <v>-1.1606162828081636</v>
      </c>
      <c r="L71" s="3">
        <f>('[1]BIP zu Kapitalstock'!L100/'[1]BIP zu Kapitalstock'!L98)^0.5*100-100</f>
        <v>-1.284823344159804</v>
      </c>
      <c r="M71" s="3">
        <f>('[1]BIP zu Kapitalstock'!M100/'[1]BIP zu Kapitalstock'!M98)^0.5*100-100</f>
        <v>-1.6870887574294073</v>
      </c>
      <c r="N71" s="3">
        <f>('[1]BIP zu Kapitalstock'!N100/'[1]BIP zu Kapitalstock'!N98)^0.5*100-100</f>
        <v>0.45126242392554161</v>
      </c>
      <c r="O71" s="3">
        <f>('[1]BIP zu Kapitalstock'!O100/'[1]BIP zu Kapitalstock'!O98)^0.5*100-100</f>
        <v>-2.3143116014183249</v>
      </c>
      <c r="P71" s="3">
        <f>('[1]BIP zu Kapitalstock'!P100/'[1]BIP zu Kapitalstock'!P98)^0.5*100-100</f>
        <v>-1.2021952843730759</v>
      </c>
      <c r="Q71" s="3">
        <f>('[1]BIP zu Kapitalstock'!Q100/'[1]BIP zu Kapitalstock'!Q98)^0.5*100-100</f>
        <v>-2.2707320579885106</v>
      </c>
      <c r="R71" s="3">
        <f>('[1]BIP zu Kapitalstock'!R100/'[1]BIP zu Kapitalstock'!R98)^0.5*100-100</f>
        <v>-0.64021319974850144</v>
      </c>
      <c r="S71" s="3">
        <f>('[1]BIP zu Kapitalstock'!S100/'[1]BIP zu Kapitalstock'!S98)^0.5*100-100</f>
        <v>3.6799998486179106</v>
      </c>
      <c r="T71" s="3">
        <f>('[1]BIP zu Kapitalstock'!T100/'[1]BIP zu Kapitalstock'!T98)^0.5*100-100</f>
        <v>-1.9317788275486834</v>
      </c>
      <c r="U71" s="3">
        <f>('[1]BIP zu Kapitalstock'!U100/'[1]BIP zu Kapitalstock'!U98)^0.5*100-100</f>
        <v>-2.0397804994545083</v>
      </c>
      <c r="V71" s="3">
        <f>('[1]BIP zu Kapitalstock'!V100/'[1]BIP zu Kapitalstock'!V98)^0.5*100-100</f>
        <v>-1.1680048368371416</v>
      </c>
      <c r="X71" s="18" t="str">
        <f>HLOOKUP(Y71,$L71:$U174,ROW(L$122)-ROW(X71)+1,0)</f>
        <v>HH</v>
      </c>
      <c r="Y71" s="3">
        <f t="shared" si="66"/>
        <v>-2.3143116014183249</v>
      </c>
      <c r="Z71" s="18" t="str">
        <f>HLOOKUP(AA71,$L71:$U174,ROW(N$122)-ROW(Z71)+1,0)</f>
        <v>RP</v>
      </c>
      <c r="AA71" s="3">
        <f t="shared" si="67"/>
        <v>3.6799998486179106</v>
      </c>
    </row>
    <row r="72" spans="1:27" x14ac:dyDescent="0.35">
      <c r="X72" s="11"/>
      <c r="Y72" s="3"/>
      <c r="Z72" s="11"/>
      <c r="AA72" s="3"/>
    </row>
    <row r="73" spans="1:27" x14ac:dyDescent="0.35">
      <c r="A73" s="4" t="s">
        <v>320</v>
      </c>
      <c r="X73" s="11"/>
      <c r="Y73" s="3"/>
      <c r="Z73" s="11"/>
      <c r="AA73" s="3"/>
    </row>
    <row r="74" spans="1:27" x14ac:dyDescent="0.35">
      <c r="A74" s="7">
        <f>[1]TFP!A129</f>
        <v>2019</v>
      </c>
      <c r="B74" s="3">
        <f>[1]TFP!B129/[1]TFP!B128*100-100</f>
        <v>2.9069872727851731</v>
      </c>
      <c r="C74" s="3">
        <f>[1]TFP!C129/[1]TFP!C128*100-100</f>
        <v>2.6318516982993145</v>
      </c>
      <c r="D74" s="3">
        <f>[1]TFP!D129/[1]TFP!D128*100-100</f>
        <v>4.4938396181125881</v>
      </c>
      <c r="E74" s="3">
        <f>[1]TFP!E129/[1]TFP!E128*100-100</f>
        <v>4.0231697754948215</v>
      </c>
      <c r="F74" s="3">
        <f>[1]TFP!F129/[1]TFP!F128*100-100</f>
        <v>3.0597043149934251</v>
      </c>
      <c r="G74" s="3">
        <f>[1]TFP!G129/[1]TFP!G128*100-100</f>
        <v>5.6282946431363854</v>
      </c>
      <c r="H74" s="14">
        <f>[1]TFP!H129/[1]TFP!H128*100-100</f>
        <v>4.3025539943118076</v>
      </c>
      <c r="I74" s="3">
        <f>[1]TFP!I129/[1]TFP!I128*100-100</f>
        <v>3.6157340327903</v>
      </c>
      <c r="J74" s="3">
        <f>[1]TFP!J129/[1]TFP!J128*100-100</f>
        <v>1.1467610846486025</v>
      </c>
      <c r="K74" s="3">
        <f>[1]TFP!K129/[1]TFP!K128*100-100</f>
        <v>0.9025691129689335</v>
      </c>
      <c r="L74" s="3">
        <f>[1]TFP!L129/[1]TFP!L128*100-100</f>
        <v>-0.80668714001727437</v>
      </c>
      <c r="M74" s="3">
        <f>[1]TFP!M129/[1]TFP!M128*100-100</f>
        <v>1.5219095790846495</v>
      </c>
      <c r="N74" s="3">
        <f>[1]TFP!N129/[1]TFP!N128*100-100</f>
        <v>-2.9251687380558309</v>
      </c>
      <c r="O74" s="3">
        <f>[1]TFP!O129/[1]TFP!O128*100-100</f>
        <v>-7.982195924009261E-2</v>
      </c>
      <c r="P74" s="3">
        <f>[1]TFP!P129/[1]TFP!P128*100-100</f>
        <v>2.7347478278988717</v>
      </c>
      <c r="Q74" s="3">
        <f>[1]TFP!Q129/[1]TFP!Q128*100-100</f>
        <v>3.1563819258350776</v>
      </c>
      <c r="R74" s="3">
        <f>[1]TFP!R129/[1]TFP!R128*100-100</f>
        <v>1.1325869816937768</v>
      </c>
      <c r="S74" s="3">
        <f>[1]TFP!S129/[1]TFP!S128*100-100</f>
        <v>-2.1791366656557614</v>
      </c>
      <c r="T74" s="3">
        <f>[1]TFP!T129/[1]TFP!T128*100-100</f>
        <v>1.8059036213577713</v>
      </c>
      <c r="U74" s="3">
        <f>[1]TFP!U129/[1]TFP!U128*100-100</f>
        <v>0.20553491729768325</v>
      </c>
      <c r="V74" s="3">
        <f>[1]TFP!V129/[1]TFP!V128*100-100</f>
        <v>1.4244872421833321</v>
      </c>
      <c r="X74" s="18" t="str">
        <f>HLOOKUP(Y74,$L74:$U177,ROW(L$122)-ROW(X74)+1,0)</f>
        <v>HB</v>
      </c>
      <c r="Y74" s="3">
        <f t="shared" ref="Y74:Y81" si="69">MIN(L74:U74)</f>
        <v>-2.9251687380558309</v>
      </c>
      <c r="Z74" s="18" t="str">
        <f>HLOOKUP(AA74,$L74:$U177,ROW(N$122)-ROW(Z74)+1,0)</f>
        <v>NI</v>
      </c>
      <c r="AA74" s="3">
        <f t="shared" ref="AA74:AA81" si="70">MAX(L74:U74)</f>
        <v>3.1563819258350776</v>
      </c>
    </row>
    <row r="75" spans="1:27" x14ac:dyDescent="0.35">
      <c r="A75" s="7">
        <f>[1]TFP!A130</f>
        <v>2020</v>
      </c>
      <c r="B75" s="3">
        <f>[1]TFP!B130/[1]TFP!B129*100-100</f>
        <v>-4.7464707279984424</v>
      </c>
      <c r="C75" s="3">
        <f>[1]TFP!C130/[1]TFP!C129*100-100</f>
        <v>-5.3767864490012585</v>
      </c>
      <c r="D75" s="3">
        <f>[1]TFP!D130/[1]TFP!D129*100-100</f>
        <v>-2.7809378020186557</v>
      </c>
      <c r="E75" s="3">
        <f>[1]TFP!E130/[1]TFP!E129*100-100</f>
        <v>-4.4087844579702846</v>
      </c>
      <c r="F75" s="3">
        <f>[1]TFP!F130/[1]TFP!F129*100-100</f>
        <v>-1.3866985139905381</v>
      </c>
      <c r="G75" s="3">
        <f>[1]TFP!G130/[1]TFP!G129*100-100</f>
        <v>1.2341773578498021</v>
      </c>
      <c r="H75" s="14">
        <f>[1]TFP!H130/[1]TFP!H129*100-100</f>
        <v>-2.1211853030354177</v>
      </c>
      <c r="I75" s="3">
        <f>[1]TFP!I130/[1]TFP!I129*100-100</f>
        <v>-3.5916037307884352</v>
      </c>
      <c r="J75" s="3">
        <f>[1]TFP!J130/[1]TFP!J129*100-100</f>
        <v>-3.9124584161103115</v>
      </c>
      <c r="K75" s="3">
        <f>[1]TFP!K130/[1]TFP!K129*100-100</f>
        <v>-4.1989935703401642</v>
      </c>
      <c r="L75" s="3">
        <f>[1]TFP!L130/[1]TFP!L129*100-100</f>
        <v>-6.0757924797168101</v>
      </c>
      <c r="M75" s="3">
        <f>[1]TFP!M130/[1]TFP!M129*100-100</f>
        <v>-4.0472344460921619</v>
      </c>
      <c r="N75" s="3">
        <f>[1]TFP!N130/[1]TFP!N129*100-100</f>
        <v>-6.3563910152142</v>
      </c>
      <c r="O75" s="3">
        <f>[1]TFP!O130/[1]TFP!O129*100-100</f>
        <v>-9.3981234050615399</v>
      </c>
      <c r="P75" s="3">
        <f>[1]TFP!P130/[1]TFP!P129*100-100</f>
        <v>-2.9150273252121366</v>
      </c>
      <c r="Q75" s="3">
        <f>[1]TFP!Q130/[1]TFP!Q129*100-100</f>
        <v>-3.8969890823606903</v>
      </c>
      <c r="R75" s="3">
        <f>[1]TFP!R130/[1]TFP!R129*100-100</f>
        <v>-1.9502615227440288</v>
      </c>
      <c r="S75" s="3">
        <f>[1]TFP!S130/[1]TFP!S129*100-100</f>
        <v>-5.5432103730648805</v>
      </c>
      <c r="T75" s="3">
        <f>[1]TFP!T130/[1]TFP!T129*100-100</f>
        <v>-2.7184344611956988</v>
      </c>
      <c r="U75" s="3">
        <f>[1]TFP!U130/[1]TFP!U129*100-100</f>
        <v>-4.9463211211520104</v>
      </c>
      <c r="V75" s="3">
        <f>[1]TFP!V130/[1]TFP!V129*100-100</f>
        <v>-3.8746124989205128</v>
      </c>
      <c r="X75" s="18" t="str">
        <f>HLOOKUP(Y75,$L75:$U178,ROW(L$122)-ROW(X75)+1,0)</f>
        <v>HH</v>
      </c>
      <c r="Y75" s="3">
        <f t="shared" si="69"/>
        <v>-9.3981234050615399</v>
      </c>
      <c r="Z75" s="18" t="str">
        <f>HLOOKUP(AA75,$L75:$U178,ROW(N$122)-ROW(Z75)+1,0)</f>
        <v>NW</v>
      </c>
      <c r="AA75" s="3">
        <f t="shared" si="70"/>
        <v>-1.9502615227440288</v>
      </c>
    </row>
    <row r="76" spans="1:27" x14ac:dyDescent="0.35">
      <c r="A76" s="7">
        <f>[1]TFP!A131</f>
        <v>2021</v>
      </c>
      <c r="B76" s="3">
        <f>[1]TFP!B131/[1]TFP!B130*100-100</f>
        <v>-1.9181561815561423</v>
      </c>
      <c r="C76" s="3">
        <f>[1]TFP!C131/[1]TFP!C130*100-100</f>
        <v>-1.5443793264482508</v>
      </c>
      <c r="D76" s="3">
        <f>[1]TFP!D131/[1]TFP!D130*100-100</f>
        <v>1.6937409197477677</v>
      </c>
      <c r="E76" s="3">
        <f>[1]TFP!E131/[1]TFP!E130*100-100</f>
        <v>-0.89977096051441663</v>
      </c>
      <c r="F76" s="3">
        <f>[1]TFP!F131/[1]TFP!F130*100-100</f>
        <v>0.9995094161031659</v>
      </c>
      <c r="G76" s="3">
        <f>[1]TFP!G131/[1]TFP!G130*100-100</f>
        <v>5.2318746852322988</v>
      </c>
      <c r="H76" s="14">
        <f>[1]TFP!H131/[1]TFP!H130*100-100</f>
        <v>1.5708085444275213</v>
      </c>
      <c r="I76" s="3">
        <f>[1]TFP!I131/[1]TFP!I130*100-100</f>
        <v>-4.7503913558458066E-2</v>
      </c>
      <c r="J76" s="3">
        <f>[1]TFP!J131/[1]TFP!J130*100-100</f>
        <v>2.4599408686661235</v>
      </c>
      <c r="K76" s="3">
        <f>[1]TFP!K131/[1]TFP!K130*100-100</f>
        <v>2.2911165987748632</v>
      </c>
      <c r="L76" s="3">
        <f>[1]TFP!L131/[1]TFP!L130*100-100</f>
        <v>1.7170561952243304</v>
      </c>
      <c r="M76" s="3">
        <f>[1]TFP!M131/[1]TFP!M130*100-100</f>
        <v>0.55167280663003737</v>
      </c>
      <c r="N76" s="3">
        <f>[1]TFP!N131/[1]TFP!N130*100-100</f>
        <v>5.7078346754335882</v>
      </c>
      <c r="O76" s="3">
        <f>[1]TFP!O131/[1]TFP!O130*100-100</f>
        <v>8.9517758557275471</v>
      </c>
      <c r="P76" s="3">
        <f>[1]TFP!P131/[1]TFP!P130*100-100</f>
        <v>2.6254664325090289</v>
      </c>
      <c r="Q76" s="3">
        <f>[1]TFP!Q131/[1]TFP!Q130*100-100</f>
        <v>0.22883201937433739</v>
      </c>
      <c r="R76" s="3">
        <f>[1]TFP!R131/[1]TFP!R130*100-100</f>
        <v>2.7927410306872957</v>
      </c>
      <c r="S76" s="3">
        <f>[1]TFP!S131/[1]TFP!S130*100-100</f>
        <v>9.2389485254822432</v>
      </c>
      <c r="T76" s="3">
        <f>[1]TFP!T131/[1]TFP!T130*100-100</f>
        <v>1.2231922068818903</v>
      </c>
      <c r="U76" s="3">
        <f>[1]TFP!U131/[1]TFP!U130*100-100</f>
        <v>-7.34983002911207E-2</v>
      </c>
      <c r="V76" s="3">
        <f>[1]TFP!V131/[1]TFP!V130*100-100</f>
        <v>2.1822353263465146</v>
      </c>
      <c r="X76" s="18" t="str">
        <f>HLOOKUP(Y76,$L76:$U179,ROW(L$122)-ROW(X76)+1,0)</f>
        <v>SH</v>
      </c>
      <c r="Y76" s="3">
        <f t="shared" si="69"/>
        <v>-7.34983002911207E-2</v>
      </c>
      <c r="Z76" s="18" t="str">
        <f>HLOOKUP(AA76,$L76:$U179,ROW(N$122)-ROW(Z76)+1,0)</f>
        <v>RP</v>
      </c>
      <c r="AA76" s="3">
        <f t="shared" si="70"/>
        <v>9.2389485254822432</v>
      </c>
    </row>
    <row r="77" spans="1:27" x14ac:dyDescent="0.35">
      <c r="A77" s="7">
        <f t="shared" ref="A77:A79" si="71">A76+1</f>
        <v>2022</v>
      </c>
      <c r="B77" s="3"/>
      <c r="C77" s="3"/>
      <c r="D77" s="3"/>
      <c r="E77" s="3"/>
      <c r="F77" s="3"/>
      <c r="G77" s="3"/>
      <c r="H77" s="14"/>
      <c r="I77" s="3"/>
      <c r="J77" s="3"/>
      <c r="K77" s="3"/>
      <c r="L77" s="3"/>
      <c r="M77" s="3"/>
      <c r="N77" s="3"/>
      <c r="O77" s="3"/>
      <c r="P77" s="3"/>
      <c r="Q77" s="3"/>
      <c r="R77" s="3"/>
      <c r="S77" s="3"/>
      <c r="T77" s="3"/>
      <c r="U77" s="3"/>
      <c r="V77" s="3"/>
      <c r="X77" s="18"/>
      <c r="Y77" s="3"/>
      <c r="Z77" s="18"/>
      <c r="AA77" s="3"/>
    </row>
    <row r="78" spans="1:27" x14ac:dyDescent="0.35">
      <c r="A78" s="7">
        <f t="shared" si="71"/>
        <v>2023</v>
      </c>
      <c r="B78" s="3"/>
      <c r="C78" s="3"/>
      <c r="D78" s="3"/>
      <c r="E78" s="3"/>
      <c r="F78" s="3"/>
      <c r="G78" s="3"/>
      <c r="H78" s="14"/>
      <c r="I78" s="3"/>
      <c r="J78" s="3"/>
      <c r="K78" s="3"/>
      <c r="L78" s="3"/>
      <c r="M78" s="3"/>
      <c r="N78" s="3"/>
      <c r="O78" s="3"/>
      <c r="P78" s="3"/>
      <c r="Q78" s="3"/>
      <c r="R78" s="3"/>
      <c r="S78" s="3"/>
      <c r="T78" s="3"/>
      <c r="U78" s="3"/>
      <c r="V78" s="3"/>
      <c r="X78" s="18"/>
      <c r="Y78" s="3"/>
      <c r="Z78" s="18"/>
      <c r="AA78" s="3"/>
    </row>
    <row r="79" spans="1:27" x14ac:dyDescent="0.35">
      <c r="A79" s="7">
        <f t="shared" si="71"/>
        <v>2024</v>
      </c>
      <c r="B79" s="3"/>
      <c r="C79" s="3"/>
      <c r="D79" s="3"/>
      <c r="E79" s="3"/>
      <c r="F79" s="3"/>
      <c r="G79" s="3"/>
      <c r="H79" s="14"/>
      <c r="I79" s="3"/>
      <c r="J79" s="3"/>
      <c r="K79" s="3"/>
      <c r="L79" s="3"/>
      <c r="M79" s="3"/>
      <c r="N79" s="3"/>
      <c r="O79" s="3"/>
      <c r="P79" s="3"/>
      <c r="Q79" s="3"/>
      <c r="R79" s="3"/>
      <c r="S79" s="3"/>
      <c r="T79" s="3"/>
      <c r="U79" s="3"/>
      <c r="V79" s="3"/>
      <c r="X79" s="18"/>
      <c r="Y79" s="3"/>
      <c r="Z79" s="18"/>
      <c r="AA79" s="3"/>
    </row>
    <row r="80" spans="1:27" x14ac:dyDescent="0.35">
      <c r="A80">
        <f>A79+1</f>
        <v>2025</v>
      </c>
      <c r="B80" s="3"/>
      <c r="C80" s="3"/>
      <c r="D80" s="3"/>
      <c r="E80" s="3"/>
      <c r="F80" s="3"/>
      <c r="G80" s="3"/>
      <c r="H80" s="14"/>
      <c r="I80" s="3"/>
      <c r="J80" s="3"/>
      <c r="K80" s="3"/>
      <c r="L80" s="3"/>
      <c r="M80" s="3"/>
      <c r="N80" s="3"/>
      <c r="O80" s="3"/>
      <c r="P80" s="3"/>
      <c r="Q80" s="3"/>
      <c r="R80" s="3"/>
      <c r="S80" s="3"/>
      <c r="T80" s="3"/>
      <c r="U80" s="3"/>
      <c r="V80" s="3"/>
      <c r="X80" s="18"/>
      <c r="Y80" s="3"/>
      <c r="Z80" s="18"/>
      <c r="AA80" s="3"/>
    </row>
    <row r="81" spans="1:27" x14ac:dyDescent="0.35">
      <c r="A81" t="str">
        <f>A71</f>
        <v>ø 2019-2021</v>
      </c>
      <c r="B81" s="3">
        <f>([1]TFP!B131/[1]TFP!B129)^0.5*100-100</f>
        <v>-3.3426579032299912</v>
      </c>
      <c r="C81" s="3">
        <f>([1]TFP!C131/[1]TFP!C129)^0.5*100-100</f>
        <v>-3.479602050708408</v>
      </c>
      <c r="D81" s="3">
        <f>([1]TFP!D131/[1]TFP!D129)^0.5*100-100</f>
        <v>-0.56876686059676729</v>
      </c>
      <c r="E81" s="3">
        <f>([1]TFP!E131/[1]TFP!E129)^0.5*100-100</f>
        <v>-2.67009013474852</v>
      </c>
      <c r="F81" s="3">
        <f>([1]TFP!F131/[1]TFP!F129)^0.5*100-100</f>
        <v>-0.20072609487968407</v>
      </c>
      <c r="G81" s="3">
        <f>([1]TFP!G131/[1]TFP!G129)^0.5*100-100</f>
        <v>3.2136728616118546</v>
      </c>
      <c r="H81" s="14">
        <f>([1]TFP!H131/[1]TFP!H129)^0.5*100-100</f>
        <v>-0.2922753837954275</v>
      </c>
      <c r="I81" s="3">
        <f>([1]TFP!I131/[1]TFP!I129)^0.5*100-100</f>
        <v>-1.8355469082699187</v>
      </c>
      <c r="J81" s="3">
        <f>([1]TFP!J131/[1]TFP!J129)^0.5*100-100</f>
        <v>-0.77740262973945562</v>
      </c>
      <c r="K81" s="3">
        <f>([1]TFP!K131/[1]TFP!K129)^0.5*100-100</f>
        <v>-1.0071117757628372</v>
      </c>
      <c r="L81" s="3">
        <f>([1]TFP!L131/[1]TFP!L129)^0.5*100-100</f>
        <v>-2.2570007906829233</v>
      </c>
      <c r="M81" s="3">
        <f>([1]TFP!M131/[1]TFP!M129)^0.5*100-100</f>
        <v>-1.7746922281847759</v>
      </c>
      <c r="N81" s="3">
        <f>([1]TFP!N131/[1]TFP!N129)^0.5*100-100</f>
        <v>-0.50696940501467225</v>
      </c>
      <c r="O81" s="3">
        <f>([1]TFP!O131/[1]TFP!O129)^0.5*100-100</f>
        <v>-0.64590923932712485</v>
      </c>
      <c r="P81" s="3">
        <f>([1]TFP!P131/[1]TFP!P129)^0.5*100-100</f>
        <v>-0.1832148166577241</v>
      </c>
      <c r="Q81" s="3">
        <f>([1]TFP!Q131/[1]TFP!Q129)^0.5*100-100</f>
        <v>-1.8557564713030814</v>
      </c>
      <c r="R81" s="3">
        <f>([1]TFP!R131/[1]TFP!R129)^0.5*100-100</f>
        <v>0.3932337133294368</v>
      </c>
      <c r="S81" s="3">
        <f>([1]TFP!S131/[1]TFP!S129)^0.5*100-100</f>
        <v>1.5793304759342561</v>
      </c>
      <c r="T81" s="3">
        <f>([1]TFP!T131/[1]TFP!T129)^0.5*100-100</f>
        <v>-0.76718986786291055</v>
      </c>
      <c r="U81" s="3">
        <f>([1]TFP!U131/[1]TFP!U129)^0.5*100-100</f>
        <v>-2.5403591015707292</v>
      </c>
      <c r="V81" s="3">
        <f>([1]TFP!V131/[1]TFP!V129)^0.5*100-100</f>
        <v>-0.89244748016650988</v>
      </c>
      <c r="X81" s="18" t="str">
        <f>HLOOKUP(Y81,$L81:$U180,ROW(L$122)-ROW(X81)+1,0)</f>
        <v>SH</v>
      </c>
      <c r="Y81" s="3">
        <f t="shared" si="69"/>
        <v>-2.5403591015707292</v>
      </c>
      <c r="Z81" s="18" t="str">
        <f>HLOOKUP(AA81,$L81:$U180,ROW(N$122)-ROW(Z81)+1,0)</f>
        <v>RP</v>
      </c>
      <c r="AA81" s="3">
        <f t="shared" si="70"/>
        <v>1.5793304759342561</v>
      </c>
    </row>
    <row r="82" spans="1:27" x14ac:dyDescent="0.35">
      <c r="Z82" s="11"/>
    </row>
    <row r="83" spans="1:27" x14ac:dyDescent="0.35">
      <c r="A83" t="str">
        <f>Wirtschaftskraft!A47</f>
        <v>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v>
      </c>
      <c r="Z83" s="11"/>
    </row>
    <row r="84" spans="1:27" x14ac:dyDescent="0.35">
      <c r="Z84" s="11"/>
    </row>
    <row r="85" spans="1:27" x14ac:dyDescent="0.35">
      <c r="A85" s="4" t="s">
        <v>847</v>
      </c>
      <c r="B85" s="3"/>
      <c r="C85" s="3"/>
      <c r="D85" s="3"/>
      <c r="E85" s="3"/>
      <c r="F85" s="3"/>
      <c r="G85" s="3"/>
      <c r="H85" s="3"/>
      <c r="I85" s="3"/>
      <c r="J85" s="3"/>
      <c r="K85" s="3"/>
      <c r="L85" s="3"/>
      <c r="M85" s="3"/>
      <c r="N85" s="3"/>
      <c r="O85" s="3"/>
      <c r="P85" s="3"/>
      <c r="Q85" s="3"/>
      <c r="R85" s="3"/>
      <c r="S85" s="3"/>
      <c r="T85" s="3"/>
      <c r="U85" s="3"/>
      <c r="V85" s="3"/>
      <c r="Z85" s="11"/>
    </row>
    <row r="86" spans="1:27" x14ac:dyDescent="0.35">
      <c r="A86" s="7">
        <f t="shared" ref="A86:A91" si="72">A74</f>
        <v>2019</v>
      </c>
      <c r="B86" s="3">
        <f>'[2]2000=100'!E56</f>
        <v>0.95966500194680293</v>
      </c>
      <c r="C86" s="3">
        <f>'[2]2000=100'!I56</f>
        <v>1.0869628074154463</v>
      </c>
      <c r="D86" s="3">
        <f>'[2]2000=100'!N56</f>
        <v>0.93487544308288761</v>
      </c>
      <c r="E86" s="3">
        <f>'[2]2000=100'!O56</f>
        <v>0.24564737409100701</v>
      </c>
      <c r="F86" s="3">
        <f>'[2]2000=100'!Q56</f>
        <v>0.63245399286151383</v>
      </c>
      <c r="G86" s="3">
        <f>'[2]2000=100'!D56</f>
        <v>2.4709273531546359</v>
      </c>
      <c r="H86" s="3">
        <f>'[2]2000=100'!S56</f>
        <v>1.2766891556530027</v>
      </c>
      <c r="I86" s="3">
        <f>'[2]2000=100'!T56</f>
        <v>0.79094469183075944</v>
      </c>
      <c r="J86" s="3">
        <f>'[2]2000=100'!U56</f>
        <v>1.0701125895434416</v>
      </c>
      <c r="K86" s="3">
        <f>'[2]2000=100'!V56</f>
        <v>0.99626603565468486</v>
      </c>
      <c r="L86" s="3">
        <f>'[2]2000=100'!B56</f>
        <v>1.2527275860478824</v>
      </c>
      <c r="M86" s="3">
        <f>'[2]2000=100'!C56</f>
        <v>1.3645029002417459</v>
      </c>
      <c r="N86" s="3">
        <f>'[2]2000=100'!F56</f>
        <v>-2.5323962706210068E-2</v>
      </c>
      <c r="O86" s="3">
        <f>'[2]2000=100'!G56</f>
        <v>0.3944640220124711</v>
      </c>
      <c r="P86" s="3">
        <f>'[2]2000=100'!H56</f>
        <v>0.83333934692930711</v>
      </c>
      <c r="Q86" s="3">
        <f>'[2]2000=100'!J56</f>
        <v>1.1676517016892376</v>
      </c>
      <c r="R86" s="3">
        <f>'[2]2000=100'!K56</f>
        <v>0.7450828769000708</v>
      </c>
      <c r="S86" s="3">
        <f>'[2]2000=100'!L56</f>
        <v>0.73909995263861106</v>
      </c>
      <c r="T86" s="3">
        <f>'[2]2000=100'!M56</f>
        <v>-0.46454196946294246</v>
      </c>
      <c r="U86" s="3">
        <f>'[2]2000=100'!P56</f>
        <v>1.1015703659019778</v>
      </c>
      <c r="V86" s="3">
        <f>'[2]2000=100'!R56</f>
        <v>1.0395097878724329</v>
      </c>
      <c r="X86" s="18" t="str">
        <f t="shared" ref="X86:X90" si="73">HLOOKUP(Y86,$L86:$U205,ROW(L$122)-ROW(X86)+1,0)</f>
        <v>SL</v>
      </c>
      <c r="Y86" s="3">
        <f t="shared" ref="Y86:Y90" si="74">MIN(L86:U86)</f>
        <v>-0.46454196946294246</v>
      </c>
      <c r="Z86" s="18" t="str">
        <f t="shared" ref="Z86:Z90" si="75">HLOOKUP(AA86,$L86:$U205,ROW(N$122)-ROW(Z86)+1,0)</f>
        <v>BY</v>
      </c>
      <c r="AA86" s="3">
        <f t="shared" ref="AA86:AA90" si="76">MAX(L86:U86)</f>
        <v>1.3645029002417459</v>
      </c>
    </row>
    <row r="87" spans="1:27" x14ac:dyDescent="0.35">
      <c r="A87" s="7">
        <f t="shared" si="72"/>
        <v>2020</v>
      </c>
      <c r="B87" s="3">
        <f>'[2]2000=100'!E57</f>
        <v>1.2076226943120787</v>
      </c>
      <c r="C87" s="3">
        <f>'[2]2000=100'!I57</f>
        <v>1.2327084159729367</v>
      </c>
      <c r="D87" s="3">
        <f>'[2]2000=100'!N57</f>
        <v>1.1522003297024241</v>
      </c>
      <c r="E87" s="3">
        <f>'[2]2000=100'!O57</f>
        <v>0.42995731883334543</v>
      </c>
      <c r="F87" s="3">
        <f>'[2]2000=100'!Q57</f>
        <v>0.74986005326820759</v>
      </c>
      <c r="G87" s="3">
        <f>'[2]2000=100'!D57</f>
        <v>2.2187289003020823</v>
      </c>
      <c r="H87" s="3">
        <f>'[2]2000=100'!S57</f>
        <v>1.3451195813888717</v>
      </c>
      <c r="I87" s="3">
        <f>'[2]2000=100'!T57</f>
        <v>0.9838650440966461</v>
      </c>
      <c r="J87" s="3">
        <f>'[2]2000=100'!U57</f>
        <v>1.010394088059428</v>
      </c>
      <c r="K87" s="3">
        <f>'[2]2000=100'!V57</f>
        <v>0.94576438511614924</v>
      </c>
      <c r="L87" s="3">
        <f>'[2]2000=100'!B57</f>
        <v>1.1444875675549184</v>
      </c>
      <c r="M87" s="3">
        <f>'[2]2000=100'!C57</f>
        <v>1.2732995697733713</v>
      </c>
      <c r="N87" s="3">
        <f>'[2]2000=100'!F57</f>
        <v>-0.1474221073819848</v>
      </c>
      <c r="O87" s="3">
        <f>'[2]2000=100'!G57</f>
        <v>0.23849537002837451</v>
      </c>
      <c r="P87" s="3">
        <f>'[2]2000=100'!H57</f>
        <v>0.9121264510172864</v>
      </c>
      <c r="Q87" s="3">
        <f>'[2]2000=100'!J57</f>
        <v>1.1097172051063353</v>
      </c>
      <c r="R87" s="3">
        <f>'[2]2000=100'!K57</f>
        <v>0.71572860650448433</v>
      </c>
      <c r="S87" s="3">
        <f>'[2]2000=100'!L57</f>
        <v>0.72279596213020625</v>
      </c>
      <c r="T87" s="3">
        <f>'[2]2000=100'!M57</f>
        <v>-0.45978006645012215</v>
      </c>
      <c r="U87" s="3">
        <f>'[2]2000=100'!P57</f>
        <v>1.1529049000464653</v>
      </c>
      <c r="V87" s="3">
        <f>'[2]2000=100'!R57</f>
        <v>1.0074930889441873</v>
      </c>
      <c r="X87" s="18" t="str">
        <f t="shared" si="73"/>
        <v>SL</v>
      </c>
      <c r="Y87" s="3">
        <f t="shared" si="74"/>
        <v>-0.45978006645012215</v>
      </c>
      <c r="Z87" s="18" t="str">
        <f t="shared" si="75"/>
        <v>BY</v>
      </c>
      <c r="AA87" s="3">
        <f t="shared" si="76"/>
        <v>1.2732995697733713</v>
      </c>
    </row>
    <row r="88" spans="1:27" x14ac:dyDescent="0.35">
      <c r="A88" s="7">
        <f t="shared" si="72"/>
        <v>2021</v>
      </c>
      <c r="B88" s="3">
        <f>'[2]2000=100'!E58</f>
        <v>1.2199042406160032</v>
      </c>
      <c r="C88" s="3">
        <f>'[2]2000=100'!I58</f>
        <v>1.1178913773300678</v>
      </c>
      <c r="D88" s="3">
        <f>'[2]2000=100'!N58</f>
        <v>1.0659441291437872</v>
      </c>
      <c r="E88" s="3">
        <f>'[2]2000=100'!O58</f>
        <v>0.49818080447458613</v>
      </c>
      <c r="F88" s="3">
        <f>'[2]2000=100'!Q58</f>
        <v>0.68305048819500769</v>
      </c>
      <c r="G88" s="3">
        <f>'[2]2000=100'!D58</f>
        <v>2.1870684337479815</v>
      </c>
      <c r="H88" s="3">
        <f>'[2]2000=100'!S58</f>
        <v>1.3105677861307043</v>
      </c>
      <c r="I88" s="3">
        <f>'[2]2000=100'!T58</f>
        <v>0.94368546834506617</v>
      </c>
      <c r="J88" s="3">
        <f>'[2]2000=100'!U58</f>
        <v>0.81111569808302875</v>
      </c>
      <c r="K88" s="3">
        <f>'[2]2000=100'!V58</f>
        <v>0.73659262365698908</v>
      </c>
      <c r="L88" s="3">
        <f>'[2]2000=100'!B58</f>
        <v>0.96442459916765699</v>
      </c>
      <c r="M88" s="3">
        <f>'[2]2000=100'!C58</f>
        <v>1.0196817317544458</v>
      </c>
      <c r="N88" s="3">
        <f>'[2]2000=100'!F58</f>
        <v>-0.39703522825772097</v>
      </c>
      <c r="O88" s="3">
        <f>'[2]2000=100'!G58</f>
        <v>-8.7663844790839107E-2</v>
      </c>
      <c r="P88" s="3">
        <f>'[2]2000=100'!H58</f>
        <v>0.59693865412036473</v>
      </c>
      <c r="Q88" s="3">
        <f>'[2]2000=100'!J58</f>
        <v>0.92967267910428575</v>
      </c>
      <c r="R88" s="3">
        <f>'[2]2000=100'!K58</f>
        <v>0.5462029229102825</v>
      </c>
      <c r="S88" s="3">
        <f>'[2]2000=100'!L58</f>
        <v>0.58015870560362259</v>
      </c>
      <c r="T88" s="3">
        <f>'[2]2000=100'!M58</f>
        <v>-0.52387570964036456</v>
      </c>
      <c r="U88" s="3">
        <f>'[2]2000=100'!P58</f>
        <v>0.9935430382086281</v>
      </c>
      <c r="V88" s="3">
        <f>'[2]2000=100'!R58</f>
        <v>0.82560905198174339</v>
      </c>
      <c r="X88" s="18" t="str">
        <f t="shared" si="73"/>
        <v>SL</v>
      </c>
      <c r="Y88" s="3">
        <f t="shared" si="74"/>
        <v>-0.52387570964036456</v>
      </c>
      <c r="Z88" s="18" t="str">
        <f t="shared" si="75"/>
        <v>BY</v>
      </c>
      <c r="AA88" s="3">
        <f t="shared" si="76"/>
        <v>1.0196817317544458</v>
      </c>
    </row>
    <row r="89" spans="1:27" x14ac:dyDescent="0.35">
      <c r="A89" s="7">
        <f t="shared" si="72"/>
        <v>2022</v>
      </c>
      <c r="B89" s="3">
        <f>'[2]2000=100'!E59</f>
        <v>1.4394200325211841</v>
      </c>
      <c r="C89" s="3">
        <f>'[2]2000=100'!I59</f>
        <v>1.1681785977317247</v>
      </c>
      <c r="D89" s="3">
        <f>'[2]2000=100'!N59</f>
        <v>1.3846306943369484</v>
      </c>
      <c r="E89" s="3">
        <f>'[2]2000=100'!O59</f>
        <v>0.9578206290322413</v>
      </c>
      <c r="F89" s="3">
        <f>'[2]2000=100'!Q59</f>
        <v>1.1160835831005613</v>
      </c>
      <c r="G89" s="3">
        <f>'[2]2000=100'!D59</f>
        <v>3.0726155573416207</v>
      </c>
      <c r="H89" s="3">
        <f>'[2]2000=100'!S59</f>
        <v>1.7943032538785531</v>
      </c>
      <c r="I89" s="3">
        <f>'[2]2000=100'!T59</f>
        <v>1.2526413498505207</v>
      </c>
      <c r="J89" s="3">
        <f>'[2]2000=100'!U59</f>
        <v>1.2972494947167519</v>
      </c>
      <c r="K89" s="3">
        <f>'[2]2000=100'!V59</f>
        <v>1.1997092492272827</v>
      </c>
      <c r="L89" s="3">
        <f>'[2]2000=100'!B59</f>
        <v>1.4274944682135953</v>
      </c>
      <c r="M89" s="3">
        <f>'[2]2000=100'!C59</f>
        <v>1.4759650374077182</v>
      </c>
      <c r="N89" s="3">
        <f>'[2]2000=100'!F59</f>
        <v>0.37036308182318578</v>
      </c>
      <c r="O89" s="3">
        <f>'[2]2000=100'!G59</f>
        <v>0.56449662192802919</v>
      </c>
      <c r="P89" s="3">
        <f>'[2]2000=100'!H59</f>
        <v>1.2628157944720897</v>
      </c>
      <c r="Q89" s="3">
        <f>'[2]2000=100'!J59</f>
        <v>1.5248710653388287</v>
      </c>
      <c r="R89" s="3">
        <f>'[2]2000=100'!K59</f>
        <v>0.81359766971232261</v>
      </c>
      <c r="S89" s="3">
        <f>'[2]2000=100'!L59</f>
        <v>1.083931314014734</v>
      </c>
      <c r="T89" s="3">
        <f>'[2]2000=100'!M59</f>
        <v>9.4635293614814486E-2</v>
      </c>
      <c r="U89" s="3">
        <f>'[2]2000=100'!P59</f>
        <v>1.4132822327632226</v>
      </c>
      <c r="V89" s="3">
        <f>'[2]2000=100'!R59</f>
        <v>1.2923669429283819</v>
      </c>
      <c r="X89" s="18" t="str">
        <f t="shared" si="73"/>
        <v>SL</v>
      </c>
      <c r="Y89" s="3">
        <f t="shared" si="74"/>
        <v>9.4635293614814486E-2</v>
      </c>
      <c r="Z89" s="18" t="str">
        <f t="shared" si="75"/>
        <v>NI</v>
      </c>
      <c r="AA89" s="3">
        <f t="shared" si="76"/>
        <v>1.5248710653388287</v>
      </c>
    </row>
    <row r="90" spans="1:27" x14ac:dyDescent="0.35">
      <c r="A90" s="7">
        <f t="shared" si="72"/>
        <v>2023</v>
      </c>
      <c r="B90" s="3">
        <f>'[2]2000=100'!E60</f>
        <v>1.3300256596033364</v>
      </c>
      <c r="C90" s="3">
        <f>'[2]2000=100'!I60</f>
        <v>1.2353706471962766</v>
      </c>
      <c r="D90" s="3">
        <f>'[2]2000=100'!N60</f>
        <v>1.0307330767220719</v>
      </c>
      <c r="E90" s="3">
        <f>'[2]2000=100'!O60</f>
        <v>0.42753717909343436</v>
      </c>
      <c r="F90" s="3">
        <f>'[2]2000=100'!Q60</f>
        <v>1.1762392834190507</v>
      </c>
      <c r="G90" s="3">
        <f>'[2]2000=100'!D60</f>
        <v>3.1872252202295215</v>
      </c>
      <c r="H90" s="3">
        <f>'[2]2000=100'!S60</f>
        <v>1.6875036993252621</v>
      </c>
      <c r="I90" s="3">
        <f>'[2]2000=100'!T60</f>
        <v>1.0406011209284571</v>
      </c>
      <c r="J90" s="3">
        <f>'[2]2000=100'!U60</f>
        <v>1.3108275663553286</v>
      </c>
      <c r="K90" s="3">
        <f>'[2]2000=100'!V60</f>
        <v>1.2058286435068055</v>
      </c>
      <c r="L90" s="3">
        <f>'[2]2000=100'!B60</f>
        <v>1.5388126518560625</v>
      </c>
      <c r="M90" s="3">
        <f>'[2]2000=100'!C60</f>
        <v>1.5174330412778971</v>
      </c>
      <c r="N90" s="3">
        <f>'[2]2000=100'!F60</f>
        <v>0.75158495481191778</v>
      </c>
      <c r="O90" s="3">
        <f>'[2]2000=100'!G60</f>
        <v>0.82479264404986452</v>
      </c>
      <c r="P90" s="3">
        <f>'[2]2000=100'!H60</f>
        <v>1.2144327745582757</v>
      </c>
      <c r="Q90" s="3">
        <f>'[2]2000=100'!J60</f>
        <v>1.3443952765826168</v>
      </c>
      <c r="R90" s="3">
        <f>'[2]2000=100'!K60</f>
        <v>0.79928480574422167</v>
      </c>
      <c r="S90" s="3">
        <f>'[2]2000=100'!L60</f>
        <v>0.96828836216546676</v>
      </c>
      <c r="T90" s="3">
        <f>'[2]2000=100'!M60</f>
        <v>-0.15138754493790429</v>
      </c>
      <c r="U90" s="3">
        <f>'[2]2000=100'!P60</f>
        <v>1.3179289622931663</v>
      </c>
      <c r="V90" s="3">
        <f>'[2]2000=100'!R60</f>
        <v>1.2812617288079338</v>
      </c>
      <c r="X90" s="18" t="str">
        <f t="shared" si="73"/>
        <v>SL</v>
      </c>
      <c r="Y90" s="3">
        <f t="shared" si="74"/>
        <v>-0.15138754493790429</v>
      </c>
      <c r="Z90" s="18" t="str">
        <f t="shared" si="75"/>
        <v>BW</v>
      </c>
      <c r="AA90" s="3">
        <f t="shared" si="76"/>
        <v>1.5388126518560625</v>
      </c>
    </row>
    <row r="91" spans="1:27" x14ac:dyDescent="0.35">
      <c r="A91" s="7">
        <f t="shared" si="72"/>
        <v>2024</v>
      </c>
      <c r="B91" s="3"/>
      <c r="H91"/>
      <c r="Z91" s="11"/>
    </row>
    <row r="92" spans="1:27" x14ac:dyDescent="0.35">
      <c r="A92">
        <f>A91+1</f>
        <v>2025</v>
      </c>
      <c r="B92" s="3"/>
      <c r="H92"/>
      <c r="Z92" s="11"/>
    </row>
    <row r="93" spans="1:27" x14ac:dyDescent="0.35">
      <c r="A93" t="s">
        <v>844</v>
      </c>
      <c r="B93" s="3">
        <f>'[2]2000=100'!E69</f>
        <v>1.2991996271469901</v>
      </c>
      <c r="C93" s="3">
        <f>'[2]2000=100'!I69</f>
        <v>1.1885254611510874</v>
      </c>
      <c r="D93" s="3">
        <f>'[2]2000=100'!N69</f>
        <v>1.158283134973459</v>
      </c>
      <c r="E93" s="3">
        <f>'[2]2000=100'!O69</f>
        <v>0.57813178802379639</v>
      </c>
      <c r="F93" s="3">
        <f>'[2]2000=100'!Q69</f>
        <v>0.9310746651499926</v>
      </c>
      <c r="G93" s="3">
        <f>'[2]2000=100'!D69</f>
        <v>2.6653546696052217</v>
      </c>
      <c r="H93" s="3">
        <f>'[2]2000=100'!S69</f>
        <v>1.5341557994416348</v>
      </c>
      <c r="I93" s="3">
        <f>'[2]2000=100'!T69</f>
        <v>1.0551281340864875</v>
      </c>
      <c r="J93" s="3">
        <f>'[2]2000=100'!U69</f>
        <v>1.1071807318599838</v>
      </c>
      <c r="K93" s="3">
        <f>'[2]2000=100'!V69</f>
        <v>1.0217847549683228</v>
      </c>
      <c r="L93" s="3">
        <f>'[2]2000=100'!B69</f>
        <v>1.2685502620737026</v>
      </c>
      <c r="M93" s="3">
        <f>'[2]2000=100'!C69</f>
        <v>1.3214026658044986</v>
      </c>
      <c r="N93" s="3">
        <f>'[2]2000=100'!F69</f>
        <v>0.14337697860635501</v>
      </c>
      <c r="O93" s="3">
        <f>'[2]2000=100'!G69</f>
        <v>0.38444416235626022</v>
      </c>
      <c r="P93" s="3">
        <f>'[2]2000=100'!H69</f>
        <v>0.99622516335182354</v>
      </c>
      <c r="Q93" s="3">
        <f>'[2]2000=100'!J69</f>
        <v>1.2269113233408717</v>
      </c>
      <c r="R93" s="3">
        <f>'[2]2000=100'!K69</f>
        <v>0.71864729462281218</v>
      </c>
      <c r="S93" s="3">
        <f>'[2]2000=100'!L69</f>
        <v>0.83859869313644708</v>
      </c>
      <c r="T93" s="3">
        <f>'[2]2000=100'!M69</f>
        <v>-0.2604115306100141</v>
      </c>
      <c r="U93" s="3">
        <f>'[2]2000=100'!P69</f>
        <v>1.2192878870619666</v>
      </c>
      <c r="V93" s="3">
        <f>'[2]2000=100'!R69</f>
        <v>1.1014925999236311</v>
      </c>
      <c r="X93" s="18" t="str">
        <f t="shared" ref="X93" si="77">HLOOKUP(Y93,$L93:$U212,ROW(L$122)-ROW(X93)+1,0)</f>
        <v>SL</v>
      </c>
      <c r="Y93" s="3">
        <f t="shared" ref="Y93" si="78">MIN(L93:U93)</f>
        <v>-0.2604115306100141</v>
      </c>
      <c r="Z93" s="18" t="str">
        <f t="shared" ref="Z93" si="79">HLOOKUP(AA93,$L93:$U212,ROW(N$122)-ROW(Z93)+1,0)</f>
        <v>BY</v>
      </c>
      <c r="AA93" s="3">
        <f t="shared" ref="AA93" si="80">MAX(L93:U93)</f>
        <v>1.3214026658044986</v>
      </c>
    </row>
    <row r="94" spans="1:27" x14ac:dyDescent="0.35">
      <c r="A94" t="s">
        <v>845</v>
      </c>
      <c r="B94" s="3"/>
      <c r="C94" s="3"/>
      <c r="D94" s="3"/>
      <c r="E94" s="3"/>
      <c r="F94" s="3"/>
      <c r="G94" s="3"/>
      <c r="H94" s="3"/>
      <c r="I94" s="3"/>
      <c r="J94" s="3"/>
      <c r="K94" s="3"/>
      <c r="L94" s="3"/>
      <c r="M94" s="3"/>
      <c r="N94" s="3"/>
      <c r="O94" s="3"/>
      <c r="P94" s="3"/>
      <c r="Q94" s="3"/>
      <c r="R94" s="3"/>
      <c r="S94" s="3"/>
      <c r="T94" s="3"/>
      <c r="U94" s="3"/>
      <c r="V94" s="3"/>
      <c r="Z94" s="11"/>
    </row>
    <row r="95" spans="1:27" x14ac:dyDescent="0.35">
      <c r="H95"/>
      <c r="Z95" s="11"/>
    </row>
    <row r="96" spans="1:27" x14ac:dyDescent="0.35">
      <c r="A96" s="4" t="s">
        <v>846</v>
      </c>
      <c r="Z96" s="11"/>
    </row>
    <row r="97" spans="1:27" x14ac:dyDescent="0.35">
      <c r="A97" s="7">
        <f t="shared" ref="A97:A102" si="81">A86</f>
        <v>2019</v>
      </c>
      <c r="B97" s="3">
        <f>'[2]Pro Kopf'!E123</f>
        <v>0.60161971624572175</v>
      </c>
      <c r="C97" s="3">
        <f>'[2]Pro Kopf'!I123</f>
        <v>1.180578892486281</v>
      </c>
      <c r="D97" s="3">
        <f>'[2]Pro Kopf'!N123</f>
        <v>1.0505245849980298</v>
      </c>
      <c r="E97" s="3">
        <f>'[2]Pro Kopf'!O123</f>
        <v>0.88990908796195356</v>
      </c>
      <c r="F97" s="3">
        <f>'[2]Pro Kopf'!Q123</f>
        <v>1.0519241337695746</v>
      </c>
      <c r="G97" s="3">
        <f>'[2]Pro Kopf'!D123</f>
        <v>1.6864438171548102</v>
      </c>
      <c r="H97" s="3">
        <f>'[2]Pro Kopf'!S123</f>
        <v>1.228525993092731</v>
      </c>
      <c r="I97" s="3">
        <f>'[2]Pro Kopf'!T123</f>
        <v>0.95405933425722367</v>
      </c>
      <c r="J97" s="3">
        <f>'[2]Pro Kopf'!U123</f>
        <v>0.77289485208231667</v>
      </c>
      <c r="K97" s="3">
        <f>'[2]Pro Kopf'!V123</f>
        <v>0.72529893297910064</v>
      </c>
      <c r="L97" s="3">
        <f>'[2]Pro Kopf'!B123</f>
        <v>0.9011963387521007</v>
      </c>
      <c r="M97" s="3">
        <f>'[2]Pro Kopf'!C123</f>
        <v>0.87112509722508946</v>
      </c>
      <c r="N97" s="3">
        <f>'[2]Pro Kopf'!F123</f>
        <v>-3.7782432452544867E-2</v>
      </c>
      <c r="O97" s="3">
        <f>'[2]Pro Kopf'!G123</f>
        <v>-5.921790199181487E-2</v>
      </c>
      <c r="P97" s="3">
        <f>'[2]Pro Kopf'!H123</f>
        <v>0.47335940423020872</v>
      </c>
      <c r="Q97" s="3">
        <f>'[2]Pro Kopf'!J123</f>
        <v>0.97240945684065139</v>
      </c>
      <c r="R97" s="3">
        <f>'[2]Pro Kopf'!K123</f>
        <v>0.64656686274543063</v>
      </c>
      <c r="S97" s="3">
        <f>'[2]Pro Kopf'!L123</f>
        <v>0.48999733235466181</v>
      </c>
      <c r="T97" s="3">
        <f>'[2]Pro Kopf'!M123</f>
        <v>-9.7084543826923664E-2</v>
      </c>
      <c r="U97" s="3">
        <f>'[2]Pro Kopf'!P123</f>
        <v>0.85838917216318578</v>
      </c>
      <c r="V97" s="3">
        <f>'[2]Pro Kopf'!R123</f>
        <v>0.81190358589155665</v>
      </c>
      <c r="X97" s="18" t="str">
        <f t="shared" ref="X97:X101" si="82">HLOOKUP(Y97,$L97:$U216,ROW(L$122)-ROW(X97)+1,0)</f>
        <v>SL</v>
      </c>
      <c r="Y97" s="3">
        <f t="shared" ref="Y97:Y101" si="83">MIN(L97:U97)</f>
        <v>-9.7084543826923664E-2</v>
      </c>
      <c r="Z97" s="18" t="str">
        <f t="shared" ref="Z97:Z101" si="84">HLOOKUP(AA97,$L97:$U216,ROW(N$122)-ROW(Z97)+1,0)</f>
        <v>NI</v>
      </c>
      <c r="AA97" s="3">
        <f t="shared" ref="AA97:AA101" si="85">MAX(L97:U97)</f>
        <v>0.97240945684065139</v>
      </c>
    </row>
    <row r="98" spans="1:27" x14ac:dyDescent="0.35">
      <c r="A98" s="7">
        <f t="shared" si="81"/>
        <v>2020</v>
      </c>
      <c r="B98" s="3">
        <f>'[2]Pro Kopf'!E124</f>
        <v>0.82398037960594195</v>
      </c>
      <c r="C98" s="3">
        <f>'[2]Pro Kopf'!I124</f>
        <v>1.198177023427661</v>
      </c>
      <c r="D98" s="3">
        <f>'[2]Pro Kopf'!N124</f>
        <v>1.4134642722967641</v>
      </c>
      <c r="E98" s="3">
        <f>'[2]Pro Kopf'!O124</f>
        <v>1.0643316141376147</v>
      </c>
      <c r="F98" s="3">
        <f>'[2]Pro Kopf'!Q124</f>
        <v>1.2924520018832766</v>
      </c>
      <c r="G98" s="3">
        <f>'[2]Pro Kopf'!D124</f>
        <v>1.9502465006994782</v>
      </c>
      <c r="H98" s="3">
        <f>'[2]Pro Kopf'!S124</f>
        <v>1.4454142499100868</v>
      </c>
      <c r="I98" s="3">
        <f>'[2]Pro Kopf'!T124</f>
        <v>1.1907963001563644</v>
      </c>
      <c r="J98" s="3">
        <f>'[2]Pro Kopf'!U124</f>
        <v>0.87663090886070449</v>
      </c>
      <c r="K98" s="3">
        <f>'[2]Pro Kopf'!V124</f>
        <v>0.81928367335424923</v>
      </c>
      <c r="L98" s="3">
        <f>'[2]Pro Kopf'!B124</f>
        <v>0.99183770412436445</v>
      </c>
      <c r="M98" s="3">
        <f>'[2]Pro Kopf'!C124</f>
        <v>1.0286003231243512</v>
      </c>
      <c r="N98" s="3">
        <f>'[2]Pro Kopf'!F124</f>
        <v>6.2063133882688248E-2</v>
      </c>
      <c r="O98" s="3">
        <f>'[2]Pro Kopf'!G124</f>
        <v>-6.7660588749532735E-2</v>
      </c>
      <c r="P98" s="3">
        <f>'[2]Pro Kopf'!H124</f>
        <v>0.69280446831857034</v>
      </c>
      <c r="Q98" s="3">
        <f>'[2]Pro Kopf'!J124</f>
        <v>0.97715039685132865</v>
      </c>
      <c r="R98" s="3">
        <f>'[2]Pro Kopf'!K124</f>
        <v>0.73560627196565065</v>
      </c>
      <c r="S98" s="3">
        <f>'[2]Pro Kopf'!L124</f>
        <v>0.5562503042103657</v>
      </c>
      <c r="T98" s="3">
        <f>'[2]Pro Kopf'!M124</f>
        <v>-0.13058508151098636</v>
      </c>
      <c r="U98" s="3">
        <f>'[2]Pro Kopf'!P124</f>
        <v>0.90653961031704</v>
      </c>
      <c r="V98" s="3">
        <f>'[2]Pro Kopf'!R124</f>
        <v>0.92501179081973817</v>
      </c>
      <c r="X98" s="18" t="str">
        <f t="shared" si="82"/>
        <v>SL</v>
      </c>
      <c r="Y98" s="3">
        <f t="shared" si="83"/>
        <v>-0.13058508151098636</v>
      </c>
      <c r="Z98" s="18" t="str">
        <f t="shared" si="84"/>
        <v>BY</v>
      </c>
      <c r="AA98" s="3">
        <f t="shared" si="85"/>
        <v>1.0286003231243512</v>
      </c>
    </row>
    <row r="99" spans="1:27" x14ac:dyDescent="0.35">
      <c r="A99" s="7">
        <f t="shared" si="81"/>
        <v>2021</v>
      </c>
      <c r="B99" s="3">
        <f>'[2]Pro Kopf'!E125</f>
        <v>0.90088503933365871</v>
      </c>
      <c r="C99" s="3">
        <f>'[2]Pro Kopf'!I125</f>
        <v>1.023048258960074</v>
      </c>
      <c r="D99" s="3">
        <f>'[2]Pro Kopf'!N125</f>
        <v>1.4273883896884314</v>
      </c>
      <c r="E99" s="3">
        <f>'[2]Pro Kopf'!O125</f>
        <v>1.0879633621976552</v>
      </c>
      <c r="F99" s="3">
        <f>'[2]Pro Kopf'!Q125</f>
        <v>1.266707924947184</v>
      </c>
      <c r="G99" s="3">
        <f>'[2]Pro Kopf'!D125</f>
        <v>2.0759949281032419</v>
      </c>
      <c r="H99" s="3">
        <f>'[2]Pro Kopf'!S125</f>
        <v>1.4737173702957307</v>
      </c>
      <c r="I99" s="3">
        <f>'[2]Pro Kopf'!T125</f>
        <v>1.1862993760783525</v>
      </c>
      <c r="J99" s="3">
        <f>'[2]Pro Kopf'!U125</f>
        <v>0.71814031105637355</v>
      </c>
      <c r="K99" s="3">
        <f>'[2]Pro Kopf'!V125</f>
        <v>0.64459436178300678</v>
      </c>
      <c r="L99" s="3">
        <f>'[2]Pro Kopf'!B125</f>
        <v>0.85428333805390366</v>
      </c>
      <c r="M99" s="3">
        <f>'[2]Pro Kopf'!C125</f>
        <v>0.81911001341603651</v>
      </c>
      <c r="N99" s="3">
        <f>'[2]Pro Kopf'!F125</f>
        <v>-4.9164865357283816E-2</v>
      </c>
      <c r="O99" s="3">
        <f>'[2]Pro Kopf'!G125</f>
        <v>-0.26778787577849528</v>
      </c>
      <c r="P99" s="3">
        <f>'[2]Pro Kopf'!H125</f>
        <v>0.54149441961337175</v>
      </c>
      <c r="Q99" s="3">
        <f>'[2]Pro Kopf'!J125</f>
        <v>0.71924370802591397</v>
      </c>
      <c r="R99" s="3">
        <f>'[2]Pro Kopf'!K125</f>
        <v>0.60967155025275588</v>
      </c>
      <c r="S99" s="3">
        <f>'[2]Pro Kopf'!L125</f>
        <v>0.42592120623933738</v>
      </c>
      <c r="T99" s="3">
        <f>'[2]Pro Kopf'!M125</f>
        <v>-0.29430063512137394</v>
      </c>
      <c r="U99" s="3">
        <f>'[2]Pro Kopf'!P125</f>
        <v>0.67786462948558324</v>
      </c>
      <c r="V99" s="3">
        <f>'[2]Pro Kopf'!R125</f>
        <v>0.78294035944040274</v>
      </c>
      <c r="X99" s="18" t="str">
        <f t="shared" si="82"/>
        <v>SL</v>
      </c>
      <c r="Y99" s="3">
        <f t="shared" si="83"/>
        <v>-0.29430063512137394</v>
      </c>
      <c r="Z99" s="18" t="str">
        <f t="shared" si="84"/>
        <v>BW</v>
      </c>
      <c r="AA99" s="3">
        <f t="shared" si="85"/>
        <v>0.85428333805390366</v>
      </c>
    </row>
    <row r="100" spans="1:27" x14ac:dyDescent="0.35">
      <c r="A100" s="7">
        <f t="shared" si="81"/>
        <v>2022</v>
      </c>
      <c r="B100" s="3">
        <f>'[2]Pro Kopf'!E126</f>
        <v>0.60456493081359497</v>
      </c>
      <c r="C100" s="3">
        <f>'[2]Pro Kopf'!I126</f>
        <v>0.61841976914740826</v>
      </c>
      <c r="D100" s="3">
        <f>'[2]Pro Kopf'!N126</f>
        <v>1.0203314003905035</v>
      </c>
      <c r="E100" s="3">
        <f>'[2]Pro Kopf'!O126</f>
        <v>0.81973039563185068</v>
      </c>
      <c r="F100" s="3">
        <f>'[2]Pro Kopf'!Q126</f>
        <v>0.95828776788080461</v>
      </c>
      <c r="G100" s="3">
        <f>'[2]Pro Kopf'!D126</f>
        <v>1.8084071830404298</v>
      </c>
      <c r="H100" s="3">
        <f>'[2]Pro Kopf'!S126</f>
        <v>1.1910979540264748</v>
      </c>
      <c r="I100" s="3">
        <f>'[2]Pro Kopf'!T126</f>
        <v>0.8429428246452062</v>
      </c>
      <c r="J100" s="3">
        <f>'[2]Pro Kopf'!U126</f>
        <v>0.51375676565066897</v>
      </c>
      <c r="K100" s="3">
        <f>'[2]Pro Kopf'!V126</f>
        <v>0.44219741998037421</v>
      </c>
      <c r="L100" s="3">
        <f>'[2]Pro Kopf'!B126</f>
        <v>0.62524263916326106</v>
      </c>
      <c r="M100" s="3">
        <f>'[2]Pro Kopf'!C126</f>
        <v>0.59978891871010376</v>
      </c>
      <c r="N100" s="3">
        <f>'[2]Pro Kopf'!F126</f>
        <v>2.1326480189060248E-2</v>
      </c>
      <c r="O100" s="3">
        <f>'[2]Pro Kopf'!G126</f>
        <v>-0.4997631690521871</v>
      </c>
      <c r="P100" s="3">
        <f>'[2]Pro Kopf'!H126</f>
        <v>0.47893436764468333</v>
      </c>
      <c r="Q100" s="3">
        <f>'[2]Pro Kopf'!J126</f>
        <v>0.66567637927721535</v>
      </c>
      <c r="R100" s="3">
        <f>'[2]Pro Kopf'!K126</f>
        <v>0.21664461851813144</v>
      </c>
      <c r="S100" s="3">
        <f>'[2]Pro Kopf'!L126</f>
        <v>0.34087177611110064</v>
      </c>
      <c r="T100" s="3">
        <f>'[2]Pro Kopf'!M126</f>
        <v>-0.34496709226030475</v>
      </c>
      <c r="U100" s="3">
        <f>'[2]Pro Kopf'!P126</f>
        <v>0.68148384345518309</v>
      </c>
      <c r="V100" s="3">
        <f>'[2]Pro Kopf'!R126</f>
        <v>0.56479953943953376</v>
      </c>
      <c r="X100" s="18" t="str">
        <f t="shared" si="82"/>
        <v>HH</v>
      </c>
      <c r="Y100" s="3">
        <f t="shared" si="83"/>
        <v>-0.4997631690521871</v>
      </c>
      <c r="Z100" s="18" t="str">
        <f t="shared" si="84"/>
        <v>SH</v>
      </c>
      <c r="AA100" s="3">
        <f t="shared" si="85"/>
        <v>0.68148384345518309</v>
      </c>
    </row>
    <row r="101" spans="1:27" x14ac:dyDescent="0.35">
      <c r="A101" s="7">
        <f t="shared" si="81"/>
        <v>2023</v>
      </c>
      <c r="B101" s="3">
        <f>'[2]Pro Kopf'!E127</f>
        <v>0.46907067746448661</v>
      </c>
      <c r="C101" s="3">
        <f>'[2]Pro Kopf'!I127</f>
        <v>0.66658547458007433</v>
      </c>
      <c r="D101" s="3">
        <f>'[2]Pro Kopf'!N127</f>
        <v>0.45652658924552725</v>
      </c>
      <c r="E101" s="3">
        <f>'[2]Pro Kopf'!O127</f>
        <v>0.17006911882424447</v>
      </c>
      <c r="F101" s="3">
        <f>'[2]Pro Kopf'!Q127</f>
        <v>0.85546076754793887</v>
      </c>
      <c r="G101" s="3">
        <f>'[2]Pro Kopf'!D127</f>
        <v>1.7534787459804448</v>
      </c>
      <c r="H101" s="3">
        <f>'[2]Pro Kopf'!S127</f>
        <v>0.94844761179966497</v>
      </c>
      <c r="I101" s="3">
        <f>'[2]Pro Kopf'!T127</f>
        <v>0.50648121240453747</v>
      </c>
      <c r="J101" s="3">
        <f>'[2]Pro Kopf'!U127</f>
        <v>0.39582279536955411</v>
      </c>
      <c r="K101" s="3">
        <f>'[2]Pro Kopf'!V127</f>
        <v>0.31899158411066253</v>
      </c>
      <c r="L101" s="3">
        <f>'[2]Pro Kopf'!B127</f>
        <v>0.57539438212475602</v>
      </c>
      <c r="M101" s="3">
        <f>'[2]Pro Kopf'!C127</f>
        <v>0.5400205537909244</v>
      </c>
      <c r="N101" s="3">
        <f>'[2]Pro Kopf'!F127</f>
        <v>-0.36383698926300667</v>
      </c>
      <c r="O101" s="3">
        <f>'[2]Pro Kopf'!G127</f>
        <v>-0.66609444470870471</v>
      </c>
      <c r="P101" s="3">
        <f>'[2]Pro Kopf'!H127</f>
        <v>0.22131855408720469</v>
      </c>
      <c r="Q101" s="3">
        <f>'[2]Pro Kopf'!J127</f>
        <v>0.5054651930201004</v>
      </c>
      <c r="R101" s="3">
        <f>'[2]Pro Kopf'!K127</f>
        <v>6.1717653640286585E-2</v>
      </c>
      <c r="S101" s="3">
        <f>'[2]Pro Kopf'!L127</f>
        <v>0.146508035279453</v>
      </c>
      <c r="T101" s="3">
        <f>'[2]Pro Kopf'!M127</f>
        <v>-0.75819037923696442</v>
      </c>
      <c r="U101" s="3">
        <f>'[2]Pro Kopf'!P127</f>
        <v>0.57013314190324138</v>
      </c>
      <c r="V101" s="3">
        <f>'[2]Pro Kopf'!R127</f>
        <v>0.42308989086836846</v>
      </c>
      <c r="X101" s="18" t="str">
        <f t="shared" si="82"/>
        <v>SL</v>
      </c>
      <c r="Y101" s="3">
        <f t="shared" si="83"/>
        <v>-0.75819037923696442</v>
      </c>
      <c r="Z101" s="18" t="str">
        <f t="shared" si="84"/>
        <v>BW</v>
      </c>
      <c r="AA101" s="3">
        <f t="shared" si="85"/>
        <v>0.57539438212475602</v>
      </c>
    </row>
    <row r="102" spans="1:27" x14ac:dyDescent="0.35">
      <c r="A102" s="7">
        <f t="shared" si="81"/>
        <v>2024</v>
      </c>
    </row>
    <row r="103" spans="1:27" x14ac:dyDescent="0.35">
      <c r="A103">
        <f>A102+1</f>
        <v>2025</v>
      </c>
    </row>
    <row r="104" spans="1:27" x14ac:dyDescent="0.35">
      <c r="A104" s="7" t="str">
        <f t="shared" ref="A104" si="86">A93</f>
        <v>ø 2019-2023</v>
      </c>
      <c r="B104" s="3">
        <f>'[2]Pro Kopf'!E136</f>
        <v>0.6016492471429018</v>
      </c>
      <c r="C104" s="3">
        <f>'[2]Pro Kopf'!I136</f>
        <v>0.81196665756786501</v>
      </c>
      <c r="D104" s="3">
        <f>'[2]Pro Kopf'!N136</f>
        <v>1.0933323650321256</v>
      </c>
      <c r="E104" s="3">
        <f>'[2]Pro Kopf'!O136</f>
        <v>0.79008077409419286</v>
      </c>
      <c r="F104" s="3">
        <f>'[2]Pro Kopf'!Q136</f>
        <v>1.0108252879481796</v>
      </c>
      <c r="G104" s="3">
        <f>'[2]Pro Kopf'!D136</f>
        <v>1.7779477472076053</v>
      </c>
      <c r="H104" s="3">
        <f>'[2]Pro Kopf'!S136</f>
        <v>1.2080642862966045</v>
      </c>
      <c r="I104" s="3">
        <f>'[2]Pro Kopf'!T136</f>
        <v>0.89582805422618605</v>
      </c>
      <c r="J104" s="3">
        <f>'[2]Pro Kopf'!U136</f>
        <v>0.56769795274571777</v>
      </c>
      <c r="K104" s="3">
        <f>'[2]Pro Kopf'!V136</f>
        <v>0.50065096102056827</v>
      </c>
      <c r="L104" s="3">
        <f>'[2]Pro Kopf'!B136</f>
        <v>0.70023008648554708</v>
      </c>
      <c r="M104" s="3">
        <f>'[2]Pro Kopf'!C136</f>
        <v>0.66464848173517055</v>
      </c>
      <c r="N104" s="3">
        <f>'[2]Pro Kopf'!F136</f>
        <v>-0.20470020807385936</v>
      </c>
      <c r="O104" s="3">
        <f>'[2]Pro Kopf'!G136</f>
        <v>-0.48864549796142853</v>
      </c>
      <c r="P104" s="3">
        <f>'[2]Pro Kopf'!H136</f>
        <v>0.38099945870362717</v>
      </c>
      <c r="Q104" s="3">
        <f>'[2]Pro Kopf'!J136</f>
        <v>0.61754783439749872</v>
      </c>
      <c r="R104" s="3">
        <f>'[2]Pro Kopf'!K136</f>
        <v>0.44726357763677527</v>
      </c>
      <c r="S104" s="3">
        <f>'[2]Pro Kopf'!L136</f>
        <v>0.2432602387527254</v>
      </c>
      <c r="T104" s="3">
        <f>'[2]Pro Kopf'!M136</f>
        <v>-0.5246328844373096</v>
      </c>
      <c r="U104" s="3">
        <f>'[2]Pro Kopf'!P136</f>
        <v>0.6181950788287196</v>
      </c>
      <c r="V104" s="3">
        <f>'[2]Pro Kopf'!R136</f>
        <v>0.61896784559519347</v>
      </c>
      <c r="X104" s="18" t="str">
        <f t="shared" ref="X104" si="87">HLOOKUP(Y104,$L104:$U223,ROW(L$122)-ROW(X104)+1,0)</f>
        <v>SL</v>
      </c>
      <c r="Y104" s="3">
        <f t="shared" ref="Y104" si="88">MIN(L104:U104)</f>
        <v>-0.5246328844373096</v>
      </c>
      <c r="Z104" s="18" t="str">
        <f t="shared" ref="Z104" si="89">HLOOKUP(AA104,$L104:$U223,ROW(N$122)-ROW(Z104)+1,0)</f>
        <v>BW</v>
      </c>
      <c r="AA104" s="3">
        <f t="shared" ref="AA104" si="90">MAX(L104:U104)</f>
        <v>0.70023008648554708</v>
      </c>
    </row>
    <row r="105" spans="1:27" x14ac:dyDescent="0.35">
      <c r="B105" s="3"/>
    </row>
    <row r="106" spans="1:27" x14ac:dyDescent="0.35">
      <c r="B106" s="3"/>
    </row>
    <row r="107" spans="1:27" x14ac:dyDescent="0.35">
      <c r="B107" s="3"/>
    </row>
    <row r="108" spans="1:27" x14ac:dyDescent="0.35">
      <c r="B108" s="3"/>
      <c r="C108" s="3"/>
      <c r="D108" s="3"/>
      <c r="E108" s="3"/>
      <c r="F108" s="3"/>
      <c r="G108" s="3"/>
      <c r="H108" s="3"/>
      <c r="I108" s="3"/>
      <c r="J108" s="3"/>
      <c r="K108" s="3"/>
      <c r="L108" s="3"/>
      <c r="M108" s="3"/>
      <c r="N108" s="3"/>
      <c r="O108" s="3"/>
      <c r="P108" s="3"/>
      <c r="Q108" s="3"/>
      <c r="R108" s="3"/>
      <c r="S108" s="3"/>
      <c r="T108" s="3"/>
      <c r="U108" s="3"/>
      <c r="V108" s="3"/>
    </row>
    <row r="109" spans="1:27" x14ac:dyDescent="0.35">
      <c r="B109" s="3"/>
      <c r="C109" s="3"/>
      <c r="D109" s="3"/>
      <c r="E109" s="3"/>
      <c r="F109" s="3"/>
      <c r="G109" s="3"/>
      <c r="H109" s="3"/>
      <c r="I109" s="3"/>
      <c r="J109" s="3"/>
      <c r="K109" s="3"/>
      <c r="L109" s="3"/>
      <c r="M109" s="3"/>
      <c r="N109" s="3"/>
      <c r="O109" s="3"/>
      <c r="P109" s="3"/>
      <c r="Q109" s="3"/>
      <c r="R109" s="3"/>
      <c r="S109" s="3"/>
      <c r="T109" s="3"/>
      <c r="U109" s="3"/>
      <c r="V109" s="3"/>
    </row>
    <row r="110" spans="1:27" x14ac:dyDescent="0.35">
      <c r="B110" s="3"/>
      <c r="C110" s="3"/>
      <c r="D110" s="3"/>
      <c r="E110" s="3"/>
      <c r="F110" s="3"/>
      <c r="G110" s="3"/>
      <c r="H110" s="3"/>
      <c r="I110" s="3"/>
      <c r="J110" s="3"/>
      <c r="K110" s="3"/>
      <c r="L110" s="3"/>
      <c r="M110" s="3"/>
      <c r="N110" s="3"/>
      <c r="O110" s="3"/>
      <c r="P110" s="3"/>
      <c r="Q110" s="3"/>
      <c r="R110" s="3"/>
      <c r="S110" s="3"/>
      <c r="T110" s="3"/>
      <c r="U110" s="3"/>
      <c r="V110" s="3"/>
    </row>
    <row r="112" spans="1:27" x14ac:dyDescent="0.35">
      <c r="B112" s="3"/>
      <c r="C112" s="3"/>
      <c r="D112" s="3"/>
      <c r="E112" s="3"/>
      <c r="F112" s="3"/>
      <c r="G112" s="3"/>
      <c r="H112" s="3"/>
      <c r="I112" s="3"/>
      <c r="J112" s="3"/>
      <c r="K112" s="3"/>
      <c r="L112" s="3"/>
      <c r="M112" s="3"/>
      <c r="N112" s="3"/>
      <c r="O112" s="3"/>
      <c r="P112" s="3"/>
      <c r="Q112" s="3"/>
      <c r="R112" s="3"/>
      <c r="S112" s="3"/>
      <c r="T112" s="3"/>
      <c r="U112" s="3"/>
      <c r="V112" s="3"/>
    </row>
    <row r="122" spans="12:21" x14ac:dyDescent="0.35">
      <c r="L122" t="s">
        <v>297</v>
      </c>
      <c r="M122" t="s">
        <v>298</v>
      </c>
      <c r="N122" t="s">
        <v>299</v>
      </c>
      <c r="O122" t="s">
        <v>300</v>
      </c>
      <c r="P122" t="s">
        <v>301</v>
      </c>
      <c r="Q122" t="s">
        <v>302</v>
      </c>
      <c r="R122" t="s">
        <v>303</v>
      </c>
      <c r="S122" t="s">
        <v>304</v>
      </c>
      <c r="T122" t="s">
        <v>305</v>
      </c>
      <c r="U122" t="s">
        <v>306</v>
      </c>
    </row>
  </sheetData>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9756-B8B4-4B0F-A32D-939FE7678BE7}">
  <sheetPr codeName="Tabelle55"/>
  <dimension ref="A1:Z88"/>
  <sheetViews>
    <sheetView workbookViewId="0">
      <pane ySplit="2" topLeftCell="A3" activePane="bottomLeft" state="frozen"/>
      <selection pane="bottomLeft" activeCell="A3" sqref="A3"/>
    </sheetView>
  </sheetViews>
  <sheetFormatPr baseColWidth="10" defaultColWidth="11.453125" defaultRowHeight="14.5" x14ac:dyDescent="0.35"/>
  <cols>
    <col min="8" max="8" width="91.7265625" customWidth="1"/>
    <col min="9" max="10" width="10.81640625" style="57" customWidth="1"/>
    <col min="11" max="11" width="12.81640625" style="57" customWidth="1"/>
    <col min="12" max="25" width="10.81640625" style="57" customWidth="1"/>
    <col min="26" max="26" width="11.453125" style="57"/>
  </cols>
  <sheetData>
    <row r="1" spans="1:25" ht="30" customHeight="1" x14ac:dyDescent="0.35">
      <c r="A1" s="4" t="s">
        <v>568</v>
      </c>
      <c r="I1" s="57" t="str">
        <f>Wirtschaftskraft!A2</f>
        <v>Jahr</v>
      </c>
      <c r="J1" s="63" t="s">
        <v>308</v>
      </c>
      <c r="K1" s="63" t="s">
        <v>259</v>
      </c>
      <c r="L1" s="63" t="s">
        <v>260</v>
      </c>
      <c r="M1" s="63" t="s">
        <v>261</v>
      </c>
      <c r="N1" s="63" t="s">
        <v>262</v>
      </c>
      <c r="O1" s="63" t="s">
        <v>263</v>
      </c>
      <c r="P1" s="63" t="s">
        <v>268</v>
      </c>
      <c r="Q1" s="63" t="s">
        <v>269</v>
      </c>
      <c r="R1" s="63" t="s">
        <v>270</v>
      </c>
      <c r="S1" s="63" t="s">
        <v>271</v>
      </c>
      <c r="T1" s="63" t="s">
        <v>272</v>
      </c>
      <c r="U1" s="63" t="s">
        <v>309</v>
      </c>
      <c r="V1" s="63" t="s">
        <v>274</v>
      </c>
      <c r="W1" s="63" t="s">
        <v>275</v>
      </c>
      <c r="X1" s="63" t="s">
        <v>276</v>
      </c>
      <c r="Y1" s="63" t="s">
        <v>277</v>
      </c>
    </row>
    <row r="2" spans="1:25" x14ac:dyDescent="0.35">
      <c r="A2" t="str">
        <f>'Abb Arbeitslosigkeit'!A2</f>
        <v>Ost=Ostdeutschland mit Berlin, West=Westdeutschland ohne Berlin</v>
      </c>
    </row>
    <row r="3" spans="1:25" x14ac:dyDescent="0.35">
      <c r="I3" s="57" t="str">
        <f>Binnendifferenzierung!A4&amp;": "&amp;I4</f>
        <v>Bruttoinlandsprodukt je Arbeitsstunde der Erwerbstätigen, 2023, nominal: Variationskoeffizient (gewichtet)</v>
      </c>
    </row>
    <row r="4" spans="1:25" x14ac:dyDescent="0.35">
      <c r="I4" s="57" t="str">
        <f>Binnendifferenzierung!A9</f>
        <v>Variationskoeffizient (gewichtet)</v>
      </c>
      <c r="J4" s="57">
        <f>Binnendifferenzierung!B9</f>
        <v>15.663101679301688</v>
      </c>
      <c r="K4" s="57">
        <f>Binnendifferenzierung!C9</f>
        <v>5.4260411820722121</v>
      </c>
      <c r="L4" s="57">
        <f>Binnendifferenzierung!D9</f>
        <v>7.443845348612915</v>
      </c>
      <c r="M4" s="57">
        <f>Binnendifferenzierung!E9</f>
        <v>9.3522366336072711</v>
      </c>
      <c r="N4" s="57">
        <f>Binnendifferenzierung!F9</f>
        <v>7.1664021724518205</v>
      </c>
    </row>
    <row r="5" spans="1:25" x14ac:dyDescent="0.35">
      <c r="O5" s="57" t="str">
        <f>Binnendifferenzierung!G9</f>
        <v>.</v>
      </c>
    </row>
    <row r="6" spans="1:25" x14ac:dyDescent="0.35">
      <c r="P6" s="57">
        <f>Binnendifferenzierung!L9</f>
        <v>17.319524901557646</v>
      </c>
      <c r="Q6" s="57">
        <f>Binnendifferenzierung!M9</f>
        <v>20.224077148985504</v>
      </c>
      <c r="R6" s="57">
        <f>Binnendifferenzierung!N9</f>
        <v>3.5088120512782859</v>
      </c>
      <c r="S6" s="57" t="str">
        <f>Binnendifferenzierung!O9</f>
        <v>.</v>
      </c>
      <c r="T6" s="57">
        <f>Binnendifferenzierung!P9</f>
        <v>14.091841909913825</v>
      </c>
      <c r="U6" s="57">
        <f>Binnendifferenzierung!Q9</f>
        <v>20.287070863144287</v>
      </c>
      <c r="V6" s="57">
        <f>Binnendifferenzierung!R9</f>
        <v>10.480581203276678</v>
      </c>
      <c r="W6" s="57">
        <f>Binnendifferenzierung!S9</f>
        <v>15.178574633553005</v>
      </c>
      <c r="X6" s="57">
        <f>Binnendifferenzierung!T9</f>
        <v>3.6118425498403202</v>
      </c>
      <c r="Y6" s="57">
        <f>Binnendifferenzierung!U9</f>
        <v>5.7392905137415839</v>
      </c>
    </row>
    <row r="7" spans="1:25" x14ac:dyDescent="0.35">
      <c r="J7" s="57">
        <f>Binnendifferenzierung!H9</f>
        <v>11.454475411438832</v>
      </c>
      <c r="K7" s="57">
        <f>J7</f>
        <v>11.454475411438832</v>
      </c>
      <c r="L7" s="57">
        <f t="shared" ref="L7:O7" si="0">K7</f>
        <v>11.454475411438832</v>
      </c>
      <c r="M7" s="57">
        <f t="shared" si="0"/>
        <v>11.454475411438832</v>
      </c>
      <c r="N7" s="57">
        <f t="shared" si="0"/>
        <v>11.454475411438832</v>
      </c>
      <c r="O7" s="57">
        <f t="shared" si="0"/>
        <v>11.454475411438832</v>
      </c>
    </row>
    <row r="8" spans="1:25" x14ac:dyDescent="0.35">
      <c r="P8" s="57">
        <f>Binnendifferenzierung!K9</f>
        <v>17.07578685989462</v>
      </c>
      <c r="Q8" s="57">
        <f t="shared" ref="Q8:Y8" si="1">P8</f>
        <v>17.07578685989462</v>
      </c>
      <c r="R8" s="57">
        <f t="shared" si="1"/>
        <v>17.07578685989462</v>
      </c>
      <c r="S8" s="57">
        <f t="shared" si="1"/>
        <v>17.07578685989462</v>
      </c>
      <c r="T8" s="57">
        <f t="shared" si="1"/>
        <v>17.07578685989462</v>
      </c>
      <c r="U8" s="57">
        <f t="shared" si="1"/>
        <v>17.07578685989462</v>
      </c>
      <c r="V8" s="57">
        <f t="shared" si="1"/>
        <v>17.07578685989462</v>
      </c>
      <c r="W8" s="57">
        <f t="shared" si="1"/>
        <v>17.07578685989462</v>
      </c>
      <c r="X8" s="57">
        <f t="shared" si="1"/>
        <v>17.07578685989462</v>
      </c>
      <c r="Y8" s="57">
        <f t="shared" si="1"/>
        <v>17.07578685989462</v>
      </c>
    </row>
    <row r="11" spans="1:25" x14ac:dyDescent="0.35">
      <c r="I11" s="57" t="str">
        <f>Binnendifferenzierung!A18&amp;": "&amp;I12</f>
        <v>Verfügbares Einkommen, je Einwohner 2023: Variationskoeffizient (gewichtet)</v>
      </c>
    </row>
    <row r="12" spans="1:25" x14ac:dyDescent="0.35">
      <c r="I12" s="57" t="str">
        <f>Binnendifferenzierung!A23</f>
        <v>Variationskoeffizient (gewichtet)</v>
      </c>
      <c r="J12" s="57">
        <f>Binnendifferenzierung!B23</f>
        <v>5.9797910805756729</v>
      </c>
      <c r="K12" s="57">
        <f>Binnendifferenzierung!C23</f>
        <v>4.530000015811356</v>
      </c>
      <c r="L12" s="57">
        <f>Binnendifferenzierung!D23</f>
        <v>4.54643331517984</v>
      </c>
      <c r="M12" s="57">
        <f>Binnendifferenzierung!E23</f>
        <v>4.2050440637525481</v>
      </c>
      <c r="N12" s="57">
        <f>Binnendifferenzierung!F23</f>
        <v>2.8177863480204204</v>
      </c>
    </row>
    <row r="13" spans="1:25" x14ac:dyDescent="0.35">
      <c r="O13" s="57" t="str">
        <f>Binnendifferenzierung!G23</f>
        <v>.</v>
      </c>
    </row>
    <row r="14" spans="1:25" x14ac:dyDescent="0.35">
      <c r="I14" s="59"/>
      <c r="P14" s="57">
        <f>Binnendifferenzierung!L23</f>
        <v>5.9027395490827717</v>
      </c>
      <c r="Q14" s="57">
        <f>Binnendifferenzierung!M23</f>
        <v>12.021539611257969</v>
      </c>
      <c r="R14" s="57">
        <f>Binnendifferenzierung!N23</f>
        <v>7.0469670943050229</v>
      </c>
      <c r="S14" s="57" t="str">
        <f>Binnendifferenzierung!O23</f>
        <v>.</v>
      </c>
      <c r="T14" s="57">
        <f>Binnendifferenzierung!P23</f>
        <v>10.710500202016462</v>
      </c>
      <c r="U14" s="57">
        <f>Binnendifferenzierung!Q23</f>
        <v>5.9561439095344184</v>
      </c>
      <c r="V14" s="57">
        <f>Binnendifferenzierung!R23</f>
        <v>9.8980819344850488</v>
      </c>
      <c r="W14" s="57">
        <f>Binnendifferenzierung!S23</f>
        <v>11.832771441761093</v>
      </c>
      <c r="X14" s="57">
        <f>Binnendifferenzierung!T23</f>
        <v>5.9761358680138006</v>
      </c>
      <c r="Y14" s="57">
        <f>Binnendifferenzierung!U23</f>
        <v>9.0633817475869556</v>
      </c>
    </row>
    <row r="15" spans="1:25" x14ac:dyDescent="0.35">
      <c r="J15" s="57">
        <f>Binnendifferenzierung!H23</f>
        <v>4.3727196165084425</v>
      </c>
      <c r="K15" s="57">
        <f>J15</f>
        <v>4.3727196165084425</v>
      </c>
      <c r="L15" s="57">
        <f t="shared" ref="L15:O15" si="2">K15</f>
        <v>4.3727196165084425</v>
      </c>
      <c r="M15" s="57">
        <f t="shared" si="2"/>
        <v>4.3727196165084425</v>
      </c>
      <c r="N15" s="57">
        <f t="shared" si="2"/>
        <v>4.3727196165084425</v>
      </c>
      <c r="O15" s="57">
        <f t="shared" si="2"/>
        <v>4.3727196165084425</v>
      </c>
    </row>
    <row r="16" spans="1:25" x14ac:dyDescent="0.35">
      <c r="P16" s="57">
        <f>Binnendifferenzierung!K23</f>
        <v>10.923323680528876</v>
      </c>
      <c r="Q16" s="57">
        <f t="shared" ref="Q16:Y16" si="3">P16</f>
        <v>10.923323680528876</v>
      </c>
      <c r="R16" s="57">
        <f t="shared" si="3"/>
        <v>10.923323680528876</v>
      </c>
      <c r="S16" s="57">
        <f t="shared" si="3"/>
        <v>10.923323680528876</v>
      </c>
      <c r="T16" s="57">
        <f t="shared" si="3"/>
        <v>10.923323680528876</v>
      </c>
      <c r="U16" s="57">
        <f t="shared" si="3"/>
        <v>10.923323680528876</v>
      </c>
      <c r="V16" s="57">
        <f t="shared" si="3"/>
        <v>10.923323680528876</v>
      </c>
      <c r="W16" s="57">
        <f t="shared" si="3"/>
        <v>10.923323680528876</v>
      </c>
      <c r="X16" s="57">
        <f t="shared" si="3"/>
        <v>10.923323680528876</v>
      </c>
      <c r="Y16" s="57">
        <f t="shared" si="3"/>
        <v>10.923323680528876</v>
      </c>
    </row>
    <row r="19" spans="9:25" x14ac:dyDescent="0.35">
      <c r="I19" s="57" t="str">
        <f>Binnendifferenzierung!A25&amp;": "&amp;I20</f>
        <v>Verfügbares Einkommen, real, je Einwohner 2023 (Kaufkraft): Variationskoeffizient (gewichtet)</v>
      </c>
    </row>
    <row r="20" spans="9:25" x14ac:dyDescent="0.35">
      <c r="I20" s="57" t="str">
        <f>Binnendifferenzierung!A30</f>
        <v>Variationskoeffizient (gewichtet)</v>
      </c>
      <c r="J20" s="57">
        <f>Binnendifferenzierung!B30</f>
        <v>4.3144946512479567</v>
      </c>
      <c r="K20" s="57">
        <f>Binnendifferenzierung!C30</f>
        <v>6.093076771253414</v>
      </c>
      <c r="L20" s="57">
        <f>Binnendifferenzierung!D30</f>
        <v>5.871762376025158</v>
      </c>
      <c r="M20" s="57">
        <f>Binnendifferenzierung!E30</f>
        <v>5.0633897336744438</v>
      </c>
      <c r="N20" s="57">
        <f>Binnendifferenzierung!F30</f>
        <v>4.3039574811243018</v>
      </c>
    </row>
    <row r="21" spans="9:25" x14ac:dyDescent="0.35">
      <c r="O21" s="57" t="str">
        <f>Binnendifferenzierung!G30</f>
        <v>.</v>
      </c>
    </row>
    <row r="22" spans="9:25" x14ac:dyDescent="0.35">
      <c r="P22" s="57">
        <f>Binnendifferenzierung!L30</f>
        <v>6.375628745215649</v>
      </c>
      <c r="Q22" s="57">
        <f>Binnendifferenzierung!M30</f>
        <v>7.8120327022890681</v>
      </c>
      <c r="R22" s="57">
        <f>Binnendifferenzierung!N30</f>
        <v>4.5162687421259262</v>
      </c>
      <c r="S22" s="57" t="str">
        <f>Binnendifferenzierung!O30</f>
        <v>.</v>
      </c>
      <c r="T22" s="57">
        <f>Binnendifferenzierung!P30</f>
        <v>9.495150706808543</v>
      </c>
      <c r="U22" s="57">
        <f>Binnendifferenzierung!Q30</f>
        <v>5.4604902762217602</v>
      </c>
      <c r="V22" s="57">
        <f>Binnendifferenzierung!R30</f>
        <v>9.4212887799116025</v>
      </c>
      <c r="W22" s="57">
        <f>Binnendifferenzierung!S30</f>
        <v>11.379588868615322</v>
      </c>
      <c r="X22" s="57">
        <f>Binnendifferenzierung!T30</f>
        <v>6.4588213173511377</v>
      </c>
      <c r="Y22" s="57">
        <f>Binnendifferenzierung!U30</f>
        <v>8.904685460241808</v>
      </c>
    </row>
    <row r="23" spans="9:25" x14ac:dyDescent="0.35">
      <c r="J23" s="57">
        <f>Binnendifferenzierung!H30</f>
        <v>6.1053535924776909</v>
      </c>
      <c r="K23" s="57">
        <f>J23</f>
        <v>6.1053535924776909</v>
      </c>
      <c r="L23" s="57">
        <f t="shared" ref="L23:O23" si="4">K23</f>
        <v>6.1053535924776909</v>
      </c>
      <c r="M23" s="57">
        <f t="shared" si="4"/>
        <v>6.1053535924776909</v>
      </c>
      <c r="N23" s="57">
        <f t="shared" si="4"/>
        <v>6.1053535924776909</v>
      </c>
      <c r="O23" s="57">
        <f t="shared" si="4"/>
        <v>6.1053535924776909</v>
      </c>
    </row>
    <row r="24" spans="9:25" x14ac:dyDescent="0.35">
      <c r="P24" s="57">
        <f>Binnendifferenzierung!K30</f>
        <v>8.77367871532031</v>
      </c>
      <c r="Q24" s="57">
        <f t="shared" ref="Q24:Y24" si="5">P24</f>
        <v>8.77367871532031</v>
      </c>
      <c r="R24" s="57">
        <f t="shared" si="5"/>
        <v>8.77367871532031</v>
      </c>
      <c r="S24" s="57">
        <f t="shared" si="5"/>
        <v>8.77367871532031</v>
      </c>
      <c r="T24" s="57">
        <f t="shared" si="5"/>
        <v>8.77367871532031</v>
      </c>
      <c r="U24" s="57">
        <f t="shared" si="5"/>
        <v>8.77367871532031</v>
      </c>
      <c r="V24" s="57">
        <f t="shared" si="5"/>
        <v>8.77367871532031</v>
      </c>
      <c r="W24" s="57">
        <f t="shared" si="5"/>
        <v>8.77367871532031</v>
      </c>
      <c r="X24" s="57">
        <f t="shared" si="5"/>
        <v>8.77367871532031</v>
      </c>
      <c r="Y24" s="57">
        <f t="shared" si="5"/>
        <v>8.77367871532031</v>
      </c>
    </row>
    <row r="27" spans="9:25" x14ac:dyDescent="0.35">
      <c r="I27" s="57" t="str">
        <f>Binnendifferenzierung!A32&amp;": "&amp;I28</f>
        <v>Arbeitslosenquote 2025: Variationskoeffizient (gewichtet mit Einwohnerzahl)</v>
      </c>
    </row>
    <row r="28" spans="9:25" x14ac:dyDescent="0.35">
      <c r="I28" s="57" t="str">
        <f>Binnendifferenzierung!A39</f>
        <v>Variationskoeffizient (gewichtet mit Einwohnerzahl)</v>
      </c>
      <c r="J28" s="57">
        <f>Binnendifferenzierung!B39</f>
        <v>27.979862609205469</v>
      </c>
      <c r="K28" s="57">
        <f>Binnendifferenzierung!C39</f>
        <v>18.917487181226459</v>
      </c>
      <c r="L28" s="57">
        <f>Binnendifferenzierung!D39</f>
        <v>20.700169019626532</v>
      </c>
      <c r="M28" s="57">
        <f>Binnendifferenzierung!E39</f>
        <v>19.582480664045512</v>
      </c>
      <c r="N28" s="57">
        <f>Binnendifferenzierung!F39</f>
        <v>22.312353333844921</v>
      </c>
    </row>
    <row r="29" spans="9:25" x14ac:dyDescent="0.35">
      <c r="O29" s="57" t="str">
        <f>Binnendifferenzierung!G39</f>
        <v>.</v>
      </c>
    </row>
    <row r="30" spans="9:25" x14ac:dyDescent="0.35">
      <c r="P30" s="57">
        <f>Binnendifferenzierung!L39</f>
        <v>27.045274242151692</v>
      </c>
      <c r="Q30" s="57">
        <f>Binnendifferenzierung!M39</f>
        <v>36.600678679071379</v>
      </c>
      <c r="R30" s="57">
        <f>Binnendifferenzierung!N39</f>
        <v>12.736006993698524</v>
      </c>
      <c r="S30" s="57" t="str">
        <f>Binnendifferenzierung!O39</f>
        <v>.</v>
      </c>
      <c r="T30" s="57">
        <f>Binnendifferenzierung!P39</f>
        <v>24.509989440064249</v>
      </c>
      <c r="U30" s="57">
        <f>Binnendifferenzierung!Q39</f>
        <v>29.406856319142705</v>
      </c>
      <c r="V30" s="57">
        <f>Binnendifferenzierung!R39</f>
        <v>32.343149209237652</v>
      </c>
      <c r="W30" s="57">
        <f>Binnendifferenzierung!S39</f>
        <v>33.425571966896463</v>
      </c>
      <c r="X30" s="57">
        <f>Binnendifferenzierung!T39</f>
        <v>32.136763987494533</v>
      </c>
      <c r="Y30" s="57">
        <f>Binnendifferenzierung!U39</f>
        <v>24.541525768436543</v>
      </c>
    </row>
    <row r="31" spans="9:25" x14ac:dyDescent="0.35">
      <c r="J31" s="57">
        <f>Binnendifferenzierung!H39</f>
        <v>26.098068670634223</v>
      </c>
      <c r="K31" s="57">
        <f>J31</f>
        <v>26.098068670634223</v>
      </c>
      <c r="L31" s="57">
        <f t="shared" ref="L31:O31" si="6">K31</f>
        <v>26.098068670634223</v>
      </c>
      <c r="M31" s="57">
        <f t="shared" si="6"/>
        <v>26.098068670634223</v>
      </c>
      <c r="N31" s="57">
        <f t="shared" si="6"/>
        <v>26.098068670634223</v>
      </c>
      <c r="O31" s="57">
        <f t="shared" si="6"/>
        <v>26.098068670634223</v>
      </c>
    </row>
    <row r="32" spans="9:25" x14ac:dyDescent="0.35">
      <c r="P32" s="57">
        <f>Binnendifferenzierung!K39</f>
        <v>41.326258883604822</v>
      </c>
      <c r="Q32" s="57">
        <f t="shared" ref="Q32:Y32" si="7">P32</f>
        <v>41.326258883604822</v>
      </c>
      <c r="R32" s="57">
        <f t="shared" si="7"/>
        <v>41.326258883604822</v>
      </c>
      <c r="S32" s="57">
        <f t="shared" si="7"/>
        <v>41.326258883604822</v>
      </c>
      <c r="T32" s="57">
        <f t="shared" si="7"/>
        <v>41.326258883604822</v>
      </c>
      <c r="U32" s="57">
        <f t="shared" si="7"/>
        <v>41.326258883604822</v>
      </c>
      <c r="V32" s="57">
        <f t="shared" si="7"/>
        <v>41.326258883604822</v>
      </c>
      <c r="W32" s="57">
        <f t="shared" si="7"/>
        <v>41.326258883604822</v>
      </c>
      <c r="X32" s="57">
        <f t="shared" si="7"/>
        <v>41.326258883604822</v>
      </c>
      <c r="Y32" s="57">
        <f t="shared" si="7"/>
        <v>41.326258883604822</v>
      </c>
    </row>
    <row r="35" spans="9:25" x14ac:dyDescent="0.35">
      <c r="I35" s="57" t="str">
        <f>Binnendifferenzierung!A11&amp;": "&amp;I36</f>
        <v>Bruttoinlandsprodukt je Erwerbstätigen, 2023, nominal: Variationskoeffizient (gewichtet)</v>
      </c>
    </row>
    <row r="36" spans="9:25" x14ac:dyDescent="0.35">
      <c r="I36" s="57" t="str">
        <f>Binnendifferenzierung!A16</f>
        <v>Variationskoeffizient (gewichtet)</v>
      </c>
      <c r="J36" s="57">
        <f>Binnendifferenzierung!B16</f>
        <v>16.112040228947958</v>
      </c>
      <c r="K36" s="57">
        <f>Binnendifferenzierung!C16</f>
        <v>5.2179889658558167</v>
      </c>
      <c r="L36" s="57">
        <f>Binnendifferenzierung!D16</f>
        <v>7.3322128746504749</v>
      </c>
      <c r="M36" s="57">
        <f>Binnendifferenzierung!E16</f>
        <v>10.099120632412188</v>
      </c>
      <c r="N36" s="57">
        <f>Binnendifferenzierung!F16</f>
        <v>7.0367675302514154</v>
      </c>
    </row>
    <row r="37" spans="9:25" x14ac:dyDescent="0.35">
      <c r="I37" s="59"/>
      <c r="O37" s="57" t="str">
        <f>Binnendifferenzierung!G16</f>
        <v>.</v>
      </c>
    </row>
    <row r="38" spans="9:25" x14ac:dyDescent="0.35">
      <c r="P38" s="57">
        <f>Binnendifferenzierung!L16</f>
        <v>18.716604603780915</v>
      </c>
      <c r="Q38" s="57">
        <f>Binnendifferenzierung!M16</f>
        <v>21.94971448916888</v>
      </c>
      <c r="R38" s="57">
        <f>Binnendifferenzierung!N16</f>
        <v>3.7151380012054673</v>
      </c>
      <c r="S38" s="57" t="str">
        <f>Binnendifferenzierung!O16</f>
        <v>.</v>
      </c>
      <c r="T38" s="57">
        <f>Binnendifferenzierung!P16</f>
        <v>16.515744593234636</v>
      </c>
      <c r="U38" s="57">
        <f>Binnendifferenzierung!Q16</f>
        <v>21.733086887812021</v>
      </c>
      <c r="V38" s="57">
        <f>Binnendifferenzierung!R16</f>
        <v>11.943733139950018</v>
      </c>
      <c r="W38" s="57">
        <f>Binnendifferenzierung!S16</f>
        <v>16.028934621279291</v>
      </c>
      <c r="X38" s="57">
        <f>Binnendifferenzierung!T16</f>
        <v>3.4881636102650915</v>
      </c>
      <c r="Y38" s="57">
        <f>Binnendifferenzierung!U16</f>
        <v>6.0085783526584811</v>
      </c>
    </row>
    <row r="39" spans="9:25" x14ac:dyDescent="0.35">
      <c r="J39" s="57">
        <f>Binnendifferenzierung!H16</f>
        <v>11.210557898509894</v>
      </c>
      <c r="K39" s="59">
        <f>J39</f>
        <v>11.210557898509894</v>
      </c>
      <c r="L39" s="57">
        <f>K39</f>
        <v>11.210557898509894</v>
      </c>
      <c r="M39" s="57">
        <f>L39</f>
        <v>11.210557898509894</v>
      </c>
      <c r="N39" s="57">
        <f>M39</f>
        <v>11.210557898509894</v>
      </c>
      <c r="O39" s="57">
        <f>N39</f>
        <v>11.210557898509894</v>
      </c>
    </row>
    <row r="40" spans="9:25" x14ac:dyDescent="0.35">
      <c r="P40" s="57">
        <f>Binnendifferenzierung!K16</f>
        <v>18.735072606344456</v>
      </c>
      <c r="Q40" s="57">
        <f t="shared" ref="Q40:Y40" si="8">P40</f>
        <v>18.735072606344456</v>
      </c>
      <c r="R40" s="57">
        <f t="shared" si="8"/>
        <v>18.735072606344456</v>
      </c>
      <c r="S40" s="57">
        <f t="shared" si="8"/>
        <v>18.735072606344456</v>
      </c>
      <c r="T40" s="57">
        <f t="shared" si="8"/>
        <v>18.735072606344456</v>
      </c>
      <c r="U40" s="57">
        <f t="shared" si="8"/>
        <v>18.735072606344456</v>
      </c>
      <c r="V40" s="57">
        <f t="shared" si="8"/>
        <v>18.735072606344456</v>
      </c>
      <c r="W40" s="57">
        <f t="shared" si="8"/>
        <v>18.735072606344456</v>
      </c>
      <c r="X40" s="57">
        <f t="shared" si="8"/>
        <v>18.735072606344456</v>
      </c>
      <c r="Y40" s="57">
        <f t="shared" si="8"/>
        <v>18.735072606344456</v>
      </c>
    </row>
    <row r="45" spans="9:25" x14ac:dyDescent="0.35">
      <c r="I45" s="57" t="str">
        <f>Binnendifferenzierung!A31&amp;": "&amp;I46</f>
        <v>: Maximum in % des Landesdurchschnitts</v>
      </c>
    </row>
    <row r="46" spans="9:25" x14ac:dyDescent="0.35">
      <c r="I46" s="57" t="str">
        <f>Binnendifferenzierung!A36</f>
        <v>Maximum in % des Landesdurchschnitts</v>
      </c>
      <c r="J46" s="57">
        <f>Binnendifferenzierung!B36</f>
        <v>188.79781420765028</v>
      </c>
      <c r="K46" s="57">
        <f>Binnendifferenzierung!C36</f>
        <v>134.81012658227849</v>
      </c>
      <c r="L46" s="57">
        <f>Binnendifferenzierung!D36</f>
        <v>146.66666666666666</v>
      </c>
      <c r="M46" s="57">
        <f>Binnendifferenzierung!E36</f>
        <v>132.68398268398269</v>
      </c>
      <c r="N46" s="57">
        <f>Binnendifferenzierung!F36</f>
        <v>166.66666666666669</v>
      </c>
    </row>
    <row r="47" spans="9:25" x14ac:dyDescent="0.35">
      <c r="O47" s="57" t="str">
        <f>Binnendifferenzierung!G36</f>
        <v>.</v>
      </c>
    </row>
    <row r="48" spans="9:25" x14ac:dyDescent="0.35">
      <c r="P48" s="57">
        <f>Binnendifferenzierung!L36</f>
        <v>187.10317460317461</v>
      </c>
      <c r="Q48" s="57">
        <f>Binnendifferenzierung!M36</f>
        <v>206.53153153153153</v>
      </c>
      <c r="R48" s="57">
        <f>Binnendifferenzierung!N36</f>
        <v>130.93093093093094</v>
      </c>
      <c r="S48" s="57" t="str">
        <f>Binnendifferenzierung!O36</f>
        <v>.</v>
      </c>
      <c r="T48" s="57">
        <f>Binnendifferenzierung!P36</f>
        <v>173.63636363636368</v>
      </c>
      <c r="U48" s="57">
        <f>Binnendifferenzierung!Q36</f>
        <v>187.57062146892659</v>
      </c>
      <c r="V48" s="57">
        <f>Binnendifferenzierung!R36</f>
        <v>202.99999999999994</v>
      </c>
      <c r="W48" s="57">
        <f>Binnendifferenzierung!S36</f>
        <v>232.86163522012581</v>
      </c>
      <c r="X48" s="57">
        <f>Binnendifferenzierung!T36</f>
        <v>144.16666666666666</v>
      </c>
      <c r="Y48" s="57">
        <f>Binnendifferenzierung!U36</f>
        <v>151.02339181286547</v>
      </c>
    </row>
    <row r="49" spans="9:25" x14ac:dyDescent="0.35">
      <c r="J49" s="57">
        <f>Binnendifferenzierung!H36</f>
        <v>153.55555555555554</v>
      </c>
      <c r="K49" s="60">
        <f>J49</f>
        <v>153.55555555555554</v>
      </c>
      <c r="L49" s="57">
        <f t="shared" ref="L49:Q50" si="9">K49</f>
        <v>153.55555555555554</v>
      </c>
      <c r="M49" s="57">
        <f t="shared" si="9"/>
        <v>153.55555555555554</v>
      </c>
      <c r="N49" s="57">
        <f t="shared" si="9"/>
        <v>153.55555555555554</v>
      </c>
      <c r="O49" s="57">
        <f t="shared" si="9"/>
        <v>153.55555555555554</v>
      </c>
    </row>
    <row r="50" spans="9:25" x14ac:dyDescent="0.35">
      <c r="P50" s="57">
        <f>Binnendifferenzierung!K36</f>
        <v>267.10526315789463</v>
      </c>
      <c r="Q50" s="57">
        <f t="shared" si="9"/>
        <v>267.10526315789463</v>
      </c>
      <c r="R50" s="57">
        <f t="shared" ref="R50:Y50" si="10">Q50</f>
        <v>267.10526315789463</v>
      </c>
      <c r="S50" s="57">
        <f t="shared" si="10"/>
        <v>267.10526315789463</v>
      </c>
      <c r="T50" s="57">
        <f t="shared" si="10"/>
        <v>267.10526315789463</v>
      </c>
      <c r="U50" s="57">
        <f t="shared" si="10"/>
        <v>267.10526315789463</v>
      </c>
      <c r="V50" s="57">
        <f t="shared" si="10"/>
        <v>267.10526315789463</v>
      </c>
      <c r="W50" s="57">
        <f t="shared" si="10"/>
        <v>267.10526315789463</v>
      </c>
      <c r="X50" s="57">
        <f t="shared" si="10"/>
        <v>267.10526315789463</v>
      </c>
      <c r="Y50" s="57">
        <f t="shared" si="10"/>
        <v>267.10526315789463</v>
      </c>
    </row>
    <row r="52" spans="9:25" x14ac:dyDescent="0.35">
      <c r="I52" s="57" t="str">
        <f>Binnendifferenzierung!A31&amp;": "&amp;I53</f>
        <v>: Minimum in % des Bundesdurchschnitts</v>
      </c>
    </row>
    <row r="53" spans="9:25" x14ac:dyDescent="0.35">
      <c r="I53" s="57" t="str">
        <f>Binnendifferenzierung!A37</f>
        <v>Minimum in % des Bundesdurchschnitts</v>
      </c>
      <c r="J53" s="57">
        <f>Binnendifferenzierung!B37</f>
        <v>65.833333333333314</v>
      </c>
      <c r="K53" s="57">
        <f>Binnendifferenzierung!C37</f>
        <v>99.583333333333314</v>
      </c>
      <c r="L53" s="57">
        <f>Binnendifferenzierung!D37</f>
        <v>90.972222222222214</v>
      </c>
      <c r="M53" s="57">
        <f>Binnendifferenzierung!E37</f>
        <v>94.444444444444457</v>
      </c>
      <c r="N53" s="57">
        <f>Binnendifferenzierung!F37</f>
        <v>72.777777777777771</v>
      </c>
    </row>
    <row r="54" spans="9:25" x14ac:dyDescent="0.35">
      <c r="O54" s="57" t="str">
        <f>Binnendifferenzierung!G37</f>
        <v>.</v>
      </c>
    </row>
    <row r="55" spans="9:25" x14ac:dyDescent="0.35">
      <c r="P55" s="57">
        <f>Binnendifferenzierung!L37</f>
        <v>45.694444444444443</v>
      </c>
      <c r="Q55" s="57">
        <f>Binnendifferenzierung!M37</f>
        <v>39.722222222222214</v>
      </c>
      <c r="R55" s="57">
        <f>Binnendifferenzierung!N37</f>
        <v>182.50000000000003</v>
      </c>
      <c r="S55" s="57" t="str">
        <f>Binnendifferenzierung!O37</f>
        <v>.</v>
      </c>
      <c r="T55" s="57">
        <f>Binnendifferenzierung!P37</f>
        <v>63.611111111111107</v>
      </c>
      <c r="U55" s="57">
        <f>Binnendifferenzierung!Q37</f>
        <v>58.888888888888879</v>
      </c>
      <c r="V55" s="57">
        <f>Binnendifferenzierung!R37</f>
        <v>70</v>
      </c>
      <c r="W55" s="57">
        <f>Binnendifferenzierung!S37</f>
        <v>55.972222222222214</v>
      </c>
      <c r="X55" s="57">
        <f>Binnendifferenzierung!T37</f>
        <v>70.416666666666671</v>
      </c>
      <c r="Y55" s="57">
        <f>Binnendifferenzierung!U37</f>
        <v>73.333333333333329</v>
      </c>
    </row>
    <row r="56" spans="9:25" x14ac:dyDescent="0.35">
      <c r="J56" s="57">
        <f>Binnendifferenzierung!H37</f>
        <v>65.833333333333314</v>
      </c>
      <c r="K56" s="57">
        <f t="shared" ref="K56:Y57" si="11">J56</f>
        <v>65.833333333333314</v>
      </c>
      <c r="L56" s="57">
        <f t="shared" si="11"/>
        <v>65.833333333333314</v>
      </c>
      <c r="M56" s="57">
        <f t="shared" si="11"/>
        <v>65.833333333333314</v>
      </c>
      <c r="N56" s="57">
        <f t="shared" si="11"/>
        <v>65.833333333333314</v>
      </c>
      <c r="O56" s="57">
        <f t="shared" si="11"/>
        <v>65.833333333333314</v>
      </c>
    </row>
    <row r="57" spans="9:25" x14ac:dyDescent="0.35">
      <c r="P57" s="57">
        <f>Binnendifferenzierung!K37</f>
        <v>39.722222222222214</v>
      </c>
      <c r="Q57" s="57">
        <f t="shared" si="11"/>
        <v>39.722222222222214</v>
      </c>
      <c r="R57" s="57">
        <f t="shared" si="11"/>
        <v>39.722222222222214</v>
      </c>
      <c r="S57" s="57">
        <f t="shared" si="11"/>
        <v>39.722222222222214</v>
      </c>
      <c r="T57" s="57">
        <f t="shared" si="11"/>
        <v>39.722222222222214</v>
      </c>
      <c r="U57" s="57">
        <f t="shared" si="11"/>
        <v>39.722222222222214</v>
      </c>
      <c r="V57" s="57">
        <f t="shared" si="11"/>
        <v>39.722222222222214</v>
      </c>
      <c r="W57" s="57">
        <f t="shared" si="11"/>
        <v>39.722222222222214</v>
      </c>
      <c r="X57" s="57">
        <f t="shared" si="11"/>
        <v>39.722222222222214</v>
      </c>
      <c r="Y57" s="57">
        <f t="shared" si="11"/>
        <v>39.722222222222214</v>
      </c>
    </row>
    <row r="59" spans="9:25" x14ac:dyDescent="0.35">
      <c r="I59" s="57" t="str">
        <f>Binnendifferenzierung!A31&amp;": "&amp;I60</f>
        <v>: Maximum in % des Bundesdurchschnitts</v>
      </c>
    </row>
    <row r="60" spans="9:25" x14ac:dyDescent="0.35">
      <c r="I60" s="57" t="str">
        <f>Binnendifferenzierung!A38</f>
        <v>Maximum in % des Bundesdurchschnitts</v>
      </c>
      <c r="J60" s="57">
        <f>Binnendifferenzierung!B38</f>
        <v>191.94444444444443</v>
      </c>
      <c r="K60" s="57">
        <f>Binnendifferenzierung!C38</f>
        <v>177.5</v>
      </c>
      <c r="L60" s="57">
        <f>Binnendifferenzierung!D38</f>
        <v>158.88888888888889</v>
      </c>
      <c r="M60" s="57">
        <f>Binnendifferenzierung!E38</f>
        <v>170.27777777777777</v>
      </c>
      <c r="N60" s="57">
        <f>Binnendifferenzierung!F38</f>
        <v>172.22222222222223</v>
      </c>
    </row>
    <row r="61" spans="9:25" x14ac:dyDescent="0.35">
      <c r="O61" s="57" t="str">
        <f>Binnendifferenzierung!G38</f>
        <v>.</v>
      </c>
    </row>
    <row r="62" spans="9:25" x14ac:dyDescent="0.35">
      <c r="P62" s="57">
        <f>Binnendifferenzierung!L38</f>
        <v>130.97222222222223</v>
      </c>
      <c r="Q62" s="57">
        <f>Binnendifferenzierung!M38</f>
        <v>127.3611111111111</v>
      </c>
      <c r="R62" s="57">
        <f>Binnendifferenzierung!N38</f>
        <v>242.2222222222222</v>
      </c>
      <c r="S62" s="57" t="str">
        <f>Binnendifferenzierung!O38</f>
        <v>.</v>
      </c>
      <c r="T62" s="57">
        <f>Binnendifferenzierung!P38</f>
        <v>159.16666666666671</v>
      </c>
      <c r="U62" s="57">
        <f>Binnendifferenzierung!Q38</f>
        <v>184.44444444444449</v>
      </c>
      <c r="V62" s="57">
        <f>Binnendifferenzierung!R38</f>
        <v>253.74999999999991</v>
      </c>
      <c r="W62" s="57">
        <f>Binnendifferenzierung!S38</f>
        <v>205.69444444444449</v>
      </c>
      <c r="X62" s="57">
        <f>Binnendifferenzierung!T38</f>
        <v>168.19444444444446</v>
      </c>
      <c r="Y62" s="57">
        <f>Binnendifferenzierung!U38</f>
        <v>143.4722222222222</v>
      </c>
    </row>
    <row r="63" spans="9:25" x14ac:dyDescent="0.35">
      <c r="J63" s="57">
        <f>Binnendifferenzierung!H38</f>
        <v>191.94444444444443</v>
      </c>
      <c r="K63" s="57">
        <f t="shared" ref="K63:O63" si="12">J63</f>
        <v>191.94444444444443</v>
      </c>
      <c r="L63" s="57">
        <f t="shared" si="12"/>
        <v>191.94444444444443</v>
      </c>
      <c r="M63" s="57">
        <f t="shared" si="12"/>
        <v>191.94444444444443</v>
      </c>
      <c r="N63" s="57">
        <f t="shared" si="12"/>
        <v>191.94444444444443</v>
      </c>
      <c r="O63" s="57">
        <f t="shared" si="12"/>
        <v>191.94444444444443</v>
      </c>
    </row>
    <row r="64" spans="9:25" x14ac:dyDescent="0.35">
      <c r="P64" s="57">
        <f>Binnendifferenzierung!K38</f>
        <v>253.74999999999991</v>
      </c>
      <c r="Q64" s="57">
        <f t="shared" ref="Q64:Y64" si="13">P64</f>
        <v>253.74999999999991</v>
      </c>
      <c r="R64" s="57">
        <f t="shared" si="13"/>
        <v>253.74999999999991</v>
      </c>
      <c r="S64" s="57">
        <f t="shared" si="13"/>
        <v>253.74999999999991</v>
      </c>
      <c r="T64" s="57">
        <f t="shared" si="13"/>
        <v>253.74999999999991</v>
      </c>
      <c r="U64" s="57">
        <f t="shared" si="13"/>
        <v>253.74999999999991</v>
      </c>
      <c r="V64" s="57">
        <f t="shared" si="13"/>
        <v>253.74999999999991</v>
      </c>
      <c r="W64" s="57">
        <f t="shared" si="13"/>
        <v>253.74999999999991</v>
      </c>
      <c r="X64" s="57">
        <f t="shared" si="13"/>
        <v>253.74999999999991</v>
      </c>
      <c r="Y64" s="57">
        <f t="shared" si="13"/>
        <v>253.74999999999991</v>
      </c>
    </row>
    <row r="67" spans="9:25" x14ac:dyDescent="0.35">
      <c r="I67" s="57" t="str">
        <f>Staat!A60&amp;", "&amp;I68</f>
        <v>Öffentliche Investitionen in % des BIP (Investitionsquote), 2024, Länder/Gemeinden</v>
      </c>
    </row>
    <row r="68" spans="9:25" x14ac:dyDescent="0.35">
      <c r="I68" s="57" t="str">
        <f>Staat!A61</f>
        <v>Länder/Gemeinden</v>
      </c>
      <c r="J68" s="57">
        <f>Staat!B61</f>
        <v>3.5174541429278472</v>
      </c>
      <c r="K68" s="57">
        <f>Staat!C61</f>
        <v>4.4223784247362472</v>
      </c>
      <c r="L68" s="57">
        <f>Staat!D61</f>
        <v>3.5889193293688018</v>
      </c>
      <c r="M68" s="57">
        <f>Staat!E61</f>
        <v>3.2725062527054196</v>
      </c>
      <c r="N68" s="57">
        <f>Staat!F61</f>
        <v>3.1225419243087438</v>
      </c>
    </row>
    <row r="69" spans="9:25" x14ac:dyDescent="0.35">
      <c r="O69" s="57">
        <f>Staat!G61</f>
        <v>3.7875929465915905</v>
      </c>
    </row>
    <row r="70" spans="9:25" x14ac:dyDescent="0.35">
      <c r="P70" s="57">
        <f>Staat!L61</f>
        <v>2.5037410607529589</v>
      </c>
      <c r="Q70" s="57">
        <f>Staat!M61</f>
        <v>2.9217973857141715</v>
      </c>
      <c r="R70" s="57">
        <f>Staat!N61</f>
        <v>4.8745471700522707</v>
      </c>
      <c r="S70" s="57">
        <f>Staat!O61</f>
        <v>2.93072733897603</v>
      </c>
      <c r="T70" s="57">
        <f>Staat!P61</f>
        <v>2.8212461690876887</v>
      </c>
      <c r="U70" s="57">
        <f>Staat!Q61</f>
        <v>2.3428944919827965</v>
      </c>
      <c r="V70" s="57">
        <f>Staat!R61</f>
        <v>2.2692455207246307</v>
      </c>
      <c r="W70" s="57">
        <f>Staat!S61</f>
        <v>1.9693347349117998</v>
      </c>
      <c r="X70" s="57">
        <f>Staat!T61</f>
        <v>3.4305488944618157</v>
      </c>
      <c r="Y70" s="57">
        <f>Staat!U61</f>
        <v>3.0169286233901285</v>
      </c>
    </row>
    <row r="71" spans="9:25" x14ac:dyDescent="0.35">
      <c r="J71" s="57">
        <f>Staat!H61</f>
        <v>3.6228770616695751</v>
      </c>
      <c r="K71" s="57">
        <f t="shared" ref="K71:O71" si="14">J71</f>
        <v>3.6228770616695751</v>
      </c>
      <c r="L71" s="57">
        <f t="shared" si="14"/>
        <v>3.6228770616695751</v>
      </c>
      <c r="M71" s="57">
        <f t="shared" si="14"/>
        <v>3.6228770616695751</v>
      </c>
      <c r="N71" s="57">
        <f t="shared" si="14"/>
        <v>3.6228770616695751</v>
      </c>
      <c r="O71" s="57">
        <f t="shared" si="14"/>
        <v>3.6228770616695751</v>
      </c>
    </row>
    <row r="72" spans="9:25" x14ac:dyDescent="0.35">
      <c r="P72" s="57">
        <f>Staat!K61</f>
        <v>2.601909513225332</v>
      </c>
      <c r="Q72" s="57">
        <f t="shared" ref="Q72:Y72" si="15">P72</f>
        <v>2.601909513225332</v>
      </c>
      <c r="R72" s="57">
        <f t="shared" si="15"/>
        <v>2.601909513225332</v>
      </c>
      <c r="S72" s="57">
        <f t="shared" si="15"/>
        <v>2.601909513225332</v>
      </c>
      <c r="T72" s="57">
        <f t="shared" si="15"/>
        <v>2.601909513225332</v>
      </c>
      <c r="U72" s="57">
        <f t="shared" si="15"/>
        <v>2.601909513225332</v>
      </c>
      <c r="V72" s="57">
        <f t="shared" si="15"/>
        <v>2.601909513225332</v>
      </c>
      <c r="W72" s="57">
        <f t="shared" si="15"/>
        <v>2.601909513225332</v>
      </c>
      <c r="X72" s="57">
        <f t="shared" si="15"/>
        <v>2.601909513225332</v>
      </c>
      <c r="Y72" s="57">
        <f t="shared" si="15"/>
        <v>2.601909513225332</v>
      </c>
    </row>
    <row r="75" spans="9:25" x14ac:dyDescent="0.35">
      <c r="I75" s="57" t="str">
        <f>Staat!A63&amp;", "&amp;I76</f>
        <v>originäre Steuerkraft je Einwohner, Westdeutschland ohne Berlin=100, 2024, Länder/Gemeinden</v>
      </c>
    </row>
    <row r="76" spans="9:25" x14ac:dyDescent="0.35">
      <c r="I76" s="57" t="s">
        <v>539</v>
      </c>
      <c r="J76" s="57">
        <f>Staat!B64</f>
        <v>69.931228356842695</v>
      </c>
      <c r="K76" s="57">
        <f>Staat!C64</f>
        <v>57.517206184718397</v>
      </c>
      <c r="L76" s="57">
        <f>Staat!D64</f>
        <v>60.478769957269229</v>
      </c>
      <c r="M76" s="57">
        <f>Staat!E64</f>
        <v>59.819046242107412</v>
      </c>
      <c r="N76" s="57">
        <f>Staat!F64</f>
        <v>53.502073537025076</v>
      </c>
    </row>
    <row r="77" spans="9:25" x14ac:dyDescent="0.35">
      <c r="O77" s="57">
        <f>Staat!G64</f>
        <v>94.788074253663567</v>
      </c>
    </row>
    <row r="78" spans="9:25" x14ac:dyDescent="0.35">
      <c r="P78" s="57">
        <f>Staat!L64</f>
        <v>107.97069428863399</v>
      </c>
      <c r="Q78" s="57">
        <f>Staat!M64</f>
        <v>117.87842638144319</v>
      </c>
      <c r="R78" s="57">
        <f>Staat!N64</f>
        <v>89.58194599044954</v>
      </c>
      <c r="S78" s="57">
        <f>Staat!O64</f>
        <v>139.88063556377389</v>
      </c>
      <c r="T78" s="57">
        <f>Staat!P64</f>
        <v>113.49059100125476</v>
      </c>
      <c r="U78" s="57">
        <f>Staat!Q64</f>
        <v>83.209334831887773</v>
      </c>
      <c r="V78" s="57">
        <f>Staat!R64</f>
        <v>88.285456665933722</v>
      </c>
      <c r="W78" s="57">
        <f>Staat!S64</f>
        <v>85.635518519946061</v>
      </c>
      <c r="X78" s="57">
        <f>Staat!T64</f>
        <v>66.803266446383859</v>
      </c>
      <c r="Y78" s="57">
        <f>Staat!U64</f>
        <v>86.92492691364879</v>
      </c>
    </row>
    <row r="79" spans="9:25" x14ac:dyDescent="0.35">
      <c r="J79" s="57">
        <f>Staat!H64</f>
        <v>68.516575097439571</v>
      </c>
      <c r="K79" s="57">
        <f t="shared" ref="K79:O79" si="16">J79</f>
        <v>68.516575097439571</v>
      </c>
      <c r="L79" s="57">
        <f t="shared" si="16"/>
        <v>68.516575097439571</v>
      </c>
      <c r="M79" s="57">
        <f t="shared" si="16"/>
        <v>68.516575097439571</v>
      </c>
      <c r="N79" s="57">
        <f t="shared" si="16"/>
        <v>68.516575097439571</v>
      </c>
      <c r="O79" s="57">
        <f t="shared" si="16"/>
        <v>68.516575097439571</v>
      </c>
    </row>
    <row r="80" spans="9:25" x14ac:dyDescent="0.35">
      <c r="P80" s="57">
        <f>Staat!K64</f>
        <v>100</v>
      </c>
      <c r="Q80" s="57">
        <f t="shared" ref="Q80:Y80" si="17">P80</f>
        <v>100</v>
      </c>
      <c r="R80" s="57">
        <f t="shared" si="17"/>
        <v>100</v>
      </c>
      <c r="S80" s="57">
        <f t="shared" si="17"/>
        <v>100</v>
      </c>
      <c r="T80" s="57">
        <f t="shared" si="17"/>
        <v>100</v>
      </c>
      <c r="U80" s="57">
        <f t="shared" si="17"/>
        <v>100</v>
      </c>
      <c r="V80" s="57">
        <f t="shared" si="17"/>
        <v>100</v>
      </c>
      <c r="W80" s="57">
        <f t="shared" si="17"/>
        <v>100</v>
      </c>
      <c r="X80" s="57">
        <f t="shared" si="17"/>
        <v>100</v>
      </c>
      <c r="Y80" s="57">
        <f t="shared" si="17"/>
        <v>100</v>
      </c>
    </row>
    <row r="83" spans="9:25" x14ac:dyDescent="0.35">
      <c r="I83" s="57" t="str">
        <f>Staat!A69&amp;", "&amp;I84</f>
        <v>Öffentliche Verschuldung (Kern- und Extrahaushalte) in % des BIP, Land und Kommunen zusammen, 2023</v>
      </c>
    </row>
    <row r="84" spans="9:25" x14ac:dyDescent="0.35">
      <c r="I84" s="57">
        <f>Staat!A74</f>
        <v>2023</v>
      </c>
      <c r="J84" s="57">
        <f>Staat!B74</f>
        <v>21.410296189625711</v>
      </c>
      <c r="K84" s="57">
        <f>Staat!C74</f>
        <v>15.350482725038777</v>
      </c>
      <c r="L84" s="57">
        <f>Staat!D74</f>
        <v>5.5676823869532441</v>
      </c>
      <c r="M84" s="57">
        <f>Staat!E74</f>
        <v>32.850182206921666</v>
      </c>
      <c r="N84" s="57">
        <f>Staat!F74</f>
        <v>22.350177520581564</v>
      </c>
    </row>
    <row r="85" spans="9:25" x14ac:dyDescent="0.35">
      <c r="O85" s="57">
        <f>Staat!G74</f>
        <v>31.339368024404905</v>
      </c>
    </row>
    <row r="86" spans="9:25" x14ac:dyDescent="0.35">
      <c r="P86" s="57">
        <f>Staat!L74</f>
        <v>8.274285407249657</v>
      </c>
      <c r="Q86" s="57">
        <f>Staat!M74</f>
        <v>4.6214456864218656</v>
      </c>
      <c r="R86" s="57">
        <f>Staat!N74</f>
        <v>58.365320844376079</v>
      </c>
      <c r="S86" s="57">
        <f>Staat!O74</f>
        <v>21.010228487220996</v>
      </c>
      <c r="T86" s="57">
        <f>Staat!P74</f>
        <v>16.222875594838655</v>
      </c>
      <c r="U86" s="57">
        <f>Staat!Q74</f>
        <v>20.416355286890802</v>
      </c>
      <c r="V86" s="57">
        <f>Staat!R74</f>
        <v>27.242688740381766</v>
      </c>
      <c r="W86" s="57">
        <f>Staat!S74</f>
        <v>22.132048507326232</v>
      </c>
      <c r="X86" s="57">
        <f>Staat!T74</f>
        <v>37.203751635286416</v>
      </c>
      <c r="Y86" s="57">
        <f>Staat!U74</f>
        <v>30.301232464049683</v>
      </c>
    </row>
    <row r="87" spans="9:25" x14ac:dyDescent="0.35">
      <c r="J87" s="57">
        <f>Staat!H74</f>
        <v>21.534538904487899</v>
      </c>
      <c r="K87" s="57">
        <f t="shared" ref="K87:O87" si="18">J87</f>
        <v>21.534538904487899</v>
      </c>
      <c r="L87" s="57">
        <f t="shared" si="18"/>
        <v>21.534538904487899</v>
      </c>
      <c r="M87" s="57">
        <f t="shared" si="18"/>
        <v>21.534538904487899</v>
      </c>
      <c r="N87" s="57">
        <f t="shared" si="18"/>
        <v>21.534538904487899</v>
      </c>
      <c r="O87" s="57">
        <f t="shared" si="18"/>
        <v>21.534538904487899</v>
      </c>
    </row>
    <row r="88" spans="9:25" x14ac:dyDescent="0.35">
      <c r="P88" s="57">
        <f>Staat!K74</f>
        <v>17.049069947106009</v>
      </c>
      <c r="Q88" s="57">
        <f t="shared" ref="Q88:Y88" si="19">P88</f>
        <v>17.049069947106009</v>
      </c>
      <c r="R88" s="57">
        <f t="shared" si="19"/>
        <v>17.049069947106009</v>
      </c>
      <c r="S88" s="57">
        <f t="shared" si="19"/>
        <v>17.049069947106009</v>
      </c>
      <c r="T88" s="57">
        <f t="shared" si="19"/>
        <v>17.049069947106009</v>
      </c>
      <c r="U88" s="57">
        <f t="shared" si="19"/>
        <v>17.049069947106009</v>
      </c>
      <c r="V88" s="57">
        <f t="shared" si="19"/>
        <v>17.049069947106009</v>
      </c>
      <c r="W88" s="57">
        <f t="shared" si="19"/>
        <v>17.049069947106009</v>
      </c>
      <c r="X88" s="57">
        <f t="shared" si="19"/>
        <v>17.049069947106009</v>
      </c>
      <c r="Y88" s="57">
        <f t="shared" si="19"/>
        <v>17.049069947106009</v>
      </c>
    </row>
  </sheetData>
  <pageMargins left="0.7" right="0.7" top="0.78740157499999996" bottom="0.78740157499999996"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75B9-A9FC-4249-BD47-F38397EF5DD0}">
  <sheetPr codeName="Tabelle30"/>
  <dimension ref="A1:BA242"/>
  <sheetViews>
    <sheetView workbookViewId="0">
      <pane xSplit="2" ySplit="4" topLeftCell="C5" activePane="bottomRight" state="frozen"/>
      <selection pane="topRight" activeCell="C167" sqref="C167"/>
      <selection pane="bottomLeft" activeCell="C167" sqref="C167"/>
      <selection pane="bottomRight" activeCell="C5" sqref="C5"/>
    </sheetView>
  </sheetViews>
  <sheetFormatPr baseColWidth="10" defaultColWidth="11.453125" defaultRowHeight="14.5" x14ac:dyDescent="0.35"/>
  <cols>
    <col min="2" max="2" width="38.453125" customWidth="1"/>
    <col min="24" max="25" width="12.453125" bestFit="1" customWidth="1"/>
  </cols>
  <sheetData>
    <row r="1" spans="1:53" x14ac:dyDescent="0.35">
      <c r="A1" s="4" t="s">
        <v>569</v>
      </c>
    </row>
    <row r="2" spans="1:53" ht="47" customHeight="1" x14ac:dyDescent="0.35">
      <c r="B2" s="4" t="s">
        <v>570</v>
      </c>
      <c r="C2" s="4" t="s">
        <v>571</v>
      </c>
      <c r="H2" s="4" t="s">
        <v>24</v>
      </c>
      <c r="K2" s="4" t="s">
        <v>572</v>
      </c>
      <c r="N2" s="4" t="s">
        <v>573</v>
      </c>
      <c r="S2" s="4" t="s">
        <v>574</v>
      </c>
      <c r="X2" s="4" t="s">
        <v>575</v>
      </c>
      <c r="AC2" s="4" t="s">
        <v>576</v>
      </c>
      <c r="AF2" s="4" t="s">
        <v>577</v>
      </c>
      <c r="AK2" s="4" t="s">
        <v>578</v>
      </c>
      <c r="AN2" s="110" t="s">
        <v>981</v>
      </c>
      <c r="AO2" s="111"/>
      <c r="AQ2" s="4" t="s">
        <v>579</v>
      </c>
      <c r="AT2" s="4" t="s">
        <v>580</v>
      </c>
      <c r="AW2" s="4" t="s">
        <v>581</v>
      </c>
      <c r="AZ2" s="4" t="s">
        <v>582</v>
      </c>
    </row>
    <row r="3" spans="1:53" x14ac:dyDescent="0.35">
      <c r="C3" t="s">
        <v>583</v>
      </c>
      <c r="E3" t="s">
        <v>416</v>
      </c>
      <c r="H3" t="s">
        <v>584</v>
      </c>
      <c r="I3" t="s">
        <v>416</v>
      </c>
      <c r="K3" t="s">
        <v>584</v>
      </c>
      <c r="L3" t="s">
        <v>416</v>
      </c>
      <c r="N3" t="s">
        <v>583</v>
      </c>
      <c r="P3" t="s">
        <v>416</v>
      </c>
      <c r="S3" t="s">
        <v>583</v>
      </c>
      <c r="U3" t="s">
        <v>416</v>
      </c>
      <c r="X3" t="s">
        <v>583</v>
      </c>
      <c r="Z3" t="s">
        <v>416</v>
      </c>
      <c r="AC3" t="s">
        <v>584</v>
      </c>
      <c r="AD3" t="s">
        <v>416</v>
      </c>
      <c r="AF3" t="s">
        <v>585</v>
      </c>
      <c r="AH3" t="s">
        <v>416</v>
      </c>
      <c r="AL3" t="s">
        <v>416</v>
      </c>
      <c r="AO3" t="s">
        <v>416</v>
      </c>
      <c r="AR3" t="s">
        <v>416</v>
      </c>
      <c r="AT3" t="s">
        <v>586</v>
      </c>
      <c r="AU3" t="s">
        <v>416</v>
      </c>
      <c r="AW3" t="s">
        <v>586</v>
      </c>
      <c r="AX3" t="s">
        <v>416</v>
      </c>
      <c r="AZ3" t="s">
        <v>586</v>
      </c>
      <c r="BA3" t="s">
        <v>416</v>
      </c>
    </row>
    <row r="4" spans="1:53" x14ac:dyDescent="0.35">
      <c r="C4">
        <v>2019</v>
      </c>
      <c r="D4">
        <v>2024</v>
      </c>
      <c r="E4">
        <v>2019</v>
      </c>
      <c r="F4">
        <f>D4</f>
        <v>2024</v>
      </c>
      <c r="H4" t="s">
        <v>587</v>
      </c>
      <c r="K4" t="s">
        <v>587</v>
      </c>
      <c r="N4">
        <v>2019</v>
      </c>
      <c r="O4">
        <v>2022</v>
      </c>
      <c r="P4">
        <v>2019</v>
      </c>
      <c r="Q4">
        <v>2022</v>
      </c>
      <c r="S4">
        <v>2019</v>
      </c>
      <c r="T4">
        <v>2022</v>
      </c>
      <c r="U4">
        <v>2019</v>
      </c>
      <c r="V4">
        <v>2022</v>
      </c>
      <c r="X4">
        <v>2019</v>
      </c>
      <c r="Y4">
        <v>2022</v>
      </c>
      <c r="Z4">
        <v>2019</v>
      </c>
      <c r="AA4">
        <v>2022</v>
      </c>
      <c r="AC4" t="s">
        <v>587</v>
      </c>
      <c r="AF4">
        <v>2019</v>
      </c>
      <c r="AG4">
        <v>2022</v>
      </c>
      <c r="AH4">
        <v>2019</v>
      </c>
      <c r="AI4">
        <v>2022</v>
      </c>
      <c r="AK4">
        <v>2023</v>
      </c>
      <c r="AL4">
        <v>2023</v>
      </c>
      <c r="AN4">
        <v>2023</v>
      </c>
      <c r="AO4">
        <v>2023</v>
      </c>
      <c r="AT4">
        <v>2024</v>
      </c>
      <c r="AW4">
        <v>2024</v>
      </c>
      <c r="AZ4">
        <v>2024</v>
      </c>
    </row>
    <row r="5" spans="1:53" x14ac:dyDescent="0.35">
      <c r="A5" t="s">
        <v>588</v>
      </c>
      <c r="B5" t="s">
        <v>589</v>
      </c>
      <c r="C5">
        <f>VLOOKUP($B5,'[12]BIP je EW'!$A$4:$P$128,12,0)</f>
        <v>100</v>
      </c>
      <c r="D5">
        <f>VLOOKUP($B5,'[12]BIP je EW'!$A$4:$P$128,13,0)</f>
        <v>100</v>
      </c>
      <c r="H5" s="3">
        <f>VLOOKUP($B5,[13]Wirtschaftswachstum!$A$4:$Z$128,23,0)</f>
        <v>1.1046517455574474</v>
      </c>
      <c r="K5" s="3">
        <f>VLOOKUP($B5,[13]Wirtschaftswachstum!$A$4:$AY$128,50,0)</f>
        <v>0.85171704865636855</v>
      </c>
      <c r="N5">
        <f>VLOOKUP($B5,'[13]Verfügbare Eink'!$A$4:$P$135,12,0)</f>
        <v>100</v>
      </c>
      <c r="O5">
        <f>VLOOKUP($B5,'[13]Verfügbare Eink'!$A$4:$P$135,13,0)</f>
        <v>100</v>
      </c>
      <c r="S5" s="3">
        <f>VLOOKUP($B5,'[13]BIP je Arbeitsstunde'!$A$4:$P$127,12,0)</f>
        <v>100</v>
      </c>
      <c r="T5" s="3">
        <f>VLOOKUP($B5,'[13]BIP je Arbeitsstunde'!$A$4:$P$127,13,0)</f>
        <v>100</v>
      </c>
      <c r="X5" s="3">
        <f>VLOOKUP($B5,[13]ALQ!$A$4:$P$128,6,0)</f>
        <v>6.6</v>
      </c>
      <c r="Y5" s="3">
        <f>VLOOKUP($B5,[13]ALQ!$A$4:$P$128,10,0)</f>
        <v>5.8</v>
      </c>
      <c r="AC5" s="3">
        <f>VLOOKUP($B5,[13]Erwerbstätigkeit!$A$4:$P$128,14,0)</f>
        <v>0.89712317046620171</v>
      </c>
      <c r="AD5" s="3"/>
      <c r="AF5" s="3">
        <f>VLOOKUP($B5,[13]Erwerbstätigkeit!$A$4:$T$128,17,0)</f>
        <v>14.543475934702796</v>
      </c>
      <c r="AG5" s="3">
        <f>VLOOKUP($B5,[13]Erwerbstätigkeit!$A$4:$T$128,18,0)</f>
        <v>13.990688235087328</v>
      </c>
      <c r="AK5" s="3">
        <f>VLOOKUP($B5,[12]FuE!$A$4:$I$128,9,0)</f>
        <v>2.2599999999999998</v>
      </c>
      <c r="AN5" s="3">
        <f>VLOOKUP($B5,[12]FuE!$A$4:$P$128,16,0)</f>
        <v>1.5</v>
      </c>
      <c r="AQ5" s="3">
        <f>VLOOKUP($B5,[13]Bevölkerung!$A$4:$S$128,15,0)</f>
        <v>105.31080037622141</v>
      </c>
      <c r="AT5" s="3">
        <f>VLOOKUP($B5,[13]Tabelle9!$A$4:$N$128,12,0)</f>
        <v>36.253084720552081</v>
      </c>
      <c r="AW5" s="3">
        <f>VLOOKUP($B5,[13]Tabelle1!$A$4:$L$126,8,0)</f>
        <v>5.1652347768135254</v>
      </c>
      <c r="AZ5" s="3">
        <f>VLOOKUP($B5,[13]HRST!$A$4:$L$126,8,0)</f>
        <v>60.940556046535207</v>
      </c>
    </row>
    <row r="6" spans="1:53" x14ac:dyDescent="0.35">
      <c r="B6" s="4" t="s">
        <v>590</v>
      </c>
      <c r="K6" s="3"/>
      <c r="AT6" s="3"/>
      <c r="AW6" s="3"/>
    </row>
    <row r="7" spans="1:53" x14ac:dyDescent="0.35">
      <c r="A7" t="s">
        <v>591</v>
      </c>
      <c r="B7" t="s">
        <v>592</v>
      </c>
      <c r="C7" s="3">
        <f>VLOOKUP($B7,'[12]BIP je EW'!$A$4:$P$128,12,0)</f>
        <v>139.43217665615143</v>
      </c>
      <c r="D7" s="3">
        <f>VLOOKUP($B7,'[12]BIP je EW'!$A$4:$P$128,13,0)</f>
        <v>130.82706766917295</v>
      </c>
      <c r="E7" s="7">
        <f>RANK(C7,C$7:C$99)</f>
        <v>9</v>
      </c>
      <c r="F7" s="7">
        <f t="shared" ref="F7:F22" si="0">RANK(D7,D$7:D$99)</f>
        <v>10</v>
      </c>
      <c r="H7" s="3">
        <f>VLOOKUP($B7,[13]Wirtschaftswachstum!$A$4:$Z$128,23,0)</f>
        <v>7.0348267210150084E-2</v>
      </c>
      <c r="I7" s="7">
        <f>RANK(H7,H$7:H$99)</f>
        <v>78</v>
      </c>
      <c r="K7" s="3">
        <f>VLOOKUP($B7,[13]Wirtschaftswachstum!$A$4:$AY$128,50,0)</f>
        <v>-0.4306228362218576</v>
      </c>
      <c r="L7" s="7">
        <f>RANK(K7,K$7:K$99)</f>
        <v>83</v>
      </c>
      <c r="N7" s="3">
        <f>VLOOKUP($B7,'[13]Verfügbare Eink'!$A$4:$P$135,12,0)</f>
        <v>137.57225433526011</v>
      </c>
      <c r="O7" s="3">
        <f>VLOOKUP($B7,'[13]Verfügbare Eink'!$A$4:$P$135,13,0)</f>
        <v>132.4742268041237</v>
      </c>
      <c r="P7" s="7">
        <f>RANK(N7,N$7:N$99)</f>
        <v>3</v>
      </c>
      <c r="Q7" s="7">
        <f t="shared" ref="Q7:Q22" si="1">RANK(O7,O$7:O$99)</f>
        <v>4</v>
      </c>
      <c r="S7" s="3">
        <f>VLOOKUP($B7,'[13]BIP je Arbeitsstunde'!$A$4:$P$127,12,0)</f>
        <v>133.45976386973172</v>
      </c>
      <c r="T7" s="3">
        <f>VLOOKUP($B7,'[13]BIP je Arbeitsstunde'!$A$4:$P$127,13,0)</f>
        <v>132.69529855158305</v>
      </c>
      <c r="U7" s="7">
        <f>RANK(S7,S$7:S$99)</f>
        <v>9</v>
      </c>
      <c r="V7" s="7">
        <f t="shared" ref="V7:V22" si="2">RANK(T7,T$7:T$99)</f>
        <v>9</v>
      </c>
      <c r="W7" s="7"/>
      <c r="X7" s="3">
        <f>VLOOKUP($B7,[13]ALQ!$A$4:$P$128,6,0)</f>
        <v>2.2999999999999998</v>
      </c>
      <c r="Y7" s="3">
        <f>VLOOKUP($B7,[13]ALQ!$A$4:$P$128,10,0)</f>
        <v>2.6</v>
      </c>
      <c r="Z7" s="7">
        <f>92-RANK(X7,X$7:X$99)</f>
        <v>4</v>
      </c>
      <c r="AA7" s="7">
        <f>92-RANK(Y7,Y$7:Y$99)</f>
        <v>9</v>
      </c>
      <c r="AC7" s="3">
        <f>VLOOKUP($B7,[13]Erwerbstätigkeit!$A$4:$P$128,14,0)</f>
        <v>0.19132876492244577</v>
      </c>
      <c r="AD7" s="7">
        <f>RANK(AC7,AC$7:AC$99)</f>
        <v>77</v>
      </c>
      <c r="AF7" s="3">
        <f>VLOOKUP($B7,[13]Erwerbstätigkeit!$A$4:$T$128,17,0)</f>
        <v>24.787995957643126</v>
      </c>
      <c r="AG7" s="3">
        <f>VLOOKUP($B7,[13]Erwerbstätigkeit!$A$4:$T$128,18,0)</f>
        <v>23.369055161062633</v>
      </c>
      <c r="AH7" s="7">
        <f>RANK(AF7,AF$7:AF$99)</f>
        <v>5</v>
      </c>
      <c r="AI7" s="7">
        <f t="shared" ref="AI7:AI70" si="3">RANK(AG7,AG$7:AG$99)</f>
        <v>5</v>
      </c>
      <c r="AK7" s="3">
        <f>VLOOKUP($B7,[12]FuE!$A$4:$I$128,9,0)</f>
        <v>5.8</v>
      </c>
      <c r="AL7" s="7">
        <f>RANK(AK7,AK$7:AK$99)</f>
        <v>1</v>
      </c>
      <c r="AM7" s="7"/>
      <c r="AN7" s="3">
        <f>VLOOKUP($B7,[12]FuE!$A$4:$P$128,16,0)</f>
        <v>4.8600000000000003</v>
      </c>
      <c r="AO7" s="7">
        <f t="shared" ref="AO7:AO22" si="4">RANK(AN7,AN$7:AN$99)</f>
        <v>1</v>
      </c>
      <c r="AQ7" s="3">
        <f>VLOOKUP($B7,[13]Bevölkerung!$A$4:$S$128,15,0)</f>
        <v>109.17526927599074</v>
      </c>
      <c r="AR7" s="7">
        <f t="shared" ref="AR7:AR22" si="5">RANK(AQ7,AQ$7:AQ$99)</f>
        <v>36</v>
      </c>
      <c r="AT7" s="3">
        <f>VLOOKUP($B7,[13]Tabelle9!$A$4:$N$128,12,0)</f>
        <v>33.772348622040766</v>
      </c>
      <c r="AU7" s="7">
        <f t="shared" ref="AU7:AU22" si="6">RANK(AT7,AT$7:AT$99)</f>
        <v>52</v>
      </c>
      <c r="AW7" s="3">
        <f>VLOOKUP($B7,[13]Tabelle1!$A$4:$L$126,8,0)</f>
        <v>7.2602153369991109</v>
      </c>
      <c r="AX7" s="7">
        <f t="shared" ref="AX7:AX22" si="7">RANK(AW7,AW$7:AW$99)</f>
        <v>11</v>
      </c>
      <c r="AZ7" s="3">
        <f>VLOOKUP($B7,[13]HRST!$A$4:$L$126,8,0)</f>
        <v>62.660103388100495</v>
      </c>
      <c r="BA7" s="7">
        <f t="shared" ref="BA7:BA22" si="8">RANK(AZ7,AZ$7:AZ$99)</f>
        <v>41</v>
      </c>
    </row>
    <row r="8" spans="1:53" x14ac:dyDescent="0.35">
      <c r="B8" t="s">
        <v>269</v>
      </c>
      <c r="C8" s="3">
        <f>VLOOKUP($B8,'[12]BIP je EW'!$A$4:$P$128,12,0)</f>
        <v>144.16403785488959</v>
      </c>
      <c r="D8" s="3">
        <f>VLOOKUP($B8,'[12]BIP je EW'!$A$4:$P$128,13,0)</f>
        <v>135.33834586466165</v>
      </c>
      <c r="E8" s="7">
        <f t="shared" ref="E8:E22" si="9">RANK(C8,C$7:C$99)</f>
        <v>6</v>
      </c>
      <c r="F8" s="7">
        <f t="shared" si="0"/>
        <v>7</v>
      </c>
      <c r="H8" s="3">
        <f>VLOOKUP($B8,[13]Wirtschaftswachstum!$A$4:$Z$128,23,0)</f>
        <v>0.50310300273687858</v>
      </c>
      <c r="I8" s="7">
        <f t="shared" ref="I8:I71" si="10">RANK(H8,H$7:H$99)</f>
        <v>61</v>
      </c>
      <c r="K8" s="3">
        <f>VLOOKUP($B8,[13]Wirtschaftswachstum!$A$4:$AY$128,50,0)</f>
        <v>-6.6927547315941638E-2</v>
      </c>
      <c r="L8" s="7">
        <f t="shared" ref="L8:L71" si="11">RANK(K8,K$7:K$99)</f>
        <v>67</v>
      </c>
      <c r="N8" s="3">
        <f>VLOOKUP($B8,'[13]Verfügbare Eink'!$A$4:$P$135,12,0)</f>
        <v>142.19653179190752</v>
      </c>
      <c r="O8" s="3">
        <f>VLOOKUP($B8,'[13]Verfügbare Eink'!$A$4:$P$135,13,0)</f>
        <v>138.14432989690721</v>
      </c>
      <c r="P8" s="7">
        <f t="shared" ref="P8:P22" si="12">RANK(N8,N$7:N$99)</f>
        <v>2</v>
      </c>
      <c r="Q8" s="7">
        <f t="shared" si="1"/>
        <v>2</v>
      </c>
      <c r="S8" s="3">
        <f>VLOOKUP($B8,'[13]BIP je Arbeitsstunde'!$A$4:$P$127,12,0)</f>
        <v>134.39825334698332</v>
      </c>
      <c r="T8" s="3">
        <f>VLOOKUP($B8,'[13]BIP je Arbeitsstunde'!$A$4:$P$127,13,0)</f>
        <v>134.96552549575284</v>
      </c>
      <c r="U8" s="7">
        <f t="shared" ref="U8:U22" si="13">RANK(S8,S$7:S$99)</f>
        <v>7</v>
      </c>
      <c r="V8" s="7">
        <f t="shared" si="2"/>
        <v>7</v>
      </c>
      <c r="W8" s="7"/>
      <c r="X8" s="3">
        <f>VLOOKUP($B8,[13]ALQ!$A$4:$P$128,6,0)</f>
        <v>2</v>
      </c>
      <c r="Y8" s="3">
        <f>VLOOKUP($B8,[13]ALQ!$A$4:$P$128,10,0)</f>
        <v>2.1</v>
      </c>
      <c r="Z8" s="7">
        <f t="shared" ref="Z8:Z71" si="14">92-RANK(X8,X$7:X$99)</f>
        <v>2</v>
      </c>
      <c r="AA8" s="7">
        <f t="shared" ref="AA8:AA71" si="15">92-RANK(Y8,Y$7:Y$99)</f>
        <v>1</v>
      </c>
      <c r="AC8" s="3">
        <f>VLOOKUP($B8,[13]Erwerbstätigkeit!$A$4:$P$128,14,0)</f>
        <v>0.41750188146312439</v>
      </c>
      <c r="AD8" s="7">
        <f t="shared" ref="AD8:AD71" si="16">RANK(AC8,AC$7:AC$99)</f>
        <v>72</v>
      </c>
      <c r="AF8" s="3">
        <f>VLOOKUP($B8,[13]Erwerbstätigkeit!$A$4:$T$128,17,0)</f>
        <v>20.397551223095263</v>
      </c>
      <c r="AG8" s="3">
        <f>VLOOKUP($B8,[13]Erwerbstätigkeit!$A$4:$T$128,18,0)</f>
        <v>19.471673120686532</v>
      </c>
      <c r="AH8" s="7">
        <f t="shared" ref="AH8:AI71" si="17">RANK(AF8,AF$7:AF$99)</f>
        <v>15</v>
      </c>
      <c r="AI8" s="7">
        <f t="shared" si="3"/>
        <v>17</v>
      </c>
      <c r="AK8" s="3">
        <f>VLOOKUP($B8,[12]FuE!$A$4:$I$128,9,0)</f>
        <v>3.39</v>
      </c>
      <c r="AL8" s="7">
        <f t="shared" ref="AL8:AL71" si="18">RANK(AK8,AK$7:AK$99)</f>
        <v>8</v>
      </c>
      <c r="AM8" s="7"/>
      <c r="AN8" s="3">
        <f>VLOOKUP($B8,[12]FuE!$A$4:$P$128,16,0)</f>
        <v>2.6</v>
      </c>
      <c r="AO8" s="7">
        <f t="shared" si="4"/>
        <v>7</v>
      </c>
      <c r="AQ8" s="3">
        <f>VLOOKUP($B8,[13]Bevölkerung!$A$4:$S$128,15,0)</f>
        <v>110.63460773290934</v>
      </c>
      <c r="AR8" s="7">
        <f t="shared" si="5"/>
        <v>34</v>
      </c>
      <c r="AT8" s="3">
        <f>VLOOKUP($B8,[13]Tabelle9!$A$4:$N$128,12,0)</f>
        <v>33.108313316215252</v>
      </c>
      <c r="AU8" s="7">
        <f t="shared" si="6"/>
        <v>55</v>
      </c>
      <c r="AW8" s="3">
        <f>VLOOKUP($B8,[13]Tabelle1!$A$4:$L$126,8,0)</f>
        <v>6.662249095778459</v>
      </c>
      <c r="AX8" s="7">
        <f t="shared" si="7"/>
        <v>13</v>
      </c>
      <c r="AZ8" s="3">
        <f>VLOOKUP($B8,[13]HRST!$A$4:$L$126,8,0)</f>
        <v>61.246859383196671</v>
      </c>
      <c r="BA8" s="7">
        <f t="shared" si="8"/>
        <v>48</v>
      </c>
    </row>
    <row r="9" spans="1:53" x14ac:dyDescent="0.35">
      <c r="B9" t="s">
        <v>263</v>
      </c>
      <c r="C9" s="3">
        <f>VLOOKUP($B9,'[12]BIP je EW'!$A$4:$P$128,12,0)</f>
        <v>128.07570977917982</v>
      </c>
      <c r="D9" s="3">
        <f>VLOOKUP($B9,'[12]BIP je EW'!$A$4:$P$128,13,0)</f>
        <v>126.8170426065163</v>
      </c>
      <c r="E9" s="7">
        <f t="shared" si="9"/>
        <v>13</v>
      </c>
      <c r="F9" s="7">
        <f t="shared" si="0"/>
        <v>13</v>
      </c>
      <c r="H9" s="3">
        <f>VLOOKUP($B9,[13]Wirtschaftswachstum!$A$4:$Z$128,23,0)</f>
        <v>1.7195902554355484</v>
      </c>
      <c r="I9" s="7">
        <f t="shared" si="10"/>
        <v>32</v>
      </c>
      <c r="K9" s="3">
        <f>VLOOKUP($B9,[13]Wirtschaftswachstum!$A$4:$AY$128,50,0)</f>
        <v>0.95832213504488095</v>
      </c>
      <c r="L9" s="7">
        <f t="shared" si="11"/>
        <v>40</v>
      </c>
      <c r="N9" s="3">
        <f>VLOOKUP($B9,'[13]Verfügbare Eink'!$A$4:$P$135,12,0)</f>
        <v>116.76300578034682</v>
      </c>
      <c r="O9" s="3">
        <f>VLOOKUP($B9,'[13]Verfügbare Eink'!$A$4:$P$135,13,0)</f>
        <v>114.94845360824742</v>
      </c>
      <c r="P9" s="7">
        <f t="shared" si="12"/>
        <v>20</v>
      </c>
      <c r="Q9" s="7">
        <f t="shared" si="1"/>
        <v>17</v>
      </c>
      <c r="S9" s="3">
        <f>VLOOKUP($B9,'[13]BIP je Arbeitsstunde'!$A$4:$P$127,12,0)</f>
        <v>121.63574714513472</v>
      </c>
      <c r="T9" s="3">
        <f>VLOOKUP($B9,'[13]BIP je Arbeitsstunde'!$A$4:$P$127,13,0)</f>
        <v>120.44914726265617</v>
      </c>
      <c r="U9" s="7">
        <f t="shared" si="13"/>
        <v>16</v>
      </c>
      <c r="V9" s="7">
        <f t="shared" si="2"/>
        <v>16</v>
      </c>
      <c r="W9" s="7"/>
      <c r="X9" s="3">
        <f>VLOOKUP($B9,[13]ALQ!$A$4:$P$128,6,0)</f>
        <v>5.2</v>
      </c>
      <c r="Y9" s="3">
        <f>VLOOKUP($B9,[13]ALQ!$A$4:$P$128,10,0)</f>
        <v>5</v>
      </c>
      <c r="Z9" s="7">
        <f t="shared" si="14"/>
        <v>44</v>
      </c>
      <c r="AA9" s="7">
        <f t="shared" si="15"/>
        <v>43</v>
      </c>
      <c r="AC9" s="3">
        <f>VLOOKUP($B9,[13]Erwerbstätigkeit!$A$4:$P$128,14,0)</f>
        <v>1.4027932132073602</v>
      </c>
      <c r="AD9" s="7">
        <f t="shared" si="16"/>
        <v>22</v>
      </c>
      <c r="AF9" s="3">
        <f>VLOOKUP($B9,[13]Erwerbstätigkeit!$A$4:$T$128,17,0)</f>
        <v>5.5488790752672612</v>
      </c>
      <c r="AG9" s="3">
        <f>VLOOKUP($B9,[13]Erwerbstätigkeit!$A$4:$T$128,18,0)</f>
        <v>5.2086280220570167</v>
      </c>
      <c r="AH9" s="7">
        <f t="shared" si="17"/>
        <v>83</v>
      </c>
      <c r="AI9" s="7">
        <f t="shared" si="3"/>
        <v>83</v>
      </c>
      <c r="AK9" s="3">
        <f>VLOOKUP($B9,[12]FuE!$A$4:$I$128,9,0)</f>
        <v>3.07</v>
      </c>
      <c r="AL9" s="7">
        <f t="shared" si="18"/>
        <v>12</v>
      </c>
      <c r="AM9" s="7"/>
      <c r="AN9" s="3">
        <f>VLOOKUP($B9,[12]FuE!$A$4:$P$128,16,0)</f>
        <v>1.1200000000000001</v>
      </c>
      <c r="AO9" s="7">
        <f t="shared" si="4"/>
        <v>30</v>
      </c>
      <c r="AQ9" s="3">
        <f>VLOOKUP($B9,[13]Bevölkerung!$A$4:$S$128,15,0)</f>
        <v>114.24483374307704</v>
      </c>
      <c r="AR9" s="7">
        <f t="shared" si="5"/>
        <v>23</v>
      </c>
      <c r="AT9" s="3">
        <f>VLOOKUP($B9,[13]Tabelle9!$A$4:$N$128,12,0)</f>
        <v>49.021025985431628</v>
      </c>
      <c r="AU9" s="7">
        <f t="shared" si="6"/>
        <v>10</v>
      </c>
      <c r="AW9" s="3">
        <f>VLOOKUP($B9,[13]Tabelle1!$A$4:$L$126,8,0)</f>
        <v>9.8620654026966985</v>
      </c>
      <c r="AX9" s="7">
        <f t="shared" si="7"/>
        <v>3</v>
      </c>
      <c r="AZ9" s="3">
        <f>VLOOKUP($B9,[13]HRST!$A$4:$L$126,8,0)</f>
        <v>77.336364106008162</v>
      </c>
      <c r="BA9" s="7">
        <f t="shared" si="8"/>
        <v>5</v>
      </c>
    </row>
    <row r="10" spans="1:53" x14ac:dyDescent="0.35">
      <c r="B10" t="s">
        <v>308</v>
      </c>
      <c r="C10" s="3">
        <f>VLOOKUP($B10,'[12]BIP je EW'!$A$4:$P$128,12,0)</f>
        <v>88.328075709779171</v>
      </c>
      <c r="D10" s="3">
        <f>VLOOKUP($B10,'[12]BIP je EW'!$A$4:$P$128,13,0)</f>
        <v>85.964912280701753</v>
      </c>
      <c r="E10" s="7">
        <f t="shared" si="9"/>
        <v>50</v>
      </c>
      <c r="F10" s="7">
        <f t="shared" si="0"/>
        <v>53</v>
      </c>
      <c r="H10" s="3">
        <f>VLOOKUP($B10,[13]Wirtschaftswachstum!$A$4:$Z$128,23,0)</f>
        <v>0.89653834923673514</v>
      </c>
      <c r="I10" s="7">
        <f t="shared" si="10"/>
        <v>48</v>
      </c>
      <c r="K10" s="3">
        <f>VLOOKUP($B10,[13]Wirtschaftswachstum!$A$4:$AY$128,50,0)</f>
        <v>0.29926069265269462</v>
      </c>
      <c r="L10" s="7">
        <f t="shared" si="11"/>
        <v>56</v>
      </c>
      <c r="N10" s="3">
        <f>VLOOKUP($B10,'[13]Verfügbare Eink'!$A$4:$P$135,12,0)</f>
        <v>116.76300578034682</v>
      </c>
      <c r="O10" s="3">
        <f>VLOOKUP($B10,'[13]Verfügbare Eink'!$A$4:$P$135,13,0)</f>
        <v>114.43298969072164</v>
      </c>
      <c r="P10" s="7">
        <f t="shared" si="12"/>
        <v>20</v>
      </c>
      <c r="Q10" s="7">
        <f t="shared" si="1"/>
        <v>19</v>
      </c>
      <c r="S10" s="3">
        <f>VLOOKUP($B10,'[13]BIP je Arbeitsstunde'!$A$4:$P$127,12,0)</f>
        <v>102.86965212281794</v>
      </c>
      <c r="T10" s="3">
        <f>VLOOKUP($B10,'[13]BIP je Arbeitsstunde'!$A$4:$P$127,13,0)</f>
        <v>109.60023929144657</v>
      </c>
      <c r="U10" s="7">
        <f t="shared" si="13"/>
        <v>45</v>
      </c>
      <c r="V10" s="7">
        <f t="shared" si="2"/>
        <v>28</v>
      </c>
      <c r="W10" s="7"/>
      <c r="X10" s="3">
        <f>VLOOKUP($B10,[13]ALQ!$A$4:$P$128,6,0)</f>
        <v>3.3</v>
      </c>
      <c r="Y10" s="3">
        <f>VLOOKUP($B10,[13]ALQ!$A$4:$P$128,10,0)</f>
        <v>3.1</v>
      </c>
      <c r="Z10" s="7">
        <f t="shared" si="14"/>
        <v>22</v>
      </c>
      <c r="AA10" s="7">
        <f t="shared" si="15"/>
        <v>20</v>
      </c>
      <c r="AC10" s="3">
        <f>VLOOKUP($B10,[13]Erwerbstätigkeit!$A$4:$P$128,14,0)</f>
        <v>0.33727811009134712</v>
      </c>
      <c r="AD10" s="7">
        <f t="shared" si="16"/>
        <v>74</v>
      </c>
      <c r="AF10" s="3">
        <f>VLOOKUP($B10,[13]Erwerbstätigkeit!$A$4:$T$128,17,0)</f>
        <v>11.51985281760528</v>
      </c>
      <c r="AG10" s="3">
        <f>VLOOKUP($B10,[13]Erwerbstätigkeit!$A$4:$T$128,18,0)</f>
        <v>11.631225542122268</v>
      </c>
      <c r="AH10" s="7">
        <f t="shared" si="17"/>
        <v>54</v>
      </c>
      <c r="AI10" s="7">
        <f t="shared" si="3"/>
        <v>54</v>
      </c>
      <c r="AK10" s="3">
        <f>VLOOKUP($B10,[12]FuE!$A$4:$I$128,9,0)</f>
        <v>1.44</v>
      </c>
      <c r="AL10" s="7">
        <f t="shared" si="18"/>
        <v>51</v>
      </c>
      <c r="AM10" s="7"/>
      <c r="AN10" s="3">
        <f>VLOOKUP($B10,[12]FuE!$A$4:$P$128,16,0)</f>
        <v>0.31</v>
      </c>
      <c r="AO10" s="7">
        <f t="shared" si="4"/>
        <v>73</v>
      </c>
      <c r="AQ10" s="3">
        <f>VLOOKUP($B10,[13]Bevölkerung!$A$4:$S$128,15,0)</f>
        <v>99.874062736132373</v>
      </c>
      <c r="AR10" s="7">
        <f t="shared" si="5"/>
        <v>64</v>
      </c>
      <c r="AT10" s="3">
        <f>VLOOKUP($B10,[13]Tabelle9!$A$4:$N$128,12,0)</f>
        <v>30.298198054536758</v>
      </c>
      <c r="AU10" s="7">
        <f t="shared" si="6"/>
        <v>67</v>
      </c>
      <c r="AW10" s="3">
        <f>VLOOKUP($B10,[13]Tabelle1!$A$4:$L$126,8,0)</f>
        <v>4.5287832881518097</v>
      </c>
      <c r="AX10" s="7">
        <f t="shared" si="7"/>
        <v>52</v>
      </c>
      <c r="AZ10" s="3">
        <f>VLOOKUP($B10,[13]HRST!$A$4:$L$126,8,0)</f>
        <v>65.44410779779939</v>
      </c>
      <c r="BA10" s="7">
        <f t="shared" si="8"/>
        <v>29</v>
      </c>
    </row>
    <row r="11" spans="1:53" x14ac:dyDescent="0.35">
      <c r="B11" t="s">
        <v>270</v>
      </c>
      <c r="C11" s="3">
        <f>VLOOKUP($B11,'[12]BIP je EW'!$A$4:$P$128,12,0)</f>
        <v>138.80126182965299</v>
      </c>
      <c r="D11" s="3">
        <f>VLOOKUP($B11,'[12]BIP je EW'!$A$4:$P$128,13,0)</f>
        <v>132.08020050125313</v>
      </c>
      <c r="E11" s="7">
        <f t="shared" si="9"/>
        <v>10</v>
      </c>
      <c r="F11" s="7">
        <f t="shared" si="0"/>
        <v>9</v>
      </c>
      <c r="H11" s="3">
        <f>VLOOKUP($B11,[13]Wirtschaftswachstum!$A$4:$Z$128,23,0)</f>
        <v>0.26984177566555445</v>
      </c>
      <c r="I11" s="7">
        <f t="shared" si="10"/>
        <v>69</v>
      </c>
      <c r="K11" s="3">
        <f>VLOOKUP($B11,[13]Wirtschaftswachstum!$A$4:$AY$128,50,0)</f>
        <v>4.3634925168191785E-2</v>
      </c>
      <c r="L11" s="7">
        <f t="shared" si="11"/>
        <v>63</v>
      </c>
      <c r="N11" s="3">
        <f>VLOOKUP($B11,'[13]Verfügbare Eink'!$A$4:$P$135,12,0)</f>
        <v>120.23121387283237</v>
      </c>
      <c r="O11" s="3">
        <f>VLOOKUP($B11,'[13]Verfügbare Eink'!$A$4:$P$135,13,0)</f>
        <v>113.91752577319588</v>
      </c>
      <c r="P11" s="7">
        <f t="shared" si="12"/>
        <v>13</v>
      </c>
      <c r="Q11" s="7">
        <f t="shared" si="1"/>
        <v>20</v>
      </c>
      <c r="S11" s="3">
        <f>VLOOKUP($B11,'[13]BIP je Arbeitsstunde'!$A$4:$P$127,12,0)</f>
        <v>124.91300347014864</v>
      </c>
      <c r="T11" s="3">
        <f>VLOOKUP($B11,'[13]BIP je Arbeitsstunde'!$A$4:$P$127,13,0)</f>
        <v>123.92660292878213</v>
      </c>
      <c r="U11" s="7">
        <f t="shared" si="13"/>
        <v>12</v>
      </c>
      <c r="V11" s="7">
        <f t="shared" si="2"/>
        <v>14</v>
      </c>
      <c r="W11" s="7"/>
      <c r="X11" s="3">
        <f>VLOOKUP($B11,[13]ALQ!$A$4:$P$128,6,0)</f>
        <v>4.9000000000000004</v>
      </c>
      <c r="Y11" s="3">
        <f>VLOOKUP($B11,[13]ALQ!$A$4:$P$128,10,0)</f>
        <v>4.3</v>
      </c>
      <c r="Z11" s="7">
        <f t="shared" si="14"/>
        <v>43</v>
      </c>
      <c r="AA11" s="7">
        <f t="shared" si="15"/>
        <v>37</v>
      </c>
      <c r="AC11" s="3">
        <f>VLOOKUP($B11,[13]Erwerbstätigkeit!$A$4:$P$128,14,0)</f>
        <v>0.32674241820767236</v>
      </c>
      <c r="AD11" s="7">
        <f t="shared" si="16"/>
        <v>75</v>
      </c>
      <c r="AF11" s="3">
        <f>VLOOKUP($B11,[13]Erwerbstätigkeit!$A$4:$T$128,17,0)</f>
        <v>13.770065669463699</v>
      </c>
      <c r="AG11" s="3">
        <f>VLOOKUP($B11,[13]Erwerbstätigkeit!$A$4:$T$128,18,0)</f>
        <v>13.010198287414543</v>
      </c>
      <c r="AH11" s="7">
        <f t="shared" si="17"/>
        <v>39</v>
      </c>
      <c r="AI11" s="7">
        <f t="shared" si="3"/>
        <v>39</v>
      </c>
      <c r="AK11" s="3">
        <f>VLOOKUP($B11,[12]FuE!$A$4:$I$128,9,0)</f>
        <v>2.85</v>
      </c>
      <c r="AL11" s="7">
        <f t="shared" si="18"/>
        <v>17</v>
      </c>
      <c r="AM11" s="7"/>
      <c r="AN11" s="3">
        <f>VLOOKUP($B11,[12]FuE!$A$4:$P$128,16,0)</f>
        <v>0.85</v>
      </c>
      <c r="AO11" s="7">
        <f t="shared" si="4"/>
        <v>45</v>
      </c>
      <c r="AQ11" s="3">
        <f>VLOOKUP($B11,[13]Bevölkerung!$A$4:$S$128,15,0)</f>
        <v>104.72278011076624</v>
      </c>
      <c r="AR11" s="7">
        <f t="shared" si="5"/>
        <v>51</v>
      </c>
      <c r="AT11" s="3">
        <f>VLOOKUP($B11,[13]Tabelle9!$A$4:$N$128,12,0)</f>
        <v>30.820668693009118</v>
      </c>
      <c r="AU11" s="7">
        <f t="shared" si="6"/>
        <v>65</v>
      </c>
      <c r="AW11" s="3">
        <f>VLOOKUP($B11,[13]Tabelle1!$A$4:$L$126,8,0)</f>
        <v>5.4711246200607899</v>
      </c>
      <c r="AX11" s="7">
        <f t="shared" si="7"/>
        <v>31</v>
      </c>
      <c r="AZ11" s="3">
        <f>VLOOKUP($B11,[13]HRST!$A$4:$L$126,8,0)</f>
        <v>59.179331306990882</v>
      </c>
      <c r="BA11" s="7">
        <f t="shared" si="8"/>
        <v>57</v>
      </c>
    </row>
    <row r="12" spans="1:53" x14ac:dyDescent="0.35">
      <c r="B12" t="s">
        <v>271</v>
      </c>
      <c r="C12" s="3">
        <f>VLOOKUP($B12,'[12]BIP je EW'!$A$4:$P$128,12,0)</f>
        <v>206.94006309148264</v>
      </c>
      <c r="D12" s="3">
        <f>VLOOKUP($B12,'[12]BIP je EW'!$A$4:$P$128,13,0)</f>
        <v>196.24060150375939</v>
      </c>
      <c r="E12" s="7">
        <f t="shared" si="9"/>
        <v>2</v>
      </c>
      <c r="F12" s="7">
        <f t="shared" si="0"/>
        <v>3</v>
      </c>
      <c r="H12" s="3">
        <f>VLOOKUP($B12,[13]Wirtschaftswachstum!$A$4:$Z$128,23,0)</f>
        <v>0.18587440792731513</v>
      </c>
      <c r="I12" s="7">
        <f t="shared" si="10"/>
        <v>76</v>
      </c>
      <c r="K12" s="3">
        <f>VLOOKUP($B12,[13]Wirtschaftswachstum!$A$4:$AY$128,50,0)</f>
        <v>-0.57258463375907809</v>
      </c>
      <c r="L12" s="7">
        <f t="shared" si="11"/>
        <v>86</v>
      </c>
      <c r="N12" s="3">
        <f>VLOOKUP($B12,'[13]Verfügbare Eink'!$A$4:$P$135,12,0)</f>
        <v>136.41618497109826</v>
      </c>
      <c r="O12" s="3">
        <f>VLOOKUP($B12,'[13]Verfügbare Eink'!$A$4:$P$135,13,0)</f>
        <v>132.98969072164948</v>
      </c>
      <c r="P12" s="7">
        <f t="shared" si="12"/>
        <v>4</v>
      </c>
      <c r="Q12" s="7">
        <f t="shared" si="1"/>
        <v>3</v>
      </c>
      <c r="S12" s="3">
        <f>VLOOKUP($B12,'[13]BIP je Arbeitsstunde'!$A$4:$P$127,12,0)</f>
        <v>153.9541242559651</v>
      </c>
      <c r="T12" s="3">
        <f>VLOOKUP($B12,'[13]BIP je Arbeitsstunde'!$A$4:$P$127,13,0)</f>
        <v>157.7798938062956</v>
      </c>
      <c r="U12" s="7">
        <f t="shared" si="13"/>
        <v>5</v>
      </c>
      <c r="V12" s="7">
        <f t="shared" si="2"/>
        <v>4</v>
      </c>
      <c r="W12" s="7"/>
      <c r="X12" s="3">
        <f>VLOOKUP($B12,[13]ALQ!$A$4:$P$128,6,0)</f>
        <v>3.5</v>
      </c>
      <c r="Y12" s="3">
        <f>VLOOKUP($B12,[13]ALQ!$A$4:$P$128,10,0)</f>
        <v>4.0999999999999996</v>
      </c>
      <c r="Z12" s="7">
        <f t="shared" si="14"/>
        <v>26</v>
      </c>
      <c r="AA12" s="7">
        <f t="shared" si="15"/>
        <v>35</v>
      </c>
      <c r="AC12" s="3">
        <f>VLOOKUP($B12,[13]Erwerbstätigkeit!$A$4:$P$128,14,0)</f>
        <v>1.0618468556865253</v>
      </c>
      <c r="AD12" s="7">
        <f t="shared" si="16"/>
        <v>45</v>
      </c>
      <c r="AF12" s="3">
        <f>VLOOKUP($B12,[13]Erwerbstätigkeit!$A$4:$T$128,17,0)</f>
        <v>8.1096529510362014</v>
      </c>
      <c r="AG12" s="3">
        <f>VLOOKUP($B12,[13]Erwerbstätigkeit!$A$4:$T$128,18,0)</f>
        <v>7.9329355788837708</v>
      </c>
      <c r="AH12" s="7">
        <f t="shared" si="17"/>
        <v>73</v>
      </c>
      <c r="AI12" s="7">
        <f t="shared" si="3"/>
        <v>71</v>
      </c>
      <c r="AK12" s="3">
        <f>VLOOKUP($B12,[12]FuE!$A$4:$I$128,9,0)</f>
        <v>2.66</v>
      </c>
      <c r="AL12" s="7">
        <f t="shared" si="18"/>
        <v>21</v>
      </c>
      <c r="AM12" s="7"/>
      <c r="AN12" s="3">
        <f>VLOOKUP($B12,[12]FuE!$A$4:$P$128,16,0)</f>
        <v>1.68</v>
      </c>
      <c r="AO12" s="7">
        <f t="shared" si="4"/>
        <v>17</v>
      </c>
      <c r="AQ12" s="3">
        <f>VLOOKUP($B12,[13]Bevölkerung!$A$4:$S$128,15,0)</f>
        <v>113.66919379140458</v>
      </c>
      <c r="AR12" s="7">
        <f t="shared" si="5"/>
        <v>24</v>
      </c>
      <c r="AT12" s="3">
        <f>VLOOKUP($B12,[13]Tabelle9!$A$4:$N$128,12,0)</f>
        <v>38.502726822012889</v>
      </c>
      <c r="AU12" s="7">
        <f t="shared" si="6"/>
        <v>38</v>
      </c>
      <c r="AW12" s="3">
        <f>VLOOKUP($B12,[13]Tabelle1!$A$4:$L$126,8,0)</f>
        <v>7.3078829945463566</v>
      </c>
      <c r="AX12" s="7">
        <f t="shared" si="7"/>
        <v>10</v>
      </c>
      <c r="AZ12" s="3">
        <f>VLOOKUP($B12,[13]HRST!$A$4:$L$126,8,0)</f>
        <v>72.751611303916704</v>
      </c>
      <c r="BA12" s="7">
        <f t="shared" si="8"/>
        <v>13</v>
      </c>
    </row>
    <row r="13" spans="1:53" x14ac:dyDescent="0.35">
      <c r="B13" t="s">
        <v>272</v>
      </c>
      <c r="C13" s="3">
        <f>VLOOKUP($B13,'[12]BIP je EW'!$A$4:$P$128,12,0)</f>
        <v>140.37854889589906</v>
      </c>
      <c r="D13" s="3">
        <f>VLOOKUP($B13,'[12]BIP je EW'!$A$4:$P$128,13,0)</f>
        <v>132.58145363408522</v>
      </c>
      <c r="E13" s="7">
        <f t="shared" si="9"/>
        <v>8</v>
      </c>
      <c r="F13" s="7">
        <f t="shared" si="0"/>
        <v>8</v>
      </c>
      <c r="H13" s="3">
        <f>VLOOKUP($B13,[13]Wirtschaftswachstum!$A$4:$Z$128,23,0)</f>
        <v>0.25578630035096239</v>
      </c>
      <c r="I13" s="7">
        <f t="shared" si="10"/>
        <v>71</v>
      </c>
      <c r="K13" s="3">
        <f>VLOOKUP($B13,[13]Wirtschaftswachstum!$A$4:$AY$128,50,0)</f>
        <v>-0.25314685756133315</v>
      </c>
      <c r="L13" s="7">
        <f t="shared" si="11"/>
        <v>79</v>
      </c>
      <c r="N13" s="3">
        <f>VLOOKUP($B13,'[13]Verfügbare Eink'!$A$4:$P$135,12,0)</f>
        <v>130.635838150289</v>
      </c>
      <c r="O13" s="3">
        <f>VLOOKUP($B13,'[13]Verfügbare Eink'!$A$4:$P$135,13,0)</f>
        <v>125.25773195876289</v>
      </c>
      <c r="P13" s="7">
        <f t="shared" si="12"/>
        <v>5</v>
      </c>
      <c r="Q13" s="7">
        <f t="shared" si="1"/>
        <v>7</v>
      </c>
      <c r="S13" s="3">
        <f>VLOOKUP($B13,'[13]BIP je Arbeitsstunde'!$A$4:$P$127,12,0)</f>
        <v>136.20079591600157</v>
      </c>
      <c r="T13" s="3">
        <f>VLOOKUP($B13,'[13]BIP je Arbeitsstunde'!$A$4:$P$127,13,0)</f>
        <v>131.77813657567111</v>
      </c>
      <c r="U13" s="7">
        <f t="shared" si="13"/>
        <v>6</v>
      </c>
      <c r="V13" s="7">
        <f t="shared" si="2"/>
        <v>11</v>
      </c>
      <c r="W13" s="7"/>
      <c r="X13" s="3">
        <f>VLOOKUP($B13,[13]ALQ!$A$4:$P$128,6,0)</f>
        <v>3</v>
      </c>
      <c r="Y13" s="3">
        <f>VLOOKUP($B13,[13]ALQ!$A$4:$P$128,10,0)</f>
        <v>2.8</v>
      </c>
      <c r="Z13" s="7">
        <f t="shared" si="14"/>
        <v>16</v>
      </c>
      <c r="AA13" s="7">
        <f t="shared" si="15"/>
        <v>12</v>
      </c>
      <c r="AC13" s="3">
        <f>VLOOKUP($B13,[13]Erwerbstätigkeit!$A$4:$P$128,14,0)</f>
        <v>0.52988582104411819</v>
      </c>
      <c r="AD13" s="7">
        <f t="shared" si="16"/>
        <v>67</v>
      </c>
      <c r="AF13" s="3">
        <f>VLOOKUP($B13,[13]Erwerbstätigkeit!$A$4:$T$128,17,0)</f>
        <v>14.28547157630056</v>
      </c>
      <c r="AG13" s="3">
        <f>VLOOKUP($B13,[13]Erwerbstätigkeit!$A$4:$T$128,18,0)</f>
        <v>13.495159497158987</v>
      </c>
      <c r="AH13" s="7">
        <f t="shared" si="17"/>
        <v>35</v>
      </c>
      <c r="AI13" s="7">
        <f t="shared" si="3"/>
        <v>37</v>
      </c>
      <c r="AK13" s="3">
        <f>VLOOKUP($B13,[12]FuE!$A$4:$I$128,9,0)</f>
        <v>2.99</v>
      </c>
      <c r="AL13" s="7">
        <f t="shared" si="18"/>
        <v>15</v>
      </c>
      <c r="AM13" s="7"/>
      <c r="AN13" s="3">
        <f>VLOOKUP($B13,[12]FuE!$A$4:$P$128,16,0)</f>
        <v>2.2000000000000002</v>
      </c>
      <c r="AO13" s="7">
        <f t="shared" si="4"/>
        <v>10</v>
      </c>
      <c r="AQ13" s="3">
        <f>VLOOKUP($B13,[13]Bevölkerung!$A$4:$S$128,15,0)</f>
        <v>106.53668141806322</v>
      </c>
      <c r="AR13" s="7">
        <f t="shared" si="5"/>
        <v>42</v>
      </c>
      <c r="AT13" s="3">
        <f>VLOOKUP($B13,[13]Tabelle9!$A$4:$N$128,12,0)</f>
        <v>32.383117282054435</v>
      </c>
      <c r="AU13" s="7">
        <f t="shared" si="6"/>
        <v>60</v>
      </c>
      <c r="AW13" s="3">
        <f>VLOOKUP($B13,[13]Tabelle1!$A$4:$L$126,8,0)</f>
        <v>6.0944891564784669</v>
      </c>
      <c r="AX13" s="7">
        <f t="shared" si="7"/>
        <v>20</v>
      </c>
      <c r="AZ13" s="3">
        <f>VLOOKUP($B13,[13]HRST!$A$4:$L$126,8,0)</f>
        <v>63.488357805492413</v>
      </c>
      <c r="BA13" s="7">
        <f t="shared" si="8"/>
        <v>39</v>
      </c>
    </row>
    <row r="14" spans="1:53" x14ac:dyDescent="0.35">
      <c r="B14" t="s">
        <v>593</v>
      </c>
      <c r="C14" s="3">
        <f>VLOOKUP($B14,'[12]BIP je EW'!$A$4:$P$128,12,0)</f>
        <v>88.012618296529965</v>
      </c>
      <c r="D14" s="3">
        <f>VLOOKUP($B14,'[12]BIP je EW'!$A$4:$P$128,13,0)</f>
        <v>87.719298245614027</v>
      </c>
      <c r="E14" s="7">
        <f t="shared" si="9"/>
        <v>52</v>
      </c>
      <c r="F14" s="7">
        <f t="shared" si="0"/>
        <v>48</v>
      </c>
      <c r="H14" s="3">
        <f>VLOOKUP($B14,[13]Wirtschaftswachstum!$A$4:$Z$128,23,0)</f>
        <v>1.0667570624636795</v>
      </c>
      <c r="I14" s="7">
        <f t="shared" si="10"/>
        <v>45</v>
      </c>
      <c r="K14" s="3">
        <f>VLOOKUP($B14,[13]Wirtschaftswachstum!$A$4:$AY$128,50,0)</f>
        <v>0.75493554384198092</v>
      </c>
      <c r="L14" s="7">
        <f t="shared" si="11"/>
        <v>47</v>
      </c>
      <c r="N14" s="3">
        <f>VLOOKUP($B14,'[13]Verfügbare Eink'!$A$4:$P$135,12,0)</f>
        <v>112.13872832369943</v>
      </c>
      <c r="O14" s="3">
        <f>VLOOKUP($B14,'[13]Verfügbare Eink'!$A$4:$P$135,13,0)</f>
        <v>111.34020618556701</v>
      </c>
      <c r="P14" s="7">
        <f t="shared" si="12"/>
        <v>24</v>
      </c>
      <c r="Q14" s="7">
        <f t="shared" si="1"/>
        <v>24</v>
      </c>
      <c r="S14" s="3">
        <f>VLOOKUP($B14,'[13]BIP je Arbeitsstunde'!$A$4:$P$127,12,0)</f>
        <v>96.804397377545769</v>
      </c>
      <c r="T14" s="3">
        <f>VLOOKUP($B14,'[13]BIP je Arbeitsstunde'!$A$4:$P$127,13,0)</f>
        <v>101.85252612325525</v>
      </c>
      <c r="U14" s="7">
        <f t="shared" si="13"/>
        <v>52</v>
      </c>
      <c r="V14" s="7">
        <f t="shared" si="2"/>
        <v>43</v>
      </c>
      <c r="W14" s="7"/>
      <c r="X14" s="3">
        <f>VLOOKUP($B14,[13]ALQ!$A$4:$P$128,6,0)</f>
        <v>3.9</v>
      </c>
      <c r="Y14" s="3">
        <f>VLOOKUP($B14,[13]ALQ!$A$4:$P$128,10,0)</f>
        <v>4.4000000000000004</v>
      </c>
      <c r="Z14" s="7">
        <f t="shared" si="14"/>
        <v>34</v>
      </c>
      <c r="AA14" s="7">
        <f t="shared" si="15"/>
        <v>38</v>
      </c>
      <c r="AC14" s="3">
        <f>VLOOKUP($B14,[13]Erwerbstätigkeit!$A$4:$P$128,14,0)</f>
        <v>1.6396049869200624E-3</v>
      </c>
      <c r="AD14" s="7">
        <f t="shared" si="16"/>
        <v>82</v>
      </c>
      <c r="AF14" s="3">
        <f>VLOOKUP($B14,[13]Erwerbstätigkeit!$A$4:$T$128,17,0)</f>
        <v>11.052521118631619</v>
      </c>
      <c r="AG14" s="3">
        <f>VLOOKUP($B14,[13]Erwerbstätigkeit!$A$4:$T$128,18,0)</f>
        <v>10.216380872351042</v>
      </c>
      <c r="AH14" s="7">
        <f t="shared" si="17"/>
        <v>58</v>
      </c>
      <c r="AI14" s="7">
        <f t="shared" si="3"/>
        <v>62</v>
      </c>
      <c r="AK14" s="3">
        <f>VLOOKUP($B14,[12]FuE!$A$4:$I$128,9,0)</f>
        <v>1.33</v>
      </c>
      <c r="AL14" s="7">
        <f t="shared" si="18"/>
        <v>58</v>
      </c>
      <c r="AM14" s="7"/>
      <c r="AN14" s="3">
        <f>VLOOKUP($B14,[12]FuE!$A$4:$P$128,16,0)</f>
        <v>0.18</v>
      </c>
      <c r="AO14" s="7">
        <f t="shared" si="4"/>
        <v>80</v>
      </c>
      <c r="AQ14" s="3">
        <f>VLOOKUP($B14,[13]Bevölkerung!$A$4:$S$128,15,0)</f>
        <v>92.026258996870169</v>
      </c>
      <c r="AR14" s="7">
        <f t="shared" si="5"/>
        <v>78</v>
      </c>
      <c r="AT14" s="3">
        <f>VLOOKUP($B14,[13]Tabelle9!$A$4:$N$128,12,0)</f>
        <v>26.526315789473681</v>
      </c>
      <c r="AU14" s="7">
        <f t="shared" si="6"/>
        <v>78</v>
      </c>
      <c r="AW14" s="3">
        <f>VLOOKUP($B14,[13]Tabelle1!$A$4:$L$126,8,0)</f>
        <v>2.8552631578947367</v>
      </c>
      <c r="AX14" s="7">
        <f t="shared" si="7"/>
        <v>77</v>
      </c>
      <c r="AZ14" s="3">
        <f>VLOOKUP($B14,[13]HRST!$A$4:$L$126,8,0)</f>
        <v>60.368421052631582</v>
      </c>
      <c r="BA14" s="7">
        <f t="shared" si="8"/>
        <v>52</v>
      </c>
    </row>
    <row r="15" spans="1:53" x14ac:dyDescent="0.35">
      <c r="B15" t="s">
        <v>309</v>
      </c>
      <c r="C15" s="3">
        <f>VLOOKUP($B15,'[12]BIP je EW'!$A$4:$P$128,12,0)</f>
        <v>114.1955835962145</v>
      </c>
      <c r="D15" s="3">
        <f>VLOOKUP($B15,'[12]BIP je EW'!$A$4:$P$128,13,0)</f>
        <v>107.51879699248121</v>
      </c>
      <c r="E15" s="7">
        <f t="shared" si="9"/>
        <v>22</v>
      </c>
      <c r="F15" s="7">
        <f t="shared" si="0"/>
        <v>30</v>
      </c>
      <c r="H15" s="3">
        <f>VLOOKUP($B15,[13]Wirtschaftswachstum!$A$4:$Z$128,23,0)</f>
        <v>-0.40975138949958989</v>
      </c>
      <c r="I15" s="7">
        <f t="shared" si="10"/>
        <v>90</v>
      </c>
      <c r="K15" s="3">
        <f>VLOOKUP($B15,[13]Wirtschaftswachstum!$A$4:$AY$128,50,0)</f>
        <v>-0.91163030078131158</v>
      </c>
      <c r="L15" s="7">
        <f t="shared" si="11"/>
        <v>91</v>
      </c>
      <c r="N15" s="3">
        <f>VLOOKUP($B15,'[13]Verfügbare Eink'!$A$4:$P$135,12,0)</f>
        <v>123.69942196531791</v>
      </c>
      <c r="O15" s="3">
        <f>VLOOKUP($B15,'[13]Verfügbare Eink'!$A$4:$P$135,13,0)</f>
        <v>119.0721649484536</v>
      </c>
      <c r="P15" s="7">
        <f t="shared" si="12"/>
        <v>8</v>
      </c>
      <c r="Q15" s="7">
        <f t="shared" si="1"/>
        <v>14</v>
      </c>
      <c r="S15" s="3">
        <f>VLOOKUP($B15,'[13]BIP je Arbeitsstunde'!$A$4:$P$127,12,0)</f>
        <v>122.12601942347881</v>
      </c>
      <c r="T15" s="3">
        <f>VLOOKUP($B15,'[13]BIP je Arbeitsstunde'!$A$4:$P$127,13,0)</f>
        <v>118.60603426556465</v>
      </c>
      <c r="U15" s="7">
        <f t="shared" si="13"/>
        <v>15</v>
      </c>
      <c r="V15" s="7">
        <f t="shared" si="2"/>
        <v>22</v>
      </c>
      <c r="W15" s="7"/>
      <c r="X15" s="3">
        <f>VLOOKUP($B15,[13]ALQ!$A$4:$P$128,6,0)</f>
        <v>3.1</v>
      </c>
      <c r="Y15" s="3">
        <f>VLOOKUP($B15,[13]ALQ!$A$4:$P$128,10,0)</f>
        <v>2.7</v>
      </c>
      <c r="Z15" s="7">
        <f t="shared" si="14"/>
        <v>18</v>
      </c>
      <c r="AA15" s="7">
        <f t="shared" si="15"/>
        <v>10</v>
      </c>
      <c r="AC15" s="3">
        <f>VLOOKUP($B15,[13]Erwerbstätigkeit!$A$4:$P$128,14,0)</f>
        <v>0.5352222520262444</v>
      </c>
      <c r="AD15" s="7">
        <f t="shared" si="16"/>
        <v>66</v>
      </c>
      <c r="AF15" s="3">
        <f>VLOOKUP($B15,[13]Erwerbstätigkeit!$A$4:$T$128,17,0)</f>
        <v>16.358292377373036</v>
      </c>
      <c r="AG15" s="3">
        <f>VLOOKUP($B15,[13]Erwerbstätigkeit!$A$4:$T$128,18,0)</f>
        <v>16.503040576583413</v>
      </c>
      <c r="AH15" s="7">
        <f t="shared" si="17"/>
        <v>29</v>
      </c>
      <c r="AI15" s="7">
        <f t="shared" si="3"/>
        <v>28</v>
      </c>
      <c r="AK15" s="3">
        <f>VLOOKUP($B15,[12]FuE!$A$4:$I$128,9,0)</f>
        <v>2.74</v>
      </c>
      <c r="AL15" s="7">
        <f t="shared" si="18"/>
        <v>20</v>
      </c>
      <c r="AM15" s="7"/>
      <c r="AN15" s="3">
        <f>VLOOKUP($B15,[12]FuE!$A$4:$P$128,16,0)</f>
        <v>1.87</v>
      </c>
      <c r="AO15" s="7">
        <f t="shared" si="4"/>
        <v>16</v>
      </c>
      <c r="AQ15" s="3">
        <f>VLOOKUP($B15,[13]Bevölkerung!$A$4:$S$128,15,0)</f>
        <v>103.92622361395152</v>
      </c>
      <c r="AR15" s="7">
        <f t="shared" si="5"/>
        <v>52</v>
      </c>
      <c r="AT15" s="3">
        <f>VLOOKUP($B15,[13]Tabelle9!$A$4:$N$128,12,0)</f>
        <v>29.487894137320957</v>
      </c>
      <c r="AU15" s="7">
        <f t="shared" si="6"/>
        <v>69</v>
      </c>
      <c r="AW15" s="3">
        <f>VLOOKUP($B15,[13]Tabelle1!$A$4:$L$126,8,0)</f>
        <v>4.1831269237294295</v>
      </c>
      <c r="AX15" s="7">
        <f t="shared" si="7"/>
        <v>53</v>
      </c>
      <c r="AZ15" s="3">
        <f>VLOOKUP($B15,[13]HRST!$A$4:$L$126,8,0)</f>
        <v>59.618041249606158</v>
      </c>
      <c r="BA15" s="7">
        <f t="shared" si="8"/>
        <v>55</v>
      </c>
    </row>
    <row r="16" spans="1:53" x14ac:dyDescent="0.35">
      <c r="B16" t="s">
        <v>594</v>
      </c>
      <c r="C16" s="3">
        <f>VLOOKUP($B16,'[12]BIP je EW'!$A$4:$P$128,12,0)</f>
        <v>117.35015772870663</v>
      </c>
      <c r="D16" s="3">
        <f>VLOOKUP($B16,'[12]BIP je EW'!$A$4:$P$128,13,0)</f>
        <v>109.02255639097744</v>
      </c>
      <c r="E16" s="7">
        <f t="shared" si="9"/>
        <v>21</v>
      </c>
      <c r="F16" s="7">
        <f t="shared" si="0"/>
        <v>28</v>
      </c>
      <c r="H16" s="3">
        <f>VLOOKUP($B16,[13]Wirtschaftswachstum!$A$4:$Z$128,23,0)</f>
        <v>-0.40724285883901246</v>
      </c>
      <c r="I16" s="7">
        <f t="shared" si="10"/>
        <v>89</v>
      </c>
      <c r="K16" s="3">
        <f>VLOOKUP($B16,[13]Wirtschaftswachstum!$A$4:$AY$128,50,0)</f>
        <v>-0.71682756536424108</v>
      </c>
      <c r="L16" s="7">
        <f t="shared" si="11"/>
        <v>88</v>
      </c>
      <c r="N16" s="3">
        <f>VLOOKUP($B16,'[13]Verfügbare Eink'!$A$4:$P$135,12,0)</f>
        <v>123.69942196531791</v>
      </c>
      <c r="O16" s="3">
        <f>VLOOKUP($B16,'[13]Verfügbare Eink'!$A$4:$P$135,13,0)</f>
        <v>120.10309278350515</v>
      </c>
      <c r="P16" s="7">
        <f t="shared" si="12"/>
        <v>8</v>
      </c>
      <c r="Q16" s="7">
        <f t="shared" si="1"/>
        <v>12</v>
      </c>
      <c r="S16" s="3">
        <f>VLOOKUP($B16,'[13]BIP je Arbeitsstunde'!$A$4:$P$127,12,0)</f>
        <v>122.8351097716852</v>
      </c>
      <c r="T16" s="3">
        <f>VLOOKUP($B16,'[13]BIP je Arbeitsstunde'!$A$4:$P$127,13,0)</f>
        <v>120.41340007572599</v>
      </c>
      <c r="U16" s="7">
        <f t="shared" si="13"/>
        <v>13</v>
      </c>
      <c r="V16" s="7">
        <f t="shared" si="2"/>
        <v>17</v>
      </c>
      <c r="W16" s="7"/>
      <c r="X16" s="3">
        <f>VLOOKUP($B16,[13]ALQ!$A$4:$P$128,6,0)</f>
        <v>3.6</v>
      </c>
      <c r="Y16" s="3">
        <f>VLOOKUP($B16,[13]ALQ!$A$4:$P$128,10,0)</f>
        <v>3.3</v>
      </c>
      <c r="Z16" s="7">
        <f t="shared" si="14"/>
        <v>27</v>
      </c>
      <c r="AA16" s="7">
        <f t="shared" si="15"/>
        <v>26</v>
      </c>
      <c r="AC16" s="3">
        <f>VLOOKUP($B16,[13]Erwerbstätigkeit!$A$4:$P$128,14,0)</f>
        <v>0.44735235649903871</v>
      </c>
      <c r="AD16" s="7">
        <f t="shared" si="16"/>
        <v>71</v>
      </c>
      <c r="AF16" s="3">
        <f>VLOOKUP($B16,[13]Erwerbstätigkeit!$A$4:$T$128,17,0)</f>
        <v>15.902368473126883</v>
      </c>
      <c r="AG16" s="3">
        <f>VLOOKUP($B16,[13]Erwerbstätigkeit!$A$4:$T$128,18,0)</f>
        <v>15.167541281549585</v>
      </c>
      <c r="AH16" s="7">
        <f t="shared" si="17"/>
        <v>32</v>
      </c>
      <c r="AI16" s="7">
        <f t="shared" si="3"/>
        <v>31</v>
      </c>
      <c r="AJ16" s="3"/>
      <c r="AK16" s="3">
        <f>VLOOKUP($B16,[12]FuE!$A$4:$I$128,9,0)</f>
        <v>2.27</v>
      </c>
      <c r="AL16" s="7">
        <f t="shared" si="18"/>
        <v>24</v>
      </c>
      <c r="AM16" s="7"/>
      <c r="AN16" s="3">
        <f>VLOOKUP($B16,[12]FuE!$A$4:$P$128,16,0)</f>
        <v>1.33</v>
      </c>
      <c r="AO16" s="7">
        <f t="shared" si="4"/>
        <v>23</v>
      </c>
      <c r="AQ16" s="3">
        <f>VLOOKUP($B16,[13]Bevölkerung!$A$4:$S$128,15,0)</f>
        <v>101.72802820758517</v>
      </c>
      <c r="AR16" s="7">
        <f t="shared" si="5"/>
        <v>60</v>
      </c>
      <c r="AT16" s="3">
        <f>VLOOKUP($B16,[13]Tabelle9!$A$4:$N$128,12,0)</f>
        <v>29.579895139703115</v>
      </c>
      <c r="AU16" s="7">
        <f t="shared" si="6"/>
        <v>68</v>
      </c>
      <c r="AW16" s="3">
        <f>VLOOKUP($B16,[13]Tabelle1!$A$4:$L$126,8,0)</f>
        <v>5.1180231400570753</v>
      </c>
      <c r="AX16" s="7">
        <f t="shared" si="7"/>
        <v>41</v>
      </c>
      <c r="AZ16" s="3">
        <f>VLOOKUP($B16,[13]HRST!$A$4:$L$126,8,0)</f>
        <v>61.619803995310043</v>
      </c>
      <c r="BA16" s="7">
        <f t="shared" si="8"/>
        <v>46</v>
      </c>
    </row>
    <row r="17" spans="1:53" x14ac:dyDescent="0.35">
      <c r="B17" t="s">
        <v>275</v>
      </c>
      <c r="C17" s="3">
        <f>VLOOKUP($B17,'[12]BIP je EW'!$A$4:$P$128,12,0)</f>
        <v>106.30914826498423</v>
      </c>
      <c r="D17" s="3">
        <f>VLOOKUP($B17,'[12]BIP je EW'!$A$4:$P$128,13,0)</f>
        <v>100.50125313283209</v>
      </c>
      <c r="E17" s="7">
        <f t="shared" si="9"/>
        <v>30</v>
      </c>
      <c r="F17" s="7">
        <f t="shared" si="0"/>
        <v>34</v>
      </c>
      <c r="H17" s="3">
        <f>VLOOKUP($B17,[13]Wirtschaftswachstum!$A$4:$Z$128,23,0)</f>
        <v>0.26515840777902611</v>
      </c>
      <c r="I17" s="7">
        <f t="shared" si="10"/>
        <v>70</v>
      </c>
      <c r="K17" s="3">
        <f>VLOOKUP($B17,[13]Wirtschaftswachstum!$A$4:$AY$128,50,0)</f>
        <v>-0.20343995183242214</v>
      </c>
      <c r="L17" s="7">
        <f t="shared" si="11"/>
        <v>73</v>
      </c>
      <c r="N17" s="3">
        <f>VLOOKUP($B17,'[13]Verfügbare Eink'!$A$4:$P$135,12,0)</f>
        <v>126.01156069364161</v>
      </c>
      <c r="O17" s="3">
        <f>VLOOKUP($B17,'[13]Verfügbare Eink'!$A$4:$P$135,13,0)</f>
        <v>123.1958762886598</v>
      </c>
      <c r="P17" s="7">
        <f t="shared" si="12"/>
        <v>7</v>
      </c>
      <c r="Q17" s="7">
        <f t="shared" si="1"/>
        <v>10</v>
      </c>
      <c r="S17" s="3">
        <f>VLOOKUP($B17,'[13]BIP je Arbeitsstunde'!$A$4:$P$127,12,0)</f>
        <v>118.99191875575414</v>
      </c>
      <c r="T17" s="3">
        <f>VLOOKUP($B17,'[13]BIP je Arbeitsstunde'!$A$4:$P$127,13,0)</f>
        <v>124.67840877598411</v>
      </c>
      <c r="U17" s="7">
        <f t="shared" si="13"/>
        <v>18</v>
      </c>
      <c r="V17" s="7">
        <f t="shared" si="2"/>
        <v>12</v>
      </c>
      <c r="W17" s="7"/>
      <c r="X17" s="3">
        <f>VLOOKUP($B17,[13]ALQ!$A$4:$P$128,6,0)</f>
        <v>2.6</v>
      </c>
      <c r="Y17" s="3">
        <f>VLOOKUP($B17,[13]ALQ!$A$4:$P$128,10,0)</f>
        <v>3</v>
      </c>
      <c r="Z17" s="7">
        <f t="shared" si="14"/>
        <v>10</v>
      </c>
      <c r="AA17" s="7">
        <f t="shared" si="15"/>
        <v>19</v>
      </c>
      <c r="AC17" s="3">
        <f>VLOOKUP($B17,[13]Erwerbstätigkeit!$A$4:$P$128,14,0)</f>
        <v>0.22261708776333933</v>
      </c>
      <c r="AD17" s="7">
        <f t="shared" si="16"/>
        <v>76</v>
      </c>
      <c r="AF17" s="3">
        <f>VLOOKUP($B17,[13]Erwerbstätigkeit!$A$4:$T$128,17,0)</f>
        <v>18.048298884169675</v>
      </c>
      <c r="AG17" s="3">
        <f>VLOOKUP($B17,[13]Erwerbstätigkeit!$A$4:$T$128,18,0)</f>
        <v>17.675362206026872</v>
      </c>
      <c r="AH17" s="7">
        <f t="shared" si="17"/>
        <v>24</v>
      </c>
      <c r="AI17" s="7">
        <f t="shared" si="3"/>
        <v>23</v>
      </c>
      <c r="AK17" s="3">
        <f>VLOOKUP($B17,[12]FuE!$A$4:$I$128,9,0)</f>
        <v>3.63</v>
      </c>
      <c r="AL17" s="7">
        <f t="shared" si="18"/>
        <v>5</v>
      </c>
      <c r="AM17" s="7"/>
      <c r="AN17" s="3">
        <f>VLOOKUP($B17,[12]FuE!$A$4:$P$128,16,0)</f>
        <v>2.95</v>
      </c>
      <c r="AO17" s="7">
        <f t="shared" si="4"/>
        <v>4</v>
      </c>
      <c r="AQ17" s="3">
        <f>VLOOKUP($B17,[13]Bevölkerung!$A$4:$S$128,15,0)</f>
        <v>103.44696602936028</v>
      </c>
      <c r="AR17" s="7">
        <f t="shared" si="5"/>
        <v>54</v>
      </c>
      <c r="AT17" s="3">
        <f>VLOOKUP($B17,[13]Tabelle9!$A$4:$N$128,12,0)</f>
        <v>29.325205962188672</v>
      </c>
      <c r="AU17" s="7">
        <f t="shared" si="6"/>
        <v>70</v>
      </c>
      <c r="AW17" s="3">
        <f>VLOOKUP($B17,[13]Tabelle1!$A$4:$L$126,8,0)</f>
        <v>5.6669365207867033</v>
      </c>
      <c r="AX17" s="7">
        <f t="shared" si="7"/>
        <v>25</v>
      </c>
      <c r="AZ17" s="3">
        <f>VLOOKUP($B17,[13]HRST!$A$4:$L$126,8,0)</f>
        <v>59.121862945854566</v>
      </c>
      <c r="BA17" s="7">
        <f t="shared" si="8"/>
        <v>58</v>
      </c>
    </row>
    <row r="18" spans="1:53" x14ac:dyDescent="0.35">
      <c r="B18" t="s">
        <v>276</v>
      </c>
      <c r="C18" s="3">
        <f>VLOOKUP($B18,'[12]BIP je EW'!$A$4:$P$128,12,0)</f>
        <v>105.3627760252366</v>
      </c>
      <c r="D18" s="3">
        <f>VLOOKUP($B18,'[12]BIP je EW'!$A$4:$P$128,13,0)</f>
        <v>94.73684210526315</v>
      </c>
      <c r="E18" s="7">
        <f t="shared" si="9"/>
        <v>32</v>
      </c>
      <c r="F18" s="7">
        <f t="shared" si="0"/>
        <v>42</v>
      </c>
      <c r="H18" s="3">
        <f>VLOOKUP($B18,[13]Wirtschaftswachstum!$A$4:$Z$128,23,0)</f>
        <v>-0.58713449907040172</v>
      </c>
      <c r="I18" s="7">
        <f t="shared" si="10"/>
        <v>91</v>
      </c>
      <c r="K18" s="3">
        <f>VLOOKUP($B18,[13]Wirtschaftswachstum!$A$4:$AY$128,50,0)</f>
        <v>-0.70842799396828582</v>
      </c>
      <c r="L18" s="7">
        <f t="shared" si="11"/>
        <v>87</v>
      </c>
      <c r="N18" s="3">
        <f>VLOOKUP($B18,'[13]Verfügbare Eink'!$A$4:$P$135,12,0)</f>
        <v>118.49710982658959</v>
      </c>
      <c r="O18" s="3">
        <f>VLOOKUP($B18,'[13]Verfügbare Eink'!$A$4:$P$135,13,0)</f>
        <v>113.91752577319588</v>
      </c>
      <c r="P18" s="7">
        <f t="shared" si="12"/>
        <v>17</v>
      </c>
      <c r="Q18" s="7">
        <f t="shared" si="1"/>
        <v>20</v>
      </c>
      <c r="S18" s="3">
        <f>VLOOKUP($B18,'[13]BIP je Arbeitsstunde'!$A$4:$P$127,12,0)</f>
        <v>111.61977028629411</v>
      </c>
      <c r="T18" s="3">
        <f>VLOOKUP($B18,'[13]BIP je Arbeitsstunde'!$A$4:$P$127,13,0)</f>
        <v>110.68466938661352</v>
      </c>
      <c r="U18" s="7">
        <f t="shared" si="13"/>
        <v>27</v>
      </c>
      <c r="V18" s="7">
        <f t="shared" si="2"/>
        <v>27</v>
      </c>
      <c r="W18" s="7"/>
      <c r="X18" s="3">
        <f>VLOOKUP($B18,[13]ALQ!$A$4:$P$128,6,0)</f>
        <v>3.7</v>
      </c>
      <c r="Y18" s="3">
        <f>VLOOKUP($B18,[13]ALQ!$A$4:$P$128,10,0)</f>
        <v>3.3</v>
      </c>
      <c r="Z18" s="7">
        <f t="shared" si="14"/>
        <v>29</v>
      </c>
      <c r="AA18" s="7">
        <f t="shared" si="15"/>
        <v>26</v>
      </c>
      <c r="AC18" s="3">
        <f>VLOOKUP($B18,[13]Erwerbstätigkeit!$A$4:$P$128,14,0)</f>
        <v>-0.39808378933196309</v>
      </c>
      <c r="AD18" s="7">
        <f t="shared" si="16"/>
        <v>86</v>
      </c>
      <c r="AF18" s="3">
        <f>VLOOKUP($B18,[13]Erwerbstätigkeit!$A$4:$T$128,17,0)</f>
        <v>19.554857879688289</v>
      </c>
      <c r="AG18" s="3">
        <f>VLOOKUP($B18,[13]Erwerbstätigkeit!$A$4:$T$128,18,0)</f>
        <v>18.093248504415534</v>
      </c>
      <c r="AH18" s="7">
        <f t="shared" si="17"/>
        <v>18</v>
      </c>
      <c r="AI18" s="7">
        <f t="shared" si="3"/>
        <v>21</v>
      </c>
      <c r="AK18" s="3">
        <f>VLOOKUP($B18,[12]FuE!$A$4:$I$128,9,0)</f>
        <v>1.64</v>
      </c>
      <c r="AL18" s="7">
        <f t="shared" si="18"/>
        <v>40</v>
      </c>
      <c r="AM18" s="7"/>
      <c r="AN18" s="3">
        <f>VLOOKUP($B18,[12]FuE!$A$4:$P$128,16,0)</f>
        <v>0.49</v>
      </c>
      <c r="AO18" s="7">
        <f t="shared" si="4"/>
        <v>63</v>
      </c>
      <c r="AQ18" s="3">
        <f>VLOOKUP($B18,[13]Bevölkerung!$A$4:$S$128,15,0)</f>
        <v>93.539579724335312</v>
      </c>
      <c r="AR18" s="7">
        <f t="shared" si="5"/>
        <v>75</v>
      </c>
      <c r="AT18" s="3">
        <f>VLOOKUP($B18,[13]Tabelle9!$A$4:$N$128,12,0)</f>
        <v>27.543896763274802</v>
      </c>
      <c r="AU18" s="7">
        <f t="shared" si="6"/>
        <v>75</v>
      </c>
      <c r="AW18" s="3">
        <f>VLOOKUP($B18,[13]Tabelle1!$A$4:$L$126,8,0)</f>
        <v>4.9714406600380787</v>
      </c>
      <c r="AX18" s="7">
        <f t="shared" si="7"/>
        <v>45</v>
      </c>
      <c r="AZ18" s="3">
        <f>VLOOKUP($B18,[13]HRST!$A$4:$L$126,8,0)</f>
        <v>58.62068965517242</v>
      </c>
      <c r="BA18" s="7">
        <f t="shared" si="8"/>
        <v>61</v>
      </c>
    </row>
    <row r="19" spans="1:53" x14ac:dyDescent="0.35">
      <c r="B19" t="s">
        <v>260</v>
      </c>
      <c r="C19" s="3">
        <f>VLOOKUP($B19,'[12]BIP je EW'!$A$4:$P$128,12,0)</f>
        <v>93.690851735015769</v>
      </c>
      <c r="D19" s="3">
        <f>VLOOKUP($B19,'[12]BIP je EW'!$A$4:$P$128,13,0)</f>
        <v>89.974937343358391</v>
      </c>
      <c r="E19" s="7">
        <f t="shared" si="9"/>
        <v>43</v>
      </c>
      <c r="F19" s="7">
        <f t="shared" si="0"/>
        <v>46</v>
      </c>
      <c r="H19" s="3">
        <f>VLOOKUP($B19,[13]Wirtschaftswachstum!$A$4:$Z$128,23,0)</f>
        <v>2.3487964038821474E-2</v>
      </c>
      <c r="I19" s="7">
        <f t="shared" si="10"/>
        <v>80</v>
      </c>
      <c r="K19" s="3">
        <f>VLOOKUP($B19,[13]Wirtschaftswachstum!$A$4:$AY$128,50,0)</f>
        <v>-5.5210638078065699E-2</v>
      </c>
      <c r="L19" s="7">
        <f t="shared" si="11"/>
        <v>66</v>
      </c>
      <c r="N19" s="3">
        <f>VLOOKUP($B19,'[13]Verfügbare Eink'!$A$4:$P$135,12,0)</f>
        <v>114.45086705202311</v>
      </c>
      <c r="O19" s="3">
        <f>VLOOKUP($B19,'[13]Verfügbare Eink'!$A$4:$P$135,13,0)</f>
        <v>111.85567010309279</v>
      </c>
      <c r="P19" s="7">
        <f t="shared" si="12"/>
        <v>22</v>
      </c>
      <c r="Q19" s="7">
        <f t="shared" si="1"/>
        <v>23</v>
      </c>
      <c r="S19" s="3">
        <f>VLOOKUP($B19,'[13]BIP je Arbeitsstunde'!$A$4:$P$127,12,0)</f>
        <v>98.384388324249684</v>
      </c>
      <c r="T19" s="3">
        <f>VLOOKUP($B19,'[13]BIP je Arbeitsstunde'!$A$4:$P$127,13,0)</f>
        <v>101.47105236281482</v>
      </c>
      <c r="U19" s="7">
        <f t="shared" si="13"/>
        <v>50</v>
      </c>
      <c r="V19" s="7">
        <f t="shared" si="2"/>
        <v>44</v>
      </c>
      <c r="W19" s="7"/>
      <c r="X19" s="3">
        <f>VLOOKUP($B19,[13]ALQ!$A$4:$P$128,6,0)</f>
        <v>3.9</v>
      </c>
      <c r="Y19" s="3">
        <f>VLOOKUP($B19,[13]ALQ!$A$4:$P$128,10,0)</f>
        <v>3.4</v>
      </c>
      <c r="Z19" s="7">
        <f t="shared" si="14"/>
        <v>34</v>
      </c>
      <c r="AA19" s="7">
        <f t="shared" si="15"/>
        <v>29</v>
      </c>
      <c r="AC19" s="3">
        <f>VLOOKUP($B19,[13]Erwerbstätigkeit!$A$4:$P$128,14,0)</f>
        <v>2.0502703212741835E-2</v>
      </c>
      <c r="AD19" s="7">
        <f t="shared" si="16"/>
        <v>81</v>
      </c>
      <c r="AF19" s="3">
        <f>VLOOKUP($B19,[13]Erwerbstätigkeit!$A$4:$T$128,17,0)</f>
        <v>17.669597444336134</v>
      </c>
      <c r="AG19" s="3">
        <f>VLOOKUP($B19,[13]Erwerbstätigkeit!$A$4:$T$128,18,0)</f>
        <v>17.009071182443371</v>
      </c>
      <c r="AH19" s="7">
        <f t="shared" si="17"/>
        <v>26</v>
      </c>
      <c r="AI19" s="7">
        <f t="shared" si="3"/>
        <v>27</v>
      </c>
      <c r="AJ19" s="3"/>
      <c r="AK19" s="3">
        <f>VLOOKUP($B19,[12]FuE!$A$4:$I$128,9,0)</f>
        <v>2.25</v>
      </c>
      <c r="AL19" s="7">
        <f t="shared" si="18"/>
        <v>25</v>
      </c>
      <c r="AM19" s="7"/>
      <c r="AN19" s="3">
        <f>VLOOKUP($B19,[12]FuE!$A$4:$P$128,16,0)</f>
        <v>0.65</v>
      </c>
      <c r="AO19" s="7">
        <f t="shared" si="4"/>
        <v>51</v>
      </c>
      <c r="AQ19" s="3">
        <f>VLOOKUP($B19,[13]Bevölkerung!$A$4:$S$128,15,0)</f>
        <v>92.862351516693508</v>
      </c>
      <c r="AR19" s="7">
        <f t="shared" si="5"/>
        <v>76</v>
      </c>
      <c r="AT19" s="3">
        <f>VLOOKUP($B19,[13]Tabelle9!$A$4:$N$128,12,0)</f>
        <v>31.479875529255729</v>
      </c>
      <c r="AU19" s="7">
        <f t="shared" si="6"/>
        <v>64</v>
      </c>
      <c r="AW19" s="3">
        <f>VLOOKUP($B19,[13]Tabelle1!$A$4:$L$126,8,0)</f>
        <v>5.9429679130745292</v>
      </c>
      <c r="AX19" s="7">
        <f t="shared" si="7"/>
        <v>21</v>
      </c>
      <c r="AZ19" s="3">
        <f>VLOOKUP($B19,[13]HRST!$A$4:$L$126,8,0)</f>
        <v>63.490282099678616</v>
      </c>
      <c r="BA19" s="7">
        <f t="shared" si="8"/>
        <v>38</v>
      </c>
    </row>
    <row r="20" spans="1:53" x14ac:dyDescent="0.35">
      <c r="B20" t="s">
        <v>261</v>
      </c>
      <c r="C20" s="3">
        <f>VLOOKUP($B20,'[12]BIP je EW'!$A$4:$P$128,12,0)</f>
        <v>85.804416403785496</v>
      </c>
      <c r="D20" s="3">
        <f>VLOOKUP($B20,'[12]BIP je EW'!$A$4:$P$128,13,0)</f>
        <v>83.458646616541358</v>
      </c>
      <c r="E20" s="7">
        <f t="shared" si="9"/>
        <v>58</v>
      </c>
      <c r="F20" s="7">
        <f t="shared" si="0"/>
        <v>56</v>
      </c>
      <c r="H20" s="3">
        <f>VLOOKUP($B20,[13]Wirtschaftswachstum!$A$4:$Z$128,23,0)</f>
        <v>-0.14454386126287488</v>
      </c>
      <c r="I20" s="7">
        <f t="shared" si="10"/>
        <v>83</v>
      </c>
      <c r="K20" s="3">
        <f>VLOOKUP($B20,[13]Wirtschaftswachstum!$A$4:$AY$128,50,0)</f>
        <v>6.0726123053385095E-2</v>
      </c>
      <c r="L20" s="7">
        <f t="shared" si="11"/>
        <v>62</v>
      </c>
      <c r="N20" s="3">
        <f>VLOOKUP($B20,'[13]Verfügbare Eink'!$A$4:$P$135,12,0)</f>
        <v>110.40462427745665</v>
      </c>
      <c r="O20" s="3">
        <f>VLOOKUP($B20,'[13]Verfügbare Eink'!$A$4:$P$135,13,0)</f>
        <v>109.27835051546391</v>
      </c>
      <c r="P20" s="7">
        <f t="shared" si="12"/>
        <v>26</v>
      </c>
      <c r="Q20" s="7">
        <f t="shared" si="1"/>
        <v>29</v>
      </c>
      <c r="S20" s="3">
        <f>VLOOKUP($B20,'[13]BIP je Arbeitsstunde'!$A$4:$P$127,12,0)</f>
        <v>99.164361053219068</v>
      </c>
      <c r="T20" s="3">
        <f>VLOOKUP($B20,'[13]BIP je Arbeitsstunde'!$A$4:$P$127,13,0)</f>
        <v>106.23570358076995</v>
      </c>
      <c r="U20" s="7">
        <f t="shared" si="13"/>
        <v>49</v>
      </c>
      <c r="V20" s="7">
        <f t="shared" si="2"/>
        <v>37</v>
      </c>
      <c r="W20" s="7"/>
      <c r="X20" s="3">
        <f>VLOOKUP($B20,[13]ALQ!$A$4:$P$128,6,0)</f>
        <v>4.5999999999999996</v>
      </c>
      <c r="Y20" s="3">
        <f>VLOOKUP($B20,[13]ALQ!$A$4:$P$128,10,0)</f>
        <v>3.6</v>
      </c>
      <c r="Z20" s="7">
        <f t="shared" si="14"/>
        <v>40</v>
      </c>
      <c r="AA20" s="7">
        <f t="shared" si="15"/>
        <v>31</v>
      </c>
      <c r="AC20" s="3">
        <f>VLOOKUP($B20,[13]Erwerbstätigkeit!$A$4:$P$128,14,0)</f>
        <v>-0.29449441308733526</v>
      </c>
      <c r="AD20" s="7">
        <f t="shared" si="16"/>
        <v>85</v>
      </c>
      <c r="AF20" s="3">
        <f>VLOOKUP($B20,[13]Erwerbstätigkeit!$A$4:$T$128,17,0)</f>
        <v>16.164329056003186</v>
      </c>
      <c r="AG20" s="3">
        <f>VLOOKUP($B20,[13]Erwerbstätigkeit!$A$4:$T$128,18,0)</f>
        <v>15.656737987234553</v>
      </c>
      <c r="AH20" s="7">
        <f t="shared" si="17"/>
        <v>30</v>
      </c>
      <c r="AI20" s="7">
        <f t="shared" si="3"/>
        <v>30</v>
      </c>
      <c r="AK20" s="3">
        <f>VLOOKUP($B20,[12]FuE!$A$4:$I$128,9,0)</f>
        <v>1.42</v>
      </c>
      <c r="AL20" s="7">
        <f t="shared" si="18"/>
        <v>53</v>
      </c>
      <c r="AM20" s="7"/>
      <c r="AN20" s="3">
        <f>VLOOKUP($B20,[12]FuE!$A$4:$P$128,16,0)</f>
        <v>0.32</v>
      </c>
      <c r="AO20" s="7">
        <f t="shared" si="4"/>
        <v>72</v>
      </c>
      <c r="AQ20" s="3">
        <f>VLOOKUP($B20,[13]Bevölkerung!$A$4:$S$128,15,0)</f>
        <v>83.531558551355573</v>
      </c>
      <c r="AR20" s="7">
        <f t="shared" si="5"/>
        <v>87</v>
      </c>
      <c r="AT20" s="3">
        <f>VLOOKUP($B20,[13]Tabelle9!$A$4:$N$128,12,0)</f>
        <v>25.458187280921379</v>
      </c>
      <c r="AU20" s="7">
        <f t="shared" si="6"/>
        <v>81</v>
      </c>
      <c r="AW20" s="3">
        <f>VLOOKUP($B20,[13]Tabelle1!$A$4:$L$126,8,0)</f>
        <v>3.4852278417626432</v>
      </c>
      <c r="AX20" s="7">
        <f t="shared" si="7"/>
        <v>66</v>
      </c>
      <c r="AZ20" s="3">
        <f>VLOOKUP($B20,[13]HRST!$A$4:$L$126,8,0)</f>
        <v>57.956935403104659</v>
      </c>
      <c r="BA20" s="7">
        <f t="shared" si="8"/>
        <v>62</v>
      </c>
    </row>
    <row r="21" spans="1:53" x14ac:dyDescent="0.35">
      <c r="B21" t="s">
        <v>595</v>
      </c>
      <c r="C21" s="3">
        <f>VLOOKUP($B21,'[12]BIP je EW'!$A$4:$P$128,12,0)</f>
        <v>99.053627760252354</v>
      </c>
      <c r="D21" s="3">
        <f>VLOOKUP($B21,'[12]BIP je EW'!$A$4:$P$128,13,0)</f>
        <v>96.741854636591469</v>
      </c>
      <c r="E21" s="7">
        <f t="shared" si="9"/>
        <v>39</v>
      </c>
      <c r="F21" s="7">
        <f t="shared" si="0"/>
        <v>37</v>
      </c>
      <c r="H21" s="3">
        <f>VLOOKUP($B21,[13]Wirtschaftswachstum!$A$4:$Z$128,23,0)</f>
        <v>-0.32475492611625612</v>
      </c>
      <c r="I21" s="7">
        <f t="shared" si="10"/>
        <v>87</v>
      </c>
      <c r="K21" s="3">
        <f>VLOOKUP($B21,[13]Wirtschaftswachstum!$A$4:$AY$128,50,0)</f>
        <v>-0.82734403947043234</v>
      </c>
      <c r="L21" s="7">
        <f t="shared" si="11"/>
        <v>89</v>
      </c>
      <c r="N21" s="3">
        <f>VLOOKUP($B21,'[13]Verfügbare Eink'!$A$4:$P$135,12,0)</f>
        <v>130.05780346820811</v>
      </c>
      <c r="O21" s="3">
        <f>VLOOKUP($B21,'[13]Verfügbare Eink'!$A$4:$P$135,13,0)</f>
        <v>127.31958762886597</v>
      </c>
      <c r="P21" s="7">
        <f t="shared" si="12"/>
        <v>6</v>
      </c>
      <c r="Q21" s="7">
        <f t="shared" si="1"/>
        <v>5</v>
      </c>
      <c r="S21" s="3">
        <f>VLOOKUP($B21,'[13]BIP je Arbeitsstunde'!$A$4:$P$127,12,0)</f>
        <v>112.04278374412087</v>
      </c>
      <c r="T21" s="3">
        <f>VLOOKUP($B21,'[13]BIP je Arbeitsstunde'!$A$4:$P$127,13,0)</f>
        <v>113.31705754956958</v>
      </c>
      <c r="U21" s="7">
        <f t="shared" si="13"/>
        <v>26</v>
      </c>
      <c r="V21" s="7">
        <f t="shared" si="2"/>
        <v>25</v>
      </c>
      <c r="W21" s="7"/>
      <c r="X21" s="3">
        <f>VLOOKUP($B21,[13]ALQ!$A$4:$P$128,6,0)</f>
        <v>2.7</v>
      </c>
      <c r="Y21" s="3">
        <f>VLOOKUP($B21,[13]ALQ!$A$4:$P$128,10,0)</f>
        <v>3</v>
      </c>
      <c r="Z21" s="7">
        <f t="shared" si="14"/>
        <v>12</v>
      </c>
      <c r="AA21" s="7">
        <f t="shared" si="15"/>
        <v>19</v>
      </c>
      <c r="AC21" s="3">
        <f>VLOOKUP($B21,[13]Erwerbstätigkeit!$A$4:$P$128,14,0)</f>
        <v>0.71003516574199921</v>
      </c>
      <c r="AD21" s="7">
        <f t="shared" si="16"/>
        <v>59</v>
      </c>
      <c r="AF21" s="3">
        <f>VLOOKUP($B21,[13]Erwerbstätigkeit!$A$4:$T$128,17,0)</f>
        <v>12.070745111166904</v>
      </c>
      <c r="AG21" s="3">
        <f>VLOOKUP($B21,[13]Erwerbstätigkeit!$A$4:$T$128,18,0)</f>
        <v>11.732301761963994</v>
      </c>
      <c r="AH21" s="7">
        <f t="shared" si="17"/>
        <v>53</v>
      </c>
      <c r="AI21" s="7">
        <f t="shared" si="3"/>
        <v>52</v>
      </c>
      <c r="AK21" s="3">
        <f>VLOOKUP($B21,[12]FuE!$A$4:$I$128,9,0)</f>
        <v>1.55</v>
      </c>
      <c r="AL21" s="7">
        <f t="shared" si="18"/>
        <v>45</v>
      </c>
      <c r="AM21" s="7"/>
      <c r="AN21" s="3">
        <f>VLOOKUP($B21,[12]FuE!$A$4:$P$128,16,0)</f>
        <v>0.63</v>
      </c>
      <c r="AO21" s="7">
        <f t="shared" si="4"/>
        <v>54</v>
      </c>
      <c r="AQ21" s="3">
        <f>VLOOKUP($B21,[13]Bevölkerung!$A$4:$S$128,15,0)</f>
        <v>107.04331313862012</v>
      </c>
      <c r="AR21" s="7">
        <f t="shared" si="5"/>
        <v>40</v>
      </c>
      <c r="AT21" s="3">
        <f>VLOOKUP($B21,[13]Tabelle9!$A$4:$N$128,12,0)</f>
        <v>26.306913996627319</v>
      </c>
      <c r="AU21" s="7">
        <f t="shared" si="6"/>
        <v>80</v>
      </c>
      <c r="AW21" s="3">
        <f>VLOOKUP($B21,[13]Tabelle1!$A$4:$L$126,8,0)</f>
        <v>3.5008431703204042</v>
      </c>
      <c r="AX21" s="7">
        <f t="shared" si="7"/>
        <v>65</v>
      </c>
      <c r="AZ21" s="3">
        <f>VLOOKUP($B21,[13]HRST!$A$4:$L$126,8,0)</f>
        <v>60.317032040472171</v>
      </c>
      <c r="BA21" s="7">
        <f t="shared" si="8"/>
        <v>54</v>
      </c>
    </row>
    <row r="22" spans="1:53" x14ac:dyDescent="0.35">
      <c r="B22" t="s">
        <v>262</v>
      </c>
      <c r="C22" s="3">
        <f>VLOOKUP($B22,'[12]BIP je EW'!$A$4:$P$128,12,0)</f>
        <v>87.066246056782333</v>
      </c>
      <c r="D22" s="3">
        <f>VLOOKUP($B22,'[12]BIP je EW'!$A$4:$P$128,13,0)</f>
        <v>83.208020050125313</v>
      </c>
      <c r="E22" s="7">
        <f t="shared" si="9"/>
        <v>53</v>
      </c>
      <c r="F22" s="7">
        <f t="shared" si="0"/>
        <v>58</v>
      </c>
      <c r="H22" s="3">
        <f>VLOOKUP($B22,[13]Wirtschaftswachstum!$A$4:$Z$128,23,0)</f>
        <v>0.19361174852923568</v>
      </c>
      <c r="I22" s="7">
        <f t="shared" si="10"/>
        <v>74</v>
      </c>
      <c r="K22" s="3">
        <f>VLOOKUP($B22,[13]Wirtschaftswachstum!$A$4:$AY$128,50,0)</f>
        <v>0.35439033553666377</v>
      </c>
      <c r="L22" s="7">
        <f t="shared" si="11"/>
        <v>55</v>
      </c>
      <c r="N22" s="3">
        <f>VLOOKUP($B22,'[13]Verfügbare Eink'!$A$4:$P$135,12,0)</f>
        <v>112.13872832369943</v>
      </c>
      <c r="O22" s="3">
        <f>VLOOKUP($B22,'[13]Verfügbare Eink'!$A$4:$P$135,13,0)</f>
        <v>110.82474226804125</v>
      </c>
      <c r="P22" s="7">
        <f t="shared" si="12"/>
        <v>24</v>
      </c>
      <c r="Q22" s="7">
        <f t="shared" si="1"/>
        <v>26</v>
      </c>
      <c r="S22" s="3">
        <f>VLOOKUP($B22,'[13]BIP je Arbeitsstunde'!$A$4:$P$127,12,0)</f>
        <v>95.290190762087136</v>
      </c>
      <c r="T22" s="3">
        <f>VLOOKUP($B22,'[13]BIP je Arbeitsstunde'!$A$4:$P$127,13,0)</f>
        <v>98.998230034680176</v>
      </c>
      <c r="U22" s="7">
        <f t="shared" si="13"/>
        <v>53</v>
      </c>
      <c r="V22" s="7">
        <f t="shared" si="2"/>
        <v>48</v>
      </c>
      <c r="W22" s="7"/>
      <c r="X22" s="3">
        <f>VLOOKUP($B22,[13]ALQ!$A$4:$P$128,6,0)</f>
        <v>3.7</v>
      </c>
      <c r="Y22" s="3">
        <f>VLOOKUP($B22,[13]ALQ!$A$4:$P$128,10,0)</f>
        <v>3</v>
      </c>
      <c r="Z22" s="7">
        <f t="shared" si="14"/>
        <v>29</v>
      </c>
      <c r="AA22" s="7">
        <f t="shared" si="15"/>
        <v>19</v>
      </c>
      <c r="AC22" s="3">
        <f>VLOOKUP($B22,[13]Erwerbstätigkeit!$A$4:$P$128,14,0)</f>
        <v>-0.46694069950912365</v>
      </c>
      <c r="AD22" s="7">
        <f t="shared" si="16"/>
        <v>89</v>
      </c>
      <c r="AF22" s="3">
        <f>VLOOKUP($B22,[13]Erwerbstätigkeit!$A$4:$T$128,17,0)</f>
        <v>21.153772574227119</v>
      </c>
      <c r="AG22" s="3">
        <f>VLOOKUP($B22,[13]Erwerbstätigkeit!$A$4:$T$128,18,0)</f>
        <v>20.530601114184428</v>
      </c>
      <c r="AH22" s="7">
        <f t="shared" si="17"/>
        <v>12</v>
      </c>
      <c r="AI22" s="7">
        <f t="shared" si="3"/>
        <v>13</v>
      </c>
      <c r="AK22" s="3">
        <f>VLOOKUP($B22,[12]FuE!$A$4:$I$128,9,0)</f>
        <v>2.58</v>
      </c>
      <c r="AL22" s="7">
        <f t="shared" si="18"/>
        <v>22</v>
      </c>
      <c r="AM22" s="7"/>
      <c r="AN22" s="3">
        <f>VLOOKUP($B22,[12]FuE!$A$4:$P$128,16,0)</f>
        <v>1.1200000000000001</v>
      </c>
      <c r="AO22" s="7">
        <f t="shared" si="4"/>
        <v>30</v>
      </c>
      <c r="AQ22" s="3">
        <f>VLOOKUP($B22,[13]Bevölkerung!$A$4:$S$128,15,0)</f>
        <v>87.744027092324544</v>
      </c>
      <c r="AR22" s="7">
        <f t="shared" si="5"/>
        <v>84</v>
      </c>
      <c r="AT22" s="3">
        <f>VLOOKUP($B22,[13]Tabelle9!$A$4:$N$128,12,0)</f>
        <v>29.249327086033293</v>
      </c>
      <c r="AU22" s="7">
        <f t="shared" si="6"/>
        <v>71</v>
      </c>
      <c r="AW22" s="3">
        <f>VLOOKUP($B22,[13]Tabelle1!$A$4:$L$126,8,0)</f>
        <v>4.9446715182932905</v>
      </c>
      <c r="AX22" s="7">
        <f t="shared" si="7"/>
        <v>47</v>
      </c>
      <c r="AZ22" s="3">
        <f>VLOOKUP($B22,[13]HRST!$A$4:$L$126,8,0)</f>
        <v>60.342936895623552</v>
      </c>
      <c r="BA22" s="7">
        <f t="shared" si="8"/>
        <v>53</v>
      </c>
    </row>
    <row r="23" spans="1:53" x14ac:dyDescent="0.35">
      <c r="B23" s="4" t="s">
        <v>596</v>
      </c>
      <c r="C23" s="3"/>
      <c r="D23" s="3"/>
      <c r="E23" s="7"/>
      <c r="F23" s="7"/>
      <c r="I23" s="7"/>
      <c r="K23" s="3"/>
      <c r="L23" s="7"/>
      <c r="N23" s="3"/>
      <c r="O23" s="3"/>
      <c r="P23" s="7"/>
      <c r="Q23" s="7"/>
      <c r="S23" s="3"/>
      <c r="T23" s="3"/>
      <c r="U23" s="7"/>
      <c r="V23" s="7"/>
      <c r="W23" s="7"/>
      <c r="X23" s="3"/>
      <c r="Y23" s="3"/>
      <c r="Z23" s="7"/>
      <c r="AA23" s="7"/>
      <c r="AD23" s="7"/>
      <c r="AF23" s="3"/>
      <c r="AG23" s="3"/>
      <c r="AH23" s="7"/>
      <c r="AI23" s="7"/>
      <c r="AK23" s="3"/>
      <c r="AL23" s="7"/>
      <c r="AM23" s="7"/>
      <c r="AN23" s="7"/>
      <c r="AO23" s="7"/>
      <c r="AQ23" s="3"/>
      <c r="AR23" s="7"/>
      <c r="AW23" s="3"/>
    </row>
    <row r="24" spans="1:53" x14ac:dyDescent="0.35">
      <c r="A24" t="s">
        <v>597</v>
      </c>
      <c r="B24" t="s">
        <v>598</v>
      </c>
      <c r="C24" s="3">
        <f>VLOOKUP($B24,'[12]BIP je EW'!$A$4:$P$128,12,0)</f>
        <v>199.68454258675078</v>
      </c>
      <c r="D24" s="3">
        <f>VLOOKUP($B24,'[12]BIP je EW'!$A$4:$P$128,13,0)</f>
        <v>190.47619047619045</v>
      </c>
      <c r="E24" s="7">
        <f t="shared" ref="E24:E87" si="19">RANK(C24,C$7:C$99)</f>
        <v>3</v>
      </c>
      <c r="F24" s="7">
        <f t="shared" ref="F24:F87" si="20">RANK(D24,D$7:D$99)</f>
        <v>4</v>
      </c>
      <c r="H24" s="3">
        <f>VLOOKUP($B24,[13]Wirtschaftswachstum!$A$4:$Z$128,23,0)</f>
        <v>0.45233864660833945</v>
      </c>
      <c r="I24" s="7">
        <f t="shared" si="10"/>
        <v>64</v>
      </c>
      <c r="K24" s="3">
        <f>VLOOKUP($B24,[13]Wirtschaftswachstum!$A$4:$AY$128,50,0)</f>
        <v>-0.34412461859399457</v>
      </c>
      <c r="L24" s="7">
        <f t="shared" si="11"/>
        <v>81</v>
      </c>
      <c r="N24" s="3">
        <f>VLOOKUP($B24,'[13]Verfügbare Eink'!$A$4:$P$135,12,0)</f>
        <v>101.15606936416187</v>
      </c>
      <c r="O24" s="3">
        <f>VLOOKUP($B24,'[13]Verfügbare Eink'!$A$4:$P$135,13,0)</f>
        <v>101.54639175257731</v>
      </c>
      <c r="P24" s="7">
        <f t="shared" ref="P24:P87" si="21">RANK(N24,N$7:N$99)</f>
        <v>43</v>
      </c>
      <c r="Q24" s="7">
        <f t="shared" ref="Q24:Q87" si="22">RANK(O24,O$7:O$99)</f>
        <v>43</v>
      </c>
      <c r="S24" s="3">
        <f>VLOOKUP($B24,'[13]BIP je Arbeitsstunde'!$A$4:$P$127,12,0)</f>
        <v>169.82070379766924</v>
      </c>
      <c r="T24" s="3">
        <f>VLOOKUP($B24,'[13]BIP je Arbeitsstunde'!$A$4:$P$127,13,0)</f>
        <v>166.78137600844164</v>
      </c>
      <c r="U24" s="7">
        <f t="shared" ref="U24:U87" si="23">RANK(S24,S$7:S$99)</f>
        <v>4</v>
      </c>
      <c r="V24" s="7">
        <f t="shared" ref="V24:V87" si="24">RANK(T24,T$7:T$99)</f>
        <v>3</v>
      </c>
      <c r="W24" s="7"/>
      <c r="X24" s="3">
        <f>VLOOKUP($B24,[13]ALQ!$A$4:$P$128,6,0)</f>
        <v>12.5</v>
      </c>
      <c r="Y24" s="3">
        <f>VLOOKUP($B24,[13]ALQ!$A$4:$P$128,10,0)</f>
        <v>10.4</v>
      </c>
      <c r="Z24" s="7">
        <f t="shared" si="14"/>
        <v>81</v>
      </c>
      <c r="AA24" s="7">
        <f t="shared" si="15"/>
        <v>83</v>
      </c>
      <c r="AC24" s="3">
        <f>VLOOKUP($B24,[13]Erwerbstätigkeit!$A$4:$P$128,14,0)</f>
        <v>0.49350382025552619</v>
      </c>
      <c r="AD24" s="7">
        <f t="shared" si="16"/>
        <v>68</v>
      </c>
      <c r="AF24" s="3">
        <f>VLOOKUP($B24,[13]Erwerbstätigkeit!$A$4:$T$128,17,0)</f>
        <v>2.6894077416823166</v>
      </c>
      <c r="AG24" s="3">
        <f>VLOOKUP($B24,[13]Erwerbstätigkeit!$A$4:$T$128,18,0)</f>
        <v>2.5281910619787773</v>
      </c>
      <c r="AH24" s="7">
        <f t="shared" si="17"/>
        <v>92</v>
      </c>
      <c r="AI24" s="7">
        <f t="shared" si="3"/>
        <v>92</v>
      </c>
      <c r="AK24" s="3">
        <f>VLOOKUP($B24,[12]FuE!$A$4:$I$128,9,0)</f>
        <v>2.4500000000000002</v>
      </c>
      <c r="AL24" s="7">
        <f t="shared" si="18"/>
        <v>23</v>
      </c>
      <c r="AM24" s="7"/>
      <c r="AN24" s="3">
        <f>VLOOKUP($B24,[12]FuE!$A$4:$P$128,16,0)</f>
        <v>1.45</v>
      </c>
      <c r="AO24" s="7">
        <f t="shared" ref="AO24:AO87" si="25">RANK(AN24,AN$7:AN$99)</f>
        <v>21</v>
      </c>
      <c r="AQ24" s="3">
        <f>VLOOKUP($B24,[13]Bevölkerung!$A$4:$S$128,15,0)</f>
        <v>130.86527565522047</v>
      </c>
      <c r="AR24" s="7">
        <f t="shared" ref="AR24:AR87" si="26">RANK(AQ24,AQ$7:AQ$99)</f>
        <v>8</v>
      </c>
      <c r="AT24" s="3">
        <f>VLOOKUP($B24,[13]Tabelle9!$A$4:$N$128,12,0)</f>
        <v>61.939133827545845</v>
      </c>
      <c r="AU24" s="7">
        <f t="shared" ref="AU24:AU87" si="27">RANK(AT24,AT$7:AT$99)</f>
        <v>1</v>
      </c>
      <c r="AW24" s="3">
        <f>VLOOKUP($B24,[13]Tabelle1!$A$4:$L$126,8,0)</f>
        <v>7.5887631681623091</v>
      </c>
      <c r="AX24" s="7">
        <f t="shared" ref="AX24:AX86" si="28">RANK(AW24,AW$7:AW$99)</f>
        <v>9</v>
      </c>
      <c r="AZ24" s="3">
        <f>VLOOKUP($B24,[13]HRST!$A$4:$L$126,8,0)</f>
        <v>89.641045649629334</v>
      </c>
      <c r="BA24" s="7">
        <f t="shared" ref="BA24:BA87" si="29">RANK(AZ24,AZ$7:AZ$99)</f>
        <v>1</v>
      </c>
    </row>
    <row r="25" spans="1:53" x14ac:dyDescent="0.35">
      <c r="B25" t="s">
        <v>599</v>
      </c>
      <c r="C25" s="3">
        <f>VLOOKUP($B25,'[12]BIP je EW'!$A$4:$P$128,12,0)</f>
        <v>117.66561514195584</v>
      </c>
      <c r="D25" s="3">
        <f>VLOOKUP($B25,'[12]BIP je EW'!$A$4:$P$128,13,0)</f>
        <v>119.54887218045114</v>
      </c>
      <c r="E25" s="7">
        <f t="shared" si="19"/>
        <v>20</v>
      </c>
      <c r="F25" s="7">
        <f t="shared" si="20"/>
        <v>20</v>
      </c>
      <c r="H25" s="3">
        <f>VLOOKUP($B25,[13]Wirtschaftswachstum!$A$4:$Z$128,23,0)</f>
        <v>2.2982790952138572</v>
      </c>
      <c r="I25" s="7">
        <f t="shared" si="10"/>
        <v>15</v>
      </c>
      <c r="K25" s="3">
        <f>VLOOKUP($B25,[13]Wirtschaftswachstum!$A$4:$AY$128,50,0)</f>
        <v>1.5552033167298021</v>
      </c>
      <c r="L25" s="7">
        <f t="shared" si="11"/>
        <v>30</v>
      </c>
      <c r="N25" s="3">
        <f>VLOOKUP($B25,'[13]Verfügbare Eink'!$A$4:$P$135,12,0)</f>
        <v>117.34104046242774</v>
      </c>
      <c r="O25" s="3">
        <f>VLOOKUP($B25,'[13]Verfügbare Eink'!$A$4:$P$135,13,0)</f>
        <v>119.0721649484536</v>
      </c>
      <c r="P25" s="7">
        <f t="shared" si="21"/>
        <v>19</v>
      </c>
      <c r="Q25" s="7">
        <f t="shared" si="22"/>
        <v>14</v>
      </c>
      <c r="S25" s="3">
        <f>VLOOKUP($B25,'[13]BIP je Arbeitsstunde'!$A$4:$P$127,12,0)</f>
        <v>129.67176282902085</v>
      </c>
      <c r="T25" s="3">
        <f>VLOOKUP($B25,'[13]BIP je Arbeitsstunde'!$A$4:$P$127,13,0)</f>
        <v>131.82691144030693</v>
      </c>
      <c r="U25" s="7">
        <f t="shared" si="23"/>
        <v>11</v>
      </c>
      <c r="V25" s="7">
        <f t="shared" si="24"/>
        <v>10</v>
      </c>
      <c r="W25" s="7"/>
      <c r="X25" s="3">
        <f>VLOOKUP($B25,[13]ALQ!$A$4:$P$128,6,0)</f>
        <v>3</v>
      </c>
      <c r="Y25" s="3">
        <f>VLOOKUP($B25,[13]ALQ!$A$4:$P$128,10,0)</f>
        <v>3</v>
      </c>
      <c r="Z25" s="7">
        <f t="shared" si="14"/>
        <v>16</v>
      </c>
      <c r="AA25" s="7">
        <f t="shared" si="15"/>
        <v>19</v>
      </c>
      <c r="AC25" s="3">
        <f>VLOOKUP($B25,[13]Erwerbstätigkeit!$A$4:$P$128,14,0)</f>
        <v>1.1898142870711723</v>
      </c>
      <c r="AD25" s="7">
        <f t="shared" si="16"/>
        <v>36</v>
      </c>
      <c r="AF25" s="3">
        <f>VLOOKUP($B25,[13]Erwerbstätigkeit!$A$4:$T$128,17,0)</f>
        <v>12.474469592763953</v>
      </c>
      <c r="AG25" s="3">
        <f>VLOOKUP($B25,[13]Erwerbstätigkeit!$A$4:$T$128,18,0)</f>
        <v>12.043180480496551</v>
      </c>
      <c r="AH25" s="7">
        <f t="shared" si="17"/>
        <v>49</v>
      </c>
      <c r="AI25" s="7">
        <f t="shared" si="3"/>
        <v>49</v>
      </c>
      <c r="AK25" s="3">
        <f>VLOOKUP($B25,[12]FuE!$A$4:$I$128,9,0)</f>
        <v>3.52</v>
      </c>
      <c r="AL25" s="7">
        <f t="shared" si="18"/>
        <v>6</v>
      </c>
      <c r="AM25" s="7"/>
      <c r="AN25" s="3">
        <f>VLOOKUP($B25,[12]FuE!$A$4:$P$128,16,0)</f>
        <v>2.5</v>
      </c>
      <c r="AO25" s="7">
        <f t="shared" si="25"/>
        <v>8</v>
      </c>
      <c r="AQ25" s="3">
        <f>VLOOKUP($B25,[13]Bevölkerung!$A$4:$S$128,15,0)</f>
        <v>114.58224723106987</v>
      </c>
      <c r="AR25" s="7">
        <f t="shared" si="26"/>
        <v>22</v>
      </c>
      <c r="AT25" s="3">
        <f>VLOOKUP($B25,[13]Tabelle9!$A$4:$N$128,12,0)</f>
        <v>50.069572533410991</v>
      </c>
      <c r="AU25" s="7">
        <f t="shared" si="27"/>
        <v>8</v>
      </c>
      <c r="AW25" s="3">
        <f>VLOOKUP($B25,[13]Tabelle1!$A$4:$L$126,8,0)</f>
        <v>5.5722745364527713</v>
      </c>
      <c r="AX25" s="7">
        <f t="shared" si="28"/>
        <v>26</v>
      </c>
      <c r="AZ25" s="3">
        <f>VLOOKUP($B25,[13]HRST!$A$4:$L$126,8,0)</f>
        <v>69.520758502410771</v>
      </c>
      <c r="BA25" s="7">
        <f t="shared" si="29"/>
        <v>20</v>
      </c>
    </row>
    <row r="26" spans="1:53" x14ac:dyDescent="0.35">
      <c r="B26" t="s">
        <v>600</v>
      </c>
      <c r="C26" s="3">
        <f>VLOOKUP($B26,'[12]BIP je EW'!$A$4:$P$128,12,0)</f>
        <v>86.119873817034701</v>
      </c>
      <c r="D26" s="3">
        <f>VLOOKUP($B26,'[12]BIP je EW'!$A$4:$P$128,13,0)</f>
        <v>86.716791979949875</v>
      </c>
      <c r="E26" s="7">
        <f t="shared" si="19"/>
        <v>56</v>
      </c>
      <c r="F26" s="7">
        <f t="shared" si="20"/>
        <v>50</v>
      </c>
      <c r="H26" s="3">
        <f>VLOOKUP($B26,[13]Wirtschaftswachstum!$A$4:$Z$128,23,0)</f>
        <v>1.0822134610988883</v>
      </c>
      <c r="I26" s="7">
        <f t="shared" si="10"/>
        <v>43</v>
      </c>
      <c r="K26" s="3">
        <f>VLOOKUP($B26,[13]Wirtschaftswachstum!$A$4:$AY$128,50,0)</f>
        <v>0.7002220566179318</v>
      </c>
      <c r="L26" s="7">
        <f t="shared" si="11"/>
        <v>48</v>
      </c>
      <c r="N26" s="3">
        <f>VLOOKUP($B26,'[13]Verfügbare Eink'!$A$4:$P$135,12,0)</f>
        <v>100.57803468208093</v>
      </c>
      <c r="O26" s="3">
        <f>VLOOKUP($B26,'[13]Verfügbare Eink'!$A$4:$P$135,13,0)</f>
        <v>102.57731958762886</v>
      </c>
      <c r="P26" s="7">
        <f t="shared" si="21"/>
        <v>47</v>
      </c>
      <c r="Q26" s="7">
        <f t="shared" si="22"/>
        <v>38</v>
      </c>
      <c r="S26" s="3">
        <f>VLOOKUP($B26,'[13]BIP je Arbeitsstunde'!$A$4:$P$127,12,0)</f>
        <v>117.15457655495385</v>
      </c>
      <c r="T26" s="3">
        <f>VLOOKUP($B26,'[13]BIP je Arbeitsstunde'!$A$4:$P$127,13,0)</f>
        <v>117.06266549075688</v>
      </c>
      <c r="U26" s="7">
        <f t="shared" si="23"/>
        <v>20</v>
      </c>
      <c r="V26" s="7">
        <f t="shared" si="24"/>
        <v>23</v>
      </c>
      <c r="W26" s="7"/>
      <c r="X26" s="3">
        <f>VLOOKUP($B26,[13]ALQ!$A$4:$P$128,6,0)</f>
        <v>7.1</v>
      </c>
      <c r="Y26" s="3">
        <f>VLOOKUP($B26,[13]ALQ!$A$4:$P$128,10,0)</f>
        <v>7.9</v>
      </c>
      <c r="Z26" s="7">
        <f t="shared" si="14"/>
        <v>64</v>
      </c>
      <c r="AA26" s="7">
        <f t="shared" si="15"/>
        <v>75</v>
      </c>
      <c r="AC26" s="3">
        <f>VLOOKUP($B26,[13]Erwerbstätigkeit!$A$4:$P$128,14,0)</f>
        <v>0.83656249927588533</v>
      </c>
      <c r="AD26" s="7">
        <f t="shared" si="16"/>
        <v>53</v>
      </c>
      <c r="AF26" s="3">
        <f>VLOOKUP($B26,[13]Erwerbstätigkeit!$A$4:$T$128,17,0)</f>
        <v>10.130816971598643</v>
      </c>
      <c r="AG26" s="3">
        <f>VLOOKUP($B26,[13]Erwerbstätigkeit!$A$4:$T$128,18,0)</f>
        <v>9.653276766107469</v>
      </c>
      <c r="AH26" s="7">
        <f t="shared" si="17"/>
        <v>63</v>
      </c>
      <c r="AI26" s="7">
        <f t="shared" si="3"/>
        <v>63</v>
      </c>
      <c r="AK26" s="3">
        <f>VLOOKUP($B26,[12]FuE!$A$4:$I$128,9,0)</f>
        <v>3.24</v>
      </c>
      <c r="AL26" s="7">
        <f t="shared" si="18"/>
        <v>10</v>
      </c>
      <c r="AM26" s="7"/>
      <c r="AN26" s="3">
        <f>VLOOKUP($B26,[12]FuE!$A$4:$P$128,16,0)</f>
        <v>2.68</v>
      </c>
      <c r="AO26" s="7">
        <f t="shared" si="25"/>
        <v>5</v>
      </c>
      <c r="AQ26" s="3">
        <f>VLOOKUP($B26,[13]Bevölkerung!$A$4:$S$128,15,0)</f>
        <v>110.91245210097608</v>
      </c>
      <c r="AR26" s="7">
        <f t="shared" si="26"/>
        <v>32</v>
      </c>
      <c r="AT26" s="3">
        <f>VLOOKUP($B26,[13]Tabelle9!$A$4:$N$128,12,0)</f>
        <v>47.915233246181366</v>
      </c>
      <c r="AU26" s="7">
        <f t="shared" si="27"/>
        <v>13</v>
      </c>
      <c r="AW26" s="3">
        <f>VLOOKUP($B26,[13]Tabelle1!$A$4:$L$126,8,0)</f>
        <v>4.9539011971927893</v>
      </c>
      <c r="AX26" s="7">
        <f t="shared" si="28"/>
        <v>46</v>
      </c>
      <c r="AZ26" s="3">
        <f>VLOOKUP($B26,[13]HRST!$A$4:$L$126,8,0)</f>
        <v>72.877390945369484</v>
      </c>
      <c r="BA26" s="7">
        <f t="shared" si="29"/>
        <v>12</v>
      </c>
    </row>
    <row r="27" spans="1:53" x14ac:dyDescent="0.35">
      <c r="A27" t="s">
        <v>601</v>
      </c>
      <c r="B27" t="s">
        <v>602</v>
      </c>
      <c r="C27" s="3">
        <f>VLOOKUP($B27,'[12]BIP je EW'!$A$4:$P$128,12,0)</f>
        <v>39.43217665615142</v>
      </c>
      <c r="D27" s="3">
        <f>VLOOKUP($B27,'[12]BIP je EW'!$A$4:$P$128,13,0)</f>
        <v>48.872180451127818</v>
      </c>
      <c r="E27" s="7">
        <f t="shared" si="19"/>
        <v>92</v>
      </c>
      <c r="F27" s="7">
        <f t="shared" si="20"/>
        <v>92</v>
      </c>
      <c r="H27" s="3">
        <f>VLOOKUP($B27,[13]Wirtschaftswachstum!$A$4:$Z$128,23,0)</f>
        <v>0.6854410743997903</v>
      </c>
      <c r="I27" s="7">
        <f t="shared" si="10"/>
        <v>54</v>
      </c>
      <c r="K27" s="3">
        <f>VLOOKUP($B27,[13]Wirtschaftswachstum!$A$4:$AY$128,50,0)</f>
        <v>1.6636430123371042</v>
      </c>
      <c r="L27" s="7">
        <f t="shared" si="11"/>
        <v>28</v>
      </c>
      <c r="N27" s="3">
        <f>VLOOKUP($B27,'[13]Verfügbare Eink'!$A$4:$P$135,12,0)</f>
        <v>45.664739884393065</v>
      </c>
      <c r="O27" s="3">
        <f>VLOOKUP($B27,'[13]Verfügbare Eink'!$A$4:$P$135,13,0)</f>
        <v>50</v>
      </c>
      <c r="P27" s="7">
        <f t="shared" si="21"/>
        <v>92</v>
      </c>
      <c r="Q27" s="7">
        <f t="shared" si="22"/>
        <v>92</v>
      </c>
      <c r="S27" s="3">
        <f>VLOOKUP($B27,'[13]BIP je Arbeitsstunde'!$A$4:$P$127,12,0)</f>
        <v>38.523204452345119</v>
      </c>
      <c r="T27" s="3">
        <f>VLOOKUP($B27,'[13]BIP je Arbeitsstunde'!$A$4:$P$127,13,0)</f>
        <v>44.179617444095513</v>
      </c>
      <c r="U27" s="7">
        <f t="shared" si="23"/>
        <v>92</v>
      </c>
      <c r="V27" s="7">
        <f t="shared" si="24"/>
        <v>91</v>
      </c>
      <c r="W27" s="7"/>
      <c r="X27" s="3">
        <f>VLOOKUP($B27,[13]ALQ!$A$4:$P$128,6,0)</f>
        <v>6</v>
      </c>
      <c r="Y27" s="3">
        <f>VLOOKUP($B27,[13]ALQ!$A$4:$P$128,10,0)</f>
        <v>5.4</v>
      </c>
      <c r="Z27" s="7">
        <f t="shared" si="14"/>
        <v>49</v>
      </c>
      <c r="AA27" s="7">
        <f t="shared" si="15"/>
        <v>47</v>
      </c>
      <c r="AC27" s="3">
        <f>VLOOKUP($B27,[13]Erwerbstätigkeit!$A$4:$P$128,14,0)</f>
        <v>-2.7772910332169261</v>
      </c>
      <c r="AD27" s="7">
        <f t="shared" si="16"/>
        <v>92</v>
      </c>
      <c r="AF27" s="3">
        <f>VLOOKUP($B27,[13]Erwerbstätigkeit!$A$4:$T$128,17,0)</f>
        <v>18.90038169430585</v>
      </c>
      <c r="AG27" s="3">
        <f>VLOOKUP($B27,[13]Erwerbstätigkeit!$A$4:$T$128,18,0)</f>
        <v>19.483287489739194</v>
      </c>
      <c r="AH27" s="7">
        <f t="shared" si="17"/>
        <v>20</v>
      </c>
      <c r="AI27" s="7">
        <f t="shared" si="3"/>
        <v>16</v>
      </c>
      <c r="AK27" s="3">
        <f>VLOOKUP($B27,[12]FuE!$A$4:$I$128,9,0)</f>
        <v>0.31</v>
      </c>
      <c r="AL27" s="7">
        <f t="shared" si="18"/>
        <v>91</v>
      </c>
      <c r="AM27" s="7"/>
      <c r="AN27" s="3">
        <f>VLOOKUP($B27,[12]FuE!$A$4:$P$128,16,0)</f>
        <v>0.19</v>
      </c>
      <c r="AO27" s="7">
        <f t="shared" si="25"/>
        <v>79</v>
      </c>
      <c r="AQ27" s="3">
        <f>VLOOKUP($B27,[13]Bevölkerung!$A$4:$S$128,15,0)</f>
        <v>71.916706736576202</v>
      </c>
      <c r="AR27" s="7">
        <f t="shared" si="26"/>
        <v>92</v>
      </c>
      <c r="AT27" s="3">
        <f>VLOOKUP($B27,[13]Tabelle9!$A$4:$N$128,12,0)</f>
        <v>27.069269151746404</v>
      </c>
      <c r="AU27" s="7">
        <f t="shared" si="27"/>
        <v>76</v>
      </c>
      <c r="AW27" s="3">
        <f>VLOOKUP($B27,[13]Tabelle1!$A$4:$L$126,8,0)</f>
        <v>2.1646609920751394</v>
      </c>
      <c r="AX27" s="7">
        <f t="shared" si="28"/>
        <v>82</v>
      </c>
      <c r="AZ27" s="3">
        <f>VLOOKUP($B27,[13]HRST!$A$4:$L$126,8,0)</f>
        <v>48.371000880540073</v>
      </c>
      <c r="BA27" s="7">
        <f t="shared" si="29"/>
        <v>79</v>
      </c>
    </row>
    <row r="28" spans="1:53" x14ac:dyDescent="0.35">
      <c r="B28" t="s">
        <v>603</v>
      </c>
      <c r="C28" s="3">
        <f>VLOOKUP($B28,'[12]BIP je EW'!$A$4:$P$128,12,0)</f>
        <v>69.716088328075713</v>
      </c>
      <c r="D28" s="3">
        <f>VLOOKUP($B28,'[12]BIP je EW'!$A$4:$P$128,13,0)</f>
        <v>81.954887218045116</v>
      </c>
      <c r="E28" s="7">
        <f t="shared" si="19"/>
        <v>72</v>
      </c>
      <c r="F28" s="7">
        <f t="shared" si="20"/>
        <v>61</v>
      </c>
      <c r="H28" s="3">
        <f>VLOOKUP($B28,[13]Wirtschaftswachstum!$A$4:$Z$128,23,0)</f>
        <v>3.5792498105666795</v>
      </c>
      <c r="I28" s="7">
        <f t="shared" si="10"/>
        <v>6</v>
      </c>
      <c r="K28" s="3">
        <f>VLOOKUP($B28,[13]Wirtschaftswachstum!$A$4:$AY$128,50,0)</f>
        <v>3.9428243214383514</v>
      </c>
      <c r="L28" s="7">
        <f t="shared" si="11"/>
        <v>5</v>
      </c>
      <c r="N28" s="3">
        <f>VLOOKUP($B28,'[13]Verfügbare Eink'!$A$4:$P$135,12,0)</f>
        <v>67.052023121387279</v>
      </c>
      <c r="O28" s="3">
        <f>VLOOKUP($B28,'[13]Verfügbare Eink'!$A$4:$P$135,13,0)</f>
        <v>72.680412371134011</v>
      </c>
      <c r="P28" s="7">
        <f t="shared" si="21"/>
        <v>80</v>
      </c>
      <c r="Q28" s="7">
        <f t="shared" si="22"/>
        <v>78</v>
      </c>
      <c r="S28" s="3">
        <f>VLOOKUP($B28,'[13]BIP je Arbeitsstunde'!$A$4:$P$127,12,0)</f>
        <v>56.886302685634938</v>
      </c>
      <c r="T28" s="3">
        <f>VLOOKUP($B28,'[13]BIP je Arbeitsstunde'!$A$4:$P$127,13,0)</f>
        <v>66.01295276966988</v>
      </c>
      <c r="U28" s="7">
        <f t="shared" si="23"/>
        <v>83</v>
      </c>
      <c r="V28" s="7">
        <f t="shared" si="24"/>
        <v>76</v>
      </c>
      <c r="W28" s="7"/>
      <c r="X28" s="3">
        <f>VLOOKUP($B28,[13]ALQ!$A$4:$P$128,6,0)</f>
        <v>2.5</v>
      </c>
      <c r="Y28" s="3">
        <f>VLOOKUP($B28,[13]ALQ!$A$4:$P$128,10,0)</f>
        <v>3.3</v>
      </c>
      <c r="Z28" s="7">
        <f t="shared" si="14"/>
        <v>6</v>
      </c>
      <c r="AA28" s="7">
        <f t="shared" si="15"/>
        <v>26</v>
      </c>
      <c r="AC28" s="3">
        <f>VLOOKUP($B28,[13]Erwerbstätigkeit!$A$4:$P$128,14,0)</f>
        <v>2.2190530452019317</v>
      </c>
      <c r="AD28" s="7">
        <f t="shared" si="16"/>
        <v>5</v>
      </c>
      <c r="AF28" s="3">
        <f>VLOOKUP($B28,[13]Erwerbstätigkeit!$A$4:$T$128,17,0)</f>
        <v>16.542470063443766</v>
      </c>
      <c r="AG28" s="3">
        <f>VLOOKUP($B28,[13]Erwerbstätigkeit!$A$4:$T$128,18,0)</f>
        <v>15.072824743872895</v>
      </c>
      <c r="AH28" s="7">
        <f t="shared" si="17"/>
        <v>28</v>
      </c>
      <c r="AI28" s="7">
        <f t="shared" si="3"/>
        <v>32</v>
      </c>
      <c r="AK28" s="3">
        <f>VLOOKUP($B28,[12]FuE!$A$4:$I$128,9,0)</f>
        <v>1.07</v>
      </c>
      <c r="AL28" s="7">
        <f t="shared" si="18"/>
        <v>67</v>
      </c>
      <c r="AM28" s="7"/>
      <c r="AN28" s="3">
        <f>VLOOKUP($B28,[12]FuE!$A$4:$P$128,16,0)</f>
        <v>0.69</v>
      </c>
      <c r="AO28" s="7">
        <f t="shared" si="25"/>
        <v>48</v>
      </c>
      <c r="AQ28" s="3">
        <f>VLOOKUP($B28,[13]Bevölkerung!$A$4:$S$128,15,0)</f>
        <v>86.847212051469825</v>
      </c>
      <c r="AR28" s="7">
        <f t="shared" si="26"/>
        <v>85</v>
      </c>
      <c r="AT28" s="3">
        <f>VLOOKUP($B28,[13]Tabelle9!$A$4:$N$128,12,0)</f>
        <v>39.212800000000001</v>
      </c>
      <c r="AU28" s="7">
        <f t="shared" si="27"/>
        <v>32</v>
      </c>
      <c r="AW28" s="3">
        <f>VLOOKUP($B28,[13]Tabelle1!$A$4:$L$126,8,0)</f>
        <v>7.6672000000000002</v>
      </c>
      <c r="AX28" s="7">
        <f t="shared" si="28"/>
        <v>8</v>
      </c>
      <c r="AZ28" s="3">
        <f>VLOOKUP($B28,[13]HRST!$A$4:$L$126,8,0)</f>
        <v>55.686400000000006</v>
      </c>
      <c r="BA28" s="7">
        <f t="shared" si="29"/>
        <v>67</v>
      </c>
    </row>
    <row r="29" spans="1:53" x14ac:dyDescent="0.35">
      <c r="A29" t="s">
        <v>604</v>
      </c>
      <c r="B29" t="s">
        <v>605</v>
      </c>
      <c r="C29" s="3">
        <f>VLOOKUP($B29,'[12]BIP je EW'!$A$4:$P$128,12,0)</f>
        <v>94.637223974763401</v>
      </c>
      <c r="D29" s="3">
        <f>VLOOKUP($B29,'[12]BIP je EW'!$A$4:$P$128,13,0)</f>
        <v>90.726817042606513</v>
      </c>
      <c r="E29" s="7">
        <f t="shared" si="19"/>
        <v>42</v>
      </c>
      <c r="F29" s="7">
        <f t="shared" si="20"/>
        <v>44</v>
      </c>
      <c r="H29" s="3">
        <f>VLOOKUP($B29,[13]Wirtschaftswachstum!$A$4:$Z$128,23,0)</f>
        <v>0.30323068370354633</v>
      </c>
      <c r="I29" s="7">
        <f t="shared" si="10"/>
        <v>68</v>
      </c>
      <c r="K29" s="3">
        <f>VLOOKUP($B29,[13]Wirtschaftswachstum!$A$4:$AY$128,50,0)</f>
        <v>-0.46093342857081154</v>
      </c>
      <c r="L29" s="7">
        <f t="shared" si="11"/>
        <v>84</v>
      </c>
      <c r="N29" s="3">
        <f>VLOOKUP($B29,'[13]Verfügbare Eink'!$A$4:$P$135,12,0)</f>
        <v>83.236994219653184</v>
      </c>
      <c r="O29" s="3">
        <f>VLOOKUP($B29,'[13]Verfügbare Eink'!$A$4:$P$135,13,0)</f>
        <v>81.958762886597938</v>
      </c>
      <c r="P29" s="7">
        <f t="shared" si="21"/>
        <v>64</v>
      </c>
      <c r="Q29" s="7">
        <f t="shared" si="22"/>
        <v>68</v>
      </c>
      <c r="S29" s="3">
        <f>VLOOKUP($B29,'[13]BIP je Arbeitsstunde'!$A$4:$P$127,12,0)</f>
        <v>79.974529464292402</v>
      </c>
      <c r="T29" s="3">
        <f>VLOOKUP($B29,'[13]BIP je Arbeitsstunde'!$A$4:$P$127,13,0)</f>
        <v>77.964799165861166</v>
      </c>
      <c r="U29" s="7">
        <f t="shared" si="23"/>
        <v>64</v>
      </c>
      <c r="V29" s="7">
        <f t="shared" si="24"/>
        <v>65</v>
      </c>
      <c r="W29" s="7"/>
      <c r="X29" s="3">
        <f>VLOOKUP($B29,[13]ALQ!$A$4:$P$128,6,0)</f>
        <v>2</v>
      </c>
      <c r="Y29" s="3">
        <f>VLOOKUP($B29,[13]ALQ!$A$4:$P$128,10,0)</f>
        <v>2.5</v>
      </c>
      <c r="Z29" s="7">
        <f t="shared" si="14"/>
        <v>2</v>
      </c>
      <c r="AA29" s="7">
        <f t="shared" si="15"/>
        <v>5</v>
      </c>
      <c r="AC29" s="3">
        <f>VLOOKUP($B29,[13]Erwerbstätigkeit!$A$4:$P$128,14,0)</f>
        <v>0.17031506501842841</v>
      </c>
      <c r="AD29" s="7">
        <f t="shared" si="16"/>
        <v>78</v>
      </c>
      <c r="AF29" s="3">
        <f>VLOOKUP($B29,[13]Erwerbstätigkeit!$A$4:$T$128,17,0)</f>
        <v>26.432857380446499</v>
      </c>
      <c r="AG29" s="3">
        <f>VLOOKUP($B29,[13]Erwerbstätigkeit!$A$4:$T$128,18,0)</f>
        <v>25.384955785399804</v>
      </c>
      <c r="AH29" s="7">
        <f t="shared" si="17"/>
        <v>2</v>
      </c>
      <c r="AI29" s="7">
        <f t="shared" si="3"/>
        <v>2</v>
      </c>
      <c r="AK29" s="3">
        <f>VLOOKUP($B29,[12]FuE!$A$4:$I$128,9,0)</f>
        <v>1.83</v>
      </c>
      <c r="AL29" s="7">
        <f t="shared" si="18"/>
        <v>34</v>
      </c>
      <c r="AM29" s="7"/>
      <c r="AN29" s="3">
        <f>VLOOKUP($B29,[12]FuE!$A$4:$P$128,16,0)</f>
        <v>1.19</v>
      </c>
      <c r="AO29" s="7">
        <f t="shared" si="25"/>
        <v>28</v>
      </c>
      <c r="AQ29" s="3">
        <f>VLOOKUP($B29,[13]Bevölkerung!$A$4:$S$128,15,0)</f>
        <v>105.89476758335363</v>
      </c>
      <c r="AR29" s="7">
        <f t="shared" si="26"/>
        <v>46</v>
      </c>
      <c r="AT29" s="3">
        <f>VLOOKUP($B29,[13]Tabelle9!$A$4:$N$128,12,0)</f>
        <v>26.969638367820536</v>
      </c>
      <c r="AU29" s="7">
        <f t="shared" si="27"/>
        <v>77</v>
      </c>
      <c r="AW29" s="3">
        <f>VLOOKUP($B29,[13]Tabelle1!$A$4:$L$126,8,0)</f>
        <v>5.3684006961902924</v>
      </c>
      <c r="AX29" s="7">
        <f t="shared" si="28"/>
        <v>34</v>
      </c>
      <c r="AZ29" s="3">
        <f>VLOOKUP($B29,[13]HRST!$A$4:$L$126,8,0)</f>
        <v>50.357764455617868</v>
      </c>
      <c r="BA29" s="7">
        <f t="shared" si="29"/>
        <v>77</v>
      </c>
    </row>
    <row r="30" spans="1:53" x14ac:dyDescent="0.35">
      <c r="A30" t="s">
        <v>606</v>
      </c>
      <c r="B30" t="s">
        <v>607</v>
      </c>
      <c r="C30" s="3">
        <f>VLOOKUP($B30,'[12]BIP je EW'!$A$4:$P$128,12,0)</f>
        <v>123.02839116719242</v>
      </c>
      <c r="D30" s="3">
        <f>VLOOKUP($B30,'[12]BIP je EW'!$A$4:$P$128,13,0)</f>
        <v>126.31578947368421</v>
      </c>
      <c r="E30" s="7">
        <f t="shared" si="19"/>
        <v>16</v>
      </c>
      <c r="F30" s="7">
        <f t="shared" si="20"/>
        <v>15</v>
      </c>
      <c r="H30" s="3">
        <f>VLOOKUP($B30,[13]Wirtschaftswachstum!$A$4:$Z$128,23,0)</f>
        <v>2.3457714278960111</v>
      </c>
      <c r="I30" s="7">
        <f t="shared" si="10"/>
        <v>14</v>
      </c>
      <c r="K30" s="3">
        <f>VLOOKUP($B30,[13]Wirtschaftswachstum!$A$4:$AY$128,50,0)</f>
        <v>1.7773156897512195</v>
      </c>
      <c r="L30" s="7">
        <f t="shared" si="11"/>
        <v>24</v>
      </c>
      <c r="N30" s="3">
        <f>VLOOKUP($B30,'[13]Verfügbare Eink'!$A$4:$P$135,12,0)</f>
        <v>93.641618497109818</v>
      </c>
      <c r="O30" s="3">
        <f>VLOOKUP($B30,'[13]Verfügbare Eink'!$A$4:$P$135,13,0)</f>
        <v>93.678160919540232</v>
      </c>
      <c r="P30" s="7">
        <f t="shared" si="21"/>
        <v>55</v>
      </c>
      <c r="Q30" s="7">
        <f t="shared" si="22"/>
        <v>54</v>
      </c>
      <c r="S30" s="3">
        <f>VLOOKUP($B30,'[13]BIP je Arbeitsstunde'!$A$4:$P$127,12,0)</f>
        <v>133.96983757032712</v>
      </c>
      <c r="T30" s="3">
        <f>VLOOKUP($B30,'[13]BIP je Arbeitsstunde'!$A$4:$P$127,13,0)</f>
        <v>139.9423088220808</v>
      </c>
      <c r="U30" s="7">
        <f t="shared" si="23"/>
        <v>8</v>
      </c>
      <c r="V30" s="7">
        <f t="shared" si="24"/>
        <v>6</v>
      </c>
      <c r="W30" s="7"/>
      <c r="X30" s="3">
        <f>VLOOKUP($B30,[13]ALQ!$A$4:$P$128,6,0)</f>
        <v>4.7</v>
      </c>
      <c r="Y30" s="3">
        <f>VLOOKUP($B30,[13]ALQ!$A$4:$P$128,10,0)</f>
        <v>4.7</v>
      </c>
      <c r="Z30" s="7">
        <f t="shared" si="14"/>
        <v>42</v>
      </c>
      <c r="AA30" s="7">
        <f t="shared" si="15"/>
        <v>41</v>
      </c>
      <c r="AC30" s="3">
        <f>VLOOKUP($B30,[13]Erwerbstätigkeit!$A$4:$P$128,14,0)</f>
        <v>1.6099009744083332</v>
      </c>
      <c r="AD30" s="7">
        <f t="shared" si="16"/>
        <v>12</v>
      </c>
      <c r="AF30" s="3">
        <f>VLOOKUP($B30,[13]Erwerbstätigkeit!$A$4:$T$128,17,0)</f>
        <v>9.688135570652987</v>
      </c>
      <c r="AG30" s="3">
        <f>VLOOKUP($B30,[13]Erwerbstätigkeit!$A$4:$T$128,18,0)</f>
        <v>9.6382644795463754</v>
      </c>
      <c r="AH30" s="7">
        <f t="shared" si="17"/>
        <v>65</v>
      </c>
      <c r="AI30" s="7">
        <f t="shared" si="3"/>
        <v>64</v>
      </c>
      <c r="AK30" s="3">
        <f>VLOOKUP($B30,[12]FuE!$A$4:$I$128,9,0)</f>
        <v>3.07</v>
      </c>
      <c r="AL30" s="7">
        <f t="shared" si="18"/>
        <v>12</v>
      </c>
      <c r="AM30" s="7"/>
      <c r="AN30" s="3">
        <f>VLOOKUP($B30,[12]FuE!$A$4:$P$128,16,0)</f>
        <v>1.91</v>
      </c>
      <c r="AO30" s="7">
        <f t="shared" si="25"/>
        <v>15</v>
      </c>
      <c r="AQ30" s="3">
        <f>VLOOKUP($B30,[13]Bevölkerung!$A$4:$S$128,15,0)</f>
        <v>111.41708610487235</v>
      </c>
      <c r="AR30" s="7">
        <f t="shared" si="26"/>
        <v>29</v>
      </c>
      <c r="AT30" s="3">
        <f>VLOOKUP($B30,[13]Tabelle9!$A$4:$N$128,12,0)</f>
        <v>38.671849480629774</v>
      </c>
      <c r="AU30" s="7">
        <f t="shared" si="27"/>
        <v>36</v>
      </c>
      <c r="AW30" s="3">
        <f>VLOOKUP($B30,[13]Tabelle1!$A$4:$L$126,8,0)</f>
        <v>6.3631018488273332</v>
      </c>
      <c r="AX30" s="7">
        <f t="shared" si="28"/>
        <v>15</v>
      </c>
      <c r="AZ30" s="3">
        <f>VLOOKUP($B30,[13]HRST!$A$4:$L$126,8,0)</f>
        <v>65.623570915267521</v>
      </c>
      <c r="BA30" s="7">
        <f t="shared" si="29"/>
        <v>27</v>
      </c>
    </row>
    <row r="31" spans="1:53" x14ac:dyDescent="0.35">
      <c r="A31" t="s">
        <v>608</v>
      </c>
      <c r="B31" t="s">
        <v>609</v>
      </c>
      <c r="C31" s="3">
        <f>VLOOKUP($B31,'[12]BIP je EW'!$A$4:$P$128,12,0)</f>
        <v>83.280757097791806</v>
      </c>
      <c r="D31" s="3">
        <f>VLOOKUP($B31,'[12]BIP je EW'!$A$4:$P$128,13,0)</f>
        <v>79.197994987468661</v>
      </c>
      <c r="E31" s="7">
        <f t="shared" si="19"/>
        <v>61</v>
      </c>
      <c r="F31" s="7">
        <f t="shared" si="20"/>
        <v>65</v>
      </c>
      <c r="H31" s="3">
        <f>VLOOKUP($B31,[13]Wirtschaftswachstum!$A$4:$Z$128,23,0)</f>
        <v>0.2552126238959147</v>
      </c>
      <c r="I31" s="7">
        <f t="shared" si="10"/>
        <v>72</v>
      </c>
      <c r="K31" s="3">
        <f>VLOOKUP($B31,[13]Wirtschaftswachstum!$A$4:$AY$128,50,0)</f>
        <v>-0.50688120022959993</v>
      </c>
      <c r="L31" s="7">
        <f t="shared" si="11"/>
        <v>85</v>
      </c>
      <c r="N31" s="3">
        <f>VLOOKUP($B31,'[13]Verfügbare Eink'!$A$4:$P$135,12,0)</f>
        <v>74.566473988439313</v>
      </c>
      <c r="O31" s="3">
        <f>VLOOKUP($B31,'[13]Verfügbare Eink'!$A$4:$P$135,13,0)</f>
        <v>71.134020618556704</v>
      </c>
      <c r="P31" s="7">
        <f t="shared" si="21"/>
        <v>76</v>
      </c>
      <c r="Q31" s="7">
        <f t="shared" si="22"/>
        <v>81</v>
      </c>
      <c r="S31" s="3">
        <f>VLOOKUP($B31,'[13]BIP je Arbeitsstunde'!$A$4:$P$127,12,0)</f>
        <v>72.378096714314381</v>
      </c>
      <c r="T31" s="3">
        <f>VLOOKUP($B31,'[13]BIP je Arbeitsstunde'!$A$4:$P$127,13,0)</f>
        <v>76.930208011405369</v>
      </c>
      <c r="U31" s="7">
        <f t="shared" si="23"/>
        <v>68</v>
      </c>
      <c r="V31" s="7">
        <f t="shared" si="24"/>
        <v>67</v>
      </c>
      <c r="W31" s="7"/>
      <c r="X31" s="3">
        <f>VLOOKUP($B31,[13]ALQ!$A$4:$P$128,6,0)</f>
        <v>4.4000000000000004</v>
      </c>
      <c r="Y31" s="3">
        <f>VLOOKUP($B31,[13]ALQ!$A$4:$P$128,10,0)</f>
        <v>6.2</v>
      </c>
      <c r="Z31" s="7">
        <f t="shared" si="14"/>
        <v>37</v>
      </c>
      <c r="AA31" s="7">
        <f t="shared" si="15"/>
        <v>60</v>
      </c>
      <c r="AC31" s="3">
        <f>VLOOKUP($B31,[13]Erwerbstätigkeit!$A$4:$P$128,14,0)</f>
        <v>1.2675624628049462</v>
      </c>
      <c r="AD31" s="7">
        <f t="shared" si="16"/>
        <v>31</v>
      </c>
      <c r="AF31" s="3">
        <f>VLOOKUP($B31,[13]Erwerbstätigkeit!$A$4:$T$128,17,0)</f>
        <v>18.539137331462388</v>
      </c>
      <c r="AG31" s="3">
        <f>VLOOKUP($B31,[13]Erwerbstätigkeit!$A$4:$T$128,18,0)</f>
        <v>18.223865405340678</v>
      </c>
      <c r="AH31" s="7">
        <f t="shared" si="17"/>
        <v>22</v>
      </c>
      <c r="AI31" s="7">
        <f t="shared" si="3"/>
        <v>20</v>
      </c>
      <c r="AK31" s="3">
        <f>VLOOKUP($B31,[12]FuE!$A$4:$I$128,9,0)</f>
        <v>1.84</v>
      </c>
      <c r="AL31" s="7">
        <f t="shared" si="18"/>
        <v>33</v>
      </c>
      <c r="AM31" s="7"/>
      <c r="AN31" s="3">
        <f>VLOOKUP($B31,[12]FuE!$A$4:$P$128,16,0)</f>
        <v>1.06</v>
      </c>
      <c r="AO31" s="7">
        <f t="shared" si="25"/>
        <v>35</v>
      </c>
      <c r="AQ31" s="3">
        <f>VLOOKUP($B31,[13]Bevölkerung!$A$4:$S$128,15,0)</f>
        <v>97.472347106258482</v>
      </c>
      <c r="AR31" s="7">
        <f t="shared" si="26"/>
        <v>68</v>
      </c>
      <c r="AT31" s="3">
        <f>VLOOKUP($B31,[13]Tabelle9!$A$4:$N$128,12,0)</f>
        <v>41.440022902948755</v>
      </c>
      <c r="AU31" s="7">
        <f t="shared" si="27"/>
        <v>29</v>
      </c>
      <c r="AW31" s="3">
        <f>VLOOKUP($B31,[13]Tabelle1!$A$4:$L$126,8,0)</f>
        <v>6.6418551388491256</v>
      </c>
      <c r="AX31" s="7">
        <f t="shared" si="28"/>
        <v>14</v>
      </c>
      <c r="AZ31" s="3">
        <f>VLOOKUP($B31,[13]HRST!$A$4:$L$126,8,0)</f>
        <v>64.013741769252789</v>
      </c>
      <c r="BA31" s="7">
        <f t="shared" si="29"/>
        <v>35</v>
      </c>
    </row>
    <row r="32" spans="1:53" x14ac:dyDescent="0.35">
      <c r="A32" t="s">
        <v>610</v>
      </c>
      <c r="B32" t="s">
        <v>611</v>
      </c>
      <c r="C32" s="3">
        <f>VLOOKUP($B32,'[12]BIP je EW'!$A$4:$P$128,12,0)</f>
        <v>189.2744479495268</v>
      </c>
      <c r="D32" s="3">
        <f>VLOOKUP($B32,'[12]BIP je EW'!$A$4:$P$128,13,0)</f>
        <v>221.80451127819549</v>
      </c>
      <c r="E32" s="7">
        <f t="shared" si="19"/>
        <v>4</v>
      </c>
      <c r="F32" s="7">
        <f t="shared" si="20"/>
        <v>2</v>
      </c>
      <c r="H32" s="3">
        <f>VLOOKUP($B32,[13]Wirtschaftswachstum!$A$4:$Z$128,23,0)</f>
        <v>6.3454346812459335</v>
      </c>
      <c r="I32" s="7">
        <f t="shared" si="10"/>
        <v>2</v>
      </c>
      <c r="K32" s="3">
        <f>VLOOKUP($B32,[13]Wirtschaftswachstum!$A$4:$AY$128,50,0)</f>
        <v>4.6569602330036446</v>
      </c>
      <c r="L32" s="7">
        <f t="shared" si="11"/>
        <v>3</v>
      </c>
      <c r="N32" s="3">
        <f>VLOOKUP($B32,'[13]Verfügbare Eink'!$A$4:$P$135,12,0)</f>
        <v>96.531791907514446</v>
      </c>
      <c r="O32" s="3">
        <f>VLOOKUP($B32,'[13]Verfügbare Eink'!$A$4:$P$135,13,0)</f>
        <v>96.907216494845358</v>
      </c>
      <c r="P32" s="7">
        <f t="shared" si="21"/>
        <v>52</v>
      </c>
      <c r="Q32" s="7">
        <f t="shared" si="22"/>
        <v>51</v>
      </c>
      <c r="S32" s="3">
        <f>VLOOKUP($B32,'[13]BIP je Arbeitsstunde'!$A$4:$P$127,12,0)</f>
        <v>176.46881508274967</v>
      </c>
      <c r="T32" s="3">
        <f>VLOOKUP($B32,'[13]BIP je Arbeitsstunde'!$A$4:$P$127,13,0)</f>
        <v>220.67211749668783</v>
      </c>
      <c r="U32" s="7">
        <f t="shared" si="23"/>
        <v>1</v>
      </c>
      <c r="V32" s="7">
        <f t="shared" si="24"/>
        <v>1</v>
      </c>
      <c r="W32" s="7"/>
      <c r="X32" s="3">
        <f>VLOOKUP($B32,[13]ALQ!$A$4:$P$128,6,0)</f>
        <v>4.5999999999999996</v>
      </c>
      <c r="Y32" s="3">
        <f>VLOOKUP($B32,[13]ALQ!$A$4:$P$128,10,0)</f>
        <v>3.9</v>
      </c>
      <c r="Z32" s="7">
        <f t="shared" si="14"/>
        <v>40</v>
      </c>
      <c r="AA32" s="7">
        <f t="shared" si="15"/>
        <v>33</v>
      </c>
      <c r="AC32" s="3">
        <f>VLOOKUP($B32,[13]Erwerbstätigkeit!$A$4:$P$128,14,0)</f>
        <v>3.545043018345865</v>
      </c>
      <c r="AD32" s="7">
        <f t="shared" si="16"/>
        <v>3</v>
      </c>
      <c r="AF32" s="3">
        <f>VLOOKUP($B32,[13]Erwerbstätigkeit!$A$4:$T$128,17,0)</f>
        <v>10.979270418060128</v>
      </c>
      <c r="AG32" s="3">
        <f>VLOOKUP($B32,[13]Erwerbstätigkeit!$A$4:$T$128,18,0)</f>
        <v>11.181215865686656</v>
      </c>
      <c r="AH32" s="7">
        <f t="shared" si="17"/>
        <v>60</v>
      </c>
      <c r="AI32" s="7">
        <f t="shared" si="3"/>
        <v>56</v>
      </c>
      <c r="AK32" s="3">
        <f>VLOOKUP($B32,[12]FuE!$A$4:$I$128,9,0)</f>
        <v>1.54</v>
      </c>
      <c r="AL32" s="7">
        <f t="shared" si="18"/>
        <v>46</v>
      </c>
      <c r="AM32" s="7"/>
      <c r="AN32" s="3">
        <f>VLOOKUP($B32,[12]FuE!$A$4:$P$128,16,0)</f>
        <v>1.33</v>
      </c>
      <c r="AO32" s="7">
        <f t="shared" si="25"/>
        <v>23</v>
      </c>
      <c r="AQ32" s="3">
        <f>VLOOKUP($B32,[13]Bevölkerung!$A$4:$S$128,15,0)</f>
        <v>139.20930538213841</v>
      </c>
      <c r="AR32" s="7">
        <f t="shared" si="26"/>
        <v>3</v>
      </c>
      <c r="AT32" s="3">
        <f>VLOOKUP($B32,[13]Tabelle9!$A$4:$N$128,12,0)</f>
        <v>49.934239368697945</v>
      </c>
      <c r="AU32" s="7">
        <f t="shared" si="27"/>
        <v>9</v>
      </c>
      <c r="AW32" s="3">
        <f>VLOOKUP($B32,[13]Tabelle1!$A$4:$L$126,8,0)</f>
        <v>10.116177115300307</v>
      </c>
      <c r="AX32" s="7">
        <f t="shared" si="28"/>
        <v>2</v>
      </c>
      <c r="AZ32" s="3">
        <f>VLOOKUP($B32,[13]HRST!$A$4:$L$126,8,0)</f>
        <v>72.932193482390772</v>
      </c>
      <c r="BA32" s="7">
        <f t="shared" si="29"/>
        <v>10</v>
      </c>
    </row>
    <row r="33" spans="1:53" x14ac:dyDescent="0.35">
      <c r="A33" t="s">
        <v>612</v>
      </c>
      <c r="B33" t="s">
        <v>613</v>
      </c>
      <c r="C33" s="3">
        <f>VLOOKUP($B33,'[12]BIP je EW'!$A$4:$P$128,12,0)</f>
        <v>90.220820189274448</v>
      </c>
      <c r="D33" s="3">
        <f>VLOOKUP($B33,'[12]BIP je EW'!$A$4:$P$128,13,0)</f>
        <v>95.739348370927317</v>
      </c>
      <c r="E33" s="7">
        <f t="shared" si="19"/>
        <v>46</v>
      </c>
      <c r="F33" s="7">
        <f t="shared" si="20"/>
        <v>40</v>
      </c>
      <c r="H33" s="3">
        <f>VLOOKUP($B33,[13]Wirtschaftswachstum!$A$4:$Z$128,23,0)</f>
        <v>2.2723879349690179</v>
      </c>
      <c r="I33" s="7">
        <f t="shared" si="10"/>
        <v>17</v>
      </c>
      <c r="K33" s="3">
        <f>VLOOKUP($B33,[13]Wirtschaftswachstum!$A$4:$AY$128,50,0)</f>
        <v>2.6134955688533239</v>
      </c>
      <c r="L33" s="7">
        <f t="shared" si="11"/>
        <v>14</v>
      </c>
      <c r="N33" s="3">
        <f>VLOOKUP($B33,'[13]Verfügbare Eink'!$A$4:$P$135,12,0)</f>
        <v>80.346820809248555</v>
      </c>
      <c r="O33" s="3">
        <f>VLOOKUP($B33,'[13]Verfügbare Eink'!$A$4:$P$135,13,0)</f>
        <v>83.505154639175259</v>
      </c>
      <c r="P33" s="7">
        <f t="shared" si="21"/>
        <v>68</v>
      </c>
      <c r="Q33" s="7">
        <f t="shared" si="22"/>
        <v>64</v>
      </c>
      <c r="S33" s="3">
        <f>VLOOKUP($B33,'[13]BIP je Arbeitsstunde'!$A$4:$P$127,12,0)</f>
        <v>70.939420178459756</v>
      </c>
      <c r="T33" s="3">
        <f>VLOOKUP($B33,'[13]BIP je Arbeitsstunde'!$A$4:$P$127,13,0)</f>
        <v>69.396253021136218</v>
      </c>
      <c r="U33" s="7">
        <f t="shared" si="23"/>
        <v>69</v>
      </c>
      <c r="V33" s="7">
        <f t="shared" si="24"/>
        <v>72</v>
      </c>
      <c r="W33" s="7"/>
      <c r="X33" s="3">
        <f>VLOOKUP($B33,[13]ALQ!$A$4:$P$128,6,0)</f>
        <v>16.899999999999999</v>
      </c>
      <c r="Y33" s="3">
        <f>VLOOKUP($B33,[13]ALQ!$A$4:$P$128,10,0)</f>
        <v>9.3000000000000007</v>
      </c>
      <c r="Z33" s="7">
        <f t="shared" si="14"/>
        <v>84</v>
      </c>
      <c r="AA33" s="7">
        <f t="shared" si="15"/>
        <v>78</v>
      </c>
      <c r="AC33" s="3">
        <f>VLOOKUP($B33,[13]Erwerbstätigkeit!$A$4:$P$128,14,0)</f>
        <v>1.5218844135600307</v>
      </c>
      <c r="AD33" s="7">
        <f t="shared" si="16"/>
        <v>16</v>
      </c>
      <c r="AF33" s="3">
        <f>VLOOKUP($B33,[13]Erwerbstätigkeit!$A$4:$T$128,17,0)</f>
        <v>8.1988841978287095</v>
      </c>
      <c r="AG33" s="3">
        <f>VLOOKUP($B33,[13]Erwerbstätigkeit!$A$4:$T$128,18,0)</f>
        <v>8.495783286480961</v>
      </c>
      <c r="AH33" s="7">
        <f t="shared" si="17"/>
        <v>70</v>
      </c>
      <c r="AI33" s="7">
        <f t="shared" si="3"/>
        <v>69</v>
      </c>
      <c r="AK33" s="3">
        <f>VLOOKUP($B33,[12]FuE!$A$4:$I$128,9,0)</f>
        <v>1.75</v>
      </c>
      <c r="AL33" s="7">
        <f t="shared" si="18"/>
        <v>38</v>
      </c>
      <c r="AM33" s="7"/>
      <c r="AN33" s="3">
        <f>VLOOKUP($B33,[12]FuE!$A$4:$P$128,16,0)</f>
        <v>1.04</v>
      </c>
      <c r="AO33" s="7">
        <f t="shared" si="25"/>
        <v>37</v>
      </c>
      <c r="AQ33" s="3">
        <f>VLOOKUP($B33,[13]Bevölkerung!$A$4:$S$128,15,0)</f>
        <v>95.039794423373522</v>
      </c>
      <c r="AR33" s="7">
        <f t="shared" si="26"/>
        <v>73</v>
      </c>
      <c r="AT33" s="3">
        <f>VLOOKUP($B33,[13]Tabelle9!$A$4:$N$128,12,0)</f>
        <v>50.482436778709719</v>
      </c>
      <c r="AU33" s="7">
        <f t="shared" si="27"/>
        <v>6</v>
      </c>
      <c r="AW33" s="3">
        <f>VLOOKUP($B33,[13]Tabelle1!$A$4:$L$126,8,0)</f>
        <v>5.7955477076370059</v>
      </c>
      <c r="AX33" s="7">
        <f t="shared" si="28"/>
        <v>22</v>
      </c>
      <c r="AZ33" s="3">
        <f>VLOOKUP($B33,[13]HRST!$A$4:$L$126,8,0)</f>
        <v>71.053793277416915</v>
      </c>
      <c r="BA33" s="7">
        <f t="shared" si="29"/>
        <v>18</v>
      </c>
    </row>
    <row r="34" spans="1:53" x14ac:dyDescent="0.35">
      <c r="B34" t="s">
        <v>614</v>
      </c>
      <c r="C34" s="3">
        <f>VLOOKUP($B34,'[12]BIP je EW'!$A$4:$P$128,12,0)</f>
        <v>57.413249211356465</v>
      </c>
      <c r="D34" s="3">
        <f>VLOOKUP($B34,'[12]BIP je EW'!$A$4:$P$128,13,0)</f>
        <v>59.398496240601503</v>
      </c>
      <c r="E34" s="7">
        <f t="shared" si="19"/>
        <v>86</v>
      </c>
      <c r="F34" s="7">
        <f t="shared" si="20"/>
        <v>85</v>
      </c>
      <c r="H34" s="3">
        <f>VLOOKUP($B34,[13]Wirtschaftswachstum!$A$4:$Z$128,23,0)</f>
        <v>0.66957350312428332</v>
      </c>
      <c r="I34" s="7">
        <f t="shared" si="10"/>
        <v>55</v>
      </c>
      <c r="K34" s="3">
        <f>VLOOKUP($B34,[13]Wirtschaftswachstum!$A$4:$AY$128,50,0)</f>
        <v>0.83416159672482593</v>
      </c>
      <c r="L34" s="7">
        <f t="shared" si="11"/>
        <v>44</v>
      </c>
      <c r="N34" s="3">
        <f>VLOOKUP($B34,'[13]Verfügbare Eink'!$A$4:$P$135,12,0)</f>
        <v>72.832369942196522</v>
      </c>
      <c r="O34" s="3">
        <f>VLOOKUP($B34,'[13]Verfügbare Eink'!$A$4:$P$135,13,0)</f>
        <v>71.649484536082468</v>
      </c>
      <c r="P34" s="7">
        <f t="shared" si="21"/>
        <v>78</v>
      </c>
      <c r="Q34" s="7">
        <f t="shared" si="22"/>
        <v>80</v>
      </c>
      <c r="S34" s="3">
        <f>VLOOKUP($B34,'[13]BIP je Arbeitsstunde'!$A$4:$P$127,12,0)</f>
        <v>43.783466153442447</v>
      </c>
      <c r="T34" s="3">
        <f>VLOOKUP($B34,'[13]BIP je Arbeitsstunde'!$A$4:$P$127,13,0)</f>
        <v>43.072012850607059</v>
      </c>
      <c r="U34" s="7">
        <f t="shared" si="23"/>
        <v>91</v>
      </c>
      <c r="V34" s="7">
        <f t="shared" si="24"/>
        <v>92</v>
      </c>
      <c r="W34" s="7"/>
      <c r="X34" s="3">
        <f>VLOOKUP($B34,[13]ALQ!$A$4:$P$128,6,0)</f>
        <v>13.1</v>
      </c>
      <c r="Y34" s="3">
        <f>VLOOKUP($B34,[13]ALQ!$A$4:$P$128,10,0)</f>
        <v>9.6</v>
      </c>
      <c r="Z34" s="7">
        <f t="shared" si="14"/>
        <v>82</v>
      </c>
      <c r="AA34" s="7">
        <f t="shared" si="15"/>
        <v>79</v>
      </c>
      <c r="AC34" s="3">
        <f>VLOOKUP($B34,[13]Erwerbstätigkeit!$A$4:$P$128,14,0)</f>
        <v>1.1018269623558581</v>
      </c>
      <c r="AD34" s="7">
        <f t="shared" si="16"/>
        <v>42</v>
      </c>
      <c r="AF34" s="3">
        <f>VLOOKUP($B34,[13]Erwerbstätigkeit!$A$4:$T$128,17,0)</f>
        <v>4.1337340903187503</v>
      </c>
      <c r="AG34" s="3">
        <f>VLOOKUP($B34,[13]Erwerbstätigkeit!$A$4:$T$128,18,0)</f>
        <v>4.3704884558204515</v>
      </c>
      <c r="AH34" s="7">
        <f t="shared" si="17"/>
        <v>89</v>
      </c>
      <c r="AI34" s="7">
        <f t="shared" si="3"/>
        <v>87</v>
      </c>
      <c r="AK34" s="3">
        <f>VLOOKUP($B34,[12]FuE!$A$4:$I$128,9,0)</f>
        <v>1.1000000000000001</v>
      </c>
      <c r="AL34" s="7">
        <f t="shared" si="18"/>
        <v>66</v>
      </c>
      <c r="AM34" s="7"/>
      <c r="AN34" s="3">
        <f>VLOOKUP($B34,[12]FuE!$A$4:$P$128,16,0)</f>
        <v>0.14000000000000001</v>
      </c>
      <c r="AO34" s="7">
        <f t="shared" si="25"/>
        <v>83</v>
      </c>
      <c r="AQ34" s="3">
        <f>VLOOKUP($B34,[13]Bevölkerung!$A$4:$S$128,15,0)</f>
        <v>110.69931490406813</v>
      </c>
      <c r="AR34" s="7">
        <f t="shared" si="26"/>
        <v>33</v>
      </c>
      <c r="AT34" s="3">
        <f>VLOOKUP($B34,[13]Tabelle9!$A$4:$N$128,12,0)</f>
        <v>28.904923599320881</v>
      </c>
      <c r="AU34" s="7">
        <f t="shared" si="27"/>
        <v>72</v>
      </c>
      <c r="AW34" s="3">
        <f>VLOOKUP($B34,[13]Tabelle1!$A$4:$L$126,8,0)</f>
        <v>1.400679117147708</v>
      </c>
      <c r="AX34" s="7">
        <f t="shared" si="28"/>
        <v>86</v>
      </c>
      <c r="AZ34" s="3">
        <f>VLOOKUP($B34,[13]HRST!$A$4:$L$126,8,0)</f>
        <v>43.463497453310701</v>
      </c>
      <c r="BA34" s="7">
        <f t="shared" si="29"/>
        <v>85</v>
      </c>
    </row>
    <row r="35" spans="1:53" x14ac:dyDescent="0.35">
      <c r="B35" t="s">
        <v>615</v>
      </c>
      <c r="C35" s="3">
        <f>VLOOKUP($B35,'[12]BIP je EW'!$A$4:$P$128,12,0)</f>
        <v>49.526813880126177</v>
      </c>
      <c r="D35" s="3">
        <f>VLOOKUP($B35,'[12]BIP je EW'!$A$4:$P$128,13,0)</f>
        <v>51.127819548872175</v>
      </c>
      <c r="E35" s="7">
        <f t="shared" si="19"/>
        <v>89</v>
      </c>
      <c r="F35" s="7">
        <f t="shared" si="20"/>
        <v>90</v>
      </c>
      <c r="H35" s="3">
        <f>VLOOKUP($B35,[13]Wirtschaftswachstum!$A$4:$Z$128,23,0)</f>
        <v>1.2074621489526152</v>
      </c>
      <c r="I35" s="7">
        <f t="shared" si="10"/>
        <v>40</v>
      </c>
      <c r="K35" s="3">
        <f>VLOOKUP($B35,[13]Wirtschaftswachstum!$A$4:$AY$128,50,0)</f>
        <v>1.7244942008203736</v>
      </c>
      <c r="L35" s="7">
        <f t="shared" si="11"/>
        <v>26</v>
      </c>
      <c r="N35" s="3">
        <f>VLOOKUP($B35,'[13]Verfügbare Eink'!$A$4:$P$135,12,0)</f>
        <v>66.473988439306353</v>
      </c>
      <c r="O35" s="3">
        <f>VLOOKUP($B35,'[13]Verfügbare Eink'!$A$4:$P$135,13,0)</f>
        <v>66.494845360824741</v>
      </c>
      <c r="P35" s="7">
        <f t="shared" si="21"/>
        <v>81</v>
      </c>
      <c r="Q35" s="7">
        <f t="shared" si="22"/>
        <v>87</v>
      </c>
      <c r="S35" s="3">
        <f>VLOOKUP($B35,'[13]BIP je Arbeitsstunde'!$A$4:$P$127,12,0)</f>
        <v>47.641007816118425</v>
      </c>
      <c r="T35" s="3">
        <f>VLOOKUP($B35,'[13]BIP je Arbeitsstunde'!$A$4:$P$127,13,0)</f>
        <v>47.167622088917653</v>
      </c>
      <c r="U35" s="7">
        <f t="shared" si="23"/>
        <v>88</v>
      </c>
      <c r="V35" s="7">
        <f t="shared" si="24"/>
        <v>89</v>
      </c>
      <c r="W35" s="7"/>
      <c r="X35" s="3">
        <f>VLOOKUP($B35,[13]ALQ!$A$4:$P$128,6,0)</f>
        <v>19.100000000000001</v>
      </c>
      <c r="Y35" s="3">
        <f>VLOOKUP($B35,[13]ALQ!$A$4:$P$128,10,0)</f>
        <v>13.7</v>
      </c>
      <c r="Z35" s="7">
        <f t="shared" si="14"/>
        <v>88</v>
      </c>
      <c r="AA35" s="7">
        <f t="shared" si="15"/>
        <v>86</v>
      </c>
      <c r="AC35" s="3">
        <f>VLOOKUP($B35,[13]Erwerbstätigkeit!$A$4:$P$128,14,0)</f>
        <v>1.5909718582080501</v>
      </c>
      <c r="AD35" s="7">
        <f t="shared" si="16"/>
        <v>13</v>
      </c>
      <c r="AF35" s="3">
        <f>VLOOKUP($B35,[13]Erwerbstätigkeit!$A$4:$T$128,17,0)</f>
        <v>8.33583866223562</v>
      </c>
      <c r="AG35" s="3">
        <f>VLOOKUP($B35,[13]Erwerbstätigkeit!$A$4:$T$128,18,0)</f>
        <v>8.8775431267888916</v>
      </c>
      <c r="AH35" s="7">
        <f t="shared" si="17"/>
        <v>69</v>
      </c>
      <c r="AI35" s="7">
        <f t="shared" si="3"/>
        <v>68</v>
      </c>
      <c r="AK35" s="3">
        <f>VLOOKUP($B35,[12]FuE!$A$4:$I$128,9,0)</f>
        <v>1.43</v>
      </c>
      <c r="AL35" s="7">
        <f t="shared" si="18"/>
        <v>52</v>
      </c>
      <c r="AM35" s="7"/>
      <c r="AN35" s="3">
        <f>VLOOKUP($B35,[12]FuE!$A$4:$P$128,16,0)</f>
        <v>0.52</v>
      </c>
      <c r="AO35" s="7">
        <f t="shared" si="25"/>
        <v>61</v>
      </c>
      <c r="AQ35" s="3">
        <f>VLOOKUP($B35,[13]Bevölkerung!$A$4:$S$128,15,0)</f>
        <v>98.789695175193827</v>
      </c>
      <c r="AR35" s="7">
        <f t="shared" si="26"/>
        <v>67</v>
      </c>
      <c r="AT35" s="3">
        <f>VLOOKUP($B35,[13]Tabelle9!$A$4:$N$128,12,0)</f>
        <v>33.038373181315414</v>
      </c>
      <c r="AU35" s="7">
        <f t="shared" si="27"/>
        <v>56</v>
      </c>
      <c r="AW35" s="3">
        <f>VLOOKUP($B35,[13]Tabelle1!$A$4:$L$126,8,0)</f>
        <v>2.1441334127456817</v>
      </c>
      <c r="AX35" s="7">
        <f t="shared" si="28"/>
        <v>83</v>
      </c>
      <c r="AZ35" s="3">
        <f>VLOOKUP($B35,[13]HRST!$A$4:$L$126,8,0)</f>
        <v>57.074789415468388</v>
      </c>
      <c r="BA35" s="7">
        <f t="shared" si="29"/>
        <v>63</v>
      </c>
    </row>
    <row r="36" spans="1:53" x14ac:dyDescent="0.35">
      <c r="B36" t="s">
        <v>616</v>
      </c>
      <c r="C36" s="3">
        <f>VLOOKUP($B36,'[12]BIP je EW'!$A$4:$P$128,12,0)</f>
        <v>52.996845425867512</v>
      </c>
      <c r="D36" s="3">
        <f>VLOOKUP($B36,'[12]BIP je EW'!$A$4:$P$128,13,0)</f>
        <v>54.887218045112782</v>
      </c>
      <c r="E36" s="7">
        <f t="shared" si="19"/>
        <v>87</v>
      </c>
      <c r="F36" s="7">
        <f t="shared" si="20"/>
        <v>88</v>
      </c>
      <c r="H36" s="3">
        <f>VLOOKUP($B36,[13]Wirtschaftswachstum!$A$4:$Z$128,23,0)</f>
        <v>1.0676843759340926</v>
      </c>
      <c r="I36" s="7">
        <f t="shared" si="10"/>
        <v>44</v>
      </c>
      <c r="K36" s="3">
        <f>VLOOKUP($B36,[13]Wirtschaftswachstum!$A$4:$AY$128,50,0)</f>
        <v>1.5799593359737258</v>
      </c>
      <c r="L36" s="7">
        <f t="shared" si="11"/>
        <v>29</v>
      </c>
      <c r="N36" s="3">
        <f>VLOOKUP($B36,'[13]Verfügbare Eink'!$A$4:$P$135,12,0)</f>
        <v>64.739884393063591</v>
      </c>
      <c r="O36" s="3">
        <f>VLOOKUP($B36,'[13]Verfügbare Eink'!$A$4:$P$135,13,0)</f>
        <v>64.432989690721655</v>
      </c>
      <c r="P36" s="7">
        <f t="shared" si="21"/>
        <v>85</v>
      </c>
      <c r="Q36" s="7">
        <f t="shared" si="22"/>
        <v>88</v>
      </c>
      <c r="S36" s="3">
        <f>VLOOKUP($B36,'[13]BIP je Arbeitsstunde'!$A$4:$P$127,12,0)</f>
        <v>47.022240746919792</v>
      </c>
      <c r="T36" s="3">
        <f>VLOOKUP($B36,'[13]BIP je Arbeitsstunde'!$A$4:$P$127,13,0)</f>
        <v>46.992124579009861</v>
      </c>
      <c r="U36" s="7">
        <f t="shared" si="23"/>
        <v>89</v>
      </c>
      <c r="V36" s="7">
        <f t="shared" si="24"/>
        <v>90</v>
      </c>
      <c r="W36" s="7"/>
      <c r="X36" s="3">
        <f>VLOOKUP($B36,[13]ALQ!$A$4:$P$128,6,0)</f>
        <v>18</v>
      </c>
      <c r="Y36" s="3">
        <f>VLOOKUP($B36,[13]ALQ!$A$4:$P$128,10,0)</f>
        <v>11</v>
      </c>
      <c r="Z36" s="7">
        <f t="shared" si="14"/>
        <v>86</v>
      </c>
      <c r="AA36" s="7">
        <f t="shared" si="15"/>
        <v>84</v>
      </c>
      <c r="AC36" s="3">
        <f>VLOOKUP($B36,[13]Erwerbstätigkeit!$A$4:$P$128,14,0)</f>
        <v>1.5642491409105617</v>
      </c>
      <c r="AD36" s="7">
        <f t="shared" si="16"/>
        <v>15</v>
      </c>
      <c r="AF36" s="3">
        <f>VLOOKUP($B36,[13]Erwerbstätigkeit!$A$4:$T$128,17,0)</f>
        <v>7.3028765406865679</v>
      </c>
      <c r="AG36" s="3">
        <f>VLOOKUP($B36,[13]Erwerbstätigkeit!$A$4:$T$128,18,0)</f>
        <v>7.8441708611073313</v>
      </c>
      <c r="AH36" s="7">
        <f t="shared" si="17"/>
        <v>77</v>
      </c>
      <c r="AI36" s="7">
        <f t="shared" si="3"/>
        <v>73</v>
      </c>
      <c r="AK36" s="3">
        <f>VLOOKUP($B36,[12]FuE!$A$4:$I$128,9,0)</f>
        <v>1.1299999999999999</v>
      </c>
      <c r="AL36" s="7">
        <f t="shared" si="18"/>
        <v>64</v>
      </c>
      <c r="AM36" s="7"/>
      <c r="AN36" s="3">
        <f>VLOOKUP($B36,[12]FuE!$A$4:$P$128,16,0)</f>
        <v>0.52</v>
      </c>
      <c r="AO36" s="7">
        <f t="shared" si="25"/>
        <v>61</v>
      </c>
      <c r="AQ36" s="3">
        <f>VLOOKUP($B36,[13]Bevölkerung!$A$4:$S$128,15,0)</f>
        <v>94.842946560293342</v>
      </c>
      <c r="AR36" s="7">
        <f t="shared" si="26"/>
        <v>74</v>
      </c>
      <c r="AT36" s="3">
        <f>VLOOKUP($B36,[13]Tabelle9!$A$4:$N$128,12,0)</f>
        <v>28.760762310148014</v>
      </c>
      <c r="AU36" s="7">
        <f t="shared" si="27"/>
        <v>73</v>
      </c>
      <c r="AW36" s="3">
        <f>VLOOKUP($B36,[13]Tabelle1!$A$4:$L$126,8,0)</f>
        <v>1.1802263712876075</v>
      </c>
      <c r="AX36" s="7">
        <f t="shared" si="28"/>
        <v>88</v>
      </c>
      <c r="AZ36" s="3">
        <f>VLOOKUP($B36,[13]HRST!$A$4:$L$126,8,0)</f>
        <v>44.984037922027667</v>
      </c>
      <c r="BA36" s="7">
        <f t="shared" si="29"/>
        <v>83</v>
      </c>
    </row>
    <row r="37" spans="1:53" x14ac:dyDescent="0.35">
      <c r="A37" t="s">
        <v>617</v>
      </c>
      <c r="B37" t="s">
        <v>618</v>
      </c>
      <c r="C37" s="3">
        <f>VLOOKUP($B37,'[12]BIP je EW'!$A$4:$P$128,12,0)</f>
        <v>80.757097791798103</v>
      </c>
      <c r="D37" s="3">
        <f>VLOOKUP($B37,'[12]BIP je EW'!$A$4:$P$128,13,0)</f>
        <v>83.959899749373434</v>
      </c>
      <c r="E37" s="7">
        <f t="shared" si="19"/>
        <v>63</v>
      </c>
      <c r="F37" s="7">
        <f t="shared" si="20"/>
        <v>55</v>
      </c>
      <c r="H37" s="3">
        <f>VLOOKUP($B37,[13]Wirtschaftswachstum!$A$4:$Z$128,23,0)</f>
        <v>0.77507506870860254</v>
      </c>
      <c r="I37" s="7">
        <f t="shared" si="10"/>
        <v>52</v>
      </c>
      <c r="K37" s="3">
        <f>VLOOKUP($B37,[13]Wirtschaftswachstum!$A$4:$AY$128,50,0)</f>
        <v>0.79324536108877908</v>
      </c>
      <c r="L37" s="7">
        <f t="shared" si="11"/>
        <v>45</v>
      </c>
      <c r="N37" s="3">
        <f>VLOOKUP($B37,'[13]Verfügbare Eink'!$A$4:$P$135,12,0)</f>
        <v>92.48554913294798</v>
      </c>
      <c r="O37" s="3">
        <f>VLOOKUP($B37,'[13]Verfügbare Eink'!$A$4:$P$135,13,0)</f>
        <v>92.268041237113408</v>
      </c>
      <c r="P37" s="7">
        <f t="shared" si="21"/>
        <v>57</v>
      </c>
      <c r="Q37" s="7">
        <f t="shared" si="22"/>
        <v>57</v>
      </c>
      <c r="S37" s="3">
        <f>VLOOKUP($B37,'[13]BIP je Arbeitsstunde'!$A$4:$P$127,12,0)</f>
        <v>90.184199084251716</v>
      </c>
      <c r="T37" s="3">
        <f>VLOOKUP($B37,'[13]BIP je Arbeitsstunde'!$A$4:$P$127,13,0)</f>
        <v>92.192389618287024</v>
      </c>
      <c r="U37" s="7">
        <f t="shared" si="23"/>
        <v>54</v>
      </c>
      <c r="V37" s="7">
        <f t="shared" si="24"/>
        <v>54</v>
      </c>
      <c r="W37" s="7"/>
      <c r="X37" s="3">
        <f>VLOOKUP($B37,[13]ALQ!$A$4:$P$128,6,0)</f>
        <v>12.1</v>
      </c>
      <c r="Y37" s="3">
        <f>VLOOKUP($B37,[13]ALQ!$A$4:$P$128,10,0)</f>
        <v>9.9</v>
      </c>
      <c r="Z37" s="7">
        <f t="shared" si="14"/>
        <v>80</v>
      </c>
      <c r="AA37" s="7">
        <f t="shared" si="15"/>
        <v>81</v>
      </c>
      <c r="AC37" s="3">
        <f>VLOOKUP($B37,[13]Erwerbstätigkeit!$A$4:$P$128,14,0)</f>
        <v>0.57389116847733135</v>
      </c>
      <c r="AD37" s="7">
        <f t="shared" si="16"/>
        <v>64</v>
      </c>
      <c r="AF37" s="3">
        <f>VLOOKUP($B37,[13]Erwerbstätigkeit!$A$4:$T$128,17,0)</f>
        <v>12.884460315631838</v>
      </c>
      <c r="AG37" s="3">
        <f>VLOOKUP($B37,[13]Erwerbstätigkeit!$A$4:$T$128,18,0)</f>
        <v>12.414270070889287</v>
      </c>
      <c r="AH37" s="7">
        <f t="shared" si="17"/>
        <v>44</v>
      </c>
      <c r="AI37" s="7">
        <f t="shared" si="3"/>
        <v>45</v>
      </c>
      <c r="AK37" s="3">
        <f>VLOOKUP($B37,[12]FuE!$A$4:$I$128,9,0)</f>
        <v>1.1499999999999999</v>
      </c>
      <c r="AL37" s="7">
        <f t="shared" si="18"/>
        <v>63</v>
      </c>
      <c r="AM37" s="7"/>
      <c r="AN37" s="3">
        <f>VLOOKUP($B37,[12]FuE!$A$4:$P$128,16,0)</f>
        <v>0.55000000000000004</v>
      </c>
      <c r="AO37" s="7">
        <f t="shared" si="25"/>
        <v>58</v>
      </c>
      <c r="AQ37" s="3">
        <f>VLOOKUP($B37,[13]Bevölkerung!$A$4:$S$128,15,0)</f>
        <v>99.962779444948495</v>
      </c>
      <c r="AR37" s="7">
        <f t="shared" si="26"/>
        <v>63</v>
      </c>
      <c r="AT37" s="3">
        <f>VLOOKUP($B37,[13]Tabelle9!$A$4:$N$128,12,0)</f>
        <v>46.036719437115217</v>
      </c>
      <c r="AU37" s="7">
        <f t="shared" si="27"/>
        <v>16</v>
      </c>
      <c r="AW37" s="3">
        <f>VLOOKUP($B37,[13]Tabelle1!$A$4:$L$126,8,0)</f>
        <v>3.4080914687774846</v>
      </c>
      <c r="AX37" s="7">
        <f t="shared" si="28"/>
        <v>68</v>
      </c>
      <c r="AZ37" s="3">
        <f>VLOOKUP($B37,[13]HRST!$A$4:$L$126,8,0)</f>
        <v>68.194810905892695</v>
      </c>
      <c r="BA37" s="7">
        <f t="shared" si="29"/>
        <v>22</v>
      </c>
    </row>
    <row r="38" spans="1:53" x14ac:dyDescent="0.35">
      <c r="B38" t="s">
        <v>619</v>
      </c>
      <c r="C38" s="3">
        <f>VLOOKUP($B38,'[12]BIP je EW'!$A$4:$P$128,12,0)</f>
        <v>107.57097791798107</v>
      </c>
      <c r="D38" s="3">
        <f>VLOOKUP($B38,'[12]BIP je EW'!$A$4:$P$128,13,0)</f>
        <v>109.02255639097744</v>
      </c>
      <c r="E38" s="7">
        <f t="shared" si="19"/>
        <v>27</v>
      </c>
      <c r="F38" s="7">
        <f t="shared" si="20"/>
        <v>28</v>
      </c>
      <c r="H38" s="3">
        <f>VLOOKUP($B38,[13]Wirtschaftswachstum!$A$4:$Z$128,23,0)</f>
        <v>0.88273807803771831</v>
      </c>
      <c r="I38" s="7">
        <f t="shared" si="10"/>
        <v>49</v>
      </c>
      <c r="K38" s="3">
        <f>VLOOKUP($B38,[13]Wirtschaftswachstum!$A$4:$AY$128,50,0)</f>
        <v>0.51124425317902933</v>
      </c>
      <c r="L38" s="7">
        <f t="shared" si="11"/>
        <v>52</v>
      </c>
      <c r="N38" s="3">
        <f>VLOOKUP($B38,'[13]Verfügbare Eink'!$A$4:$P$135,12,0)</f>
        <v>112.71676300578035</v>
      </c>
      <c r="O38" s="3">
        <f>VLOOKUP($B38,'[13]Verfügbare Eink'!$A$4:$P$135,13,0)</f>
        <v>110.82474226804125</v>
      </c>
      <c r="P38" s="7">
        <f t="shared" si="21"/>
        <v>23</v>
      </c>
      <c r="Q38" s="7">
        <f t="shared" si="22"/>
        <v>26</v>
      </c>
      <c r="S38" s="3">
        <f>VLOOKUP($B38,'[13]BIP je Arbeitsstunde'!$A$4:$P$127,12,0)</f>
        <v>106.71378875351417</v>
      </c>
      <c r="T38" s="3">
        <f>VLOOKUP($B38,'[13]BIP je Arbeitsstunde'!$A$4:$P$127,13,0)</f>
        <v>108.0764893107454</v>
      </c>
      <c r="U38" s="7">
        <f t="shared" si="23"/>
        <v>40</v>
      </c>
      <c r="V38" s="7">
        <f t="shared" si="24"/>
        <v>31</v>
      </c>
      <c r="W38" s="7"/>
      <c r="X38" s="3">
        <f>VLOOKUP($B38,[13]ALQ!$A$4:$P$128,6,0)</f>
        <v>9.1</v>
      </c>
      <c r="Y38" s="3">
        <f>VLOOKUP($B38,[13]ALQ!$A$4:$P$128,10,0)</f>
        <v>8.1999999999999993</v>
      </c>
      <c r="Z38" s="7">
        <f t="shared" si="14"/>
        <v>76</v>
      </c>
      <c r="AA38" s="7">
        <f t="shared" si="15"/>
        <v>76</v>
      </c>
      <c r="AC38" s="3">
        <f>VLOOKUP($B38,[13]Erwerbstätigkeit!$A$4:$P$128,14,0)</f>
        <v>0.67480607042134011</v>
      </c>
      <c r="AD38" s="7">
        <f t="shared" si="16"/>
        <v>61</v>
      </c>
      <c r="AF38" s="3">
        <f>VLOOKUP($B38,[13]Erwerbstätigkeit!$A$4:$T$128,17,0)</f>
        <v>18.802162367223062</v>
      </c>
      <c r="AG38" s="3">
        <f>VLOOKUP($B38,[13]Erwerbstätigkeit!$A$4:$T$128,18,0)</f>
        <v>18.235042124803655</v>
      </c>
      <c r="AH38" s="7">
        <f t="shared" si="17"/>
        <v>21</v>
      </c>
      <c r="AI38" s="7">
        <f t="shared" si="3"/>
        <v>19</v>
      </c>
      <c r="AK38" s="3">
        <f>VLOOKUP($B38,[12]FuE!$A$4:$I$128,9,0)</f>
        <v>1.85</v>
      </c>
      <c r="AL38" s="7">
        <f t="shared" si="18"/>
        <v>32</v>
      </c>
      <c r="AM38" s="7"/>
      <c r="AN38" s="3">
        <f>VLOOKUP($B38,[12]FuE!$A$4:$P$128,16,0)</f>
        <v>1.31</v>
      </c>
      <c r="AO38" s="7">
        <f t="shared" si="25"/>
        <v>25</v>
      </c>
      <c r="AQ38" s="3">
        <f>VLOOKUP($B38,[13]Bevölkerung!$A$4:$S$128,15,0)</f>
        <v>111.15708513848999</v>
      </c>
      <c r="AR38" s="7">
        <f t="shared" si="26"/>
        <v>31</v>
      </c>
      <c r="AT38" s="3">
        <f>VLOOKUP($B38,[13]Tabelle9!$A$4:$N$128,12,0)</f>
        <v>52.893602595767355</v>
      </c>
      <c r="AU38" s="7">
        <f t="shared" si="27"/>
        <v>3</v>
      </c>
      <c r="AW38" s="3">
        <f>VLOOKUP($B38,[13]Tabelle1!$A$4:$L$126,8,0)</f>
        <v>4.0873650055692767</v>
      </c>
      <c r="AX38" s="7">
        <f t="shared" si="28"/>
        <v>55</v>
      </c>
      <c r="AZ38" s="3">
        <f>VLOOKUP($B38,[13]HRST!$A$4:$L$126,8,0)</f>
        <v>74.550825705845327</v>
      </c>
      <c r="BA38" s="7">
        <f t="shared" si="29"/>
        <v>7</v>
      </c>
    </row>
    <row r="39" spans="1:53" x14ac:dyDescent="0.35">
      <c r="B39" t="s">
        <v>620</v>
      </c>
      <c r="C39" s="3">
        <f>VLOOKUP($B39,'[12]BIP je EW'!$A$4:$P$128,12,0)</f>
        <v>124.29022082018928</v>
      </c>
      <c r="D39" s="3">
        <f>VLOOKUP($B39,'[12]BIP je EW'!$A$4:$P$128,13,0)</f>
        <v>125.06265664160401</v>
      </c>
      <c r="E39" s="7">
        <f t="shared" si="19"/>
        <v>15</v>
      </c>
      <c r="F39" s="7">
        <f t="shared" si="20"/>
        <v>16</v>
      </c>
      <c r="H39" s="3">
        <f>VLOOKUP($B39,[13]Wirtschaftswachstum!$A$4:$Z$128,23,0)</f>
        <v>1.413323977060557</v>
      </c>
      <c r="I39" s="7">
        <f t="shared" si="10"/>
        <v>36</v>
      </c>
      <c r="K39" s="3">
        <f>VLOOKUP($B39,[13]Wirtschaftswachstum!$A$4:$AY$128,50,0)</f>
        <v>0.36105237955061398</v>
      </c>
      <c r="L39" s="7">
        <f t="shared" si="11"/>
        <v>53</v>
      </c>
      <c r="N39" s="3">
        <f>VLOOKUP($B39,'[13]Verfügbare Eink'!$A$4:$P$135,12,0)</f>
        <v>120.23121387283237</v>
      </c>
      <c r="O39" s="3">
        <f>VLOOKUP($B39,'[13]Verfügbare Eink'!$A$4:$P$135,13,0)</f>
        <v>112.37113402061856</v>
      </c>
      <c r="P39" s="7">
        <f t="shared" si="21"/>
        <v>13</v>
      </c>
      <c r="Q39" s="7">
        <f t="shared" si="22"/>
        <v>22</v>
      </c>
      <c r="S39" s="3">
        <f>VLOOKUP($B39,'[13]BIP je Arbeitsstunde'!$A$4:$P$127,12,0)</f>
        <v>106.75221024155874</v>
      </c>
      <c r="T39" s="3">
        <f>VLOOKUP($B39,'[13]BIP je Arbeitsstunde'!$A$4:$P$127,13,0)</f>
        <v>103.94543694069705</v>
      </c>
      <c r="U39" s="7">
        <f t="shared" si="23"/>
        <v>39</v>
      </c>
      <c r="V39" s="7">
        <f t="shared" si="24"/>
        <v>40</v>
      </c>
      <c r="W39" s="7"/>
      <c r="X39" s="3">
        <f>VLOOKUP($B39,[13]ALQ!$A$4:$P$128,6,0)</f>
        <v>10.4</v>
      </c>
      <c r="Y39" s="3">
        <f>VLOOKUP($B39,[13]ALQ!$A$4:$P$128,10,0)</f>
        <v>9.6999999999999993</v>
      </c>
      <c r="Z39" s="7">
        <f t="shared" si="14"/>
        <v>78</v>
      </c>
      <c r="AA39" s="7">
        <f t="shared" si="15"/>
        <v>80</v>
      </c>
      <c r="AC39" s="3">
        <f>VLOOKUP($B39,[13]Erwerbstätigkeit!$A$4:$P$128,14,0)</f>
        <v>1.9130009981872718</v>
      </c>
      <c r="AD39" s="7">
        <f t="shared" si="16"/>
        <v>9</v>
      </c>
      <c r="AF39" s="3">
        <f>VLOOKUP($B39,[13]Erwerbstätigkeit!$A$4:$T$128,17,0)</f>
        <v>5.3695426049309836</v>
      </c>
      <c r="AG39" s="3">
        <f>VLOOKUP($B39,[13]Erwerbstätigkeit!$A$4:$T$128,18,0)</f>
        <v>5.0032383419689124</v>
      </c>
      <c r="AH39" s="7">
        <f t="shared" si="17"/>
        <v>84</v>
      </c>
      <c r="AI39" s="7">
        <f t="shared" si="3"/>
        <v>85</v>
      </c>
      <c r="AK39" s="3">
        <f>VLOOKUP($B39,[12]FuE!$A$4:$I$128,9,0)</f>
        <v>2.06</v>
      </c>
      <c r="AL39" s="7">
        <f t="shared" si="18"/>
        <v>30</v>
      </c>
      <c r="AM39" s="7"/>
      <c r="AN39" s="3">
        <f>VLOOKUP($B39,[12]FuE!$A$4:$P$128,16,0)</f>
        <v>1.18</v>
      </c>
      <c r="AO39" s="7">
        <f t="shared" si="25"/>
        <v>29</v>
      </c>
      <c r="AQ39" s="3">
        <f>VLOOKUP($B39,[13]Bevölkerung!$A$4:$S$128,15,0)</f>
        <v>129.73437441625885</v>
      </c>
      <c r="AR39" s="7">
        <f t="shared" si="26"/>
        <v>9</v>
      </c>
      <c r="AT39" s="3">
        <f>VLOOKUP($B39,[13]Tabelle9!$A$4:$N$128,12,0)</f>
        <v>50.142574487895708</v>
      </c>
      <c r="AU39" s="7">
        <f t="shared" si="27"/>
        <v>7</v>
      </c>
      <c r="AW39" s="3">
        <f>VLOOKUP($B39,[13]Tabelle1!$A$4:$L$126,8,0)</f>
        <v>8.8541666666666679</v>
      </c>
      <c r="AX39" s="7">
        <f t="shared" si="28"/>
        <v>5</v>
      </c>
      <c r="AZ39" s="3">
        <f>VLOOKUP($B39,[13]HRST!$A$4:$L$126,8,0)</f>
        <v>73.743016759776538</v>
      </c>
      <c r="BA39" s="7">
        <f t="shared" si="29"/>
        <v>8</v>
      </c>
    </row>
    <row r="40" spans="1:53" x14ac:dyDescent="0.35">
      <c r="B40" t="s">
        <v>621</v>
      </c>
      <c r="C40" s="3">
        <f>VLOOKUP($B40,'[12]BIP je EW'!$A$4:$P$128,12,0)</f>
        <v>76.656151419558356</v>
      </c>
      <c r="D40" s="3">
        <f>VLOOKUP($B40,'[12]BIP je EW'!$A$4:$P$128,13,0)</f>
        <v>78.446115288220554</v>
      </c>
      <c r="E40" s="7">
        <f t="shared" si="19"/>
        <v>66</v>
      </c>
      <c r="F40" s="7">
        <f t="shared" si="20"/>
        <v>68</v>
      </c>
      <c r="H40" s="3">
        <f>VLOOKUP($B40,[13]Wirtschaftswachstum!$A$4:$Z$128,23,0)</f>
        <v>0.48127894040990782</v>
      </c>
      <c r="I40" s="7">
        <f t="shared" si="10"/>
        <v>62</v>
      </c>
      <c r="K40" s="3">
        <f>VLOOKUP($B40,[13]Wirtschaftswachstum!$A$4:$AY$128,50,0)</f>
        <v>0.35848933029085117</v>
      </c>
      <c r="L40" s="7">
        <f t="shared" si="11"/>
        <v>54</v>
      </c>
      <c r="N40" s="3">
        <f>VLOOKUP($B40,'[13]Verfügbare Eink'!$A$4:$P$135,12,0)</f>
        <v>86.705202312138724</v>
      </c>
      <c r="O40" s="3">
        <f>VLOOKUP($B40,'[13]Verfügbare Eink'!$A$4:$P$135,13,0)</f>
        <v>85.567010309278345</v>
      </c>
      <c r="P40" s="7">
        <f t="shared" si="21"/>
        <v>59</v>
      </c>
      <c r="Q40" s="7">
        <f t="shared" si="22"/>
        <v>62</v>
      </c>
      <c r="S40" s="3">
        <f>VLOOKUP($B40,'[13]BIP je Arbeitsstunde'!$A$4:$P$127,12,0)</f>
        <v>88.535863422387862</v>
      </c>
      <c r="T40" s="3">
        <f>VLOOKUP($B40,'[13]BIP je Arbeitsstunde'!$A$4:$P$127,13,0)</f>
        <v>89.686719103965089</v>
      </c>
      <c r="U40" s="7">
        <f t="shared" si="23"/>
        <v>57</v>
      </c>
      <c r="V40" s="7">
        <f t="shared" si="24"/>
        <v>57</v>
      </c>
      <c r="W40" s="7"/>
      <c r="X40" s="3">
        <f>VLOOKUP($B40,[13]ALQ!$A$4:$P$128,6,0)</f>
        <v>14.9</v>
      </c>
      <c r="Y40" s="3">
        <f>VLOOKUP($B40,[13]ALQ!$A$4:$P$128,10,0)</f>
        <v>12.3</v>
      </c>
      <c r="Z40" s="7">
        <f t="shared" si="14"/>
        <v>83</v>
      </c>
      <c r="AA40" s="7">
        <f t="shared" si="15"/>
        <v>85</v>
      </c>
      <c r="AC40" s="3">
        <f>VLOOKUP($B40,[13]Erwerbstätigkeit!$A$4:$P$128,14,0)</f>
        <v>0.82843354141752457</v>
      </c>
      <c r="AD40" s="7">
        <f t="shared" si="16"/>
        <v>54</v>
      </c>
      <c r="AF40" s="3">
        <f>VLOOKUP($B40,[13]Erwerbstätigkeit!$A$4:$T$128,17,0)</f>
        <v>12.191588785046727</v>
      </c>
      <c r="AG40" s="3">
        <f>VLOOKUP($B40,[13]Erwerbstätigkeit!$A$4:$T$128,18,0)</f>
        <v>12.100583495415393</v>
      </c>
      <c r="AH40" s="7">
        <f t="shared" si="17"/>
        <v>51</v>
      </c>
      <c r="AI40" s="7">
        <f t="shared" si="3"/>
        <v>48</v>
      </c>
      <c r="AK40" s="3">
        <f>VLOOKUP($B40,[12]FuE!$A$4:$I$128,9,0)</f>
        <v>0.99</v>
      </c>
      <c r="AL40" s="7">
        <f t="shared" si="18"/>
        <v>72</v>
      </c>
      <c r="AM40" s="7"/>
      <c r="AN40" s="3">
        <f>VLOOKUP($B40,[12]FuE!$A$4:$P$128,16,0)</f>
        <v>0.55000000000000004</v>
      </c>
      <c r="AO40" s="7">
        <f t="shared" si="25"/>
        <v>58</v>
      </c>
      <c r="AQ40" s="3">
        <f>VLOOKUP($B40,[13]Bevölkerung!$A$4:$S$128,15,0)</f>
        <v>104.9340109223301</v>
      </c>
      <c r="AR40" s="7">
        <f t="shared" si="26"/>
        <v>48</v>
      </c>
      <c r="AT40" s="3">
        <f>VLOOKUP($B40,[13]Tabelle9!$A$4:$N$128,12,0)</f>
        <v>39.183760683760681</v>
      </c>
      <c r="AU40" s="7">
        <f t="shared" si="27"/>
        <v>33</v>
      </c>
      <c r="AW40" s="3">
        <f>VLOOKUP($B40,[13]Tabelle1!$A$4:$L$126,8,0)</f>
        <v>3.0555555555555554</v>
      </c>
      <c r="AX40" s="7">
        <f t="shared" si="28"/>
        <v>73</v>
      </c>
      <c r="AZ40" s="3">
        <f>VLOOKUP($B40,[13]HRST!$A$4:$L$126,8,0)</f>
        <v>60.444444444444443</v>
      </c>
      <c r="BA40" s="7">
        <f t="shared" si="29"/>
        <v>51</v>
      </c>
    </row>
    <row r="41" spans="1:53" x14ac:dyDescent="0.35">
      <c r="B41" t="s">
        <v>622</v>
      </c>
      <c r="C41" s="3">
        <f>VLOOKUP($B41,'[12]BIP je EW'!$A$4:$P$128,12,0)</f>
        <v>95.899053627760253</v>
      </c>
      <c r="D41" s="3">
        <f>VLOOKUP($B41,'[12]BIP je EW'!$A$4:$P$128,13,0)</f>
        <v>94.486215538847119</v>
      </c>
      <c r="E41" s="7">
        <f t="shared" si="19"/>
        <v>41</v>
      </c>
      <c r="F41" s="7">
        <f t="shared" si="20"/>
        <v>43</v>
      </c>
      <c r="H41" s="3">
        <f>VLOOKUP($B41,[13]Wirtschaftswachstum!$A$4:$Z$128,23,0)</f>
        <v>0.86858171491716973</v>
      </c>
      <c r="I41" s="7">
        <f t="shared" si="10"/>
        <v>50</v>
      </c>
      <c r="K41" s="3">
        <f>VLOOKUP($B41,[13]Wirtschaftswachstum!$A$4:$AY$128,50,0)</f>
        <v>-0.22733821626633244</v>
      </c>
      <c r="L41" s="7">
        <f t="shared" si="11"/>
        <v>77</v>
      </c>
      <c r="N41" s="3">
        <f>VLOOKUP($B41,'[13]Verfügbare Eink'!$A$4:$P$135,12,0)</f>
        <v>98.843930635838149</v>
      </c>
      <c r="O41" s="3">
        <f>VLOOKUP($B41,'[13]Verfügbare Eink'!$A$4:$P$135,13,0)</f>
        <v>93.298969072164951</v>
      </c>
      <c r="P41" s="7">
        <f t="shared" si="21"/>
        <v>50</v>
      </c>
      <c r="Q41" s="7">
        <f t="shared" si="22"/>
        <v>55</v>
      </c>
      <c r="S41" s="3">
        <f>VLOOKUP($B41,'[13]BIP je Arbeitsstunde'!$A$4:$P$127,12,0)</f>
        <v>96.817693417859388</v>
      </c>
      <c r="T41" s="3">
        <f>VLOOKUP($B41,'[13]BIP je Arbeitsstunde'!$A$4:$P$127,13,0)</f>
        <v>95.411131425456404</v>
      </c>
      <c r="U41" s="7">
        <f t="shared" si="23"/>
        <v>51</v>
      </c>
      <c r="V41" s="7">
        <f t="shared" si="24"/>
        <v>52</v>
      </c>
      <c r="W41" s="7"/>
      <c r="X41" s="3">
        <f>VLOOKUP($B41,[13]ALQ!$A$4:$P$128,6,0)</f>
        <v>11.8</v>
      </c>
      <c r="Y41" s="3">
        <f>VLOOKUP($B41,[13]ALQ!$A$4:$P$128,10,0)</f>
        <v>10.3</v>
      </c>
      <c r="Z41" s="7">
        <f t="shared" si="14"/>
        <v>79</v>
      </c>
      <c r="AA41" s="7">
        <f t="shared" si="15"/>
        <v>82</v>
      </c>
      <c r="AC41" s="3">
        <f>VLOOKUP($B41,[13]Erwerbstätigkeit!$A$4:$P$128,14,0)</f>
        <v>1.0771961176721874</v>
      </c>
      <c r="AD41" s="7">
        <f t="shared" si="16"/>
        <v>43</v>
      </c>
      <c r="AF41" s="3">
        <f>VLOOKUP($B41,[13]Erwerbstätigkeit!$A$4:$T$128,17,0)</f>
        <v>12.330501682962012</v>
      </c>
      <c r="AG41" s="3">
        <f>VLOOKUP($B41,[13]Erwerbstätigkeit!$A$4:$T$128,18,0)</f>
        <v>11.871045495631213</v>
      </c>
      <c r="AH41" s="7">
        <f t="shared" si="17"/>
        <v>50</v>
      </c>
      <c r="AI41" s="7">
        <f t="shared" si="3"/>
        <v>50</v>
      </c>
      <c r="AK41" s="3">
        <f>VLOOKUP($B41,[12]FuE!$A$4:$I$128,9,0)</f>
        <v>1.57</v>
      </c>
      <c r="AL41" s="7">
        <f t="shared" si="18"/>
        <v>43</v>
      </c>
      <c r="AM41" s="7"/>
      <c r="AN41" s="3">
        <f>VLOOKUP($B41,[12]FuE!$A$4:$P$128,16,0)</f>
        <v>0.93</v>
      </c>
      <c r="AO41" s="7">
        <f t="shared" si="25"/>
        <v>42</v>
      </c>
      <c r="AQ41" s="3">
        <f>VLOOKUP($B41,[13]Bevölkerung!$A$4:$S$128,15,0)</f>
        <v>128.7793853326927</v>
      </c>
      <c r="AR41" s="7">
        <f t="shared" si="26"/>
        <v>10</v>
      </c>
      <c r="AT41" s="3">
        <f>VLOOKUP($B41,[13]Tabelle9!$A$4:$N$128,12,0)</f>
        <v>42.412204270904105</v>
      </c>
      <c r="AU41" s="7">
        <f t="shared" si="27"/>
        <v>24</v>
      </c>
      <c r="AW41" s="3">
        <f>VLOOKUP($B41,[13]Tabelle1!$A$4:$L$126,8,0)</f>
        <v>5.2057181675872055</v>
      </c>
      <c r="AX41" s="7">
        <f t="shared" si="28"/>
        <v>40</v>
      </c>
      <c r="AZ41" s="3">
        <f>VLOOKUP($B41,[13]HRST!$A$4:$L$126,8,0)</f>
        <v>64.601116460406999</v>
      </c>
      <c r="BA41" s="7">
        <f t="shared" si="29"/>
        <v>31</v>
      </c>
    </row>
    <row r="42" spans="1:53" x14ac:dyDescent="0.35">
      <c r="B42" t="s">
        <v>623</v>
      </c>
      <c r="C42" s="3">
        <f>VLOOKUP($B42,'[12]BIP je EW'!$A$4:$P$128,12,0)</f>
        <v>68.138801261829656</v>
      </c>
      <c r="D42" s="3">
        <f>VLOOKUP($B42,'[12]BIP je EW'!$A$4:$P$128,13,0)</f>
        <v>69.423558897243112</v>
      </c>
      <c r="E42" s="7">
        <f t="shared" si="19"/>
        <v>74</v>
      </c>
      <c r="F42" s="7">
        <f t="shared" si="20"/>
        <v>78</v>
      </c>
      <c r="H42" s="3">
        <f>VLOOKUP($B42,[13]Wirtschaftswachstum!$A$4:$Z$128,23,0)</f>
        <v>0.56595355104418843</v>
      </c>
      <c r="I42" s="7">
        <f t="shared" si="10"/>
        <v>57</v>
      </c>
      <c r="K42" s="3">
        <f>VLOOKUP($B42,[13]Wirtschaftswachstum!$A$4:$AY$128,50,0)</f>
        <v>-1.851528226957555E-2</v>
      </c>
      <c r="L42" s="7">
        <f t="shared" si="11"/>
        <v>65</v>
      </c>
      <c r="N42" s="3">
        <f>VLOOKUP($B42,'[13]Verfügbare Eink'!$A$4:$P$135,12,0)</f>
        <v>76.878612716763001</v>
      </c>
      <c r="O42" s="3">
        <f>VLOOKUP($B42,'[13]Verfügbare Eink'!$A$4:$P$135,13,0)</f>
        <v>76.288659793814432</v>
      </c>
      <c r="P42" s="7">
        <f t="shared" si="21"/>
        <v>74</v>
      </c>
      <c r="Q42" s="7">
        <f t="shared" si="22"/>
        <v>76</v>
      </c>
      <c r="S42" s="3">
        <f>VLOOKUP($B42,'[13]BIP je Arbeitsstunde'!$A$4:$P$127,12,0)</f>
        <v>82.156083210992051</v>
      </c>
      <c r="T42" s="3">
        <f>VLOOKUP($B42,'[13]BIP je Arbeitsstunde'!$A$4:$P$127,13,0)</f>
        <v>82.14325431941279</v>
      </c>
      <c r="U42" s="7">
        <f t="shared" si="23"/>
        <v>60</v>
      </c>
      <c r="V42" s="7">
        <f t="shared" si="24"/>
        <v>61</v>
      </c>
      <c r="W42" s="7"/>
      <c r="X42" s="3">
        <f>VLOOKUP($B42,[13]ALQ!$A$4:$P$128,6,0)</f>
        <v>19.899999999999999</v>
      </c>
      <c r="Y42" s="3">
        <f>VLOOKUP($B42,[13]ALQ!$A$4:$P$128,10,0)</f>
        <v>17.100000000000001</v>
      </c>
      <c r="Z42" s="7">
        <f t="shared" si="14"/>
        <v>89</v>
      </c>
      <c r="AA42" s="7">
        <f t="shared" si="15"/>
        <v>91</v>
      </c>
      <c r="AC42" s="3">
        <f>VLOOKUP($B42,[13]Erwerbstätigkeit!$A$4:$P$128,14,0)</f>
        <v>1.0460871106712517</v>
      </c>
      <c r="AD42" s="7">
        <f t="shared" si="16"/>
        <v>47</v>
      </c>
      <c r="AF42" s="3">
        <f>VLOOKUP($B42,[13]Erwerbstätigkeit!$A$4:$T$128,17,0)</f>
        <v>7.5150116684584534</v>
      </c>
      <c r="AG42" s="3">
        <f>VLOOKUP($B42,[13]Erwerbstätigkeit!$A$4:$T$128,18,0)</f>
        <v>7.3800453047775942</v>
      </c>
      <c r="AH42" s="7">
        <f t="shared" si="17"/>
        <v>75</v>
      </c>
      <c r="AI42" s="7">
        <f t="shared" si="3"/>
        <v>76</v>
      </c>
      <c r="AK42" s="3">
        <f>VLOOKUP($B42,[12]FuE!$A$4:$I$128,9,0)</f>
        <v>1.1200000000000001</v>
      </c>
      <c r="AL42" s="7">
        <f t="shared" si="18"/>
        <v>65</v>
      </c>
      <c r="AM42" s="7"/>
      <c r="AN42" s="3">
        <f>VLOOKUP($B42,[12]FuE!$A$4:$P$128,16,0)</f>
        <v>0.41</v>
      </c>
      <c r="AO42" s="7">
        <f t="shared" si="25"/>
        <v>68</v>
      </c>
      <c r="AQ42" s="3">
        <f>VLOOKUP($B42,[13]Bevölkerung!$A$4:$S$128,15,0)</f>
        <v>120.04155976828687</v>
      </c>
      <c r="AR42" s="7">
        <f t="shared" si="26"/>
        <v>13</v>
      </c>
      <c r="AT42" s="3">
        <f>VLOOKUP($B42,[13]Tabelle9!$A$4:$N$128,12,0)</f>
        <v>38.423598370225641</v>
      </c>
      <c r="AU42" s="7">
        <f t="shared" si="27"/>
        <v>40</v>
      </c>
      <c r="AW42" s="3">
        <f>VLOOKUP($B42,[13]Tabelle1!$A$4:$L$126,8,0)</f>
        <v>3.1237341847554152</v>
      </c>
      <c r="AX42" s="7">
        <f t="shared" si="28"/>
        <v>71</v>
      </c>
      <c r="AZ42" s="3">
        <f>VLOOKUP($B42,[13]HRST!$A$4:$L$126,8,0)</f>
        <v>61.340513235959882</v>
      </c>
      <c r="BA42" s="7">
        <f t="shared" si="29"/>
        <v>47</v>
      </c>
    </row>
    <row r="43" spans="1:53" x14ac:dyDescent="0.35">
      <c r="B43" t="s">
        <v>624</v>
      </c>
      <c r="C43" s="3">
        <f>VLOOKUP($B43,'[12]BIP je EW'!$A$4:$P$128,12,0)</f>
        <v>71.924290220820183</v>
      </c>
      <c r="D43" s="3">
        <f>VLOOKUP($B43,'[12]BIP je EW'!$A$4:$P$128,13,0)</f>
        <v>72.431077694235597</v>
      </c>
      <c r="E43" s="7">
        <f t="shared" si="19"/>
        <v>69</v>
      </c>
      <c r="F43" s="7">
        <f t="shared" si="20"/>
        <v>75</v>
      </c>
      <c r="H43" s="3">
        <f>VLOOKUP($B43,[13]Wirtschaftswachstum!$A$4:$Z$128,23,0)</f>
        <v>0.97919999524174273</v>
      </c>
      <c r="I43" s="7">
        <f t="shared" si="10"/>
        <v>46</v>
      </c>
      <c r="K43" s="3">
        <f>VLOOKUP($B43,[13]Wirtschaftswachstum!$A$4:$AY$128,50,0)</f>
        <v>0.25588802371659369</v>
      </c>
      <c r="L43" s="7">
        <f t="shared" si="11"/>
        <v>58</v>
      </c>
      <c r="N43" s="3">
        <f>VLOOKUP($B43,'[13]Verfügbare Eink'!$A$4:$P$135,12,0)</f>
        <v>80.924855491329481</v>
      </c>
      <c r="O43" s="3">
        <f>VLOOKUP($B43,'[13]Verfügbare Eink'!$A$4:$P$135,13,0)</f>
        <v>77.319587628865989</v>
      </c>
      <c r="P43" s="7">
        <f t="shared" si="21"/>
        <v>67</v>
      </c>
      <c r="Q43" s="7">
        <f t="shared" si="22"/>
        <v>75</v>
      </c>
      <c r="S43" s="3">
        <f>VLOOKUP($B43,'[13]BIP je Arbeitsstunde'!$A$4:$P$127,12,0)</f>
        <v>81.020395575484756</v>
      </c>
      <c r="T43" s="3">
        <f>VLOOKUP($B43,'[13]BIP je Arbeitsstunde'!$A$4:$P$127,13,0)</f>
        <v>78.253318128900645</v>
      </c>
      <c r="U43" s="7">
        <f t="shared" si="23"/>
        <v>63</v>
      </c>
      <c r="V43" s="7">
        <f t="shared" si="24"/>
        <v>64</v>
      </c>
      <c r="W43" s="7"/>
      <c r="X43" s="3">
        <f>VLOOKUP($B43,[13]ALQ!$A$4:$P$128,6,0)</f>
        <v>20.2</v>
      </c>
      <c r="Y43" s="3">
        <f>VLOOKUP($B43,[13]ALQ!$A$4:$P$128,10,0)</f>
        <v>15.9</v>
      </c>
      <c r="Z43" s="7">
        <f t="shared" si="14"/>
        <v>90</v>
      </c>
      <c r="AA43" s="7">
        <f t="shared" si="15"/>
        <v>89</v>
      </c>
      <c r="AC43" s="3">
        <f>VLOOKUP($B43,[13]Erwerbstätigkeit!$A$4:$P$128,14,0)</f>
        <v>1.3353332183996685</v>
      </c>
      <c r="AD43" s="7">
        <f t="shared" si="16"/>
        <v>26</v>
      </c>
      <c r="AF43" s="3">
        <f>VLOOKUP($B43,[13]Erwerbstätigkeit!$A$4:$T$128,17,0)</f>
        <v>3.2579710144927541</v>
      </c>
      <c r="AG43" s="3">
        <f>VLOOKUP($B43,[13]Erwerbstätigkeit!$A$4:$T$128,18,0)</f>
        <v>3.2132201055772325</v>
      </c>
      <c r="AH43" s="7">
        <f t="shared" si="17"/>
        <v>91</v>
      </c>
      <c r="AI43" s="7">
        <f t="shared" si="3"/>
        <v>91</v>
      </c>
      <c r="AK43" s="3">
        <f>VLOOKUP($B43,[12]FuE!$A$4:$I$128,9,0)</f>
        <v>0.56999999999999995</v>
      </c>
      <c r="AL43" s="7">
        <f t="shared" si="18"/>
        <v>84</v>
      </c>
      <c r="AM43" s="7"/>
      <c r="AN43" s="3">
        <f>VLOOKUP($B43,[12]FuE!$A$4:$P$128,16,0)</f>
        <v>0.16</v>
      </c>
      <c r="AO43" s="7">
        <f t="shared" si="25"/>
        <v>81</v>
      </c>
      <c r="AQ43" s="3">
        <f>VLOOKUP($B43,[13]Bevölkerung!$A$4:$S$128,15,0)</f>
        <v>133.50725680700489</v>
      </c>
      <c r="AR43" s="7">
        <f t="shared" si="26"/>
        <v>6</v>
      </c>
      <c r="AT43" s="3">
        <f>VLOOKUP($B43,[13]Tabelle9!$A$4:$N$128,12,0)</f>
        <v>38.77388535031848</v>
      </c>
      <c r="AU43" s="7">
        <f t="shared" si="27"/>
        <v>34</v>
      </c>
      <c r="AW43" s="3">
        <f>VLOOKUP($B43,[13]Tabelle1!$A$4:$L$126,8,0)</f>
        <v>2.0800159235668789</v>
      </c>
      <c r="AX43" s="7">
        <f t="shared" si="28"/>
        <v>84</v>
      </c>
      <c r="AZ43" s="3">
        <f>VLOOKUP($B43,[13]HRST!$A$4:$L$126,8,0)</f>
        <v>58.658439490445858</v>
      </c>
      <c r="BA43" s="7">
        <f t="shared" si="29"/>
        <v>60</v>
      </c>
    </row>
    <row r="44" spans="1:53" x14ac:dyDescent="0.35">
      <c r="A44" t="s">
        <v>625</v>
      </c>
      <c r="B44" t="s">
        <v>626</v>
      </c>
      <c r="C44" s="3">
        <f>VLOOKUP($B44,'[12]BIP je EW'!$A$4:$P$128,12,0)</f>
        <v>173.81703470031547</v>
      </c>
      <c r="D44" s="3">
        <f>VLOOKUP($B44,'[12]BIP je EW'!$A$4:$P$128,13,0)</f>
        <v>160.40100250626566</v>
      </c>
      <c r="E44" s="7">
        <f t="shared" si="19"/>
        <v>5</v>
      </c>
      <c r="F44" s="7">
        <f t="shared" si="20"/>
        <v>5</v>
      </c>
      <c r="H44" s="3">
        <f>VLOOKUP($B44,[13]Wirtschaftswachstum!$A$4:$Z$128,23,0)</f>
        <v>0.45517789688219068</v>
      </c>
      <c r="I44" s="7">
        <f t="shared" si="10"/>
        <v>63</v>
      </c>
      <c r="K44" s="3">
        <f>VLOOKUP($B44,[13]Wirtschaftswachstum!$A$4:$AY$128,50,0)</f>
        <v>0.16419595278247812</v>
      </c>
      <c r="L44" s="7">
        <f t="shared" si="11"/>
        <v>60</v>
      </c>
      <c r="N44" s="3">
        <f>VLOOKUP($B44,'[13]Verfügbare Eink'!$A$4:$P$135,12,0)</f>
        <v>121.96531791907515</v>
      </c>
      <c r="O44" s="3">
        <f>VLOOKUP($B44,'[13]Verfügbare Eink'!$A$4:$P$135,13,0)</f>
        <v>120.10309278350515</v>
      </c>
      <c r="P44" s="7">
        <f t="shared" si="21"/>
        <v>11</v>
      </c>
      <c r="Q44" s="7">
        <f t="shared" si="22"/>
        <v>12</v>
      </c>
      <c r="S44" s="3">
        <f>VLOOKUP($B44,'[13]BIP je Arbeitsstunde'!$A$4:$P$127,12,0)</f>
        <v>169.88744029858515</v>
      </c>
      <c r="T44" s="3">
        <f>VLOOKUP($B44,'[13]BIP je Arbeitsstunde'!$A$4:$P$127,13,0)</f>
        <v>149.50607108403833</v>
      </c>
      <c r="U44" s="7">
        <f t="shared" si="23"/>
        <v>3</v>
      </c>
      <c r="V44" s="7">
        <f t="shared" si="24"/>
        <v>5</v>
      </c>
      <c r="W44" s="7"/>
      <c r="X44" s="3">
        <f>VLOOKUP($B44,[13]ALQ!$A$4:$P$128,6,0)</f>
        <v>7.8</v>
      </c>
      <c r="Y44" s="3">
        <f>VLOOKUP($B44,[13]ALQ!$A$4:$P$128,10,0)</f>
        <v>7.4</v>
      </c>
      <c r="Z44" s="7">
        <f t="shared" si="14"/>
        <v>69</v>
      </c>
      <c r="AA44" s="7">
        <f t="shared" si="15"/>
        <v>74</v>
      </c>
      <c r="AC44" s="3">
        <f>VLOOKUP($B44,[13]Erwerbstätigkeit!$A$4:$P$128,14,0)</f>
        <v>1.3600900677567012</v>
      </c>
      <c r="AD44" s="7">
        <f t="shared" si="16"/>
        <v>25</v>
      </c>
      <c r="AF44" s="3">
        <f>VLOOKUP($B44,[13]Erwerbstätigkeit!$A$4:$T$128,17,0)</f>
        <v>5.0136198547215498</v>
      </c>
      <c r="AG44" s="3">
        <f>VLOOKUP($B44,[13]Erwerbstätigkeit!$A$4:$T$128,18,0)</f>
        <v>4.859327616477314</v>
      </c>
      <c r="AH44" s="7">
        <f t="shared" si="17"/>
        <v>86</v>
      </c>
      <c r="AI44" s="7">
        <f t="shared" si="3"/>
        <v>86</v>
      </c>
      <c r="AK44" s="3">
        <f>VLOOKUP($B44,[12]FuE!$A$4:$I$128,9,0)</f>
        <v>2.8</v>
      </c>
      <c r="AL44" s="7">
        <f t="shared" si="18"/>
        <v>19</v>
      </c>
      <c r="AM44" s="7"/>
      <c r="AN44" s="3">
        <f>VLOOKUP($B44,[12]FuE!$A$4:$P$128,16,0)</f>
        <v>1.95</v>
      </c>
      <c r="AO44" s="7">
        <f t="shared" si="25"/>
        <v>13</v>
      </c>
      <c r="AQ44" s="3">
        <f>VLOOKUP($B44,[13]Bevölkerung!$A$4:$S$128,15,0)</f>
        <v>112.18052994975235</v>
      </c>
      <c r="AR44" s="7">
        <f t="shared" si="26"/>
        <v>28</v>
      </c>
      <c r="AT44" s="3">
        <f>VLOOKUP($B44,[13]Tabelle9!$A$4:$N$128,12,0)</f>
        <v>57.722615547863001</v>
      </c>
      <c r="AU44" s="7">
        <f t="shared" si="27"/>
        <v>2</v>
      </c>
      <c r="AW44" s="3">
        <f>VLOOKUP($B44,[13]Tabelle1!$A$4:$L$126,8,0)</f>
        <v>8.6663071650981962</v>
      </c>
      <c r="AX44" s="7">
        <f t="shared" si="28"/>
        <v>6</v>
      </c>
      <c r="AZ44" s="3">
        <f>VLOOKUP($B44,[13]HRST!$A$4:$L$126,8,0)</f>
        <v>84.702628420338527</v>
      </c>
      <c r="BA44" s="7">
        <f t="shared" si="29"/>
        <v>3</v>
      </c>
    </row>
    <row r="45" spans="1:53" x14ac:dyDescent="0.35">
      <c r="B45" t="s">
        <v>627</v>
      </c>
      <c r="C45" s="3">
        <f>VLOOKUP($B45,'[12]BIP je EW'!$A$4:$P$128,12,0)</f>
        <v>86.435331230283907</v>
      </c>
      <c r="D45" s="3">
        <f>VLOOKUP($B45,'[12]BIP je EW'!$A$4:$P$128,13,0)</f>
        <v>81.70426065162907</v>
      </c>
      <c r="E45" s="7">
        <f t="shared" si="19"/>
        <v>55</v>
      </c>
      <c r="F45" s="7">
        <f t="shared" si="20"/>
        <v>62</v>
      </c>
      <c r="H45" s="3">
        <f>VLOOKUP($B45,[13]Wirtschaftswachstum!$A$4:$Z$128,23,0)</f>
        <v>0.97875368270368313</v>
      </c>
      <c r="I45" s="7">
        <f t="shared" si="10"/>
        <v>47</v>
      </c>
      <c r="K45" s="3">
        <f>VLOOKUP($B45,[13]Wirtschaftswachstum!$A$4:$AY$128,50,0)</f>
        <v>0.94740112014750366</v>
      </c>
      <c r="L45" s="7">
        <f t="shared" si="11"/>
        <v>41</v>
      </c>
      <c r="N45" s="3">
        <f>VLOOKUP($B45,'[13]Verfügbare Eink'!$A$4:$P$135,12,0)</f>
        <v>106.35838150289017</v>
      </c>
      <c r="O45" s="3">
        <f>VLOOKUP($B45,'[13]Verfügbare Eink'!$A$4:$P$135,13,0)</f>
        <v>104.1237113402062</v>
      </c>
      <c r="P45" s="7">
        <f t="shared" si="21"/>
        <v>32</v>
      </c>
      <c r="Q45" s="7">
        <f t="shared" si="22"/>
        <v>34</v>
      </c>
      <c r="S45" s="3">
        <f>VLOOKUP($B45,'[13]BIP je Arbeitsstunde'!$A$4:$P$127,12,0)</f>
        <v>110.66663117942575</v>
      </c>
      <c r="T45" s="3">
        <f>VLOOKUP($B45,'[13]BIP je Arbeitsstunde'!$A$4:$P$127,13,0)</f>
        <v>99.990813923876459</v>
      </c>
      <c r="U45" s="7">
        <f t="shared" si="23"/>
        <v>29</v>
      </c>
      <c r="V45" s="7">
        <f t="shared" si="24"/>
        <v>47</v>
      </c>
      <c r="W45" s="7"/>
      <c r="X45" s="3">
        <f>VLOOKUP($B45,[13]ALQ!$A$4:$P$128,6,0)</f>
        <v>7.9</v>
      </c>
      <c r="Y45" s="3">
        <f>VLOOKUP($B45,[13]ALQ!$A$4:$P$128,10,0)</f>
        <v>5.2</v>
      </c>
      <c r="Z45" s="7">
        <f t="shared" si="14"/>
        <v>70</v>
      </c>
      <c r="AA45" s="7">
        <f t="shared" si="15"/>
        <v>45</v>
      </c>
      <c r="AC45" s="3">
        <f>VLOOKUP($B45,[13]Erwerbstätigkeit!$A$4:$P$128,14,0)</f>
        <v>1.4256300990788588</v>
      </c>
      <c r="AD45" s="7">
        <f t="shared" si="16"/>
        <v>20</v>
      </c>
      <c r="AF45" s="3">
        <f>VLOOKUP($B45,[13]Erwerbstätigkeit!$A$4:$T$128,17,0)</f>
        <v>12.526096033402922</v>
      </c>
      <c r="AG45" s="3">
        <f>VLOOKUP($B45,[13]Erwerbstätigkeit!$A$4:$T$128,18,0)</f>
        <v>11.680425087769237</v>
      </c>
      <c r="AH45" s="7">
        <f t="shared" si="17"/>
        <v>47</v>
      </c>
      <c r="AI45" s="7">
        <f t="shared" si="3"/>
        <v>53</v>
      </c>
      <c r="AK45" s="3">
        <f>VLOOKUP($B45,[12]FuE!$A$4:$I$128,9,0)</f>
        <v>1.37</v>
      </c>
      <c r="AL45" s="7">
        <f t="shared" si="18"/>
        <v>57</v>
      </c>
      <c r="AM45" s="7"/>
      <c r="AN45" s="3">
        <f>VLOOKUP($B45,[12]FuE!$A$4:$P$128,16,0)</f>
        <v>1.02</v>
      </c>
      <c r="AO45" s="7">
        <f t="shared" si="25"/>
        <v>39</v>
      </c>
      <c r="AQ45" s="3">
        <f>VLOOKUP($B45,[13]Bevölkerung!$A$4:$S$128,15,0)</f>
        <v>104.92510582872028</v>
      </c>
      <c r="AR45" s="7">
        <f t="shared" si="26"/>
        <v>49</v>
      </c>
      <c r="AT45" s="3">
        <f>VLOOKUP($B45,[13]Tabelle9!$A$4:$N$128,12,0)</f>
        <v>36.07062019013128</v>
      </c>
      <c r="AU45" s="7">
        <f t="shared" si="27"/>
        <v>46</v>
      </c>
      <c r="AW45" s="3">
        <f>VLOOKUP($B45,[13]Tabelle1!$A$4:$L$126,8,0)</f>
        <v>3.6668175645088277</v>
      </c>
      <c r="AX45" s="7">
        <f t="shared" si="28"/>
        <v>62</v>
      </c>
      <c r="AZ45" s="3">
        <f>VLOOKUP($B45,[13]HRST!$A$4:$L$126,8,0)</f>
        <v>64.843820733363515</v>
      </c>
      <c r="BA45" s="7">
        <f t="shared" si="29"/>
        <v>30</v>
      </c>
    </row>
    <row r="46" spans="1:53" x14ac:dyDescent="0.35">
      <c r="B46" t="s">
        <v>628</v>
      </c>
      <c r="C46" s="3">
        <f>VLOOKUP($B46,'[12]BIP je EW'!$A$4:$P$128,12,0)</f>
        <v>84.858044164037864</v>
      </c>
      <c r="D46" s="3">
        <f>VLOOKUP($B46,'[12]BIP je EW'!$A$4:$P$128,13,0)</f>
        <v>78.94736842105263</v>
      </c>
      <c r="E46" s="7">
        <f t="shared" si="19"/>
        <v>60</v>
      </c>
      <c r="F46" s="7">
        <f t="shared" si="20"/>
        <v>66</v>
      </c>
      <c r="H46" s="3">
        <f>VLOOKUP($B46,[13]Wirtschaftswachstum!$A$4:$Z$128,23,0)</f>
        <v>-0.26754465655830018</v>
      </c>
      <c r="I46" s="7">
        <f t="shared" si="10"/>
        <v>86</v>
      </c>
      <c r="K46" s="3">
        <f>VLOOKUP($B46,[13]Wirtschaftswachstum!$A$4:$AY$128,50,0)</f>
        <v>-0.2257114971184393</v>
      </c>
      <c r="L46" s="7">
        <f t="shared" si="11"/>
        <v>76</v>
      </c>
      <c r="N46" s="3">
        <f>VLOOKUP($B46,'[13]Verfügbare Eink'!$A$4:$P$135,12,0)</f>
        <v>105.78034682080926</v>
      </c>
      <c r="O46" s="3">
        <f>VLOOKUP($B46,'[13]Verfügbare Eink'!$A$4:$P$135,13,0)</f>
        <v>104.1237113402062</v>
      </c>
      <c r="P46" s="7">
        <f t="shared" si="21"/>
        <v>33</v>
      </c>
      <c r="Q46" s="7">
        <f t="shared" si="22"/>
        <v>34</v>
      </c>
      <c r="S46" s="3">
        <f>VLOOKUP($B46,'[13]BIP je Arbeitsstunde'!$A$4:$P$127,12,0)</f>
        <v>107.85850123607884</v>
      </c>
      <c r="T46" s="3">
        <f>VLOOKUP($B46,'[13]BIP je Arbeitsstunde'!$A$4:$P$127,13,0)</f>
        <v>104.74665311618665</v>
      </c>
      <c r="U46" s="7">
        <f t="shared" si="23"/>
        <v>35</v>
      </c>
      <c r="V46" s="7">
        <f t="shared" si="24"/>
        <v>39</v>
      </c>
      <c r="W46" s="7"/>
      <c r="X46" s="3">
        <f>VLOOKUP($B46,[13]ALQ!$A$4:$P$128,6,0)</f>
        <v>7.6</v>
      </c>
      <c r="Y46" s="3">
        <f>VLOOKUP($B46,[13]ALQ!$A$4:$P$128,10,0)</f>
        <v>6.1</v>
      </c>
      <c r="Z46" s="7">
        <f t="shared" si="14"/>
        <v>67</v>
      </c>
      <c r="AA46" s="7">
        <f t="shared" si="15"/>
        <v>58</v>
      </c>
      <c r="AC46" s="3">
        <f>VLOOKUP($B46,[13]Erwerbstätigkeit!$A$4:$P$128,14,0)</f>
        <v>0.54131957801153874</v>
      </c>
      <c r="AD46" s="7">
        <f t="shared" si="16"/>
        <v>65</v>
      </c>
      <c r="AF46" s="3">
        <f>VLOOKUP($B46,[13]Erwerbstätigkeit!$A$4:$T$128,17,0)</f>
        <v>14.073869393018329</v>
      </c>
      <c r="AG46" s="3">
        <f>VLOOKUP($B46,[13]Erwerbstätigkeit!$A$4:$T$128,18,0)</f>
        <v>13.54204586821988</v>
      </c>
      <c r="AH46" s="7">
        <f t="shared" si="17"/>
        <v>36</v>
      </c>
      <c r="AI46" s="7">
        <f t="shared" si="3"/>
        <v>36</v>
      </c>
      <c r="AK46" s="3">
        <f>VLOOKUP($B46,[12]FuE!$A$4:$I$128,9,0)</f>
        <v>1.61</v>
      </c>
      <c r="AL46" s="7">
        <f t="shared" si="18"/>
        <v>41</v>
      </c>
      <c r="AM46" s="7"/>
      <c r="AN46" s="3">
        <f>VLOOKUP($B46,[12]FuE!$A$4:$P$128,16,0)</f>
        <v>1.27</v>
      </c>
      <c r="AO46" s="7">
        <f t="shared" si="25"/>
        <v>27</v>
      </c>
      <c r="AQ46" s="3">
        <f>VLOOKUP($B46,[13]Bevölkerung!$A$4:$S$128,15,0)</f>
        <v>102.19764173328952</v>
      </c>
      <c r="AR46" s="7">
        <f t="shared" si="26"/>
        <v>59</v>
      </c>
      <c r="AT46" s="3">
        <f>VLOOKUP($B46,[13]Tabelle9!$A$4:$N$128,12,0)</f>
        <v>39.892417143848697</v>
      </c>
      <c r="AU46" s="7">
        <f t="shared" si="27"/>
        <v>31</v>
      </c>
      <c r="AW46" s="3">
        <f>VLOOKUP($B46,[13]Tabelle1!$A$4:$L$126,8,0)</f>
        <v>3.5051188617039735</v>
      </c>
      <c r="AX46" s="7">
        <f t="shared" si="28"/>
        <v>64</v>
      </c>
      <c r="AZ46" s="3">
        <f>VLOOKUP($B46,[13]HRST!$A$4:$L$126,8,0)</f>
        <v>61.747353808780161</v>
      </c>
      <c r="BA46" s="7">
        <f t="shared" si="29"/>
        <v>44</v>
      </c>
    </row>
    <row r="47" spans="1:53" x14ac:dyDescent="0.35">
      <c r="B47" t="s">
        <v>629</v>
      </c>
      <c r="C47" s="3">
        <f>VLOOKUP($B47,'[12]BIP je EW'!$A$4:$P$128,12,0)</f>
        <v>85.804416403785496</v>
      </c>
      <c r="D47" s="3">
        <f>VLOOKUP($B47,'[12]BIP je EW'!$A$4:$P$128,13,0)</f>
        <v>81.453634085213039</v>
      </c>
      <c r="E47" s="7">
        <f t="shared" si="19"/>
        <v>58</v>
      </c>
      <c r="F47" s="7">
        <f t="shared" si="20"/>
        <v>64</v>
      </c>
      <c r="H47" s="3">
        <f>VLOOKUP($B47,[13]Wirtschaftswachstum!$A$4:$Z$128,23,0)</f>
        <v>1.8481319608364117</v>
      </c>
      <c r="I47" s="7">
        <f t="shared" si="10"/>
        <v>27</v>
      </c>
      <c r="K47" s="3">
        <f>VLOOKUP($B47,[13]Wirtschaftswachstum!$A$4:$AY$128,50,0)</f>
        <v>1.7930871614117336</v>
      </c>
      <c r="L47" s="7">
        <f t="shared" si="11"/>
        <v>21</v>
      </c>
      <c r="N47" s="3">
        <f>VLOOKUP($B47,'[13]Verfügbare Eink'!$A$4:$P$135,12,0)</f>
        <v>101.73410404624276</v>
      </c>
      <c r="O47" s="3">
        <f>VLOOKUP($B47,'[13]Verfügbare Eink'!$A$4:$P$135,13,0)</f>
        <v>101.03092783505154</v>
      </c>
      <c r="P47" s="7">
        <f t="shared" si="21"/>
        <v>41</v>
      </c>
      <c r="Q47" s="7">
        <f t="shared" si="22"/>
        <v>45</v>
      </c>
      <c r="S47" s="3">
        <f>VLOOKUP($B47,'[13]BIP je Arbeitsstunde'!$A$4:$P$127,12,0)</f>
        <v>108.79426677815238</v>
      </c>
      <c r="T47" s="3">
        <f>VLOOKUP($B47,'[13]BIP je Arbeitsstunde'!$A$4:$P$127,13,0)</f>
        <v>108.17378666461256</v>
      </c>
      <c r="U47" s="7">
        <f t="shared" si="23"/>
        <v>32</v>
      </c>
      <c r="V47" s="7">
        <f t="shared" si="24"/>
        <v>30</v>
      </c>
      <c r="W47" s="7"/>
      <c r="X47" s="3">
        <f>VLOOKUP($B47,[13]ALQ!$A$4:$P$128,6,0)</f>
        <v>8.6</v>
      </c>
      <c r="Y47" s="3">
        <f>VLOOKUP($B47,[13]ALQ!$A$4:$P$128,10,0)</f>
        <v>5.9</v>
      </c>
      <c r="Z47" s="7">
        <f t="shared" si="14"/>
        <v>75</v>
      </c>
      <c r="AA47" s="7">
        <f t="shared" si="15"/>
        <v>55</v>
      </c>
      <c r="AC47" s="3">
        <f>VLOOKUP($B47,[13]Erwerbstätigkeit!$A$4:$P$128,14,0)</f>
        <v>0.74713217374609542</v>
      </c>
      <c r="AD47" s="7">
        <f t="shared" si="16"/>
        <v>57</v>
      </c>
      <c r="AF47" s="3">
        <f>VLOOKUP($B47,[13]Erwerbstätigkeit!$A$4:$T$128,17,0)</f>
        <v>13.236419280795717</v>
      </c>
      <c r="AG47" s="3">
        <f>VLOOKUP($B47,[13]Erwerbstätigkeit!$A$4:$T$128,18,0)</f>
        <v>12.91023527648734</v>
      </c>
      <c r="AH47" s="7">
        <f t="shared" si="17"/>
        <v>40</v>
      </c>
      <c r="AI47" s="7">
        <f t="shared" si="3"/>
        <v>40</v>
      </c>
      <c r="AK47" s="3">
        <f>VLOOKUP($B47,[12]FuE!$A$4:$I$128,9,0)</f>
        <v>1.25</v>
      </c>
      <c r="AL47" s="7">
        <f t="shared" si="18"/>
        <v>61</v>
      </c>
      <c r="AM47" s="7"/>
      <c r="AN47" s="3">
        <f>VLOOKUP($B47,[12]FuE!$A$4:$P$128,16,0)</f>
        <v>0.87</v>
      </c>
      <c r="AO47" s="7">
        <f t="shared" si="25"/>
        <v>44</v>
      </c>
      <c r="AQ47" s="3">
        <f>VLOOKUP($B47,[13]Bevölkerung!$A$4:$S$128,15,0)</f>
        <v>103.58630119957735</v>
      </c>
      <c r="AR47" s="7">
        <f t="shared" si="26"/>
        <v>53</v>
      </c>
      <c r="AT47" s="3">
        <f>VLOOKUP($B47,[13]Tabelle9!$A$4:$N$128,12,0)</f>
        <v>38.74194265392309</v>
      </c>
      <c r="AU47" s="7">
        <f t="shared" si="27"/>
        <v>35</v>
      </c>
      <c r="AW47" s="3">
        <f>VLOOKUP($B47,[13]Tabelle1!$A$4:$L$126,8,0)</f>
        <v>2.5709416907460918</v>
      </c>
      <c r="AX47" s="7">
        <f t="shared" si="28"/>
        <v>78</v>
      </c>
      <c r="AZ47" s="3">
        <f>VLOOKUP($B47,[13]HRST!$A$4:$L$126,8,0)</f>
        <v>62.028598947914347</v>
      </c>
      <c r="BA47" s="7">
        <f t="shared" si="29"/>
        <v>43</v>
      </c>
    </row>
    <row r="48" spans="1:53" x14ac:dyDescent="0.35">
      <c r="B48" t="s">
        <v>630</v>
      </c>
      <c r="C48" s="3">
        <f>VLOOKUP($B48,'[12]BIP je EW'!$A$4:$P$128,12,0)</f>
        <v>80.441640378548897</v>
      </c>
      <c r="D48" s="3">
        <f>VLOOKUP($B48,'[12]BIP je EW'!$A$4:$P$128,13,0)</f>
        <v>75.939849624060145</v>
      </c>
      <c r="E48" s="7">
        <f t="shared" si="19"/>
        <v>64</v>
      </c>
      <c r="F48" s="7">
        <f t="shared" si="20"/>
        <v>70</v>
      </c>
      <c r="H48" s="3">
        <f>VLOOKUP($B48,[13]Wirtschaftswachstum!$A$4:$Z$128,23,0)</f>
        <v>-0.14468328216297266</v>
      </c>
      <c r="I48" s="7">
        <f t="shared" si="10"/>
        <v>84</v>
      </c>
      <c r="K48" s="3">
        <f>VLOOKUP($B48,[13]Wirtschaftswachstum!$A$4:$AY$128,50,0)</f>
        <v>-0.12720852825697193</v>
      </c>
      <c r="L48" s="7">
        <f t="shared" si="11"/>
        <v>70</v>
      </c>
      <c r="N48" s="3">
        <f>VLOOKUP($B48,'[13]Verfügbare Eink'!$A$4:$P$135,12,0)</f>
        <v>93.641618497109818</v>
      </c>
      <c r="O48" s="3">
        <f>VLOOKUP($B48,'[13]Verfügbare Eink'!$A$4:$P$135,13,0)</f>
        <v>93.298969072164951</v>
      </c>
      <c r="P48" s="7">
        <f t="shared" si="21"/>
        <v>55</v>
      </c>
      <c r="Q48" s="7">
        <f t="shared" si="22"/>
        <v>55</v>
      </c>
      <c r="S48" s="3">
        <f>VLOOKUP($B48,'[13]BIP je Arbeitsstunde'!$A$4:$P$127,12,0)</f>
        <v>113.02645712171572</v>
      </c>
      <c r="T48" s="3">
        <f>VLOOKUP($B48,'[13]BIP je Arbeitsstunde'!$A$4:$P$127,13,0)</f>
        <v>107.32754046997263</v>
      </c>
      <c r="U48" s="7">
        <f t="shared" si="23"/>
        <v>25</v>
      </c>
      <c r="V48" s="7">
        <f t="shared" si="24"/>
        <v>33</v>
      </c>
      <c r="W48" s="7"/>
      <c r="X48" s="3">
        <f>VLOOKUP($B48,[13]ALQ!$A$4:$P$128,6,0)</f>
        <v>9.9</v>
      </c>
      <c r="Y48" s="3">
        <f>VLOOKUP($B48,[13]ALQ!$A$4:$P$128,10,0)</f>
        <v>9</v>
      </c>
      <c r="Z48" s="7">
        <f t="shared" si="14"/>
        <v>77</v>
      </c>
      <c r="AA48" s="7">
        <f t="shared" si="15"/>
        <v>77</v>
      </c>
      <c r="AC48" s="3">
        <f>VLOOKUP($B48,[13]Erwerbstätigkeit!$A$4:$P$128,14,0)</f>
        <v>1.2792692043921221</v>
      </c>
      <c r="AD48" s="7">
        <f t="shared" si="16"/>
        <v>28</v>
      </c>
      <c r="AF48" s="3">
        <f>VLOOKUP($B48,[13]Erwerbstätigkeit!$A$4:$T$128,17,0)</f>
        <v>11.008805256335762</v>
      </c>
      <c r="AG48" s="3">
        <f>VLOOKUP($B48,[13]Erwerbstätigkeit!$A$4:$T$128,18,0)</f>
        <v>11.053422012443683</v>
      </c>
      <c r="AH48" s="7">
        <f t="shared" si="17"/>
        <v>59</v>
      </c>
      <c r="AI48" s="7">
        <f t="shared" si="3"/>
        <v>57</v>
      </c>
      <c r="AK48" s="3">
        <f>VLOOKUP($B48,[12]FuE!$A$4:$I$128,9,0)</f>
        <v>1.04</v>
      </c>
      <c r="AL48" s="7">
        <f t="shared" si="18"/>
        <v>70</v>
      </c>
      <c r="AM48" s="7"/>
      <c r="AN48" s="3">
        <f>VLOOKUP($B48,[12]FuE!$A$4:$P$128,16,0)</f>
        <v>0.64</v>
      </c>
      <c r="AO48" s="7">
        <f t="shared" si="25"/>
        <v>52</v>
      </c>
      <c r="AQ48" s="3">
        <f>VLOOKUP($B48,[13]Bevölkerung!$A$4:$S$128,15,0)</f>
        <v>102.23267546102193</v>
      </c>
      <c r="AR48" s="7">
        <f t="shared" si="26"/>
        <v>58</v>
      </c>
      <c r="AT48" s="3">
        <f>VLOOKUP($B48,[13]Tabelle9!$A$4:$N$128,12,0)</f>
        <v>37.873740318147746</v>
      </c>
      <c r="AU48" s="7">
        <f t="shared" si="27"/>
        <v>43</v>
      </c>
      <c r="AW48" s="3">
        <f>VLOOKUP($B48,[13]Tabelle1!$A$4:$L$126,8,0)</f>
        <v>3.1065211959690178</v>
      </c>
      <c r="AX48" s="7">
        <f t="shared" si="28"/>
        <v>72</v>
      </c>
      <c r="AZ48" s="3">
        <f>VLOOKUP($B48,[13]HRST!$A$4:$L$126,8,0)</f>
        <v>64.591488298492536</v>
      </c>
      <c r="BA48" s="7">
        <f t="shared" si="29"/>
        <v>32</v>
      </c>
    </row>
    <row r="49" spans="1:53" x14ac:dyDescent="0.35">
      <c r="B49" t="s">
        <v>631</v>
      </c>
      <c r="C49" s="3">
        <f>VLOOKUP($B49,'[12]BIP je EW'!$A$4:$P$128,12,0)</f>
        <v>86.119873817034701</v>
      </c>
      <c r="D49" s="3">
        <f>VLOOKUP($B49,'[12]BIP je EW'!$A$4:$P$128,13,0)</f>
        <v>81.70426065162907</v>
      </c>
      <c r="E49" s="7">
        <f t="shared" si="19"/>
        <v>56</v>
      </c>
      <c r="F49" s="7">
        <f t="shared" si="20"/>
        <v>62</v>
      </c>
      <c r="H49" s="3">
        <f>VLOOKUP($B49,[13]Wirtschaftswachstum!$A$4:$Z$128,23,0)</f>
        <v>-0.14496293240189573</v>
      </c>
      <c r="I49" s="7">
        <f t="shared" si="10"/>
        <v>85</v>
      </c>
      <c r="K49" s="3">
        <f>VLOOKUP($B49,[13]Wirtschaftswachstum!$A$4:$AY$128,50,0)</f>
        <v>-0.21532240107863743</v>
      </c>
      <c r="L49" s="7">
        <f t="shared" si="11"/>
        <v>74</v>
      </c>
      <c r="N49" s="3">
        <f>VLOOKUP($B49,'[13]Verfügbare Eink'!$A$4:$P$135,12,0)</f>
        <v>102.3121387283237</v>
      </c>
      <c r="O49" s="3">
        <f>VLOOKUP($B49,'[13]Verfügbare Eink'!$A$4:$P$135,13,0)</f>
        <v>101.54639175257731</v>
      </c>
      <c r="P49" s="7">
        <f t="shared" si="21"/>
        <v>39</v>
      </c>
      <c r="Q49" s="7">
        <f t="shared" si="22"/>
        <v>43</v>
      </c>
      <c r="S49" s="3">
        <f>VLOOKUP($B49,'[13]BIP je Arbeitsstunde'!$A$4:$P$127,12,0)</f>
        <v>113.76050696053348</v>
      </c>
      <c r="T49" s="3">
        <f>VLOOKUP($B49,'[13]BIP je Arbeitsstunde'!$A$4:$P$127,13,0)</f>
        <v>107.72561249831061</v>
      </c>
      <c r="U49" s="7">
        <f t="shared" si="23"/>
        <v>24</v>
      </c>
      <c r="V49" s="7">
        <f t="shared" si="24"/>
        <v>32</v>
      </c>
      <c r="W49" s="7"/>
      <c r="X49" s="3">
        <f>VLOOKUP($B49,[13]ALQ!$A$4:$P$128,6,0)</f>
        <v>7.7</v>
      </c>
      <c r="Y49" s="3">
        <f>VLOOKUP($B49,[13]ALQ!$A$4:$P$128,10,0)</f>
        <v>6.3</v>
      </c>
      <c r="Z49" s="7">
        <f t="shared" si="14"/>
        <v>68</v>
      </c>
      <c r="AA49" s="7">
        <f t="shared" si="15"/>
        <v>61</v>
      </c>
      <c r="AC49" s="3">
        <f>VLOOKUP($B49,[13]Erwerbstätigkeit!$A$4:$P$128,14,0)</f>
        <v>0.94542797174106852</v>
      </c>
      <c r="AD49" s="7">
        <f t="shared" si="16"/>
        <v>51</v>
      </c>
      <c r="AF49" s="3">
        <f>VLOOKUP($B49,[13]Erwerbstätigkeit!$A$4:$T$128,17,0)</f>
        <v>12.643192488262912</v>
      </c>
      <c r="AG49" s="3">
        <f>VLOOKUP($B49,[13]Erwerbstätigkeit!$A$4:$T$128,18,0)</f>
        <v>12.139889512852118</v>
      </c>
      <c r="AH49" s="7">
        <f t="shared" si="17"/>
        <v>46</v>
      </c>
      <c r="AI49" s="7">
        <f t="shared" si="3"/>
        <v>47</v>
      </c>
      <c r="AK49" s="3">
        <f>VLOOKUP($B49,[12]FuE!$A$4:$I$128,9,0)</f>
        <v>1.27</v>
      </c>
      <c r="AL49" s="7">
        <f t="shared" si="18"/>
        <v>60</v>
      </c>
      <c r="AM49" s="7"/>
      <c r="AN49" s="3">
        <f>VLOOKUP($B49,[12]FuE!$A$4:$P$128,16,0)</f>
        <v>0.64</v>
      </c>
      <c r="AO49" s="7">
        <f t="shared" si="25"/>
        <v>52</v>
      </c>
      <c r="AQ49" s="3">
        <f>VLOOKUP($B49,[13]Bevölkerung!$A$4:$S$128,15,0)</f>
        <v>103.06060214020367</v>
      </c>
      <c r="AR49" s="7">
        <f t="shared" si="26"/>
        <v>55</v>
      </c>
      <c r="AT49" s="3">
        <f>VLOOKUP($B49,[13]Tabelle9!$A$4:$N$128,12,0)</f>
        <v>38.163256552138293</v>
      </c>
      <c r="AU49" s="7">
        <f t="shared" si="27"/>
        <v>42</v>
      </c>
      <c r="AW49" s="3">
        <f>VLOOKUP($B49,[13]Tabelle1!$A$4:$L$126,8,0)</f>
        <v>2.9640114957319943</v>
      </c>
      <c r="AX49" s="7">
        <f t="shared" si="28"/>
        <v>76</v>
      </c>
      <c r="AZ49" s="3">
        <f>VLOOKUP($B49,[13]HRST!$A$4:$L$126,8,0)</f>
        <v>64.530519452665885</v>
      </c>
      <c r="BA49" s="7">
        <f t="shared" si="29"/>
        <v>33</v>
      </c>
    </row>
    <row r="50" spans="1:53" x14ac:dyDescent="0.35">
      <c r="B50" t="s">
        <v>632</v>
      </c>
      <c r="C50" s="3">
        <f>VLOOKUP($B50,'[12]BIP je EW'!$A$4:$P$128,12,0)</f>
        <v>93.690851735015769</v>
      </c>
      <c r="D50" s="3">
        <f>VLOOKUP($B50,'[12]BIP je EW'!$A$4:$P$128,13,0)</f>
        <v>86.716791979949875</v>
      </c>
      <c r="E50" s="7">
        <f t="shared" si="19"/>
        <v>43</v>
      </c>
      <c r="F50" s="7">
        <f t="shared" si="20"/>
        <v>50</v>
      </c>
      <c r="H50" s="3">
        <f>VLOOKUP($B50,[13]Wirtschaftswachstum!$A$4:$Z$128,23,0)</f>
        <v>0.41523384401338603</v>
      </c>
      <c r="I50" s="7">
        <f t="shared" si="10"/>
        <v>65</v>
      </c>
      <c r="K50" s="3">
        <f>VLOOKUP($B50,[13]Wirtschaftswachstum!$A$4:$AY$128,50,0)</f>
        <v>-0.16636727701599341</v>
      </c>
      <c r="L50" s="7">
        <f t="shared" si="11"/>
        <v>71</v>
      </c>
      <c r="N50" s="3">
        <f>VLOOKUP($B50,'[13]Verfügbare Eink'!$A$4:$P$135,12,0)</f>
        <v>101.15606936416187</v>
      </c>
      <c r="O50" s="3">
        <f>VLOOKUP($B50,'[13]Verfügbare Eink'!$A$4:$P$135,13,0)</f>
        <v>99.484536082474222</v>
      </c>
      <c r="P50" s="7">
        <f t="shared" si="21"/>
        <v>43</v>
      </c>
      <c r="Q50" s="7">
        <f t="shared" si="22"/>
        <v>46</v>
      </c>
      <c r="S50" s="3">
        <f>VLOOKUP($B50,'[13]BIP je Arbeitsstunde'!$A$4:$P$127,12,0)</f>
        <v>108.35224428386263</v>
      </c>
      <c r="T50" s="3">
        <f>VLOOKUP($B50,'[13]BIP je Arbeitsstunde'!$A$4:$P$127,13,0)</f>
        <v>103.25624589829681</v>
      </c>
      <c r="U50" s="7">
        <f t="shared" si="23"/>
        <v>34</v>
      </c>
      <c r="V50" s="7">
        <f t="shared" si="24"/>
        <v>42</v>
      </c>
      <c r="W50" s="7"/>
      <c r="X50" s="3">
        <f>VLOOKUP($B50,[13]ALQ!$A$4:$P$128,6,0)</f>
        <v>7.3</v>
      </c>
      <c r="Y50" s="3">
        <f>VLOOKUP($B50,[13]ALQ!$A$4:$P$128,10,0)</f>
        <v>5.6</v>
      </c>
      <c r="Z50" s="7">
        <f t="shared" si="14"/>
        <v>65</v>
      </c>
      <c r="AA50" s="7">
        <f t="shared" si="15"/>
        <v>48</v>
      </c>
      <c r="AC50" s="3">
        <f>VLOOKUP($B50,[13]Erwerbstätigkeit!$A$4:$P$128,14,0)</f>
        <v>1.1854298807705703</v>
      </c>
      <c r="AD50" s="7">
        <f t="shared" si="16"/>
        <v>37</v>
      </c>
      <c r="AF50" s="3">
        <f>VLOOKUP($B50,[13]Erwerbstätigkeit!$A$4:$T$128,17,0)</f>
        <v>14.059067610446668</v>
      </c>
      <c r="AG50" s="3">
        <f>VLOOKUP($B50,[13]Erwerbstätigkeit!$A$4:$T$128,18,0)</f>
        <v>13.751543300605562</v>
      </c>
      <c r="AH50" s="7">
        <f t="shared" si="17"/>
        <v>37</v>
      </c>
      <c r="AI50" s="7">
        <f t="shared" si="3"/>
        <v>34</v>
      </c>
      <c r="AK50" s="3">
        <f>VLOOKUP($B50,[12]FuE!$A$4:$I$128,9,0)</f>
        <v>1.33</v>
      </c>
      <c r="AL50" s="7">
        <f t="shared" si="18"/>
        <v>58</v>
      </c>
      <c r="AM50" s="7"/>
      <c r="AN50" s="3">
        <f>VLOOKUP($B50,[12]FuE!$A$4:$P$128,16,0)</f>
        <v>0.9</v>
      </c>
      <c r="AO50" s="7">
        <f t="shared" si="25"/>
        <v>43</v>
      </c>
      <c r="AQ50" s="3">
        <f>VLOOKUP($B50,[13]Bevölkerung!$A$4:$S$128,15,0)</f>
        <v>119.6969233124139</v>
      </c>
      <c r="AR50" s="7">
        <f t="shared" si="26"/>
        <v>14</v>
      </c>
      <c r="AT50" s="3">
        <f>VLOOKUP($B50,[13]Tabelle9!$A$4:$N$128,12,0)</f>
        <v>41.80913348946136</v>
      </c>
      <c r="AU50" s="7">
        <f t="shared" si="27"/>
        <v>28</v>
      </c>
      <c r="AW50" s="3">
        <f>VLOOKUP($B50,[13]Tabelle1!$A$4:$L$126,8,0)</f>
        <v>3.8875878220140518</v>
      </c>
      <c r="AX50" s="7">
        <f t="shared" si="28"/>
        <v>58</v>
      </c>
      <c r="AZ50" s="3">
        <f>VLOOKUP($B50,[13]HRST!$A$4:$L$126,8,0)</f>
        <v>63.711943793911004</v>
      </c>
      <c r="BA50" s="7">
        <f t="shared" si="29"/>
        <v>36</v>
      </c>
    </row>
    <row r="51" spans="1:53" x14ac:dyDescent="0.35">
      <c r="B51" t="s">
        <v>633</v>
      </c>
      <c r="C51" s="3">
        <f>VLOOKUP($B51,'[12]BIP je EW'!$A$4:$P$128,12,0)</f>
        <v>88.958990536277611</v>
      </c>
      <c r="D51" s="3">
        <f>VLOOKUP($B51,'[12]BIP je EW'!$A$4:$P$128,13,0)</f>
        <v>84.461152882205511</v>
      </c>
      <c r="E51" s="7">
        <f t="shared" si="19"/>
        <v>49</v>
      </c>
      <c r="F51" s="7">
        <f t="shared" si="20"/>
        <v>54</v>
      </c>
      <c r="H51" s="3">
        <f>VLOOKUP($B51,[13]Wirtschaftswachstum!$A$4:$Z$128,23,0)</f>
        <v>0.55301647341421756</v>
      </c>
      <c r="I51" s="7">
        <f t="shared" si="10"/>
        <v>58</v>
      </c>
      <c r="K51" s="3">
        <f>VLOOKUP($B51,[13]Wirtschaftswachstum!$A$4:$AY$128,50,0)</f>
        <v>3.3285584416091751E-3</v>
      </c>
      <c r="L51" s="7">
        <f t="shared" si="11"/>
        <v>64</v>
      </c>
      <c r="N51" s="3">
        <f>VLOOKUP($B51,'[13]Verfügbare Eink'!$A$4:$P$135,12,0)</f>
        <v>102.3121387283237</v>
      </c>
      <c r="O51" s="3">
        <f>VLOOKUP($B51,'[13]Verfügbare Eink'!$A$4:$P$135,13,0)</f>
        <v>102.06185567010309</v>
      </c>
      <c r="P51" s="7">
        <f t="shared" si="21"/>
        <v>39</v>
      </c>
      <c r="Q51" s="7">
        <f t="shared" si="22"/>
        <v>41</v>
      </c>
      <c r="S51" s="3">
        <f>VLOOKUP($B51,'[13]BIP je Arbeitsstunde'!$A$4:$P$127,12,0)</f>
        <v>107.64068436962266</v>
      </c>
      <c r="T51" s="3">
        <f>VLOOKUP($B51,'[13]BIP je Arbeitsstunde'!$A$4:$P$127,13,0)</f>
        <v>95.847431210563187</v>
      </c>
      <c r="U51" s="7">
        <f t="shared" si="23"/>
        <v>37</v>
      </c>
      <c r="V51" s="7">
        <f t="shared" si="24"/>
        <v>51</v>
      </c>
      <c r="W51" s="7"/>
      <c r="X51" s="3">
        <f>VLOOKUP($B51,[13]ALQ!$A$4:$P$128,6,0)</f>
        <v>6.7</v>
      </c>
      <c r="Y51" s="3">
        <f>VLOOKUP($B51,[13]ALQ!$A$4:$P$128,10,0)</f>
        <v>5.0999999999999996</v>
      </c>
      <c r="Z51" s="7">
        <f t="shared" si="14"/>
        <v>61</v>
      </c>
      <c r="AA51" s="7">
        <f t="shared" si="15"/>
        <v>44</v>
      </c>
      <c r="AC51" s="3">
        <f>VLOOKUP($B51,[13]Erwerbstätigkeit!$A$4:$P$128,14,0)</f>
        <v>2.1983484031709395</v>
      </c>
      <c r="AD51" s="7">
        <f t="shared" si="16"/>
        <v>7</v>
      </c>
      <c r="AF51" s="3">
        <f>VLOOKUP($B51,[13]Erwerbstätigkeit!$A$4:$T$128,17,0)</f>
        <v>11.438874864767399</v>
      </c>
      <c r="AG51" s="3">
        <f>VLOOKUP($B51,[13]Erwerbstätigkeit!$A$4:$T$128,18,0)</f>
        <v>10.620237936104798</v>
      </c>
      <c r="AH51" s="7">
        <f t="shared" si="17"/>
        <v>55</v>
      </c>
      <c r="AI51" s="7">
        <f t="shared" si="3"/>
        <v>60</v>
      </c>
      <c r="AK51" s="3">
        <f>VLOOKUP($B51,[12]FuE!$A$4:$I$128,9,0)</f>
        <v>1.78</v>
      </c>
      <c r="AL51" s="7">
        <f t="shared" si="18"/>
        <v>36</v>
      </c>
      <c r="AM51" s="7"/>
      <c r="AN51" s="3">
        <f>VLOOKUP($B51,[12]FuE!$A$4:$P$128,16,0)</f>
        <v>1.05</v>
      </c>
      <c r="AO51" s="7">
        <f t="shared" si="25"/>
        <v>36</v>
      </c>
      <c r="AQ51" s="3">
        <f>VLOOKUP($B51,[13]Bevölkerung!$A$4:$S$128,15,0)</f>
        <v>116.91706322229776</v>
      </c>
      <c r="AR51" s="7">
        <f t="shared" si="26"/>
        <v>18</v>
      </c>
      <c r="AT51" s="3">
        <f>VLOOKUP($B51,[13]Tabelle9!$A$4:$N$128,12,0)</f>
        <v>42.046357615894038</v>
      </c>
      <c r="AU51" s="7">
        <f t="shared" si="27"/>
        <v>25</v>
      </c>
      <c r="AW51" s="3">
        <f>VLOOKUP($B51,[13]Tabelle1!$A$4:$L$126,8,0)</f>
        <v>4.0927152317880795</v>
      </c>
      <c r="AX51" s="7">
        <f t="shared" si="28"/>
        <v>54</v>
      </c>
      <c r="AZ51" s="3">
        <f>VLOOKUP($B51,[13]HRST!$A$4:$L$126,8,0)</f>
        <v>65.900662251655632</v>
      </c>
      <c r="BA51" s="7">
        <f t="shared" si="29"/>
        <v>26</v>
      </c>
    </row>
    <row r="52" spans="1:53" x14ac:dyDescent="0.35">
      <c r="B52" t="s">
        <v>634</v>
      </c>
      <c r="C52" s="3">
        <f>VLOOKUP($B52,'[12]BIP je EW'!$A$4:$P$128,12,0)</f>
        <v>89.274447949526817</v>
      </c>
      <c r="D52" s="3">
        <f>VLOOKUP($B52,'[12]BIP je EW'!$A$4:$P$128,13,0)</f>
        <v>83.458646616541358</v>
      </c>
      <c r="E52" s="7">
        <f t="shared" si="19"/>
        <v>47</v>
      </c>
      <c r="F52" s="7">
        <f t="shared" si="20"/>
        <v>56</v>
      </c>
      <c r="H52" s="3">
        <f>VLOOKUP($B52,[13]Wirtschaftswachstum!$A$4:$Z$128,23,0)</f>
        <v>0.74216593393936137</v>
      </c>
      <c r="I52" s="7">
        <f t="shared" si="10"/>
        <v>53</v>
      </c>
      <c r="K52" s="3">
        <f>VLOOKUP($B52,[13]Wirtschaftswachstum!$A$4:$AY$128,50,0)</f>
        <v>0.27146768941514665</v>
      </c>
      <c r="L52" s="7">
        <f t="shared" si="11"/>
        <v>57</v>
      </c>
      <c r="N52" s="3">
        <f>VLOOKUP($B52,'[13]Verfügbare Eink'!$A$4:$P$135,12,0)</f>
        <v>104.62427745664739</v>
      </c>
      <c r="O52" s="3">
        <f>VLOOKUP($B52,'[13]Verfügbare Eink'!$A$4:$P$135,13,0)</f>
        <v>102.57731958762886</v>
      </c>
      <c r="P52" s="7">
        <f t="shared" si="21"/>
        <v>36</v>
      </c>
      <c r="Q52" s="7">
        <f t="shared" si="22"/>
        <v>38</v>
      </c>
      <c r="S52" s="3">
        <f>VLOOKUP($B52,'[13]BIP je Arbeitsstunde'!$A$4:$P$127,12,0)</f>
        <v>107.37225936390686</v>
      </c>
      <c r="T52" s="3">
        <f>VLOOKUP($B52,'[13]BIP je Arbeitsstunde'!$A$4:$P$127,13,0)</f>
        <v>98.989935665491885</v>
      </c>
      <c r="U52" s="7">
        <f t="shared" si="23"/>
        <v>38</v>
      </c>
      <c r="V52" s="7">
        <f t="shared" si="24"/>
        <v>49</v>
      </c>
      <c r="W52" s="7"/>
      <c r="X52" s="3">
        <f>VLOOKUP($B52,[13]ALQ!$A$4:$P$128,6,0)</f>
        <v>8.3000000000000007</v>
      </c>
      <c r="Y52" s="3">
        <f>VLOOKUP($B52,[13]ALQ!$A$4:$P$128,10,0)</f>
        <v>6.8</v>
      </c>
      <c r="Z52" s="7">
        <f t="shared" si="14"/>
        <v>72</v>
      </c>
      <c r="AA52" s="7">
        <f t="shared" si="15"/>
        <v>70</v>
      </c>
      <c r="AC52" s="3">
        <f>VLOOKUP($B52,[13]Erwerbstätigkeit!$A$4:$P$128,14,0)</f>
        <v>1.4384771761741746</v>
      </c>
      <c r="AD52" s="7">
        <f t="shared" si="16"/>
        <v>18</v>
      </c>
      <c r="AF52" s="3">
        <f>VLOOKUP($B52,[13]Erwerbstätigkeit!$A$4:$T$128,17,0)</f>
        <v>9.4910312993480996</v>
      </c>
      <c r="AG52" s="3">
        <f>VLOOKUP($B52,[13]Erwerbstätigkeit!$A$4:$T$128,18,0)</f>
        <v>9.4111278660634881</v>
      </c>
      <c r="AH52" s="7">
        <f t="shared" si="17"/>
        <v>66</v>
      </c>
      <c r="AI52" s="7">
        <f t="shared" si="3"/>
        <v>66</v>
      </c>
      <c r="AK52" s="3">
        <f>VLOOKUP($B52,[12]FuE!$A$4:$I$128,9,0)</f>
        <v>1.47</v>
      </c>
      <c r="AL52" s="7">
        <f t="shared" si="18"/>
        <v>50</v>
      </c>
      <c r="AM52" s="7"/>
      <c r="AN52" s="3">
        <f>VLOOKUP($B52,[12]FuE!$A$4:$P$128,16,0)</f>
        <v>0.97</v>
      </c>
      <c r="AO52" s="7">
        <f t="shared" si="25"/>
        <v>40</v>
      </c>
      <c r="AQ52" s="3">
        <f>VLOOKUP($B52,[13]Bevölkerung!$A$4:$S$128,15,0)</f>
        <v>115.34760463848744</v>
      </c>
      <c r="AR52" s="7">
        <f t="shared" si="26"/>
        <v>21</v>
      </c>
      <c r="AT52" s="3">
        <f>VLOOKUP($B52,[13]Tabelle9!$A$4:$N$128,12,0)</f>
        <v>41.222014569586939</v>
      </c>
      <c r="AU52" s="7">
        <f t="shared" si="27"/>
        <v>30</v>
      </c>
      <c r="AW52" s="3">
        <f>VLOOKUP($B52,[13]Tabelle1!$A$4:$L$126,8,0)</f>
        <v>2.5401426446470117</v>
      </c>
      <c r="AX52" s="7">
        <f t="shared" si="28"/>
        <v>79</v>
      </c>
      <c r="AZ52" s="3">
        <f>VLOOKUP($B52,[13]HRST!$A$4:$L$126,8,0)</f>
        <v>67.012471871543539</v>
      </c>
      <c r="BA52" s="7">
        <f t="shared" si="29"/>
        <v>25</v>
      </c>
    </row>
    <row r="53" spans="1:53" x14ac:dyDescent="0.35">
      <c r="B53" t="s">
        <v>635</v>
      </c>
      <c r="C53" s="3">
        <f>VLOOKUP($B53,'[12]BIP je EW'!$A$4:$P$128,12,0)</f>
        <v>89.274447949526817</v>
      </c>
      <c r="D53" s="3">
        <f>VLOOKUP($B53,'[12]BIP je EW'!$A$4:$P$128,13,0)</f>
        <v>82.957393483709268</v>
      </c>
      <c r="E53" s="7">
        <f t="shared" si="19"/>
        <v>47</v>
      </c>
      <c r="F53" s="7">
        <f t="shared" si="20"/>
        <v>59</v>
      </c>
      <c r="H53" s="3">
        <f>VLOOKUP($B53,[13]Wirtschaftswachstum!$A$4:$Z$128,23,0)</f>
        <v>2.2030735206186307</v>
      </c>
      <c r="I53" s="7">
        <f t="shared" si="10"/>
        <v>19</v>
      </c>
      <c r="K53" s="3">
        <f>VLOOKUP($B53,[13]Wirtschaftswachstum!$A$4:$AY$128,50,0)</f>
        <v>1.497155950470642</v>
      </c>
      <c r="L53" s="7">
        <f t="shared" si="11"/>
        <v>31</v>
      </c>
      <c r="N53" s="3">
        <f>VLOOKUP($B53,'[13]Verfügbare Eink'!$A$4:$P$135,12,0)</f>
        <v>100</v>
      </c>
      <c r="O53" s="3">
        <f>VLOOKUP($B53,'[13]Verfügbare Eink'!$A$4:$P$135,13,0)</f>
        <v>97.9381443298969</v>
      </c>
      <c r="P53" s="7">
        <f t="shared" si="21"/>
        <v>48</v>
      </c>
      <c r="Q53" s="7">
        <f t="shared" si="22"/>
        <v>49</v>
      </c>
      <c r="S53" s="3">
        <f>VLOOKUP($B53,'[13]BIP je Arbeitsstunde'!$A$4:$P$127,12,0)</f>
        <v>110.21545847150105</v>
      </c>
      <c r="T53" s="3">
        <f>VLOOKUP($B53,'[13]BIP je Arbeitsstunde'!$A$4:$P$127,13,0)</f>
        <v>95.365286482845534</v>
      </c>
      <c r="U53" s="7">
        <f t="shared" si="23"/>
        <v>30</v>
      </c>
      <c r="V53" s="7">
        <f t="shared" si="24"/>
        <v>53</v>
      </c>
      <c r="W53" s="7"/>
      <c r="X53" s="3">
        <f>VLOOKUP($B53,[13]ALQ!$A$4:$P$128,6,0)</f>
        <v>8.1999999999999993</v>
      </c>
      <c r="Y53" s="3">
        <f>VLOOKUP($B53,[13]ALQ!$A$4:$P$128,10,0)</f>
        <v>7.3</v>
      </c>
      <c r="Z53" s="7">
        <f t="shared" si="14"/>
        <v>71</v>
      </c>
      <c r="AA53" s="7">
        <f t="shared" si="15"/>
        <v>73</v>
      </c>
      <c r="AC53" s="3">
        <f>VLOOKUP($B53,[13]Erwerbstätigkeit!$A$4:$P$128,14,0)</f>
        <v>2.2185537287432879</v>
      </c>
      <c r="AD53" s="7">
        <f t="shared" si="16"/>
        <v>6</v>
      </c>
      <c r="AF53" s="3">
        <f>VLOOKUP($B53,[13]Erwerbstätigkeit!$A$4:$T$128,17,0)</f>
        <v>8.16395236291714</v>
      </c>
      <c r="AG53" s="3">
        <f>VLOOKUP($B53,[13]Erwerbstätigkeit!$A$4:$T$128,18,0)</f>
        <v>7.6167841976078234</v>
      </c>
      <c r="AH53" s="7">
        <f t="shared" si="17"/>
        <v>72</v>
      </c>
      <c r="AI53" s="7">
        <f t="shared" si="3"/>
        <v>75</v>
      </c>
      <c r="AK53" s="3">
        <f>VLOOKUP($B53,[12]FuE!$A$4:$I$128,9,0)</f>
        <v>3.32</v>
      </c>
      <c r="AL53" s="7">
        <f t="shared" si="18"/>
        <v>9</v>
      </c>
      <c r="AM53" s="7"/>
      <c r="AN53" s="3">
        <f>VLOOKUP($B53,[12]FuE!$A$4:$P$128,16,0)</f>
        <v>1.93</v>
      </c>
      <c r="AO53" s="7">
        <f t="shared" si="25"/>
        <v>14</v>
      </c>
      <c r="AQ53" s="3">
        <f>VLOOKUP($B53,[13]Bevölkerung!$A$4:$S$128,15,0)</f>
        <v>124.099487158697</v>
      </c>
      <c r="AR53" s="7">
        <f t="shared" si="26"/>
        <v>12</v>
      </c>
      <c r="AT53" s="3">
        <f>VLOOKUP($B53,[13]Tabelle9!$A$4:$N$128,12,0)</f>
        <v>43.649795661741585</v>
      </c>
      <c r="AU53" s="7">
        <f t="shared" si="27"/>
        <v>21</v>
      </c>
      <c r="AW53" s="3">
        <f>VLOOKUP($B53,[13]Tabelle1!$A$4:$L$126,8,0)</f>
        <v>5.2224143351147436</v>
      </c>
      <c r="AX53" s="7">
        <f t="shared" si="28"/>
        <v>39</v>
      </c>
      <c r="AZ53" s="3">
        <f>VLOOKUP($B53,[13]HRST!$A$4:$L$126,8,0)</f>
        <v>76.09635334800376</v>
      </c>
      <c r="BA53" s="7">
        <f t="shared" si="29"/>
        <v>6</v>
      </c>
    </row>
    <row r="54" spans="1:53" x14ac:dyDescent="0.35">
      <c r="B54" t="s">
        <v>636</v>
      </c>
      <c r="C54" s="3">
        <f>VLOOKUP($B54,'[12]BIP je EW'!$A$4:$P$128,12,0)</f>
        <v>102.83911671924291</v>
      </c>
      <c r="D54" s="3">
        <f>VLOOKUP($B54,'[12]BIP je EW'!$A$4:$P$128,13,0)</f>
        <v>96.741854636591469</v>
      </c>
      <c r="E54" s="7">
        <f t="shared" si="19"/>
        <v>35</v>
      </c>
      <c r="F54" s="7">
        <f t="shared" si="20"/>
        <v>37</v>
      </c>
      <c r="H54" s="3">
        <f>VLOOKUP($B54,[13]Wirtschaftswachstum!$A$4:$Z$128,23,0)</f>
        <v>0.38835682176090813</v>
      </c>
      <c r="I54" s="7">
        <f t="shared" si="10"/>
        <v>66</v>
      </c>
      <c r="K54" s="3">
        <f>VLOOKUP($B54,[13]Wirtschaftswachstum!$A$4:$AY$128,50,0)</f>
        <v>-7.1081615022904998E-2</v>
      </c>
      <c r="L54" s="7">
        <f t="shared" si="11"/>
        <v>68</v>
      </c>
      <c r="N54" s="3">
        <f>VLOOKUP($B54,'[13]Verfügbare Eink'!$A$4:$P$135,12,0)</f>
        <v>105.78034682080926</v>
      </c>
      <c r="O54" s="3">
        <f>VLOOKUP($B54,'[13]Verfügbare Eink'!$A$4:$P$135,13,0)</f>
        <v>103.60824742268042</v>
      </c>
      <c r="P54" s="7">
        <f t="shared" si="21"/>
        <v>33</v>
      </c>
      <c r="Q54" s="7">
        <f t="shared" si="22"/>
        <v>36</v>
      </c>
      <c r="S54" s="3">
        <f>VLOOKUP($B54,'[13]BIP je Arbeitsstunde'!$A$4:$P$127,12,0)</f>
        <v>119.06272188013433</v>
      </c>
      <c r="T54" s="3">
        <f>VLOOKUP($B54,'[13]BIP je Arbeitsstunde'!$A$4:$P$127,13,0)</f>
        <v>106.69390722182727</v>
      </c>
      <c r="U54" s="7">
        <f t="shared" si="23"/>
        <v>17</v>
      </c>
      <c r="V54" s="7">
        <f t="shared" si="24"/>
        <v>36</v>
      </c>
      <c r="W54" s="7"/>
      <c r="X54" s="3">
        <f>VLOOKUP($B54,[13]ALQ!$A$4:$P$128,6,0)</f>
        <v>6.6</v>
      </c>
      <c r="Y54" s="3">
        <f>VLOOKUP($B54,[13]ALQ!$A$4:$P$128,10,0)</f>
        <v>6.1</v>
      </c>
      <c r="Z54" s="7">
        <f t="shared" si="14"/>
        <v>60</v>
      </c>
      <c r="AA54" s="7">
        <f t="shared" si="15"/>
        <v>58</v>
      </c>
      <c r="AC54" s="3">
        <f>VLOOKUP($B54,[13]Erwerbstätigkeit!$A$4:$P$128,14,0)</f>
        <v>1.3946089793018359</v>
      </c>
      <c r="AD54" s="7">
        <f t="shared" si="16"/>
        <v>23</v>
      </c>
      <c r="AF54" s="3">
        <f>VLOOKUP($B54,[13]Erwerbstätigkeit!$A$4:$T$128,17,0)</f>
        <v>12.165541026009484</v>
      </c>
      <c r="AG54" s="3">
        <f>VLOOKUP($B54,[13]Erwerbstätigkeit!$A$4:$T$128,18,0)</f>
        <v>11.862777411557898</v>
      </c>
      <c r="AH54" s="7">
        <f t="shared" si="17"/>
        <v>52</v>
      </c>
      <c r="AI54" s="7">
        <f t="shared" si="3"/>
        <v>51</v>
      </c>
      <c r="AK54" s="3">
        <f>VLOOKUP($B54,[12]FuE!$A$4:$I$128,9,0)</f>
        <v>2.95</v>
      </c>
      <c r="AL54" s="7">
        <f t="shared" si="18"/>
        <v>16</v>
      </c>
      <c r="AM54" s="7"/>
      <c r="AN54" s="3">
        <f>VLOOKUP($B54,[12]FuE!$A$4:$P$128,16,0)</f>
        <v>2.13</v>
      </c>
      <c r="AO54" s="7">
        <f t="shared" si="25"/>
        <v>11</v>
      </c>
      <c r="AQ54" s="3">
        <f>VLOOKUP($B54,[13]Bevölkerung!$A$4:$S$128,15,0)</f>
        <v>116.78257035994139</v>
      </c>
      <c r="AR54" s="7">
        <f t="shared" si="26"/>
        <v>19</v>
      </c>
      <c r="AT54" s="3">
        <f>VLOOKUP($B54,[13]Tabelle9!$A$4:$N$128,12,0)</f>
        <v>47.114906317360308</v>
      </c>
      <c r="AU54" s="7">
        <f t="shared" si="27"/>
        <v>15</v>
      </c>
      <c r="AW54" s="3">
        <f>VLOOKUP($B54,[13]Tabelle1!$A$4:$L$126,8,0)</f>
        <v>4.860995965290444</v>
      </c>
      <c r="AX54" s="7">
        <f t="shared" si="28"/>
        <v>49</v>
      </c>
      <c r="AZ54" s="3">
        <f>VLOOKUP($B54,[13]HRST!$A$4:$L$126,8,0)</f>
        <v>71.845465096998851</v>
      </c>
      <c r="BA54" s="7">
        <f t="shared" si="29"/>
        <v>15</v>
      </c>
    </row>
    <row r="55" spans="1:53" x14ac:dyDescent="0.35">
      <c r="B55" t="s">
        <v>637</v>
      </c>
      <c r="C55" s="3">
        <f>VLOOKUP($B55,'[12]BIP je EW'!$A$4:$P$128,12,0)</f>
        <v>99.684542586750794</v>
      </c>
      <c r="D55" s="3">
        <f>VLOOKUP($B55,'[12]BIP je EW'!$A$4:$P$128,13,0)</f>
        <v>96.491228070175438</v>
      </c>
      <c r="E55" s="7">
        <f t="shared" si="19"/>
        <v>38</v>
      </c>
      <c r="F55" s="7">
        <f t="shared" si="20"/>
        <v>39</v>
      </c>
      <c r="H55" s="3">
        <f>VLOOKUP($B55,[13]Wirtschaftswachstum!$A$4:$Z$128,23,0)</f>
        <v>0.18850225022654854</v>
      </c>
      <c r="I55" s="7">
        <f t="shared" si="10"/>
        <v>75</v>
      </c>
      <c r="K55" s="3">
        <f>VLOOKUP($B55,[13]Wirtschaftswachstum!$A$4:$AY$128,50,0)</f>
        <v>-0.2648554206155751</v>
      </c>
      <c r="L55" s="7">
        <f t="shared" si="11"/>
        <v>80</v>
      </c>
      <c r="N55" s="3">
        <f>VLOOKUP($B55,'[13]Verfügbare Eink'!$A$4:$P$135,12,0)</f>
        <v>104.62427745664739</v>
      </c>
      <c r="O55" s="3">
        <f>VLOOKUP($B55,'[13]Verfügbare Eink'!$A$4:$P$135,13,0)</f>
        <v>102.57731958762886</v>
      </c>
      <c r="P55" s="7">
        <f t="shared" si="21"/>
        <v>36</v>
      </c>
      <c r="Q55" s="7">
        <f t="shared" si="22"/>
        <v>38</v>
      </c>
      <c r="S55" s="3">
        <f>VLOOKUP($B55,'[13]BIP je Arbeitsstunde'!$A$4:$P$127,12,0)</f>
        <v>116.36841855694308</v>
      </c>
      <c r="T55" s="3">
        <f>VLOOKUP($B55,'[13]BIP je Arbeitsstunde'!$A$4:$P$127,13,0)</f>
        <v>121.35894692854785</v>
      </c>
      <c r="U55" s="7">
        <f t="shared" si="23"/>
        <v>22</v>
      </c>
      <c r="V55" s="7">
        <f t="shared" si="24"/>
        <v>15</v>
      </c>
      <c r="W55" s="7"/>
      <c r="X55" s="3">
        <f>VLOOKUP($B55,[13]ALQ!$A$4:$P$128,6,0)</f>
        <v>8.6</v>
      </c>
      <c r="Y55" s="3">
        <f>VLOOKUP($B55,[13]ALQ!$A$4:$P$128,10,0)</f>
        <v>6.7</v>
      </c>
      <c r="Z55" s="7">
        <f t="shared" si="14"/>
        <v>75</v>
      </c>
      <c r="AA55" s="7">
        <f t="shared" si="15"/>
        <v>68</v>
      </c>
      <c r="AC55" s="3">
        <f>VLOOKUP($B55,[13]Erwerbstätigkeit!$A$4:$P$128,14,0)</f>
        <v>1.277340015743647</v>
      </c>
      <c r="AD55" s="7">
        <f t="shared" si="16"/>
        <v>30</v>
      </c>
      <c r="AF55" s="3">
        <f>VLOOKUP($B55,[13]Erwerbstätigkeit!$A$4:$T$128,17,0)</f>
        <v>6.1061987870931906</v>
      </c>
      <c r="AG55" s="3">
        <f>VLOOKUP($B55,[13]Erwerbstätigkeit!$A$4:$T$128,18,0)</f>
        <v>6.5028002489110142</v>
      </c>
      <c r="AH55" s="7">
        <f t="shared" si="17"/>
        <v>80</v>
      </c>
      <c r="AI55" s="7">
        <f t="shared" si="3"/>
        <v>79</v>
      </c>
      <c r="AK55" s="3">
        <f>VLOOKUP($B55,[12]FuE!$A$4:$I$128,9,0)</f>
        <v>2.25</v>
      </c>
      <c r="AL55" s="7">
        <f t="shared" si="18"/>
        <v>25</v>
      </c>
      <c r="AM55" s="7"/>
      <c r="AN55" s="3">
        <f>VLOOKUP($B55,[12]FuE!$A$4:$P$128,16,0)</f>
        <v>1.31</v>
      </c>
      <c r="AO55" s="7">
        <f t="shared" si="25"/>
        <v>25</v>
      </c>
      <c r="AQ55" s="3">
        <f>VLOOKUP($B55,[13]Bevölkerung!$A$4:$S$128,15,0)</f>
        <v>113.57651440464454</v>
      </c>
      <c r="AR55" s="7">
        <f t="shared" si="26"/>
        <v>25</v>
      </c>
      <c r="AT55" s="3">
        <f>VLOOKUP($B55,[13]Tabelle9!$A$4:$N$128,12,0)</f>
        <v>44.921190893169879</v>
      </c>
      <c r="AU55" s="7">
        <f t="shared" si="27"/>
        <v>19</v>
      </c>
      <c r="AW55" s="3">
        <f>VLOOKUP($B55,[13]Tabelle1!$A$4:$L$126,8,0)</f>
        <v>3.7604592333138744</v>
      </c>
      <c r="AX55" s="7">
        <f t="shared" si="28"/>
        <v>59</v>
      </c>
      <c r="AZ55" s="3">
        <f>VLOOKUP($B55,[13]HRST!$A$4:$L$126,8,0)</f>
        <v>72.942206654991253</v>
      </c>
      <c r="BA55" s="7">
        <f t="shared" si="29"/>
        <v>9</v>
      </c>
    </row>
    <row r="56" spans="1:53" x14ac:dyDescent="0.35">
      <c r="B56" t="s">
        <v>638</v>
      </c>
      <c r="C56" s="3">
        <f>VLOOKUP($B56,'[12]BIP je EW'!$A$4:$P$128,12,0)</f>
        <v>88.328075709779171</v>
      </c>
      <c r="D56" s="3">
        <f>VLOOKUP($B56,'[12]BIP je EW'!$A$4:$P$128,13,0)</f>
        <v>86.46616541353383</v>
      </c>
      <c r="E56" s="7">
        <f t="shared" si="19"/>
        <v>50</v>
      </c>
      <c r="F56" s="7">
        <f t="shared" si="20"/>
        <v>52</v>
      </c>
      <c r="H56" s="3">
        <f>VLOOKUP($B56,[13]Wirtschaftswachstum!$A$4:$Z$128,23,0)</f>
        <v>7.1812994999745712</v>
      </c>
      <c r="I56" s="7">
        <f t="shared" si="10"/>
        <v>1</v>
      </c>
      <c r="K56" s="3">
        <f>VLOOKUP($B56,[13]Wirtschaftswachstum!$A$4:$AY$128,50,0)</f>
        <v>6.2990107144692331</v>
      </c>
      <c r="L56" s="7">
        <f t="shared" si="11"/>
        <v>1</v>
      </c>
      <c r="N56" s="3">
        <f>VLOOKUP($B56,'[13]Verfügbare Eink'!$A$4:$P$135,12,0)</f>
        <v>105.20231213872833</v>
      </c>
      <c r="O56" s="3">
        <f>VLOOKUP($B56,'[13]Verfügbare Eink'!$A$4:$P$135,13,0)</f>
        <v>103.09278350515463</v>
      </c>
      <c r="P56" s="7">
        <f t="shared" si="21"/>
        <v>35</v>
      </c>
      <c r="Q56" s="7">
        <f t="shared" si="22"/>
        <v>37</v>
      </c>
      <c r="S56" s="3">
        <f>VLOOKUP($B56,'[13]BIP je Arbeitsstunde'!$A$4:$P$127,12,0)</f>
        <v>103.76527749286983</v>
      </c>
      <c r="T56" s="3">
        <f>VLOOKUP($B56,'[13]BIP je Arbeitsstunde'!$A$4:$P$127,13,0)</f>
        <v>97.778790876800542</v>
      </c>
      <c r="U56" s="7">
        <f t="shared" si="23"/>
        <v>44</v>
      </c>
      <c r="V56" s="7">
        <f t="shared" si="24"/>
        <v>50</v>
      </c>
      <c r="W56" s="7"/>
      <c r="X56" s="3">
        <f>VLOOKUP($B56,[13]ALQ!$A$4:$P$128,6,0)</f>
        <v>6.4</v>
      </c>
      <c r="Y56" s="3">
        <f>VLOOKUP($B56,[13]ALQ!$A$4:$P$128,10,0)</f>
        <v>5.7</v>
      </c>
      <c r="Z56" s="7">
        <f t="shared" si="14"/>
        <v>59</v>
      </c>
      <c r="AA56" s="7">
        <f t="shared" si="15"/>
        <v>51</v>
      </c>
      <c r="AC56" s="3">
        <f>VLOOKUP($B56,[13]Erwerbstätigkeit!$A$4:$P$128,14,0)</f>
        <v>1.0587348730405353</v>
      </c>
      <c r="AD56" s="7">
        <f t="shared" si="16"/>
        <v>46</v>
      </c>
      <c r="AF56" s="3">
        <f>VLOOKUP($B56,[13]Erwerbstätigkeit!$A$4:$T$128,17,0)</f>
        <v>3.857566765578635</v>
      </c>
      <c r="AG56" s="3">
        <f>VLOOKUP($B56,[13]Erwerbstätigkeit!$A$4:$T$128,18,0)</f>
        <v>4.2354630294328786</v>
      </c>
      <c r="AH56" s="7">
        <f t="shared" si="17"/>
        <v>90</v>
      </c>
      <c r="AI56" s="7">
        <f t="shared" si="3"/>
        <v>88</v>
      </c>
      <c r="AK56" s="3">
        <f>VLOOKUP($B56,[12]FuE!$A$4:$I$128,9,0)</f>
        <v>0.39</v>
      </c>
      <c r="AL56" s="7">
        <f t="shared" si="18"/>
        <v>89</v>
      </c>
      <c r="AM56" s="7"/>
      <c r="AN56" s="3">
        <f>VLOOKUP($B56,[12]FuE!$A$4:$P$128,16,0)</f>
        <v>0.15</v>
      </c>
      <c r="AO56" s="7">
        <f t="shared" si="25"/>
        <v>82</v>
      </c>
      <c r="AQ56" s="3">
        <f>VLOOKUP($B56,[13]Bevölkerung!$A$4:$S$128,15,0)</f>
        <v>132.43445692883896</v>
      </c>
      <c r="AR56" s="7">
        <f t="shared" si="26"/>
        <v>7</v>
      </c>
      <c r="AT56" s="3">
        <f>VLOOKUP($B56,[13]Tabelle9!$A$4:$N$128,12,0)</f>
        <v>32.605633802816897</v>
      </c>
      <c r="AU56" s="7">
        <f t="shared" si="27"/>
        <v>59</v>
      </c>
      <c r="AW56" s="3"/>
      <c r="AX56" s="7"/>
      <c r="AZ56" s="3">
        <f>VLOOKUP($B56,[13]HRST!$A$4:$L$126,8,0)</f>
        <v>58.661971830985912</v>
      </c>
      <c r="BA56" s="7">
        <f t="shared" si="29"/>
        <v>59</v>
      </c>
    </row>
    <row r="57" spans="1:53" x14ac:dyDescent="0.35">
      <c r="B57" t="s">
        <v>639</v>
      </c>
      <c r="C57" s="3">
        <f>VLOOKUP($B57,'[12]BIP je EW'!$A$4:$P$128,12,0)</f>
        <v>60.883280757097793</v>
      </c>
      <c r="D57" s="3">
        <f>VLOOKUP($B57,'[12]BIP je EW'!$A$4:$P$128,13,0)</f>
        <v>57.644110275689222</v>
      </c>
      <c r="E57" s="7">
        <f t="shared" si="19"/>
        <v>84</v>
      </c>
      <c r="F57" s="7">
        <f t="shared" si="20"/>
        <v>86</v>
      </c>
      <c r="H57" s="3">
        <f>VLOOKUP($B57,[13]Wirtschaftswachstum!$A$4:$Z$128,23,0)</f>
        <v>1.8169946576733054</v>
      </c>
      <c r="I57" s="7">
        <f t="shared" si="10"/>
        <v>29</v>
      </c>
      <c r="K57" s="3">
        <f>VLOOKUP($B57,[13]Wirtschaftswachstum!$A$4:$AY$128,50,0)</f>
        <v>1.4613828270834546</v>
      </c>
      <c r="L57" s="7">
        <f t="shared" si="11"/>
        <v>32</v>
      </c>
      <c r="N57" s="3">
        <f>VLOOKUP($B57,'[13]Verfügbare Eink'!$A$4:$P$135,12,0)</f>
        <v>74.566473988439313</v>
      </c>
      <c r="O57" s="3">
        <f>VLOOKUP($B57,'[13]Verfügbare Eink'!$A$4:$P$135,13,0)</f>
        <v>76.288659793814432</v>
      </c>
      <c r="P57" s="7">
        <f t="shared" si="21"/>
        <v>76</v>
      </c>
      <c r="Q57" s="7">
        <f t="shared" si="22"/>
        <v>76</v>
      </c>
      <c r="S57" s="3">
        <f>VLOOKUP($B57,'[13]BIP je Arbeitsstunde'!$A$4:$P$127,12,0)</f>
        <v>106.37141512083106</v>
      </c>
      <c r="T57" s="3">
        <f>VLOOKUP($B57,'[13]BIP je Arbeitsstunde'!$A$4:$P$127,13,0)</f>
        <v>78.38226542593722</v>
      </c>
      <c r="U57" s="7">
        <f t="shared" si="23"/>
        <v>41</v>
      </c>
      <c r="V57" s="7">
        <f t="shared" si="24"/>
        <v>63</v>
      </c>
      <c r="W57" s="7"/>
      <c r="X57" s="3">
        <f>VLOOKUP($B57,[13]ALQ!$A$4:$P$128,6,0)</f>
        <v>20.3</v>
      </c>
      <c r="Y57" s="3">
        <f>VLOOKUP($B57,[13]ALQ!$A$4:$P$128,10,0)</f>
        <v>16.3</v>
      </c>
      <c r="Z57" s="7">
        <f t="shared" si="14"/>
        <v>91</v>
      </c>
      <c r="AA57" s="7">
        <f t="shared" si="15"/>
        <v>90</v>
      </c>
      <c r="AC57" s="3">
        <f>VLOOKUP($B57,[13]Erwerbstätigkeit!$A$4:$P$128,14,0)</f>
        <v>6.6823312493967819</v>
      </c>
      <c r="AD57" s="7">
        <f t="shared" si="16"/>
        <v>1</v>
      </c>
      <c r="AF57" s="3">
        <f>VLOOKUP($B57,[13]Erwerbstätigkeit!$A$4:$T$128,17,0)</f>
        <v>4.4831880448318806</v>
      </c>
      <c r="AG57" s="3">
        <f>VLOOKUP($B57,[13]Erwerbstätigkeit!$A$4:$T$128,18,0)</f>
        <v>3.9859035119698625</v>
      </c>
      <c r="AH57" s="7">
        <f t="shared" si="17"/>
        <v>88</v>
      </c>
      <c r="AI57" s="7">
        <f t="shared" si="3"/>
        <v>89</v>
      </c>
      <c r="AK57" s="3">
        <f>VLOOKUP($B57,[12]FuE!$A$4:$I$128,9,0)</f>
        <v>0.54</v>
      </c>
      <c r="AL57" s="7">
        <f t="shared" si="18"/>
        <v>85</v>
      </c>
      <c r="AM57" s="7"/>
      <c r="AN57" s="3">
        <f>VLOOKUP($B57,[12]FuE!$A$4:$P$128,16,0)</f>
        <v>0.05</v>
      </c>
      <c r="AO57" s="7">
        <f t="shared" si="25"/>
        <v>86</v>
      </c>
      <c r="AQ57" s="3">
        <f>VLOOKUP($B57,[13]Bevölkerung!$A$4:$S$128,15,0)</f>
        <v>134.13108839446784</v>
      </c>
      <c r="AR57" s="7">
        <f t="shared" si="26"/>
        <v>4</v>
      </c>
      <c r="AT57" s="3">
        <f>VLOOKUP($B57,[13]Tabelle9!$A$4:$N$128,12,0)</f>
        <v>32.932499599166263</v>
      </c>
      <c r="AU57" s="7">
        <f t="shared" si="27"/>
        <v>57</v>
      </c>
      <c r="AW57" s="3">
        <f>VLOOKUP($B57,[13]Tabelle1!$A$4:$L$126,8,0)</f>
        <v>1.5071348404681737</v>
      </c>
      <c r="AX57" s="7">
        <f t="shared" si="28"/>
        <v>85</v>
      </c>
      <c r="AZ57" s="3">
        <f>VLOOKUP($B57,[13]HRST!$A$4:$L$126,8,0)</f>
        <v>56.244989578322915</v>
      </c>
      <c r="BA57" s="7">
        <f t="shared" si="29"/>
        <v>65</v>
      </c>
    </row>
    <row r="58" spans="1:53" x14ac:dyDescent="0.35">
      <c r="A58" t="s">
        <v>640</v>
      </c>
      <c r="B58" t="s">
        <v>641</v>
      </c>
      <c r="C58" s="3">
        <f>VLOOKUP($B58,'[12]BIP je EW'!$A$4:$P$128,12,0)</f>
        <v>67.823343848580436</v>
      </c>
      <c r="D58" s="3">
        <f>VLOOKUP($B58,'[12]BIP je EW'!$A$4:$P$128,13,0)</f>
        <v>77.944862155388478</v>
      </c>
      <c r="E58" s="7">
        <f t="shared" si="19"/>
        <v>76</v>
      </c>
      <c r="F58" s="7">
        <f t="shared" si="20"/>
        <v>69</v>
      </c>
      <c r="H58" s="3">
        <f>VLOOKUP($B58,[13]Wirtschaftswachstum!$A$4:$Z$128,23,0)</f>
        <v>3.4344976316124587</v>
      </c>
      <c r="I58" s="7">
        <f t="shared" si="10"/>
        <v>7</v>
      </c>
      <c r="K58" s="3">
        <f>VLOOKUP($B58,[13]Wirtschaftswachstum!$A$4:$AY$128,50,0)</f>
        <v>3.7267173564874412</v>
      </c>
      <c r="L58" s="7">
        <f t="shared" si="11"/>
        <v>6</v>
      </c>
      <c r="N58" s="3">
        <f>VLOOKUP($B58,'[13]Verfügbare Eink'!$A$4:$P$135,12,0)</f>
        <v>62.427745664739888</v>
      </c>
      <c r="O58" s="3">
        <f>VLOOKUP($B58,'[13]Verfügbare Eink'!$A$4:$P$135,13,0)</f>
        <v>69.587628865979383</v>
      </c>
      <c r="P58" s="7">
        <f t="shared" si="21"/>
        <v>89</v>
      </c>
      <c r="Q58" s="7">
        <f t="shared" si="22"/>
        <v>83</v>
      </c>
      <c r="S58" s="3">
        <f>VLOOKUP($B58,'[13]BIP je Arbeitsstunde'!$A$4:$P$127,12,0)</f>
        <v>63.038074753300791</v>
      </c>
      <c r="T58" s="3">
        <f>VLOOKUP($B58,'[13]BIP je Arbeitsstunde'!$A$4:$P$127,13,0)</f>
        <v>66.313533135738155</v>
      </c>
      <c r="U58" s="7">
        <f t="shared" si="23"/>
        <v>76</v>
      </c>
      <c r="V58" s="7">
        <f t="shared" si="24"/>
        <v>75</v>
      </c>
      <c r="W58" s="7"/>
      <c r="X58" s="3">
        <f>VLOOKUP($B58,[13]ALQ!$A$4:$P$128,6,0)</f>
        <v>6.3</v>
      </c>
      <c r="Y58" s="3">
        <f>VLOOKUP($B58,[13]ALQ!$A$4:$P$128,10,0)</f>
        <v>5.8</v>
      </c>
      <c r="Z58" s="7">
        <f t="shared" si="14"/>
        <v>53</v>
      </c>
      <c r="AA58" s="7">
        <f t="shared" si="15"/>
        <v>53</v>
      </c>
      <c r="AC58" s="3">
        <f>VLOOKUP($B58,[13]Erwerbstätigkeit!$A$4:$P$128,14,0)</f>
        <v>1.1450524086022966</v>
      </c>
      <c r="AD58" s="7">
        <f t="shared" si="16"/>
        <v>40</v>
      </c>
      <c r="AF58" s="3">
        <f>VLOOKUP($B58,[13]Erwerbstätigkeit!$A$4:$T$128,17,0)</f>
        <v>17.744373840046215</v>
      </c>
      <c r="AG58" s="3">
        <f>VLOOKUP($B58,[13]Erwerbstätigkeit!$A$4:$T$128,18,0)</f>
        <v>17.273360306388295</v>
      </c>
      <c r="AH58" s="7">
        <f t="shared" si="17"/>
        <v>25</v>
      </c>
      <c r="AI58" s="7">
        <f t="shared" si="3"/>
        <v>26</v>
      </c>
      <c r="AK58" s="3">
        <f>VLOOKUP($B58,[12]FuE!$A$4:$I$128,9,0)</f>
        <v>1.39</v>
      </c>
      <c r="AL58" s="7">
        <f t="shared" si="18"/>
        <v>56</v>
      </c>
      <c r="AM58" s="7"/>
      <c r="AN58" s="3">
        <f>VLOOKUP($B58,[12]FuE!$A$4:$P$128,16,0)</f>
        <v>0.76</v>
      </c>
      <c r="AO58" s="7">
        <f t="shared" si="25"/>
        <v>46</v>
      </c>
      <c r="AQ58" s="3">
        <f>VLOOKUP($B58,[13]Bevölkerung!$A$4:$S$128,15,0)</f>
        <v>88.228632813374219</v>
      </c>
      <c r="AR58" s="7">
        <f t="shared" si="26"/>
        <v>82</v>
      </c>
      <c r="AT58" s="3">
        <f>VLOOKUP($B58,[13]Tabelle9!$A$4:$N$128,12,0)</f>
        <v>28.523849173307958</v>
      </c>
      <c r="AU58" s="7">
        <f t="shared" si="27"/>
        <v>74</v>
      </c>
      <c r="AW58" s="3">
        <f>VLOOKUP($B58,[13]Tabelle1!$A$4:$L$126,8,0)</f>
        <v>5.2515760675627448</v>
      </c>
      <c r="AX58" s="7">
        <f t="shared" si="28"/>
        <v>38</v>
      </c>
      <c r="AZ58" s="3">
        <f>VLOOKUP($B58,[13]HRST!$A$4:$L$126,8,0)</f>
        <v>53.544665159985719</v>
      </c>
      <c r="BA58" s="7">
        <f t="shared" si="29"/>
        <v>72</v>
      </c>
    </row>
    <row r="59" spans="1:53" x14ac:dyDescent="0.35">
      <c r="A59" t="s">
        <v>642</v>
      </c>
      <c r="B59" t="s">
        <v>643</v>
      </c>
      <c r="C59" s="3">
        <f>VLOOKUP($B59,'[12]BIP je EW'!$A$4:$P$128,12,0)</f>
        <v>117.98107255520505</v>
      </c>
      <c r="D59" s="3">
        <f>VLOOKUP($B59,'[12]BIP je EW'!$A$4:$P$128,13,0)</f>
        <v>120.80200501253134</v>
      </c>
      <c r="E59" s="7">
        <f t="shared" si="19"/>
        <v>19</v>
      </c>
      <c r="F59" s="7">
        <f t="shared" si="20"/>
        <v>19</v>
      </c>
      <c r="H59" s="3">
        <f>VLOOKUP($B59,[13]Wirtschaftswachstum!$A$4:$Z$128,23,0)</f>
        <v>1.1435763464198203</v>
      </c>
      <c r="I59" s="7">
        <f t="shared" si="10"/>
        <v>42</v>
      </c>
      <c r="K59" s="3">
        <f>VLOOKUP($B59,[13]Wirtschaftswachstum!$A$4:$AY$128,50,0)</f>
        <v>1.3279713525579524</v>
      </c>
      <c r="L59" s="7">
        <f t="shared" si="11"/>
        <v>33</v>
      </c>
      <c r="N59" s="3">
        <f>VLOOKUP($B59,'[13]Verfügbare Eink'!$A$4:$P$135,12,0)</f>
        <v>121.96531791907515</v>
      </c>
      <c r="O59" s="3">
        <f>VLOOKUP($B59,'[13]Verfügbare Eink'!$A$4:$P$135,13,0)</f>
        <v>121.64948453608247</v>
      </c>
      <c r="P59" s="7">
        <f t="shared" si="21"/>
        <v>11</v>
      </c>
      <c r="Q59" s="7">
        <f t="shared" si="22"/>
        <v>11</v>
      </c>
      <c r="S59" s="3">
        <f>VLOOKUP($B59,'[13]BIP je Arbeitsstunde'!$A$4:$P$127,12,0)</f>
        <v>111.56200067294687</v>
      </c>
      <c r="T59" s="3">
        <f>VLOOKUP($B59,'[13]BIP je Arbeitsstunde'!$A$4:$P$127,13,0)</f>
        <v>115.91786261722979</v>
      </c>
      <c r="U59" s="7">
        <f t="shared" si="23"/>
        <v>28</v>
      </c>
      <c r="V59" s="7">
        <f t="shared" si="24"/>
        <v>24</v>
      </c>
      <c r="W59" s="7"/>
      <c r="X59" s="3">
        <f>VLOOKUP($B59,[13]ALQ!$A$4:$P$128,6,0)</f>
        <v>6.4</v>
      </c>
      <c r="Y59" s="3">
        <f>VLOOKUP($B59,[13]ALQ!$A$4:$P$128,10,0)</f>
        <v>4.5999999999999996</v>
      </c>
      <c r="Z59" s="7">
        <f t="shared" si="14"/>
        <v>59</v>
      </c>
      <c r="AA59" s="7">
        <f t="shared" si="15"/>
        <v>40</v>
      </c>
      <c r="AC59" s="3">
        <f>VLOOKUP($B59,[13]Erwerbstätigkeit!$A$4:$P$128,14,0)</f>
        <v>0.33982837407067734</v>
      </c>
      <c r="AD59" s="7">
        <f t="shared" si="16"/>
        <v>73</v>
      </c>
      <c r="AF59" s="3">
        <f>VLOOKUP($B59,[13]Erwerbstätigkeit!$A$4:$T$128,17,0)</f>
        <v>18.392653039525801</v>
      </c>
      <c r="AG59" s="3">
        <f>VLOOKUP($B59,[13]Erwerbstätigkeit!$A$4:$T$128,18,0)</f>
        <v>17.918252215333034</v>
      </c>
      <c r="AH59" s="7">
        <f t="shared" si="17"/>
        <v>23</v>
      </c>
      <c r="AI59" s="7">
        <f t="shared" si="3"/>
        <v>22</v>
      </c>
      <c r="AK59" s="3">
        <f>VLOOKUP($B59,[12]FuE!$A$4:$I$128,9,0)</f>
        <v>1.41</v>
      </c>
      <c r="AL59" s="7">
        <f t="shared" si="18"/>
        <v>55</v>
      </c>
      <c r="AM59" s="7"/>
      <c r="AN59" s="3">
        <f>VLOOKUP($B59,[12]FuE!$A$4:$P$128,16,0)</f>
        <v>1.04</v>
      </c>
      <c r="AO59" s="7">
        <f t="shared" si="25"/>
        <v>37</v>
      </c>
      <c r="AQ59" s="3">
        <f>VLOOKUP($B59,[13]Bevölkerung!$A$4:$S$128,15,0)</f>
        <v>106.47071170251074</v>
      </c>
      <c r="AR59" s="7">
        <f t="shared" si="26"/>
        <v>43</v>
      </c>
      <c r="AT59" s="3">
        <f>VLOOKUP($B59,[13]Tabelle9!$A$4:$N$128,12,0)</f>
        <v>23.200758916561654</v>
      </c>
      <c r="AU59" s="7">
        <f t="shared" si="27"/>
        <v>86</v>
      </c>
      <c r="AW59" s="3">
        <f>VLOOKUP($B59,[13]Tabelle1!$A$4:$L$126,8,0)</f>
        <v>5.2812663712178063</v>
      </c>
      <c r="AX59" s="7">
        <f t="shared" si="28"/>
        <v>37</v>
      </c>
      <c r="AZ59" s="3">
        <f>VLOOKUP($B59,[13]HRST!$A$4:$L$126,8,0)</f>
        <v>48.026958528608041</v>
      </c>
      <c r="BA59" s="7">
        <f t="shared" si="29"/>
        <v>80</v>
      </c>
    </row>
    <row r="60" spans="1:53" x14ac:dyDescent="0.35">
      <c r="B60" t="s">
        <v>644</v>
      </c>
      <c r="C60" s="3">
        <f>VLOOKUP($B60,'[12]BIP je EW'!$A$4:$P$128,12,0)</f>
        <v>63.09148264984227</v>
      </c>
      <c r="D60" s="3">
        <f>VLOOKUP($B60,'[12]BIP je EW'!$A$4:$P$128,13,0)</f>
        <v>65.664160401002505</v>
      </c>
      <c r="E60" s="7">
        <f t="shared" si="19"/>
        <v>80</v>
      </c>
      <c r="F60" s="7">
        <f t="shared" si="20"/>
        <v>82</v>
      </c>
      <c r="H60" s="3">
        <f>VLOOKUP($B60,[13]Wirtschaftswachstum!$A$4:$Z$128,23,0)</f>
        <v>1.2024280403231984</v>
      </c>
      <c r="I60" s="7">
        <f t="shared" si="10"/>
        <v>41</v>
      </c>
      <c r="K60" s="3">
        <f>VLOOKUP($B60,[13]Wirtschaftswachstum!$A$4:$AY$128,50,0)</f>
        <v>1.7795415947634154</v>
      </c>
      <c r="L60" s="7">
        <f t="shared" si="11"/>
        <v>23</v>
      </c>
      <c r="N60" s="3">
        <f>VLOOKUP($B60,'[13]Verfügbare Eink'!$A$4:$P$135,12,0)</f>
        <v>77.456647398843927</v>
      </c>
      <c r="O60" s="3">
        <f>VLOOKUP($B60,'[13]Verfügbare Eink'!$A$4:$P$135,13,0)</f>
        <v>79.896907216494853</v>
      </c>
      <c r="P60" s="7">
        <f t="shared" si="21"/>
        <v>73</v>
      </c>
      <c r="Q60" s="7">
        <f t="shared" si="22"/>
        <v>73</v>
      </c>
      <c r="S60" s="3">
        <f>VLOOKUP($B60,'[13]BIP je Arbeitsstunde'!$A$4:$P$127,12,0)</f>
        <v>81.327938177888669</v>
      </c>
      <c r="T60" s="3">
        <f>VLOOKUP($B60,'[13]BIP je Arbeitsstunde'!$A$4:$P$127,13,0)</f>
        <v>82.40791466315352</v>
      </c>
      <c r="U60" s="7">
        <f t="shared" si="23"/>
        <v>62</v>
      </c>
      <c r="V60" s="7">
        <f t="shared" si="24"/>
        <v>60</v>
      </c>
      <c r="W60" s="7"/>
      <c r="X60" s="3">
        <f>VLOOKUP($B60,[13]ALQ!$A$4:$P$128,6,0)</f>
        <v>17</v>
      </c>
      <c r="Y60" s="3">
        <f>VLOOKUP($B60,[13]ALQ!$A$4:$P$128,10,0)</f>
        <v>13.9</v>
      </c>
      <c r="Z60" s="7">
        <f t="shared" si="14"/>
        <v>85</v>
      </c>
      <c r="AA60" s="7">
        <f t="shared" si="15"/>
        <v>87</v>
      </c>
      <c r="AC60" s="3">
        <f>VLOOKUP($B60,[13]Erwerbstätigkeit!$A$4:$P$128,14,0)</f>
        <v>0.87459019711999986</v>
      </c>
      <c r="AD60" s="7">
        <f t="shared" si="16"/>
        <v>52</v>
      </c>
      <c r="AF60" s="3">
        <f>VLOOKUP($B60,[13]Erwerbstätigkeit!$A$4:$T$128,17,0)</f>
        <v>11.350939563230064</v>
      </c>
      <c r="AG60" s="3">
        <f>VLOOKUP($B60,[13]Erwerbstätigkeit!$A$4:$T$128,18,0)</f>
        <v>10.944318015742114</v>
      </c>
      <c r="AH60" s="7">
        <f t="shared" si="17"/>
        <v>56</v>
      </c>
      <c r="AI60" s="7">
        <f t="shared" si="3"/>
        <v>58</v>
      </c>
      <c r="AK60" s="3">
        <f>VLOOKUP($B60,[12]FuE!$A$4:$I$128,9,0)</f>
        <v>0.99</v>
      </c>
      <c r="AL60" s="7">
        <f t="shared" si="18"/>
        <v>72</v>
      </c>
      <c r="AM60" s="7"/>
      <c r="AN60" s="3">
        <f>VLOOKUP($B60,[12]FuE!$A$4:$P$128,16,0)</f>
        <v>0.38</v>
      </c>
      <c r="AO60" s="7">
        <f t="shared" si="25"/>
        <v>70</v>
      </c>
      <c r="AQ60" s="3">
        <f>VLOOKUP($B60,[13]Bevölkerung!$A$4:$S$128,15,0)</f>
        <v>96.344197942921369</v>
      </c>
      <c r="AR60" s="7">
        <f t="shared" si="26"/>
        <v>70</v>
      </c>
      <c r="AT60" s="3">
        <f>VLOOKUP($B60,[13]Tabelle9!$A$4:$N$128,12,0)</f>
        <v>22.347913524384111</v>
      </c>
      <c r="AU60" s="7">
        <f t="shared" si="27"/>
        <v>88</v>
      </c>
      <c r="AW60" s="3">
        <f>VLOOKUP($B60,[13]Tabelle1!$A$4:$L$126,8,0)</f>
        <v>3.0257324374971435</v>
      </c>
      <c r="AX60" s="7">
        <f t="shared" si="28"/>
        <v>74</v>
      </c>
      <c r="AZ60" s="3">
        <f>VLOOKUP($B60,[13]HRST!$A$4:$L$126,8,0)</f>
        <v>48.555692673339728</v>
      </c>
      <c r="BA60" s="7">
        <f t="shared" si="29"/>
        <v>78</v>
      </c>
    </row>
    <row r="61" spans="1:53" x14ac:dyDescent="0.35">
      <c r="B61" t="s">
        <v>645</v>
      </c>
      <c r="C61" s="3">
        <f>VLOOKUP($B61,'[12]BIP je EW'!$A$4:$P$128,12,0)</f>
        <v>60.252365930599375</v>
      </c>
      <c r="D61" s="3">
        <f>VLOOKUP($B61,'[12]BIP je EW'!$A$4:$P$128,13,0)</f>
        <v>64.160401002506262</v>
      </c>
      <c r="E61" s="7">
        <f t="shared" si="19"/>
        <v>85</v>
      </c>
      <c r="F61" s="7">
        <f t="shared" si="20"/>
        <v>83</v>
      </c>
      <c r="H61" s="3">
        <f>VLOOKUP($B61,[13]Wirtschaftswachstum!$A$4:$Z$128,23,0)</f>
        <v>1.9956315893920618</v>
      </c>
      <c r="I61" s="7">
        <f t="shared" si="10"/>
        <v>25</v>
      </c>
      <c r="K61" s="3">
        <f>VLOOKUP($B61,[13]Wirtschaftswachstum!$A$4:$AY$128,50,0)</f>
        <v>2.5065539316582459</v>
      </c>
      <c r="L61" s="7">
        <f t="shared" si="11"/>
        <v>15</v>
      </c>
      <c r="N61" s="3">
        <f>VLOOKUP($B61,'[13]Verfügbare Eink'!$A$4:$P$135,12,0)</f>
        <v>78.612716763005778</v>
      </c>
      <c r="O61" s="3">
        <f>VLOOKUP($B61,'[13]Verfügbare Eink'!$A$4:$P$135,13,0)</f>
        <v>81.958762886597938</v>
      </c>
      <c r="P61" s="7">
        <f t="shared" si="21"/>
        <v>71</v>
      </c>
      <c r="Q61" s="7">
        <f t="shared" si="22"/>
        <v>68</v>
      </c>
      <c r="S61" s="3">
        <f>VLOOKUP($B61,'[13]BIP je Arbeitsstunde'!$A$4:$P$127,12,0)</f>
        <v>81.832300932115615</v>
      </c>
      <c r="T61" s="3">
        <f>VLOOKUP($B61,'[13]BIP je Arbeitsstunde'!$A$4:$P$127,13,0)</f>
        <v>86.600766261518828</v>
      </c>
      <c r="U61" s="7">
        <f t="shared" si="23"/>
        <v>61</v>
      </c>
      <c r="V61" s="7">
        <f t="shared" si="24"/>
        <v>58</v>
      </c>
      <c r="W61" s="7"/>
      <c r="X61" s="3">
        <f>VLOOKUP($B61,[13]ALQ!$A$4:$P$128,6,0)</f>
        <v>18.3</v>
      </c>
      <c r="Y61" s="3">
        <f>VLOOKUP($B61,[13]ALQ!$A$4:$P$128,10,0)</f>
        <v>14.1</v>
      </c>
      <c r="Z61" s="7">
        <f t="shared" si="14"/>
        <v>87</v>
      </c>
      <c r="AA61" s="7">
        <f t="shared" si="15"/>
        <v>88</v>
      </c>
      <c r="AC61" s="3">
        <f>VLOOKUP($B61,[13]Erwerbstätigkeit!$A$4:$P$128,14,0)</f>
        <v>1.390745612635186</v>
      </c>
      <c r="AD61" s="7">
        <f t="shared" si="16"/>
        <v>24</v>
      </c>
      <c r="AF61" s="3">
        <f>VLOOKUP($B61,[13]Erwerbstätigkeit!$A$4:$T$128,17,0)</f>
        <v>6.4446529080675425</v>
      </c>
      <c r="AG61" s="3">
        <f>VLOOKUP($B61,[13]Erwerbstätigkeit!$A$4:$T$128,18,0)</f>
        <v>6.3343000506375731</v>
      </c>
      <c r="AH61" s="7">
        <f t="shared" si="17"/>
        <v>79</v>
      </c>
      <c r="AI61" s="7">
        <f t="shared" si="3"/>
        <v>81</v>
      </c>
      <c r="AK61" s="3">
        <f>VLOOKUP($B61,[12]FuE!$A$4:$I$128,9,0)</f>
        <v>0.92</v>
      </c>
      <c r="AL61" s="7">
        <f t="shared" si="18"/>
        <v>77</v>
      </c>
      <c r="AM61" s="7"/>
      <c r="AN61" s="3">
        <f>VLOOKUP($B61,[12]FuE!$A$4:$P$128,16,0)</f>
        <v>0.28000000000000003</v>
      </c>
      <c r="AO61" s="7">
        <f t="shared" si="25"/>
        <v>76</v>
      </c>
      <c r="AQ61" s="3">
        <f>VLOOKUP($B61,[13]Bevölkerung!$A$4:$S$128,15,0)</f>
        <v>96.342750661035097</v>
      </c>
      <c r="AR61" s="7">
        <f t="shared" si="26"/>
        <v>71</v>
      </c>
      <c r="AT61" s="3">
        <f>VLOOKUP($B61,[13]Tabelle9!$A$4:$N$128,12,0)</f>
        <v>20.708539304061258</v>
      </c>
      <c r="AU61" s="7">
        <f t="shared" si="27"/>
        <v>90</v>
      </c>
      <c r="AW61" s="3">
        <f>VLOOKUP($B61,[13]Tabelle1!$A$4:$L$126,8,0)</f>
        <v>2.2874866724823106</v>
      </c>
      <c r="AX61" s="7">
        <f t="shared" si="28"/>
        <v>81</v>
      </c>
      <c r="AZ61" s="3">
        <f>VLOOKUP($B61,[13]HRST!$A$4:$L$126,8,0)</f>
        <v>45.899970921779584</v>
      </c>
      <c r="BA61" s="7">
        <f t="shared" si="29"/>
        <v>82</v>
      </c>
    </row>
    <row r="62" spans="1:53" x14ac:dyDescent="0.35">
      <c r="B62" t="s">
        <v>646</v>
      </c>
      <c r="C62" s="3">
        <f>VLOOKUP($B62,'[12]BIP je EW'!$A$4:$P$128,12,0)</f>
        <v>113.56466876971609</v>
      </c>
      <c r="D62" s="3">
        <f>VLOOKUP($B62,'[12]BIP je EW'!$A$4:$P$128,13,0)</f>
        <v>114.28571428571428</v>
      </c>
      <c r="E62" s="7">
        <f t="shared" si="19"/>
        <v>23</v>
      </c>
      <c r="F62" s="7">
        <f t="shared" si="20"/>
        <v>23</v>
      </c>
      <c r="H62" s="3">
        <f>VLOOKUP($B62,[13]Wirtschaftswachstum!$A$4:$Z$128,23,0)</f>
        <v>0.84001777903064578</v>
      </c>
      <c r="I62" s="7">
        <f t="shared" si="10"/>
        <v>51</v>
      </c>
      <c r="K62" s="3">
        <f>VLOOKUP($B62,[13]Wirtschaftswachstum!$A$4:$AY$128,50,0)</f>
        <v>0.96637483406962588</v>
      </c>
      <c r="L62" s="7">
        <f t="shared" si="11"/>
        <v>39</v>
      </c>
      <c r="N62" s="3">
        <f>VLOOKUP($B62,'[13]Verfügbare Eink'!$A$4:$P$135,12,0)</f>
        <v>117.91907514450868</v>
      </c>
      <c r="O62" s="3">
        <f>VLOOKUP($B62,'[13]Verfügbare Eink'!$A$4:$P$135,13,0)</f>
        <v>117.01030927835052</v>
      </c>
      <c r="P62" s="7">
        <f t="shared" si="21"/>
        <v>18</v>
      </c>
      <c r="Q62" s="7">
        <f t="shared" si="22"/>
        <v>16</v>
      </c>
      <c r="S62" s="3">
        <f>VLOOKUP($B62,'[13]BIP je Arbeitsstunde'!$A$4:$P$127,12,0)</f>
        <v>104.46216804668379</v>
      </c>
      <c r="T62" s="3">
        <f>VLOOKUP($B62,'[13]BIP je Arbeitsstunde'!$A$4:$P$127,13,0)</f>
        <v>107.28480973934622</v>
      </c>
      <c r="U62" s="7">
        <f t="shared" si="23"/>
        <v>43</v>
      </c>
      <c r="V62" s="7">
        <f t="shared" si="24"/>
        <v>34</v>
      </c>
      <c r="W62" s="7"/>
      <c r="X62" s="3">
        <f>VLOOKUP($B62,[13]ALQ!$A$4:$P$128,6,0)</f>
        <v>5.3</v>
      </c>
      <c r="Y62" s="3">
        <f>VLOOKUP($B62,[13]ALQ!$A$4:$P$128,10,0)</f>
        <v>4.3</v>
      </c>
      <c r="Z62" s="7">
        <f t="shared" si="14"/>
        <v>46</v>
      </c>
      <c r="AA62" s="7">
        <f t="shared" si="15"/>
        <v>37</v>
      </c>
      <c r="AC62" s="3">
        <f>VLOOKUP($B62,[13]Erwerbstätigkeit!$A$4:$P$128,14,0)</f>
        <v>0.45225965099643872</v>
      </c>
      <c r="AD62" s="7">
        <f t="shared" si="16"/>
        <v>70</v>
      </c>
      <c r="AF62" s="3">
        <f>VLOOKUP($B62,[13]Erwerbstätigkeit!$A$4:$T$128,17,0)</f>
        <v>21.362190592959827</v>
      </c>
      <c r="AG62" s="3">
        <f>VLOOKUP($B62,[13]Erwerbstätigkeit!$A$4:$T$128,18,0)</f>
        <v>21.128891578703787</v>
      </c>
      <c r="AH62" s="7">
        <f t="shared" si="17"/>
        <v>11</v>
      </c>
      <c r="AI62" s="7">
        <f t="shared" si="3"/>
        <v>10</v>
      </c>
      <c r="AK62" s="3">
        <f>VLOOKUP($B62,[12]FuE!$A$4:$I$128,9,0)</f>
        <v>1.59</v>
      </c>
      <c r="AL62" s="7">
        <f t="shared" si="18"/>
        <v>42</v>
      </c>
      <c r="AM62" s="7"/>
      <c r="AN62" s="3">
        <f>VLOOKUP($B62,[12]FuE!$A$4:$P$128,16,0)</f>
        <v>1.08</v>
      </c>
      <c r="AO62" s="7">
        <f t="shared" si="25"/>
        <v>34</v>
      </c>
      <c r="AQ62" s="3">
        <f>VLOOKUP($B62,[13]Bevölkerung!$A$4:$S$128,15,0)</f>
        <v>109.51585850210324</v>
      </c>
      <c r="AR62" s="7">
        <f t="shared" si="26"/>
        <v>35</v>
      </c>
      <c r="AT62" s="3">
        <f>VLOOKUP($B62,[13]Tabelle9!$A$4:$N$128,12,0)</f>
        <v>22.788548924568307</v>
      </c>
      <c r="AU62" s="7">
        <f t="shared" si="27"/>
        <v>87</v>
      </c>
      <c r="AW62" s="3">
        <f>VLOOKUP($B62,[13]Tabelle1!$A$4:$L$126,8,0)</f>
        <v>3.4232050893668582</v>
      </c>
      <c r="AX62" s="7">
        <f t="shared" si="28"/>
        <v>67</v>
      </c>
      <c r="AZ62" s="3">
        <f>VLOOKUP($B62,[13]HRST!$A$4:$L$126,8,0)</f>
        <v>46.883520145410472</v>
      </c>
      <c r="BA62" s="7">
        <f t="shared" si="29"/>
        <v>81</v>
      </c>
    </row>
    <row r="63" spans="1:53" x14ac:dyDescent="0.35">
      <c r="B63" t="s">
        <v>647</v>
      </c>
      <c r="C63" s="3">
        <f>VLOOKUP($B63,'[12]BIP je EW'!$A$4:$P$128,12,0)</f>
        <v>105.3627760252366</v>
      </c>
      <c r="D63" s="3">
        <f>VLOOKUP($B63,'[12]BIP je EW'!$A$4:$P$128,13,0)</f>
        <v>104.76190476190477</v>
      </c>
      <c r="E63" s="7">
        <f t="shared" si="19"/>
        <v>32</v>
      </c>
      <c r="F63" s="7">
        <f t="shared" si="20"/>
        <v>31</v>
      </c>
      <c r="H63" s="3">
        <f>VLOOKUP($B63,[13]Wirtschaftswachstum!$A$4:$Z$128,23,0)</f>
        <v>0.33199413244263098</v>
      </c>
      <c r="I63" s="7">
        <f t="shared" si="10"/>
        <v>67</v>
      </c>
      <c r="K63" s="3">
        <f>VLOOKUP($B63,[13]Wirtschaftswachstum!$A$4:$AY$128,50,0)</f>
        <v>0.61486876715721905</v>
      </c>
      <c r="L63" s="7">
        <f t="shared" si="11"/>
        <v>49</v>
      </c>
      <c r="N63" s="3">
        <f>VLOOKUP($B63,'[13]Verfügbare Eink'!$A$4:$P$135,12,0)</f>
        <v>108.09248554913296</v>
      </c>
      <c r="O63" s="3">
        <f>VLOOKUP($B63,'[13]Verfügbare Eink'!$A$4:$P$135,13,0)</f>
        <v>107.73195876288659</v>
      </c>
      <c r="P63" s="7">
        <f t="shared" si="21"/>
        <v>29</v>
      </c>
      <c r="Q63" s="7">
        <f t="shared" si="22"/>
        <v>31</v>
      </c>
      <c r="S63" s="3">
        <f>VLOOKUP($B63,'[13]BIP je Arbeitsstunde'!$A$4:$P$127,12,0)</f>
        <v>101.76843268925198</v>
      </c>
      <c r="T63" s="3">
        <f>VLOOKUP($B63,'[13]BIP je Arbeitsstunde'!$A$4:$P$127,13,0)</f>
        <v>104.99089022816599</v>
      </c>
      <c r="U63" s="7">
        <f t="shared" si="23"/>
        <v>46</v>
      </c>
      <c r="V63" s="7">
        <f t="shared" si="24"/>
        <v>38</v>
      </c>
      <c r="W63" s="7"/>
      <c r="X63" s="3">
        <f>VLOOKUP($B63,[13]ALQ!$A$4:$P$128,6,0)</f>
        <v>8.6</v>
      </c>
      <c r="Y63" s="3">
        <f>VLOOKUP($B63,[13]ALQ!$A$4:$P$128,10,0)</f>
        <v>6.2</v>
      </c>
      <c r="Z63" s="7">
        <f t="shared" si="14"/>
        <v>75</v>
      </c>
      <c r="AA63" s="7">
        <f t="shared" si="15"/>
        <v>60</v>
      </c>
      <c r="AC63" s="3">
        <f>VLOOKUP($B63,[13]Erwerbstätigkeit!$A$4:$P$128,14,0)</f>
        <v>0.14500927914728834</v>
      </c>
      <c r="AD63" s="7">
        <f t="shared" si="16"/>
        <v>79</v>
      </c>
      <c r="AF63" s="3">
        <f>VLOOKUP($B63,[13]Erwerbstätigkeit!$A$4:$T$128,17,0)</f>
        <v>12.695664850483809</v>
      </c>
      <c r="AG63" s="3">
        <f>VLOOKUP($B63,[13]Erwerbstätigkeit!$A$4:$T$128,18,0)</f>
        <v>12.385354758236113</v>
      </c>
      <c r="AH63" s="7">
        <f t="shared" si="17"/>
        <v>45</v>
      </c>
      <c r="AI63" s="7">
        <f t="shared" si="3"/>
        <v>46</v>
      </c>
      <c r="AK63" s="3">
        <f>VLOOKUP($B63,[12]FuE!$A$4:$I$128,9,0)</f>
        <v>1.54</v>
      </c>
      <c r="AL63" s="7">
        <f t="shared" si="18"/>
        <v>46</v>
      </c>
      <c r="AM63" s="7"/>
      <c r="AN63" s="3">
        <f>VLOOKUP($B63,[12]FuE!$A$4:$P$128,16,0)</f>
        <v>0.62</v>
      </c>
      <c r="AO63" s="7">
        <f t="shared" si="25"/>
        <v>55</v>
      </c>
      <c r="AQ63" s="3">
        <f>VLOOKUP($B63,[13]Bevölkerung!$A$4:$S$128,15,0)</f>
        <v>107.56461900582757</v>
      </c>
      <c r="AR63" s="7">
        <f t="shared" si="26"/>
        <v>38</v>
      </c>
      <c r="AT63" s="3">
        <f>VLOOKUP($B63,[13]Tabelle9!$A$4:$N$128,12,0)</f>
        <v>26.509578694779908</v>
      </c>
      <c r="AU63" s="7">
        <f t="shared" si="27"/>
        <v>79</v>
      </c>
      <c r="AW63" s="3">
        <f>VLOOKUP($B63,[13]Tabelle1!$A$4:$L$126,8,0)</f>
        <v>5.6685417568152312</v>
      </c>
      <c r="AX63" s="7">
        <f t="shared" si="28"/>
        <v>24</v>
      </c>
      <c r="AZ63" s="3">
        <f>VLOOKUP($B63,[13]HRST!$A$4:$L$126,8,0)</f>
        <v>50.438613744541918</v>
      </c>
      <c r="BA63" s="7">
        <f t="shared" si="29"/>
        <v>76</v>
      </c>
    </row>
    <row r="64" spans="1:53" x14ac:dyDescent="0.35">
      <c r="A64" t="s">
        <v>648</v>
      </c>
      <c r="B64" t="s">
        <v>649</v>
      </c>
      <c r="C64" s="3">
        <f>VLOOKUP($B64,'[12]BIP je EW'!$A$4:$P$128,12,0)</f>
        <v>91.16719242902208</v>
      </c>
      <c r="D64" s="3">
        <f>VLOOKUP($B64,'[12]BIP je EW'!$A$4:$P$128,13,0)</f>
        <v>98.997493734335833</v>
      </c>
      <c r="E64" s="7">
        <f t="shared" si="19"/>
        <v>45</v>
      </c>
      <c r="F64" s="7">
        <f t="shared" si="20"/>
        <v>36</v>
      </c>
      <c r="H64" s="3">
        <f>VLOOKUP($B64,[13]Wirtschaftswachstum!$A$4:$Z$128,23,0)</f>
        <v>4.3942141954243112</v>
      </c>
      <c r="I64" s="7">
        <f t="shared" si="10"/>
        <v>4</v>
      </c>
      <c r="K64" s="3">
        <f>VLOOKUP($B64,[13]Wirtschaftswachstum!$A$4:$AY$128,50,0)</f>
        <v>3.0990359525735727</v>
      </c>
      <c r="L64" s="7">
        <f t="shared" si="11"/>
        <v>8</v>
      </c>
      <c r="N64" s="3">
        <f>VLOOKUP($B64,'[13]Verfügbare Eink'!$A$4:$P$135,12,0)</f>
        <v>106.93641618497109</v>
      </c>
      <c r="O64" s="3">
        <f>VLOOKUP($B64,'[13]Verfügbare Eink'!$A$4:$P$135,13,0)</f>
        <v>111.34020618556701</v>
      </c>
      <c r="P64" s="7">
        <f t="shared" si="21"/>
        <v>31</v>
      </c>
      <c r="Q64" s="7">
        <f t="shared" si="22"/>
        <v>24</v>
      </c>
      <c r="S64" s="3">
        <f>VLOOKUP($B64,'[13]BIP je Arbeitsstunde'!$A$4:$P$127,12,0)</f>
        <v>76.115251049914065</v>
      </c>
      <c r="T64" s="3">
        <f>VLOOKUP($B64,'[13]BIP je Arbeitsstunde'!$A$4:$P$127,13,0)</f>
        <v>77.366605076994858</v>
      </c>
      <c r="U64" s="7">
        <f t="shared" si="23"/>
        <v>66</v>
      </c>
      <c r="V64" s="7">
        <f t="shared" si="24"/>
        <v>66</v>
      </c>
      <c r="W64" s="7"/>
      <c r="X64" s="3">
        <f>VLOOKUP($B64,[13]ALQ!$A$4:$P$128,6,0)</f>
        <v>7.1</v>
      </c>
      <c r="Y64" s="3">
        <f>VLOOKUP($B64,[13]ALQ!$A$4:$P$128,10,0)</f>
        <v>5.8</v>
      </c>
      <c r="Z64" s="7">
        <f t="shared" si="14"/>
        <v>64</v>
      </c>
      <c r="AA64" s="7">
        <f t="shared" si="15"/>
        <v>53</v>
      </c>
      <c r="AC64" s="3">
        <f>VLOOKUP($B64,[13]Erwerbstätigkeit!$A$4:$P$128,14,0)</f>
        <v>2.0010393408265372</v>
      </c>
      <c r="AD64" s="7">
        <f t="shared" si="16"/>
        <v>8</v>
      </c>
      <c r="AF64" s="3">
        <f>VLOOKUP($B64,[13]Erwerbstätigkeit!$A$4:$T$128,17,0)</f>
        <v>7.4491849689248673</v>
      </c>
      <c r="AG64" s="3">
        <f>VLOOKUP($B64,[13]Erwerbstätigkeit!$A$4:$T$128,18,0)</f>
        <v>7.3055480715425585</v>
      </c>
      <c r="AH64" s="7">
        <f t="shared" si="17"/>
        <v>76</v>
      </c>
      <c r="AI64" s="7">
        <f t="shared" si="3"/>
        <v>77</v>
      </c>
      <c r="AK64" s="3">
        <f>VLOOKUP($B64,[12]FuE!$A$4:$I$128,9,0)</f>
        <v>0.68</v>
      </c>
      <c r="AL64" s="7">
        <f t="shared" si="18"/>
        <v>81</v>
      </c>
      <c r="AM64" s="7"/>
      <c r="AN64" s="3">
        <f>VLOOKUP($B64,[12]FuE!$A$4:$P$128,16,0)</f>
        <v>0.28999999999999998</v>
      </c>
      <c r="AO64" s="7">
        <f t="shared" si="25"/>
        <v>75</v>
      </c>
      <c r="AQ64" s="3">
        <f>VLOOKUP($B64,[13]Bevölkerung!$A$4:$S$128,15,0)</f>
        <v>133.58933717579251</v>
      </c>
      <c r="AR64" s="7">
        <f t="shared" si="26"/>
        <v>5</v>
      </c>
      <c r="AT64" s="3">
        <f>VLOOKUP($B64,[13]Tabelle9!$A$4:$N$128,12,0)</f>
        <v>47.773195876288661</v>
      </c>
      <c r="AU64" s="7">
        <f t="shared" si="27"/>
        <v>14</v>
      </c>
      <c r="AW64" s="3">
        <f>VLOOKUP($B64,[13]Tabelle1!$A$4:$L$126,8,0)</f>
        <v>5.463917525773196</v>
      </c>
      <c r="AX64" s="7">
        <f t="shared" si="28"/>
        <v>32</v>
      </c>
      <c r="AZ64" s="3">
        <f>VLOOKUP($B64,[13]HRST!$A$4:$L$126,8,0)</f>
        <v>69.257731958762875</v>
      </c>
      <c r="BA64" s="7">
        <f t="shared" si="29"/>
        <v>21</v>
      </c>
    </row>
    <row r="65" spans="1:53" x14ac:dyDescent="0.35">
      <c r="A65" t="s">
        <v>650</v>
      </c>
      <c r="B65" t="s">
        <v>651</v>
      </c>
      <c r="C65" s="3">
        <f>VLOOKUP($B65,'[12]BIP je EW'!$A$4:$P$128,12,0)</f>
        <v>65.930599369085172</v>
      </c>
      <c r="D65" s="3">
        <f>VLOOKUP($B65,'[12]BIP je EW'!$A$4:$P$128,13,0)</f>
        <v>68.421052631578945</v>
      </c>
      <c r="E65" s="7">
        <f t="shared" si="19"/>
        <v>77</v>
      </c>
      <c r="F65" s="7">
        <f t="shared" si="20"/>
        <v>80</v>
      </c>
      <c r="H65" s="3">
        <f>VLOOKUP($B65,[13]Wirtschaftswachstum!$A$4:$Z$128,23,0)</f>
        <v>1.8244601098570001</v>
      </c>
      <c r="I65" s="7">
        <f t="shared" si="10"/>
        <v>28</v>
      </c>
      <c r="K65" s="3">
        <f>VLOOKUP($B65,[13]Wirtschaftswachstum!$A$4:$AY$128,50,0)</f>
        <v>2.2499908319323794</v>
      </c>
      <c r="L65" s="7">
        <f t="shared" si="11"/>
        <v>18</v>
      </c>
      <c r="N65" s="3">
        <f>VLOOKUP($B65,'[13]Verfügbare Eink'!$A$4:$P$135,12,0)</f>
        <v>64.739884393063591</v>
      </c>
      <c r="O65" s="3">
        <f>VLOOKUP($B65,'[13]Verfügbare Eink'!$A$4:$P$135,13,0)</f>
        <v>67.525773195876297</v>
      </c>
      <c r="P65" s="7">
        <f t="shared" si="21"/>
        <v>85</v>
      </c>
      <c r="Q65" s="7">
        <f t="shared" si="22"/>
        <v>84</v>
      </c>
      <c r="S65" s="3">
        <f>VLOOKUP($B65,'[13]BIP je Arbeitsstunde'!$A$4:$P$127,12,0)</f>
        <v>55.092717665197554</v>
      </c>
      <c r="T65" s="3">
        <f>VLOOKUP($B65,'[13]BIP je Arbeitsstunde'!$A$4:$P$127,13,0)</f>
        <v>59.541186776675502</v>
      </c>
      <c r="U65" s="7">
        <f t="shared" si="23"/>
        <v>85</v>
      </c>
      <c r="V65" s="7">
        <f t="shared" si="24"/>
        <v>82</v>
      </c>
      <c r="W65" s="7"/>
      <c r="X65" s="3">
        <f>VLOOKUP($B65,[13]ALQ!$A$4:$P$128,6,0)</f>
        <v>6.4</v>
      </c>
      <c r="Y65" s="3">
        <f>VLOOKUP($B65,[13]ALQ!$A$4:$P$128,10,0)</f>
        <v>6.7</v>
      </c>
      <c r="Z65" s="7">
        <f t="shared" si="14"/>
        <v>59</v>
      </c>
      <c r="AA65" s="7">
        <f t="shared" si="15"/>
        <v>68</v>
      </c>
      <c r="AC65" s="3">
        <f>VLOOKUP($B65,[13]Erwerbstätigkeit!$A$4:$P$128,14,0)</f>
        <v>-0.40283314409531101</v>
      </c>
      <c r="AD65" s="7">
        <f t="shared" si="16"/>
        <v>87</v>
      </c>
      <c r="AF65" s="3">
        <f>VLOOKUP($B65,[13]Erwerbstätigkeit!$A$4:$T$128,17,0)</f>
        <v>12.510437111658119</v>
      </c>
      <c r="AG65" s="3">
        <f>VLOOKUP($B65,[13]Erwerbstätigkeit!$A$4:$T$128,18,0)</f>
        <v>12.808061187325482</v>
      </c>
      <c r="AH65" s="7">
        <f t="shared" si="17"/>
        <v>48</v>
      </c>
      <c r="AI65" s="7">
        <f t="shared" si="3"/>
        <v>42</v>
      </c>
      <c r="AK65" s="3">
        <f>VLOOKUP($B65,[12]FuE!$A$4:$I$128,9,0)</f>
        <v>0.83</v>
      </c>
      <c r="AL65" s="7">
        <f t="shared" si="18"/>
        <v>79</v>
      </c>
      <c r="AM65" s="7"/>
      <c r="AN65" s="3">
        <f>VLOOKUP($B65,[12]FuE!$A$4:$P$128,16,0)</f>
        <v>0.3</v>
      </c>
      <c r="AO65" s="7">
        <f t="shared" si="25"/>
        <v>74</v>
      </c>
      <c r="AQ65" s="3">
        <f>VLOOKUP($B65,[13]Bevölkerung!$A$4:$S$128,15,0)</f>
        <v>79.470014064816411</v>
      </c>
      <c r="AR65" s="7">
        <f t="shared" si="26"/>
        <v>91</v>
      </c>
      <c r="AT65" s="3">
        <f>VLOOKUP($B65,[13]Tabelle9!$A$4:$N$128,12,0)</f>
        <v>41.964896284476865</v>
      </c>
      <c r="AU65" s="7">
        <f t="shared" si="27"/>
        <v>27</v>
      </c>
      <c r="AW65" s="3">
        <f>VLOOKUP($B65,[13]Tabelle1!$A$4:$L$126,8,0)</f>
        <v>5.5504900843400966</v>
      </c>
      <c r="AX65" s="7">
        <f t="shared" si="28"/>
        <v>27</v>
      </c>
      <c r="AZ65" s="3">
        <f>VLOOKUP($B65,[13]HRST!$A$4:$L$126,8,0)</f>
        <v>60.73626624116708</v>
      </c>
      <c r="BA65" s="7">
        <f t="shared" si="29"/>
        <v>50</v>
      </c>
    </row>
    <row r="66" spans="1:53" x14ac:dyDescent="0.35">
      <c r="A66" t="s">
        <v>652</v>
      </c>
      <c r="B66" t="s">
        <v>653</v>
      </c>
      <c r="C66" s="3">
        <f>VLOOKUP($B66,'[12]BIP je EW'!$A$4:$P$128,12,0)</f>
        <v>83.280757097791806</v>
      </c>
      <c r="D66" s="3">
        <f>VLOOKUP($B66,'[12]BIP je EW'!$A$4:$P$128,13,0)</f>
        <v>87.468671679197996</v>
      </c>
      <c r="E66" s="7">
        <f t="shared" si="19"/>
        <v>61</v>
      </c>
      <c r="F66" s="7">
        <f t="shared" si="20"/>
        <v>49</v>
      </c>
      <c r="H66" s="3">
        <f>VLOOKUP($B66,[13]Wirtschaftswachstum!$A$4:$Z$128,23,0)</f>
        <v>2.292814163438166</v>
      </c>
      <c r="I66" s="7">
        <f t="shared" si="10"/>
        <v>16</v>
      </c>
      <c r="K66" s="3">
        <f>VLOOKUP($B66,[13]Wirtschaftswachstum!$A$4:$AY$128,50,0)</f>
        <v>1.7497160847523645</v>
      </c>
      <c r="L66" s="7">
        <f t="shared" si="11"/>
        <v>25</v>
      </c>
      <c r="N66" s="3">
        <f>VLOOKUP($B66,'[13]Verfügbare Eink'!$A$4:$P$135,12,0)</f>
        <v>83.815028901734095</v>
      </c>
      <c r="O66" s="3">
        <f>VLOOKUP($B66,'[13]Verfügbare Eink'!$A$4:$P$135,13,0)</f>
        <v>87.628865979381445</v>
      </c>
      <c r="P66" s="7">
        <f t="shared" si="21"/>
        <v>61</v>
      </c>
      <c r="Q66" s="7">
        <f t="shared" si="22"/>
        <v>60</v>
      </c>
      <c r="S66" s="3">
        <f>VLOOKUP($B66,'[13]BIP je Arbeitsstunde'!$A$4:$P$127,12,0)</f>
        <v>68.187984732327081</v>
      </c>
      <c r="T66" s="3">
        <f>VLOOKUP($B66,'[13]BIP je Arbeitsstunde'!$A$4:$P$127,13,0)</f>
        <v>71.632885050408476</v>
      </c>
      <c r="U66" s="7">
        <f t="shared" si="23"/>
        <v>71</v>
      </c>
      <c r="V66" s="7">
        <f t="shared" si="24"/>
        <v>71</v>
      </c>
      <c r="W66" s="7"/>
      <c r="X66" s="3">
        <f>VLOOKUP($B66,[13]ALQ!$A$4:$P$128,6,0)</f>
        <v>6.4</v>
      </c>
      <c r="Y66" s="3">
        <f>VLOOKUP($B66,[13]ALQ!$A$4:$P$128,10,0)</f>
        <v>7</v>
      </c>
      <c r="Z66" s="7">
        <f t="shared" si="14"/>
        <v>59</v>
      </c>
      <c r="AA66" s="7">
        <f t="shared" si="15"/>
        <v>72</v>
      </c>
      <c r="AC66" s="3">
        <f>VLOOKUP($B66,[13]Erwerbstätigkeit!$A$4:$P$128,14,0)</f>
        <v>1.5008301172409517</v>
      </c>
      <c r="AD66" s="7">
        <f t="shared" si="16"/>
        <v>17</v>
      </c>
      <c r="AF66" s="3">
        <f>VLOOKUP($B66,[13]Erwerbstätigkeit!$A$4:$T$128,17,0)</f>
        <v>15.872787554929049</v>
      </c>
      <c r="AG66" s="3">
        <f>VLOOKUP($B66,[13]Erwerbstätigkeit!$A$4:$T$128,18,0)</f>
        <v>15.693686511154791</v>
      </c>
      <c r="AH66" s="7">
        <f t="shared" si="17"/>
        <v>33</v>
      </c>
      <c r="AI66" s="7">
        <f t="shared" si="3"/>
        <v>29</v>
      </c>
      <c r="AK66" s="3">
        <f>VLOOKUP($B66,[12]FuE!$A$4:$I$128,9,0)</f>
        <v>1.05</v>
      </c>
      <c r="AL66" s="7">
        <f t="shared" si="18"/>
        <v>69</v>
      </c>
      <c r="AM66" s="7"/>
      <c r="AN66" s="3">
        <f>VLOOKUP($B66,[12]FuE!$A$4:$P$128,16,0)</f>
        <v>0.44</v>
      </c>
      <c r="AO66" s="7">
        <f t="shared" si="25"/>
        <v>67</v>
      </c>
      <c r="AQ66" s="3">
        <f>VLOOKUP($B66,[13]Bevölkerung!$A$4:$S$128,15,0)</f>
        <v>82.056213102293455</v>
      </c>
      <c r="AR66" s="7">
        <f t="shared" si="26"/>
        <v>89</v>
      </c>
      <c r="AT66" s="3">
        <f>VLOOKUP($B66,[13]Tabelle9!$A$4:$N$128,12,0)</f>
        <v>48.643450786455112</v>
      </c>
      <c r="AU66" s="7">
        <f t="shared" si="27"/>
        <v>11</v>
      </c>
      <c r="AW66" s="3">
        <f>VLOOKUP($B66,[13]Tabelle1!$A$4:$L$126,8,0)</f>
        <v>5.5154887011470564</v>
      </c>
      <c r="AX66" s="7">
        <f t="shared" si="28"/>
        <v>29</v>
      </c>
      <c r="AZ66" s="3">
        <f>VLOOKUP($B66,[13]HRST!$A$4:$L$126,8,0)</f>
        <v>67.648876983309293</v>
      </c>
      <c r="BA66" s="7">
        <f t="shared" si="29"/>
        <v>24</v>
      </c>
    </row>
    <row r="67" spans="1:53" x14ac:dyDescent="0.35">
      <c r="A67" t="s">
        <v>654</v>
      </c>
      <c r="B67" t="s">
        <v>655</v>
      </c>
      <c r="C67" s="3">
        <f>VLOOKUP($B67,'[12]BIP je EW'!$A$4:$P$128,12,0)</f>
        <v>248.26498422712936</v>
      </c>
      <c r="D67" s="3">
        <f>VLOOKUP($B67,'[12]BIP je EW'!$A$4:$P$128,13,0)</f>
        <v>244.86215538847117</v>
      </c>
      <c r="E67" s="7">
        <f t="shared" si="19"/>
        <v>1</v>
      </c>
      <c r="F67" s="7">
        <f t="shared" si="20"/>
        <v>1</v>
      </c>
      <c r="H67" s="3">
        <f>VLOOKUP($B67,[13]Wirtschaftswachstum!$A$4:$Z$128,23,0)</f>
        <v>1.5863980301751326</v>
      </c>
      <c r="I67" s="7">
        <f t="shared" si="10"/>
        <v>33</v>
      </c>
      <c r="K67" s="3">
        <f>VLOOKUP($B67,[13]Wirtschaftswachstum!$A$4:$AY$128,50,0)</f>
        <v>-0.21942883443770711</v>
      </c>
      <c r="L67" s="7">
        <f t="shared" si="11"/>
        <v>75</v>
      </c>
      <c r="N67" s="3">
        <f>VLOOKUP($B67,'[13]Verfügbare Eink'!$A$4:$P$135,12,0)</f>
        <v>152.60115606936415</v>
      </c>
      <c r="O67" s="3">
        <f>VLOOKUP($B67,'[13]Verfügbare Eink'!$A$4:$P$135,13,0)</f>
        <v>143.81443298969072</v>
      </c>
      <c r="P67" s="7">
        <f t="shared" si="21"/>
        <v>1</v>
      </c>
      <c r="Q67" s="7">
        <f t="shared" si="22"/>
        <v>1</v>
      </c>
      <c r="S67" s="3">
        <f>VLOOKUP($B67,'[13]BIP je Arbeitsstunde'!$A$4:$P$127,12,0)</f>
        <v>170.55331583797232</v>
      </c>
      <c r="T67" s="3">
        <f>VLOOKUP($B67,'[13]BIP je Arbeitsstunde'!$A$4:$P$127,13,0)</f>
        <v>173.3898988930776</v>
      </c>
      <c r="U67" s="7">
        <f t="shared" si="23"/>
        <v>2</v>
      </c>
      <c r="V67" s="7">
        <f t="shared" si="24"/>
        <v>2</v>
      </c>
      <c r="W67" s="7"/>
      <c r="X67" s="3">
        <f>VLOOKUP($B67,[13]ALQ!$A$4:$P$128,6,0)</f>
        <v>5.3</v>
      </c>
      <c r="Y67" s="3">
        <f>VLOOKUP($B67,[13]ALQ!$A$4:$P$128,10,0)</f>
        <v>4.5999999999999996</v>
      </c>
      <c r="Z67" s="7">
        <f t="shared" si="14"/>
        <v>46</v>
      </c>
      <c r="AA67" s="7">
        <f t="shared" si="15"/>
        <v>40</v>
      </c>
      <c r="AC67" s="3">
        <f>VLOOKUP($B67,[13]Erwerbstätigkeit!$A$4:$P$128,14,0)</f>
        <v>2.5575904956732529</v>
      </c>
      <c r="AD67" s="7">
        <f t="shared" si="16"/>
        <v>4</v>
      </c>
      <c r="AF67" s="3">
        <f>VLOOKUP($B67,[13]Erwerbstätigkeit!$A$4:$T$128,17,0)</f>
        <v>7.2842250663673838</v>
      </c>
      <c r="AG67" s="3">
        <f>VLOOKUP($B67,[13]Erwerbstätigkeit!$A$4:$T$128,18,0)</f>
        <v>6.6388800255264835</v>
      </c>
      <c r="AH67" s="7">
        <f t="shared" si="17"/>
        <v>78</v>
      </c>
      <c r="AI67" s="7">
        <f t="shared" si="3"/>
        <v>78</v>
      </c>
      <c r="AK67" s="3">
        <f>VLOOKUP($B67,[12]FuE!$A$4:$I$128,9,0)</f>
        <v>1.06</v>
      </c>
      <c r="AL67" s="7">
        <f t="shared" si="18"/>
        <v>68</v>
      </c>
      <c r="AM67" s="7"/>
      <c r="AN67" s="3">
        <f>VLOOKUP($B67,[12]FuE!$A$4:$P$128,16,0)</f>
        <v>0.49</v>
      </c>
      <c r="AO67" s="7">
        <f t="shared" si="25"/>
        <v>63</v>
      </c>
      <c r="AQ67" s="3">
        <f>VLOOKUP($B67,[13]Bevölkerung!$A$4:$S$128,15,0)</f>
        <v>152.81248569728592</v>
      </c>
      <c r="AR67" s="7">
        <f t="shared" si="26"/>
        <v>1</v>
      </c>
      <c r="AT67" s="3">
        <f>VLOOKUP($B67,[13]Tabelle9!$A$4:$N$128,12,0)</f>
        <v>52.87747524752475</v>
      </c>
      <c r="AU67" s="7">
        <f t="shared" si="27"/>
        <v>4</v>
      </c>
      <c r="AW67" s="3">
        <f>VLOOKUP($B67,[13]Tabelle1!$A$4:$L$126,8,0)</f>
        <v>5.4764851485148514</v>
      </c>
      <c r="AX67" s="7">
        <f t="shared" si="28"/>
        <v>30</v>
      </c>
      <c r="AZ67" s="3">
        <f>VLOOKUP($B67,[13]HRST!$A$4:$L$126,8,0)</f>
        <v>85.179455445544562</v>
      </c>
      <c r="BA67" s="7">
        <f t="shared" si="29"/>
        <v>2</v>
      </c>
    </row>
    <row r="68" spans="1:53" x14ac:dyDescent="0.35">
      <c r="A68" t="s">
        <v>656</v>
      </c>
      <c r="B68" t="s">
        <v>657</v>
      </c>
      <c r="C68" s="3">
        <f>VLOOKUP($B68,'[12]BIP je EW'!$A$4:$P$128,12,0)</f>
        <v>113.56466876971609</v>
      </c>
      <c r="D68" s="3">
        <f>VLOOKUP($B68,'[12]BIP je EW'!$A$4:$P$128,13,0)</f>
        <v>122.30576441102757</v>
      </c>
      <c r="E68" s="7">
        <f t="shared" si="19"/>
        <v>23</v>
      </c>
      <c r="F68" s="7">
        <f t="shared" si="20"/>
        <v>18</v>
      </c>
      <c r="H68" s="3">
        <f>VLOOKUP($B68,[13]Wirtschaftswachstum!$A$4:$Z$128,23,0)</f>
        <v>2.7798800414504399</v>
      </c>
      <c r="I68" s="7">
        <f t="shared" si="10"/>
        <v>10</v>
      </c>
      <c r="K68" s="3">
        <f>VLOOKUP($B68,[13]Wirtschaftswachstum!$A$4:$AY$128,50,0)</f>
        <v>2.6874644913566357</v>
      </c>
      <c r="L68" s="7">
        <f t="shared" si="11"/>
        <v>12</v>
      </c>
      <c r="N68" s="3">
        <f>VLOOKUP($B68,'[13]Verfügbare Eink'!$A$4:$P$135,12,0)</f>
        <v>90.173410404624278</v>
      </c>
      <c r="O68" s="3">
        <f>VLOOKUP($B68,'[13]Verfügbare Eink'!$A$4:$P$135,13,0)</f>
        <v>97.9381443298969</v>
      </c>
      <c r="P68" s="7">
        <f t="shared" si="21"/>
        <v>58</v>
      </c>
      <c r="Q68" s="7">
        <f t="shared" si="22"/>
        <v>49</v>
      </c>
      <c r="S68" s="3">
        <f>VLOOKUP($B68,'[13]BIP je Arbeitsstunde'!$A$4:$P$127,12,0)</f>
        <v>73.633367962791624</v>
      </c>
      <c r="T68" s="3">
        <f>VLOOKUP($B68,'[13]BIP je Arbeitsstunde'!$A$4:$P$127,13,0)</f>
        <v>76.265583422637178</v>
      </c>
      <c r="U68" s="7">
        <f t="shared" si="23"/>
        <v>67</v>
      </c>
      <c r="V68" s="7">
        <f t="shared" si="24"/>
        <v>69</v>
      </c>
      <c r="W68" s="7"/>
      <c r="X68" s="3">
        <f>VLOOKUP($B68,[13]ALQ!$A$4:$P$128,6,0)</f>
        <v>2.2999999999999998</v>
      </c>
      <c r="Y68" s="3">
        <f>VLOOKUP($B68,[13]ALQ!$A$4:$P$128,10,0)</f>
        <v>2.6</v>
      </c>
      <c r="Z68" s="7">
        <f t="shared" si="14"/>
        <v>4</v>
      </c>
      <c r="AA68" s="7">
        <f t="shared" si="15"/>
        <v>9</v>
      </c>
      <c r="AC68" s="3">
        <f>VLOOKUP($B68,[13]Erwerbstätigkeit!$A$4:$P$128,14,0)</f>
        <v>1.1789206203304445</v>
      </c>
      <c r="AD68" s="7">
        <f t="shared" si="16"/>
        <v>39</v>
      </c>
      <c r="AF68" s="3">
        <f>VLOOKUP($B68,[13]Erwerbstätigkeit!$A$4:$T$128,17,0)</f>
        <v>10.625300163288831</v>
      </c>
      <c r="AG68" s="3">
        <f>VLOOKUP($B68,[13]Erwerbstätigkeit!$A$4:$T$128,18,0)</f>
        <v>10.306078767123289</v>
      </c>
      <c r="AH68" s="7">
        <f t="shared" si="17"/>
        <v>62</v>
      </c>
      <c r="AI68" s="7">
        <f t="shared" si="3"/>
        <v>61</v>
      </c>
      <c r="AK68" s="3">
        <f>VLOOKUP($B68,[12]FuE!$A$4:$I$128,9,0)</f>
        <v>1.81</v>
      </c>
      <c r="AL68" s="7">
        <f t="shared" si="18"/>
        <v>35</v>
      </c>
      <c r="AM68" s="7"/>
      <c r="AN68" s="3">
        <f>VLOOKUP($B68,[12]FuE!$A$4:$P$128,16,0)</f>
        <v>1.41</v>
      </c>
      <c r="AO68" s="7">
        <f t="shared" si="25"/>
        <v>22</v>
      </c>
      <c r="AQ68" s="3">
        <f>VLOOKUP($B68,[13]Bevölkerung!$A$4:$S$128,15,0)</f>
        <v>106.05091052601905</v>
      </c>
      <c r="AR68" s="7">
        <f t="shared" si="26"/>
        <v>44</v>
      </c>
      <c r="AT68" s="3">
        <f>VLOOKUP($B68,[13]Tabelle9!$A$4:$N$128,12,0)</f>
        <v>45.891221730733292</v>
      </c>
      <c r="AU68" s="7">
        <f t="shared" si="27"/>
        <v>18</v>
      </c>
      <c r="AW68" s="3">
        <f>VLOOKUP($B68,[13]Tabelle1!$A$4:$L$126,8,0)</f>
        <v>11.083421593670177</v>
      </c>
      <c r="AX68" s="7">
        <f t="shared" si="28"/>
        <v>1</v>
      </c>
      <c r="AZ68" s="3">
        <f>VLOOKUP($B68,[13]HRST!$A$4:$L$126,8,0)</f>
        <v>70.437978942121987</v>
      </c>
      <c r="BA68" s="7">
        <f t="shared" si="29"/>
        <v>19</v>
      </c>
    </row>
    <row r="69" spans="1:53" x14ac:dyDescent="0.35">
      <c r="B69" t="s">
        <v>658</v>
      </c>
      <c r="C69" s="3">
        <f>VLOOKUP($B69,'[12]BIP je EW'!$A$4:$P$128,12,0)</f>
        <v>62.776025236593057</v>
      </c>
      <c r="D69" s="3">
        <f>VLOOKUP($B69,'[12]BIP je EW'!$A$4:$P$128,13,0)</f>
        <v>61.403508771929829</v>
      </c>
      <c r="E69" s="7">
        <f t="shared" si="19"/>
        <v>81</v>
      </c>
      <c r="F69" s="7">
        <f t="shared" si="20"/>
        <v>84</v>
      </c>
      <c r="H69" s="3">
        <f>VLOOKUP($B69,[13]Wirtschaftswachstum!$A$4:$Z$128,23,0)</f>
        <v>0.10946923887460969</v>
      </c>
      <c r="I69" s="7">
        <f t="shared" si="10"/>
        <v>77</v>
      </c>
      <c r="K69" s="3">
        <f>VLOOKUP($B69,[13]Wirtschaftswachstum!$A$4:$AY$128,50,0)</f>
        <v>0.25244038472982311</v>
      </c>
      <c r="L69" s="7">
        <f t="shared" si="11"/>
        <v>59</v>
      </c>
      <c r="N69" s="3">
        <f>VLOOKUP($B69,'[13]Verfügbare Eink'!$A$4:$P$135,12,0)</f>
        <v>65.317919075144502</v>
      </c>
      <c r="O69" s="3">
        <f>VLOOKUP($B69,'[13]Verfügbare Eink'!$A$4:$P$135,13,0)</f>
        <v>67.010309278350505</v>
      </c>
      <c r="P69" s="7">
        <f t="shared" si="21"/>
        <v>83</v>
      </c>
      <c r="Q69" s="7">
        <f t="shared" si="22"/>
        <v>85</v>
      </c>
      <c r="S69" s="3">
        <f>VLOOKUP($B69,'[13]BIP je Arbeitsstunde'!$A$4:$P$127,12,0)</f>
        <v>65.200538041497282</v>
      </c>
      <c r="T69" s="3">
        <f>VLOOKUP($B69,'[13]BIP je Arbeitsstunde'!$A$4:$P$127,13,0)</f>
        <v>66.883368230528077</v>
      </c>
      <c r="U69" s="7">
        <f t="shared" si="23"/>
        <v>73</v>
      </c>
      <c r="V69" s="7">
        <f t="shared" si="24"/>
        <v>73</v>
      </c>
      <c r="W69" s="7"/>
      <c r="X69" s="3">
        <f>VLOOKUP($B69,[13]ALQ!$A$4:$P$128,6,0)</f>
        <v>2.6</v>
      </c>
      <c r="Y69" s="3">
        <f>VLOOKUP($B69,[13]ALQ!$A$4:$P$128,10,0)</f>
        <v>3.3</v>
      </c>
      <c r="Z69" s="7">
        <f t="shared" si="14"/>
        <v>10</v>
      </c>
      <c r="AA69" s="7">
        <f t="shared" si="15"/>
        <v>26</v>
      </c>
      <c r="AC69" s="3">
        <f>VLOOKUP($B69,[13]Erwerbstätigkeit!$A$4:$P$128,14,0)</f>
        <v>-0.22407378749034024</v>
      </c>
      <c r="AD69" s="7">
        <f t="shared" si="16"/>
        <v>84</v>
      </c>
      <c r="AF69" s="3">
        <f>VLOOKUP($B69,[13]Erwerbstätigkeit!$A$4:$T$128,17,0)</f>
        <v>28.079553115669846</v>
      </c>
      <c r="AG69" s="3">
        <f>VLOOKUP($B69,[13]Erwerbstätigkeit!$A$4:$T$128,18,0)</f>
        <v>26.553867946800974</v>
      </c>
      <c r="AH69" s="7">
        <f t="shared" si="17"/>
        <v>1</v>
      </c>
      <c r="AI69" s="7">
        <f t="shared" si="3"/>
        <v>1</v>
      </c>
      <c r="AK69" s="3">
        <f>VLOOKUP($B69,[12]FuE!$A$4:$I$128,9,0)</f>
        <v>0.94</v>
      </c>
      <c r="AL69" s="7">
        <f t="shared" si="18"/>
        <v>76</v>
      </c>
      <c r="AM69" s="7"/>
      <c r="AN69" s="3">
        <f>VLOOKUP($B69,[12]FuE!$A$4:$P$128,16,0)</f>
        <v>0.68</v>
      </c>
      <c r="AO69" s="7">
        <f t="shared" si="25"/>
        <v>49</v>
      </c>
      <c r="AQ69" s="3">
        <f>VLOOKUP($B69,[13]Bevölkerung!$A$4:$S$128,15,0)</f>
        <v>92.736448083407254</v>
      </c>
      <c r="AR69" s="7">
        <f t="shared" si="26"/>
        <v>77</v>
      </c>
      <c r="AT69" s="3">
        <f>VLOOKUP($B69,[13]Tabelle9!$A$4:$N$128,12,0)</f>
        <v>23.974267333809863</v>
      </c>
      <c r="AU69" s="7">
        <f t="shared" si="27"/>
        <v>82</v>
      </c>
      <c r="AW69" s="3">
        <f>VLOOKUP($B69,[13]Tabelle1!$A$4:$L$126,8,0)</f>
        <v>4.7748391708363114</v>
      </c>
      <c r="AX69" s="7">
        <f t="shared" si="28"/>
        <v>50</v>
      </c>
      <c r="AZ69" s="3">
        <f>VLOOKUP($B69,[13]HRST!$A$4:$L$126,8,0)</f>
        <v>42.609006433166549</v>
      </c>
      <c r="BA69" s="7">
        <f t="shared" si="29"/>
        <v>86</v>
      </c>
    </row>
    <row r="70" spans="1:53" x14ac:dyDescent="0.35">
      <c r="B70" t="s">
        <v>659</v>
      </c>
      <c r="C70" s="3">
        <f>VLOOKUP($B70,'[12]BIP je EW'!$A$4:$P$128,12,0)</f>
        <v>48.895899053627758</v>
      </c>
      <c r="D70" s="3">
        <f>VLOOKUP($B70,'[12]BIP je EW'!$A$4:$P$128,13,0)</f>
        <v>50.125313283208015</v>
      </c>
      <c r="E70" s="7">
        <f t="shared" si="19"/>
        <v>90</v>
      </c>
      <c r="F70" s="7">
        <f t="shared" si="20"/>
        <v>91</v>
      </c>
      <c r="H70" s="3">
        <f>VLOOKUP($B70,[13]Wirtschaftswachstum!$A$4:$Z$128,23,0)</f>
        <v>0.21575098431185324</v>
      </c>
      <c r="I70" s="7">
        <f t="shared" si="10"/>
        <v>73</v>
      </c>
      <c r="K70" s="3">
        <f>VLOOKUP($B70,[13]Wirtschaftswachstum!$A$4:$AY$128,50,0)</f>
        <v>0.86758514541416787</v>
      </c>
      <c r="L70" s="7">
        <f t="shared" si="11"/>
        <v>42</v>
      </c>
      <c r="N70" s="3">
        <f>VLOOKUP($B70,'[13]Verfügbare Eink'!$A$4:$P$135,12,0)</f>
        <v>57.225433526011557</v>
      </c>
      <c r="O70" s="3">
        <f>VLOOKUP($B70,'[13]Verfügbare Eink'!$A$4:$P$135,13,0)</f>
        <v>56.701030927835049</v>
      </c>
      <c r="P70" s="7">
        <f t="shared" si="21"/>
        <v>90</v>
      </c>
      <c r="Q70" s="7">
        <f t="shared" si="22"/>
        <v>90</v>
      </c>
      <c r="S70" s="3">
        <f>VLOOKUP($B70,'[13]BIP je Arbeitsstunde'!$A$4:$P$127,12,0)</f>
        <v>60.771101421832711</v>
      </c>
      <c r="T70" s="3">
        <f>VLOOKUP($B70,'[13]BIP je Arbeitsstunde'!$A$4:$P$127,13,0)</f>
        <v>63.683106418012827</v>
      </c>
      <c r="U70" s="7">
        <f t="shared" si="23"/>
        <v>81</v>
      </c>
      <c r="V70" s="7">
        <f t="shared" si="24"/>
        <v>80</v>
      </c>
      <c r="W70" s="7"/>
      <c r="X70" s="3">
        <f>VLOOKUP($B70,[13]ALQ!$A$4:$P$128,6,0)</f>
        <v>4.5999999999999996</v>
      </c>
      <c r="Y70" s="3">
        <f>VLOOKUP($B70,[13]ALQ!$A$4:$P$128,10,0)</f>
        <v>5.7</v>
      </c>
      <c r="Z70" s="7">
        <f t="shared" si="14"/>
        <v>40</v>
      </c>
      <c r="AA70" s="7">
        <f t="shared" si="15"/>
        <v>51</v>
      </c>
      <c r="AC70" s="3">
        <f>VLOOKUP($B70,[13]Erwerbstätigkeit!$A$4:$P$128,14,0)</f>
        <v>0.46519164798139911</v>
      </c>
      <c r="AD70" s="7">
        <f t="shared" si="16"/>
        <v>69</v>
      </c>
      <c r="AF70" s="3">
        <f>VLOOKUP($B70,[13]Erwerbstätigkeit!$A$4:$T$128,17,0)</f>
        <v>23.536478481624759</v>
      </c>
      <c r="AG70" s="3">
        <f>VLOOKUP($B70,[13]Erwerbstätigkeit!$A$4:$T$128,18,0)</f>
        <v>23.799793416266226</v>
      </c>
      <c r="AH70" s="7">
        <f t="shared" si="17"/>
        <v>7</v>
      </c>
      <c r="AI70" s="7">
        <f t="shared" si="3"/>
        <v>4</v>
      </c>
      <c r="AK70" s="3">
        <f>VLOOKUP($B70,[12]FuE!$A$4:$I$128,9,0)</f>
        <v>0.95</v>
      </c>
      <c r="AL70" s="7">
        <f t="shared" si="18"/>
        <v>75</v>
      </c>
      <c r="AM70" s="7"/>
      <c r="AN70" s="3">
        <f>VLOOKUP($B70,[12]FuE!$A$4:$P$128,16,0)</f>
        <v>0.54</v>
      </c>
      <c r="AO70" s="7">
        <f t="shared" si="25"/>
        <v>60</v>
      </c>
      <c r="AQ70" s="3">
        <f>VLOOKUP($B70,[13]Bevölkerung!$A$4:$S$128,15,0)</f>
        <v>86.737834289398251</v>
      </c>
      <c r="AR70" s="7">
        <f t="shared" si="26"/>
        <v>86</v>
      </c>
      <c r="AT70" s="3">
        <f>VLOOKUP($B70,[13]Tabelle9!$A$4:$N$128,12,0)</f>
        <v>23.826097215667765</v>
      </c>
      <c r="AU70" s="7">
        <f t="shared" si="27"/>
        <v>84</v>
      </c>
      <c r="AW70" s="3">
        <f>VLOOKUP($B70,[13]Tabelle1!$A$4:$L$126,8,0)</f>
        <v>4.0821142048135917</v>
      </c>
      <c r="AX70" s="7">
        <f t="shared" si="28"/>
        <v>56</v>
      </c>
      <c r="AZ70" s="3">
        <f>VLOOKUP($B70,[13]HRST!$A$4:$L$126,8,0)</f>
        <v>41.045304388862668</v>
      </c>
      <c r="BA70" s="7">
        <f t="shared" si="29"/>
        <v>87</v>
      </c>
    </row>
    <row r="71" spans="1:53" x14ac:dyDescent="0.35">
      <c r="A71" t="s">
        <v>660</v>
      </c>
      <c r="B71" t="s">
        <v>661</v>
      </c>
      <c r="C71" s="3">
        <f>VLOOKUP($B71,'[12]BIP je EW'!$A$4:$P$128,12,0)</f>
        <v>105.04731861198738</v>
      </c>
      <c r="D71" s="3">
        <f>VLOOKUP($B71,'[12]BIP je EW'!$A$4:$P$128,13,0)</f>
        <v>109.77443609022556</v>
      </c>
      <c r="E71" s="7">
        <f t="shared" si="19"/>
        <v>34</v>
      </c>
      <c r="F71" s="7">
        <f t="shared" si="20"/>
        <v>27</v>
      </c>
      <c r="H71" s="3">
        <f>VLOOKUP($B71,[13]Wirtschaftswachstum!$A$4:$Z$128,23,0)</f>
        <v>5.0535505296709999</v>
      </c>
      <c r="I71" s="7">
        <f t="shared" si="10"/>
        <v>3</v>
      </c>
      <c r="K71" s="3">
        <f>VLOOKUP($B71,[13]Wirtschaftswachstum!$A$4:$AY$128,50,0)</f>
        <v>2.6464281702895533</v>
      </c>
      <c r="L71" s="7">
        <f t="shared" si="11"/>
        <v>13</v>
      </c>
      <c r="N71" s="3">
        <f>VLOOKUP($B71,'[13]Verfügbare Eink'!$A$4:$P$135,12,0)</f>
        <v>95.95375722543352</v>
      </c>
      <c r="O71" s="3">
        <f>VLOOKUP($B71,'[13]Verfügbare Eink'!$A$4:$P$135,13,0)</f>
        <v>90.206185567010309</v>
      </c>
      <c r="P71" s="7">
        <f t="shared" si="21"/>
        <v>53</v>
      </c>
      <c r="Q71" s="7">
        <f t="shared" si="22"/>
        <v>58</v>
      </c>
      <c r="S71" s="3">
        <f>VLOOKUP($B71,'[13]BIP je Arbeitsstunde'!$A$4:$P$127,12,0)</f>
        <v>78.592723613742635</v>
      </c>
      <c r="T71" s="3">
        <f>VLOOKUP($B71,'[13]BIP je Arbeitsstunde'!$A$4:$P$127,13,0)</f>
        <v>80.875720148225966</v>
      </c>
      <c r="U71" s="7">
        <f t="shared" si="23"/>
        <v>65</v>
      </c>
      <c r="V71" s="7">
        <f t="shared" si="24"/>
        <v>62</v>
      </c>
      <c r="W71" s="7"/>
      <c r="X71" s="3">
        <f>VLOOKUP($B71,[13]ALQ!$A$4:$P$128,6,0)</f>
        <v>3.8</v>
      </c>
      <c r="Y71" s="3">
        <f>VLOOKUP($B71,[13]ALQ!$A$4:$P$128,10,0)</f>
        <v>3.2</v>
      </c>
      <c r="Z71" s="7">
        <f t="shared" si="14"/>
        <v>32</v>
      </c>
      <c r="AA71" s="7">
        <f t="shared" si="15"/>
        <v>22</v>
      </c>
      <c r="AC71" s="3">
        <f>VLOOKUP($B71,[13]Erwerbstätigkeit!$A$4:$P$128,14,0)</f>
        <v>4.2625503012349242</v>
      </c>
      <c r="AD71" s="7">
        <f t="shared" si="16"/>
        <v>2</v>
      </c>
      <c r="AF71" s="3">
        <f>VLOOKUP($B71,[13]Erwerbstätigkeit!$A$4:$T$128,17,0)</f>
        <v>8.9453425712086219</v>
      </c>
      <c r="AG71" s="3">
        <f>VLOOKUP($B71,[13]Erwerbstätigkeit!$A$4:$T$128,18,0)</f>
        <v>8.099018826058316</v>
      </c>
      <c r="AH71" s="7">
        <f t="shared" si="17"/>
        <v>68</v>
      </c>
      <c r="AI71" s="7">
        <f t="shared" si="17"/>
        <v>70</v>
      </c>
      <c r="AK71" s="3">
        <f>VLOOKUP($B71,[12]FuE!$A$4:$I$128,9,0)</f>
        <v>0.57999999999999996</v>
      </c>
      <c r="AL71" s="7">
        <f t="shared" si="18"/>
        <v>83</v>
      </c>
      <c r="AM71" s="7"/>
      <c r="AN71" s="3">
        <f>VLOOKUP($B71,[12]FuE!$A$4:$P$128,16,0)</f>
        <v>0.37</v>
      </c>
      <c r="AO71" s="7">
        <f t="shared" si="25"/>
        <v>71</v>
      </c>
      <c r="AQ71" s="3">
        <f>VLOOKUP($B71,[13]Bevölkerung!$A$4:$S$128,15,0)</f>
        <v>143.34023821853964</v>
      </c>
      <c r="AR71" s="7">
        <f t="shared" si="26"/>
        <v>2</v>
      </c>
      <c r="AT71" s="3">
        <f>VLOOKUP($B71,[13]Tabelle9!$A$4:$N$128,12,0)</f>
        <v>30.436146846564167</v>
      </c>
      <c r="AU71" s="7">
        <f t="shared" si="27"/>
        <v>66</v>
      </c>
      <c r="AW71" s="3">
        <f>VLOOKUP($B71,[13]Tabelle1!$A$4:$L$126,8,0)</f>
        <v>6.1813617822403515</v>
      </c>
      <c r="AX71" s="7">
        <f t="shared" si="28"/>
        <v>19</v>
      </c>
      <c r="AZ71" s="3">
        <f>VLOOKUP($B71,[13]HRST!$A$4:$L$126,8,0)</f>
        <v>54.377157201129592</v>
      </c>
      <c r="BA71" s="7">
        <f t="shared" si="29"/>
        <v>71</v>
      </c>
    </row>
    <row r="72" spans="1:53" x14ac:dyDescent="0.35">
      <c r="A72" t="s">
        <v>662</v>
      </c>
      <c r="B72" t="s">
        <v>663</v>
      </c>
      <c r="C72" s="3">
        <f>VLOOKUP($B72,'[12]BIP je EW'!$A$4:$P$128,12,0)</f>
        <v>100.31545741324921</v>
      </c>
      <c r="D72" s="3">
        <f>VLOOKUP($B72,'[12]BIP je EW'!$A$4:$P$128,13,0)</f>
        <v>104.01002506265664</v>
      </c>
      <c r="E72" s="7">
        <f t="shared" si="19"/>
        <v>37</v>
      </c>
      <c r="F72" s="7">
        <f t="shared" si="20"/>
        <v>32</v>
      </c>
      <c r="H72" s="3">
        <f>VLOOKUP($B72,[13]Wirtschaftswachstum!$A$4:$Z$128,23,0)</f>
        <v>-0.34088638185762932</v>
      </c>
      <c r="I72" s="7">
        <f t="shared" ref="I72:I99" si="30">RANK(H72,H$7:H$99)</f>
        <v>88</v>
      </c>
      <c r="K72" s="3">
        <f>VLOOKUP($B72,[13]Wirtschaftswachstum!$A$4:$AY$128,50,0)</f>
        <v>-0.8676368013025666</v>
      </c>
      <c r="L72" s="7">
        <f t="shared" ref="L72:L99" si="31">RANK(K72,K$7:K$99)</f>
        <v>90</v>
      </c>
      <c r="N72" s="3">
        <f>VLOOKUP($B72,'[13]Verfügbare Eink'!$A$4:$P$135,12,0)</f>
        <v>98.265895953757223</v>
      </c>
      <c r="O72" s="3">
        <f>VLOOKUP($B72,'[13]Verfügbare Eink'!$A$4:$P$135,13,0)</f>
        <v>102.06185567010309</v>
      </c>
      <c r="P72" s="7">
        <f t="shared" si="21"/>
        <v>51</v>
      </c>
      <c r="Q72" s="7">
        <f t="shared" si="22"/>
        <v>41</v>
      </c>
      <c r="S72" s="3">
        <f>VLOOKUP($B72,'[13]BIP je Arbeitsstunde'!$A$4:$P$127,12,0)</f>
        <v>109.17262012248996</v>
      </c>
      <c r="T72" s="3">
        <f>VLOOKUP($B72,'[13]BIP je Arbeitsstunde'!$A$4:$P$127,13,0)</f>
        <v>120.29816736158043</v>
      </c>
      <c r="U72" s="7">
        <f t="shared" si="23"/>
        <v>31</v>
      </c>
      <c r="V72" s="7">
        <f t="shared" si="24"/>
        <v>18</v>
      </c>
      <c r="W72" s="7"/>
      <c r="X72" s="3">
        <f>VLOOKUP($B72,[13]ALQ!$A$4:$P$128,6,0)</f>
        <v>3.4</v>
      </c>
      <c r="Y72" s="3">
        <f>VLOOKUP($B72,[13]ALQ!$A$4:$P$128,10,0)</f>
        <v>3.2</v>
      </c>
      <c r="Z72" s="7">
        <f t="shared" ref="Z72:Z95" si="32">92-RANK(X72,X$7:X$99)</f>
        <v>24</v>
      </c>
      <c r="AA72" s="7">
        <f t="shared" ref="AA72:AA95" si="33">92-RANK(Y72,Y$7:Y$99)</f>
        <v>22</v>
      </c>
      <c r="AC72" s="3">
        <f>VLOOKUP($B72,[13]Erwerbstätigkeit!$A$4:$P$128,14,0)</f>
        <v>1.7030580389300241</v>
      </c>
      <c r="AD72" s="7">
        <f t="shared" ref="AD72:AD99" si="34">RANK(AC72,AC$7:AC$99)</f>
        <v>10</v>
      </c>
      <c r="AF72" s="3">
        <f>VLOOKUP($B72,[13]Erwerbstätigkeit!$A$4:$T$128,17,0)</f>
        <v>8.1812831077104171</v>
      </c>
      <c r="AG72" s="3">
        <f>VLOOKUP($B72,[13]Erwerbstätigkeit!$A$4:$T$128,18,0)</f>
        <v>7.890929326655538</v>
      </c>
      <c r="AH72" s="7">
        <f t="shared" ref="AH72:AH99" si="35">RANK(AF72,AF$7:AF$99)</f>
        <v>71</v>
      </c>
      <c r="AI72" s="7">
        <f t="shared" ref="AI72:AI99" si="36">RANK(AG72,AG$7:AG$99)</f>
        <v>72</v>
      </c>
      <c r="AK72" s="3">
        <f>VLOOKUP($B72,[12]FuE!$A$4:$I$128,9,0)</f>
        <v>1.5</v>
      </c>
      <c r="AL72" s="7">
        <f t="shared" ref="AL72:AL99" si="37">RANK(AK72,AK$7:AK$99)</f>
        <v>48</v>
      </c>
      <c r="AM72" s="7"/>
      <c r="AN72" s="3"/>
      <c r="AO72" s="7"/>
      <c r="AQ72" s="3">
        <f>VLOOKUP($B72,[13]Bevölkerung!$A$4:$S$128,15,0)</f>
        <v>106.00961538461537</v>
      </c>
      <c r="AR72" s="7">
        <f t="shared" si="26"/>
        <v>45</v>
      </c>
      <c r="AT72" s="3">
        <f>VLOOKUP($B72,[13]Tabelle9!$A$4:$N$128,12,0)</f>
        <v>34.605461191141686</v>
      </c>
      <c r="AU72" s="7">
        <f t="shared" si="27"/>
        <v>51</v>
      </c>
      <c r="AW72" s="3">
        <f>VLOOKUP($B72,[13]Tabelle1!$A$4:$L$126,8,0)</f>
        <v>3.5261234143195006</v>
      </c>
      <c r="AX72" s="7">
        <f t="shared" si="28"/>
        <v>63</v>
      </c>
      <c r="AZ72" s="3">
        <f>VLOOKUP($B72,[13]HRST!$A$4:$L$126,8,0)</f>
        <v>63.44872070522468</v>
      </c>
      <c r="BA72" s="7">
        <f t="shared" si="29"/>
        <v>40</v>
      </c>
    </row>
    <row r="73" spans="1:53" x14ac:dyDescent="0.35">
      <c r="B73" t="s">
        <v>664</v>
      </c>
      <c r="C73" s="3">
        <f>VLOOKUP($B73,'[12]BIP je EW'!$A$4:$P$128,12,0)</f>
        <v>106.94006309148266</v>
      </c>
      <c r="D73" s="3">
        <f>VLOOKUP($B73,'[12]BIP je EW'!$A$4:$P$128,13,0)</f>
        <v>113.78446115288222</v>
      </c>
      <c r="E73" s="7">
        <f t="shared" si="19"/>
        <v>29</v>
      </c>
      <c r="F73" s="7">
        <f t="shared" si="20"/>
        <v>24</v>
      </c>
      <c r="H73" s="3">
        <f>VLOOKUP($B73,[13]Wirtschaftswachstum!$A$4:$Z$128,23,0)</f>
        <v>2.0888094097230976</v>
      </c>
      <c r="I73" s="7">
        <f t="shared" si="30"/>
        <v>24</v>
      </c>
      <c r="K73" s="3">
        <f>VLOOKUP($B73,[13]Wirtschaftswachstum!$A$4:$AY$128,50,0)</f>
        <v>1.2884266814948688</v>
      </c>
      <c r="L73" s="7">
        <f t="shared" si="31"/>
        <v>35</v>
      </c>
      <c r="N73" s="3">
        <f>VLOOKUP($B73,'[13]Verfügbare Eink'!$A$4:$P$135,12,0)</f>
        <v>101.15606936416187</v>
      </c>
      <c r="O73" s="3">
        <f>VLOOKUP($B73,'[13]Verfügbare Eink'!$A$4:$P$135,13,0)</f>
        <v>107.21649484536083</v>
      </c>
      <c r="P73" s="7">
        <f t="shared" si="21"/>
        <v>43</v>
      </c>
      <c r="Q73" s="7">
        <f t="shared" si="22"/>
        <v>32</v>
      </c>
      <c r="S73" s="3">
        <f>VLOOKUP($B73,'[13]BIP je Arbeitsstunde'!$A$4:$P$127,12,0)</f>
        <v>108.58599540689879</v>
      </c>
      <c r="T73" s="3">
        <f>VLOOKUP($B73,'[13]BIP je Arbeitsstunde'!$A$4:$P$127,13,0)</f>
        <v>111.9108309338026</v>
      </c>
      <c r="U73" s="7">
        <f t="shared" si="23"/>
        <v>33</v>
      </c>
      <c r="V73" s="7">
        <f t="shared" si="24"/>
        <v>26</v>
      </c>
      <c r="W73" s="7"/>
      <c r="X73" s="3">
        <f>VLOOKUP($B73,[13]ALQ!$A$4:$P$128,6,0)</f>
        <v>2.7</v>
      </c>
      <c r="Y73" s="3">
        <f>VLOOKUP($B73,[13]ALQ!$A$4:$P$128,10,0)</f>
        <v>2.8</v>
      </c>
      <c r="Z73" s="7">
        <f t="shared" si="32"/>
        <v>12</v>
      </c>
      <c r="AA73" s="7">
        <f t="shared" si="33"/>
        <v>12</v>
      </c>
      <c r="AC73" s="3">
        <f>VLOOKUP($B73,[13]Erwerbstätigkeit!$A$4:$P$128,14,0)</f>
        <v>1.6464206166009916</v>
      </c>
      <c r="AD73" s="7">
        <f t="shared" si="34"/>
        <v>11</v>
      </c>
      <c r="AF73" s="3">
        <f>VLOOKUP($B73,[13]Erwerbstätigkeit!$A$4:$T$128,17,0)</f>
        <v>9.1065381609794223</v>
      </c>
      <c r="AG73" s="3">
        <f>VLOOKUP($B73,[13]Erwerbstätigkeit!$A$4:$T$128,18,0)</f>
        <v>9.0783432887396938</v>
      </c>
      <c r="AH73" s="7">
        <f t="shared" si="35"/>
        <v>67</v>
      </c>
      <c r="AI73" s="7">
        <f t="shared" si="36"/>
        <v>67</v>
      </c>
      <c r="AK73" s="3">
        <f>VLOOKUP($B73,[12]FuE!$A$4:$I$128,9,0)</f>
        <v>2.09</v>
      </c>
      <c r="AL73" s="7">
        <f t="shared" si="37"/>
        <v>29</v>
      </c>
      <c r="AM73" s="7"/>
      <c r="AN73" s="3"/>
      <c r="AO73" s="7"/>
      <c r="AQ73" s="3">
        <f>VLOOKUP($B73,[13]Bevölkerung!$A$4:$S$128,15,0)</f>
        <v>113.29531812725091</v>
      </c>
      <c r="AR73" s="7">
        <f t="shared" si="26"/>
        <v>26</v>
      </c>
      <c r="AT73" s="3">
        <f>VLOOKUP($B73,[13]Tabelle9!$A$4:$N$128,12,0)</f>
        <v>36.89718364197531</v>
      </c>
      <c r="AU73" s="7">
        <f t="shared" si="27"/>
        <v>45</v>
      </c>
      <c r="AW73" s="3">
        <f>VLOOKUP($B73,[13]Tabelle1!$A$4:$L$126,8,0)</f>
        <v>5.0395447530864201</v>
      </c>
      <c r="AX73" s="7">
        <f t="shared" si="28"/>
        <v>43</v>
      </c>
      <c r="AZ73" s="3">
        <f>VLOOKUP($B73,[13]HRST!$A$4:$L$126,8,0)</f>
        <v>64.197530864197532</v>
      </c>
      <c r="BA73" s="7">
        <f t="shared" si="29"/>
        <v>34</v>
      </c>
    </row>
    <row r="74" spans="1:53" x14ac:dyDescent="0.35">
      <c r="B74" t="s">
        <v>665</v>
      </c>
      <c r="C74" s="3">
        <f>VLOOKUP($B74,'[12]BIP je EW'!$A$4:$P$128,12,0)</f>
        <v>143.53312302839117</v>
      </c>
      <c r="D74" s="3">
        <f>VLOOKUP($B74,'[12]BIP je EW'!$A$4:$P$128,13,0)</f>
        <v>149.62406015037595</v>
      </c>
      <c r="E74" s="7">
        <f t="shared" si="19"/>
        <v>7</v>
      </c>
      <c r="F74" s="7">
        <f t="shared" si="20"/>
        <v>6</v>
      </c>
      <c r="H74" s="3">
        <f>VLOOKUP($B74,[13]Wirtschaftswachstum!$A$4:$Z$128,23,0)</f>
        <v>2.1376799995630051</v>
      </c>
      <c r="I74" s="7">
        <f t="shared" si="30"/>
        <v>23</v>
      </c>
      <c r="K74" s="3">
        <f>VLOOKUP($B74,[13]Wirtschaftswachstum!$A$4:$AY$128,50,0)</f>
        <v>1.2900411889887664</v>
      </c>
      <c r="L74" s="7">
        <f t="shared" si="31"/>
        <v>34</v>
      </c>
      <c r="N74" s="3">
        <f>VLOOKUP($B74,'[13]Verfügbare Eink'!$A$4:$P$135,12,0)</f>
        <v>107.51445086705202</v>
      </c>
      <c r="O74" s="3">
        <f>VLOOKUP($B74,'[13]Verfügbare Eink'!$A$4:$P$135,13,0)</f>
        <v>114.94845360824742</v>
      </c>
      <c r="P74" s="7">
        <f t="shared" si="21"/>
        <v>30</v>
      </c>
      <c r="Q74" s="7">
        <f t="shared" si="22"/>
        <v>17</v>
      </c>
      <c r="S74" s="3">
        <f>VLOOKUP($B74,'[13]BIP je Arbeitsstunde'!$A$4:$P$127,12,0)</f>
        <v>130.290708937696</v>
      </c>
      <c r="T74" s="3">
        <f>VLOOKUP($B74,'[13]BIP je Arbeitsstunde'!$A$4:$P$127,13,0)</f>
        <v>133.05821163994406</v>
      </c>
      <c r="U74" s="7">
        <f t="shared" si="23"/>
        <v>10</v>
      </c>
      <c r="V74" s="7">
        <f t="shared" si="24"/>
        <v>8</v>
      </c>
      <c r="W74" s="7"/>
      <c r="X74" s="3">
        <f>VLOOKUP($B74,[13]ALQ!$A$4:$P$128,6,0)</f>
        <v>3.1</v>
      </c>
      <c r="Y74" s="3">
        <f>VLOOKUP($B74,[13]ALQ!$A$4:$P$128,10,0)</f>
        <v>3</v>
      </c>
      <c r="Z74" s="7">
        <f t="shared" si="32"/>
        <v>18</v>
      </c>
      <c r="AA74" s="7">
        <f t="shared" si="33"/>
        <v>19</v>
      </c>
      <c r="AC74" s="3">
        <f>VLOOKUP($B74,[13]Erwerbstätigkeit!$A$4:$P$128,14,0)</f>
        <v>1.573352375579006</v>
      </c>
      <c r="AD74" s="7">
        <f t="shared" si="34"/>
        <v>14</v>
      </c>
      <c r="AF74" s="3">
        <f>VLOOKUP($B74,[13]Erwerbstätigkeit!$A$4:$T$128,17,0)</f>
        <v>5.3538331929233358</v>
      </c>
      <c r="AG74" s="3">
        <f>VLOOKUP($B74,[13]Erwerbstätigkeit!$A$4:$T$128,18,0)</f>
        <v>5.1037767948281729</v>
      </c>
      <c r="AH74" s="7">
        <f t="shared" si="35"/>
        <v>85</v>
      </c>
      <c r="AI74" s="7">
        <f t="shared" si="36"/>
        <v>84</v>
      </c>
      <c r="AK74" s="3">
        <f>VLOOKUP($B74,[12]FuE!$A$4:$I$128,9,0)</f>
        <v>2.0299999999999998</v>
      </c>
      <c r="AL74" s="7">
        <f t="shared" si="37"/>
        <v>31</v>
      </c>
      <c r="AM74" s="7"/>
      <c r="AN74" s="3"/>
      <c r="AO74" s="7"/>
      <c r="AQ74" s="3">
        <f>VLOOKUP($B74,[13]Bevölkerung!$A$4:$S$128,15,0)</f>
        <v>115.4810024252223</v>
      </c>
      <c r="AR74" s="7">
        <f t="shared" si="26"/>
        <v>20</v>
      </c>
      <c r="AT74" s="3">
        <f>VLOOKUP($B74,[13]Tabelle9!$A$4:$N$128,12,0)</f>
        <v>44.503400501126478</v>
      </c>
      <c r="AU74" s="7">
        <f t="shared" si="27"/>
        <v>20</v>
      </c>
      <c r="AW74" s="3">
        <f>VLOOKUP($B74,[13]Tabelle1!$A$4:$L$126,8,0)</f>
        <v>6.2577643021076783</v>
      </c>
      <c r="AX74" s="7">
        <f t="shared" si="28"/>
        <v>17</v>
      </c>
      <c r="AZ74" s="3">
        <f>VLOOKUP($B74,[13]HRST!$A$4:$L$126,8,0)</f>
        <v>71.663192470469326</v>
      </c>
      <c r="BA74" s="7">
        <f t="shared" si="29"/>
        <v>17</v>
      </c>
    </row>
    <row r="75" spans="1:53" x14ac:dyDescent="0.35">
      <c r="B75" t="s">
        <v>666</v>
      </c>
      <c r="C75" s="3">
        <f>VLOOKUP($B75,'[12]BIP je EW'!$A$4:$P$128,12,0)</f>
        <v>124.9211356466877</v>
      </c>
      <c r="D75" s="3">
        <f>VLOOKUP($B75,'[12]BIP je EW'!$A$4:$P$128,13,0)</f>
        <v>130.32581453634086</v>
      </c>
      <c r="E75" s="7">
        <f t="shared" si="19"/>
        <v>14</v>
      </c>
      <c r="F75" s="7">
        <f t="shared" si="20"/>
        <v>11</v>
      </c>
      <c r="H75" s="3">
        <f>VLOOKUP($B75,[13]Wirtschaftswachstum!$A$4:$Z$128,23,0)</f>
        <v>1.7702118603094732</v>
      </c>
      <c r="I75" s="7">
        <f t="shared" si="30"/>
        <v>31</v>
      </c>
      <c r="K75" s="3">
        <f>VLOOKUP($B75,[13]Wirtschaftswachstum!$A$4:$AY$128,50,0)</f>
        <v>1.1086448513185019</v>
      </c>
      <c r="L75" s="7">
        <f t="shared" si="31"/>
        <v>38</v>
      </c>
      <c r="N75" s="3">
        <f>VLOOKUP($B75,'[13]Verfügbare Eink'!$A$4:$P$135,12,0)</f>
        <v>103.46820809248555</v>
      </c>
      <c r="O75" s="3">
        <f>VLOOKUP($B75,'[13]Verfügbare Eink'!$A$4:$P$135,13,0)</f>
        <v>109.79381443298971</v>
      </c>
      <c r="P75" s="7">
        <f t="shared" si="21"/>
        <v>38</v>
      </c>
      <c r="Q75" s="7">
        <f t="shared" si="22"/>
        <v>28</v>
      </c>
      <c r="S75" s="3">
        <f>VLOOKUP($B75,'[13]BIP je Arbeitsstunde'!$A$4:$P$127,12,0)</f>
        <v>116.9396242710782</v>
      </c>
      <c r="T75" s="3">
        <f>VLOOKUP($B75,'[13]BIP je Arbeitsstunde'!$A$4:$P$127,13,0)</f>
        <v>119.39832558359637</v>
      </c>
      <c r="U75" s="7">
        <f t="shared" si="23"/>
        <v>21</v>
      </c>
      <c r="V75" s="7">
        <f t="shared" si="24"/>
        <v>21</v>
      </c>
      <c r="W75" s="7"/>
      <c r="X75" s="3">
        <f>VLOOKUP($B75,[13]ALQ!$A$4:$P$128,6,0)</f>
        <v>2.8</v>
      </c>
      <c r="Y75" s="3">
        <f>VLOOKUP($B75,[13]ALQ!$A$4:$P$128,10,0)</f>
        <v>2.6</v>
      </c>
      <c r="Z75" s="7">
        <f t="shared" si="32"/>
        <v>13</v>
      </c>
      <c r="AA75" s="7">
        <f t="shared" si="33"/>
        <v>9</v>
      </c>
      <c r="AC75" s="3">
        <f>VLOOKUP($B75,[13]Erwerbstätigkeit!$A$4:$P$128,14,0)</f>
        <v>1.4062514191194708</v>
      </c>
      <c r="AD75" s="7">
        <f t="shared" si="34"/>
        <v>21</v>
      </c>
      <c r="AF75" s="3">
        <f>VLOOKUP($B75,[13]Erwerbstätigkeit!$A$4:$T$128,17,0)</f>
        <v>10.942826531606116</v>
      </c>
      <c r="AG75" s="3">
        <f>VLOOKUP($B75,[13]Erwerbstätigkeit!$A$4:$T$128,18,0)</f>
        <v>10.933569365508246</v>
      </c>
      <c r="AH75" s="7">
        <f t="shared" si="35"/>
        <v>61</v>
      </c>
      <c r="AI75" s="7">
        <f t="shared" si="36"/>
        <v>59</v>
      </c>
      <c r="AK75" s="3">
        <f>VLOOKUP($B75,[12]FuE!$A$4:$I$128,9,0)</f>
        <v>3.42</v>
      </c>
      <c r="AL75" s="7">
        <f t="shared" si="37"/>
        <v>7</v>
      </c>
      <c r="AM75" s="7"/>
      <c r="AN75" s="3"/>
      <c r="AO75" s="7"/>
      <c r="AQ75" s="3">
        <f>VLOOKUP($B75,[13]Bevölkerung!$A$4:$S$128,15,0)</f>
        <v>107.41374394069005</v>
      </c>
      <c r="AR75" s="7">
        <f t="shared" si="26"/>
        <v>39</v>
      </c>
      <c r="AT75" s="3">
        <f>VLOOKUP($B75,[13]Tabelle9!$A$4:$N$128,12,0)</f>
        <v>38.297872340425535</v>
      </c>
      <c r="AU75" s="7">
        <f t="shared" si="27"/>
        <v>41</v>
      </c>
      <c r="AW75" s="3">
        <f>VLOOKUP($B75,[13]Tabelle1!$A$4:$L$126,8,0)</f>
        <v>4.9938860357055512</v>
      </c>
      <c r="AX75" s="7">
        <f t="shared" si="28"/>
        <v>44</v>
      </c>
      <c r="AZ75" s="3">
        <f>VLOOKUP($B75,[13]HRST!$A$4:$L$126,8,0)</f>
        <v>63.502078747860111</v>
      </c>
      <c r="BA75" s="7">
        <f t="shared" si="29"/>
        <v>37</v>
      </c>
    </row>
    <row r="76" spans="1:53" x14ac:dyDescent="0.35">
      <c r="A76" t="s">
        <v>667</v>
      </c>
      <c r="B76" t="s">
        <v>668</v>
      </c>
      <c r="C76" s="3">
        <f>VLOOKUP($B76,'[12]BIP je EW'!$A$4:$P$128,12,0)</f>
        <v>122.397476340694</v>
      </c>
      <c r="D76" s="3">
        <f>VLOOKUP($B76,'[12]BIP je EW'!$A$4:$P$128,13,0)</f>
        <v>116.79197994987469</v>
      </c>
      <c r="E76" s="7">
        <f t="shared" si="19"/>
        <v>17</v>
      </c>
      <c r="F76" s="7">
        <f t="shared" si="20"/>
        <v>21</v>
      </c>
      <c r="H76" s="3">
        <f>VLOOKUP($B76,[13]Wirtschaftswachstum!$A$4:$Z$128,23,0)</f>
        <v>0.64076504412975055</v>
      </c>
      <c r="I76" s="7">
        <f t="shared" si="30"/>
        <v>56</v>
      </c>
      <c r="K76" s="3">
        <f>VLOOKUP($B76,[13]Wirtschaftswachstum!$A$4:$AY$128,50,0)</f>
        <v>-0.23517257695583282</v>
      </c>
      <c r="L76" s="7">
        <f t="shared" si="31"/>
        <v>78</v>
      </c>
      <c r="N76" s="3">
        <f>VLOOKUP($B76,'[13]Verfügbare Eink'!$A$4:$P$135,12,0)</f>
        <v>119.65317919075144</v>
      </c>
      <c r="O76" s="3">
        <f>VLOOKUP($B76,'[13]Verfügbare Eink'!$A$4:$P$135,13,0)</f>
        <v>123.71134020618557</v>
      </c>
      <c r="P76" s="7">
        <f t="shared" si="21"/>
        <v>15</v>
      </c>
      <c r="Q76" s="7">
        <f t="shared" si="22"/>
        <v>9</v>
      </c>
      <c r="S76" s="3">
        <f>VLOOKUP($B76,'[13]BIP je Arbeitsstunde'!$A$4:$P$127,12,0)</f>
        <v>116.33734298171889</v>
      </c>
      <c r="T76" s="3">
        <f>VLOOKUP($B76,'[13]BIP je Arbeitsstunde'!$A$4:$P$127,13,0)</f>
        <v>119.54033794354871</v>
      </c>
      <c r="U76" s="7">
        <f t="shared" si="23"/>
        <v>23</v>
      </c>
      <c r="V76" s="7">
        <f t="shared" si="24"/>
        <v>20</v>
      </c>
      <c r="W76" s="7"/>
      <c r="X76" s="3">
        <f>VLOOKUP($B76,[13]ALQ!$A$4:$P$128,6,0)</f>
        <v>6.4</v>
      </c>
      <c r="Y76" s="3">
        <f>VLOOKUP($B76,[13]ALQ!$A$4:$P$128,10,0)</f>
        <v>6.7</v>
      </c>
      <c r="Z76" s="7">
        <f t="shared" si="32"/>
        <v>59</v>
      </c>
      <c r="AA76" s="7">
        <f t="shared" si="33"/>
        <v>68</v>
      </c>
      <c r="AC76" s="3">
        <f>VLOOKUP($B76,[13]Erwerbstätigkeit!$A$4:$P$128,14,0)</f>
        <v>1.182612094386343</v>
      </c>
      <c r="AD76" s="7">
        <f t="shared" si="34"/>
        <v>38</v>
      </c>
      <c r="AF76" s="3">
        <f>VLOOKUP($B76,[13]Erwerbstätigkeit!$A$4:$T$128,17,0)</f>
        <v>9.7493903388159602</v>
      </c>
      <c r="AG76" s="3">
        <f>VLOOKUP($B76,[13]Erwerbstätigkeit!$A$4:$T$128,18,0)</f>
        <v>9.5409901783924642</v>
      </c>
      <c r="AH76" s="7">
        <f t="shared" si="35"/>
        <v>64</v>
      </c>
      <c r="AI76" s="7">
        <f t="shared" si="36"/>
        <v>65</v>
      </c>
      <c r="AK76" s="3">
        <f>VLOOKUP($B76,[12]FuE!$A$4:$I$128,9,0)</f>
        <v>3.01</v>
      </c>
      <c r="AL76" s="7">
        <f t="shared" si="37"/>
        <v>14</v>
      </c>
      <c r="AM76" s="7"/>
      <c r="AN76" s="3">
        <f>VLOOKUP($B76,[12]FuE!$A$4:$P$128,16,0)</f>
        <v>1.59</v>
      </c>
      <c r="AO76" s="7">
        <f t="shared" si="25"/>
        <v>19</v>
      </c>
      <c r="AQ76" s="3">
        <f>VLOOKUP($B76,[13]Bevölkerung!$A$4:$S$128,15,0)</f>
        <v>119.35213502982533</v>
      </c>
      <c r="AR76" s="7">
        <f t="shared" si="26"/>
        <v>16</v>
      </c>
      <c r="AT76" s="3">
        <f>VLOOKUP($B76,[13]Tabelle9!$A$4:$N$128,12,0)</f>
        <v>42.032091151413795</v>
      </c>
      <c r="AU76" s="7">
        <f t="shared" si="27"/>
        <v>26</v>
      </c>
      <c r="AW76" s="3">
        <f>VLOOKUP($B76,[13]Tabelle1!$A$4:$L$126,8,0)</f>
        <v>6.3607379919510789</v>
      </c>
      <c r="AX76" s="7">
        <f t="shared" si="28"/>
        <v>16</v>
      </c>
      <c r="AZ76" s="3">
        <f>VLOOKUP($B76,[13]HRST!$A$4:$L$126,8,0)</f>
        <v>72.900224742591334</v>
      </c>
      <c r="BA76" s="7">
        <f t="shared" si="29"/>
        <v>11</v>
      </c>
    </row>
    <row r="77" spans="1:53" x14ac:dyDescent="0.35">
      <c r="B77" t="s">
        <v>669</v>
      </c>
      <c r="C77" s="3">
        <f>VLOOKUP($B77,'[12]BIP je EW'!$A$4:$P$128,12,0)</f>
        <v>112.30283911671923</v>
      </c>
      <c r="D77" s="3">
        <f>VLOOKUP($B77,'[12]BIP je EW'!$A$4:$P$128,13,0)</f>
        <v>110.77694235588973</v>
      </c>
      <c r="E77" s="7">
        <f t="shared" si="19"/>
        <v>25</v>
      </c>
      <c r="F77" s="7">
        <f t="shared" si="20"/>
        <v>26</v>
      </c>
      <c r="H77" s="3">
        <f>VLOOKUP($B77,[13]Wirtschaftswachstum!$A$4:$Z$128,23,0)</f>
        <v>0.5434982736478986</v>
      </c>
      <c r="I77" s="7">
        <f t="shared" si="30"/>
        <v>60</v>
      </c>
      <c r="K77" s="3">
        <f>VLOOKUP($B77,[13]Wirtschaftswachstum!$A$4:$AY$128,50,0)</f>
        <v>0.11785908926333377</v>
      </c>
      <c r="L77" s="7">
        <f t="shared" si="31"/>
        <v>61</v>
      </c>
      <c r="N77" s="3">
        <f>VLOOKUP($B77,'[13]Verfügbare Eink'!$A$4:$P$135,12,0)</f>
        <v>119.07514450867052</v>
      </c>
      <c r="O77" s="3">
        <f>VLOOKUP($B77,'[13]Verfügbare Eink'!$A$4:$P$135,13,0)</f>
        <v>124.74226804123711</v>
      </c>
      <c r="P77" s="7">
        <f t="shared" si="21"/>
        <v>16</v>
      </c>
      <c r="Q77" s="7">
        <f t="shared" si="22"/>
        <v>8</v>
      </c>
      <c r="S77" s="3">
        <f>VLOOKUP($B77,'[13]BIP je Arbeitsstunde'!$A$4:$P$127,12,0)</f>
        <v>104.65098831505115</v>
      </c>
      <c r="T77" s="3">
        <f>VLOOKUP($B77,'[13]BIP je Arbeitsstunde'!$A$4:$P$127,13,0)</f>
        <v>108.60815033116906</v>
      </c>
      <c r="U77" s="7">
        <f t="shared" si="23"/>
        <v>42</v>
      </c>
      <c r="V77" s="7">
        <f t="shared" si="24"/>
        <v>29</v>
      </c>
      <c r="W77" s="7"/>
      <c r="X77" s="3">
        <f>VLOOKUP($B77,[13]ALQ!$A$4:$P$128,6,0)</f>
        <v>3.3</v>
      </c>
      <c r="Y77" s="3">
        <f>VLOOKUP($B77,[13]ALQ!$A$4:$P$128,10,0)</f>
        <v>4.0999999999999996</v>
      </c>
      <c r="Z77" s="7">
        <f t="shared" si="32"/>
        <v>22</v>
      </c>
      <c r="AA77" s="7">
        <f t="shared" si="33"/>
        <v>35</v>
      </c>
      <c r="AC77" s="3">
        <f>VLOOKUP($B77,[13]Erwerbstätigkeit!$A$4:$P$128,14,0)</f>
        <v>0.67726425771546417</v>
      </c>
      <c r="AD77" s="7">
        <f t="shared" si="34"/>
        <v>60</v>
      </c>
      <c r="AF77" s="3">
        <f>VLOOKUP($B77,[13]Erwerbstätigkeit!$A$4:$T$128,17,0)</f>
        <v>17.523725446921208</v>
      </c>
      <c r="AG77" s="3">
        <f>VLOOKUP($B77,[13]Erwerbstätigkeit!$A$4:$T$128,18,0)</f>
        <v>17.476876747687676</v>
      </c>
      <c r="AH77" s="7">
        <f t="shared" si="35"/>
        <v>27</v>
      </c>
      <c r="AI77" s="7">
        <f t="shared" si="36"/>
        <v>24</v>
      </c>
      <c r="AK77" s="3">
        <f>VLOOKUP($B77,[12]FuE!$A$4:$I$128,9,0)</f>
        <v>4.7300000000000004</v>
      </c>
      <c r="AL77" s="7">
        <f t="shared" si="37"/>
        <v>2</v>
      </c>
      <c r="AM77" s="7"/>
      <c r="AN77" s="3">
        <f>VLOOKUP($B77,[12]FuE!$A$4:$P$128,16,0)</f>
        <v>3.72</v>
      </c>
      <c r="AO77" s="7">
        <f t="shared" si="25"/>
        <v>2</v>
      </c>
      <c r="AQ77" s="3">
        <f>VLOOKUP($B77,[13]Bevölkerung!$A$4:$S$128,15,0)</f>
        <v>105.37184629243914</v>
      </c>
      <c r="AR77" s="7">
        <f t="shared" si="26"/>
        <v>47</v>
      </c>
      <c r="AT77" s="3">
        <f>VLOOKUP($B77,[13]Tabelle9!$A$4:$N$128,12,0)</f>
        <v>35.021478634411032</v>
      </c>
      <c r="AU77" s="7">
        <f t="shared" si="27"/>
        <v>49</v>
      </c>
      <c r="AW77" s="3">
        <f>VLOOKUP($B77,[13]Tabelle1!$A$4:$L$126,8,0)</f>
        <v>5.2905267917702909</v>
      </c>
      <c r="AX77" s="7">
        <f t="shared" si="28"/>
        <v>36</v>
      </c>
      <c r="AZ77" s="3">
        <f>VLOOKUP($B77,[13]HRST!$A$4:$L$126,8,0)</f>
        <v>61.666289848519106</v>
      </c>
      <c r="BA77" s="7">
        <f t="shared" si="29"/>
        <v>45</v>
      </c>
    </row>
    <row r="78" spans="1:53" x14ac:dyDescent="0.35">
      <c r="B78" t="s">
        <v>670</v>
      </c>
      <c r="C78" s="3">
        <f>VLOOKUP($B78,'[12]BIP je EW'!$A$4:$P$128,12,0)</f>
        <v>132.17665615141956</v>
      </c>
      <c r="D78" s="3">
        <f>VLOOKUP($B78,'[12]BIP je EW'!$A$4:$P$128,13,0)</f>
        <v>126.56641604010026</v>
      </c>
      <c r="E78" s="7">
        <f t="shared" si="19"/>
        <v>12</v>
      </c>
      <c r="F78" s="7">
        <f t="shared" si="20"/>
        <v>14</v>
      </c>
      <c r="H78" s="3">
        <f>VLOOKUP($B78,[13]Wirtschaftswachstum!$A$4:$Z$128,23,0)</f>
        <v>0.54399105542665893</v>
      </c>
      <c r="I78" s="7">
        <f t="shared" si="30"/>
        <v>59</v>
      </c>
      <c r="K78" s="3">
        <f>VLOOKUP($B78,[13]Wirtschaftswachstum!$A$4:$AY$128,50,0)</f>
        <v>-0.10785364896049998</v>
      </c>
      <c r="L78" s="7">
        <f t="shared" si="31"/>
        <v>69</v>
      </c>
      <c r="N78" s="3">
        <f>VLOOKUP($B78,'[13]Verfügbare Eink'!$A$4:$P$135,12,0)</f>
        <v>122.54335260115607</v>
      </c>
      <c r="O78" s="3">
        <f>VLOOKUP($B78,'[13]Verfügbare Eink'!$A$4:$P$135,13,0)</f>
        <v>126.28865979381443</v>
      </c>
      <c r="P78" s="7">
        <f t="shared" si="21"/>
        <v>10</v>
      </c>
      <c r="Q78" s="7">
        <f t="shared" si="22"/>
        <v>6</v>
      </c>
      <c r="S78" s="3">
        <f>VLOOKUP($B78,'[13]BIP je Arbeitsstunde'!$A$4:$P$127,12,0)</f>
        <v>117.45622342719146</v>
      </c>
      <c r="T78" s="3">
        <f>VLOOKUP($B78,'[13]BIP je Arbeitsstunde'!$A$4:$P$127,13,0)</f>
        <v>124.2661392654109</v>
      </c>
      <c r="U78" s="7">
        <f t="shared" si="23"/>
        <v>19</v>
      </c>
      <c r="V78" s="7">
        <f t="shared" si="24"/>
        <v>13</v>
      </c>
      <c r="W78" s="7"/>
      <c r="X78" s="3">
        <f>VLOOKUP($B78,[13]ALQ!$A$4:$P$128,6,0)</f>
        <v>2.5</v>
      </c>
      <c r="Y78" s="3">
        <f>VLOOKUP($B78,[13]ALQ!$A$4:$P$128,10,0)</f>
        <v>3</v>
      </c>
      <c r="Z78" s="7">
        <f t="shared" si="32"/>
        <v>6</v>
      </c>
      <c r="AA78" s="7">
        <f t="shared" si="33"/>
        <v>19</v>
      </c>
      <c r="AC78" s="3">
        <f>VLOOKUP($B78,[13]Erwerbstätigkeit!$A$4:$P$128,14,0)</f>
        <v>0.80238629071973833</v>
      </c>
      <c r="AD78" s="7">
        <f t="shared" si="34"/>
        <v>55</v>
      </c>
      <c r="AF78" s="3">
        <f>VLOOKUP($B78,[13]Erwerbstätigkeit!$A$4:$T$128,17,0)</f>
        <v>19.257012888551934</v>
      </c>
      <c r="AG78" s="3">
        <f>VLOOKUP($B78,[13]Erwerbstätigkeit!$A$4:$T$128,18,0)</f>
        <v>19.187204735613868</v>
      </c>
      <c r="AH78" s="7">
        <f t="shared" si="35"/>
        <v>19</v>
      </c>
      <c r="AI78" s="7">
        <f t="shared" si="36"/>
        <v>18</v>
      </c>
      <c r="AK78" s="3">
        <f>VLOOKUP($B78,[12]FuE!$A$4:$I$128,9,0)</f>
        <v>2.82</v>
      </c>
      <c r="AL78" s="7">
        <f t="shared" si="37"/>
        <v>18</v>
      </c>
      <c r="AM78" s="7"/>
      <c r="AN78" s="3">
        <f>VLOOKUP($B78,[12]FuE!$A$4:$P$128,16,0)</f>
        <v>2.2599999999999998</v>
      </c>
      <c r="AO78" s="7">
        <f t="shared" si="25"/>
        <v>9</v>
      </c>
      <c r="AQ78" s="3">
        <f>VLOOKUP($B78,[13]Bevölkerung!$A$4:$S$128,15,0)</f>
        <v>112.89240717721636</v>
      </c>
      <c r="AR78" s="7">
        <f t="shared" si="26"/>
        <v>27</v>
      </c>
      <c r="AT78" s="3">
        <f>VLOOKUP($B78,[13]Tabelle9!$A$4:$N$128,12,0)</f>
        <v>33.122840462290007</v>
      </c>
      <c r="AU78" s="7">
        <f t="shared" si="27"/>
        <v>54</v>
      </c>
      <c r="AW78" s="3">
        <f>VLOOKUP($B78,[13]Tabelle1!$A$4:$L$126,8,0)</f>
        <v>3.7054688430835223</v>
      </c>
      <c r="AX78" s="7">
        <f t="shared" si="28"/>
        <v>61</v>
      </c>
      <c r="AZ78" s="3">
        <f>VLOOKUP($B78,[13]HRST!$A$4:$L$126,8,0)</f>
        <v>59.263672107708807</v>
      </c>
      <c r="BA78" s="7">
        <f t="shared" si="29"/>
        <v>56</v>
      </c>
    </row>
    <row r="79" spans="1:53" x14ac:dyDescent="0.35">
      <c r="A79" t="s">
        <v>671</v>
      </c>
      <c r="B79" t="s">
        <v>672</v>
      </c>
      <c r="C79" s="3">
        <f>VLOOKUP($B79,'[12]BIP je EW'!$A$4:$P$128,12,0)</f>
        <v>71.608832807570977</v>
      </c>
      <c r="D79" s="3">
        <f>VLOOKUP($B79,'[12]BIP je EW'!$A$4:$P$128,13,0)</f>
        <v>74.937343358395992</v>
      </c>
      <c r="E79" s="7">
        <f t="shared" si="19"/>
        <v>70</v>
      </c>
      <c r="F79" s="7">
        <f t="shared" si="20"/>
        <v>71</v>
      </c>
      <c r="H79" s="3">
        <f>VLOOKUP($B79,[13]Wirtschaftswachstum!$A$4:$Z$128,23,0)</f>
        <v>2.3919673031582676</v>
      </c>
      <c r="I79" s="7">
        <f t="shared" si="30"/>
        <v>13</v>
      </c>
      <c r="K79" s="3">
        <f>VLOOKUP($B79,[13]Wirtschaftswachstum!$A$4:$AY$128,50,0)</f>
        <v>2.7708158178698596</v>
      </c>
      <c r="L79" s="7">
        <f t="shared" si="31"/>
        <v>11</v>
      </c>
      <c r="N79" s="3">
        <f>VLOOKUP($B79,'[13]Verfügbare Eink'!$A$4:$P$135,12,0)</f>
        <v>82.080924855491332</v>
      </c>
      <c r="O79" s="3">
        <f>VLOOKUP($B79,'[13]Verfügbare Eink'!$A$4:$P$135,13,0)</f>
        <v>85.051546391752581</v>
      </c>
      <c r="P79" s="7">
        <f t="shared" si="21"/>
        <v>65</v>
      </c>
      <c r="Q79" s="7">
        <f t="shared" si="22"/>
        <v>63</v>
      </c>
      <c r="S79" s="3">
        <f>VLOOKUP($B79,'[13]BIP je Arbeitsstunde'!$A$4:$P$127,12,0)</f>
        <v>63.77819203870515</v>
      </c>
      <c r="T79" s="3">
        <f>VLOOKUP($B79,'[13]BIP je Arbeitsstunde'!$A$4:$P$127,13,0)</f>
        <v>63.710426855203892</v>
      </c>
      <c r="U79" s="7">
        <f t="shared" si="23"/>
        <v>75</v>
      </c>
      <c r="V79" s="7">
        <f t="shared" si="24"/>
        <v>79</v>
      </c>
      <c r="W79" s="7"/>
      <c r="X79" s="3">
        <f>VLOOKUP($B79,[13]ALQ!$A$4:$P$128,6,0)</f>
        <v>2.6</v>
      </c>
      <c r="Y79" s="3">
        <f>VLOOKUP($B79,[13]ALQ!$A$4:$P$128,10,0)</f>
        <v>2.4</v>
      </c>
      <c r="Z79" s="7">
        <f t="shared" si="32"/>
        <v>10</v>
      </c>
      <c r="AA79" s="7">
        <f t="shared" si="33"/>
        <v>4</v>
      </c>
      <c r="AC79" s="3">
        <f>VLOOKUP($B79,[13]Erwerbstätigkeit!$A$4:$P$128,14,0)</f>
        <v>1.3328398637739696</v>
      </c>
      <c r="AD79" s="7">
        <f t="shared" si="34"/>
        <v>27</v>
      </c>
      <c r="AF79" s="3">
        <f>VLOOKUP($B79,[13]Erwerbstätigkeit!$A$4:$T$128,17,0)</f>
        <v>20.250207027090976</v>
      </c>
      <c r="AG79" s="3">
        <f>VLOOKUP($B79,[13]Erwerbstätigkeit!$A$4:$T$128,18,0)</f>
        <v>19.683194036593633</v>
      </c>
      <c r="AH79" s="7">
        <f t="shared" si="35"/>
        <v>16</v>
      </c>
      <c r="AI79" s="7">
        <f t="shared" si="36"/>
        <v>14</v>
      </c>
      <c r="AK79" s="3">
        <f>VLOOKUP($B79,[12]FuE!$A$4:$I$128,9,0)</f>
        <v>1.7</v>
      </c>
      <c r="AL79" s="7">
        <f t="shared" si="37"/>
        <v>39</v>
      </c>
      <c r="AM79" s="7"/>
      <c r="AN79" s="3">
        <f>VLOOKUP($B79,[12]FuE!$A$4:$P$128,16,0)</f>
        <v>1.1100000000000001</v>
      </c>
      <c r="AO79" s="7">
        <f t="shared" si="25"/>
        <v>32</v>
      </c>
      <c r="AQ79" s="3">
        <f>VLOOKUP($B79,[13]Bevölkerung!$A$4:$S$128,15,0)</f>
        <v>96.724109666867307</v>
      </c>
      <c r="AR79" s="7">
        <f t="shared" si="26"/>
        <v>69</v>
      </c>
      <c r="AT79" s="3">
        <f>VLOOKUP($B79,[13]Tabelle9!$A$4:$N$128,12,0)</f>
        <v>38.499682869169121</v>
      </c>
      <c r="AU79" s="7">
        <f t="shared" si="27"/>
        <v>39</v>
      </c>
      <c r="AW79" s="3">
        <f>VLOOKUP($B79,[13]Tabelle1!$A$4:$L$126,8,0)</f>
        <v>5.4517672836302831</v>
      </c>
      <c r="AX79" s="7">
        <f t="shared" si="28"/>
        <v>33</v>
      </c>
      <c r="AZ79" s="3">
        <f>VLOOKUP($B79,[13]HRST!$A$4:$L$126,8,0)</f>
        <v>62.324857291126115</v>
      </c>
      <c r="BA79" s="7">
        <f t="shared" si="29"/>
        <v>42</v>
      </c>
    </row>
    <row r="80" spans="1:53" x14ac:dyDescent="0.35">
      <c r="B80" t="s">
        <v>673</v>
      </c>
      <c r="C80" s="3">
        <f>VLOOKUP($B80,'[12]BIP je EW'!$A$4:$P$128,12,0)</f>
        <v>71.293375394321771</v>
      </c>
      <c r="D80" s="3">
        <f>VLOOKUP($B80,'[12]BIP je EW'!$A$4:$P$128,13,0)</f>
        <v>74.436090225563916</v>
      </c>
      <c r="E80" s="7">
        <f t="shared" si="19"/>
        <v>71</v>
      </c>
      <c r="F80" s="7">
        <f t="shared" si="20"/>
        <v>73</v>
      </c>
      <c r="H80" s="3">
        <f>VLOOKUP($B80,[13]Wirtschaftswachstum!$A$4:$Z$128,23,0)</f>
        <v>2.2472288085889858</v>
      </c>
      <c r="I80" s="7">
        <f t="shared" si="30"/>
        <v>18</v>
      </c>
      <c r="K80" s="3">
        <f>VLOOKUP($B80,[13]Wirtschaftswachstum!$A$4:$AY$128,50,0)</f>
        <v>2.2849248423332256</v>
      </c>
      <c r="L80" s="7">
        <f t="shared" si="31"/>
        <v>17</v>
      </c>
      <c r="N80" s="3">
        <f>VLOOKUP($B80,'[13]Verfügbare Eink'!$A$4:$P$135,12,0)</f>
        <v>78.034682080924853</v>
      </c>
      <c r="O80" s="3">
        <f>VLOOKUP($B80,'[13]Verfügbare Eink'!$A$4:$P$135,13,0)</f>
        <v>81.44329896907216</v>
      </c>
      <c r="P80" s="7">
        <f t="shared" si="21"/>
        <v>72</v>
      </c>
      <c r="Q80" s="7">
        <f t="shared" si="22"/>
        <v>71</v>
      </c>
      <c r="S80" s="3">
        <f>VLOOKUP($B80,'[13]BIP je Arbeitsstunde'!$A$4:$P$127,12,0)</f>
        <v>60.463208799861377</v>
      </c>
      <c r="T80" s="3">
        <f>VLOOKUP($B80,'[13]BIP je Arbeitsstunde'!$A$4:$P$127,13,0)</f>
        <v>59.451139284423505</v>
      </c>
      <c r="U80" s="7">
        <f t="shared" si="23"/>
        <v>82</v>
      </c>
      <c r="V80" s="7">
        <f t="shared" si="24"/>
        <v>83</v>
      </c>
      <c r="W80" s="7"/>
      <c r="X80" s="3">
        <f>VLOOKUP($B80,[13]ALQ!$A$4:$P$128,6,0)</f>
        <v>2.6</v>
      </c>
      <c r="Y80" s="3">
        <f>VLOOKUP($B80,[13]ALQ!$A$4:$P$128,10,0)</f>
        <v>2.4</v>
      </c>
      <c r="Z80" s="7">
        <f t="shared" si="32"/>
        <v>10</v>
      </c>
      <c r="AA80" s="7">
        <f t="shared" si="33"/>
        <v>4</v>
      </c>
      <c r="AC80" s="3">
        <f>VLOOKUP($B80,[13]Erwerbstätigkeit!$A$4:$P$128,14,0)</f>
        <v>1.1191368976727318</v>
      </c>
      <c r="AD80" s="7">
        <f t="shared" si="34"/>
        <v>41</v>
      </c>
      <c r="AF80" s="3">
        <f>VLOOKUP($B80,[13]Erwerbstätigkeit!$A$4:$T$128,17,0)</f>
        <v>24.19231190450115</v>
      </c>
      <c r="AG80" s="3">
        <f>VLOOKUP($B80,[13]Erwerbstätigkeit!$A$4:$T$128,18,0)</f>
        <v>23.325667293888074</v>
      </c>
      <c r="AH80" s="7">
        <f t="shared" si="35"/>
        <v>6</v>
      </c>
      <c r="AI80" s="7">
        <f t="shared" si="36"/>
        <v>6</v>
      </c>
      <c r="AK80" s="3">
        <f>VLOOKUP($B80,[12]FuE!$A$4:$I$128,9,0)</f>
        <v>0.97</v>
      </c>
      <c r="AL80" s="7">
        <f t="shared" si="37"/>
        <v>74</v>
      </c>
      <c r="AM80" s="7"/>
      <c r="AN80" s="3"/>
      <c r="AO80" s="7"/>
      <c r="AQ80" s="3">
        <f>VLOOKUP($B80,[13]Bevölkerung!$A$4:$S$128,15,0)</f>
        <v>101.5279911240598</v>
      </c>
      <c r="AR80" s="7">
        <f t="shared" si="26"/>
        <v>61</v>
      </c>
      <c r="AT80" s="3">
        <f>VLOOKUP($B80,[13]Tabelle9!$A$4:$N$128,12,0)</f>
        <v>33.234063674395522</v>
      </c>
      <c r="AU80" s="7">
        <f t="shared" si="27"/>
        <v>53</v>
      </c>
      <c r="AW80" s="3">
        <f>VLOOKUP($B80,[13]Tabelle1!$A$4:$L$126,8,0)</f>
        <v>2.9745444231723752</v>
      </c>
      <c r="AX80" s="7">
        <f t="shared" si="28"/>
        <v>75</v>
      </c>
      <c r="AZ80" s="3">
        <f>VLOOKUP($B80,[13]HRST!$A$4:$L$126,8,0)</f>
        <v>53.169538396085947</v>
      </c>
      <c r="BA80" s="7">
        <f t="shared" si="29"/>
        <v>73</v>
      </c>
    </row>
    <row r="81" spans="1:53" x14ac:dyDescent="0.35">
      <c r="B81" t="s">
        <v>674</v>
      </c>
      <c r="C81" s="3">
        <f>VLOOKUP($B81,'[12]BIP je EW'!$A$4:$P$128,12,0)</f>
        <v>75.394321766561518</v>
      </c>
      <c r="D81" s="3">
        <f>VLOOKUP($B81,'[12]BIP je EW'!$A$4:$P$128,13,0)</f>
        <v>78.696741854636585</v>
      </c>
      <c r="E81" s="7">
        <f t="shared" si="19"/>
        <v>68</v>
      </c>
      <c r="F81" s="7">
        <f t="shared" si="20"/>
        <v>67</v>
      </c>
      <c r="H81" s="3">
        <f>VLOOKUP($B81,[13]Wirtschaftswachstum!$A$4:$Z$128,23,0)</f>
        <v>2.1428965801752184</v>
      </c>
      <c r="I81" s="7">
        <f t="shared" si="30"/>
        <v>22</v>
      </c>
      <c r="K81" s="3">
        <f>VLOOKUP($B81,[13]Wirtschaftswachstum!$A$4:$AY$128,50,0)</f>
        <v>1.9844391166660813</v>
      </c>
      <c r="L81" s="7">
        <f t="shared" si="31"/>
        <v>20</v>
      </c>
      <c r="N81" s="3">
        <f>VLOOKUP($B81,'[13]Verfügbare Eink'!$A$4:$P$135,12,0)</f>
        <v>79.76878612716763</v>
      </c>
      <c r="O81" s="3">
        <f>VLOOKUP($B81,'[13]Verfügbare Eink'!$A$4:$P$135,13,0)</f>
        <v>81.958762886597938</v>
      </c>
      <c r="P81" s="7">
        <f t="shared" si="21"/>
        <v>69</v>
      </c>
      <c r="Q81" s="7">
        <f t="shared" si="22"/>
        <v>68</v>
      </c>
      <c r="S81" s="3">
        <f>VLOOKUP($B81,'[13]BIP je Arbeitsstunde'!$A$4:$P$127,12,0)</f>
        <v>62.854057402765598</v>
      </c>
      <c r="T81" s="3">
        <f>VLOOKUP($B81,'[13]BIP je Arbeitsstunde'!$A$4:$P$127,13,0)</f>
        <v>66.526938968984226</v>
      </c>
      <c r="U81" s="7">
        <f t="shared" si="23"/>
        <v>77</v>
      </c>
      <c r="V81" s="7">
        <f t="shared" si="24"/>
        <v>74</v>
      </c>
      <c r="W81" s="7"/>
      <c r="X81" s="3">
        <f>VLOOKUP($B81,[13]ALQ!$A$4:$P$128,6,0)</f>
        <v>3.2</v>
      </c>
      <c r="Y81" s="3">
        <f>VLOOKUP($B81,[13]ALQ!$A$4:$P$128,10,0)</f>
        <v>2.9</v>
      </c>
      <c r="Z81" s="7">
        <f t="shared" si="32"/>
        <v>20</v>
      </c>
      <c r="AA81" s="7">
        <f t="shared" si="33"/>
        <v>13</v>
      </c>
      <c r="AC81" s="3">
        <f>VLOOKUP($B81,[13]Erwerbstätigkeit!$A$4:$P$128,14,0)</f>
        <v>0.73056513859590666</v>
      </c>
      <c r="AD81" s="7">
        <f t="shared" si="34"/>
        <v>58</v>
      </c>
      <c r="AF81" s="3">
        <f>VLOOKUP($B81,[13]Erwerbstätigkeit!$A$4:$T$128,17,0)</f>
        <v>22.779833487511564</v>
      </c>
      <c r="AG81" s="3">
        <f>VLOOKUP($B81,[13]Erwerbstätigkeit!$A$4:$T$128,18,0)</f>
        <v>21.453719477569564</v>
      </c>
      <c r="AH81" s="7">
        <f t="shared" si="35"/>
        <v>8</v>
      </c>
      <c r="AI81" s="7">
        <f t="shared" si="36"/>
        <v>8</v>
      </c>
      <c r="AK81" s="3">
        <f>VLOOKUP($B81,[12]FuE!$A$4:$I$128,9,0)</f>
        <v>1.5</v>
      </c>
      <c r="AL81" s="7">
        <f t="shared" si="37"/>
        <v>48</v>
      </c>
      <c r="AM81" s="7"/>
      <c r="AN81" s="3">
        <f>VLOOKUP($B81,[12]FuE!$A$4:$P$128,16,0)</f>
        <v>0.94</v>
      </c>
      <c r="AO81" s="7">
        <f t="shared" si="25"/>
        <v>41</v>
      </c>
      <c r="AQ81" s="3">
        <f>VLOOKUP($B81,[13]Bevölkerung!$A$4:$S$128,15,0)</f>
        <v>96.095417482838442</v>
      </c>
      <c r="AR81" s="7">
        <f t="shared" si="26"/>
        <v>72</v>
      </c>
      <c r="AT81" s="3">
        <f>VLOOKUP($B81,[13]Tabelle9!$A$4:$N$128,12,0)</f>
        <v>37.148470390120679</v>
      </c>
      <c r="AU81" s="7">
        <f t="shared" si="27"/>
        <v>44</v>
      </c>
      <c r="AW81" s="3">
        <f>VLOOKUP($B81,[13]Tabelle1!$A$4:$L$126,8,0)</f>
        <v>5.0743755262419308</v>
      </c>
      <c r="AX81" s="7">
        <f t="shared" si="28"/>
        <v>42</v>
      </c>
      <c r="AZ81" s="3">
        <f>VLOOKUP($B81,[13]HRST!$A$4:$L$126,8,0)</f>
        <v>61.145102441762553</v>
      </c>
      <c r="BA81" s="7">
        <f t="shared" si="29"/>
        <v>49</v>
      </c>
    </row>
    <row r="82" spans="1:53" x14ac:dyDescent="0.35">
      <c r="B82" t="s">
        <v>675</v>
      </c>
      <c r="C82" s="3">
        <f>VLOOKUP($B82,'[12]BIP je EW'!$A$4:$P$128,12,0)</f>
        <v>61.514195583596212</v>
      </c>
      <c r="D82" s="3">
        <f>VLOOKUP($B82,'[12]BIP je EW'!$A$4:$P$128,13,0)</f>
        <v>66.416040100250626</v>
      </c>
      <c r="E82" s="7">
        <f t="shared" si="19"/>
        <v>82</v>
      </c>
      <c r="F82" s="7">
        <f t="shared" si="20"/>
        <v>81</v>
      </c>
      <c r="H82" s="3">
        <f>VLOOKUP($B82,[13]Wirtschaftswachstum!$A$4:$Z$128,23,0)</f>
        <v>2.6560110625298421</v>
      </c>
      <c r="I82" s="7">
        <f t="shared" si="30"/>
        <v>11</v>
      </c>
      <c r="K82" s="3">
        <f>VLOOKUP($B82,[13]Wirtschaftswachstum!$A$4:$AY$128,50,0)</f>
        <v>3.169099575312103</v>
      </c>
      <c r="L82" s="7">
        <f t="shared" si="31"/>
        <v>7</v>
      </c>
      <c r="N82" s="3">
        <f>VLOOKUP($B82,'[13]Verfügbare Eink'!$A$4:$P$135,12,0)</f>
        <v>72.25433526011561</v>
      </c>
      <c r="O82" s="3">
        <f>VLOOKUP($B82,'[13]Verfügbare Eink'!$A$4:$P$135,13,0)</f>
        <v>77.835051546391753</v>
      </c>
      <c r="P82" s="7">
        <f t="shared" si="21"/>
        <v>79</v>
      </c>
      <c r="Q82" s="7">
        <f t="shared" si="22"/>
        <v>74</v>
      </c>
      <c r="S82" s="3">
        <f>VLOOKUP($B82,'[13]BIP je Arbeitsstunde'!$A$4:$P$127,12,0)</f>
        <v>53.665638119386827</v>
      </c>
      <c r="T82" s="3">
        <f>VLOOKUP($B82,'[13]BIP je Arbeitsstunde'!$A$4:$P$127,13,0)</f>
        <v>55.3917411725512</v>
      </c>
      <c r="U82" s="7">
        <f t="shared" si="23"/>
        <v>86</v>
      </c>
      <c r="V82" s="7">
        <f t="shared" si="24"/>
        <v>86</v>
      </c>
      <c r="W82" s="7"/>
      <c r="X82" s="3">
        <f>VLOOKUP($B82,[13]ALQ!$A$4:$P$128,6,0)</f>
        <v>3.2</v>
      </c>
      <c r="Y82" s="3">
        <f>VLOOKUP($B82,[13]ALQ!$A$4:$P$128,10,0)</f>
        <v>2.6</v>
      </c>
      <c r="Z82" s="7">
        <f t="shared" si="32"/>
        <v>20</v>
      </c>
      <c r="AA82" s="7">
        <f t="shared" si="33"/>
        <v>9</v>
      </c>
      <c r="AC82" s="3">
        <f>VLOOKUP($B82,[13]Erwerbstätigkeit!$A$4:$P$128,14,0)</f>
        <v>0.76177186529466212</v>
      </c>
      <c r="AD82" s="7">
        <f t="shared" si="34"/>
        <v>56</v>
      </c>
      <c r="AF82" s="3">
        <f>VLOOKUP($B82,[13]Erwerbstätigkeit!$A$4:$T$128,17,0)</f>
        <v>20.768125199616737</v>
      </c>
      <c r="AG82" s="3">
        <f>VLOOKUP($B82,[13]Erwerbstätigkeit!$A$4:$T$128,18,0)</f>
        <v>19.564129221054255</v>
      </c>
      <c r="AH82" s="7">
        <f t="shared" si="35"/>
        <v>14</v>
      </c>
      <c r="AI82" s="7">
        <f t="shared" si="36"/>
        <v>15</v>
      </c>
      <c r="AK82" s="3">
        <f>VLOOKUP($B82,[12]FuE!$A$4:$I$128,9,0)</f>
        <v>1.57</v>
      </c>
      <c r="AL82" s="7">
        <f t="shared" si="37"/>
        <v>43</v>
      </c>
      <c r="AM82" s="7"/>
      <c r="AN82" s="3"/>
      <c r="AO82" s="7"/>
      <c r="AQ82" s="3">
        <f>VLOOKUP($B82,[13]Bevölkerung!$A$4:$S$128,15,0)</f>
        <v>99.751377752193548</v>
      </c>
      <c r="AR82" s="7">
        <f t="shared" si="26"/>
        <v>66</v>
      </c>
      <c r="AT82" s="3">
        <f>VLOOKUP($B82,[13]Tabelle9!$A$4:$N$128,12,0)</f>
        <v>35.960533952408589</v>
      </c>
      <c r="AU82" s="7">
        <f t="shared" si="27"/>
        <v>47</v>
      </c>
      <c r="AW82" s="3">
        <f>VLOOKUP($B82,[13]Tabelle1!$A$4:$L$126,8,0)</f>
        <v>4.7127103888566451</v>
      </c>
      <c r="AX82" s="7">
        <f t="shared" si="28"/>
        <v>51</v>
      </c>
      <c r="AZ82" s="3">
        <f>VLOOKUP($B82,[13]HRST!$A$4:$L$126,8,0)</f>
        <v>55.503965950860902</v>
      </c>
      <c r="BA82" s="7">
        <f t="shared" si="29"/>
        <v>68</v>
      </c>
    </row>
    <row r="83" spans="1:53" x14ac:dyDescent="0.35">
      <c r="B83" t="s">
        <v>676</v>
      </c>
      <c r="C83" s="3">
        <f>VLOOKUP($B83,'[12]BIP je EW'!$A$4:$P$128,12,0)</f>
        <v>64.037854889589909</v>
      </c>
      <c r="D83" s="3">
        <f>VLOOKUP($B83,'[12]BIP je EW'!$A$4:$P$128,13,0)</f>
        <v>69.674185463659143</v>
      </c>
      <c r="E83" s="7">
        <f t="shared" si="19"/>
        <v>78</v>
      </c>
      <c r="F83" s="7">
        <f t="shared" si="20"/>
        <v>77</v>
      </c>
      <c r="H83" s="3">
        <f>VLOOKUP($B83,[13]Wirtschaftswachstum!$A$4:$Z$128,23,0)</f>
        <v>1.916739809879985</v>
      </c>
      <c r="I83" s="7">
        <f t="shared" si="30"/>
        <v>26</v>
      </c>
      <c r="K83" s="3">
        <f>VLOOKUP($B83,[13]Wirtschaftswachstum!$A$4:$AY$128,50,0)</f>
        <v>2.8497008997244109</v>
      </c>
      <c r="L83" s="7">
        <f t="shared" si="31"/>
        <v>10</v>
      </c>
      <c r="N83" s="3">
        <f>VLOOKUP($B83,'[13]Verfügbare Eink'!$A$4:$P$135,12,0)</f>
        <v>75.144508670520224</v>
      </c>
      <c r="O83" s="3">
        <f>VLOOKUP($B83,'[13]Verfügbare Eink'!$A$4:$P$135,13,0)</f>
        <v>81.44329896907216</v>
      </c>
      <c r="P83" s="7">
        <f t="shared" si="21"/>
        <v>75</v>
      </c>
      <c r="Q83" s="7">
        <f t="shared" si="22"/>
        <v>71</v>
      </c>
      <c r="S83" s="3">
        <f>VLOOKUP($B83,'[13]BIP je Arbeitsstunde'!$A$4:$P$127,12,0)</f>
        <v>56.414982557220007</v>
      </c>
      <c r="T83" s="3">
        <f>VLOOKUP($B83,'[13]BIP je Arbeitsstunde'!$A$4:$P$127,13,0)</f>
        <v>55.954393985058438</v>
      </c>
      <c r="U83" s="7">
        <f t="shared" si="23"/>
        <v>84</v>
      </c>
      <c r="V83" s="7">
        <f t="shared" si="24"/>
        <v>85</v>
      </c>
      <c r="W83" s="7"/>
      <c r="X83" s="3">
        <f>VLOOKUP($B83,[13]ALQ!$A$4:$P$128,6,0)</f>
        <v>3.8</v>
      </c>
      <c r="Y83" s="3">
        <f>VLOOKUP($B83,[13]ALQ!$A$4:$P$128,10,0)</f>
        <v>3.9</v>
      </c>
      <c r="Z83" s="7">
        <f t="shared" si="32"/>
        <v>32</v>
      </c>
      <c r="AA83" s="7">
        <f t="shared" si="33"/>
        <v>33</v>
      </c>
      <c r="AC83" s="3">
        <f>VLOOKUP($B83,[13]Erwerbstätigkeit!$A$4:$P$128,14,0)</f>
        <v>0.65051744523263721</v>
      </c>
      <c r="AD83" s="7">
        <f t="shared" si="34"/>
        <v>63</v>
      </c>
      <c r="AF83" s="3">
        <f>VLOOKUP($B83,[13]Erwerbstätigkeit!$A$4:$T$128,17,0)</f>
        <v>22.105864432597109</v>
      </c>
      <c r="AG83" s="3">
        <f>VLOOKUP($B83,[13]Erwerbstätigkeit!$A$4:$T$128,18,0)</f>
        <v>20.814725407362701</v>
      </c>
      <c r="AH83" s="7">
        <f t="shared" si="35"/>
        <v>9</v>
      </c>
      <c r="AI83" s="7">
        <f t="shared" si="36"/>
        <v>11</v>
      </c>
      <c r="AK83" s="3">
        <f>VLOOKUP($B83,[12]FuE!$A$4:$I$128,9,0)</f>
        <v>0.89</v>
      </c>
      <c r="AL83" s="7">
        <f t="shared" si="37"/>
        <v>78</v>
      </c>
      <c r="AM83" s="7"/>
      <c r="AN83" s="3">
        <f>VLOOKUP($B83,[12]FuE!$A$4:$P$128,16,0)</f>
        <v>0.46</v>
      </c>
      <c r="AO83" s="7">
        <f t="shared" si="25"/>
        <v>65</v>
      </c>
      <c r="AQ83" s="3">
        <f>VLOOKUP($B83,[13]Bevölkerung!$A$4:$S$128,15,0)</f>
        <v>89.888482637186172</v>
      </c>
      <c r="AR83" s="7">
        <f t="shared" si="26"/>
        <v>80</v>
      </c>
      <c r="AT83" s="3">
        <f>VLOOKUP($B83,[13]Tabelle9!$A$4:$N$128,12,0)</f>
        <v>34.91055972302366</v>
      </c>
      <c r="AU83" s="7">
        <f t="shared" si="27"/>
        <v>50</v>
      </c>
      <c r="AW83" s="3">
        <f>VLOOKUP($B83,[13]Tabelle1!$A$4:$L$126,8,0)</f>
        <v>3.2955055459383216</v>
      </c>
      <c r="AX83" s="7">
        <f t="shared" si="28"/>
        <v>69</v>
      </c>
      <c r="AZ83" s="3">
        <f>VLOOKUP($B83,[13]HRST!$A$4:$L$126,8,0)</f>
        <v>54.459190870039109</v>
      </c>
      <c r="BA83" s="7">
        <f t="shared" si="29"/>
        <v>70</v>
      </c>
    </row>
    <row r="84" spans="1:53" x14ac:dyDescent="0.35">
      <c r="B84" t="s">
        <v>677</v>
      </c>
      <c r="C84" s="3">
        <f>VLOOKUP($B84,'[12]BIP je EW'!$A$4:$P$128,12,0)</f>
        <v>52.365930599369079</v>
      </c>
      <c r="D84" s="3">
        <f>VLOOKUP($B84,'[12]BIP je EW'!$A$4:$P$128,13,0)</f>
        <v>57.393483709273184</v>
      </c>
      <c r="E84" s="7">
        <f t="shared" si="19"/>
        <v>88</v>
      </c>
      <c r="F84" s="7">
        <f t="shared" si="20"/>
        <v>87</v>
      </c>
      <c r="H84" s="3">
        <f>VLOOKUP($B84,[13]Wirtschaftswachstum!$A$4:$Z$128,23,0)</f>
        <v>2.6429415572831516</v>
      </c>
      <c r="I84" s="7">
        <f t="shared" si="30"/>
        <v>12</v>
      </c>
      <c r="K84" s="3">
        <f>VLOOKUP($B84,[13]Wirtschaftswachstum!$A$4:$AY$128,50,0)</f>
        <v>3.9653189582179209</v>
      </c>
      <c r="L84" s="7">
        <f t="shared" si="31"/>
        <v>4</v>
      </c>
      <c r="N84" s="3">
        <f>VLOOKUP($B84,'[13]Verfügbare Eink'!$A$4:$P$135,12,0)</f>
        <v>64.739884393063591</v>
      </c>
      <c r="O84" s="3">
        <f>VLOOKUP($B84,'[13]Verfügbare Eink'!$A$4:$P$135,13,0)</f>
        <v>72.164948453608247</v>
      </c>
      <c r="P84" s="7">
        <f t="shared" si="21"/>
        <v>85</v>
      </c>
      <c r="Q84" s="7">
        <f t="shared" si="22"/>
        <v>79</v>
      </c>
      <c r="S84" s="3">
        <f>VLOOKUP($B84,'[13]BIP je Arbeitsstunde'!$A$4:$P$127,12,0)</f>
        <v>49.489170065162753</v>
      </c>
      <c r="T84" s="3">
        <f>VLOOKUP($B84,'[13]BIP je Arbeitsstunde'!$A$4:$P$127,13,0)</f>
        <v>48.720404573298978</v>
      </c>
      <c r="U84" s="7">
        <f t="shared" si="23"/>
        <v>87</v>
      </c>
      <c r="V84" s="7">
        <f t="shared" si="24"/>
        <v>87</v>
      </c>
      <c r="W84" s="7"/>
      <c r="X84" s="3">
        <f>VLOOKUP($B84,[13]ALQ!$A$4:$P$128,6,0)</f>
        <v>4.7</v>
      </c>
      <c r="Y84" s="3">
        <f>VLOOKUP($B84,[13]ALQ!$A$4:$P$128,10,0)</f>
        <v>3.6</v>
      </c>
      <c r="Z84" s="7">
        <f t="shared" si="32"/>
        <v>42</v>
      </c>
      <c r="AA84" s="7">
        <f t="shared" si="33"/>
        <v>31</v>
      </c>
      <c r="AC84" s="3">
        <f>VLOOKUP($B84,[13]Erwerbstätigkeit!$A$4:$P$128,14,0)</f>
        <v>1.0654240234400731</v>
      </c>
      <c r="AD84" s="7">
        <f t="shared" si="34"/>
        <v>44</v>
      </c>
      <c r="AF84" s="3">
        <f>VLOOKUP($B84,[13]Erwerbstätigkeit!$A$4:$T$128,17,0)</f>
        <v>19.694932542074273</v>
      </c>
      <c r="AG84" s="3">
        <f>VLOOKUP($B84,[13]Erwerbstätigkeit!$A$4:$T$128,18,0)</f>
        <v>17.327812653043054</v>
      </c>
      <c r="AH84" s="7">
        <f t="shared" si="35"/>
        <v>17</v>
      </c>
      <c r="AI84" s="7">
        <f t="shared" si="36"/>
        <v>25</v>
      </c>
      <c r="AK84" s="3">
        <f>VLOOKUP($B84,[12]FuE!$A$4:$I$128,9,0)</f>
        <v>1.21</v>
      </c>
      <c r="AL84" s="7">
        <f t="shared" si="37"/>
        <v>62</v>
      </c>
      <c r="AM84" s="7"/>
      <c r="AN84" s="3">
        <f>VLOOKUP($B84,[12]FuE!$A$4:$P$128,16,0)</f>
        <v>0.68</v>
      </c>
      <c r="AO84" s="7">
        <f t="shared" si="25"/>
        <v>49</v>
      </c>
      <c r="AQ84" s="3">
        <f>VLOOKUP($B84,[13]Bevölkerung!$A$4:$S$128,15,0)</f>
        <v>91.683470390118131</v>
      </c>
      <c r="AR84" s="7">
        <f t="shared" si="26"/>
        <v>79</v>
      </c>
      <c r="AT84" s="3">
        <f>VLOOKUP($B84,[13]Tabelle9!$A$4:$N$128,12,0)</f>
        <v>35.30640984872575</v>
      </c>
      <c r="AU84" s="7">
        <f t="shared" si="27"/>
        <v>48</v>
      </c>
      <c r="AW84" s="3">
        <f>VLOOKUP($B84,[13]Tabelle1!$A$4:$L$126,8,0)</f>
        <v>2.3622404942533959</v>
      </c>
      <c r="AX84" s="7">
        <f t="shared" si="28"/>
        <v>80</v>
      </c>
      <c r="AZ84" s="3">
        <f>VLOOKUP($B84,[13]HRST!$A$4:$L$126,8,0)</f>
        <v>54.908463180847676</v>
      </c>
      <c r="BA84" s="7">
        <f t="shared" si="29"/>
        <v>69</v>
      </c>
    </row>
    <row r="85" spans="1:53" x14ac:dyDescent="0.35">
      <c r="B85" t="s">
        <v>678</v>
      </c>
      <c r="C85" s="3">
        <f>VLOOKUP($B85,'[12]BIP je EW'!$A$4:$P$128,12,0)</f>
        <v>118.29652996845425</v>
      </c>
      <c r="D85" s="3">
        <f>VLOOKUP($B85,'[12]BIP je EW'!$A$4:$P$128,13,0)</f>
        <v>123.55889724310778</v>
      </c>
      <c r="E85" s="7">
        <f t="shared" si="19"/>
        <v>18</v>
      </c>
      <c r="F85" s="7">
        <f t="shared" si="20"/>
        <v>17</v>
      </c>
      <c r="H85" s="3">
        <f>VLOOKUP($B85,[13]Wirtschaftswachstum!$A$4:$Z$128,23,0)</f>
        <v>3.0245506141195477</v>
      </c>
      <c r="I85" s="7">
        <f t="shared" si="30"/>
        <v>8</v>
      </c>
      <c r="K85" s="3">
        <f>VLOOKUP($B85,[13]Wirtschaftswachstum!$A$4:$AY$128,50,0)</f>
        <v>1.666805993126701</v>
      </c>
      <c r="L85" s="7">
        <f t="shared" si="31"/>
        <v>27</v>
      </c>
      <c r="N85" s="3">
        <f>VLOOKUP($B85,'[13]Verfügbare Eink'!$A$4:$P$135,12,0)</f>
        <v>101.73410404624276</v>
      </c>
      <c r="O85" s="3">
        <f>VLOOKUP($B85,'[13]Verfügbare Eink'!$A$4:$P$135,13,0)</f>
        <v>99.484536082474222</v>
      </c>
      <c r="P85" s="7">
        <f t="shared" si="21"/>
        <v>41</v>
      </c>
      <c r="Q85" s="7">
        <f t="shared" si="22"/>
        <v>46</v>
      </c>
      <c r="S85" s="3">
        <f>VLOOKUP($B85,'[13]BIP je Arbeitsstunde'!$A$4:$P$127,12,0)</f>
        <v>88.664763000745722</v>
      </c>
      <c r="T85" s="3">
        <f>VLOOKUP($B85,'[13]BIP je Arbeitsstunde'!$A$4:$P$127,13,0)</f>
        <v>90.449258336184286</v>
      </c>
      <c r="U85" s="7">
        <f t="shared" si="23"/>
        <v>56</v>
      </c>
      <c r="V85" s="7">
        <f t="shared" si="24"/>
        <v>56</v>
      </c>
      <c r="W85" s="7"/>
      <c r="X85" s="3">
        <f>VLOOKUP($B85,[13]ALQ!$A$4:$P$128,6,0)</f>
        <v>2.9</v>
      </c>
      <c r="Y85" s="3">
        <f>VLOOKUP($B85,[13]ALQ!$A$4:$P$128,10,0)</f>
        <v>2.2999999999999998</v>
      </c>
      <c r="Z85" s="7">
        <f t="shared" si="32"/>
        <v>14</v>
      </c>
      <c r="AA85" s="7">
        <f t="shared" si="33"/>
        <v>2</v>
      </c>
      <c r="AC85" s="3">
        <f>VLOOKUP($B85,[13]Erwerbstätigkeit!$A$4:$P$128,14,0)</f>
        <v>1.4286174179536175</v>
      </c>
      <c r="AD85" s="7">
        <f t="shared" si="34"/>
        <v>19</v>
      </c>
      <c r="AF85" s="3">
        <f>VLOOKUP($B85,[13]Erwerbstätigkeit!$A$4:$T$128,17,0)</f>
        <v>15.342061589526093</v>
      </c>
      <c r="AG85" s="3">
        <f>VLOOKUP($B85,[13]Erwerbstätigkeit!$A$4:$T$128,18,0)</f>
        <v>13.587377614989082</v>
      </c>
      <c r="AH85" s="7">
        <f t="shared" si="35"/>
        <v>34</v>
      </c>
      <c r="AI85" s="7">
        <f t="shared" si="36"/>
        <v>35</v>
      </c>
      <c r="AK85" s="3">
        <f>VLOOKUP($B85,[12]FuE!$A$4:$I$128,9,0)</f>
        <v>2.2200000000000002</v>
      </c>
      <c r="AL85" s="7">
        <f t="shared" si="37"/>
        <v>27</v>
      </c>
      <c r="AM85" s="7"/>
      <c r="AN85" s="3">
        <f>VLOOKUP($B85,[12]FuE!$A$4:$P$128,16,0)</f>
        <v>1.62</v>
      </c>
      <c r="AO85" s="7">
        <f t="shared" si="25"/>
        <v>18</v>
      </c>
      <c r="AQ85" s="3">
        <f>VLOOKUP($B85,[13]Bevölkerung!$A$4:$S$128,15,0)</f>
        <v>111.16326023543405</v>
      </c>
      <c r="AR85" s="7">
        <f t="shared" si="26"/>
        <v>30</v>
      </c>
      <c r="AT85" s="3">
        <f>VLOOKUP($B85,[13]Tabelle9!$A$4:$N$128,12,0)</f>
        <v>48.213963882781236</v>
      </c>
      <c r="AU85" s="7">
        <f t="shared" si="27"/>
        <v>12</v>
      </c>
      <c r="AW85" s="3">
        <f>VLOOKUP($B85,[13]Tabelle1!$A$4:$L$126,8,0)</f>
        <v>7.6884259092383669</v>
      </c>
      <c r="AX85" s="7">
        <f t="shared" si="28"/>
        <v>7</v>
      </c>
      <c r="AZ85" s="3">
        <f>VLOOKUP($B85,[13]HRST!$A$4:$L$126,8,0)</f>
        <v>71.780268896658612</v>
      </c>
      <c r="BA85" s="7">
        <f t="shared" si="29"/>
        <v>16</v>
      </c>
    </row>
    <row r="86" spans="1:53" x14ac:dyDescent="0.35">
      <c r="A86" t="s">
        <v>679</v>
      </c>
      <c r="B86" t="s">
        <v>680</v>
      </c>
      <c r="C86" s="3">
        <f>VLOOKUP($B86,'[12]BIP je EW'!$A$4:$P$128,12,0)</f>
        <v>77.287066246056781</v>
      </c>
      <c r="D86" s="3">
        <f>VLOOKUP($B86,'[12]BIP je EW'!$A$4:$P$128,13,0)</f>
        <v>82.456140350877192</v>
      </c>
      <c r="E86" s="7">
        <f t="shared" si="19"/>
        <v>65</v>
      </c>
      <c r="F86" s="7">
        <f t="shared" si="20"/>
        <v>60</v>
      </c>
      <c r="H86" s="3">
        <f>VLOOKUP($B86,[13]Wirtschaftswachstum!$A$4:$Z$128,23,0)</f>
        <v>1.5111011710988009</v>
      </c>
      <c r="I86" s="7">
        <f t="shared" si="30"/>
        <v>35</v>
      </c>
      <c r="K86" s="3">
        <f>VLOOKUP($B86,[13]Wirtschaftswachstum!$A$4:$AY$128,50,0)</f>
        <v>0.76575661424247699</v>
      </c>
      <c r="L86" s="7">
        <f t="shared" si="31"/>
        <v>46</v>
      </c>
      <c r="N86" s="3">
        <f>VLOOKUP($B86,'[13]Verfügbare Eink'!$A$4:$P$135,12,0)</f>
        <v>83.815028901734095</v>
      </c>
      <c r="O86" s="3">
        <f>VLOOKUP($B86,'[13]Verfügbare Eink'!$A$4:$P$135,13,0)</f>
        <v>83.505154639175259</v>
      </c>
      <c r="P86" s="7">
        <f t="shared" si="21"/>
        <v>61</v>
      </c>
      <c r="Q86" s="7">
        <f t="shared" si="22"/>
        <v>64</v>
      </c>
      <c r="S86" s="3">
        <f>VLOOKUP($B86,'[13]BIP je Arbeitsstunde'!$A$4:$P$127,12,0)</f>
        <v>65.226283531684487</v>
      </c>
      <c r="T86" s="3">
        <f>VLOOKUP($B86,'[13]BIP je Arbeitsstunde'!$A$4:$P$127,13,0)</f>
        <v>65.363896237575489</v>
      </c>
      <c r="U86" s="7">
        <f t="shared" si="23"/>
        <v>72</v>
      </c>
      <c r="V86" s="7">
        <f t="shared" si="24"/>
        <v>77</v>
      </c>
      <c r="W86" s="7"/>
      <c r="X86" s="3">
        <f>VLOOKUP($B86,[13]ALQ!$A$4:$P$128,6,0)</f>
        <v>6.4</v>
      </c>
      <c r="Y86" s="3">
        <f>VLOOKUP($B86,[13]ALQ!$A$4:$P$128,10,0)</f>
        <v>6.4</v>
      </c>
      <c r="Z86" s="7">
        <f t="shared" si="32"/>
        <v>59</v>
      </c>
      <c r="AA86" s="7">
        <f t="shared" si="33"/>
        <v>63</v>
      </c>
      <c r="AC86" s="3">
        <f>VLOOKUP($B86,[13]Erwerbstätigkeit!$A$4:$P$128,14,0)</f>
        <v>1.1979831157221383</v>
      </c>
      <c r="AD86" s="7">
        <f t="shared" si="34"/>
        <v>33</v>
      </c>
      <c r="AF86" s="3">
        <f>VLOOKUP($B86,[13]Erwerbstätigkeit!$A$4:$T$128,17,0)</f>
        <v>16.079569089195818</v>
      </c>
      <c r="AG86" s="3">
        <f>VLOOKUP($B86,[13]Erwerbstätigkeit!$A$4:$T$128,18,0)</f>
        <v>14.826220403689682</v>
      </c>
      <c r="AH86" s="7">
        <f t="shared" si="35"/>
        <v>31</v>
      </c>
      <c r="AI86" s="7">
        <f t="shared" si="36"/>
        <v>33</v>
      </c>
      <c r="AK86" s="3">
        <f>VLOOKUP($B86,[12]FuE!$A$4:$I$128,9,0)</f>
        <v>1.76</v>
      </c>
      <c r="AL86" s="7">
        <f t="shared" si="37"/>
        <v>37</v>
      </c>
      <c r="AM86" s="7"/>
      <c r="AN86" s="3">
        <f>VLOOKUP($B86,[12]FuE!$A$4:$P$128,16,0)</f>
        <v>1.1100000000000001</v>
      </c>
      <c r="AO86" s="7">
        <f t="shared" si="25"/>
        <v>32</v>
      </c>
      <c r="AQ86" s="3">
        <f>VLOOKUP($B86,[13]Bevölkerung!$A$4:$S$128,15,0)</f>
        <v>102.82407341305858</v>
      </c>
      <c r="AR86" s="7">
        <f t="shared" si="26"/>
        <v>56</v>
      </c>
      <c r="AT86" s="3">
        <f>VLOOKUP($B86,[13]Tabelle9!$A$4:$N$128,12,0)</f>
        <v>31.841001590810485</v>
      </c>
      <c r="AU86" s="7">
        <f t="shared" si="27"/>
        <v>62</v>
      </c>
      <c r="AW86" s="3">
        <f>VLOOKUP($B86,[13]Tabelle1!$A$4:$L$126,8,0)</f>
        <v>4.9253145466190116</v>
      </c>
      <c r="AX86" s="7">
        <f t="shared" si="28"/>
        <v>48</v>
      </c>
      <c r="AZ86" s="3">
        <f>VLOOKUP($B86,[13]HRST!$A$4:$L$126,8,0)</f>
        <v>51.562919653740465</v>
      </c>
      <c r="BA86" s="7">
        <f t="shared" si="29"/>
        <v>74</v>
      </c>
    </row>
    <row r="87" spans="1:53" x14ac:dyDescent="0.35">
      <c r="B87" t="s">
        <v>681</v>
      </c>
      <c r="C87" s="3">
        <f>VLOOKUP($B87,'[12]BIP je EW'!$A$4:$P$128,12,0)</f>
        <v>68.138801261829656</v>
      </c>
      <c r="D87" s="3">
        <f>VLOOKUP($B87,'[12]BIP je EW'!$A$4:$P$128,13,0)</f>
        <v>72.681704260651628</v>
      </c>
      <c r="E87" s="7">
        <f t="shared" si="19"/>
        <v>74</v>
      </c>
      <c r="F87" s="7">
        <f t="shared" si="20"/>
        <v>74</v>
      </c>
      <c r="H87" s="3">
        <f>VLOOKUP($B87,[13]Wirtschaftswachstum!$A$4:$Z$128,23,0)</f>
        <v>1.7768937284234028</v>
      </c>
      <c r="I87" s="7">
        <f t="shared" si="30"/>
        <v>30</v>
      </c>
      <c r="K87" s="3">
        <f>VLOOKUP($B87,[13]Wirtschaftswachstum!$A$4:$AY$128,50,0)</f>
        <v>2.0140380119843257</v>
      </c>
      <c r="L87" s="7">
        <f t="shared" si="31"/>
        <v>19</v>
      </c>
      <c r="N87" s="3">
        <f>VLOOKUP($B87,'[13]Verfügbare Eink'!$A$4:$P$135,12,0)</f>
        <v>82.080924855491332</v>
      </c>
      <c r="O87" s="3">
        <f>VLOOKUP($B87,'[13]Verfügbare Eink'!$A$4:$P$135,13,0)</f>
        <v>82.989690721649495</v>
      </c>
      <c r="P87" s="7">
        <f t="shared" si="21"/>
        <v>65</v>
      </c>
      <c r="Q87" s="7">
        <f t="shared" si="22"/>
        <v>67</v>
      </c>
      <c r="S87" s="3">
        <f>VLOOKUP($B87,'[13]BIP je Arbeitsstunde'!$A$4:$P$127,12,0)</f>
        <v>60.888879999516242</v>
      </c>
      <c r="T87" s="3">
        <f>VLOOKUP($B87,'[13]BIP je Arbeitsstunde'!$A$4:$P$127,13,0)</f>
        <v>57.515910407795168</v>
      </c>
      <c r="U87" s="7">
        <f t="shared" si="23"/>
        <v>80</v>
      </c>
      <c r="V87" s="7">
        <f t="shared" si="24"/>
        <v>84</v>
      </c>
      <c r="W87" s="7"/>
      <c r="X87" s="3">
        <f>VLOOKUP($B87,[13]ALQ!$A$4:$P$128,6,0)</f>
        <v>7.5</v>
      </c>
      <c r="Y87" s="3">
        <f>VLOOKUP($B87,[13]ALQ!$A$4:$P$128,10,0)</f>
        <v>6.4</v>
      </c>
      <c r="Z87" s="7">
        <f t="shared" si="32"/>
        <v>66</v>
      </c>
      <c r="AA87" s="7">
        <f t="shared" si="33"/>
        <v>63</v>
      </c>
      <c r="AC87" s="3">
        <f>VLOOKUP($B87,[13]Erwerbstätigkeit!$A$4:$P$128,14,0)</f>
        <v>0.95252931535108587</v>
      </c>
      <c r="AD87" s="7">
        <f t="shared" si="34"/>
        <v>50</v>
      </c>
      <c r="AF87" s="3">
        <f>VLOOKUP($B87,[13]Erwerbstätigkeit!$A$4:$T$128,17,0)</f>
        <v>5.8582869080779947</v>
      </c>
      <c r="AG87" s="3">
        <f>VLOOKUP($B87,[13]Erwerbstätigkeit!$A$4:$T$128,18,0)</f>
        <v>5.7552148781100776</v>
      </c>
      <c r="AH87" s="7">
        <f t="shared" si="35"/>
        <v>82</v>
      </c>
      <c r="AI87" s="7">
        <f t="shared" si="36"/>
        <v>82</v>
      </c>
      <c r="AK87" s="3">
        <f>VLOOKUP($B87,[12]FuE!$A$4:$I$128,9,0)</f>
        <v>0.49</v>
      </c>
      <c r="AL87" s="7">
        <f t="shared" si="37"/>
        <v>87</v>
      </c>
      <c r="AM87" s="7"/>
      <c r="AN87" s="3">
        <f>VLOOKUP($B87,[12]FuE!$A$4:$P$128,16,0)</f>
        <v>0.12</v>
      </c>
      <c r="AO87" s="7">
        <f t="shared" si="25"/>
        <v>84</v>
      </c>
      <c r="AQ87" s="3">
        <f>VLOOKUP($B87,[13]Bevölkerung!$A$4:$S$128,15,0)</f>
        <v>99.792591363504386</v>
      </c>
      <c r="AR87" s="7">
        <f t="shared" si="26"/>
        <v>65</v>
      </c>
      <c r="AT87" s="3">
        <f>VLOOKUP($B87,[13]Tabelle9!$A$4:$N$128,12,0)</f>
        <v>19.371282922684792</v>
      </c>
      <c r="AU87" s="7">
        <f t="shared" si="27"/>
        <v>91</v>
      </c>
      <c r="AW87" s="3"/>
      <c r="AX87" s="7"/>
      <c r="AZ87" s="3">
        <f>VLOOKUP($B87,[13]HRST!$A$4:$L$126,8,0)</f>
        <v>34.069668649107903</v>
      </c>
      <c r="BA87" s="7">
        <f t="shared" si="29"/>
        <v>90</v>
      </c>
    </row>
    <row r="88" spans="1:53" x14ac:dyDescent="0.35">
      <c r="B88" t="s">
        <v>682</v>
      </c>
      <c r="C88" s="3">
        <f>VLOOKUP($B88,'[12]BIP je EW'!$A$4:$P$128,12,0)</f>
        <v>76.025236593059944</v>
      </c>
      <c r="D88" s="3">
        <f>VLOOKUP($B88,'[12]BIP je EW'!$A$4:$P$128,13,0)</f>
        <v>88.471177944862163</v>
      </c>
      <c r="E88" s="7">
        <f t="shared" ref="E88:E99" si="38">RANK(C88,C$7:C$99)</f>
        <v>67</v>
      </c>
      <c r="F88" s="7">
        <f t="shared" ref="F88:F99" si="39">RANK(D88,D$7:D$99)</f>
        <v>47</v>
      </c>
      <c r="H88" s="3">
        <f>VLOOKUP($B88,[13]Wirtschaftswachstum!$A$4:$Z$128,23,0)</f>
        <v>2.9806035075768449</v>
      </c>
      <c r="I88" s="7">
        <f t="shared" si="30"/>
        <v>9</v>
      </c>
      <c r="K88" s="3">
        <f>VLOOKUP($B88,[13]Wirtschaftswachstum!$A$4:$AY$128,50,0)</f>
        <v>2.8543427524079732</v>
      </c>
      <c r="L88" s="7">
        <f t="shared" si="31"/>
        <v>9</v>
      </c>
      <c r="N88" s="3">
        <f>VLOOKUP($B88,'[13]Verfügbare Eink'!$A$4:$P$135,12,0)</f>
        <v>79.76878612716763</v>
      </c>
      <c r="O88" s="3">
        <f>VLOOKUP($B88,'[13]Verfügbare Eink'!$A$4:$P$135,13,0)</f>
        <v>83.505154639175259</v>
      </c>
      <c r="P88" s="7">
        <f t="shared" ref="P88:P99" si="40">RANK(N88,N$7:N$99)</f>
        <v>69</v>
      </c>
      <c r="Q88" s="7">
        <f t="shared" ref="Q88:Q99" si="41">RANK(O88,O$7:O$99)</f>
        <v>64</v>
      </c>
      <c r="S88" s="3">
        <f>VLOOKUP($B88,'[13]BIP je Arbeitsstunde'!$A$4:$P$127,12,0)</f>
        <v>64.646505007149258</v>
      </c>
      <c r="T88" s="3">
        <f>VLOOKUP($B88,'[13]BIP je Arbeitsstunde'!$A$4:$P$127,13,0)</f>
        <v>71.688863546265651</v>
      </c>
      <c r="U88" s="7">
        <f t="shared" ref="U88:U99" si="42">RANK(S88,S$7:S$99)</f>
        <v>74</v>
      </c>
      <c r="V88" s="7">
        <f t="shared" ref="V88:V99" si="43">RANK(T88,T$7:T$99)</f>
        <v>70</v>
      </c>
      <c r="W88" s="7"/>
      <c r="X88" s="3">
        <f>VLOOKUP($B88,[13]ALQ!$A$4:$P$128,6,0)</f>
        <v>7</v>
      </c>
      <c r="Y88" s="3">
        <f>VLOOKUP($B88,[13]ALQ!$A$4:$P$128,10,0)</f>
        <v>5.9</v>
      </c>
      <c r="Z88" s="7">
        <f t="shared" si="32"/>
        <v>62</v>
      </c>
      <c r="AA88" s="7">
        <f t="shared" si="33"/>
        <v>55</v>
      </c>
      <c r="AC88" s="3">
        <f>VLOOKUP($B88,[13]Erwerbstätigkeit!$A$4:$P$128,14,0)</f>
        <v>1.1905077964935629</v>
      </c>
      <c r="AD88" s="7">
        <f t="shared" si="34"/>
        <v>35</v>
      </c>
      <c r="AF88" s="3">
        <f>VLOOKUP($B88,[13]Erwerbstätigkeit!$A$4:$T$128,17,0)</f>
        <v>4.6285018270401945</v>
      </c>
      <c r="AG88" s="3">
        <f>VLOOKUP($B88,[13]Erwerbstätigkeit!$A$4:$T$128,18,0)</f>
        <v>3.6820480404551201</v>
      </c>
      <c r="AH88" s="7">
        <f t="shared" si="35"/>
        <v>87</v>
      </c>
      <c r="AI88" s="7">
        <f t="shared" si="36"/>
        <v>90</v>
      </c>
      <c r="AK88" s="3">
        <f>VLOOKUP($B88,[12]FuE!$A$4:$I$128,9,0)</f>
        <v>0.48</v>
      </c>
      <c r="AL88" s="7">
        <f t="shared" si="37"/>
        <v>88</v>
      </c>
      <c r="AM88" s="7"/>
      <c r="AN88" s="3">
        <f>VLOOKUP($B88,[12]FuE!$A$4:$P$128,16,0)</f>
        <v>0.27</v>
      </c>
      <c r="AO88" s="7">
        <f t="shared" ref="AO88:AO98" si="44">RANK(AN88,AN$7:AN$99)</f>
        <v>77</v>
      </c>
      <c r="AQ88" s="3">
        <f>VLOOKUP($B88,[13]Bevölkerung!$A$4:$S$128,15,0)</f>
        <v>104.87083658466464</v>
      </c>
      <c r="AR88" s="7">
        <f t="shared" ref="AR88:AR95" si="45">RANK(AQ88,AQ$7:AQ$99)</f>
        <v>50</v>
      </c>
      <c r="AT88" s="3">
        <f>VLOOKUP($B88,[13]Tabelle9!$A$4:$N$128,12,0)</f>
        <v>23.843700159489632</v>
      </c>
      <c r="AU88" s="7">
        <f t="shared" ref="AU88:AU96" si="46">RANK(AT88,AT$7:AT$99)</f>
        <v>83</v>
      </c>
      <c r="AW88" s="3"/>
      <c r="AX88" s="7"/>
      <c r="AZ88" s="3">
        <f>VLOOKUP($B88,[13]HRST!$A$4:$L$126,8,0)</f>
        <v>37.320574162679421</v>
      </c>
      <c r="BA88" s="7">
        <f t="shared" ref="BA88:BA96" si="47">RANK(AZ88,AZ$7:AZ$99)</f>
        <v>88</v>
      </c>
    </row>
    <row r="89" spans="1:53" x14ac:dyDescent="0.35">
      <c r="A89" t="s">
        <v>683</v>
      </c>
      <c r="B89" t="s">
        <v>684</v>
      </c>
      <c r="C89" s="3">
        <f>VLOOKUP($B89,'[12]BIP je EW'!$A$4:$P$128,12,0)</f>
        <v>64.037854889589909</v>
      </c>
      <c r="D89" s="3">
        <f>VLOOKUP($B89,'[12]BIP je EW'!$A$4:$P$128,13,0)</f>
        <v>71.177944862155385</v>
      </c>
      <c r="E89" s="7">
        <f t="shared" si="38"/>
        <v>78</v>
      </c>
      <c r="F89" s="7">
        <f t="shared" si="39"/>
        <v>76</v>
      </c>
      <c r="H89" s="3">
        <f>VLOOKUP($B89,[13]Wirtschaftswachstum!$A$4:$Z$128,23,0)</f>
        <v>2.1637243381941431</v>
      </c>
      <c r="I89" s="7">
        <f t="shared" si="30"/>
        <v>21</v>
      </c>
      <c r="K89" s="3">
        <f>VLOOKUP($B89,[13]Wirtschaftswachstum!$A$4:$AY$128,50,0)</f>
        <v>2.4105446258771508</v>
      </c>
      <c r="L89" s="7">
        <f t="shared" si="31"/>
        <v>16</v>
      </c>
      <c r="N89" s="3">
        <f>VLOOKUP($B89,'[13]Verfügbare Eink'!$A$4:$P$135,12,0)</f>
        <v>65.895953757225428</v>
      </c>
      <c r="O89" s="3">
        <f>VLOOKUP($B89,'[13]Verfügbare Eink'!$A$4:$P$135,13,0)</f>
        <v>67.010309278350505</v>
      </c>
      <c r="P89" s="7">
        <f t="shared" si="40"/>
        <v>82</v>
      </c>
      <c r="Q89" s="7">
        <f t="shared" si="41"/>
        <v>85</v>
      </c>
      <c r="S89" s="3">
        <f>VLOOKUP($B89,'[13]BIP je Arbeitsstunde'!$A$4:$P$127,12,0)</f>
        <v>62.552130151083361</v>
      </c>
      <c r="T89" s="3">
        <f>VLOOKUP($B89,'[13]BIP je Arbeitsstunde'!$A$4:$P$127,13,0)</f>
        <v>62.779652021326761</v>
      </c>
      <c r="U89" s="7">
        <f t="shared" si="42"/>
        <v>78</v>
      </c>
      <c r="V89" s="7">
        <f t="shared" si="43"/>
        <v>81</v>
      </c>
      <c r="W89" s="7"/>
      <c r="X89" s="3">
        <f>VLOOKUP($B89,[13]ALQ!$A$4:$P$128,6,0)</f>
        <v>3.8</v>
      </c>
      <c r="Y89" s="3">
        <f>VLOOKUP($B89,[13]ALQ!$A$4:$P$128,10,0)</f>
        <v>3.4</v>
      </c>
      <c r="Z89" s="7">
        <f t="shared" si="32"/>
        <v>32</v>
      </c>
      <c r="AA89" s="7">
        <f t="shared" si="33"/>
        <v>29</v>
      </c>
      <c r="AC89" s="3">
        <f>VLOOKUP($B89,[13]Erwerbstätigkeit!$A$4:$P$128,14,0)</f>
        <v>0.67128073507902286</v>
      </c>
      <c r="AD89" s="7">
        <f t="shared" si="34"/>
        <v>62</v>
      </c>
      <c r="AF89" s="3">
        <f>VLOOKUP($B89,[13]Erwerbstätigkeit!$A$4:$T$128,17,0)</f>
        <v>25.266888470996673</v>
      </c>
      <c r="AG89" s="3">
        <f>VLOOKUP($B89,[13]Erwerbstätigkeit!$A$4:$T$128,18,0)</f>
        <v>24.438732107852204</v>
      </c>
      <c r="AH89" s="7">
        <f t="shared" si="35"/>
        <v>3</v>
      </c>
      <c r="AI89" s="7">
        <f t="shared" si="36"/>
        <v>3</v>
      </c>
      <c r="AK89" s="3">
        <f>VLOOKUP($B89,[12]FuE!$A$4:$I$128,9,0)</f>
        <v>0.36</v>
      </c>
      <c r="AL89" s="7">
        <f t="shared" si="37"/>
        <v>90</v>
      </c>
      <c r="AM89" s="7"/>
      <c r="AN89" s="3">
        <f>VLOOKUP($B89,[12]FuE!$A$4:$P$128,16,0)</f>
        <v>0.22</v>
      </c>
      <c r="AO89" s="7">
        <f t="shared" si="44"/>
        <v>78</v>
      </c>
      <c r="AQ89" s="3">
        <f>VLOOKUP($B89,[13]Bevölkerung!$A$4:$S$128,15,0)</f>
        <v>87.896214206295681</v>
      </c>
      <c r="AR89" s="7">
        <f t="shared" si="45"/>
        <v>83</v>
      </c>
      <c r="AT89" s="3">
        <f>VLOOKUP($B89,[13]Tabelle9!$A$4:$N$128,12,0)</f>
        <v>22.25759912442167</v>
      </c>
      <c r="AU89" s="7">
        <f t="shared" si="46"/>
        <v>89</v>
      </c>
      <c r="AW89" s="3">
        <f>VLOOKUP($B89,[13]Tabelle1!$A$4:$L$126,8,0)</f>
        <v>3.2087955823093379</v>
      </c>
      <c r="AX89" s="7">
        <f t="shared" ref="AX89:AX95" si="48">RANK(AW89,AW$7:AW$99)</f>
        <v>70</v>
      </c>
      <c r="AZ89" s="3">
        <f>VLOOKUP($B89,[13]HRST!$A$4:$L$126,8,0)</f>
        <v>33.475946470324857</v>
      </c>
      <c r="BA89" s="7">
        <f t="shared" si="47"/>
        <v>91</v>
      </c>
    </row>
    <row r="90" spans="1:53" x14ac:dyDescent="0.35">
      <c r="B90" t="s">
        <v>685</v>
      </c>
      <c r="C90" s="3">
        <f>VLOOKUP($B90,'[12]BIP je EW'!$A$4:$P$128,12,0)</f>
        <v>48.580441640378545</v>
      </c>
      <c r="D90" s="3">
        <f>VLOOKUP($B90,'[12]BIP je EW'!$A$4:$P$128,13,0)</f>
        <v>52.882205513784463</v>
      </c>
      <c r="E90" s="7">
        <f t="shared" si="38"/>
        <v>91</v>
      </c>
      <c r="F90" s="7">
        <f t="shared" si="39"/>
        <v>89</v>
      </c>
      <c r="H90" s="3">
        <f>VLOOKUP($B90,[13]Wirtschaftswachstum!$A$4:$Z$128,23,0)</f>
        <v>-1.0543817835608849</v>
      </c>
      <c r="I90" s="7">
        <f t="shared" si="30"/>
        <v>92</v>
      </c>
      <c r="K90" s="3">
        <f>VLOOKUP($B90,[13]Wirtschaftswachstum!$A$4:$AY$128,50,0)</f>
        <v>-0.99152156201512298</v>
      </c>
      <c r="L90" s="7">
        <f t="shared" si="31"/>
        <v>92</v>
      </c>
      <c r="N90" s="3">
        <f>VLOOKUP($B90,'[13]Verfügbare Eink'!$A$4:$P$135,12,0)</f>
        <v>53.75722543352601</v>
      </c>
      <c r="O90" s="3">
        <f>VLOOKUP($B90,'[13]Verfügbare Eink'!$A$4:$P$135,13,0)</f>
        <v>52.577319587628871</v>
      </c>
      <c r="P90" s="7">
        <f t="shared" si="40"/>
        <v>91</v>
      </c>
      <c r="Q90" s="7">
        <f t="shared" si="41"/>
        <v>91</v>
      </c>
      <c r="S90" s="3">
        <f>VLOOKUP($B90,'[13]BIP je Arbeitsstunde'!$A$4:$P$127,12,0)</f>
        <v>46.824175100634662</v>
      </c>
      <c r="T90" s="3">
        <f>VLOOKUP($B90,'[13]BIP je Arbeitsstunde'!$A$4:$P$127,13,0)</f>
        <v>47.822046858751598</v>
      </c>
      <c r="U90" s="7">
        <f t="shared" si="42"/>
        <v>90</v>
      </c>
      <c r="V90" s="7">
        <f t="shared" si="43"/>
        <v>88</v>
      </c>
      <c r="W90" s="7"/>
      <c r="X90" s="3">
        <f>VLOOKUP($B90,[13]ALQ!$A$4:$P$128,6,0)</f>
        <v>3.5</v>
      </c>
      <c r="Y90" s="3">
        <f>VLOOKUP($B90,[13]ALQ!$A$4:$P$128,10,0)</f>
        <v>6.8</v>
      </c>
      <c r="Z90" s="7">
        <f t="shared" si="32"/>
        <v>26</v>
      </c>
      <c r="AA90" s="7">
        <f t="shared" si="33"/>
        <v>70</v>
      </c>
      <c r="AC90" s="3">
        <f>VLOOKUP($B90,[13]Erwerbstätigkeit!$A$4:$P$128,14,0)</f>
        <v>-0.45383855168826415</v>
      </c>
      <c r="AD90" s="7">
        <f t="shared" si="34"/>
        <v>88</v>
      </c>
      <c r="AF90" s="3">
        <f>VLOOKUP($B90,[13]Erwerbstätigkeit!$A$4:$T$128,17,0)</f>
        <v>13.000407376651049</v>
      </c>
      <c r="AG90" s="3">
        <f>VLOOKUP($B90,[13]Erwerbstätigkeit!$A$4:$T$128,18,0)</f>
        <v>12.72303928328008</v>
      </c>
      <c r="AH90" s="7">
        <f t="shared" si="35"/>
        <v>43</v>
      </c>
      <c r="AI90" s="7">
        <f t="shared" si="36"/>
        <v>43</v>
      </c>
      <c r="AK90" s="3">
        <f>VLOOKUP($B90,[12]FuE!$A$4:$I$128,9,0)</f>
        <v>0.19</v>
      </c>
      <c r="AL90" s="7">
        <f t="shared" si="37"/>
        <v>92</v>
      </c>
      <c r="AM90" s="7"/>
      <c r="AN90" s="3">
        <f>VLOOKUP($B90,[12]FuE!$A$4:$P$128,16,0)</f>
        <v>7.0000000000000007E-2</v>
      </c>
      <c r="AO90" s="7">
        <f t="shared" si="44"/>
        <v>85</v>
      </c>
      <c r="AQ90" s="3">
        <f>VLOOKUP($B90,[13]Bevölkerung!$A$4:$S$128,15,0)</f>
        <v>82.493119062416767</v>
      </c>
      <c r="AR90" s="7">
        <f t="shared" si="45"/>
        <v>88</v>
      </c>
      <c r="AT90" s="3">
        <f>VLOOKUP($B90,[13]Tabelle9!$A$4:$N$128,12,0)</f>
        <v>17.407686510926908</v>
      </c>
      <c r="AU90" s="7">
        <f t="shared" si="46"/>
        <v>92</v>
      </c>
      <c r="AW90" s="3">
        <f>VLOOKUP($B90,[13]Tabelle1!$A$4:$L$126,8,0)</f>
        <v>1.196307460437076</v>
      </c>
      <c r="AX90" s="7">
        <f t="shared" si="48"/>
        <v>87</v>
      </c>
      <c r="AZ90" s="3">
        <f>VLOOKUP($B90,[13]HRST!$A$4:$L$126,8,0)</f>
        <v>28.028447626224569</v>
      </c>
      <c r="BA90" s="7">
        <f t="shared" si="47"/>
        <v>92</v>
      </c>
    </row>
    <row r="91" spans="1:53" x14ac:dyDescent="0.35">
      <c r="B91" t="s">
        <v>686</v>
      </c>
      <c r="C91" s="3">
        <f>VLOOKUP($B91,'[12]BIP je EW'!$A$4:$P$128,12,0)</f>
        <v>98.738170347003148</v>
      </c>
      <c r="D91" s="3">
        <f>VLOOKUP($B91,'[12]BIP je EW'!$A$4:$P$128,13,0)</f>
        <v>114.53634085213034</v>
      </c>
      <c r="E91" s="7">
        <f t="shared" si="38"/>
        <v>40</v>
      </c>
      <c r="F91" s="7">
        <f t="shared" si="39"/>
        <v>22</v>
      </c>
      <c r="H91" s="3">
        <f>VLOOKUP($B91,[13]Wirtschaftswachstum!$A$4:$Z$128,23,0)</f>
        <v>4.3377091651990014</v>
      </c>
      <c r="I91" s="7">
        <f t="shared" si="30"/>
        <v>5</v>
      </c>
      <c r="K91" s="3">
        <f>VLOOKUP($B91,[13]Wirtschaftswachstum!$A$4:$AY$128,50,0)</f>
        <v>4.8754298991127172</v>
      </c>
      <c r="L91" s="7">
        <f t="shared" si="31"/>
        <v>2</v>
      </c>
      <c r="N91" s="3">
        <f>VLOOKUP($B91,'[13]Verfügbare Eink'!$A$4:$P$135,12,0)</f>
        <v>85.549132947976886</v>
      </c>
      <c r="O91" s="3">
        <f>VLOOKUP($B91,'[13]Verfügbare Eink'!$A$4:$P$135,13,0)</f>
        <v>87.628865979381445</v>
      </c>
      <c r="P91" s="7">
        <f t="shared" si="40"/>
        <v>60</v>
      </c>
      <c r="Q91" s="7">
        <f t="shared" si="41"/>
        <v>60</v>
      </c>
      <c r="S91" s="3">
        <f>VLOOKUP($B91,'[13]BIP je Arbeitsstunde'!$A$4:$P$127,12,0)</f>
        <v>89.638523879451142</v>
      </c>
      <c r="T91" s="3">
        <f>VLOOKUP($B91,'[13]BIP je Arbeitsstunde'!$A$4:$P$127,13,0)</f>
        <v>101.13290341705358</v>
      </c>
      <c r="U91" s="7">
        <f t="shared" si="42"/>
        <v>55</v>
      </c>
      <c r="V91" s="7">
        <f t="shared" si="43"/>
        <v>45</v>
      </c>
      <c r="W91" s="7"/>
      <c r="X91" s="3">
        <f>VLOOKUP($B91,[13]ALQ!$A$4:$P$128,6,0)</f>
        <v>3.4</v>
      </c>
      <c r="Y91" s="3">
        <f>VLOOKUP($B91,[13]ALQ!$A$4:$P$128,10,0)</f>
        <v>4.9000000000000004</v>
      </c>
      <c r="Z91" s="7">
        <f t="shared" si="32"/>
        <v>24</v>
      </c>
      <c r="AA91" s="7">
        <f t="shared" si="33"/>
        <v>42</v>
      </c>
      <c r="AC91" s="3">
        <f>VLOOKUP($B91,[13]Erwerbstätigkeit!$A$4:$P$128,14,0)</f>
        <v>-1.2435037405133755</v>
      </c>
      <c r="AD91" s="7">
        <f t="shared" si="34"/>
        <v>91</v>
      </c>
      <c r="AF91" s="3">
        <f>VLOOKUP($B91,[13]Erwerbstätigkeit!$A$4:$T$128,17,0)</f>
        <v>13.876114001911469</v>
      </c>
      <c r="AG91" s="3">
        <f>VLOOKUP($B91,[13]Erwerbstätigkeit!$A$4:$T$128,18,0)</f>
        <v>13.398142639544647</v>
      </c>
      <c r="AH91" s="7">
        <f t="shared" si="35"/>
        <v>38</v>
      </c>
      <c r="AI91" s="7">
        <f t="shared" si="36"/>
        <v>38</v>
      </c>
      <c r="AK91" s="3">
        <f>VLOOKUP($B91,[12]FuE!$A$4:$I$128,9,0)</f>
        <v>0.68</v>
      </c>
      <c r="AL91" s="7">
        <f t="shared" si="37"/>
        <v>81</v>
      </c>
      <c r="AM91" s="7"/>
      <c r="AN91" s="3">
        <f>VLOOKUP($B91,[12]FuE!$A$4:$P$128,16,0)</f>
        <v>0.4</v>
      </c>
      <c r="AO91" s="7">
        <f t="shared" si="44"/>
        <v>69</v>
      </c>
      <c r="AQ91" s="3">
        <f>VLOOKUP($B91,[13]Bevölkerung!$A$4:$S$128,15,0)</f>
        <v>89.28680741539425</v>
      </c>
      <c r="AR91" s="7">
        <f t="shared" si="45"/>
        <v>81</v>
      </c>
      <c r="AT91" s="3">
        <f>VLOOKUP($B91,[13]Tabelle9!$A$4:$N$128,12,0)</f>
        <v>31.936609103828435</v>
      </c>
      <c r="AU91" s="7">
        <f t="shared" si="46"/>
        <v>61</v>
      </c>
      <c r="AW91" s="3">
        <f>VLOOKUP($B91,[13]Tabelle1!$A$4:$L$126,8,0)</f>
        <v>5.3443004177253348</v>
      </c>
      <c r="AX91" s="7">
        <f t="shared" si="48"/>
        <v>35</v>
      </c>
      <c r="AZ91" s="3">
        <f>VLOOKUP($B91,[13]HRST!$A$4:$L$126,8,0)</f>
        <v>43.675982946470867</v>
      </c>
      <c r="BA91" s="7">
        <f t="shared" si="47"/>
        <v>84</v>
      </c>
    </row>
    <row r="92" spans="1:53" x14ac:dyDescent="0.35">
      <c r="B92" t="s">
        <v>687</v>
      </c>
      <c r="C92" s="3">
        <f>VLOOKUP($B92,'[12]BIP je EW'!$A$4:$P$128,12,0)</f>
        <v>61.514195583596212</v>
      </c>
      <c r="D92" s="3">
        <f>VLOOKUP($B92,'[12]BIP je EW'!$A$4:$P$128,13,0)</f>
        <v>68.922305764411036</v>
      </c>
      <c r="E92" s="7">
        <f t="shared" si="38"/>
        <v>82</v>
      </c>
      <c r="F92" s="7">
        <f t="shared" si="39"/>
        <v>79</v>
      </c>
      <c r="H92" s="3">
        <f>VLOOKUP($B92,[13]Wirtschaftswachstum!$A$4:$Z$128,23,0)</f>
        <v>0</v>
      </c>
      <c r="I92" s="7">
        <f t="shared" si="30"/>
        <v>81</v>
      </c>
      <c r="K92" s="3">
        <f>VLOOKUP($B92,[13]Wirtschaftswachstum!$A$4:$AY$128,50,0)</f>
        <v>1.1337137998262676</v>
      </c>
      <c r="L92" s="7">
        <f t="shared" si="31"/>
        <v>37</v>
      </c>
      <c r="N92" s="3">
        <f>VLOOKUP($B92,'[13]Verfügbare Eink'!$A$4:$P$135,12,0)</f>
        <v>64.739884393063591</v>
      </c>
      <c r="O92" s="3">
        <f>VLOOKUP($B92,'[13]Verfügbare Eink'!$A$4:$P$135,13,0)</f>
        <v>62.886597938144327</v>
      </c>
      <c r="P92" s="7">
        <f t="shared" si="40"/>
        <v>85</v>
      </c>
      <c r="Q92" s="7">
        <f t="shared" si="41"/>
        <v>89</v>
      </c>
      <c r="S92" s="3">
        <f>VLOOKUP($B92,'[13]BIP je Arbeitsstunde'!$A$4:$P$127,12,0)</f>
        <v>60.899232855438221</v>
      </c>
      <c r="T92" s="3">
        <f>VLOOKUP($B92,'[13]BIP je Arbeitsstunde'!$A$4:$P$127,13,0)</f>
        <v>64.625729425165773</v>
      </c>
      <c r="U92" s="7">
        <f t="shared" si="42"/>
        <v>79</v>
      </c>
      <c r="V92" s="7">
        <f t="shared" si="43"/>
        <v>78</v>
      </c>
      <c r="W92" s="7"/>
      <c r="X92" s="3">
        <f>VLOOKUP($B92,[13]ALQ!$A$4:$P$128,6,0)</f>
        <v>4.2</v>
      </c>
      <c r="Y92" s="3">
        <f>VLOOKUP($B92,[13]ALQ!$A$4:$P$128,10,0)</f>
        <v>6</v>
      </c>
      <c r="Z92" s="7">
        <f t="shared" si="32"/>
        <v>35</v>
      </c>
      <c r="AA92" s="7">
        <f t="shared" si="33"/>
        <v>56</v>
      </c>
      <c r="AC92" s="3">
        <f>VLOOKUP($B92,[13]Erwerbstätigkeit!$A$4:$P$128,14,0)</f>
        <v>-1.1155301403937585</v>
      </c>
      <c r="AD92" s="7">
        <f t="shared" si="34"/>
        <v>90</v>
      </c>
      <c r="AF92" s="3">
        <f>VLOOKUP($B92,[13]Erwerbstätigkeit!$A$4:$T$128,17,0)</f>
        <v>24.82198324323981</v>
      </c>
      <c r="AG92" s="3">
        <f>VLOOKUP($B92,[13]Erwerbstätigkeit!$A$4:$T$128,18,0)</f>
        <v>21.836312717564844</v>
      </c>
      <c r="AH92" s="7">
        <f t="shared" si="35"/>
        <v>4</v>
      </c>
      <c r="AI92" s="7">
        <f t="shared" si="36"/>
        <v>7</v>
      </c>
      <c r="AK92" s="3">
        <f>VLOOKUP($B92,[12]FuE!$A$4:$I$128,9,0)</f>
        <v>0.72</v>
      </c>
      <c r="AL92" s="7">
        <f t="shared" si="37"/>
        <v>80</v>
      </c>
      <c r="AM92" s="7"/>
      <c r="AN92" s="3">
        <f>VLOOKUP($B92,[12]FuE!$A$4:$P$128,16,0)</f>
        <v>0.56999999999999995</v>
      </c>
      <c r="AO92" s="7">
        <f t="shared" si="44"/>
        <v>57</v>
      </c>
      <c r="AQ92" s="3">
        <f>VLOOKUP($B92,[13]Bevölkerung!$A$4:$S$128,15,0)</f>
        <v>79.543571267732489</v>
      </c>
      <c r="AR92" s="7">
        <f t="shared" si="45"/>
        <v>90</v>
      </c>
      <c r="AT92" s="3">
        <f>VLOOKUP($B92,[13]Tabelle9!$A$4:$N$128,12,0)</f>
        <v>23.205690063941372</v>
      </c>
      <c r="AU92" s="7">
        <f t="shared" si="46"/>
        <v>85</v>
      </c>
      <c r="AW92" s="3">
        <f>VLOOKUP($B92,[13]Tabelle1!$A$4:$L$126,8,0)</f>
        <v>3.7143472950643006</v>
      </c>
      <c r="AX92" s="7">
        <f t="shared" si="48"/>
        <v>60</v>
      </c>
      <c r="AZ92" s="3">
        <f>VLOOKUP($B92,[13]HRST!$A$4:$L$126,8,0)</f>
        <v>34.420576190818302</v>
      </c>
      <c r="BA92" s="7">
        <f t="shared" si="47"/>
        <v>89</v>
      </c>
    </row>
    <row r="93" spans="1:53" x14ac:dyDescent="0.35">
      <c r="A93" t="s">
        <v>688</v>
      </c>
      <c r="B93" t="s">
        <v>689</v>
      </c>
      <c r="C93" s="3">
        <f>VLOOKUP($B93,'[12]BIP je EW'!$A$4:$P$128,12,0)</f>
        <v>87.066246056782333</v>
      </c>
      <c r="D93" s="3">
        <f>VLOOKUP($B93,'[12]BIP je EW'!$A$4:$P$128,13,0)</f>
        <v>90.476190476190482</v>
      </c>
      <c r="E93" s="7">
        <f t="shared" si="38"/>
        <v>53</v>
      </c>
      <c r="F93" s="7">
        <f t="shared" si="39"/>
        <v>45</v>
      </c>
      <c r="H93" s="3">
        <f>VLOOKUP($B93,[13]Wirtschaftswachstum!$A$4:$Z$128,23,0)</f>
        <v>2.1700121032135513</v>
      </c>
      <c r="I93" s="7">
        <f t="shared" si="30"/>
        <v>20</v>
      </c>
      <c r="K93" s="3">
        <f>VLOOKUP($B93,[13]Wirtschaftswachstum!$A$4:$AY$128,50,0)</f>
        <v>1.788088165463833</v>
      </c>
      <c r="L93" s="7">
        <f t="shared" si="31"/>
        <v>22</v>
      </c>
      <c r="N93" s="3">
        <f>VLOOKUP($B93,'[13]Verfügbare Eink'!$A$4:$P$135,12,0)</f>
        <v>83.815028901734095</v>
      </c>
      <c r="O93" s="3">
        <f>VLOOKUP($B93,'[13]Verfügbare Eink'!$A$4:$P$135,13,0)</f>
        <v>89.690721649484544</v>
      </c>
      <c r="P93" s="7">
        <f t="shared" si="40"/>
        <v>61</v>
      </c>
      <c r="Q93" s="7">
        <f t="shared" si="41"/>
        <v>59</v>
      </c>
      <c r="S93" s="3">
        <f>VLOOKUP($B93,'[13]BIP je Arbeitsstunde'!$A$4:$P$127,12,0)</f>
        <v>82.842523358498255</v>
      </c>
      <c r="T93" s="3">
        <f>VLOOKUP($B93,'[13]BIP je Arbeitsstunde'!$A$4:$P$127,13,0)</f>
        <v>82.982507380587307</v>
      </c>
      <c r="U93" s="7">
        <f t="shared" si="42"/>
        <v>59</v>
      </c>
      <c r="V93" s="7">
        <f t="shared" si="43"/>
        <v>59</v>
      </c>
      <c r="W93" s="7"/>
      <c r="X93" s="3">
        <f>VLOOKUP($B93,[13]ALQ!$A$4:$P$128,6,0)</f>
        <v>4.4000000000000004</v>
      </c>
      <c r="Y93" s="3">
        <f>VLOOKUP($B93,[13]ALQ!$A$4:$P$128,10,0)</f>
        <v>3.4</v>
      </c>
      <c r="Z93" s="7">
        <f t="shared" si="32"/>
        <v>37</v>
      </c>
      <c r="AA93" s="7">
        <f t="shared" si="33"/>
        <v>29</v>
      </c>
      <c r="AC93" s="3">
        <f>VLOOKUP($B93,[13]Erwerbstätigkeit!$A$4:$P$128,14,0)</f>
        <v>1.2777648252353231</v>
      </c>
      <c r="AD93" s="7">
        <f t="shared" si="34"/>
        <v>29</v>
      </c>
      <c r="AF93" s="3">
        <f>VLOOKUP($B93,[13]Erwerbstätigkeit!$A$4:$T$128,17,0)</f>
        <v>21.045987893393008</v>
      </c>
      <c r="AG93" s="3">
        <f>VLOOKUP($B93,[13]Erwerbstätigkeit!$A$4:$T$128,18,0)</f>
        <v>20.731865045637633</v>
      </c>
      <c r="AH93" s="7">
        <f t="shared" si="35"/>
        <v>13</v>
      </c>
      <c r="AI93" s="7">
        <f t="shared" si="36"/>
        <v>12</v>
      </c>
      <c r="AK93" s="3">
        <f>VLOOKUP($B93,[12]FuE!$A$4:$I$128,9,0)</f>
        <v>2.13</v>
      </c>
      <c r="AL93" s="7">
        <f t="shared" si="37"/>
        <v>28</v>
      </c>
      <c r="AM93" s="7"/>
      <c r="AN93" s="3">
        <f>VLOOKUP($B93,[12]FuE!$A$4:$P$128,16,0)</f>
        <v>1.47</v>
      </c>
      <c r="AO93" s="7">
        <f t="shared" si="44"/>
        <v>20</v>
      </c>
      <c r="AQ93" s="3">
        <f>VLOOKUP($B93,[13]Bevölkerung!$A$4:$S$128,15,0)</f>
        <v>106.59193726751784</v>
      </c>
      <c r="AR93" s="7">
        <f t="shared" si="45"/>
        <v>41</v>
      </c>
      <c r="AT93" s="3">
        <f>VLOOKUP($B93,[13]Tabelle9!$A$4:$N$128,12,0)</f>
        <v>42.415420138540306</v>
      </c>
      <c r="AU93" s="7">
        <f t="shared" si="46"/>
        <v>23</v>
      </c>
      <c r="AW93" s="3">
        <f>VLOOKUP($B93,[13]Tabelle1!$A$4:$L$126,8,0)</f>
        <v>6.2543921293042857</v>
      </c>
      <c r="AX93" s="7">
        <f t="shared" si="48"/>
        <v>18</v>
      </c>
      <c r="AZ93" s="3">
        <f>VLOOKUP($B93,[13]HRST!$A$4:$L$126,8,0)</f>
        <v>55.908041361309103</v>
      </c>
      <c r="BA93" s="7">
        <f t="shared" si="47"/>
        <v>66</v>
      </c>
    </row>
    <row r="94" spans="1:53" x14ac:dyDescent="0.35">
      <c r="A94" t="s">
        <v>690</v>
      </c>
      <c r="B94" t="s">
        <v>691</v>
      </c>
      <c r="C94" s="3">
        <f>VLOOKUP($B94,'[12]BIP je EW'!$A$4:$P$128,12,0)</f>
        <v>69.716088328075713</v>
      </c>
      <c r="D94" s="3">
        <f>VLOOKUP($B94,'[12]BIP je EW'!$A$4:$P$128,13,0)</f>
        <v>74.686716791979947</v>
      </c>
      <c r="E94" s="7">
        <f t="shared" si="38"/>
        <v>72</v>
      </c>
      <c r="F94" s="7">
        <f t="shared" si="39"/>
        <v>72</v>
      </c>
      <c r="H94" s="3">
        <f>VLOOKUP($B94,[13]Wirtschaftswachstum!$A$4:$Z$128,23,0)</f>
        <v>1.209941799347618</v>
      </c>
      <c r="I94" s="7">
        <f t="shared" si="30"/>
        <v>39</v>
      </c>
      <c r="K94" s="3">
        <f>VLOOKUP($B94,[13]Wirtschaftswachstum!$A$4:$AY$128,50,0)</f>
        <v>1.1902318262592786</v>
      </c>
      <c r="L94" s="7">
        <f t="shared" si="31"/>
        <v>36</v>
      </c>
      <c r="N94" s="3">
        <f>VLOOKUP($B94,'[13]Verfügbare Eink'!$A$4:$P$135,12,0)</f>
        <v>65.317919075144502</v>
      </c>
      <c r="O94" s="3">
        <f>VLOOKUP($B94,'[13]Verfügbare Eink'!$A$4:$P$135,13,0)</f>
        <v>70.618556701030926</v>
      </c>
      <c r="P94" s="7">
        <f t="shared" si="40"/>
        <v>83</v>
      </c>
      <c r="Q94" s="7">
        <f t="shared" si="41"/>
        <v>82</v>
      </c>
      <c r="S94" s="3">
        <f>VLOOKUP($B94,'[13]BIP je Arbeitsstunde'!$A$4:$P$127,12,0)</f>
        <v>70.239396979982828</v>
      </c>
      <c r="T94" s="3">
        <f>VLOOKUP($B94,'[13]BIP je Arbeitsstunde'!$A$4:$P$127,13,0)</f>
        <v>76.606763091699065</v>
      </c>
      <c r="U94" s="7">
        <f t="shared" si="42"/>
        <v>70</v>
      </c>
      <c r="V94" s="7">
        <f t="shared" si="43"/>
        <v>68</v>
      </c>
      <c r="W94" s="7"/>
      <c r="X94" s="3">
        <f>VLOOKUP($B94,[13]ALQ!$A$4:$P$128,6,0)</f>
        <v>5.6</v>
      </c>
      <c r="Y94" s="3">
        <f>VLOOKUP($B94,[13]ALQ!$A$4:$P$128,10,0)</f>
        <v>5.7</v>
      </c>
      <c r="Z94" s="7">
        <f t="shared" si="32"/>
        <v>48</v>
      </c>
      <c r="AA94" s="7">
        <f t="shared" si="33"/>
        <v>51</v>
      </c>
      <c r="AC94" s="3">
        <f>VLOOKUP($B94,[13]Erwerbstätigkeit!$A$4:$P$128,14,0)</f>
        <v>-0.1139895943717022</v>
      </c>
      <c r="AD94" s="7">
        <f t="shared" si="34"/>
        <v>83</v>
      </c>
      <c r="AF94" s="3">
        <f>VLOOKUP($B94,[13]Erwerbstätigkeit!$A$4:$T$128,17,0)</f>
        <v>21.978251178844996</v>
      </c>
      <c r="AG94" s="3">
        <f>VLOOKUP($B94,[13]Erwerbstätigkeit!$A$4:$T$128,18,0)</f>
        <v>21.296090306101426</v>
      </c>
      <c r="AH94" s="7">
        <f t="shared" si="35"/>
        <v>10</v>
      </c>
      <c r="AI94" s="7">
        <f t="shared" si="36"/>
        <v>9</v>
      </c>
      <c r="AK94" s="3">
        <f>VLOOKUP($B94,[12]FuE!$A$4:$I$128,9,0)</f>
        <v>1.04</v>
      </c>
      <c r="AL94" s="7">
        <f t="shared" si="37"/>
        <v>70</v>
      </c>
      <c r="AM94" s="7"/>
      <c r="AN94" s="3">
        <f>VLOOKUP($B94,[12]FuE!$A$4:$P$128,16,0)</f>
        <v>0.57999999999999996</v>
      </c>
      <c r="AO94" s="7">
        <f t="shared" si="44"/>
        <v>56</v>
      </c>
      <c r="AQ94" s="3">
        <f>VLOOKUP($B94,[13]Bevölkerung!$A$4:$S$128,15,0)</f>
        <v>101.05153035717591</v>
      </c>
      <c r="AR94" s="7">
        <f t="shared" si="45"/>
        <v>62</v>
      </c>
      <c r="AT94" s="3">
        <f>VLOOKUP($B94,[13]Tabelle9!$A$4:$N$128,12,0)</f>
        <v>31.697161847282167</v>
      </c>
      <c r="AU94" s="7">
        <f t="shared" si="46"/>
        <v>63</v>
      </c>
      <c r="AW94" s="3">
        <f>VLOOKUP($B94,[13]Tabelle1!$A$4:$L$126,8,0)</f>
        <v>5.7947209595477283</v>
      </c>
      <c r="AX94" s="7">
        <f t="shared" si="48"/>
        <v>23</v>
      </c>
      <c r="AZ94" s="3">
        <f>VLOOKUP($B94,[13]HRST!$A$4:$L$126,8,0)</f>
        <v>51.526032315978455</v>
      </c>
      <c r="BA94" s="7">
        <f t="shared" si="47"/>
        <v>75</v>
      </c>
    </row>
    <row r="95" spans="1:53" x14ac:dyDescent="0.35">
      <c r="A95" t="s">
        <v>692</v>
      </c>
      <c r="B95" t="s">
        <v>693</v>
      </c>
      <c r="C95" s="3">
        <f>VLOOKUP($B95,'[12]BIP je EW'!$A$4:$P$128,12,0)</f>
        <v>107.25552050473186</v>
      </c>
      <c r="D95" s="3">
        <f>VLOOKUP($B95,'[12]BIP je EW'!$A$4:$P$128,13,0)</f>
        <v>102.25563909774435</v>
      </c>
      <c r="E95" s="7">
        <f t="shared" si="38"/>
        <v>28</v>
      </c>
      <c r="F95" s="7">
        <f t="shared" si="39"/>
        <v>33</v>
      </c>
      <c r="H95" s="3">
        <f>VLOOKUP($B95,[13]Wirtschaftswachstum!$A$4:$Z$128,23,0)</f>
        <v>-0.1150882330090468</v>
      </c>
      <c r="I95" s="7">
        <f t="shared" si="30"/>
        <v>82</v>
      </c>
      <c r="K95" s="3">
        <f>VLOOKUP($B95,[13]Wirtschaftswachstum!$A$4:$AY$128,50,0)</f>
        <v>-0.36465430760345896</v>
      </c>
      <c r="L95" s="7">
        <f t="shared" si="31"/>
        <v>82</v>
      </c>
      <c r="N95" s="3">
        <f>VLOOKUP($B95,'[13]Verfügbare Eink'!$A$4:$P$135,12,0)</f>
        <v>101.15606936416187</v>
      </c>
      <c r="O95" s="3">
        <f>VLOOKUP($B95,'[13]Verfügbare Eink'!$A$4:$P$135,13,0)</f>
        <v>96.907216494845358</v>
      </c>
      <c r="P95" s="7">
        <f t="shared" si="40"/>
        <v>43</v>
      </c>
      <c r="Q95" s="7">
        <f t="shared" si="41"/>
        <v>51</v>
      </c>
      <c r="S95" s="3">
        <f>VLOOKUP($B95,'[13]BIP je Arbeitsstunde'!$A$4:$P$127,12,0)</f>
        <v>107.81198996145491</v>
      </c>
      <c r="T95" s="3">
        <f>VLOOKUP($B95,'[13]BIP je Arbeitsstunde'!$A$4:$P$127,13,0)</f>
        <v>106.89393798462012</v>
      </c>
      <c r="U95" s="7">
        <f t="shared" si="42"/>
        <v>36</v>
      </c>
      <c r="V95" s="7">
        <f t="shared" si="43"/>
        <v>35</v>
      </c>
      <c r="W95" s="7"/>
      <c r="X95" s="3">
        <f>VLOOKUP($B95,[13]ALQ!$A$4:$P$128,6,0)</f>
        <v>6.1</v>
      </c>
      <c r="Y95" s="3">
        <f>VLOOKUP($B95,[13]ALQ!$A$4:$P$128,10,0)</f>
        <v>6.6</v>
      </c>
      <c r="Z95" s="7">
        <f t="shared" si="32"/>
        <v>51</v>
      </c>
      <c r="AA95" s="7">
        <f t="shared" si="33"/>
        <v>65</v>
      </c>
      <c r="AC95" s="3">
        <f>VLOOKUP($B95,[13]Erwerbstätigkeit!$A$4:$P$128,14,0)</f>
        <v>1.0422830935569323</v>
      </c>
      <c r="AD95" s="7">
        <f t="shared" si="34"/>
        <v>48</v>
      </c>
      <c r="AF95" s="3">
        <f>VLOOKUP($B95,[13]Erwerbstätigkeit!$A$4:$T$128,17,0)</f>
        <v>13.003612220014965</v>
      </c>
      <c r="AG95" s="3">
        <f>VLOOKUP($B95,[13]Erwerbstätigkeit!$A$4:$T$128,18,0)</f>
        <v>12.673403294387203</v>
      </c>
      <c r="AH95" s="7">
        <f t="shared" si="35"/>
        <v>42</v>
      </c>
      <c r="AI95" s="7">
        <f t="shared" si="36"/>
        <v>44</v>
      </c>
      <c r="AK95" s="3">
        <f>VLOOKUP($B95,[12]FuE!$A$4:$I$128,9,0)</f>
        <v>3.1</v>
      </c>
      <c r="AL95" s="7">
        <f t="shared" si="37"/>
        <v>11</v>
      </c>
      <c r="AM95" s="7"/>
      <c r="AN95" s="3">
        <f>VLOOKUP($B95,[12]FuE!$A$4:$P$128,16,0)</f>
        <v>2.1</v>
      </c>
      <c r="AO95" s="7">
        <f t="shared" si="44"/>
        <v>12</v>
      </c>
      <c r="AQ95" s="3">
        <f>VLOOKUP($B95,[13]Bevölkerung!$A$4:$S$128,15,0)</f>
        <v>107.69892397960569</v>
      </c>
      <c r="AR95" s="7">
        <f t="shared" si="45"/>
        <v>37</v>
      </c>
      <c r="AT95" s="3">
        <f>VLOOKUP($B95,[13]Tabelle9!$A$4:$N$128,12,0)</f>
        <v>42.696455490703876</v>
      </c>
      <c r="AU95" s="7">
        <f t="shared" si="46"/>
        <v>22</v>
      </c>
      <c r="AW95" s="3">
        <f>VLOOKUP($B95,[13]Tabelle1!$A$4:$L$126,8,0)</f>
        <v>6.7604653859533848</v>
      </c>
      <c r="AX95" s="7">
        <f t="shared" si="48"/>
        <v>12</v>
      </c>
      <c r="AZ95" s="3">
        <f>VLOOKUP($B95,[13]HRST!$A$4:$L$126,8,0)</f>
        <v>67.995052375246416</v>
      </c>
      <c r="BA95" s="7">
        <f t="shared" si="47"/>
        <v>23</v>
      </c>
    </row>
    <row r="96" spans="1:53" x14ac:dyDescent="0.35">
      <c r="B96" t="s">
        <v>694</v>
      </c>
      <c r="C96" s="3">
        <f>VLOOKUP($B96,'[12]BIP je EW'!$A$4:$P$128,12,0)</f>
        <v>111.98738170347002</v>
      </c>
      <c r="D96" s="3">
        <f>VLOOKUP($B96,'[12]BIP je EW'!$A$4:$P$128,13,0)</f>
        <v>111.27819548872179</v>
      </c>
      <c r="E96" s="7">
        <f t="shared" si="38"/>
        <v>26</v>
      </c>
      <c r="F96" s="7">
        <f t="shared" si="39"/>
        <v>25</v>
      </c>
      <c r="H96" s="3">
        <f>VLOOKUP($B96,[13]Wirtschaftswachstum!$A$4:$Z$128,23,0)</f>
        <v>1.3254807355255878</v>
      </c>
      <c r="I96" s="7">
        <f t="shared" si="30"/>
        <v>38</v>
      </c>
      <c r="K96" s="3">
        <f>VLOOKUP($B96,[13]Wirtschaftswachstum!$A$4:$AY$128,50,0)</f>
        <v>0.8472993745367603</v>
      </c>
      <c r="L96" s="7">
        <f t="shared" si="31"/>
        <v>43</v>
      </c>
      <c r="N96" s="3">
        <f>VLOOKUP($B96,'[13]Verfügbare Eink'!$A$4:$P$135,12,0)</f>
        <v>109.2485549132948</v>
      </c>
      <c r="O96" s="3">
        <f>VLOOKUP($B96,'[13]Verfügbare Eink'!$A$4:$P$135,13,0)</f>
        <v>106.18556701030928</v>
      </c>
      <c r="P96" s="7">
        <f t="shared" si="40"/>
        <v>28</v>
      </c>
      <c r="Q96" s="7">
        <f t="shared" si="41"/>
        <v>33</v>
      </c>
      <c r="S96" s="3">
        <f>VLOOKUP($B96,'[13]BIP je Arbeitsstunde'!$A$4:$P$127,12,0)</f>
        <v>88.34339846200514</v>
      </c>
      <c r="T96" s="3">
        <f>VLOOKUP($B96,'[13]BIP je Arbeitsstunde'!$A$4:$P$127,13,0)</f>
        <v>92.106554753850787</v>
      </c>
      <c r="U96" s="7">
        <f t="shared" si="42"/>
        <v>58</v>
      </c>
      <c r="V96" s="7">
        <f t="shared" si="43"/>
        <v>55</v>
      </c>
      <c r="W96" s="7"/>
      <c r="X96" s="56"/>
      <c r="Y96" s="3"/>
      <c r="Z96" s="7"/>
      <c r="AA96" s="7"/>
      <c r="AC96" s="3">
        <f>VLOOKUP($B96,[13]Erwerbstätigkeit!$A$4:$P$128,14,0)</f>
        <v>0.13890851649840386</v>
      </c>
      <c r="AD96" s="7">
        <f t="shared" si="34"/>
        <v>80</v>
      </c>
      <c r="AF96" s="3">
        <f>VLOOKUP($B96,[13]Erwerbstätigkeit!$A$4:$T$128,17,0)</f>
        <v>5.9020044543429844</v>
      </c>
      <c r="AG96" s="3">
        <f>VLOOKUP($B96,[13]Erwerbstätigkeit!$A$4:$T$128,18,0)</f>
        <v>6.4606741573033695</v>
      </c>
      <c r="AH96" s="7">
        <f t="shared" si="35"/>
        <v>81</v>
      </c>
      <c r="AI96" s="7">
        <f t="shared" si="36"/>
        <v>80</v>
      </c>
      <c r="AK96" s="3">
        <f>VLOOKUP($B96,[12]FuE!$A$4:$I$128,9,0)</f>
        <v>0.52</v>
      </c>
      <c r="AL96" s="7">
        <f t="shared" si="37"/>
        <v>86</v>
      </c>
      <c r="AM96" s="7"/>
      <c r="AN96" s="3">
        <f>VLOOKUP($B96,[12]FuE!$A$4:$P$128,16,0)</f>
        <v>0.46</v>
      </c>
      <c r="AO96" s="7">
        <f t="shared" si="44"/>
        <v>65</v>
      </c>
      <c r="AQ96" s="3">
        <f>VLOOKUP($B96,[13]Bevölkerung!$A$4:$S$128,15,0)</f>
        <v>118.14296814296814</v>
      </c>
      <c r="AR96" s="7">
        <f t="shared" ref="AR96:AR99" si="49">RANK(AQ96,AQ$7:AQ$99)</f>
        <v>17</v>
      </c>
      <c r="AT96" s="3">
        <f>VLOOKUP($B96,[13]Tabelle9!$A$4:$N$128,12,0)</f>
        <v>32.894736842105267</v>
      </c>
      <c r="AU96" s="7">
        <f t="shared" si="46"/>
        <v>58</v>
      </c>
      <c r="AW96" s="3"/>
      <c r="AX96" s="7"/>
      <c r="AZ96" s="3">
        <f>VLOOKUP($B96,[13]HRST!$A$4:$L$126,8,0)</f>
        <v>56.578947368421048</v>
      </c>
      <c r="BA96" s="7">
        <f t="shared" si="47"/>
        <v>64</v>
      </c>
    </row>
    <row r="97" spans="1:53" x14ac:dyDescent="0.35">
      <c r="A97" t="s">
        <v>695</v>
      </c>
      <c r="B97" t="s">
        <v>696</v>
      </c>
      <c r="C97" s="3">
        <f>VLOOKUP($B97,'[12]BIP je EW'!$A$4:$P$128,12,0)</f>
        <v>135.01577287066246</v>
      </c>
      <c r="D97" s="3">
        <f>VLOOKUP($B97,'[12]BIP je EW'!$A$4:$P$128,13,0)</f>
        <v>129.57393483709274</v>
      </c>
      <c r="E97" s="7">
        <f t="shared" si="38"/>
        <v>11</v>
      </c>
      <c r="F97" s="7">
        <f t="shared" si="39"/>
        <v>12</v>
      </c>
      <c r="H97" s="3">
        <f>VLOOKUP($B97,[13]Wirtschaftswachstum!$A$4:$Z$128,23,0)</f>
        <v>1.5258080432060979</v>
      </c>
      <c r="I97" s="7">
        <f t="shared" si="30"/>
        <v>34</v>
      </c>
      <c r="K97" s="3">
        <f>VLOOKUP($B97,[13]Wirtschaftswachstum!$A$4:$AY$128,50,0)</f>
        <v>0.56939877942410533</v>
      </c>
      <c r="L97" s="7">
        <f t="shared" si="31"/>
        <v>51</v>
      </c>
      <c r="N97" s="3">
        <f>VLOOKUP($B97,'[13]Verfügbare Eink'!$A$4:$P$135,12,0)</f>
        <v>109.82658959537572</v>
      </c>
      <c r="O97" s="3">
        <f>VLOOKUP($B97,'[13]Verfügbare Eink'!$A$4:$P$135,13,0)</f>
        <v>109.27835051546391</v>
      </c>
      <c r="P97" s="7">
        <f t="shared" si="40"/>
        <v>27</v>
      </c>
      <c r="Q97" s="7">
        <f t="shared" si="41"/>
        <v>29</v>
      </c>
      <c r="S97" s="3">
        <f>VLOOKUP($B97,'[13]BIP je Arbeitsstunde'!$A$4:$P$127,12,0)</f>
        <v>122.77409065657446</v>
      </c>
      <c r="T97" s="3">
        <f>VLOOKUP($B97,'[13]BIP je Arbeitsstunde'!$A$4:$P$127,13,0)</f>
        <v>120.00658794428625</v>
      </c>
      <c r="U97" s="7">
        <f t="shared" si="42"/>
        <v>14</v>
      </c>
      <c r="V97" s="7">
        <f t="shared" si="43"/>
        <v>19</v>
      </c>
      <c r="W97" s="7"/>
      <c r="X97" s="3">
        <f>VLOOKUP($B97,[13]ALQ!$A$4:$P$128,6,0)</f>
        <v>5.6</v>
      </c>
      <c r="Y97" s="3">
        <f>VLOOKUP($B97,[13]ALQ!$A$4:$P$128,10,0)</f>
        <v>6.6</v>
      </c>
      <c r="Z97" s="7">
        <f t="shared" ref="Z97:Z99" si="50">92-RANK(X97,X$7:X$99)</f>
        <v>48</v>
      </c>
      <c r="AA97" s="7">
        <f t="shared" ref="AA97:AA99" si="51">92-RANK(Y97,Y$7:Y$99)</f>
        <v>65</v>
      </c>
      <c r="AC97" s="3">
        <f>VLOOKUP($B97,[13]Erwerbstätigkeit!$A$4:$P$128,14,0)</f>
        <v>1.0260994930919765</v>
      </c>
      <c r="AD97" s="7">
        <f t="shared" si="34"/>
        <v>49</v>
      </c>
      <c r="AF97" s="3">
        <f>VLOOKUP($B97,[13]Erwerbstätigkeit!$A$4:$T$128,17,0)</f>
        <v>7.8866522995093762</v>
      </c>
      <c r="AG97" s="3">
        <f>VLOOKUP($B97,[13]Erwerbstätigkeit!$A$4:$T$128,18,0)</f>
        <v>7.8033537256282743</v>
      </c>
      <c r="AH97" s="7">
        <f t="shared" si="35"/>
        <v>74</v>
      </c>
      <c r="AI97" s="7">
        <f t="shared" si="36"/>
        <v>74</v>
      </c>
      <c r="AK97" s="3">
        <f>VLOOKUP($B97,[12]FuE!$A$4:$I$128,9,0)</f>
        <v>3.77</v>
      </c>
      <c r="AL97" s="7">
        <f t="shared" si="37"/>
        <v>4</v>
      </c>
      <c r="AM97" s="7"/>
      <c r="AN97" s="3">
        <f>VLOOKUP($B97,[12]FuE!$A$4:$P$128,16,0)</f>
        <v>2.68</v>
      </c>
      <c r="AO97" s="7">
        <f t="shared" si="44"/>
        <v>5</v>
      </c>
      <c r="AQ97" s="3">
        <f>VLOOKUP($B97,[13]Bevölkerung!$A$4:$S$128,15,0)</f>
        <v>128.26835018567334</v>
      </c>
      <c r="AR97" s="7">
        <f t="shared" si="49"/>
        <v>11</v>
      </c>
      <c r="AT97" s="3">
        <f>VLOOKUP($B97,[13]Tabelle9!$A$4:$N$128,12,0)</f>
        <v>50.797637319194457</v>
      </c>
      <c r="AU97" s="7">
        <f>RANK(AT97,AT$7:AT$99)</f>
        <v>5</v>
      </c>
      <c r="AW97" s="3">
        <f>VLOOKUP($B97,[13]Tabelle1!$A$4:$L$126,8,0)</f>
        <v>9.2367796846658301</v>
      </c>
      <c r="AX97" s="7">
        <f>RANK(AW97,AW$7:AW$99)</f>
        <v>4</v>
      </c>
      <c r="AZ97" s="3">
        <f>VLOOKUP($B97,[13]HRST!$A$4:$L$126,8,0)</f>
        <v>79.154457932189203</v>
      </c>
      <c r="BA97" s="7">
        <f>RANK(AZ97,AZ$7:AZ$99)</f>
        <v>4</v>
      </c>
    </row>
    <row r="98" spans="1:53" x14ac:dyDescent="0.35">
      <c r="B98" t="s">
        <v>697</v>
      </c>
      <c r="C98" s="3">
        <f>VLOOKUP($B98,'[12]BIP je EW'!$A$4:$P$128,12,0)</f>
        <v>105.99369085173502</v>
      </c>
      <c r="D98" s="3">
        <f>VLOOKUP($B98,'[12]BIP je EW'!$A$4:$P$128,13,0)</f>
        <v>100.50125313283209</v>
      </c>
      <c r="E98" s="7">
        <f t="shared" si="38"/>
        <v>31</v>
      </c>
      <c r="F98" s="7">
        <f t="shared" si="39"/>
        <v>34</v>
      </c>
      <c r="H98" s="3">
        <f>VLOOKUP($B98,[13]Wirtschaftswachstum!$A$4:$Z$128,23,0)</f>
        <v>1.404011095240449</v>
      </c>
      <c r="I98" s="7">
        <f t="shared" si="30"/>
        <v>37</v>
      </c>
      <c r="K98" s="3">
        <f>VLOOKUP($B98,[13]Wirtschaftswachstum!$A$4:$AY$128,50,0)</f>
        <v>0.60922675141799232</v>
      </c>
      <c r="L98" s="7">
        <f t="shared" si="31"/>
        <v>50</v>
      </c>
      <c r="N98" s="3">
        <f>VLOOKUP($B98,'[13]Verfügbare Eink'!$A$4:$P$135,12,0)</f>
        <v>100</v>
      </c>
      <c r="O98" s="3">
        <f>VLOOKUP($B98,'[13]Verfügbare Eink'!$A$4:$P$135,13,0)</f>
        <v>98.969072164948457</v>
      </c>
      <c r="P98" s="7">
        <f t="shared" si="40"/>
        <v>48</v>
      </c>
      <c r="Q98" s="7">
        <f t="shared" si="41"/>
        <v>48</v>
      </c>
      <c r="S98" s="3">
        <f>VLOOKUP($B98,'[13]BIP je Arbeitsstunde'!$A$4:$P$127,12,0)</f>
        <v>101.70654619378496</v>
      </c>
      <c r="T98" s="3">
        <f>VLOOKUP($B98,'[13]BIP je Arbeitsstunde'!$A$4:$P$127,13,0)</f>
        <v>100.43955793375517</v>
      </c>
      <c r="U98" s="7">
        <f t="shared" si="42"/>
        <v>47</v>
      </c>
      <c r="V98" s="7">
        <f t="shared" si="43"/>
        <v>46</v>
      </c>
      <c r="W98" s="7"/>
      <c r="X98" s="3">
        <f>VLOOKUP($B98,[13]ALQ!$A$4:$P$128,6,0)</f>
        <v>6.2</v>
      </c>
      <c r="Y98" s="3">
        <f>VLOOKUP($B98,[13]ALQ!$A$4:$P$128,10,0)</f>
        <v>6.9</v>
      </c>
      <c r="Z98" s="7">
        <f t="shared" si="50"/>
        <v>52</v>
      </c>
      <c r="AA98" s="7">
        <f t="shared" si="51"/>
        <v>71</v>
      </c>
      <c r="AC98" s="3">
        <f>VLOOKUP($B98,[13]Erwerbstätigkeit!$A$4:$P$128,14,0)</f>
        <v>1.2492142672268614</v>
      </c>
      <c r="AD98" s="7">
        <f t="shared" si="34"/>
        <v>32</v>
      </c>
      <c r="AF98" s="3">
        <f>VLOOKUP($B98,[13]Erwerbstätigkeit!$A$4:$T$128,17,0)</f>
        <v>13.203786746387644</v>
      </c>
      <c r="AG98" s="3">
        <f>VLOOKUP($B98,[13]Erwerbstätigkeit!$A$4:$T$128,18,0)</f>
        <v>12.888130849295898</v>
      </c>
      <c r="AH98" s="7">
        <f t="shared" si="35"/>
        <v>41</v>
      </c>
      <c r="AI98" s="7">
        <f t="shared" si="36"/>
        <v>41</v>
      </c>
      <c r="AK98" s="3">
        <f>VLOOKUP($B98,[12]FuE!$A$4:$I$128,9,0)</f>
        <v>4.2</v>
      </c>
      <c r="AL98" s="7">
        <f t="shared" si="37"/>
        <v>3</v>
      </c>
      <c r="AM98" s="7"/>
      <c r="AN98" s="3">
        <f>VLOOKUP($B98,[12]FuE!$A$4:$P$128,16,0)</f>
        <v>3.38</v>
      </c>
      <c r="AO98" s="7">
        <f t="shared" si="44"/>
        <v>3</v>
      </c>
      <c r="AQ98" s="3">
        <f>VLOOKUP($B98,[13]Bevölkerung!$A$4:$S$128,15,0)</f>
        <v>119.54328268822665</v>
      </c>
      <c r="AR98" s="7">
        <f t="shared" si="49"/>
        <v>15</v>
      </c>
      <c r="AT98" s="3">
        <f>VLOOKUP($B98,[13]Tabelle9!$A$4:$N$128,12,0)</f>
        <v>45.910207728389544</v>
      </c>
      <c r="AU98" s="7">
        <f>RANK(AT98,AT$7:AT$99)</f>
        <v>17</v>
      </c>
      <c r="AW98" s="3">
        <f>VLOOKUP($B98,[13]Tabelle1!$A$4:$L$126,8,0)</f>
        <v>5.5260218896582538</v>
      </c>
      <c r="AX98" s="7">
        <f>RANK(AW98,AW$7:AW$99)</f>
        <v>28</v>
      </c>
      <c r="AZ98" s="3">
        <f>VLOOKUP($B98,[13]HRST!$A$4:$L$126,8,0)</f>
        <v>72.115255751619387</v>
      </c>
      <c r="BA98" s="7">
        <f>RANK(AZ98,AZ$7:AZ$99)</f>
        <v>14</v>
      </c>
    </row>
    <row r="99" spans="1:53" x14ac:dyDescent="0.35">
      <c r="B99" t="s">
        <v>698</v>
      </c>
      <c r="C99" s="3">
        <f>VLOOKUP($B99,'[12]BIP je EW'!$A$4:$P$128,12,0)</f>
        <v>101.26182965299684</v>
      </c>
      <c r="D99" s="3">
        <f>VLOOKUP($B99,'[12]BIP je EW'!$A$4:$P$128,13,0)</f>
        <v>94.987468671679196</v>
      </c>
      <c r="E99" s="7">
        <f t="shared" si="38"/>
        <v>36</v>
      </c>
      <c r="F99" s="7">
        <f t="shared" si="39"/>
        <v>41</v>
      </c>
      <c r="H99" s="3">
        <f>VLOOKUP($B99,[13]Wirtschaftswachstum!$A$4:$Z$128,23,0)</f>
        <v>2.3576566532440779E-2</v>
      </c>
      <c r="I99" s="7">
        <f t="shared" si="30"/>
        <v>79</v>
      </c>
      <c r="K99" s="3">
        <f>VLOOKUP($B99,[13]Wirtschaftswachstum!$A$4:$AY$128,50,0)</f>
        <v>-0.19780839054878641</v>
      </c>
      <c r="L99" s="7">
        <f t="shared" si="31"/>
        <v>72</v>
      </c>
      <c r="N99" s="3">
        <f>VLOOKUP($B99,'[13]Verfügbare Eink'!$A$4:$P$135,12,0)</f>
        <v>95.375722543352609</v>
      </c>
      <c r="O99" s="3">
        <f>VLOOKUP($B99,'[13]Verfügbare Eink'!$A$4:$P$135,13,0)</f>
        <v>94.845360824742258</v>
      </c>
      <c r="P99" s="7">
        <f t="shared" si="40"/>
        <v>54</v>
      </c>
      <c r="Q99" s="7">
        <f t="shared" si="41"/>
        <v>53</v>
      </c>
      <c r="S99" s="3">
        <f>VLOOKUP($B99,'[13]BIP je Arbeitsstunde'!$A$4:$P$127,12,0)</f>
        <v>99.412485174366154</v>
      </c>
      <c r="T99" s="3">
        <f>VLOOKUP($B99,'[13]BIP je Arbeitsstunde'!$A$4:$P$127,13,0)</f>
        <v>103.74915318039548</v>
      </c>
      <c r="U99" s="7">
        <f t="shared" si="42"/>
        <v>48</v>
      </c>
      <c r="V99" s="7">
        <f t="shared" si="43"/>
        <v>41</v>
      </c>
      <c r="W99" s="7"/>
      <c r="X99" s="3">
        <f>VLOOKUP($B99,[13]ALQ!$A$4:$P$128,6,0)</f>
        <v>6.1</v>
      </c>
      <c r="Y99" s="3">
        <f>VLOOKUP($B99,[13]ALQ!$A$4:$P$128,10,0)</f>
        <v>5.4</v>
      </c>
      <c r="Z99" s="7">
        <f t="shared" si="50"/>
        <v>51</v>
      </c>
      <c r="AA99" s="7">
        <f t="shared" si="51"/>
        <v>47</v>
      </c>
      <c r="AC99" s="3">
        <f>VLOOKUP($B99,[13]Erwerbstätigkeit!$A$4:$P$128,14,0)</f>
        <v>1.1978891609041113</v>
      </c>
      <c r="AD99" s="7">
        <f t="shared" si="34"/>
        <v>34</v>
      </c>
      <c r="AF99" s="3">
        <f>VLOOKUP($B99,[13]Erwerbstätigkeit!$A$4:$T$128,17,0)</f>
        <v>11.178029390508311</v>
      </c>
      <c r="AG99" s="3">
        <f>VLOOKUP($B99,[13]Erwerbstätigkeit!$A$4:$T$128,18,0)</f>
        <v>11.405803996194102</v>
      </c>
      <c r="AH99" s="7">
        <f t="shared" si="35"/>
        <v>57</v>
      </c>
      <c r="AI99" s="7">
        <f t="shared" si="36"/>
        <v>55</v>
      </c>
      <c r="AK99" s="3">
        <f>VLOOKUP($B99,[12]FuE!$A$4:$I$128,9,0)</f>
        <v>1.42</v>
      </c>
      <c r="AL99" s="7">
        <f t="shared" si="37"/>
        <v>53</v>
      </c>
      <c r="AM99" s="7"/>
      <c r="AN99" s="3">
        <f>VLOOKUP($B99,[12]FuE!$A$4:$P$128,16,0)</f>
        <v>0.71</v>
      </c>
      <c r="AO99" s="7">
        <f t="shared" ref="AO99" si="52">RANK(AN99,AN$7:AN$99)</f>
        <v>47</v>
      </c>
      <c r="AQ99" s="3">
        <f>VLOOKUP($B99,[13]Bevölkerung!$A$4:$S$128,15,0)</f>
        <v>102.52284810786394</v>
      </c>
      <c r="AR99" s="7">
        <f t="shared" si="49"/>
        <v>57</v>
      </c>
      <c r="AT99" s="3">
        <f>VLOOKUP($B99,[13]Tabelle9!$A$4:$N$128,12,0)</f>
        <v>38.57879924953096</v>
      </c>
      <c r="AU99" s="7">
        <f>RANK(AT99,AT$7:AT$99)</f>
        <v>37</v>
      </c>
      <c r="AW99" s="3">
        <f>VLOOKUP($B99,[13]Tabelle1!$A$4:$L$126,8,0)</f>
        <v>4.0337711069418383</v>
      </c>
      <c r="AX99" s="7">
        <f>RANK(AW99,AW$7:AW$99)</f>
        <v>57</v>
      </c>
      <c r="AZ99" s="3">
        <f>VLOOKUP($B99,[13]HRST!$A$4:$L$126,8,0)</f>
        <v>65.525328330206378</v>
      </c>
      <c r="BA99" s="7">
        <f>RANK(AZ99,AZ$7:AZ$99)</f>
        <v>28</v>
      </c>
    </row>
    <row r="100" spans="1:53" x14ac:dyDescent="0.35">
      <c r="C100" s="3"/>
      <c r="D100" s="3"/>
      <c r="E100" s="7"/>
      <c r="H100" s="3"/>
      <c r="K100" s="3"/>
      <c r="N100" s="3"/>
      <c r="O100" s="3"/>
      <c r="P100" s="7"/>
      <c r="S100" s="3"/>
      <c r="T100" s="3"/>
      <c r="U100" s="7"/>
      <c r="W100" s="7"/>
      <c r="X100" s="3"/>
      <c r="Y100" s="3"/>
      <c r="Z100" s="7"/>
      <c r="AF100" s="3"/>
      <c r="AG100" s="3"/>
      <c r="AH100" s="7"/>
      <c r="AK100" s="3"/>
      <c r="AN100" s="3"/>
      <c r="AQ100" s="3"/>
      <c r="AR100" s="7"/>
      <c r="AW100" s="3"/>
    </row>
    <row r="101" spans="1:53" x14ac:dyDescent="0.35">
      <c r="B101" s="4" t="s">
        <v>699</v>
      </c>
      <c r="C101" s="3"/>
      <c r="D101" s="3"/>
      <c r="E101" s="7"/>
      <c r="H101" s="3"/>
      <c r="K101" s="3"/>
      <c r="N101" s="3"/>
      <c r="O101" s="3"/>
      <c r="P101" s="7"/>
      <c r="S101" s="3"/>
      <c r="T101" s="3"/>
      <c r="U101" s="7"/>
      <c r="W101" s="7"/>
      <c r="X101" s="3"/>
      <c r="Y101" s="3"/>
      <c r="Z101" s="7"/>
      <c r="AF101" s="3"/>
      <c r="AG101" s="3"/>
      <c r="AH101" s="7"/>
      <c r="AK101" s="3"/>
      <c r="AN101" s="3"/>
      <c r="AQ101" s="3"/>
      <c r="AR101" s="7"/>
      <c r="AW101" s="3"/>
    </row>
    <row r="102" spans="1:53" x14ac:dyDescent="0.35">
      <c r="B102" t="s">
        <v>589</v>
      </c>
      <c r="C102" s="3">
        <f>VLOOKUP($B102,'[12]BIP je EW'!$A$4:$P$128,12,0)</f>
        <v>100</v>
      </c>
      <c r="D102" s="3">
        <f>VLOOKUP($B102,'[12]BIP je EW'!$A$4:$P$128,13,0)</f>
        <v>100</v>
      </c>
      <c r="E102" s="7"/>
      <c r="F102" s="7"/>
      <c r="H102" s="3">
        <f>VLOOKUP($B102,[13]Wirtschaftswachstum!$A$4:$Z$128,23,0)</f>
        <v>1.1046517455574474</v>
      </c>
      <c r="K102" s="3">
        <f>VLOOKUP($B102,[13]Wirtschaftswachstum!$A$4:$AY$128,50,0)</f>
        <v>0.85171704865636855</v>
      </c>
      <c r="N102" s="3">
        <f>VLOOKUP($B102,'[13]Verfügbare Eink'!$A$4:$P$135,12,0)</f>
        <v>100</v>
      </c>
      <c r="O102" s="3">
        <f>VLOOKUP($B102,'[13]Verfügbare Eink'!$A$4:$P$135,13,0)</f>
        <v>100</v>
      </c>
      <c r="P102" s="7"/>
      <c r="Q102" s="7"/>
      <c r="S102" s="3">
        <f>VLOOKUP($B102,'[13]BIP je Arbeitsstunde'!$A$4:$P$128,12,0)</f>
        <v>100</v>
      </c>
      <c r="T102" s="3">
        <f>VLOOKUP($B102,'[13]BIP je Arbeitsstunde'!$A$4:$P$128,13,0)</f>
        <v>100</v>
      </c>
      <c r="U102" s="7"/>
      <c r="V102" s="7"/>
      <c r="W102" s="7"/>
      <c r="X102" s="3">
        <f>VLOOKUP($B102,[13]ALQ!$A$4:$P$128,6,0)</f>
        <v>6.6</v>
      </c>
      <c r="Y102" s="3">
        <f>VLOOKUP($B102,[13]ALQ!$A$4:$P$128,10,0)</f>
        <v>5.8</v>
      </c>
      <c r="Z102" s="7"/>
      <c r="AA102" s="7"/>
      <c r="AC102" s="3">
        <f>VLOOKUP($B102,[13]Erwerbstätigkeit!$A$4:$P$128,14,0)</f>
        <v>0.89712317046620171</v>
      </c>
      <c r="AF102" s="3">
        <f>VLOOKUP($B102,[13]Erwerbstätigkeit!$A$4:$T$128,17,0)</f>
        <v>14.543475934702796</v>
      </c>
      <c r="AG102" s="3">
        <f>VLOOKUP($B102,[13]Erwerbstätigkeit!$A$4:$T$128,18,0)</f>
        <v>13.990688235087328</v>
      </c>
      <c r="AH102" s="7"/>
      <c r="AI102" s="7"/>
      <c r="AK102" s="3">
        <f>VLOOKUP($B102,[12]FuE!$A$4:$I$128,9,0)</f>
        <v>2.2599999999999998</v>
      </c>
      <c r="AN102" s="3">
        <f>VLOOKUP($B102,[12]FuE!$A$4:$P$128,16,0)</f>
        <v>1.5</v>
      </c>
      <c r="AQ102" s="3">
        <f>VLOOKUP($B102,[13]Bevölkerung!$A$4:$S$128,15,0)</f>
        <v>105.31080037622141</v>
      </c>
      <c r="AR102" s="7"/>
      <c r="AT102" s="3">
        <f>VLOOKUP($B102,[13]Tabelle9!$A$4:$N$128,12,0)</f>
        <v>36.253084720552081</v>
      </c>
      <c r="AU102" s="7"/>
      <c r="AW102" s="3">
        <f>VLOOKUP($B102,[13]Tabelle1!$A$4:$L$126,8,0)</f>
        <v>5.1652347768135254</v>
      </c>
      <c r="AX102" s="7"/>
      <c r="AZ102" s="3">
        <f>VLOOKUP($B102,[13]HRST!$A$4:$L$126,8,0)</f>
        <v>60.940556046535207</v>
      </c>
      <c r="BA102" s="7"/>
    </row>
    <row r="103" spans="1:53" x14ac:dyDescent="0.35">
      <c r="A103" t="s">
        <v>597</v>
      </c>
      <c r="B103" t="s">
        <v>700</v>
      </c>
      <c r="C103" s="3">
        <f>VLOOKUP($B103,'[12]BIP je EW'!$A$4:$P$128,12,0)</f>
        <v>116.403785488959</v>
      </c>
      <c r="D103" s="3">
        <f>VLOOKUP($B103,'[12]BIP je EW'!$A$4:$P$128,13,0)</f>
        <v>116.79197994987469</v>
      </c>
      <c r="E103" s="7">
        <f>RANK(C103,C$103:C$129)</f>
        <v>8</v>
      </c>
      <c r="F103" s="7">
        <f>RANK(D103,D$103:D$129)</f>
        <v>6</v>
      </c>
      <c r="H103" s="3">
        <f>VLOOKUP($B103,[13]Wirtschaftswachstum!$A$4:$Z$128,23,0)</f>
        <v>1.6843235755503088</v>
      </c>
      <c r="I103">
        <f>RANK(H103,H$103:H$129)</f>
        <v>12</v>
      </c>
      <c r="K103" s="3">
        <f>VLOOKUP($B103,[13]Wirtschaftswachstum!$A$4:$AY$128,50,0)</f>
        <v>1.0504469386263224</v>
      </c>
      <c r="L103">
        <f>RANK(K103,K$103:K$129)</f>
        <v>16</v>
      </c>
      <c r="N103" s="3">
        <f>VLOOKUP($B103,'[13]Verfügbare Eink'!$A$4:$P$135,12,0)</f>
        <v>110.40462427745665</v>
      </c>
      <c r="O103" s="3">
        <f>VLOOKUP($B103,'[13]Verfügbare Eink'!$A$4:$P$135,13,0)</f>
        <v>113.79310344827587</v>
      </c>
      <c r="P103" s="7">
        <f>RANK(N103,N$103:N$129)</f>
        <v>4</v>
      </c>
      <c r="Q103" s="7">
        <f>RANK(O103,O$103:O$129)</f>
        <v>4</v>
      </c>
      <c r="S103" s="3">
        <f>VLOOKUP($B103,'[13]BIP je Arbeitsstunde'!$A$4:$P$128,12,0)</f>
        <v>132.10002091488749</v>
      </c>
      <c r="T103" s="3">
        <f>VLOOKUP($B103,'[13]BIP je Arbeitsstunde'!$A$4:$P$128,13,0)</f>
        <v>132.8137634638201</v>
      </c>
      <c r="U103" s="7">
        <f>RANK(S103,S$103:S$129)</f>
        <v>4</v>
      </c>
      <c r="V103" s="7">
        <f>RANK(T103,T$103:T$129)</f>
        <v>4</v>
      </c>
      <c r="W103" s="7"/>
      <c r="X103" s="3">
        <f>VLOOKUP($B103,[13]ALQ!$A$4:$P$128,6,0)</f>
        <v>5.2</v>
      </c>
      <c r="Y103" s="3">
        <f>VLOOKUP($B103,[13]ALQ!$A$4:$P$128,10,0)</f>
        <v>5.3</v>
      </c>
      <c r="Z103" s="7">
        <f>28-RANK(X103,X$103:X$129)</f>
        <v>14</v>
      </c>
      <c r="AA103" s="7">
        <f>28-RANK(Y103,Y$103:Y$129)</f>
        <v>14</v>
      </c>
      <c r="AC103" s="3">
        <f>VLOOKUP($B103,[13]Erwerbstätigkeit!$A$4:$P$128,14,0)</f>
        <v>0.99213972837472397</v>
      </c>
      <c r="AD103">
        <f>RANK(AC103,AC$103:AC$129)</f>
        <v>18</v>
      </c>
      <c r="AF103" s="3">
        <f>VLOOKUP($B103,[13]Erwerbstätigkeit!$A$4:$T$128,17,0)</f>
        <v>10.41934785362047</v>
      </c>
      <c r="AG103" s="3">
        <f>VLOOKUP($B103,[13]Erwerbstätigkeit!$A$4:$T$128,18,0)</f>
        <v>10.045855490883328</v>
      </c>
      <c r="AH103" s="7">
        <f>RANK(AF103,AF$103:AF$129)</f>
        <v>20</v>
      </c>
      <c r="AI103" s="7">
        <f>RANK(AG103,AG$103:AG$129)</f>
        <v>20</v>
      </c>
      <c r="AK103" s="3">
        <f>VLOOKUP($B103,[12]FuE!$A$4:$I$128,9,0)</f>
        <v>3.24</v>
      </c>
      <c r="AL103">
        <f>RANK(AK103,AK$103:AK$129)</f>
        <v>2</v>
      </c>
      <c r="AN103" s="3">
        <f>VLOOKUP($B103,[12]FuE!$A$4:$P$128,16,0)</f>
        <v>2.34</v>
      </c>
      <c r="AO103">
        <f>RANK(AN103,AN$103:AN$129)</f>
        <v>2</v>
      </c>
      <c r="AQ103" s="3">
        <f>VLOOKUP($B103,[13]Bevölkerung!$A$4:$S$128,15,0)</f>
        <v>114.91337599500547</v>
      </c>
      <c r="AR103">
        <f>RANK(AQ103,AQ$103:AQ$129)</f>
        <v>7</v>
      </c>
      <c r="AT103" s="3">
        <f>VLOOKUP($B103,[13]Tabelle9!$A$4:$N$128,12,0)</f>
        <v>50.653640013448566</v>
      </c>
      <c r="AU103" s="7">
        <f>RANK(AT103,AT$103:AT$129)</f>
        <v>2</v>
      </c>
      <c r="AW103" s="3">
        <f>VLOOKUP($B103,[13]Tabelle1!$A$4:$L$128,8,0)</f>
        <v>5.5989557581630836</v>
      </c>
      <c r="AX103" s="7">
        <f>RANK(AW103,AW$103:AW$129)</f>
        <v>11</v>
      </c>
      <c r="AZ103" s="3">
        <f>VLOOKUP($B103,[13]HRST!$A$4:$L$128,8,0)</f>
        <v>72.525364396891007</v>
      </c>
      <c r="BA103" s="7">
        <f>RANK(AZ103,AZ$103:AZ$129)</f>
        <v>4</v>
      </c>
    </row>
    <row r="104" spans="1:53" x14ac:dyDescent="0.35">
      <c r="A104" t="s">
        <v>601</v>
      </c>
      <c r="B104" t="s">
        <v>701</v>
      </c>
      <c r="C104" s="3">
        <f>VLOOKUP($B104,'[12]BIP je EW'!$A$4:$P$128,12,0)</f>
        <v>54.889589905362776</v>
      </c>
      <c r="D104" s="3">
        <f>VLOOKUP($B104,'[12]BIP je EW'!$A$4:$P$128,13,0)</f>
        <v>65.91478696741855</v>
      </c>
      <c r="E104" s="7">
        <f t="shared" ref="E104:E129" si="53">RANK(C104,C$103:C$129)</f>
        <v>27</v>
      </c>
      <c r="F104" s="7">
        <f t="shared" ref="F104:F129" si="54">RANK(D104,D$103:D$129)</f>
        <v>27</v>
      </c>
      <c r="H104" s="3">
        <f>VLOOKUP($B104,[13]Wirtschaftswachstum!$A$4:$Z$128,23,0)</f>
        <v>2.5412321238837734</v>
      </c>
      <c r="I104">
        <f t="shared" ref="I104:I129" si="55">RANK(H104,H$103:H$129)</f>
        <v>5</v>
      </c>
      <c r="K104" s="3">
        <f>VLOOKUP($B104,[13]Wirtschaftswachstum!$A$4:$AY$128,50,0)</f>
        <v>3.2111706432126539</v>
      </c>
      <c r="L104">
        <f t="shared" ref="L104:L129" si="56">RANK(K104,K$103:K$129)</f>
        <v>3</v>
      </c>
      <c r="N104" s="3">
        <f>VLOOKUP($B104,'[13]Verfügbare Eink'!$A$4:$P$135,12,0)</f>
        <v>56.647398843930638</v>
      </c>
      <c r="O104" s="3">
        <f>VLOOKUP($B104,'[13]Verfügbare Eink'!$A$4:$P$135,13,0)</f>
        <v>54.022988505747129</v>
      </c>
      <c r="P104" s="7">
        <f t="shared" ref="P104:P129" si="57">RANK(N104,N$103:N$129)</f>
        <v>27</v>
      </c>
      <c r="Q104" s="7">
        <f t="shared" ref="Q104:Q129" si="58">RANK(O104,O$103:O$129)</f>
        <v>27</v>
      </c>
      <c r="S104" s="3">
        <f>VLOOKUP($B104,'[13]BIP je Arbeitsstunde'!$A$4:$P$128,12,0)</f>
        <v>48.694694494022485</v>
      </c>
      <c r="T104" s="3">
        <f>VLOOKUP($B104,'[13]BIP je Arbeitsstunde'!$A$4:$P$128,13,0)</f>
        <v>55.671531890700706</v>
      </c>
      <c r="U104" s="7">
        <f t="shared" ref="U104:U129" si="59">RANK(S104,S$103:S$129)</f>
        <v>27</v>
      </c>
      <c r="V104" s="7">
        <f t="shared" ref="V104:V129" si="60">RANK(T104,T$103:T$129)</f>
        <v>26</v>
      </c>
      <c r="W104" s="7"/>
      <c r="X104" s="3">
        <f>VLOOKUP($B104,[13]ALQ!$A$4:$P$128,6,0)</f>
        <v>4.0999999999999996</v>
      </c>
      <c r="Y104" s="3">
        <f>VLOOKUP($B104,[13]ALQ!$A$4:$P$128,10,0)</f>
        <v>4.3</v>
      </c>
      <c r="Z104" s="7">
        <f t="shared" ref="Z104:Z129" si="61">28-RANK(X104,X$103:X$129)</f>
        <v>8</v>
      </c>
      <c r="AA104" s="7">
        <f t="shared" ref="AA104:AA129" si="62">28-RANK(Y104,Y$103:Y$129)</f>
        <v>9</v>
      </c>
      <c r="AC104" s="3">
        <f>VLOOKUP($B104,[13]Erwerbstätigkeit!$A$4:$P$128,14,0)</f>
        <v>9.8838855486064858E-2</v>
      </c>
      <c r="AD104">
        <f t="shared" ref="AD104:AD129" si="63">RANK(AC104,AC$103:AC$129)</f>
        <v>24</v>
      </c>
      <c r="AF104" s="3">
        <f>VLOOKUP($B104,[13]Erwerbstätigkeit!$A$4:$T$128,17,0)</f>
        <v>17.586109444931484</v>
      </c>
      <c r="AG104" s="3">
        <f>VLOOKUP($B104,[13]Erwerbstätigkeit!$A$4:$T$128,18,0)</f>
        <v>16.851120659621412</v>
      </c>
      <c r="AH104" s="7">
        <f t="shared" ref="AH104:AI129" si="64">RANK(AF104,AF$103:AF$129)</f>
        <v>9</v>
      </c>
      <c r="AI104" s="7">
        <f t="shared" si="64"/>
        <v>9</v>
      </c>
      <c r="AK104" s="3">
        <f>VLOOKUP($B104,[12]FuE!$A$4:$I$128,9,0)</f>
        <v>0.79</v>
      </c>
      <c r="AL104">
        <f t="shared" ref="AL104:AL129" si="65">RANK(AK104,AK$103:AK$129)</f>
        <v>24</v>
      </c>
      <c r="AN104" s="3">
        <f>VLOOKUP($B104,[12]FuE!$A$4:$P$128,16,0)</f>
        <v>0.51</v>
      </c>
      <c r="AO104">
        <f t="shared" ref="AO104:AO129" si="66">RANK(AN104,AN$103:AN$129)</f>
        <v>21</v>
      </c>
      <c r="AQ104" s="3">
        <f>VLOOKUP($B104,[13]Bevölkerung!$A$4:$S$128,15,0)</f>
        <v>78.904110930372312</v>
      </c>
      <c r="AR104">
        <f t="shared" ref="AR104:AR129" si="67">RANK(AQ104,AQ$103:AQ$129)</f>
        <v>27</v>
      </c>
      <c r="AT104" s="3">
        <f>VLOOKUP($B104,[13]Tabelle9!$A$4:$N$128,12,0)</f>
        <v>33.554385725029057</v>
      </c>
      <c r="AU104" s="7">
        <f t="shared" ref="AU104:AU129" si="68">RANK(AT104,AT$103:AT$129)</f>
        <v>18</v>
      </c>
      <c r="AW104" s="3">
        <f>VLOOKUP($B104,[13]Tabelle1!$A$4:$L$128,8,0)</f>
        <v>5.103575579407944</v>
      </c>
      <c r="AX104" s="7">
        <f t="shared" ref="AX104:AX129" si="69">RANK(AW104,AW$103:AW$129)</f>
        <v>20</v>
      </c>
      <c r="AZ104" s="3">
        <f>VLOOKUP($B104,[13]HRST!$A$4:$L$128,8,0)</f>
        <v>52.276611745402334</v>
      </c>
      <c r="BA104" s="7">
        <f t="shared" ref="BA104:BA129" si="70">RANK(AZ104,AZ$103:AZ$129)</f>
        <v>21</v>
      </c>
    </row>
    <row r="105" spans="1:53" x14ac:dyDescent="0.35">
      <c r="A105" t="s">
        <v>604</v>
      </c>
      <c r="B105" t="s">
        <v>702</v>
      </c>
      <c r="C105" s="3">
        <f>VLOOKUP($B105,'[12]BIP je EW'!$A$4:$P$128,12,0)</f>
        <v>94.637223974763401</v>
      </c>
      <c r="D105" s="3">
        <f>VLOOKUP($B105,'[12]BIP je EW'!$A$4:$P$128,13,0)</f>
        <v>90.726817042606513</v>
      </c>
      <c r="E105" s="7">
        <f t="shared" si="53"/>
        <v>13</v>
      </c>
      <c r="F105" s="7">
        <f t="shared" si="54"/>
        <v>15</v>
      </c>
      <c r="H105" s="3">
        <f>VLOOKUP($B105,[13]Wirtschaftswachstum!$A$4:$Z$128,23,0)</f>
        <v>0.30323068370354633</v>
      </c>
      <c r="I105">
        <f t="shared" si="55"/>
        <v>24</v>
      </c>
      <c r="K105" s="3">
        <f>VLOOKUP($B105,[13]Wirtschaftswachstum!$A$4:$AY$128,50,0)</f>
        <v>-0.46093342857081154</v>
      </c>
      <c r="L105">
        <f t="shared" si="56"/>
        <v>26</v>
      </c>
      <c r="N105" s="3">
        <f>VLOOKUP($B105,'[13]Verfügbare Eink'!$A$4:$P$135,12,0)</f>
        <v>83.236994219653184</v>
      </c>
      <c r="O105" s="3">
        <f>VLOOKUP($B105,'[13]Verfügbare Eink'!$A$4:$P$135,13,0)</f>
        <v>82.18390804597702</v>
      </c>
      <c r="P105" s="7">
        <f t="shared" si="57"/>
        <v>18</v>
      </c>
      <c r="Q105" s="7">
        <f t="shared" si="58"/>
        <v>18</v>
      </c>
      <c r="S105" s="3">
        <f>VLOOKUP($B105,'[13]BIP je Arbeitsstunde'!$A$4:$P$128,12,0)</f>
        <v>79.974529464292402</v>
      </c>
      <c r="T105" s="3">
        <f>VLOOKUP($B105,'[13]BIP je Arbeitsstunde'!$A$4:$P$128,13,0)</f>
        <v>77.964799165861166</v>
      </c>
      <c r="U105" s="7">
        <f t="shared" si="59"/>
        <v>14</v>
      </c>
      <c r="V105" s="7">
        <f t="shared" si="60"/>
        <v>15</v>
      </c>
      <c r="W105" s="7"/>
      <c r="X105" s="3">
        <f>VLOOKUP($B105,[13]ALQ!$A$4:$P$128,6,0)</f>
        <v>2</v>
      </c>
      <c r="Y105" s="3">
        <f>VLOOKUP($B105,[13]ALQ!$A$4:$P$128,10,0)</f>
        <v>2.5</v>
      </c>
      <c r="Z105" s="7">
        <f t="shared" si="61"/>
        <v>1</v>
      </c>
      <c r="AA105" s="7">
        <f t="shared" si="62"/>
        <v>1</v>
      </c>
      <c r="AC105" s="3">
        <f>VLOOKUP($B105,[13]Erwerbstätigkeit!$A$4:$P$128,14,0)</f>
        <v>0.17031506501842841</v>
      </c>
      <c r="AD105">
        <f t="shared" si="63"/>
        <v>23</v>
      </c>
      <c r="AF105" s="3">
        <f>VLOOKUP($B105,[13]Erwerbstätigkeit!$A$4:$T$128,17,0)</f>
        <v>26.432857380446499</v>
      </c>
      <c r="AG105" s="3">
        <f>VLOOKUP($B105,[13]Erwerbstätigkeit!$A$4:$T$128,18,0)</f>
        <v>25.384955785399804</v>
      </c>
      <c r="AH105" s="7">
        <f t="shared" si="64"/>
        <v>1</v>
      </c>
      <c r="AI105" s="7">
        <f t="shared" si="64"/>
        <v>1</v>
      </c>
      <c r="AK105" s="3">
        <f>VLOOKUP($B105,[12]FuE!$A$4:$I$128,9,0)</f>
        <v>1.82</v>
      </c>
      <c r="AL105">
        <f t="shared" si="65"/>
        <v>11</v>
      </c>
      <c r="AN105" s="3">
        <f>VLOOKUP($B105,[12]FuE!$A$4:$P$128,16,0)</f>
        <v>1.18</v>
      </c>
      <c r="AO105">
        <f t="shared" si="66"/>
        <v>11</v>
      </c>
      <c r="AQ105" s="3">
        <f>VLOOKUP($B105,[13]Bevölkerung!$A$4:$S$128,15,0)</f>
        <v>105.89476758335363</v>
      </c>
      <c r="AR105">
        <f t="shared" si="67"/>
        <v>14</v>
      </c>
      <c r="AT105" s="3">
        <f>VLOOKUP($B105,[13]Tabelle9!$A$4:$N$128,12,0)</f>
        <v>26.969638367820536</v>
      </c>
      <c r="AU105" s="7">
        <f t="shared" si="68"/>
        <v>25</v>
      </c>
      <c r="AW105" s="3">
        <f>VLOOKUP($B105,[13]Tabelle1!$A$4:$L$128,8,0)</f>
        <v>5.3684006961902924</v>
      </c>
      <c r="AX105" s="7">
        <f t="shared" si="69"/>
        <v>17</v>
      </c>
      <c r="AZ105" s="3">
        <f>VLOOKUP($B105,[13]HRST!$A$4:$L$128,8,0)</f>
        <v>50.357764455617868</v>
      </c>
      <c r="BA105" s="7">
        <f t="shared" si="70"/>
        <v>25</v>
      </c>
    </row>
    <row r="106" spans="1:53" x14ac:dyDescent="0.35">
      <c r="A106" t="s">
        <v>606</v>
      </c>
      <c r="B106" t="s">
        <v>607</v>
      </c>
      <c r="C106" s="3">
        <f>VLOOKUP($B106,'[12]BIP je EW'!$A$4:$P$128,12,0)</f>
        <v>123.02839116719242</v>
      </c>
      <c r="D106" s="3">
        <f>VLOOKUP($B106,'[12]BIP je EW'!$A$4:$P$128,13,0)</f>
        <v>126.31578947368421</v>
      </c>
      <c r="E106" s="7">
        <f t="shared" si="53"/>
        <v>5</v>
      </c>
      <c r="F106" s="7">
        <f t="shared" si="54"/>
        <v>4</v>
      </c>
      <c r="H106" s="3">
        <f>VLOOKUP($B106,[13]Wirtschaftswachstum!$A$4:$Z$128,23,0)</f>
        <v>2.3457714278960111</v>
      </c>
      <c r="I106">
        <f t="shared" si="55"/>
        <v>7</v>
      </c>
      <c r="K106" s="3">
        <f>VLOOKUP($B106,[13]Wirtschaftswachstum!$A$4:$AY$128,50,0)</f>
        <v>1.7773156897512195</v>
      </c>
      <c r="L106">
        <f t="shared" si="56"/>
        <v>11</v>
      </c>
      <c r="N106" s="3">
        <f>VLOOKUP($B106,'[13]Verfügbare Eink'!$A$4:$P$135,12,0)</f>
        <v>93.641618497109818</v>
      </c>
      <c r="O106" s="3">
        <f>VLOOKUP($B106,'[13]Verfügbare Eink'!$A$4:$P$135,13,0)</f>
        <v>93.678160919540232</v>
      </c>
      <c r="P106" s="7">
        <f t="shared" si="57"/>
        <v>14</v>
      </c>
      <c r="Q106" s="7">
        <f t="shared" si="58"/>
        <v>12</v>
      </c>
      <c r="S106" s="3">
        <f>VLOOKUP($B106,'[13]BIP je Arbeitsstunde'!$A$4:$P$128,12,0)</f>
        <v>133.96983757032712</v>
      </c>
      <c r="T106" s="3">
        <f>VLOOKUP($B106,'[13]BIP je Arbeitsstunde'!$A$4:$P$128,13,0)</f>
        <v>139.9423088220808</v>
      </c>
      <c r="U106" s="7">
        <f t="shared" si="59"/>
        <v>3</v>
      </c>
      <c r="V106" s="7">
        <f t="shared" si="60"/>
        <v>3</v>
      </c>
      <c r="W106" s="7"/>
      <c r="X106" s="3">
        <f>VLOOKUP($B106,[13]ALQ!$A$4:$P$128,6,0)</f>
        <v>4.7</v>
      </c>
      <c r="Y106" s="3">
        <f>VLOOKUP($B106,[13]ALQ!$A$4:$P$128,10,0)</f>
        <v>4.7</v>
      </c>
      <c r="Z106" s="7">
        <f t="shared" si="61"/>
        <v>13</v>
      </c>
      <c r="AA106" s="7">
        <f t="shared" si="62"/>
        <v>11</v>
      </c>
      <c r="AC106" s="3">
        <f>VLOOKUP($B106,[13]Erwerbstätigkeit!$A$4:$P$128,14,0)</f>
        <v>1.6099009744083332</v>
      </c>
      <c r="AD106">
        <f t="shared" si="63"/>
        <v>5</v>
      </c>
      <c r="AF106" s="3">
        <f>VLOOKUP($B106,[13]Erwerbstätigkeit!$A$4:$T$128,17,0)</f>
        <v>9.688135570652987</v>
      </c>
      <c r="AG106" s="3">
        <f>VLOOKUP($B106,[13]Erwerbstätigkeit!$A$4:$T$128,18,0)</f>
        <v>9.6382644795463754</v>
      </c>
      <c r="AH106" s="7">
        <f t="shared" si="64"/>
        <v>21</v>
      </c>
      <c r="AI106" s="7">
        <f t="shared" si="64"/>
        <v>21</v>
      </c>
      <c r="AK106" s="3">
        <f>VLOOKUP($B106,[12]FuE!$A$4:$I$128,9,0)</f>
        <v>3.07</v>
      </c>
      <c r="AL106">
        <f t="shared" si="65"/>
        <v>6</v>
      </c>
      <c r="AN106" s="3">
        <f>VLOOKUP($B106,[12]FuE!$A$4:$P$128,16,0)</f>
        <v>1.91</v>
      </c>
      <c r="AO106">
        <f t="shared" si="66"/>
        <v>6</v>
      </c>
      <c r="AQ106" s="3">
        <f>VLOOKUP($B106,[13]Bevölkerung!$A$4:$S$128,15,0)</f>
        <v>111.41708610487235</v>
      </c>
      <c r="AR106">
        <f t="shared" si="67"/>
        <v>11</v>
      </c>
      <c r="AT106" s="3">
        <f>VLOOKUP($B106,[13]Tabelle9!$A$4:$N$128,12,0)</f>
        <v>38.671849480629774</v>
      </c>
      <c r="AU106" s="7">
        <f t="shared" si="68"/>
        <v>14</v>
      </c>
      <c r="AW106" s="3">
        <f>VLOOKUP($B106,[13]Tabelle1!$A$4:$L$128,8,0)</f>
        <v>6.3631018488273332</v>
      </c>
      <c r="AX106" s="7">
        <f t="shared" si="69"/>
        <v>6</v>
      </c>
      <c r="AZ106" s="3">
        <f>VLOOKUP($B106,[13]HRST!$A$4:$L$128,8,0)</f>
        <v>65.623570915267521</v>
      </c>
      <c r="BA106" s="7">
        <f t="shared" si="70"/>
        <v>11</v>
      </c>
    </row>
    <row r="107" spans="1:53" x14ac:dyDescent="0.35">
      <c r="A107" t="s">
        <v>591</v>
      </c>
      <c r="B107" t="s">
        <v>703</v>
      </c>
      <c r="C107" s="3">
        <f>VLOOKUP($B107,'[12]BIP je EW'!$A$4:$P$128,12,0)</f>
        <v>123.02839116719242</v>
      </c>
      <c r="D107" s="3">
        <f>VLOOKUP($B107,'[12]BIP je EW'!$A$4:$P$128,13,0)</f>
        <v>116.2907268170426</v>
      </c>
      <c r="E107" s="7">
        <f t="shared" si="53"/>
        <v>5</v>
      </c>
      <c r="F107" s="7">
        <f t="shared" si="54"/>
        <v>7</v>
      </c>
      <c r="H107" s="3">
        <f>VLOOKUP($B107,[13]Wirtschaftswachstum!$A$4:$Z$128,23,0)</f>
        <v>0.13976274493319352</v>
      </c>
      <c r="I107">
        <f t="shared" si="55"/>
        <v>26</v>
      </c>
      <c r="K107" s="3">
        <f>VLOOKUP($B107,[13]Wirtschaftswachstum!$A$4:$AY$128,50,0)</f>
        <v>-0.28384968161824986</v>
      </c>
      <c r="L107">
        <f t="shared" si="56"/>
        <v>24</v>
      </c>
      <c r="N107" s="3">
        <f>VLOOKUP($B107,'[13]Verfügbare Eink'!$A$4:$P$135,12,0)</f>
        <v>127.7456647398844</v>
      </c>
      <c r="O107" s="3">
        <f>VLOOKUP($B107,'[13]Verfügbare Eink'!$A$4:$P$135,13,0)</f>
        <v>127.01149425287358</v>
      </c>
      <c r="P107" s="7">
        <f t="shared" si="57"/>
        <v>2</v>
      </c>
      <c r="Q107" s="7">
        <f t="shared" si="58"/>
        <v>2</v>
      </c>
      <c r="S107" s="3">
        <f>VLOOKUP($B107,'[13]BIP je Arbeitsstunde'!$A$4:$P$128,12,0)</f>
        <v>124.19494691010935</v>
      </c>
      <c r="T107" s="3">
        <f>VLOOKUP($B107,'[13]BIP je Arbeitsstunde'!$A$4:$P$128,13,0)</f>
        <v>124.05520725723289</v>
      </c>
      <c r="U107" s="7">
        <f t="shared" si="59"/>
        <v>6</v>
      </c>
      <c r="V107" s="7">
        <f t="shared" si="60"/>
        <v>6</v>
      </c>
      <c r="W107" s="7"/>
      <c r="X107" s="3">
        <f>VLOOKUP($B107,[13]ALQ!$A$4:$P$128,6,0)</f>
        <v>3.1</v>
      </c>
      <c r="Y107" s="3">
        <f>VLOOKUP($B107,[13]ALQ!$A$4:$P$128,10,0)</f>
        <v>3</v>
      </c>
      <c r="Z107" s="7">
        <f t="shared" si="61"/>
        <v>3</v>
      </c>
      <c r="AA107" s="7">
        <f t="shared" si="62"/>
        <v>4</v>
      </c>
      <c r="AC107" s="3">
        <f>VLOOKUP($B107,[13]Erwerbstätigkeit!$A$4:$P$128,14,0)</f>
        <v>0.40339665191466167</v>
      </c>
      <c r="AD107">
        <f t="shared" si="63"/>
        <v>22</v>
      </c>
      <c r="AF107" s="3">
        <f>VLOOKUP($B107,[13]Erwerbstätigkeit!$A$4:$T$128,17,0)</f>
        <v>17.154783991518684</v>
      </c>
      <c r="AG107" s="3">
        <f>VLOOKUP($B107,[13]Erwerbstätigkeit!$A$4:$T$128,18,0)</f>
        <v>16.415982484948003</v>
      </c>
      <c r="AH107" s="7">
        <f t="shared" si="64"/>
        <v>10</v>
      </c>
      <c r="AI107" s="7">
        <f t="shared" si="64"/>
        <v>10</v>
      </c>
      <c r="AK107" s="3">
        <f>VLOOKUP($B107,[12]FuE!$A$4:$I$128,9,0)</f>
        <v>3.13</v>
      </c>
      <c r="AL107">
        <f t="shared" si="65"/>
        <v>4</v>
      </c>
      <c r="AN107" s="3">
        <f>VLOOKUP($B107,[12]FuE!$A$4:$P$128,16,0)</f>
        <v>2.14</v>
      </c>
      <c r="AO107">
        <f t="shared" si="66"/>
        <v>4</v>
      </c>
      <c r="AQ107" s="3">
        <f>VLOOKUP($B107,[13]Bevölkerung!$A$4:$S$128,15,0)</f>
        <v>103.75290030322748</v>
      </c>
      <c r="AR107">
        <f t="shared" si="67"/>
        <v>15</v>
      </c>
      <c r="AT107" s="3">
        <f>VLOOKUP($B107,[13]Tabelle9!$A$4:$N$128,12,0)</f>
        <v>31.864317790575846</v>
      </c>
      <c r="AU107" s="7">
        <f t="shared" si="68"/>
        <v>19</v>
      </c>
      <c r="AW107" s="3">
        <f>VLOOKUP($B107,[13]Tabelle1!$A$4:$L$128,8,0)</f>
        <v>5.8392787033014519</v>
      </c>
      <c r="AX107" s="7">
        <f t="shared" si="69"/>
        <v>9</v>
      </c>
      <c r="AZ107" s="3">
        <f>VLOOKUP($B107,[13]HRST!$A$4:$L$128,8,0)</f>
        <v>62.462045269220134</v>
      </c>
      <c r="BA107" s="7">
        <f t="shared" si="70"/>
        <v>14</v>
      </c>
    </row>
    <row r="108" spans="1:53" x14ac:dyDescent="0.35">
      <c r="A108" t="s">
        <v>617</v>
      </c>
      <c r="B108" t="s">
        <v>704</v>
      </c>
      <c r="C108" s="3">
        <f>VLOOKUP($B108,'[12]BIP je EW'!$A$4:$P$128,12,0)</f>
        <v>83.280757097791806</v>
      </c>
      <c r="D108" s="3">
        <f>VLOOKUP($B108,'[12]BIP je EW'!$A$4:$P$128,13,0)</f>
        <v>79.197994987468661</v>
      </c>
      <c r="E108" s="7">
        <f t="shared" si="53"/>
        <v>17</v>
      </c>
      <c r="F108" s="7">
        <f t="shared" si="54"/>
        <v>19</v>
      </c>
      <c r="H108" s="3">
        <f>VLOOKUP($B108,[13]Wirtschaftswachstum!$A$4:$Z$128,23,0)</f>
        <v>0.2552126238959147</v>
      </c>
      <c r="I108">
        <f t="shared" si="55"/>
        <v>25</v>
      </c>
      <c r="K108" s="3">
        <f>VLOOKUP($B108,[13]Wirtschaftswachstum!$A$4:$AY$128,50,0)</f>
        <v>-0.50688120022959993</v>
      </c>
      <c r="L108">
        <f t="shared" si="56"/>
        <v>27</v>
      </c>
      <c r="N108" s="3">
        <f>VLOOKUP($B108,'[13]Verfügbare Eink'!$A$4:$P$135,12,0)</f>
        <v>74.566473988439313</v>
      </c>
      <c r="O108" s="3">
        <f>VLOOKUP($B108,'[13]Verfügbare Eink'!$A$4:$P$135,13,0)</f>
        <v>74.137931034482762</v>
      </c>
      <c r="P108" s="7">
        <f t="shared" si="57"/>
        <v>20</v>
      </c>
      <c r="Q108" s="7">
        <f t="shared" si="58"/>
        <v>20</v>
      </c>
      <c r="S108" s="3">
        <f>VLOOKUP($B108,'[13]BIP je Arbeitsstunde'!$A$4:$P$128,12,0)</f>
        <v>72.378096714314381</v>
      </c>
      <c r="T108" s="3">
        <f>VLOOKUP($B108,'[13]BIP je Arbeitsstunde'!$A$4:$P$128,13,0)</f>
        <v>76.930208011405369</v>
      </c>
      <c r="U108" s="7">
        <f t="shared" si="59"/>
        <v>17</v>
      </c>
      <c r="V108" s="7">
        <f t="shared" si="60"/>
        <v>17</v>
      </c>
      <c r="W108" s="7"/>
      <c r="X108" s="3">
        <f>VLOOKUP($B108,[13]ALQ!$A$4:$P$128,6,0)</f>
        <v>4.4000000000000004</v>
      </c>
      <c r="Y108" s="3">
        <f>VLOOKUP($B108,[13]ALQ!$A$4:$P$128,10,0)</f>
        <v>6.2</v>
      </c>
      <c r="Z108" s="7">
        <f t="shared" si="61"/>
        <v>11</v>
      </c>
      <c r="AA108" s="7">
        <f t="shared" si="62"/>
        <v>18</v>
      </c>
      <c r="AC108" s="3">
        <f>VLOOKUP($B108,[13]Erwerbstätigkeit!$A$4:$P$128,14,0)</f>
        <v>1.2675624628049462</v>
      </c>
      <c r="AD108">
        <f t="shared" si="63"/>
        <v>11</v>
      </c>
      <c r="AF108" s="3">
        <f>VLOOKUP($B108,[13]Erwerbstätigkeit!$A$4:$T$128,17,0)</f>
        <v>18.539137331462388</v>
      </c>
      <c r="AG108" s="3">
        <f>VLOOKUP($B108,[13]Erwerbstätigkeit!$A$4:$T$128,18,0)</f>
        <v>18.223865405340678</v>
      </c>
      <c r="AH108" s="7">
        <f t="shared" si="64"/>
        <v>6</v>
      </c>
      <c r="AI108" s="7">
        <f t="shared" si="64"/>
        <v>6</v>
      </c>
      <c r="AK108" s="3">
        <f>VLOOKUP($B108,[12]FuE!$A$4:$I$128,9,0)</f>
        <v>1.83</v>
      </c>
      <c r="AL108">
        <f t="shared" si="65"/>
        <v>10</v>
      </c>
      <c r="AN108" s="3">
        <f>VLOOKUP($B108,[12]FuE!$A$4:$P$128,16,0)</f>
        <v>1.06</v>
      </c>
      <c r="AO108">
        <f t="shared" si="66"/>
        <v>12</v>
      </c>
      <c r="AQ108" s="3">
        <f>VLOOKUP($B108,[13]Bevölkerung!$A$4:$S$128,15,0)</f>
        <v>97.472347106258482</v>
      </c>
      <c r="AR108">
        <f t="shared" si="67"/>
        <v>21</v>
      </c>
      <c r="AT108" s="3">
        <f>VLOOKUP($B108,[13]Tabelle9!$A$4:$N$128,12,0)</f>
        <v>41.440022902948755</v>
      </c>
      <c r="AU108" s="7">
        <f t="shared" si="68"/>
        <v>12</v>
      </c>
      <c r="AW108" s="3">
        <f>VLOOKUP($B108,[13]Tabelle1!$A$4:$L$128,8,0)</f>
        <v>6.6418551388491256</v>
      </c>
      <c r="AX108" s="7">
        <f t="shared" si="69"/>
        <v>5</v>
      </c>
      <c r="AZ108" s="3">
        <f>VLOOKUP($B108,[13]HRST!$A$4:$L$128,8,0)</f>
        <v>64.013741769252789</v>
      </c>
      <c r="BA108" s="7">
        <f t="shared" si="70"/>
        <v>13</v>
      </c>
    </row>
    <row r="109" spans="1:53" x14ac:dyDescent="0.35">
      <c r="A109" t="s">
        <v>610</v>
      </c>
      <c r="B109" t="s">
        <v>611</v>
      </c>
      <c r="C109" s="3">
        <f>VLOOKUP($B109,'[12]BIP je EW'!$A$4:$P$128,12,0)</f>
        <v>189.2744479495268</v>
      </c>
      <c r="D109" s="3">
        <f>VLOOKUP($B109,'[12]BIP je EW'!$A$4:$P$128,13,0)</f>
        <v>221.80451127819549</v>
      </c>
      <c r="E109" s="7">
        <f t="shared" si="53"/>
        <v>2</v>
      </c>
      <c r="F109" s="7">
        <f t="shared" si="54"/>
        <v>2</v>
      </c>
      <c r="H109" s="3">
        <f>VLOOKUP($B109,[13]Wirtschaftswachstum!$A$4:$Z$128,23,0)</f>
        <v>6.3454346812459335</v>
      </c>
      <c r="I109">
        <f t="shared" si="55"/>
        <v>1</v>
      </c>
      <c r="K109" s="3">
        <f>VLOOKUP($B109,[13]Wirtschaftswachstum!$A$4:$AY$128,50,0)</f>
        <v>4.6569602330036446</v>
      </c>
      <c r="L109">
        <f t="shared" si="56"/>
        <v>1</v>
      </c>
      <c r="N109" s="3">
        <f>VLOOKUP($B109,'[13]Verfügbare Eink'!$A$4:$P$135,12,0)</f>
        <v>96.531791907514446</v>
      </c>
      <c r="O109" s="3">
        <f>VLOOKUP($B109,'[13]Verfügbare Eink'!$A$4:$P$135,13,0)</f>
        <v>96.907216494845358</v>
      </c>
      <c r="P109" s="7">
        <f t="shared" si="57"/>
        <v>11</v>
      </c>
      <c r="Q109" s="7">
        <f t="shared" si="58"/>
        <v>11</v>
      </c>
      <c r="S109" s="3">
        <f>VLOOKUP($B109,'[13]BIP je Arbeitsstunde'!$A$4:$P$128,12,0)</f>
        <v>176.46881508274967</v>
      </c>
      <c r="T109" s="3">
        <f>VLOOKUP($B109,'[13]BIP je Arbeitsstunde'!$A$4:$P$128,13,0)</f>
        <v>220.67211749668783</v>
      </c>
      <c r="U109" s="7">
        <f t="shared" si="59"/>
        <v>1</v>
      </c>
      <c r="V109" s="7">
        <f t="shared" si="60"/>
        <v>1</v>
      </c>
      <c r="W109" s="7"/>
      <c r="X109" s="3">
        <f>VLOOKUP($B109,[13]ALQ!$A$4:$P$128,6,0)</f>
        <v>4.5999999999999996</v>
      </c>
      <c r="Y109" s="3">
        <f>VLOOKUP($B109,[13]ALQ!$A$4:$P$128,10,0)</f>
        <v>3.9</v>
      </c>
      <c r="Z109" s="7">
        <f t="shared" si="61"/>
        <v>12</v>
      </c>
      <c r="AA109" s="7">
        <f t="shared" si="62"/>
        <v>7</v>
      </c>
      <c r="AC109" s="3">
        <f>VLOOKUP($B109,[13]Erwerbstätigkeit!$A$4:$P$128,14,0)</f>
        <v>3.545043018345865</v>
      </c>
      <c r="AD109">
        <f t="shared" si="63"/>
        <v>2</v>
      </c>
      <c r="AF109" s="3">
        <f>VLOOKUP($B109,[13]Erwerbstätigkeit!$A$4:$T$128,17,0)</f>
        <v>10.979270418060128</v>
      </c>
      <c r="AG109" s="3">
        <f>VLOOKUP($B109,[13]Erwerbstätigkeit!$A$4:$T$128,18,0)</f>
        <v>11.181215865686656</v>
      </c>
      <c r="AH109" s="7">
        <f t="shared" si="64"/>
        <v>17</v>
      </c>
      <c r="AI109" s="7">
        <f t="shared" si="64"/>
        <v>17</v>
      </c>
      <c r="AK109" s="3">
        <f>VLOOKUP($B109,[12]FuE!$A$4:$I$128,9,0)</f>
        <v>1.54</v>
      </c>
      <c r="AL109">
        <f t="shared" si="65"/>
        <v>14</v>
      </c>
      <c r="AN109" s="3">
        <f>VLOOKUP($B109,[12]FuE!$A$4:$P$128,16,0)</f>
        <v>1.33</v>
      </c>
      <c r="AO109">
        <f t="shared" si="66"/>
        <v>10</v>
      </c>
      <c r="AQ109" s="3">
        <f>VLOOKUP($B109,[13]Bevölkerung!$A$4:$S$128,15,0)</f>
        <v>139.20930538213841</v>
      </c>
      <c r="AR109">
        <f t="shared" si="67"/>
        <v>3</v>
      </c>
      <c r="AT109" s="3">
        <f>VLOOKUP($B109,[13]Tabelle9!$A$4:$N$128,12,0)</f>
        <v>49.934239368697945</v>
      </c>
      <c r="AU109" s="7">
        <f t="shared" si="68"/>
        <v>3</v>
      </c>
      <c r="AW109" s="3">
        <f>VLOOKUP($B109,[13]Tabelle1!$A$4:$L$128,8,0)</f>
        <v>10.116177115300307</v>
      </c>
      <c r="AX109" s="7">
        <f t="shared" si="69"/>
        <v>1</v>
      </c>
      <c r="AZ109" s="3">
        <f>VLOOKUP($B109,[13]HRST!$A$4:$L$128,8,0)</f>
        <v>72.932193482390772</v>
      </c>
      <c r="BA109" s="7">
        <f t="shared" si="70"/>
        <v>3</v>
      </c>
    </row>
    <row r="110" spans="1:53" x14ac:dyDescent="0.35">
      <c r="A110" t="s">
        <v>612</v>
      </c>
      <c r="B110" t="s">
        <v>705</v>
      </c>
      <c r="C110" s="3">
        <f>VLOOKUP($B110,'[12]BIP je EW'!$A$4:$P$128,12,0)</f>
        <v>65.615141955835966</v>
      </c>
      <c r="D110" s="3">
        <f>VLOOKUP($B110,'[12]BIP je EW'!$A$4:$P$128,13,0)</f>
        <v>68.67167919799499</v>
      </c>
      <c r="E110" s="7">
        <f t="shared" si="53"/>
        <v>26</v>
      </c>
      <c r="F110" s="7">
        <f t="shared" si="54"/>
        <v>25</v>
      </c>
      <c r="H110" s="3">
        <f>VLOOKUP($B110,[13]Wirtschaftswachstum!$A$4:$Z$128,23,0)</f>
        <v>1.6580234029699881</v>
      </c>
      <c r="I110">
        <f t="shared" si="55"/>
        <v>14</v>
      </c>
      <c r="K110" s="3">
        <f>VLOOKUP($B110,[13]Wirtschaftswachstum!$A$4:$AY$128,50,0)</f>
        <v>2.0733306976329118</v>
      </c>
      <c r="L110">
        <f t="shared" si="56"/>
        <v>9</v>
      </c>
      <c r="N110" s="3">
        <f>VLOOKUP($B110,'[13]Verfügbare Eink'!$A$4:$P$135,12,0)</f>
        <v>71.676300578034684</v>
      </c>
      <c r="O110" s="3">
        <f>VLOOKUP($B110,'[13]Verfügbare Eink'!$A$4:$P$135,13,0)</f>
        <v>67.241379310344826</v>
      </c>
      <c r="P110" s="7">
        <f t="shared" si="57"/>
        <v>21</v>
      </c>
      <c r="Q110" s="7">
        <f t="shared" si="58"/>
        <v>22</v>
      </c>
      <c r="S110" s="3">
        <f>VLOOKUP($B110,'[13]BIP je Arbeitsstunde'!$A$4:$P$128,12,0)</f>
        <v>55.826506040502636</v>
      </c>
      <c r="T110" s="3">
        <f>VLOOKUP($B110,'[13]BIP je Arbeitsstunde'!$A$4:$P$128,13,0)</f>
        <v>55.117617313899892</v>
      </c>
      <c r="U110" s="7">
        <f t="shared" si="59"/>
        <v>25</v>
      </c>
      <c r="V110" s="7">
        <f t="shared" si="60"/>
        <v>27</v>
      </c>
      <c r="W110" s="7"/>
      <c r="X110" s="3">
        <f>VLOOKUP($B110,[13]ALQ!$A$4:$P$128,6,0)</f>
        <v>17.3</v>
      </c>
      <c r="Y110" s="3">
        <f>VLOOKUP($B110,[13]ALQ!$A$4:$P$128,10,0)</f>
        <v>11</v>
      </c>
      <c r="Z110" s="7">
        <f t="shared" si="61"/>
        <v>27</v>
      </c>
      <c r="AA110" s="7">
        <f t="shared" si="62"/>
        <v>26</v>
      </c>
      <c r="AC110" s="3">
        <f>VLOOKUP($B110,[13]Erwerbstätigkeit!$A$4:$P$128,14,0)</f>
        <v>1.5024292740891241</v>
      </c>
      <c r="AD110">
        <f t="shared" si="63"/>
        <v>7</v>
      </c>
      <c r="AF110" s="3">
        <f>VLOOKUP($B110,[13]Erwerbstätigkeit!$A$4:$T$128,17,0)</f>
        <v>7.5610905815705527</v>
      </c>
      <c r="AG110" s="3">
        <f>VLOOKUP($B110,[13]Erwerbstätigkeit!$A$4:$T$128,18,0)</f>
        <v>7.9789069836505035</v>
      </c>
      <c r="AH110" s="7">
        <f t="shared" si="64"/>
        <v>24</v>
      </c>
      <c r="AI110" s="7">
        <f t="shared" si="64"/>
        <v>24</v>
      </c>
      <c r="AK110" s="3">
        <f>VLOOKUP($B110,[12]FuE!$A$4:$I$128,9,0)</f>
        <v>1.5</v>
      </c>
      <c r="AL110">
        <f t="shared" si="65"/>
        <v>15</v>
      </c>
      <c r="AN110" s="3">
        <f>VLOOKUP($B110,[12]FuE!$A$4:$P$128,16,0)</f>
        <v>0.74</v>
      </c>
      <c r="AO110">
        <f t="shared" si="66"/>
        <v>19</v>
      </c>
      <c r="AQ110" s="3">
        <f>VLOOKUP($B110,[13]Bevölkerung!$A$4:$S$128,15,0)</f>
        <v>97.615539802698549</v>
      </c>
      <c r="AR110">
        <f t="shared" si="67"/>
        <v>20</v>
      </c>
      <c r="AT110" s="3">
        <f>VLOOKUP($B110,[13]Tabelle9!$A$4:$N$128,12,0)</f>
        <v>38.03183384514405</v>
      </c>
      <c r="AU110" s="7">
        <f t="shared" si="68"/>
        <v>15</v>
      </c>
      <c r="AW110" s="3">
        <f>VLOOKUP($B110,[13]Tabelle1!$A$4:$L$128,8,0)</f>
        <v>3.188072856841464</v>
      </c>
      <c r="AX110" s="7">
        <f t="shared" si="69"/>
        <v>27</v>
      </c>
      <c r="AZ110" s="3">
        <f>VLOOKUP($B110,[13]HRST!$A$4:$L$128,8,0)</f>
        <v>57.83773646827165</v>
      </c>
      <c r="BA110" s="7">
        <f t="shared" si="70"/>
        <v>17</v>
      </c>
    </row>
    <row r="111" spans="1:53" x14ac:dyDescent="0.35">
      <c r="A111" t="s">
        <v>617</v>
      </c>
      <c r="B111" t="s">
        <v>706</v>
      </c>
      <c r="C111" s="3">
        <f>VLOOKUP($B111,'[12]BIP je EW'!$A$4:$P$128,12,0)</f>
        <v>90.536277602523668</v>
      </c>
      <c r="D111" s="3">
        <f>VLOOKUP($B111,'[12]BIP je EW'!$A$4:$P$128,13,0)</f>
        <v>91.228070175438589</v>
      </c>
      <c r="E111" s="7">
        <f t="shared" si="53"/>
        <v>15</v>
      </c>
      <c r="F111" s="7">
        <f t="shared" si="54"/>
        <v>14</v>
      </c>
      <c r="H111" s="3">
        <f>VLOOKUP($B111,[13]Wirtschaftswachstum!$A$4:$Z$128,23,0)</f>
        <v>0.87013217991898273</v>
      </c>
      <c r="I111">
        <f t="shared" si="55"/>
        <v>21</v>
      </c>
      <c r="K111" s="3">
        <f>VLOOKUP($B111,[13]Wirtschaftswachstum!$A$4:$AY$128,50,0)</f>
        <v>0.18842400796539494</v>
      </c>
      <c r="L111">
        <f t="shared" si="56"/>
        <v>21</v>
      </c>
      <c r="N111" s="3">
        <f>VLOOKUP($B111,'[13]Verfügbare Eink'!$A$4:$P$135,12,0)</f>
        <v>95.95375722543352</v>
      </c>
      <c r="O111" s="3">
        <f>VLOOKUP($B111,'[13]Verfügbare Eink'!$A$4:$P$135,13,0)</f>
        <v>90.804597701149419</v>
      </c>
      <c r="P111" s="7">
        <f t="shared" si="57"/>
        <v>12</v>
      </c>
      <c r="Q111" s="7">
        <f t="shared" si="58"/>
        <v>13</v>
      </c>
      <c r="S111" s="3">
        <f>VLOOKUP($B111,'[13]BIP je Arbeitsstunde'!$A$4:$P$128,12,0)</f>
        <v>94.716471524193977</v>
      </c>
      <c r="T111" s="3">
        <f>VLOOKUP($B111,'[13]BIP je Arbeitsstunde'!$A$4:$P$128,13,0)</f>
        <v>94.133882859347267</v>
      </c>
      <c r="U111" s="7">
        <f t="shared" si="59"/>
        <v>12</v>
      </c>
      <c r="V111" s="7">
        <f t="shared" si="60"/>
        <v>12</v>
      </c>
      <c r="W111" s="7"/>
      <c r="X111" s="3">
        <f>VLOOKUP($B111,[13]ALQ!$A$4:$P$128,6,0)</f>
        <v>13.8</v>
      </c>
      <c r="Y111" s="3">
        <f>VLOOKUP($B111,[13]ALQ!$A$4:$P$128,10,0)</f>
        <v>11.9</v>
      </c>
      <c r="Z111" s="7">
        <f t="shared" si="61"/>
        <v>26</v>
      </c>
      <c r="AA111" s="7">
        <f t="shared" si="62"/>
        <v>27</v>
      </c>
      <c r="AC111" s="3">
        <f>VLOOKUP($B111,[13]Erwerbstätigkeit!$A$4:$P$128,14,0)</f>
        <v>1.1195915167348858</v>
      </c>
      <c r="AD111">
        <f t="shared" si="63"/>
        <v>15</v>
      </c>
      <c r="AF111" s="3">
        <f>VLOOKUP($B111,[13]Erwerbstätigkeit!$A$4:$T$128,17,0)</f>
        <v>10.53446751127419</v>
      </c>
      <c r="AG111" s="3">
        <f>VLOOKUP($B111,[13]Erwerbstätigkeit!$A$4:$T$128,18,0)</f>
        <v>10.149901798436478</v>
      </c>
      <c r="AH111" s="7">
        <f t="shared" si="64"/>
        <v>19</v>
      </c>
      <c r="AI111" s="7">
        <f t="shared" si="64"/>
        <v>19</v>
      </c>
      <c r="AK111" s="3">
        <f>VLOOKUP($B111,[12]FuE!$A$4:$I$128,9,0)</f>
        <v>1.49</v>
      </c>
      <c r="AL111">
        <f t="shared" si="65"/>
        <v>16</v>
      </c>
      <c r="AN111" s="3">
        <f>VLOOKUP($B111,[12]FuE!$A$4:$P$128,16,0)</f>
        <v>0.84</v>
      </c>
      <c r="AO111">
        <f t="shared" si="66"/>
        <v>16</v>
      </c>
      <c r="AQ111" s="3">
        <f>VLOOKUP($B111,[13]Bevölkerung!$A$4:$S$128,15,0)</f>
        <v>119.30276845490711</v>
      </c>
      <c r="AR111">
        <f t="shared" si="67"/>
        <v>6</v>
      </c>
      <c r="AT111" s="3">
        <f>VLOOKUP($B111,[13]Tabelle9!$A$4:$N$128,12,0)</f>
        <v>43.653046131089951</v>
      </c>
      <c r="AU111" s="7">
        <f t="shared" si="68"/>
        <v>8</v>
      </c>
      <c r="AW111" s="3">
        <f>VLOOKUP($B111,[13]Tabelle1!$A$4:$L$128,8,0)</f>
        <v>4.7462327817324583</v>
      </c>
      <c r="AX111" s="7">
        <f t="shared" si="69"/>
        <v>22</v>
      </c>
      <c r="AZ111" s="3">
        <f>VLOOKUP($B111,[13]HRST!$A$4:$L$128,8,0)</f>
        <v>65.947120273643336</v>
      </c>
      <c r="BA111" s="7">
        <f t="shared" si="70"/>
        <v>10</v>
      </c>
    </row>
    <row r="112" spans="1:53" x14ac:dyDescent="0.35">
      <c r="A112" t="s">
        <v>625</v>
      </c>
      <c r="B112" t="s">
        <v>707</v>
      </c>
      <c r="C112" s="3">
        <f>VLOOKUP($B112,'[12]BIP je EW'!$A$4:$P$128,12,0)</f>
        <v>104.73186119873816</v>
      </c>
      <c r="D112" s="3">
        <f>VLOOKUP($B112,'[12]BIP je EW'!$A$4:$P$128,13,0)</f>
        <v>98.245614035087712</v>
      </c>
      <c r="E112" s="7">
        <f t="shared" si="53"/>
        <v>11</v>
      </c>
      <c r="F112" s="7">
        <f t="shared" si="54"/>
        <v>12</v>
      </c>
      <c r="H112" s="3">
        <f>VLOOKUP($B112,[13]Wirtschaftswachstum!$A$4:$Z$128,23,0)</f>
        <v>0.60313566917054118</v>
      </c>
      <c r="I112">
        <f t="shared" si="55"/>
        <v>22</v>
      </c>
      <c r="K112" s="3">
        <f>VLOOKUP($B112,[13]Wirtschaftswachstum!$A$4:$AY$128,50,0)</f>
        <v>0.27328148515128703</v>
      </c>
      <c r="L112">
        <f t="shared" si="56"/>
        <v>20</v>
      </c>
      <c r="N112" s="3">
        <f>VLOOKUP($B112,'[13]Verfügbare Eink'!$A$4:$P$135,12,0)</f>
        <v>105.20231213872833</v>
      </c>
      <c r="O112" s="3">
        <f>VLOOKUP($B112,'[13]Verfügbare Eink'!$A$4:$P$135,13,0)</f>
        <v>105.17241379310344</v>
      </c>
      <c r="P112" s="7">
        <f t="shared" si="57"/>
        <v>6</v>
      </c>
      <c r="Q112" s="7">
        <f t="shared" si="58"/>
        <v>7</v>
      </c>
      <c r="S112" s="3">
        <f>VLOOKUP($B112,'[13]BIP je Arbeitsstunde'!$A$4:$P$128,12,0)</f>
        <v>125.26399953426281</v>
      </c>
      <c r="T112" s="3">
        <f>VLOOKUP($B112,'[13]BIP je Arbeitsstunde'!$A$4:$P$128,13,0)</f>
        <v>114.15344536924582</v>
      </c>
      <c r="U112" s="7">
        <f t="shared" si="59"/>
        <v>5</v>
      </c>
      <c r="V112" s="7">
        <f t="shared" si="60"/>
        <v>8</v>
      </c>
      <c r="W112" s="7"/>
      <c r="X112" s="3">
        <f>VLOOKUP($B112,[13]ALQ!$A$4:$P$128,6,0)</f>
        <v>8.1999999999999993</v>
      </c>
      <c r="Y112" s="3">
        <f>VLOOKUP($B112,[13]ALQ!$A$4:$P$128,10,0)</f>
        <v>7</v>
      </c>
      <c r="Z112" s="7">
        <f t="shared" si="61"/>
        <v>24</v>
      </c>
      <c r="AA112" s="7">
        <f t="shared" si="62"/>
        <v>24</v>
      </c>
      <c r="AC112" s="3">
        <f>VLOOKUP($B112,[13]Erwerbstätigkeit!$A$4:$P$128,14,0)</f>
        <v>1.5023337506973462</v>
      </c>
      <c r="AD112">
        <f t="shared" si="63"/>
        <v>8</v>
      </c>
      <c r="AF112" s="3">
        <f>VLOOKUP($B112,[13]Erwerbstätigkeit!$A$4:$T$128,17,0)</f>
        <v>9.4386295443444297</v>
      </c>
      <c r="AG112" s="3">
        <f>VLOOKUP($B112,[13]Erwerbstätigkeit!$A$4:$T$128,18,0)</f>
        <v>9.1396509970800164</v>
      </c>
      <c r="AH112" s="7">
        <f t="shared" si="64"/>
        <v>22</v>
      </c>
      <c r="AI112" s="7">
        <f t="shared" si="64"/>
        <v>22</v>
      </c>
      <c r="AK112" s="3">
        <f>VLOOKUP($B112,[12]FuE!$A$4:$I$128,9,0)</f>
        <v>2.1800000000000002</v>
      </c>
      <c r="AL112">
        <f t="shared" si="65"/>
        <v>8</v>
      </c>
      <c r="AN112" s="3">
        <f>VLOOKUP($B112,[12]FuE!$A$4:$P$128,16,0)</f>
        <v>1.44</v>
      </c>
      <c r="AO112">
        <f t="shared" si="66"/>
        <v>9</v>
      </c>
      <c r="AQ112" s="3">
        <f>VLOOKUP($B112,[13]Bevölkerung!$A$4:$S$128,15,0)</f>
        <v>112.41517932103949</v>
      </c>
      <c r="AR112">
        <f t="shared" si="67"/>
        <v>9</v>
      </c>
      <c r="AT112" s="3">
        <f>VLOOKUP($B112,[13]Tabelle9!$A$4:$N$128,12,0)</f>
        <v>44.683132325932895</v>
      </c>
      <c r="AU112" s="7">
        <f t="shared" si="68"/>
        <v>7</v>
      </c>
      <c r="AW112" s="3">
        <f>VLOOKUP($B112,[13]Tabelle1!$A$4:$L$128,8,0)</f>
        <v>4.6688825325894845</v>
      </c>
      <c r="AX112" s="7">
        <f t="shared" si="69"/>
        <v>23</v>
      </c>
      <c r="AZ112" s="3">
        <f>VLOOKUP($B112,[13]HRST!$A$4:$L$128,8,0)</f>
        <v>70.903097946577105</v>
      </c>
      <c r="BA112" s="7">
        <f t="shared" si="70"/>
        <v>5</v>
      </c>
    </row>
    <row r="113" spans="1:53" x14ac:dyDescent="0.35">
      <c r="A113" t="s">
        <v>640</v>
      </c>
      <c r="B113" t="s">
        <v>708</v>
      </c>
      <c r="C113" s="3">
        <f>VLOOKUP($B113,'[12]BIP je EW'!$A$4:$P$128,12,0)</f>
        <v>67.823343848580436</v>
      </c>
      <c r="D113" s="3">
        <f>VLOOKUP($B113,'[12]BIP je EW'!$A$4:$P$128,13,0)</f>
        <v>77.944862155388478</v>
      </c>
      <c r="E113" s="7">
        <f t="shared" si="53"/>
        <v>24</v>
      </c>
      <c r="F113" s="7">
        <f t="shared" si="54"/>
        <v>21</v>
      </c>
      <c r="H113" s="3">
        <f>VLOOKUP($B113,[13]Wirtschaftswachstum!$A$4:$Z$128,23,0)</f>
        <v>3.4344976316124587</v>
      </c>
      <c r="I113">
        <f t="shared" si="55"/>
        <v>4</v>
      </c>
      <c r="K113" s="3">
        <f>VLOOKUP($B113,[13]Wirtschaftswachstum!$A$4:$AY$128,50,0)</f>
        <v>3.7267173564874412</v>
      </c>
      <c r="L113">
        <f t="shared" si="56"/>
        <v>2</v>
      </c>
      <c r="N113" s="3">
        <f>VLOOKUP($B113,'[13]Verfügbare Eink'!$A$4:$P$135,12,0)</f>
        <v>62.427745664739888</v>
      </c>
      <c r="O113" s="3">
        <f>VLOOKUP($B113,'[13]Verfügbare Eink'!$A$4:$P$135,13,0)</f>
        <v>63.218390804597703</v>
      </c>
      <c r="P113" s="7">
        <f t="shared" si="57"/>
        <v>26</v>
      </c>
      <c r="Q113" s="7">
        <f t="shared" si="58"/>
        <v>26</v>
      </c>
      <c r="S113" s="3">
        <f>VLOOKUP($B113,'[13]BIP je Arbeitsstunde'!$A$4:$P$128,12,0)</f>
        <v>63.038074753300791</v>
      </c>
      <c r="T113" s="3">
        <f>VLOOKUP($B113,'[13]BIP je Arbeitsstunde'!$A$4:$P$128,13,0)</f>
        <v>66.313533135738155</v>
      </c>
      <c r="U113" s="7">
        <f t="shared" si="59"/>
        <v>24</v>
      </c>
      <c r="V113" s="7">
        <f t="shared" si="60"/>
        <v>22</v>
      </c>
      <c r="W113" s="7"/>
      <c r="X113" s="3">
        <f>VLOOKUP($B113,[13]ALQ!$A$4:$P$128,6,0)</f>
        <v>6.3</v>
      </c>
      <c r="Y113" s="3">
        <f>VLOOKUP($B113,[13]ALQ!$A$4:$P$128,10,0)</f>
        <v>5.8</v>
      </c>
      <c r="Z113" s="7">
        <f t="shared" si="61"/>
        <v>19</v>
      </c>
      <c r="AA113" s="7">
        <f t="shared" si="62"/>
        <v>17</v>
      </c>
      <c r="AC113" s="3">
        <f>VLOOKUP($B113,[13]Erwerbstätigkeit!$A$4:$P$128,14,0)</f>
        <v>1.1450524086022966</v>
      </c>
      <c r="AD113">
        <f t="shared" si="63"/>
        <v>14</v>
      </c>
      <c r="AF113" s="3">
        <f>VLOOKUP($B113,[13]Erwerbstätigkeit!$A$4:$T$128,17,0)</f>
        <v>17.744373840046215</v>
      </c>
      <c r="AG113" s="3">
        <f>VLOOKUP($B113,[13]Erwerbstätigkeit!$A$4:$T$128,18,0)</f>
        <v>17.273360306388295</v>
      </c>
      <c r="AH113" s="7">
        <f t="shared" si="64"/>
        <v>8</v>
      </c>
      <c r="AI113" s="7">
        <f t="shared" si="64"/>
        <v>8</v>
      </c>
      <c r="AK113" s="3">
        <f>VLOOKUP($B113,[12]FuE!$A$4:$I$128,9,0)</f>
        <v>1.37</v>
      </c>
      <c r="AL113">
        <f t="shared" si="65"/>
        <v>18</v>
      </c>
      <c r="AN113" s="3">
        <f>VLOOKUP($B113,[12]FuE!$A$4:$P$128,16,0)</f>
        <v>0.75</v>
      </c>
      <c r="AO113">
        <f t="shared" si="66"/>
        <v>18</v>
      </c>
      <c r="AQ113" s="3">
        <f>VLOOKUP($B113,[13]Bevölkerung!$A$4:$S$128,15,0)</f>
        <v>88.228632813374219</v>
      </c>
      <c r="AR113">
        <f t="shared" si="67"/>
        <v>23</v>
      </c>
      <c r="AT113" s="3">
        <f>VLOOKUP($B113,[13]Tabelle9!$A$4:$N$128,12,0)</f>
        <v>28.523849173307958</v>
      </c>
      <c r="AU113" s="7">
        <f t="shared" si="68"/>
        <v>24</v>
      </c>
      <c r="AW113" s="3">
        <f>VLOOKUP($B113,[13]Tabelle1!$A$4:$L$128,8,0)</f>
        <v>5.2515760675627448</v>
      </c>
      <c r="AX113" s="7">
        <f t="shared" si="69"/>
        <v>18</v>
      </c>
      <c r="AZ113" s="3">
        <f>VLOOKUP($B113,[13]HRST!$A$4:$L$128,8,0)</f>
        <v>53.544665159985719</v>
      </c>
      <c r="BA113" s="7">
        <f t="shared" si="70"/>
        <v>20</v>
      </c>
    </row>
    <row r="114" spans="1:53" x14ac:dyDescent="0.35">
      <c r="A114" t="s">
        <v>642</v>
      </c>
      <c r="B114" t="s">
        <v>709</v>
      </c>
      <c r="C114" s="3">
        <f>VLOOKUP($B114,'[12]BIP je EW'!$A$4:$P$128,12,0)</f>
        <v>95.583596214511047</v>
      </c>
      <c r="D114" s="3">
        <f>VLOOKUP($B114,'[12]BIP je EW'!$A$4:$P$128,13,0)</f>
        <v>97.744360902255636</v>
      </c>
      <c r="E114" s="7">
        <f t="shared" si="53"/>
        <v>12</v>
      </c>
      <c r="F114" s="7">
        <f t="shared" si="54"/>
        <v>13</v>
      </c>
      <c r="H114" s="3">
        <f>VLOOKUP($B114,[13]Wirtschaftswachstum!$A$4:$Z$128,23,0)</f>
        <v>0.9676643238350664</v>
      </c>
      <c r="I114">
        <f t="shared" si="55"/>
        <v>20</v>
      </c>
      <c r="K114" s="3">
        <f>VLOOKUP($B114,[13]Wirtschaftswachstum!$A$4:$AY$128,50,0)</f>
        <v>1.2849409461828145</v>
      </c>
      <c r="L114">
        <f t="shared" si="56"/>
        <v>14</v>
      </c>
      <c r="N114" s="3">
        <f>VLOOKUP($B114,'[13]Verfügbare Eink'!$A$4:$P$135,12,0)</f>
        <v>103.46820809248555</v>
      </c>
      <c r="O114" s="3">
        <f>VLOOKUP($B114,'[13]Verfügbare Eink'!$A$4:$P$135,13,0)</f>
        <v>100.57471264367817</v>
      </c>
      <c r="P114" s="7">
        <f t="shared" si="57"/>
        <v>8</v>
      </c>
      <c r="Q114" s="7">
        <f t="shared" si="58"/>
        <v>9</v>
      </c>
      <c r="S114" s="3">
        <f>VLOOKUP($B114,'[13]BIP je Arbeitsstunde'!$A$4:$P$128,12,0)</f>
        <v>99.764844504804799</v>
      </c>
      <c r="T114" s="3">
        <f>VLOOKUP($B114,'[13]BIP je Arbeitsstunde'!$A$4:$P$128,13,0)</f>
        <v>102.91797782621902</v>
      </c>
      <c r="U114" s="7">
        <f t="shared" si="59"/>
        <v>11</v>
      </c>
      <c r="V114" s="7">
        <f t="shared" si="60"/>
        <v>11</v>
      </c>
      <c r="W114" s="7"/>
      <c r="X114" s="3">
        <f>VLOOKUP($B114,[13]ALQ!$A$4:$P$128,6,0)</f>
        <v>9.8000000000000007</v>
      </c>
      <c r="Y114" s="3">
        <f>VLOOKUP($B114,[13]ALQ!$A$4:$P$128,10,0)</f>
        <v>7.6</v>
      </c>
      <c r="Z114" s="7">
        <f t="shared" si="61"/>
        <v>25</v>
      </c>
      <c r="AA114" s="7">
        <f t="shared" si="62"/>
        <v>25</v>
      </c>
      <c r="AC114" s="3">
        <f>VLOOKUP($B114,[13]Erwerbstätigkeit!$A$4:$P$128,14,0)</f>
        <v>0.51176349271166544</v>
      </c>
      <c r="AD114">
        <f t="shared" si="63"/>
        <v>21</v>
      </c>
      <c r="AF114" s="3">
        <f>VLOOKUP($B114,[13]Erwerbstätigkeit!$A$4:$T$128,17,0)</f>
        <v>15.513705746964188</v>
      </c>
      <c r="AG114" s="3">
        <f>VLOOKUP($B114,[13]Erwerbstätigkeit!$A$4:$T$128,18,0)</f>
        <v>15.146961568111825</v>
      </c>
      <c r="AH114" s="7">
        <f t="shared" si="64"/>
        <v>13</v>
      </c>
      <c r="AI114" s="7">
        <f t="shared" si="64"/>
        <v>12</v>
      </c>
      <c r="AK114" s="3">
        <f>VLOOKUP($B114,[12]FuE!$A$4:$I$128,9,0)</f>
        <v>1.37</v>
      </c>
      <c r="AL114">
        <f t="shared" si="65"/>
        <v>18</v>
      </c>
      <c r="AN114" s="3">
        <f>VLOOKUP($B114,[12]FuE!$A$4:$P$128,16,0)</f>
        <v>0.8</v>
      </c>
      <c r="AO114">
        <f t="shared" si="66"/>
        <v>17</v>
      </c>
      <c r="AQ114" s="3">
        <f>VLOOKUP($B114,[13]Bevölkerung!$A$4:$S$128,15,0)</f>
        <v>103.58627447881268</v>
      </c>
      <c r="AR114">
        <f t="shared" si="67"/>
        <v>16</v>
      </c>
      <c r="AT114" s="3">
        <f>VLOOKUP($B114,[13]Tabelle9!$A$4:$N$128,12,0)</f>
        <v>23.442141471528469</v>
      </c>
      <c r="AU114" s="7">
        <f t="shared" si="68"/>
        <v>27</v>
      </c>
      <c r="AW114" s="3">
        <f>VLOOKUP($B114,[13]Tabelle1!$A$4:$L$128,8,0)</f>
        <v>4.2802616087850947</v>
      </c>
      <c r="AX114" s="7">
        <f t="shared" si="69"/>
        <v>25</v>
      </c>
      <c r="AZ114" s="3">
        <f>VLOOKUP($B114,[13]HRST!$A$4:$L$128,8,0)</f>
        <v>48.20028741772353</v>
      </c>
      <c r="BA114" s="7">
        <f t="shared" si="70"/>
        <v>26</v>
      </c>
    </row>
    <row r="115" spans="1:53" x14ac:dyDescent="0.35">
      <c r="A115" t="s">
        <v>648</v>
      </c>
      <c r="B115" t="s">
        <v>710</v>
      </c>
      <c r="C115" s="3">
        <f>VLOOKUP($B115,'[12]BIP je EW'!$A$4:$P$128,12,0)</f>
        <v>91.16719242902208</v>
      </c>
      <c r="D115" s="3">
        <f>VLOOKUP($B115,'[12]BIP je EW'!$A$4:$P$128,13,0)</f>
        <v>98.997493734335833</v>
      </c>
      <c r="E115" s="7">
        <f t="shared" si="53"/>
        <v>14</v>
      </c>
      <c r="F115" s="7">
        <f t="shared" si="54"/>
        <v>11</v>
      </c>
      <c r="H115" s="3">
        <f>VLOOKUP($B115,[13]Wirtschaftswachstum!$A$4:$Z$128,23,0)</f>
        <v>4.3942141954243112</v>
      </c>
      <c r="I115">
        <f t="shared" si="55"/>
        <v>3</v>
      </c>
      <c r="K115" s="3">
        <f>VLOOKUP($B115,[13]Wirtschaftswachstum!$A$4:$AY$128,50,0)</f>
        <v>3.0990359525735727</v>
      </c>
      <c r="L115">
        <f t="shared" si="56"/>
        <v>4</v>
      </c>
      <c r="N115" s="3">
        <f>VLOOKUP($B115,'[13]Verfügbare Eink'!$A$4:$P$135,12,0)</f>
        <v>106.93641618497109</v>
      </c>
      <c r="O115" s="3">
        <f>VLOOKUP($B115,'[13]Verfügbare Eink'!$A$4:$P$135,13,0)</f>
        <v>106.32183908045978</v>
      </c>
      <c r="P115" s="7">
        <f t="shared" si="57"/>
        <v>5</v>
      </c>
      <c r="Q115" s="7">
        <f t="shared" si="58"/>
        <v>6</v>
      </c>
      <c r="S115" s="3">
        <f>VLOOKUP($B115,'[13]BIP je Arbeitsstunde'!$A$4:$P$128,12,0)</f>
        <v>76.115251049914065</v>
      </c>
      <c r="T115" s="3">
        <f>VLOOKUP($B115,'[13]BIP je Arbeitsstunde'!$A$4:$P$128,13,0)</f>
        <v>77.366605076994858</v>
      </c>
      <c r="U115" s="7">
        <f t="shared" si="59"/>
        <v>16</v>
      </c>
      <c r="V115" s="7">
        <f t="shared" si="60"/>
        <v>16</v>
      </c>
      <c r="W115" s="7"/>
      <c r="X115" s="3">
        <f>VLOOKUP($B115,[13]ALQ!$A$4:$P$128,6,0)</f>
        <v>7.1</v>
      </c>
      <c r="Y115" s="3">
        <f>VLOOKUP($B115,[13]ALQ!$A$4:$P$128,10,0)</f>
        <v>5.8</v>
      </c>
      <c r="Z115" s="7">
        <f t="shared" si="61"/>
        <v>23</v>
      </c>
      <c r="AA115" s="7">
        <f t="shared" si="62"/>
        <v>17</v>
      </c>
      <c r="AC115" s="3">
        <f>VLOOKUP($B115,[13]Erwerbstätigkeit!$A$4:$P$128,14,0)</f>
        <v>2.0010393408265372</v>
      </c>
      <c r="AD115">
        <f t="shared" si="63"/>
        <v>4</v>
      </c>
      <c r="AF115" s="3">
        <f>VLOOKUP($B115,[13]Erwerbstätigkeit!$A$4:$T$128,17,0)</f>
        <v>7.4491849689248673</v>
      </c>
      <c r="AG115" s="3">
        <f>VLOOKUP($B115,[13]Erwerbstätigkeit!$A$4:$T$128,18,0)</f>
        <v>7.3055480715425585</v>
      </c>
      <c r="AH115" s="7">
        <f t="shared" si="64"/>
        <v>26</v>
      </c>
      <c r="AI115" s="7">
        <f t="shared" si="64"/>
        <v>26</v>
      </c>
      <c r="AK115" s="3">
        <f>VLOOKUP($B115,[12]FuE!$A$4:$I$128,9,0)</f>
        <v>0.66</v>
      </c>
      <c r="AL115">
        <f t="shared" si="65"/>
        <v>25</v>
      </c>
      <c r="AN115" s="3">
        <f>VLOOKUP($B115,[12]FuE!$A$4:$P$128,16,0)</f>
        <v>0.28000000000000003</v>
      </c>
      <c r="AO115">
        <f t="shared" si="66"/>
        <v>27</v>
      </c>
      <c r="AQ115" s="3">
        <f>VLOOKUP($B115,[13]Bevölkerung!$A$4:$S$128,15,0)</f>
        <v>133.58933717579251</v>
      </c>
      <c r="AR115">
        <f t="shared" si="67"/>
        <v>4</v>
      </c>
      <c r="AT115" s="3">
        <f>VLOOKUP($B115,[13]Tabelle9!$A$4:$N$128,12,0)</f>
        <v>47.773195876288661</v>
      </c>
      <c r="AU115" s="7">
        <f t="shared" si="68"/>
        <v>5</v>
      </c>
      <c r="AW115" s="3">
        <f>VLOOKUP($B115,[13]Tabelle1!$A$4:$L$128,8,0)</f>
        <v>5.463917525773196</v>
      </c>
      <c r="AX115" s="7">
        <f t="shared" si="69"/>
        <v>16</v>
      </c>
      <c r="AZ115" s="3">
        <f>VLOOKUP($B115,[13]HRST!$A$4:$L$128,8,0)</f>
        <v>69.257731958762875</v>
      </c>
      <c r="BA115" s="7">
        <f t="shared" si="70"/>
        <v>6</v>
      </c>
    </row>
    <row r="116" spans="1:53" x14ac:dyDescent="0.35">
      <c r="A116" t="s">
        <v>650</v>
      </c>
      <c r="B116" t="s">
        <v>711</v>
      </c>
      <c r="C116" s="3">
        <f>VLOOKUP($B116,'[12]BIP je EW'!$A$4:$P$128,12,0)</f>
        <v>65.930599369085172</v>
      </c>
      <c r="D116" s="3">
        <f>VLOOKUP($B116,'[12]BIP je EW'!$A$4:$P$128,13,0)</f>
        <v>68.421052631578945</v>
      </c>
      <c r="E116" s="7">
        <f t="shared" si="53"/>
        <v>25</v>
      </c>
      <c r="F116" s="7">
        <f t="shared" si="54"/>
        <v>26</v>
      </c>
      <c r="H116" s="3">
        <f>VLOOKUP($B116,[13]Wirtschaftswachstum!$A$4:$Z$128,23,0)</f>
        <v>1.6635902243075265</v>
      </c>
      <c r="I116">
        <f t="shared" si="55"/>
        <v>13</v>
      </c>
      <c r="K116" s="3">
        <f>VLOOKUP($B116,[13]Wirtschaftswachstum!$A$4:$AY$128,50,0)</f>
        <v>2.0884486611728192</v>
      </c>
      <c r="L116">
        <f t="shared" si="56"/>
        <v>8</v>
      </c>
      <c r="N116" s="3">
        <f>VLOOKUP($B116,'[13]Verfügbare Eink'!$A$4:$P$135,12,0)</f>
        <v>64.739884393063591</v>
      </c>
      <c r="O116" s="3">
        <f>VLOOKUP($B116,'[13]Verfügbare Eink'!$A$4:$P$135,13,0)</f>
        <v>64.942528735632195</v>
      </c>
      <c r="P116" s="7">
        <f t="shared" si="57"/>
        <v>25</v>
      </c>
      <c r="Q116" s="7">
        <f t="shared" si="58"/>
        <v>25</v>
      </c>
      <c r="S116" s="3">
        <f>VLOOKUP($B116,'[13]BIP je Arbeitsstunde'!$A$4:$P$128,12,0)</f>
        <v>55.17066572632767</v>
      </c>
      <c r="T116" s="3">
        <f>VLOOKUP($B116,'[13]BIP je Arbeitsstunde'!$A$4:$P$128,13,0)</f>
        <v>59.618504080175114</v>
      </c>
      <c r="U116" s="7">
        <f t="shared" si="59"/>
        <v>26</v>
      </c>
      <c r="V116" s="7">
        <f t="shared" si="60"/>
        <v>25</v>
      </c>
      <c r="W116" s="7"/>
      <c r="X116" s="3">
        <f>VLOOKUP($B116,[13]ALQ!$A$4:$P$128,6,0)</f>
        <v>6.4</v>
      </c>
      <c r="Y116" s="3">
        <f>VLOOKUP($B116,[13]ALQ!$A$4:$P$128,10,0)</f>
        <v>6.7</v>
      </c>
      <c r="Z116" s="7">
        <f t="shared" si="61"/>
        <v>22</v>
      </c>
      <c r="AA116" s="7">
        <f t="shared" si="62"/>
        <v>22</v>
      </c>
      <c r="AC116" s="3">
        <f>VLOOKUP($B116,[13]Erwerbstätigkeit!$A$4:$P$128,14,0)</f>
        <v>-0.40283314409531101</v>
      </c>
      <c r="AD116">
        <f t="shared" si="63"/>
        <v>26</v>
      </c>
      <c r="AF116" s="3">
        <f>VLOOKUP($B116,[13]Erwerbstätigkeit!$A$4:$T$128,17,0)</f>
        <v>12.510437111658119</v>
      </c>
      <c r="AG116" s="3">
        <f>VLOOKUP($B116,[13]Erwerbstätigkeit!$A$4:$T$128,18,0)</f>
        <v>12.808061187325482</v>
      </c>
      <c r="AH116" s="7">
        <f t="shared" si="64"/>
        <v>16</v>
      </c>
      <c r="AI116" s="7">
        <f t="shared" si="64"/>
        <v>15</v>
      </c>
      <c r="AK116" s="3">
        <f>VLOOKUP($B116,[12]FuE!$A$4:$I$128,9,0)</f>
        <v>0.82</v>
      </c>
      <c r="AL116">
        <f t="shared" si="65"/>
        <v>23</v>
      </c>
      <c r="AN116" s="3">
        <f>VLOOKUP($B116,[12]FuE!$A$4:$P$128,16,0)</f>
        <v>0.3</v>
      </c>
      <c r="AO116">
        <f t="shared" si="66"/>
        <v>26</v>
      </c>
      <c r="AQ116" s="3">
        <f>VLOOKUP($B116,[13]Bevölkerung!$A$4:$S$128,15,0)</f>
        <v>79.470014064816411</v>
      </c>
      <c r="AR116">
        <f t="shared" si="67"/>
        <v>26</v>
      </c>
      <c r="AT116" s="3">
        <f>VLOOKUP($B116,[13]Tabelle9!$A$4:$N$128,12,0)</f>
        <v>41.964896284476865</v>
      </c>
      <c r="AU116" s="7">
        <f t="shared" si="68"/>
        <v>11</v>
      </c>
      <c r="AW116" s="3">
        <f>VLOOKUP($B116,[13]Tabelle1!$A$4:$L$128,8,0)</f>
        <v>5.5504900843400966</v>
      </c>
      <c r="AX116" s="7">
        <f t="shared" si="69"/>
        <v>12</v>
      </c>
      <c r="AZ116" s="3">
        <f>VLOOKUP($B116,[13]HRST!$A$4:$L$128,8,0)</f>
        <v>60.73626624116708</v>
      </c>
      <c r="BA116" s="7">
        <f t="shared" si="70"/>
        <v>15</v>
      </c>
    </row>
    <row r="117" spans="1:53" x14ac:dyDescent="0.35">
      <c r="A117" t="s">
        <v>652</v>
      </c>
      <c r="B117" t="s">
        <v>712</v>
      </c>
      <c r="C117" s="3">
        <f>VLOOKUP($B117,'[12]BIP je EW'!$A$4:$P$128,12,0)</f>
        <v>83.280757097791806</v>
      </c>
      <c r="D117" s="3">
        <f>VLOOKUP($B117,'[12]BIP je EW'!$A$4:$P$128,13,0)</f>
        <v>87.468671679197996</v>
      </c>
      <c r="E117" s="7">
        <f t="shared" si="53"/>
        <v>17</v>
      </c>
      <c r="F117" s="7">
        <f t="shared" si="54"/>
        <v>17</v>
      </c>
      <c r="H117" s="3">
        <f>VLOOKUP($B117,[13]Wirtschaftswachstum!$A$4:$Z$128,23,0)</f>
        <v>2.292814163438166</v>
      </c>
      <c r="I117">
        <f t="shared" si="55"/>
        <v>8</v>
      </c>
      <c r="K117" s="3">
        <f>VLOOKUP($B117,[13]Wirtschaftswachstum!$A$4:$AY$128,50,0)</f>
        <v>1.7497160847523645</v>
      </c>
      <c r="L117">
        <f t="shared" si="56"/>
        <v>12</v>
      </c>
      <c r="N117" s="3">
        <f>VLOOKUP($B117,'[13]Verfügbare Eink'!$A$4:$P$135,12,0)</f>
        <v>83.815028901734095</v>
      </c>
      <c r="O117" s="3">
        <f>VLOOKUP($B117,'[13]Verfügbare Eink'!$A$4:$P$135,13,0)</f>
        <v>88.505747126436788</v>
      </c>
      <c r="P117" s="7">
        <f t="shared" si="57"/>
        <v>15</v>
      </c>
      <c r="Q117" s="7">
        <f t="shared" si="58"/>
        <v>15</v>
      </c>
      <c r="S117" s="3">
        <f>VLOOKUP($B117,'[13]BIP je Arbeitsstunde'!$A$4:$P$128,12,0)</f>
        <v>68.187984732327081</v>
      </c>
      <c r="T117" s="3">
        <f>VLOOKUP($B117,'[13]BIP je Arbeitsstunde'!$A$4:$P$128,13,0)</f>
        <v>71.632885050408476</v>
      </c>
      <c r="U117" s="7">
        <f t="shared" si="59"/>
        <v>19</v>
      </c>
      <c r="V117" s="7">
        <f t="shared" si="60"/>
        <v>19</v>
      </c>
      <c r="W117" s="7"/>
      <c r="X117" s="3">
        <f>VLOOKUP($B117,[13]ALQ!$A$4:$P$128,6,0)</f>
        <v>6.4</v>
      </c>
      <c r="Y117" s="3">
        <f>VLOOKUP($B117,[13]ALQ!$A$4:$P$128,10,0)</f>
        <v>7</v>
      </c>
      <c r="Z117" s="7">
        <f t="shared" si="61"/>
        <v>22</v>
      </c>
      <c r="AA117" s="7">
        <f t="shared" si="62"/>
        <v>24</v>
      </c>
      <c r="AC117" s="3">
        <f>VLOOKUP($B117,[13]Erwerbstätigkeit!$A$4:$P$128,14,0)</f>
        <v>1.5008301172409517</v>
      </c>
      <c r="AD117">
        <f t="shared" si="63"/>
        <v>9</v>
      </c>
      <c r="AF117" s="3">
        <f>VLOOKUP($B117,[13]Erwerbstätigkeit!$A$4:$T$128,17,0)</f>
        <v>15.872787554929049</v>
      </c>
      <c r="AG117" s="3">
        <f>VLOOKUP($B117,[13]Erwerbstätigkeit!$A$4:$T$128,18,0)</f>
        <v>15.693686511154791</v>
      </c>
      <c r="AH117" s="7">
        <f t="shared" si="64"/>
        <v>11</v>
      </c>
      <c r="AI117" s="7">
        <f t="shared" si="64"/>
        <v>11</v>
      </c>
      <c r="AK117" s="3">
        <f>VLOOKUP($B117,[12]FuE!$A$4:$I$128,9,0)</f>
        <v>1.04</v>
      </c>
      <c r="AL117">
        <f t="shared" si="65"/>
        <v>21</v>
      </c>
      <c r="AN117" s="3">
        <f>VLOOKUP($B117,[12]FuE!$A$4:$P$128,16,0)</f>
        <v>0.43</v>
      </c>
      <c r="AO117">
        <f t="shared" si="66"/>
        <v>23</v>
      </c>
      <c r="AQ117" s="3">
        <f>VLOOKUP($B117,[13]Bevölkerung!$A$4:$S$128,15,0)</f>
        <v>82.056213102293455</v>
      </c>
      <c r="AR117">
        <f t="shared" si="67"/>
        <v>25</v>
      </c>
      <c r="AT117" s="3">
        <f>VLOOKUP($B117,[13]Tabelle9!$A$4:$N$128,12,0)</f>
        <v>48.643450786455112</v>
      </c>
      <c r="AU117" s="7">
        <f t="shared" si="68"/>
        <v>4</v>
      </c>
      <c r="AW117" s="3">
        <f>VLOOKUP($B117,[13]Tabelle1!$A$4:$L$128,8,0)</f>
        <v>5.5154887011470564</v>
      </c>
      <c r="AX117" s="7">
        <f t="shared" si="69"/>
        <v>13</v>
      </c>
      <c r="AZ117" s="3">
        <f>VLOOKUP($B117,[13]HRST!$A$4:$L$128,8,0)</f>
        <v>67.648876983309293</v>
      </c>
      <c r="BA117" s="7">
        <f t="shared" si="70"/>
        <v>8</v>
      </c>
    </row>
    <row r="118" spans="1:53" x14ac:dyDescent="0.35">
      <c r="A118" t="s">
        <v>654</v>
      </c>
      <c r="B118" t="s">
        <v>655</v>
      </c>
      <c r="C118" s="3">
        <f>VLOOKUP($B118,'[12]BIP je EW'!$A$4:$P$128,12,0)</f>
        <v>248.26498422712936</v>
      </c>
      <c r="D118" s="3">
        <f>VLOOKUP($B118,'[12]BIP je EW'!$A$4:$P$128,13,0)</f>
        <v>244.86215538847117</v>
      </c>
      <c r="E118" s="7">
        <f t="shared" si="53"/>
        <v>1</v>
      </c>
      <c r="F118" s="7">
        <f t="shared" si="54"/>
        <v>1</v>
      </c>
      <c r="H118" s="3">
        <f>VLOOKUP($B118,[13]Wirtschaftswachstum!$A$4:$Z$128,23,0)</f>
        <v>1.5863980301751326</v>
      </c>
      <c r="I118">
        <f t="shared" si="55"/>
        <v>15</v>
      </c>
      <c r="K118" s="3">
        <f>VLOOKUP($B118,[13]Wirtschaftswachstum!$A$4:$AY$128,50,0)</f>
        <v>-0.21942883443770711</v>
      </c>
      <c r="L118">
        <f t="shared" si="56"/>
        <v>23</v>
      </c>
      <c r="N118" s="3">
        <f>VLOOKUP($B118,'[13]Verfügbare Eink'!$A$4:$P$135,12,0)</f>
        <v>152.60115606936415</v>
      </c>
      <c r="O118" s="3">
        <f>VLOOKUP($B118,'[13]Verfügbare Eink'!$A$4:$P$135,13,0)</f>
        <v>143.81443298969072</v>
      </c>
      <c r="P118" s="7">
        <f t="shared" si="57"/>
        <v>1</v>
      </c>
      <c r="Q118" s="7">
        <f t="shared" si="58"/>
        <v>1</v>
      </c>
      <c r="S118" s="3">
        <f>VLOOKUP($B118,'[13]BIP je Arbeitsstunde'!$A$4:$P$128,12,0)</f>
        <v>170.55331583797232</v>
      </c>
      <c r="T118" s="3">
        <f>VLOOKUP($B118,'[13]BIP je Arbeitsstunde'!$A$4:$P$128,13,0)</f>
        <v>173.3898988930776</v>
      </c>
      <c r="U118" s="7">
        <f t="shared" si="59"/>
        <v>2</v>
      </c>
      <c r="V118" s="7">
        <f t="shared" si="60"/>
        <v>2</v>
      </c>
      <c r="W118" s="7"/>
      <c r="X118" s="3">
        <f>VLOOKUP($B118,[13]ALQ!$A$4:$P$128,6,0)</f>
        <v>5.3</v>
      </c>
      <c r="Y118" s="3">
        <f>VLOOKUP($B118,[13]ALQ!$A$4:$P$128,10,0)</f>
        <v>4.5999999999999996</v>
      </c>
      <c r="Z118" s="7">
        <f t="shared" si="61"/>
        <v>15</v>
      </c>
      <c r="AA118" s="7">
        <f t="shared" si="62"/>
        <v>10</v>
      </c>
      <c r="AC118" s="3">
        <f>VLOOKUP($B118,[13]Erwerbstätigkeit!$A$4:$P$128,14,0)</f>
        <v>2.5575904956732529</v>
      </c>
      <c r="AD118">
        <f t="shared" si="63"/>
        <v>3</v>
      </c>
      <c r="AF118" s="3">
        <f>VLOOKUP($B118,[13]Erwerbstätigkeit!$A$4:$T$128,17,0)</f>
        <v>7.2842250663673838</v>
      </c>
      <c r="AG118" s="3">
        <f>VLOOKUP($B118,[13]Erwerbstätigkeit!$A$4:$T$128,18,0)</f>
        <v>6.6388800255264835</v>
      </c>
      <c r="AH118" s="7">
        <f t="shared" si="64"/>
        <v>27</v>
      </c>
      <c r="AI118" s="7">
        <f t="shared" si="64"/>
        <v>27</v>
      </c>
      <c r="AK118" s="3">
        <f>VLOOKUP($B118,[12]FuE!$A$4:$I$128,9,0)</f>
        <v>1.06</v>
      </c>
      <c r="AL118">
        <f t="shared" si="65"/>
        <v>20</v>
      </c>
      <c r="AN118" s="3">
        <f>VLOOKUP($B118,[12]FuE!$A$4:$P$128,16,0)</f>
        <v>0.49</v>
      </c>
      <c r="AO118">
        <f t="shared" si="66"/>
        <v>22</v>
      </c>
      <c r="AQ118" s="3">
        <f>VLOOKUP($B118,[13]Bevölkerung!$A$4:$S$128,15,0)</f>
        <v>152.81248569728592</v>
      </c>
      <c r="AR118">
        <f t="shared" si="67"/>
        <v>1</v>
      </c>
      <c r="AT118" s="3">
        <f>VLOOKUP($B118,[13]Tabelle9!$A$4:$N$128,12,0)</f>
        <v>52.87747524752475</v>
      </c>
      <c r="AU118" s="7">
        <f t="shared" si="68"/>
        <v>1</v>
      </c>
      <c r="AW118" s="3">
        <f>VLOOKUP($B118,[13]Tabelle1!$A$4:$L$128,8,0)</f>
        <v>5.4764851485148514</v>
      </c>
      <c r="AX118" s="7">
        <f t="shared" si="69"/>
        <v>15</v>
      </c>
      <c r="AZ118" s="3">
        <f>VLOOKUP($B118,[13]HRST!$A$4:$L$128,8,0)</f>
        <v>85.179455445544562</v>
      </c>
      <c r="BA118" s="7">
        <f t="shared" si="70"/>
        <v>1</v>
      </c>
    </row>
    <row r="119" spans="1:53" x14ac:dyDescent="0.35">
      <c r="A119" t="s">
        <v>656</v>
      </c>
      <c r="B119" t="s">
        <v>713</v>
      </c>
      <c r="C119" s="3">
        <f>VLOOKUP($B119,'[12]BIP je EW'!$A$4:$P$128,12,0)</f>
        <v>73.186119873817034</v>
      </c>
      <c r="D119" s="3">
        <f>VLOOKUP($B119,'[12]BIP je EW'!$A$4:$P$128,13,0)</f>
        <v>76.19047619047619</v>
      </c>
      <c r="E119" s="7">
        <f t="shared" si="53"/>
        <v>21</v>
      </c>
      <c r="F119" s="7">
        <f t="shared" si="54"/>
        <v>23</v>
      </c>
      <c r="H119" s="3">
        <f>VLOOKUP($B119,[13]Wirtschaftswachstum!$A$4:$Z$128,23,0)</f>
        <v>1.426127016378544</v>
      </c>
      <c r="I119">
        <f t="shared" si="55"/>
        <v>17</v>
      </c>
      <c r="K119" s="3">
        <f>VLOOKUP($B119,[13]Wirtschaftswachstum!$A$4:$AY$128,50,0)</f>
        <v>1.6963431304072003</v>
      </c>
      <c r="L119">
        <f t="shared" si="56"/>
        <v>13</v>
      </c>
      <c r="N119" s="3">
        <f>VLOOKUP($B119,'[13]Verfügbare Eink'!$A$4:$P$135,12,0)</f>
        <v>69.942196531791907</v>
      </c>
      <c r="O119" s="3">
        <f>VLOOKUP($B119,'[13]Verfügbare Eink'!$A$4:$P$135,13,0)</f>
        <v>67.241379310344826</v>
      </c>
      <c r="P119" s="7">
        <f t="shared" si="57"/>
        <v>22</v>
      </c>
      <c r="Q119" s="7">
        <f t="shared" si="58"/>
        <v>22</v>
      </c>
      <c r="S119" s="3">
        <f>VLOOKUP($B119,'[13]BIP je Arbeitsstunde'!$A$4:$P$128,12,0)</f>
        <v>67.634112213006105</v>
      </c>
      <c r="T119" s="3">
        <f>VLOOKUP($B119,'[13]BIP je Arbeitsstunde'!$A$4:$P$128,13,0)</f>
        <v>70.182529216830304</v>
      </c>
      <c r="U119" s="7">
        <f t="shared" si="59"/>
        <v>20</v>
      </c>
      <c r="V119" s="7">
        <f t="shared" si="60"/>
        <v>20</v>
      </c>
      <c r="W119" s="7"/>
      <c r="X119" s="3">
        <f>VLOOKUP($B119,[13]ALQ!$A$4:$P$128,6,0)</f>
        <v>3.3</v>
      </c>
      <c r="Y119" s="3">
        <f>VLOOKUP($B119,[13]ALQ!$A$4:$P$128,10,0)</f>
        <v>4</v>
      </c>
      <c r="Z119" s="7">
        <f t="shared" si="61"/>
        <v>5</v>
      </c>
      <c r="AA119" s="7">
        <f t="shared" si="62"/>
        <v>8</v>
      </c>
      <c r="AC119" s="3">
        <f>VLOOKUP($B119,[13]Erwerbstätigkeit!$A$4:$P$128,14,0)</f>
        <v>0.6051260546008308</v>
      </c>
      <c r="AD119">
        <f t="shared" si="63"/>
        <v>20</v>
      </c>
      <c r="AF119" s="3">
        <f>VLOOKUP($B119,[13]Erwerbstätigkeit!$A$4:$T$128,17,0)</f>
        <v>18.974045880296753</v>
      </c>
      <c r="AG119" s="3">
        <f>VLOOKUP($B119,[13]Erwerbstätigkeit!$A$4:$T$128,18,0)</f>
        <v>18.437962589153546</v>
      </c>
      <c r="AH119" s="7">
        <f t="shared" si="64"/>
        <v>5</v>
      </c>
      <c r="AI119" s="7">
        <f t="shared" si="64"/>
        <v>5</v>
      </c>
      <c r="AK119" s="3">
        <f>VLOOKUP($B119,[12]FuE!$A$4:$I$128,9,0)</f>
        <v>1.38</v>
      </c>
      <c r="AL119">
        <f t="shared" si="65"/>
        <v>17</v>
      </c>
      <c r="AN119" s="3">
        <f>VLOOKUP($B119,[12]FuE!$A$4:$P$128,16,0)</f>
        <v>1.01</v>
      </c>
      <c r="AO119">
        <f t="shared" si="66"/>
        <v>14</v>
      </c>
      <c r="AQ119" s="3">
        <f>VLOOKUP($B119,[13]Bevölkerung!$A$4:$S$128,15,0)</f>
        <v>93.940046831985612</v>
      </c>
      <c r="AR119">
        <f t="shared" si="67"/>
        <v>22</v>
      </c>
      <c r="AT119" s="3">
        <f>VLOOKUP($B119,[13]Tabelle9!$A$4:$N$128,12,0)</f>
        <v>31.406805268869832</v>
      </c>
      <c r="AU119" s="7">
        <f t="shared" si="68"/>
        <v>21</v>
      </c>
      <c r="AW119" s="3">
        <f>VLOOKUP($B119,[13]Tabelle1!$A$4:$L$128,8,0)</f>
        <v>6.679718255910454</v>
      </c>
      <c r="AX119" s="7">
        <f t="shared" si="69"/>
        <v>4</v>
      </c>
      <c r="AZ119" s="3">
        <f>VLOOKUP($B119,[13]HRST!$A$4:$L$128,8,0)</f>
        <v>51.550230885451022</v>
      </c>
      <c r="BA119" s="7">
        <f t="shared" si="70"/>
        <v>22</v>
      </c>
    </row>
    <row r="120" spans="1:53" x14ac:dyDescent="0.35">
      <c r="A120" t="s">
        <v>660</v>
      </c>
      <c r="B120" t="s">
        <v>661</v>
      </c>
      <c r="C120" s="3">
        <f>VLOOKUP($B120,'[12]BIP je EW'!$A$4:$P$128,12,0)</f>
        <v>105.04731861198738</v>
      </c>
      <c r="D120" s="3">
        <f>VLOOKUP($B120,'[12]BIP je EW'!$A$4:$P$128,13,0)</f>
        <v>109.77443609022556</v>
      </c>
      <c r="E120" s="7">
        <f t="shared" si="53"/>
        <v>10</v>
      </c>
      <c r="F120" s="7">
        <f t="shared" si="54"/>
        <v>9</v>
      </c>
      <c r="H120" s="3">
        <f>VLOOKUP($B120,[13]Wirtschaftswachstum!$A$4:$Z$128,23,0)</f>
        <v>5.0535505296709999</v>
      </c>
      <c r="I120">
        <f t="shared" si="55"/>
        <v>2</v>
      </c>
      <c r="K120" s="3">
        <f>VLOOKUP($B120,[13]Wirtschaftswachstum!$A$4:$AY$128,50,0)</f>
        <v>2.6464281702895533</v>
      </c>
      <c r="L120">
        <f t="shared" si="56"/>
        <v>6</v>
      </c>
      <c r="N120" s="3">
        <f>VLOOKUP($B120,'[13]Verfügbare Eink'!$A$4:$P$135,12,0)</f>
        <v>95.95375722543352</v>
      </c>
      <c r="O120" s="3">
        <f>VLOOKUP($B120,'[13]Verfügbare Eink'!$A$4:$P$135,13,0)</f>
        <v>90.206185567010309</v>
      </c>
      <c r="P120" s="7">
        <f t="shared" si="57"/>
        <v>12</v>
      </c>
      <c r="Q120" s="7">
        <f t="shared" si="58"/>
        <v>14</v>
      </c>
      <c r="S120" s="3">
        <f>VLOOKUP($B120,'[13]BIP je Arbeitsstunde'!$A$4:$P$128,12,0)</f>
        <v>78.592723613742635</v>
      </c>
      <c r="T120" s="3">
        <f>VLOOKUP($B120,'[13]BIP je Arbeitsstunde'!$A$4:$P$128,13,0)</f>
        <v>80.875720148225966</v>
      </c>
      <c r="U120" s="7">
        <f t="shared" si="59"/>
        <v>15</v>
      </c>
      <c r="V120" s="7">
        <f t="shared" si="60"/>
        <v>14</v>
      </c>
      <c r="W120" s="7"/>
      <c r="X120" s="3">
        <f>VLOOKUP($B120,[13]ALQ!$A$4:$P$128,6,0)</f>
        <v>3.8</v>
      </c>
      <c r="Y120" s="3">
        <f>VLOOKUP($B120,[13]ALQ!$A$4:$P$128,10,0)</f>
        <v>3.2</v>
      </c>
      <c r="Z120" s="7">
        <f t="shared" si="61"/>
        <v>7</v>
      </c>
      <c r="AA120" s="7">
        <f t="shared" si="62"/>
        <v>5</v>
      </c>
      <c r="AC120" s="3">
        <f>VLOOKUP($B120,[13]Erwerbstätigkeit!$A$4:$P$128,14,0)</f>
        <v>4.2625503012349242</v>
      </c>
      <c r="AD120">
        <f t="shared" si="63"/>
        <v>1</v>
      </c>
      <c r="AF120" s="3">
        <f>VLOOKUP($B120,[13]Erwerbstätigkeit!$A$4:$T$128,17,0)</f>
        <v>8.9453425712086219</v>
      </c>
      <c r="AG120" s="3">
        <f>VLOOKUP($B120,[13]Erwerbstätigkeit!$A$4:$T$128,18,0)</f>
        <v>8.099018826058316</v>
      </c>
      <c r="AH120" s="7">
        <f t="shared" si="64"/>
        <v>23</v>
      </c>
      <c r="AI120" s="7">
        <f t="shared" si="64"/>
        <v>23</v>
      </c>
      <c r="AK120" s="3">
        <f>VLOOKUP($B120,[12]FuE!$A$4:$I$128,9,0)</f>
        <v>0.57999999999999996</v>
      </c>
      <c r="AL120">
        <f t="shared" si="65"/>
        <v>26</v>
      </c>
      <c r="AN120" s="3">
        <f>VLOOKUP($B120,[12]FuE!$A$4:$P$128,16,0)</f>
        <v>0.37</v>
      </c>
      <c r="AO120">
        <f t="shared" si="66"/>
        <v>24</v>
      </c>
      <c r="AQ120" s="3">
        <f>VLOOKUP($B120,[13]Bevölkerung!$A$4:$S$128,15,0)</f>
        <v>143.34023821853964</v>
      </c>
      <c r="AR120">
        <f t="shared" si="67"/>
        <v>2</v>
      </c>
      <c r="AT120" s="3">
        <f>VLOOKUP($B120,[13]Tabelle9!$A$4:$N$128,12,0)</f>
        <v>30.436146846564167</v>
      </c>
      <c r="AU120" s="7">
        <f t="shared" si="68"/>
        <v>23</v>
      </c>
      <c r="AW120" s="3">
        <f>VLOOKUP($B120,[13]Tabelle1!$A$4:$L$128,8,0)</f>
        <v>6.1813617822403515</v>
      </c>
      <c r="AX120" s="7">
        <f t="shared" si="69"/>
        <v>8</v>
      </c>
      <c r="AZ120" s="3">
        <f>VLOOKUP($B120,[13]HRST!$A$4:$L$128,8,0)</f>
        <v>54.377157201129592</v>
      </c>
      <c r="BA120" s="7">
        <f t="shared" si="70"/>
        <v>19</v>
      </c>
    </row>
    <row r="121" spans="1:53" x14ac:dyDescent="0.35">
      <c r="A121" t="s">
        <v>662</v>
      </c>
      <c r="B121" t="s">
        <v>714</v>
      </c>
      <c r="C121" s="3">
        <f>VLOOKUP($B121,'[12]BIP je EW'!$A$4:$P$128,12,0)</f>
        <v>127.7602523659306</v>
      </c>
      <c r="D121" s="3">
        <f>VLOOKUP($B121,'[12]BIP je EW'!$A$4:$P$128,13,0)</f>
        <v>134.08521303258146</v>
      </c>
      <c r="E121" s="7">
        <f t="shared" si="53"/>
        <v>3</v>
      </c>
      <c r="F121" s="7">
        <f t="shared" si="54"/>
        <v>3</v>
      </c>
      <c r="H121" s="3">
        <f>VLOOKUP($B121,[13]Wirtschaftswachstum!$A$4:$Z$128,23,0)</f>
        <v>1.7905683801193248</v>
      </c>
      <c r="I121">
        <f t="shared" si="55"/>
        <v>11</v>
      </c>
      <c r="K121" s="3">
        <f>VLOOKUP($B121,[13]Wirtschaftswachstum!$A$4:$AY$128,50,0)</f>
        <v>1.0246734707135943</v>
      </c>
      <c r="L121">
        <f t="shared" si="56"/>
        <v>17</v>
      </c>
      <c r="N121" s="3">
        <f>VLOOKUP($B121,'[13]Verfügbare Eink'!$A$4:$P$135,12,0)</f>
        <v>104.62427745664739</v>
      </c>
      <c r="O121" s="3">
        <f>VLOOKUP($B121,'[13]Verfügbare Eink'!$A$4:$P$135,13,0)</f>
        <v>108.04597701149426</v>
      </c>
      <c r="P121" s="7">
        <f t="shared" si="57"/>
        <v>7</v>
      </c>
      <c r="Q121" s="7">
        <f t="shared" si="58"/>
        <v>5</v>
      </c>
      <c r="S121" s="3">
        <f>VLOOKUP($B121,'[13]BIP je Arbeitsstunde'!$A$4:$P$128,12,0)</f>
        <v>121.58135378206632</v>
      </c>
      <c r="T121" s="3">
        <f>VLOOKUP($B121,'[13]BIP je Arbeitsstunde'!$A$4:$P$128,13,0)</f>
        <v>126.04576942364388</v>
      </c>
      <c r="U121" s="7">
        <f t="shared" si="59"/>
        <v>7</v>
      </c>
      <c r="V121" s="7">
        <f t="shared" si="60"/>
        <v>5</v>
      </c>
      <c r="W121" s="7"/>
      <c r="X121" s="3">
        <f>VLOOKUP($B121,[13]ALQ!$A$4:$P$128,6,0)</f>
        <v>3</v>
      </c>
      <c r="Y121" s="3">
        <f>VLOOKUP($B121,[13]ALQ!$A$4:$P$128,10,0)</f>
        <v>2.9</v>
      </c>
      <c r="Z121" s="7">
        <f t="shared" si="61"/>
        <v>2</v>
      </c>
      <c r="AA121" s="7">
        <f t="shared" si="62"/>
        <v>3</v>
      </c>
      <c r="AC121" s="3">
        <f>VLOOKUP($B121,[13]Erwerbstätigkeit!$A$4:$P$128,14,0)</f>
        <v>1.5627351955362485</v>
      </c>
      <c r="AD121">
        <f t="shared" si="63"/>
        <v>6</v>
      </c>
      <c r="AF121" s="3">
        <f>VLOOKUP($B121,[13]Erwerbstätigkeit!$A$4:$T$128,17,0)</f>
        <v>7.5548173451586278</v>
      </c>
      <c r="AG121" s="3">
        <f>VLOOKUP($B121,[13]Erwerbstätigkeit!$A$4:$T$128,18,0)</f>
        <v>7.3939080950631135</v>
      </c>
      <c r="AH121" s="7">
        <f t="shared" si="64"/>
        <v>25</v>
      </c>
      <c r="AI121" s="7">
        <f t="shared" si="64"/>
        <v>25</v>
      </c>
      <c r="AK121" s="3">
        <f>VLOOKUP($B121,[12]FuE!$A$4:$I$128,9,0)</f>
        <v>2.2999999999999998</v>
      </c>
      <c r="AL121">
        <f t="shared" si="65"/>
        <v>7</v>
      </c>
      <c r="AN121" s="3">
        <f>VLOOKUP($B121,[12]FuE!$A$4:$P$128,16,0)</f>
        <v>1.59</v>
      </c>
      <c r="AO121">
        <f t="shared" si="66"/>
        <v>7</v>
      </c>
      <c r="AQ121" s="3">
        <f>VLOOKUP($B121,[13]Bevölkerung!$A$4:$S$128,15,0)</f>
        <v>112.25040813763655</v>
      </c>
      <c r="AR121">
        <f t="shared" si="67"/>
        <v>10</v>
      </c>
      <c r="AT121" s="3">
        <f>VLOOKUP($B121,[13]Tabelle9!$A$4:$N$128,12,0)</f>
        <v>40.659957540622187</v>
      </c>
      <c r="AU121" s="7">
        <f t="shared" si="68"/>
        <v>13</v>
      </c>
      <c r="AW121" s="3">
        <f>VLOOKUP($B121,[13]Tabelle1!$A$4:$L$128,8,0)</f>
        <v>5.476851473830326</v>
      </c>
      <c r="AX121" s="7">
        <f t="shared" si="69"/>
        <v>14</v>
      </c>
      <c r="AZ121" s="3">
        <f>VLOOKUP($B121,[13]HRST!$A$4:$L$128,8,0)</f>
        <v>67.601249285539311</v>
      </c>
      <c r="BA121" s="7">
        <f t="shared" si="70"/>
        <v>9</v>
      </c>
    </row>
    <row r="122" spans="1:53" x14ac:dyDescent="0.35">
      <c r="A122" t="s">
        <v>667</v>
      </c>
      <c r="B122" t="s">
        <v>715</v>
      </c>
      <c r="C122" s="3">
        <f>VLOOKUP($B122,'[12]BIP je EW'!$A$4:$P$128,12,0)</f>
        <v>123.97476340694007</v>
      </c>
      <c r="D122" s="3">
        <f>VLOOKUP($B122,'[12]BIP je EW'!$A$4:$P$128,13,0)</f>
        <v>119.04761904761905</v>
      </c>
      <c r="E122" s="7">
        <f t="shared" si="53"/>
        <v>4</v>
      </c>
      <c r="F122" s="7">
        <f t="shared" si="54"/>
        <v>5</v>
      </c>
      <c r="H122" s="3">
        <f>VLOOKUP($B122,[13]Wirtschaftswachstum!$A$4:$Z$128,23,0)</f>
        <v>0.59160714753312504</v>
      </c>
      <c r="I122">
        <f t="shared" si="55"/>
        <v>23</v>
      </c>
      <c r="K122" s="3">
        <f>VLOOKUP($B122,[13]Wirtschaftswachstum!$A$4:$AY$128,50,0)</f>
        <v>-0.11281957883979032</v>
      </c>
      <c r="L122">
        <f t="shared" si="56"/>
        <v>22</v>
      </c>
      <c r="N122" s="3">
        <f>VLOOKUP($B122,'[13]Verfügbare Eink'!$A$4:$P$135,12,0)</f>
        <v>120.23121387283237</v>
      </c>
      <c r="O122" s="3">
        <f>VLOOKUP($B122,'[13]Verfügbare Eink'!$A$4:$P$135,13,0)</f>
        <v>120.68965517241379</v>
      </c>
      <c r="P122" s="7">
        <f t="shared" si="57"/>
        <v>3</v>
      </c>
      <c r="Q122" s="7">
        <f t="shared" si="58"/>
        <v>3</v>
      </c>
      <c r="S122" s="3">
        <f>VLOOKUP($B122,'[13]BIP je Arbeitsstunde'!$A$4:$P$128,12,0)</f>
        <v>114.39986383764077</v>
      </c>
      <c r="T122" s="3">
        <f>VLOOKUP($B122,'[13]BIP je Arbeitsstunde'!$A$4:$P$128,13,0)</f>
        <v>119.09430338168497</v>
      </c>
      <c r="U122" s="7">
        <f t="shared" si="59"/>
        <v>8</v>
      </c>
      <c r="V122" s="7">
        <f t="shared" si="60"/>
        <v>7</v>
      </c>
      <c r="W122" s="7"/>
      <c r="X122" s="3">
        <f>VLOOKUP($B122,[13]ALQ!$A$4:$P$128,6,0)</f>
        <v>4.3</v>
      </c>
      <c r="Y122" s="3">
        <f>VLOOKUP($B122,[13]ALQ!$A$4:$P$128,10,0)</f>
        <v>4.8</v>
      </c>
      <c r="Z122" s="7">
        <f t="shared" si="61"/>
        <v>9</v>
      </c>
      <c r="AA122" s="7">
        <f t="shared" si="62"/>
        <v>12</v>
      </c>
      <c r="AC122" s="3">
        <f>VLOOKUP($B122,[13]Erwerbstätigkeit!$A$4:$P$128,14,0)</f>
        <v>0.93784385677346904</v>
      </c>
      <c r="AD122">
        <f t="shared" si="63"/>
        <v>19</v>
      </c>
      <c r="AF122" s="3">
        <f>VLOOKUP($B122,[13]Erwerbstätigkeit!$A$4:$T$128,17,0)</f>
        <v>14.87505219894943</v>
      </c>
      <c r="AG122" s="3">
        <f>VLOOKUP($B122,[13]Erwerbstätigkeit!$A$4:$T$128,18,0)</f>
        <v>14.733763183739699</v>
      </c>
      <c r="AH122" s="7">
        <f t="shared" si="64"/>
        <v>14</v>
      </c>
      <c r="AI122" s="7">
        <f t="shared" si="64"/>
        <v>13</v>
      </c>
      <c r="AK122" s="3">
        <f>VLOOKUP($B122,[12]FuE!$A$4:$I$128,9,0)</f>
        <v>3.22</v>
      </c>
      <c r="AL122">
        <f t="shared" si="65"/>
        <v>3</v>
      </c>
      <c r="AN122" s="3">
        <f>VLOOKUP($B122,[12]FuE!$A$4:$P$128,16,0)</f>
        <v>2.2200000000000002</v>
      </c>
      <c r="AO122">
        <f t="shared" si="66"/>
        <v>3</v>
      </c>
      <c r="AQ122" s="3">
        <f>VLOOKUP($B122,[13]Bevölkerung!$A$4:$S$128,15,0)</f>
        <v>113.96929690435206</v>
      </c>
      <c r="AR122">
        <f t="shared" si="67"/>
        <v>8</v>
      </c>
      <c r="AT122" s="3">
        <f>VLOOKUP($B122,[13]Tabelle9!$A$4:$N$128,12,0)</f>
        <v>37.305930972858256</v>
      </c>
      <c r="AU122" s="7">
        <f t="shared" si="68"/>
        <v>17</v>
      </c>
      <c r="AW122" s="3">
        <f>VLOOKUP($B122,[13]Tabelle1!$A$4:$L$128,8,0)</f>
        <v>5.1513459175695298</v>
      </c>
      <c r="AX122" s="7">
        <f t="shared" si="69"/>
        <v>19</v>
      </c>
      <c r="AZ122" s="3">
        <f>VLOOKUP($B122,[13]HRST!$A$4:$L$128,8,0)</f>
        <v>65.569082988942256</v>
      </c>
      <c r="BA122" s="7">
        <f t="shared" si="70"/>
        <v>12</v>
      </c>
    </row>
    <row r="123" spans="1:53" x14ac:dyDescent="0.35">
      <c r="A123" t="s">
        <v>671</v>
      </c>
      <c r="B123" t="s">
        <v>716</v>
      </c>
      <c r="C123" s="3">
        <f>VLOOKUP($B123,'[12]BIP je EW'!$A$4:$P$128,12,0)</f>
        <v>73.50157728706624</v>
      </c>
      <c r="D123" s="3">
        <f>VLOOKUP($B123,'[12]BIP je EW'!$A$4:$P$128,13,0)</f>
        <v>78.446115288220554</v>
      </c>
      <c r="E123" s="7">
        <f t="shared" si="53"/>
        <v>20</v>
      </c>
      <c r="F123" s="7">
        <f t="shared" si="54"/>
        <v>20</v>
      </c>
      <c r="H123" s="3">
        <f>VLOOKUP($B123,[13]Wirtschaftswachstum!$A$4:$Z$128,23,0)</f>
        <v>2.5001789262828709</v>
      </c>
      <c r="I123">
        <f t="shared" si="55"/>
        <v>6</v>
      </c>
      <c r="K123" s="3">
        <f>VLOOKUP($B123,[13]Wirtschaftswachstum!$A$4:$AY$128,50,0)</f>
        <v>2.7158333693152628</v>
      </c>
      <c r="L123">
        <f t="shared" si="56"/>
        <v>5</v>
      </c>
      <c r="N123" s="3">
        <f>VLOOKUP($B123,'[13]Verfügbare Eink'!$A$4:$P$135,12,0)</f>
        <v>79.190751445086704</v>
      </c>
      <c r="O123" s="3">
        <f>VLOOKUP($B123,'[13]Verfügbare Eink'!$A$4:$P$135,13,0)</f>
        <v>87.931034482758619</v>
      </c>
      <c r="P123" s="7">
        <f t="shared" si="57"/>
        <v>19</v>
      </c>
      <c r="Q123" s="7">
        <f t="shared" si="58"/>
        <v>16</v>
      </c>
      <c r="S123" s="3">
        <f>VLOOKUP($B123,'[13]BIP je Arbeitsstunde'!$A$4:$P$128,12,0)</f>
        <v>63.173335264954723</v>
      </c>
      <c r="T123" s="3">
        <f>VLOOKUP($B123,'[13]BIP je Arbeitsstunde'!$A$4:$P$128,13,0)</f>
        <v>63.766402399927436</v>
      </c>
      <c r="U123" s="7">
        <f t="shared" si="59"/>
        <v>23</v>
      </c>
      <c r="V123" s="7">
        <f t="shared" si="60"/>
        <v>24</v>
      </c>
      <c r="W123" s="7"/>
      <c r="X123" s="3">
        <f>VLOOKUP($B123,[13]ALQ!$A$4:$P$128,6,0)</f>
        <v>3.2</v>
      </c>
      <c r="Y123" s="3">
        <f>VLOOKUP($B123,[13]ALQ!$A$4:$P$128,10,0)</f>
        <v>2.8</v>
      </c>
      <c r="Z123" s="7">
        <f t="shared" si="61"/>
        <v>4</v>
      </c>
      <c r="AA123" s="7">
        <f t="shared" si="62"/>
        <v>2</v>
      </c>
      <c r="AC123" s="3">
        <f>VLOOKUP($B123,[13]Erwerbstätigkeit!$A$4:$P$128,14,0)</f>
        <v>1.069113087432072</v>
      </c>
      <c r="AD123">
        <f t="shared" si="63"/>
        <v>16</v>
      </c>
      <c r="AF123" s="3">
        <f>VLOOKUP($B123,[13]Erwerbstätigkeit!$A$4:$T$128,17,0)</f>
        <v>20.541225913601483</v>
      </c>
      <c r="AG123" s="3">
        <f>VLOOKUP($B123,[13]Erwerbstätigkeit!$A$4:$T$128,18,0)</f>
        <v>19.257080858839654</v>
      </c>
      <c r="AH123" s="7">
        <f t="shared" si="64"/>
        <v>4</v>
      </c>
      <c r="AI123" s="7">
        <f t="shared" si="64"/>
        <v>4</v>
      </c>
      <c r="AK123" s="3">
        <f>VLOOKUP($B123,[12]FuE!$A$4:$I$128,9,0)</f>
        <v>1.56</v>
      </c>
      <c r="AL123">
        <f t="shared" si="65"/>
        <v>13</v>
      </c>
      <c r="AN123" s="3">
        <f>VLOOKUP($B123,[12]FuE!$A$4:$P$128,16,0)</f>
        <v>1</v>
      </c>
      <c r="AO123">
        <f t="shared" si="66"/>
        <v>15</v>
      </c>
      <c r="AQ123" s="3">
        <f>VLOOKUP($B123,[13]Bevölkerung!$A$4:$S$128,15,0)</f>
        <v>98.364960221873986</v>
      </c>
      <c r="AR123">
        <f t="shared" si="67"/>
        <v>19</v>
      </c>
      <c r="AT123" s="3">
        <f>VLOOKUP($B123,[13]Tabelle9!$A$4:$N$128,12,0)</f>
        <v>37.947121956894797</v>
      </c>
      <c r="AU123" s="7">
        <f t="shared" si="68"/>
        <v>16</v>
      </c>
      <c r="AW123" s="3">
        <f>VLOOKUP($B123,[13]Tabelle1!$A$4:$L$128,8,0)</f>
        <v>4.6647857828451755</v>
      </c>
      <c r="AX123" s="7">
        <f t="shared" si="69"/>
        <v>24</v>
      </c>
      <c r="AZ123" s="3">
        <f>VLOOKUP($B123,[13]HRST!$A$4:$L$128,8,0)</f>
        <v>59.536953549925833</v>
      </c>
      <c r="BA123" s="7">
        <f t="shared" si="70"/>
        <v>16</v>
      </c>
    </row>
    <row r="124" spans="1:53" x14ac:dyDescent="0.35">
      <c r="A124" t="s">
        <v>679</v>
      </c>
      <c r="B124" t="s">
        <v>717</v>
      </c>
      <c r="C124" s="3">
        <f>VLOOKUP($B124,'[12]BIP je EW'!$A$4:$P$128,12,0)</f>
        <v>77.287066246056781</v>
      </c>
      <c r="D124" s="3">
        <f>VLOOKUP($B124,'[12]BIP je EW'!$A$4:$P$128,13,0)</f>
        <v>82.456140350877192</v>
      </c>
      <c r="E124" s="7">
        <f t="shared" si="53"/>
        <v>19</v>
      </c>
      <c r="F124" s="7">
        <f t="shared" si="54"/>
        <v>18</v>
      </c>
      <c r="H124" s="3">
        <f>VLOOKUP($B124,[13]Wirtschaftswachstum!$A$4:$Z$128,23,0)</f>
        <v>1.5552677257885108</v>
      </c>
      <c r="I124">
        <f t="shared" si="55"/>
        <v>16</v>
      </c>
      <c r="K124" s="3">
        <f>VLOOKUP($B124,[13]Wirtschaftswachstum!$A$4:$AY$128,50,0)</f>
        <v>0.84737922476337246</v>
      </c>
      <c r="L124">
        <f t="shared" si="56"/>
        <v>18</v>
      </c>
      <c r="N124" s="3">
        <f>VLOOKUP($B124,'[13]Verfügbare Eink'!$A$4:$P$135,12,0)</f>
        <v>83.815028901734095</v>
      </c>
      <c r="O124" s="3">
        <f>VLOOKUP($B124,'[13]Verfügbare Eink'!$A$4:$P$135,13,0)</f>
        <v>78.735632183908038</v>
      </c>
      <c r="P124" s="7">
        <f t="shared" si="57"/>
        <v>15</v>
      </c>
      <c r="Q124" s="7">
        <f t="shared" si="58"/>
        <v>19</v>
      </c>
      <c r="S124" s="3">
        <f>VLOOKUP($B124,'[13]BIP je Arbeitsstunde'!$A$4:$P$128,12,0)</f>
        <v>65.13321253789637</v>
      </c>
      <c r="T124" s="3">
        <f>VLOOKUP($B124,'[13]BIP je Arbeitsstunde'!$A$4:$P$128,13,0)</f>
        <v>65.362449833566643</v>
      </c>
      <c r="U124" s="7">
        <f t="shared" si="59"/>
        <v>22</v>
      </c>
      <c r="V124" s="7">
        <f t="shared" si="60"/>
        <v>23</v>
      </c>
      <c r="W124" s="7"/>
      <c r="X124" s="3">
        <f>VLOOKUP($B124,[13]ALQ!$A$4:$P$128,6,0)</f>
        <v>6.4</v>
      </c>
      <c r="Y124" s="3">
        <f>VLOOKUP($B124,[13]ALQ!$A$4:$P$128,10,0)</f>
        <v>6.4</v>
      </c>
      <c r="Z124" s="7">
        <f t="shared" si="61"/>
        <v>22</v>
      </c>
      <c r="AA124" s="7">
        <f t="shared" si="62"/>
        <v>19</v>
      </c>
      <c r="AC124" s="3">
        <f>VLOOKUP($B124,[13]Erwerbstätigkeit!$A$4:$P$128,14,0)</f>
        <v>1.1850551017654993</v>
      </c>
      <c r="AD124">
        <f t="shared" si="63"/>
        <v>12</v>
      </c>
      <c r="AF124" s="3">
        <f>VLOOKUP($B124,[13]Erwerbstätigkeit!$A$4:$T$128,17,0)</f>
        <v>15.548174769827169</v>
      </c>
      <c r="AG124" s="3">
        <f>VLOOKUP($B124,[13]Erwerbstätigkeit!$A$4:$T$128,18,0)</f>
        <v>14.336402031958585</v>
      </c>
      <c r="AH124" s="7">
        <f t="shared" si="64"/>
        <v>12</v>
      </c>
      <c r="AI124" s="7">
        <f t="shared" si="64"/>
        <v>14</v>
      </c>
      <c r="AK124" s="3">
        <f>VLOOKUP($B124,[12]FuE!$A$4:$I$128,9,0)</f>
        <v>1.68</v>
      </c>
      <c r="AL124">
        <f t="shared" si="65"/>
        <v>12</v>
      </c>
      <c r="AN124" s="3">
        <f>VLOOKUP($B124,[12]FuE!$A$4:$P$128,16,0)</f>
        <v>1.05</v>
      </c>
      <c r="AO124">
        <f t="shared" si="66"/>
        <v>13</v>
      </c>
      <c r="AQ124" s="3">
        <f>VLOOKUP($B124,[13]Bevölkerung!$A$4:$S$128,15,0)</f>
        <v>102.80148495126289</v>
      </c>
      <c r="AR124">
        <f t="shared" si="67"/>
        <v>17</v>
      </c>
      <c r="AT124" s="3">
        <f>VLOOKUP($B124,[13]Tabelle9!$A$4:$N$128,12,0)</f>
        <v>31.354998622968882</v>
      </c>
      <c r="AU124" s="7">
        <f t="shared" si="68"/>
        <v>22</v>
      </c>
      <c r="AW124" s="3">
        <f>VLOOKUP($B124,[13]Tabelle1!$A$4:$L$128,8,0)</f>
        <v>4.7901011134280216</v>
      </c>
      <c r="AX124" s="7">
        <f t="shared" si="69"/>
        <v>21</v>
      </c>
      <c r="AZ124" s="3">
        <f>VLOOKUP($B124,[13]HRST!$A$4:$L$128,8,0)</f>
        <v>50.80654679938624</v>
      </c>
      <c r="BA124" s="7">
        <f t="shared" si="70"/>
        <v>24</v>
      </c>
    </row>
    <row r="125" spans="1:53" x14ac:dyDescent="0.35">
      <c r="A125" t="s">
        <v>683</v>
      </c>
      <c r="B125" t="s">
        <v>718</v>
      </c>
      <c r="C125" s="3">
        <f>VLOOKUP($B125,'[12]BIP je EW'!$A$4:$P$128,12,0)</f>
        <v>68.454258675078862</v>
      </c>
      <c r="D125" s="3">
        <f>VLOOKUP($B125,'[12]BIP je EW'!$A$4:$P$128,13,0)</f>
        <v>77.192982456140342</v>
      </c>
      <c r="E125" s="7">
        <f t="shared" si="53"/>
        <v>23</v>
      </c>
      <c r="F125" s="7">
        <f t="shared" si="54"/>
        <v>22</v>
      </c>
      <c r="H125" s="3">
        <f>VLOOKUP($B125,[13]Wirtschaftswachstum!$A$4:$Z$128,23,0)</f>
        <v>1.9972301291985275</v>
      </c>
      <c r="I125">
        <f t="shared" si="55"/>
        <v>10</v>
      </c>
      <c r="K125" s="3">
        <f>VLOOKUP($B125,[13]Wirtschaftswachstum!$A$4:$AY$128,50,0)</f>
        <v>2.4365498309420559</v>
      </c>
      <c r="L125">
        <f t="shared" si="56"/>
        <v>7</v>
      </c>
      <c r="N125" s="3">
        <f>VLOOKUP($B125,'[13]Verfügbare Eink'!$A$4:$P$135,12,0)</f>
        <v>67.630057803468219</v>
      </c>
      <c r="O125" s="3">
        <f>VLOOKUP($B125,'[13]Verfügbare Eink'!$A$4:$P$135,13,0)</f>
        <v>66.666666666666657</v>
      </c>
      <c r="P125" s="7">
        <f t="shared" si="57"/>
        <v>23</v>
      </c>
      <c r="Q125" s="7">
        <f t="shared" si="58"/>
        <v>24</v>
      </c>
      <c r="S125" s="3">
        <f>VLOOKUP($B125,'[13]BIP je Arbeitsstunde'!$A$4:$P$128,12,0)</f>
        <v>65.50268984567785</v>
      </c>
      <c r="T125" s="3">
        <f>VLOOKUP($B125,'[13]BIP je Arbeitsstunde'!$A$4:$P$128,13,0)</f>
        <v>69.558126726717305</v>
      </c>
      <c r="U125" s="7">
        <f t="shared" si="59"/>
        <v>21</v>
      </c>
      <c r="V125" s="7">
        <f t="shared" si="60"/>
        <v>21</v>
      </c>
      <c r="W125" s="7"/>
      <c r="X125" s="3">
        <f>VLOOKUP($B125,[13]ALQ!$A$4:$P$128,6,0)</f>
        <v>3.7</v>
      </c>
      <c r="Y125" s="3">
        <f>VLOOKUP($B125,[13]ALQ!$A$4:$P$128,10,0)</f>
        <v>5.2</v>
      </c>
      <c r="Z125" s="7">
        <f t="shared" si="61"/>
        <v>6</v>
      </c>
      <c r="AA125" s="7">
        <f t="shared" si="62"/>
        <v>13</v>
      </c>
      <c r="AC125" s="3">
        <f>VLOOKUP($B125,[13]Erwerbstätigkeit!$A$4:$P$128,14,0)</f>
        <v>-0.51967363622217988</v>
      </c>
      <c r="AD125">
        <f t="shared" si="63"/>
        <v>27</v>
      </c>
      <c r="AF125" s="3">
        <f>VLOOKUP($B125,[13]Erwerbstätigkeit!$A$4:$T$128,17,0)</f>
        <v>18.340944563269552</v>
      </c>
      <c r="AG125" s="3">
        <f>VLOOKUP($B125,[13]Erwerbstätigkeit!$A$4:$T$128,18,0)</f>
        <v>17.475434618291761</v>
      </c>
      <c r="AH125" s="7">
        <f t="shared" si="64"/>
        <v>7</v>
      </c>
      <c r="AI125" s="7">
        <f t="shared" si="64"/>
        <v>7</v>
      </c>
      <c r="AK125" s="3">
        <f>VLOOKUP($B125,[12]FuE!$A$4:$I$128,9,0)</f>
        <v>0.52</v>
      </c>
      <c r="AL125">
        <f t="shared" si="65"/>
        <v>27</v>
      </c>
      <c r="AN125" s="3">
        <f>VLOOKUP($B125,[12]FuE!$A$4:$P$128,16,0)</f>
        <v>0.32</v>
      </c>
      <c r="AO125">
        <f t="shared" si="66"/>
        <v>25</v>
      </c>
      <c r="AQ125" s="3">
        <f>VLOOKUP($B125,[13]Bevölkerung!$A$4:$S$128,15,0)</f>
        <v>84.972059543904436</v>
      </c>
      <c r="AR125">
        <f t="shared" si="67"/>
        <v>24</v>
      </c>
      <c r="AT125" s="3">
        <f>VLOOKUP($B125,[13]Tabelle9!$A$4:$N$128,12,0)</f>
        <v>23.977673849604319</v>
      </c>
      <c r="AU125" s="7">
        <f t="shared" si="68"/>
        <v>26</v>
      </c>
      <c r="AW125" s="3">
        <f>VLOOKUP($B125,[13]Tabelle1!$A$4:$L$128,8,0)</f>
        <v>3.3858779452805425</v>
      </c>
      <c r="AX125" s="7">
        <f t="shared" si="69"/>
        <v>26</v>
      </c>
      <c r="AZ125" s="3">
        <f>VLOOKUP($B125,[13]HRST!$A$4:$L$128,8,0)</f>
        <v>35.187899022593761</v>
      </c>
      <c r="BA125" s="7">
        <f t="shared" si="70"/>
        <v>27</v>
      </c>
    </row>
    <row r="126" spans="1:53" x14ac:dyDescent="0.35">
      <c r="A126" t="s">
        <v>688</v>
      </c>
      <c r="B126" t="s">
        <v>719</v>
      </c>
      <c r="C126" s="3">
        <f>VLOOKUP($B126,'[12]BIP je EW'!$A$4:$P$128,12,0)</f>
        <v>87.066246056782333</v>
      </c>
      <c r="D126" s="3">
        <f>VLOOKUP($B126,'[12]BIP je EW'!$A$4:$P$128,13,0)</f>
        <v>90.476190476190482</v>
      </c>
      <c r="E126" s="7">
        <f t="shared" si="53"/>
        <v>16</v>
      </c>
      <c r="F126" s="7">
        <f t="shared" si="54"/>
        <v>16</v>
      </c>
      <c r="H126" s="3">
        <f>VLOOKUP($B126,[13]Wirtschaftswachstum!$A$4:$Z$128,23,0)</f>
        <v>2.1700121032135513</v>
      </c>
      <c r="I126">
        <f t="shared" si="55"/>
        <v>9</v>
      </c>
      <c r="K126" s="3">
        <f>VLOOKUP($B126,[13]Wirtschaftswachstum!$A$4:$AY$128,50,0)</f>
        <v>1.788088165463833</v>
      </c>
      <c r="L126">
        <f t="shared" si="56"/>
        <v>10</v>
      </c>
      <c r="N126" s="3">
        <f>VLOOKUP($B126,'[13]Verfügbare Eink'!$A$4:$P$135,12,0)</f>
        <v>83.815028901734095</v>
      </c>
      <c r="O126" s="3">
        <f>VLOOKUP($B126,'[13]Verfügbare Eink'!$A$4:$P$135,13,0)</f>
        <v>86.206896551724128</v>
      </c>
      <c r="P126" s="7">
        <f t="shared" si="57"/>
        <v>15</v>
      </c>
      <c r="Q126" s="7">
        <f t="shared" si="58"/>
        <v>17</v>
      </c>
      <c r="S126" s="3">
        <f>VLOOKUP($B126,'[13]BIP je Arbeitsstunde'!$A$4:$P$128,12,0)</f>
        <v>82.842523358498255</v>
      </c>
      <c r="T126" s="3">
        <f>VLOOKUP($B126,'[13]BIP je Arbeitsstunde'!$A$4:$P$128,13,0)</f>
        <v>82.982507380587307</v>
      </c>
      <c r="U126" s="7">
        <f t="shared" si="59"/>
        <v>13</v>
      </c>
      <c r="V126" s="7">
        <f t="shared" si="60"/>
        <v>13</v>
      </c>
      <c r="W126" s="7"/>
      <c r="X126" s="3">
        <f>VLOOKUP($B126,[13]ALQ!$A$4:$P$128,6,0)</f>
        <v>4.4000000000000004</v>
      </c>
      <c r="Y126" s="3">
        <f>VLOOKUP($B126,[13]ALQ!$A$4:$P$128,10,0)</f>
        <v>3.4</v>
      </c>
      <c r="Z126" s="7">
        <f t="shared" si="61"/>
        <v>11</v>
      </c>
      <c r="AA126" s="7">
        <f t="shared" si="62"/>
        <v>6</v>
      </c>
      <c r="AC126" s="3">
        <f>VLOOKUP($B126,[13]Erwerbstätigkeit!$A$4:$P$128,14,0)</f>
        <v>1.2777648252353231</v>
      </c>
      <c r="AD126">
        <f t="shared" si="63"/>
        <v>10</v>
      </c>
      <c r="AF126" s="3">
        <f>VLOOKUP($B126,[13]Erwerbstätigkeit!$A$4:$T$128,17,0)</f>
        <v>21.045987893393008</v>
      </c>
      <c r="AG126" s="3">
        <f>VLOOKUP($B126,[13]Erwerbstätigkeit!$A$4:$T$128,18,0)</f>
        <v>20.731865045637633</v>
      </c>
      <c r="AH126" s="7">
        <f t="shared" si="64"/>
        <v>3</v>
      </c>
      <c r="AI126" s="7">
        <f t="shared" si="64"/>
        <v>3</v>
      </c>
      <c r="AK126" s="3">
        <f>VLOOKUP($B126,[12]FuE!$A$4:$I$128,9,0)</f>
        <v>2.13</v>
      </c>
      <c r="AL126">
        <f t="shared" si="65"/>
        <v>9</v>
      </c>
      <c r="AN126" s="3">
        <f>VLOOKUP($B126,[12]FuE!$A$4:$P$128,16,0)</f>
        <v>1.47</v>
      </c>
      <c r="AO126">
        <f t="shared" si="66"/>
        <v>8</v>
      </c>
      <c r="AQ126" s="3">
        <f>VLOOKUP($B126,[13]Bevölkerung!$A$4:$S$128,15,0)</f>
        <v>106.59193726751784</v>
      </c>
      <c r="AR126">
        <f t="shared" si="67"/>
        <v>13</v>
      </c>
      <c r="AT126" s="3">
        <f>VLOOKUP($B126,[13]Tabelle9!$A$4:$N$128,12,0)</f>
        <v>42.415420138540306</v>
      </c>
      <c r="AU126" s="7">
        <f t="shared" si="68"/>
        <v>10</v>
      </c>
      <c r="AW126" s="3">
        <f>VLOOKUP($B126,[13]Tabelle1!$A$4:$L$128,8,0)</f>
        <v>6.2543921293042857</v>
      </c>
      <c r="AX126" s="7">
        <f t="shared" si="69"/>
        <v>7</v>
      </c>
      <c r="AZ126" s="3">
        <f>VLOOKUP($B126,[13]HRST!$A$4:$L$128,8,0)</f>
        <v>55.908041361309103</v>
      </c>
      <c r="BA126" s="7">
        <f t="shared" si="70"/>
        <v>18</v>
      </c>
    </row>
    <row r="127" spans="1:53" x14ac:dyDescent="0.35">
      <c r="A127" t="s">
        <v>690</v>
      </c>
      <c r="B127" t="s">
        <v>720</v>
      </c>
      <c r="C127" s="3">
        <f>VLOOKUP($B127,'[12]BIP je EW'!$A$4:$P$128,12,0)</f>
        <v>69.716088328075713</v>
      </c>
      <c r="D127" s="3">
        <f>VLOOKUP($B127,'[12]BIP je EW'!$A$4:$P$128,13,0)</f>
        <v>74.686716791979947</v>
      </c>
      <c r="E127" s="7">
        <f t="shared" si="53"/>
        <v>22</v>
      </c>
      <c r="F127" s="7">
        <f t="shared" si="54"/>
        <v>24</v>
      </c>
      <c r="H127" s="3">
        <f>VLOOKUP($B127,[13]Wirtschaftswachstum!$A$4:$Z$128,23,0)</f>
        <v>1.209941799347618</v>
      </c>
      <c r="I127">
        <f t="shared" si="55"/>
        <v>19</v>
      </c>
      <c r="K127" s="3">
        <f>VLOOKUP($B127,[13]Wirtschaftswachstum!$A$4:$AY$128,50,0)</f>
        <v>1.1902318262592786</v>
      </c>
      <c r="L127">
        <f t="shared" si="56"/>
        <v>15</v>
      </c>
      <c r="N127" s="3">
        <f>VLOOKUP($B127,'[13]Verfügbare Eink'!$A$4:$P$135,12,0)</f>
        <v>65.317919075144502</v>
      </c>
      <c r="O127" s="3">
        <f>VLOOKUP($B127,'[13]Verfügbare Eink'!$A$4:$P$135,13,0)</f>
        <v>70.114942528735639</v>
      </c>
      <c r="P127" s="7">
        <f t="shared" si="57"/>
        <v>24</v>
      </c>
      <c r="Q127" s="7">
        <f t="shared" si="58"/>
        <v>21</v>
      </c>
      <c r="S127" s="3">
        <f>VLOOKUP($B127,'[13]BIP je Arbeitsstunde'!$A$4:$P$128,12,0)</f>
        <v>70.239396979982828</v>
      </c>
      <c r="T127" s="3">
        <f>VLOOKUP($B127,'[13]BIP je Arbeitsstunde'!$A$4:$P$128,13,0)</f>
        <v>76.606763091699065</v>
      </c>
      <c r="U127" s="7">
        <f t="shared" si="59"/>
        <v>18</v>
      </c>
      <c r="V127" s="7">
        <f t="shared" si="60"/>
        <v>18</v>
      </c>
      <c r="W127" s="7"/>
      <c r="X127" s="3">
        <f>VLOOKUP($B127,[13]ALQ!$A$4:$P$128,6,0)</f>
        <v>5.6</v>
      </c>
      <c r="Y127" s="3">
        <f>VLOOKUP($B127,[13]ALQ!$A$4:$P$128,10,0)</f>
        <v>5.7</v>
      </c>
      <c r="Z127" s="7">
        <f t="shared" si="61"/>
        <v>16</v>
      </c>
      <c r="AA127" s="7">
        <f t="shared" si="62"/>
        <v>15</v>
      </c>
      <c r="AC127" s="3">
        <f>VLOOKUP($B127,[13]Erwerbstätigkeit!$A$4:$P$128,14,0)</f>
        <v>-0.1139895943717022</v>
      </c>
      <c r="AD127">
        <f t="shared" si="63"/>
        <v>25</v>
      </c>
      <c r="AF127" s="3">
        <f>VLOOKUP($B127,[13]Erwerbstätigkeit!$A$4:$T$128,17,0)</f>
        <v>21.978251178844996</v>
      </c>
      <c r="AG127" s="3">
        <f>VLOOKUP($B127,[13]Erwerbstätigkeit!$A$4:$T$128,18,0)</f>
        <v>21.296090306101426</v>
      </c>
      <c r="AH127" s="7">
        <f t="shared" si="64"/>
        <v>2</v>
      </c>
      <c r="AI127" s="7">
        <f t="shared" si="64"/>
        <v>2</v>
      </c>
      <c r="AK127" s="3">
        <f>VLOOKUP($B127,[12]FuE!$A$4:$I$128,9,0)</f>
        <v>1.04</v>
      </c>
      <c r="AL127">
        <f t="shared" si="65"/>
        <v>21</v>
      </c>
      <c r="AN127" s="3">
        <f>VLOOKUP($B127,[12]FuE!$A$4:$P$128,16,0)</f>
        <v>0.57999999999999996</v>
      </c>
      <c r="AO127">
        <f t="shared" si="66"/>
        <v>20</v>
      </c>
      <c r="AQ127" s="3">
        <f>VLOOKUP($B127,[13]Bevölkerung!$A$4:$S$128,15,0)</f>
        <v>101.05153035717591</v>
      </c>
      <c r="AR127">
        <f t="shared" si="67"/>
        <v>18</v>
      </c>
      <c r="AT127" s="3">
        <f>VLOOKUP($B127,[13]Tabelle9!$A$4:$N$128,12,0)</f>
        <v>31.697161847282167</v>
      </c>
      <c r="AU127" s="7">
        <f t="shared" si="68"/>
        <v>20</v>
      </c>
      <c r="AW127" s="3">
        <f>VLOOKUP($B127,[13]Tabelle1!$A$4:$L$128,8,0)</f>
        <v>5.7947209595477283</v>
      </c>
      <c r="AX127" s="7">
        <f t="shared" si="69"/>
        <v>10</v>
      </c>
      <c r="AZ127" s="3">
        <f>VLOOKUP($B127,[13]HRST!$A$4:$L$128,8,0)</f>
        <v>51.526032315978455</v>
      </c>
      <c r="BA127" s="7">
        <f t="shared" si="70"/>
        <v>23</v>
      </c>
    </row>
    <row r="128" spans="1:53" x14ac:dyDescent="0.35">
      <c r="A128" t="s">
        <v>692</v>
      </c>
      <c r="B128" t="s">
        <v>721</v>
      </c>
      <c r="C128" s="3">
        <f>VLOOKUP($B128,'[12]BIP je EW'!$A$4:$P$128,12,0)</f>
        <v>107.25552050473186</v>
      </c>
      <c r="D128" s="3">
        <f>VLOOKUP($B128,'[12]BIP je EW'!$A$4:$P$128,13,0)</f>
        <v>102.25563909774435</v>
      </c>
      <c r="E128" s="7">
        <f t="shared" si="53"/>
        <v>9</v>
      </c>
      <c r="F128" s="7">
        <f t="shared" si="54"/>
        <v>10</v>
      </c>
      <c r="H128" s="3">
        <f>VLOOKUP($B128,[13]Wirtschaftswachstum!$A$4:$Z$128,23,0)</f>
        <v>-9.2123543190425039E-2</v>
      </c>
      <c r="I128">
        <f t="shared" si="55"/>
        <v>27</v>
      </c>
      <c r="K128" s="3">
        <f>VLOOKUP($B128,[13]Wirtschaftswachstum!$A$4:$AY$128,50,0)</f>
        <v>-0.3429526878054503</v>
      </c>
      <c r="L128">
        <f t="shared" si="56"/>
        <v>25</v>
      </c>
      <c r="N128" s="3">
        <f>VLOOKUP($B128,'[13]Verfügbare Eink'!$A$4:$P$135,12,0)</f>
        <v>101.15606936416187</v>
      </c>
      <c r="O128" s="3">
        <f>VLOOKUP($B128,'[13]Verfügbare Eink'!$A$4:$P$135,13,0)</f>
        <v>100.57471264367817</v>
      </c>
      <c r="P128" s="7">
        <f t="shared" si="57"/>
        <v>10</v>
      </c>
      <c r="Q128" s="7">
        <f t="shared" si="58"/>
        <v>9</v>
      </c>
      <c r="S128" s="3">
        <f>VLOOKUP($B128,'[13]BIP je Arbeitsstunde'!$A$4:$P$128,12,0)</f>
        <v>107.60904414736136</v>
      </c>
      <c r="T128" s="3">
        <f>VLOOKUP($B128,'[13]BIP je Arbeitsstunde'!$A$4:$P$128,13,0)</f>
        <v>106.73461384062269</v>
      </c>
      <c r="U128" s="7">
        <f t="shared" si="59"/>
        <v>10</v>
      </c>
      <c r="V128" s="7">
        <f t="shared" si="60"/>
        <v>10</v>
      </c>
      <c r="W128" s="7"/>
      <c r="X128" s="3">
        <f>VLOOKUP($B128,[13]ALQ!$A$4:$P$128,6,0)</f>
        <v>6.1</v>
      </c>
      <c r="Y128" s="3">
        <f>VLOOKUP($B128,[13]ALQ!$A$4:$P$128,10,0)</f>
        <v>6.6</v>
      </c>
      <c r="Z128" s="7">
        <f t="shared" si="61"/>
        <v>18</v>
      </c>
      <c r="AA128" s="7">
        <f t="shared" si="62"/>
        <v>21</v>
      </c>
      <c r="AC128" s="3">
        <f>VLOOKUP($B128,[13]Erwerbstätigkeit!$A$4:$P$128,14,0)</f>
        <v>1.0376199949851497</v>
      </c>
      <c r="AD128">
        <f t="shared" si="63"/>
        <v>17</v>
      </c>
      <c r="AF128" s="3">
        <f>VLOOKUP($B128,[13]Erwerbstätigkeit!$A$4:$T$128,17,0)</f>
        <v>12.948229704762262</v>
      </c>
      <c r="AG128" s="3">
        <f>VLOOKUP($B128,[13]Erwerbstätigkeit!$A$4:$T$128,18,0)</f>
        <v>12.625783870497301</v>
      </c>
      <c r="AH128" s="7">
        <f t="shared" si="64"/>
        <v>15</v>
      </c>
      <c r="AI128" s="7">
        <f t="shared" si="64"/>
        <v>16</v>
      </c>
      <c r="AK128" s="3">
        <f>VLOOKUP($B128,[12]FuE!$A$4:$I$128,9,0)</f>
        <v>3.09</v>
      </c>
      <c r="AL128">
        <f t="shared" si="65"/>
        <v>5</v>
      </c>
      <c r="AN128" s="3">
        <f>VLOOKUP($B128,[12]FuE!$A$4:$P$128,16,0)</f>
        <v>2.09</v>
      </c>
      <c r="AO128">
        <f t="shared" si="66"/>
        <v>5</v>
      </c>
      <c r="AQ128" s="3">
        <f>VLOOKUP($B128,[13]Bevölkerung!$A$4:$S$128,15,0)</f>
        <v>107.75085970402998</v>
      </c>
      <c r="AR128">
        <f t="shared" si="67"/>
        <v>12</v>
      </c>
      <c r="AT128" s="3">
        <f>VLOOKUP($B128,[13]Tabelle9!$A$4:$N$128,12,0)</f>
        <v>42.63920378127041</v>
      </c>
      <c r="AU128" s="7">
        <f t="shared" si="68"/>
        <v>9</v>
      </c>
      <c r="AW128" s="3">
        <f>VLOOKUP($B128,[13]Tabelle1!$A$4:$L$128,8,0)</f>
        <v>6.7517196326326703</v>
      </c>
      <c r="AX128" s="7">
        <f t="shared" si="69"/>
        <v>3</v>
      </c>
      <c r="AZ128" s="3">
        <f>VLOOKUP($B128,[13]HRST!$A$4:$L$128,8,0)</f>
        <v>67.928371056373209</v>
      </c>
      <c r="BA128" s="7">
        <f t="shared" si="70"/>
        <v>7</v>
      </c>
    </row>
    <row r="129" spans="1:53" x14ac:dyDescent="0.35">
      <c r="A129" t="s">
        <v>695</v>
      </c>
      <c r="B129" t="s">
        <v>722</v>
      </c>
      <c r="C129" s="3">
        <f>VLOOKUP($B129,'[12]BIP je EW'!$A$4:$P$128,12,0)</f>
        <v>116.71924290220821</v>
      </c>
      <c r="D129" s="3">
        <f>VLOOKUP($B129,'[12]BIP je EW'!$A$4:$P$128,13,0)</f>
        <v>111.27819548872179</v>
      </c>
      <c r="E129" s="7">
        <f t="shared" si="53"/>
        <v>7</v>
      </c>
      <c r="F129" s="7">
        <f t="shared" si="54"/>
        <v>8</v>
      </c>
      <c r="H129" s="3">
        <f>VLOOKUP($B129,[13]Wirtschaftswachstum!$A$4:$Z$128,23,0)</f>
        <v>1.2393938336790171</v>
      </c>
      <c r="I129">
        <f t="shared" si="55"/>
        <v>18</v>
      </c>
      <c r="K129" s="3">
        <f>VLOOKUP($B129,[13]Wirtschaftswachstum!$A$4:$AY$128,50,0)</f>
        <v>0.47785826546365229</v>
      </c>
      <c r="L129">
        <f t="shared" si="56"/>
        <v>19</v>
      </c>
      <c r="N129" s="3">
        <f>VLOOKUP($B129,'[13]Verfügbare Eink'!$A$4:$P$135,12,0)</f>
        <v>102.89017341040463</v>
      </c>
      <c r="O129" s="3">
        <f>VLOOKUP($B129,'[13]Verfügbare Eink'!$A$4:$P$135,13,0)</f>
        <v>101.14942528735634</v>
      </c>
      <c r="P129" s="7">
        <f t="shared" si="57"/>
        <v>9</v>
      </c>
      <c r="Q129" s="7">
        <f t="shared" si="58"/>
        <v>8</v>
      </c>
      <c r="S129" s="3">
        <f>VLOOKUP($B129,'[13]BIP je Arbeitsstunde'!$A$4:$P$128,12,0)</f>
        <v>110.0070500775914</v>
      </c>
      <c r="T129" s="3">
        <f>VLOOKUP($B129,'[13]BIP je Arbeitsstunde'!$A$4:$P$128,13,0)</f>
        <v>109.08995371229409</v>
      </c>
      <c r="U129" s="7">
        <f t="shared" si="59"/>
        <v>9</v>
      </c>
      <c r="V129" s="7">
        <f t="shared" si="60"/>
        <v>9</v>
      </c>
      <c r="W129" s="7"/>
      <c r="X129" s="3">
        <f>VLOOKUP($B129,[13]ALQ!$A$4:$P$128,6,0)</f>
        <v>6</v>
      </c>
      <c r="Y129" s="3">
        <f>VLOOKUP($B129,[13]ALQ!$A$4:$P$128,10,0)</f>
        <v>6.5</v>
      </c>
      <c r="Z129" s="7">
        <f t="shared" si="61"/>
        <v>17</v>
      </c>
      <c r="AA129" s="7">
        <f t="shared" si="62"/>
        <v>20</v>
      </c>
      <c r="AC129" s="3">
        <f>VLOOKUP($B129,[13]Erwerbstätigkeit!$A$4:$P$128,14,0)</f>
        <v>1.1478438944752156</v>
      </c>
      <c r="AD129">
        <f t="shared" si="63"/>
        <v>13</v>
      </c>
      <c r="AF129" s="3">
        <f>VLOOKUP($B129,[13]Erwerbstätigkeit!$A$4:$T$128,17,0)</f>
        <v>10.658313216078476</v>
      </c>
      <c r="AG129" s="3">
        <f>VLOOKUP($B129,[13]Erwerbstätigkeit!$A$4:$T$128,18,0)</f>
        <v>10.516471917186717</v>
      </c>
      <c r="AH129" s="7">
        <f t="shared" si="64"/>
        <v>18</v>
      </c>
      <c r="AI129" s="7">
        <f t="shared" si="64"/>
        <v>18</v>
      </c>
      <c r="AK129" s="3">
        <f>VLOOKUP($B129,[12]FuE!$A$4:$I$128,9,0)</f>
        <v>3.64</v>
      </c>
      <c r="AL129">
        <f t="shared" si="65"/>
        <v>1</v>
      </c>
      <c r="AN129" s="3">
        <f>VLOOKUP($B129,[12]FuE!$A$4:$P$128,16,0)</f>
        <v>2.7</v>
      </c>
      <c r="AO129">
        <f t="shared" si="66"/>
        <v>1</v>
      </c>
      <c r="AQ129" s="3">
        <f>VLOOKUP($B129,[13]Bevölkerung!$A$4:$S$128,15,0)</f>
        <v>119.48045653092856</v>
      </c>
      <c r="AR129">
        <f t="shared" si="67"/>
        <v>5</v>
      </c>
      <c r="AT129" s="3">
        <f>VLOOKUP($B129,[13]Tabelle9!$A$4:$N$128,12,0)</f>
        <v>46.723141205426131</v>
      </c>
      <c r="AU129" s="7">
        <f t="shared" si="68"/>
        <v>6</v>
      </c>
      <c r="AW129" s="3">
        <f>VLOOKUP($B129,[13]Tabelle1!$A$4:$L$128,8,0)</f>
        <v>6.8055635052372496</v>
      </c>
      <c r="AX129" s="7">
        <f t="shared" si="69"/>
        <v>2</v>
      </c>
      <c r="AZ129" s="3">
        <f>VLOOKUP($B129,[13]HRST!$A$4:$L$128,8,0)</f>
        <v>73.93013183752123</v>
      </c>
      <c r="BA129" s="7">
        <f t="shared" si="70"/>
        <v>2</v>
      </c>
    </row>
    <row r="130" spans="1:53" x14ac:dyDescent="0.35">
      <c r="X130" t="s">
        <v>723</v>
      </c>
      <c r="AN130" s="3"/>
      <c r="AW130" s="3"/>
    </row>
    <row r="131" spans="1:53" x14ac:dyDescent="0.35">
      <c r="AN131" s="3"/>
      <c r="AW131" s="3"/>
    </row>
    <row r="132" spans="1:53" x14ac:dyDescent="0.35">
      <c r="AN132" s="3"/>
      <c r="AW132" s="3"/>
    </row>
    <row r="133" spans="1:53" x14ac:dyDescent="0.35">
      <c r="AN133" s="3"/>
      <c r="AW133" s="3"/>
    </row>
    <row r="134" spans="1:53" x14ac:dyDescent="0.35">
      <c r="AN134" s="3"/>
      <c r="AW134" s="3"/>
    </row>
    <row r="135" spans="1:53" x14ac:dyDescent="0.35">
      <c r="AW135" s="3"/>
    </row>
    <row r="136" spans="1:53" x14ac:dyDescent="0.35">
      <c r="AW136" s="3"/>
    </row>
    <row r="137" spans="1:53" x14ac:dyDescent="0.35">
      <c r="AW137" s="3"/>
    </row>
    <row r="138" spans="1:53" x14ac:dyDescent="0.35">
      <c r="AW138" s="3"/>
    </row>
    <row r="139" spans="1:53" x14ac:dyDescent="0.35">
      <c r="AW139" s="3"/>
    </row>
    <row r="140" spans="1:53" x14ac:dyDescent="0.35">
      <c r="AW140" s="3"/>
    </row>
    <row r="141" spans="1:53" x14ac:dyDescent="0.35">
      <c r="AW141" s="3"/>
    </row>
    <row r="142" spans="1:53" x14ac:dyDescent="0.35">
      <c r="AW142" s="3"/>
    </row>
    <row r="143" spans="1:53" x14ac:dyDescent="0.35">
      <c r="AW143" s="3"/>
    </row>
    <row r="144" spans="1:53" x14ac:dyDescent="0.35">
      <c r="AW144" s="3"/>
    </row>
    <row r="145" spans="49:49" x14ac:dyDescent="0.35">
      <c r="AW145" s="3"/>
    </row>
    <row r="146" spans="49:49" x14ac:dyDescent="0.35">
      <c r="AW146" s="3"/>
    </row>
    <row r="147" spans="49:49" x14ac:dyDescent="0.35">
      <c r="AW147" s="3"/>
    </row>
    <row r="148" spans="49:49" x14ac:dyDescent="0.35">
      <c r="AW148" s="3"/>
    </row>
    <row r="149" spans="49:49" x14ac:dyDescent="0.35">
      <c r="AW149" s="3"/>
    </row>
    <row r="150" spans="49:49" x14ac:dyDescent="0.35">
      <c r="AW150" s="3"/>
    </row>
    <row r="151" spans="49:49" x14ac:dyDescent="0.35">
      <c r="AW151" s="3"/>
    </row>
    <row r="152" spans="49:49" x14ac:dyDescent="0.35">
      <c r="AW152" s="3"/>
    </row>
    <row r="153" spans="49:49" x14ac:dyDescent="0.35">
      <c r="AW153" s="3"/>
    </row>
    <row r="154" spans="49:49" x14ac:dyDescent="0.35">
      <c r="AW154" s="3"/>
    </row>
    <row r="155" spans="49:49" x14ac:dyDescent="0.35">
      <c r="AW155" s="3"/>
    </row>
    <row r="156" spans="49:49" x14ac:dyDescent="0.35">
      <c r="AW156" s="3"/>
    </row>
    <row r="157" spans="49:49" x14ac:dyDescent="0.35">
      <c r="AW157" s="3"/>
    </row>
    <row r="158" spans="49:49" x14ac:dyDescent="0.35">
      <c r="AW158" s="3"/>
    </row>
    <row r="159" spans="49:49" x14ac:dyDescent="0.35">
      <c r="AW159" s="3"/>
    </row>
    <row r="160" spans="49:49" x14ac:dyDescent="0.35">
      <c r="AW160" s="3"/>
    </row>
    <row r="161" spans="49:49" x14ac:dyDescent="0.35">
      <c r="AW161" s="3"/>
    </row>
    <row r="162" spans="49:49" x14ac:dyDescent="0.35">
      <c r="AW162" s="3"/>
    </row>
    <row r="163" spans="49:49" x14ac:dyDescent="0.35">
      <c r="AW163" s="3"/>
    </row>
    <row r="164" spans="49:49" x14ac:dyDescent="0.35">
      <c r="AW164" s="3"/>
    </row>
    <row r="165" spans="49:49" x14ac:dyDescent="0.35">
      <c r="AW165" s="3"/>
    </row>
    <row r="166" spans="49:49" x14ac:dyDescent="0.35">
      <c r="AW166" s="3"/>
    </row>
    <row r="167" spans="49:49" x14ac:dyDescent="0.35">
      <c r="AW167" s="3"/>
    </row>
    <row r="168" spans="49:49" x14ac:dyDescent="0.35">
      <c r="AW168" s="3"/>
    </row>
    <row r="169" spans="49:49" x14ac:dyDescent="0.35">
      <c r="AW169" s="3"/>
    </row>
    <row r="170" spans="49:49" x14ac:dyDescent="0.35">
      <c r="AW170" s="3"/>
    </row>
    <row r="171" spans="49:49" x14ac:dyDescent="0.35">
      <c r="AW171" s="3"/>
    </row>
    <row r="172" spans="49:49" x14ac:dyDescent="0.35">
      <c r="AW172" s="3"/>
    </row>
    <row r="173" spans="49:49" x14ac:dyDescent="0.35">
      <c r="AW173" s="3"/>
    </row>
    <row r="174" spans="49:49" x14ac:dyDescent="0.35">
      <c r="AW174" s="3"/>
    </row>
    <row r="175" spans="49:49" x14ac:dyDescent="0.35">
      <c r="AW175" s="3"/>
    </row>
    <row r="176" spans="49:49" x14ac:dyDescent="0.35">
      <c r="AW176" s="3"/>
    </row>
    <row r="177" spans="49:49" x14ac:dyDescent="0.35">
      <c r="AW177" s="3"/>
    </row>
    <row r="178" spans="49:49" x14ac:dyDescent="0.35">
      <c r="AW178" s="3"/>
    </row>
    <row r="179" spans="49:49" x14ac:dyDescent="0.35">
      <c r="AW179" s="3"/>
    </row>
    <row r="180" spans="49:49" x14ac:dyDescent="0.35">
      <c r="AW180" s="3"/>
    </row>
    <row r="181" spans="49:49" x14ac:dyDescent="0.35">
      <c r="AW181" s="3"/>
    </row>
    <row r="182" spans="49:49" x14ac:dyDescent="0.35">
      <c r="AW182" s="3"/>
    </row>
    <row r="183" spans="49:49" x14ac:dyDescent="0.35">
      <c r="AW183" s="3"/>
    </row>
    <row r="184" spans="49:49" x14ac:dyDescent="0.35">
      <c r="AW184" s="3"/>
    </row>
    <row r="185" spans="49:49" x14ac:dyDescent="0.35">
      <c r="AW185" s="3"/>
    </row>
    <row r="186" spans="49:49" x14ac:dyDescent="0.35">
      <c r="AW186" s="3"/>
    </row>
    <row r="187" spans="49:49" x14ac:dyDescent="0.35">
      <c r="AW187" s="3"/>
    </row>
    <row r="188" spans="49:49" x14ac:dyDescent="0.35">
      <c r="AW188" s="3"/>
    </row>
    <row r="189" spans="49:49" x14ac:dyDescent="0.35">
      <c r="AW189" s="3"/>
    </row>
    <row r="190" spans="49:49" x14ac:dyDescent="0.35">
      <c r="AW190" s="3"/>
    </row>
    <row r="191" spans="49:49" x14ac:dyDescent="0.35">
      <c r="AW191" s="3"/>
    </row>
    <row r="192" spans="49:49" x14ac:dyDescent="0.35">
      <c r="AW192" s="3"/>
    </row>
    <row r="193" spans="49:49" x14ac:dyDescent="0.35">
      <c r="AW193" s="3"/>
    </row>
    <row r="194" spans="49:49" x14ac:dyDescent="0.35">
      <c r="AW194" s="3"/>
    </row>
    <row r="195" spans="49:49" x14ac:dyDescent="0.35">
      <c r="AW195" s="3"/>
    </row>
    <row r="196" spans="49:49" x14ac:dyDescent="0.35">
      <c r="AW196" s="3"/>
    </row>
    <row r="197" spans="49:49" x14ac:dyDescent="0.35">
      <c r="AW197" s="3"/>
    </row>
    <row r="198" spans="49:49" x14ac:dyDescent="0.35">
      <c r="AW198" s="3"/>
    </row>
    <row r="199" spans="49:49" x14ac:dyDescent="0.35">
      <c r="AW199" s="3"/>
    </row>
    <row r="200" spans="49:49" x14ac:dyDescent="0.35">
      <c r="AW200" s="3"/>
    </row>
    <row r="201" spans="49:49" x14ac:dyDescent="0.35">
      <c r="AW201" s="3"/>
    </row>
    <row r="202" spans="49:49" x14ac:dyDescent="0.35">
      <c r="AW202" s="3"/>
    </row>
    <row r="203" spans="49:49" x14ac:dyDescent="0.35">
      <c r="AW203" s="3"/>
    </row>
    <row r="204" spans="49:49" x14ac:dyDescent="0.35">
      <c r="AW204" s="3"/>
    </row>
    <row r="205" spans="49:49" x14ac:dyDescent="0.35">
      <c r="AW205" s="3"/>
    </row>
    <row r="206" spans="49:49" x14ac:dyDescent="0.35">
      <c r="AW206" s="3"/>
    </row>
    <row r="207" spans="49:49" x14ac:dyDescent="0.35">
      <c r="AW207" s="3"/>
    </row>
    <row r="208" spans="49:49" x14ac:dyDescent="0.35">
      <c r="AW208" s="3"/>
    </row>
    <row r="209" spans="49:49" x14ac:dyDescent="0.35">
      <c r="AW209" s="3"/>
    </row>
    <row r="210" spans="49:49" x14ac:dyDescent="0.35">
      <c r="AW210" s="3"/>
    </row>
    <row r="211" spans="49:49" x14ac:dyDescent="0.35">
      <c r="AW211" s="3"/>
    </row>
    <row r="212" spans="49:49" x14ac:dyDescent="0.35">
      <c r="AW212" s="3"/>
    </row>
    <row r="213" spans="49:49" x14ac:dyDescent="0.35">
      <c r="AW213" s="3"/>
    </row>
    <row r="214" spans="49:49" x14ac:dyDescent="0.35">
      <c r="AW214" s="3"/>
    </row>
    <row r="215" spans="49:49" x14ac:dyDescent="0.35">
      <c r="AW215" s="3"/>
    </row>
    <row r="216" spans="49:49" x14ac:dyDescent="0.35">
      <c r="AW216" s="3"/>
    </row>
    <row r="217" spans="49:49" x14ac:dyDescent="0.35">
      <c r="AW217" s="3"/>
    </row>
    <row r="218" spans="49:49" x14ac:dyDescent="0.35">
      <c r="AW218" s="3"/>
    </row>
    <row r="219" spans="49:49" x14ac:dyDescent="0.35">
      <c r="AW219" s="3"/>
    </row>
    <row r="220" spans="49:49" x14ac:dyDescent="0.35">
      <c r="AW220" s="3"/>
    </row>
    <row r="221" spans="49:49" x14ac:dyDescent="0.35">
      <c r="AW221" s="3"/>
    </row>
    <row r="222" spans="49:49" x14ac:dyDescent="0.35">
      <c r="AW222" s="3"/>
    </row>
    <row r="223" spans="49:49" x14ac:dyDescent="0.35">
      <c r="AW223" s="3"/>
    </row>
    <row r="224" spans="49:49" x14ac:dyDescent="0.35">
      <c r="AW224" s="3"/>
    </row>
    <row r="225" spans="49:49" x14ac:dyDescent="0.35">
      <c r="AW225" s="3"/>
    </row>
    <row r="226" spans="49:49" x14ac:dyDescent="0.35">
      <c r="AW226" s="3"/>
    </row>
    <row r="227" spans="49:49" x14ac:dyDescent="0.35">
      <c r="AW227" s="3"/>
    </row>
    <row r="228" spans="49:49" x14ac:dyDescent="0.35">
      <c r="AW228" s="3"/>
    </row>
    <row r="229" spans="49:49" x14ac:dyDescent="0.35">
      <c r="AW229" s="3"/>
    </row>
    <row r="230" spans="49:49" x14ac:dyDescent="0.35">
      <c r="AW230" s="3"/>
    </row>
    <row r="231" spans="49:49" x14ac:dyDescent="0.35">
      <c r="AW231" s="3"/>
    </row>
    <row r="232" spans="49:49" x14ac:dyDescent="0.35">
      <c r="AW232" s="3"/>
    </row>
    <row r="233" spans="49:49" x14ac:dyDescent="0.35">
      <c r="AW233" s="3"/>
    </row>
    <row r="234" spans="49:49" x14ac:dyDescent="0.35">
      <c r="AW234" s="3"/>
    </row>
    <row r="235" spans="49:49" x14ac:dyDescent="0.35">
      <c r="AW235" s="3"/>
    </row>
    <row r="236" spans="49:49" x14ac:dyDescent="0.35">
      <c r="AW236" s="3"/>
    </row>
    <row r="237" spans="49:49" x14ac:dyDescent="0.35">
      <c r="AW237" s="3"/>
    </row>
    <row r="238" spans="49:49" x14ac:dyDescent="0.35">
      <c r="AW238" s="3"/>
    </row>
    <row r="239" spans="49:49" x14ac:dyDescent="0.35">
      <c r="AW239" s="3"/>
    </row>
    <row r="240" spans="49:49" x14ac:dyDescent="0.35">
      <c r="AW240" s="3"/>
    </row>
    <row r="241" spans="49:49" x14ac:dyDescent="0.35">
      <c r="AW241" s="3"/>
    </row>
    <row r="242" spans="49:49" x14ac:dyDescent="0.35">
      <c r="AW242" s="3"/>
    </row>
  </sheetData>
  <mergeCells count="1">
    <mergeCell ref="AN2:AO2"/>
  </mergeCells>
  <pageMargins left="0.7" right="0.7" top="0.78740157499999996" bottom="0.78740157499999996"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E469-81E2-4D63-8C8B-5F75F9BD295F}">
  <sheetPr codeName="Tabelle56"/>
  <dimension ref="A1:AJ1056"/>
  <sheetViews>
    <sheetView workbookViewId="0">
      <pane ySplit="1" topLeftCell="A2" activePane="bottomLeft" state="frozen"/>
      <selection activeCell="V1" sqref="V1"/>
      <selection pane="bottomLeft" activeCell="A2" sqref="A2"/>
    </sheetView>
  </sheetViews>
  <sheetFormatPr baseColWidth="10" defaultColWidth="11.453125" defaultRowHeight="14.5" x14ac:dyDescent="0.35"/>
  <cols>
    <col min="23" max="23" width="11.453125" customWidth="1"/>
    <col min="24" max="30" width="10.81640625" customWidth="1"/>
    <col min="31" max="32" width="11.453125" customWidth="1"/>
    <col min="33" max="33" width="21.81640625" customWidth="1"/>
  </cols>
  <sheetData>
    <row r="1" spans="1:36" x14ac:dyDescent="0.35">
      <c r="A1" s="4" t="s">
        <v>724</v>
      </c>
      <c r="N1" s="57"/>
      <c r="O1" s="57"/>
      <c r="P1" s="57"/>
      <c r="Q1" s="57"/>
      <c r="R1" s="57"/>
      <c r="S1" s="57"/>
      <c r="T1" s="57" t="str">
        <f>'EU-Vergleichsdaten'!C2&amp;", "&amp;'EU-Vergleichsdaten'!C3&amp;", "&amp;'EU-Vergleichsdaten'!D4</f>
        <v>BIP in KKS je Einwohner, EU27=100, 2024</v>
      </c>
      <c r="U1" s="57"/>
      <c r="V1" s="57"/>
      <c r="W1" s="57"/>
      <c r="X1" s="57"/>
      <c r="Y1" s="57"/>
      <c r="Z1" s="57"/>
      <c r="AA1" s="57"/>
      <c r="AB1" s="57"/>
      <c r="AC1" s="57"/>
      <c r="AD1" s="57"/>
      <c r="AE1" s="57"/>
      <c r="AF1" s="57"/>
      <c r="AG1" s="57"/>
      <c r="AH1" s="57"/>
      <c r="AI1" s="57"/>
      <c r="AJ1" s="57"/>
    </row>
    <row r="2" spans="1:36" x14ac:dyDescent="0.35">
      <c r="N2" s="57"/>
      <c r="O2" s="57"/>
      <c r="P2" s="57"/>
      <c r="Q2" s="57"/>
      <c r="R2" s="57"/>
      <c r="S2" s="57"/>
      <c r="T2" s="57"/>
      <c r="U2" s="57"/>
      <c r="V2" s="57"/>
      <c r="W2" s="57"/>
      <c r="X2" s="57"/>
      <c r="Y2" s="57"/>
      <c r="Z2" s="57"/>
      <c r="AA2" s="57"/>
      <c r="AB2" s="57"/>
      <c r="AC2" s="57"/>
      <c r="AD2" s="57"/>
      <c r="AE2" s="57"/>
      <c r="AF2" s="57"/>
      <c r="AG2" s="57"/>
      <c r="AH2" s="57"/>
      <c r="AI2" s="57"/>
      <c r="AJ2" s="57"/>
    </row>
    <row r="3" spans="1:36" x14ac:dyDescent="0.35">
      <c r="N3" s="57"/>
      <c r="O3" s="105" t="str">
        <f>VLOOKUP(P3,'[14]2.4'!$D$7:$H$450,5,0)</f>
        <v>Hamburg</v>
      </c>
      <c r="P3" s="105" t="s">
        <v>300</v>
      </c>
      <c r="Q3" s="57"/>
      <c r="R3" s="57" t="str">
        <f>'EU-Vergleichsdaten'!B7</f>
        <v>Baden-Württemberg</v>
      </c>
      <c r="S3" s="57" t="s">
        <v>725</v>
      </c>
      <c r="T3" s="57">
        <f>'EU-Vergleichsdaten'!D7-ROW(T3)/1000000</f>
        <v>130.82706466917296</v>
      </c>
      <c r="U3" s="57"/>
      <c r="V3" s="57">
        <v>1</v>
      </c>
      <c r="W3" s="106" t="str">
        <f>VLOOKUP(Z3,T3:AC94,10,0)</f>
        <v>Luxembourg</v>
      </c>
      <c r="X3" s="57" t="str">
        <f t="shared" ref="X3:X16" si="0">IF(VLOOKUP(W3,R$3:S$94,2,0)="WD","WD",IF(VLOOKUP(W3,R$3:S$94,2,0)="OD","OD",""))</f>
        <v/>
      </c>
      <c r="Y3" s="57" t="str">
        <f t="shared" ref="Y3:Y34" si="1">IF(VLOOKUP($W3,$R$3:$T$94,2,0)="WD",VLOOKUP($W3,O$3:P$18,2,0),IF(VLOOKUP($W3,$R$3:$T$94,2,0)="OD",VLOOKUP($W3,O$3:P$18,2,0),""))</f>
        <v/>
      </c>
      <c r="Z3" s="57">
        <f>LARGE(T3:T94,V3)</f>
        <v>244.86209338847115</v>
      </c>
      <c r="AA3" s="57" t="str">
        <f>IF(X3="WD",Z3,"")</f>
        <v/>
      </c>
      <c r="AB3" s="57" t="str">
        <f>IF(X3="OD",Z3,"")</f>
        <v/>
      </c>
      <c r="AC3" s="57" t="str">
        <f t="shared" ref="AC3:AC34" si="2">R3</f>
        <v>Baden-Württemberg</v>
      </c>
      <c r="AD3" s="57"/>
      <c r="AE3" s="57"/>
      <c r="AF3" s="57"/>
      <c r="AG3" s="57"/>
      <c r="AH3" s="57"/>
      <c r="AI3" s="57"/>
      <c r="AJ3" s="57"/>
    </row>
    <row r="4" spans="1:36" x14ac:dyDescent="0.35">
      <c r="N4" s="57"/>
      <c r="O4" s="105" t="str">
        <f>VLOOKUP(P4,'[14]2.4'!$D$7:$H$450,5,0)</f>
        <v>Bayern</v>
      </c>
      <c r="P4" s="105" t="s">
        <v>298</v>
      </c>
      <c r="Q4" s="57"/>
      <c r="R4" s="57" t="str">
        <f>'EU-Vergleichsdaten'!B8</f>
        <v>Bayern</v>
      </c>
      <c r="S4" s="57" t="s">
        <v>725</v>
      </c>
      <c r="T4" s="57">
        <f>'EU-Vergleichsdaten'!D8-ROW(T4)/1000000</f>
        <v>135.33834186466166</v>
      </c>
      <c r="U4" s="57"/>
      <c r="V4" s="57">
        <f>V3+1</f>
        <v>2</v>
      </c>
      <c r="W4" s="106" t="str">
        <f>VLOOKUP(Z4,T3:AC94,10,0)</f>
        <v>Ireland</v>
      </c>
      <c r="X4" s="57" t="str">
        <f t="shared" si="0"/>
        <v/>
      </c>
      <c r="Y4" s="57" t="str">
        <f t="shared" si="1"/>
        <v/>
      </c>
      <c r="Z4" s="57">
        <f>LARGE(T3:T94,V4)</f>
        <v>221.8044842781955</v>
      </c>
      <c r="AA4" s="57" t="str">
        <f t="shared" ref="AA4:AA67" si="3">IF(X4="WD",Z4,"")</f>
        <v/>
      </c>
      <c r="AB4" s="57" t="str">
        <f t="shared" ref="AB4:AB67" si="4">IF(X4="OD",Z4,"")</f>
        <v/>
      </c>
      <c r="AC4" s="57" t="str">
        <f t="shared" si="2"/>
        <v>Bayern</v>
      </c>
      <c r="AD4" s="57"/>
      <c r="AE4" s="57"/>
      <c r="AF4" s="57"/>
      <c r="AG4" s="57"/>
      <c r="AH4" s="57"/>
      <c r="AI4" s="57"/>
      <c r="AJ4" s="57"/>
    </row>
    <row r="5" spans="1:36" x14ac:dyDescent="0.35">
      <c r="N5" s="57"/>
      <c r="O5" s="105" t="str">
        <f>VLOOKUP(P5,'[14]2.4'!$D$7:$H$450,5,0)</f>
        <v>Hessen</v>
      </c>
      <c r="P5" s="105" t="s">
        <v>301</v>
      </c>
      <c r="Q5" s="57"/>
      <c r="R5" s="57" t="str">
        <f>'EU-Vergleichsdaten'!B9</f>
        <v>Berlin</v>
      </c>
      <c r="S5" s="57" t="s">
        <v>726</v>
      </c>
      <c r="T5" s="57">
        <f>'EU-Vergleichsdaten'!D9-ROW(T5)/1000000</f>
        <v>126.81703760651629</v>
      </c>
      <c r="U5" s="57"/>
      <c r="V5" s="57">
        <f t="shared" ref="V5:V68" si="5">V4+1</f>
        <v>3</v>
      </c>
      <c r="W5" s="106" t="str">
        <f>VLOOKUP(Z5,T3:AC94,10,0)</f>
        <v>Hamburg</v>
      </c>
      <c r="X5" s="57" t="str">
        <f t="shared" si="0"/>
        <v>WD</v>
      </c>
      <c r="Y5" s="57" t="str">
        <f t="shared" si="1"/>
        <v>HH</v>
      </c>
      <c r="Z5" s="57">
        <f>LARGE(T3:T94,V5)</f>
        <v>196.24059350375938</v>
      </c>
      <c r="AA5" s="57">
        <f t="shared" si="3"/>
        <v>196.24059350375938</v>
      </c>
      <c r="AB5" s="57" t="str">
        <f t="shared" si="4"/>
        <v/>
      </c>
      <c r="AC5" s="57" t="str">
        <f t="shared" si="2"/>
        <v>Berlin</v>
      </c>
      <c r="AD5" s="57"/>
      <c r="AE5" s="57"/>
      <c r="AF5" s="57"/>
      <c r="AG5" s="57"/>
      <c r="AH5" s="57"/>
      <c r="AI5" s="57"/>
      <c r="AJ5" s="57"/>
    </row>
    <row r="6" spans="1:36" x14ac:dyDescent="0.35">
      <c r="N6" s="57"/>
      <c r="O6" s="105" t="str">
        <f>VLOOKUP(P6,'[14]2.4'!$D$7:$H$450,5,0)</f>
        <v>Baden-Württemberg</v>
      </c>
      <c r="P6" s="105" t="s">
        <v>297</v>
      </c>
      <c r="Q6" s="57"/>
      <c r="R6" s="57" t="str">
        <f>'EU-Vergleichsdaten'!B10</f>
        <v>Brandenburg</v>
      </c>
      <c r="S6" s="57" t="s">
        <v>726</v>
      </c>
      <c r="T6" s="57">
        <f>'EU-Vergleichsdaten'!D10-ROW(T6)/1000000</f>
        <v>85.964906280701754</v>
      </c>
      <c r="U6" s="57"/>
      <c r="V6" s="57">
        <f t="shared" si="5"/>
        <v>4</v>
      </c>
      <c r="W6" s="106" t="str">
        <f>VLOOKUP(Z6,T3:AC94,10,0)</f>
        <v>Région de Bruxelles-Capitale/Brussels Hoofdstedelijk Gewest</v>
      </c>
      <c r="X6" s="57" t="str">
        <f t="shared" si="0"/>
        <v/>
      </c>
      <c r="Y6" s="57" t="str">
        <f t="shared" si="1"/>
        <v/>
      </c>
      <c r="Z6" s="57">
        <f>LARGE(T3:T94,V6)</f>
        <v>190.47617147619044</v>
      </c>
      <c r="AA6" s="57" t="str">
        <f t="shared" si="3"/>
        <v/>
      </c>
      <c r="AB6" s="57" t="str">
        <f t="shared" si="4"/>
        <v/>
      </c>
      <c r="AC6" s="57" t="str">
        <f t="shared" si="2"/>
        <v>Brandenburg</v>
      </c>
      <c r="AD6" s="57"/>
      <c r="AE6" s="57"/>
      <c r="AF6" s="57"/>
      <c r="AG6" s="57"/>
      <c r="AH6" s="57"/>
      <c r="AI6" s="57"/>
      <c r="AJ6" s="57"/>
    </row>
    <row r="7" spans="1:36" x14ac:dyDescent="0.35">
      <c r="N7" s="57"/>
      <c r="O7" s="105" t="str">
        <f>VLOOKUP(P7,'[14]2.4'!$D$7:$H$450,5,0)</f>
        <v>Rheinland-Pfalz</v>
      </c>
      <c r="P7" s="105" t="s">
        <v>304</v>
      </c>
      <c r="Q7" s="57"/>
      <c r="R7" s="57" t="str">
        <f>'EU-Vergleichsdaten'!B11</f>
        <v>Bremen</v>
      </c>
      <c r="S7" s="57" t="s">
        <v>725</v>
      </c>
      <c r="T7" s="57">
        <f>'EU-Vergleichsdaten'!D11-ROW(T7)/1000000</f>
        <v>132.08019350125312</v>
      </c>
      <c r="U7" s="57"/>
      <c r="V7" s="57">
        <f t="shared" si="5"/>
        <v>5</v>
      </c>
      <c r="W7" s="106" t="str">
        <f>VLOOKUP(Z7,T3:AC94,10,0)</f>
        <v>Ile de France</v>
      </c>
      <c r="X7" s="57" t="str">
        <f t="shared" si="0"/>
        <v/>
      </c>
      <c r="Y7" s="57" t="str">
        <f t="shared" si="1"/>
        <v/>
      </c>
      <c r="Z7" s="57">
        <f>LARGE(T3:T94,V7)</f>
        <v>160.40096350626567</v>
      </c>
      <c r="AA7" s="57" t="str">
        <f t="shared" si="3"/>
        <v/>
      </c>
      <c r="AB7" s="57" t="str">
        <f t="shared" si="4"/>
        <v/>
      </c>
      <c r="AC7" s="57" t="str">
        <f t="shared" si="2"/>
        <v>Bremen</v>
      </c>
      <c r="AD7" s="57"/>
      <c r="AE7" s="57"/>
      <c r="AF7" s="57"/>
      <c r="AG7" s="57"/>
      <c r="AH7" s="57"/>
      <c r="AI7" s="57"/>
      <c r="AJ7" s="57"/>
    </row>
    <row r="8" spans="1:36" x14ac:dyDescent="0.35">
      <c r="N8" s="57"/>
      <c r="O8" s="105" t="str">
        <f>VLOOKUP(P8,'[14]2.4'!$D$7:$H$450,5,0)</f>
        <v>Bremen</v>
      </c>
      <c r="P8" s="105" t="s">
        <v>299</v>
      </c>
      <c r="Q8" s="57"/>
      <c r="R8" s="57" t="str">
        <f>'EU-Vergleichsdaten'!B12</f>
        <v>Hamburg</v>
      </c>
      <c r="S8" s="57" t="s">
        <v>725</v>
      </c>
      <c r="T8" s="57">
        <f>'EU-Vergleichsdaten'!D12-ROW(T8)/1000000</f>
        <v>196.24059350375938</v>
      </c>
      <c r="U8" s="57"/>
      <c r="V8" s="57">
        <f t="shared" si="5"/>
        <v>6</v>
      </c>
      <c r="W8" s="106" t="str">
        <f>VLOOKUP(Z8,T3:AC94,10,0)</f>
        <v>West-Nederland</v>
      </c>
      <c r="X8" s="57" t="str">
        <f t="shared" si="0"/>
        <v/>
      </c>
      <c r="Y8" s="57" t="str">
        <f t="shared" si="1"/>
        <v/>
      </c>
      <c r="Z8" s="57">
        <f>LARGE(T3:T94,V8)</f>
        <v>149.62399115037596</v>
      </c>
      <c r="AA8" s="57" t="str">
        <f t="shared" si="3"/>
        <v/>
      </c>
      <c r="AB8" s="57" t="str">
        <f t="shared" si="4"/>
        <v/>
      </c>
      <c r="AC8" s="57" t="str">
        <f t="shared" si="2"/>
        <v>Hamburg</v>
      </c>
      <c r="AD8" s="57"/>
      <c r="AE8" s="57"/>
      <c r="AF8" s="57"/>
      <c r="AG8" s="57"/>
      <c r="AH8" s="57"/>
      <c r="AI8" s="57"/>
      <c r="AJ8" s="57"/>
    </row>
    <row r="9" spans="1:36" x14ac:dyDescent="0.35">
      <c r="N9" s="57"/>
      <c r="O9" s="105" t="str">
        <f>VLOOKUP(P9,'[14]2.4'!$D$7:$H$450,5,0)</f>
        <v>Berlin</v>
      </c>
      <c r="P9" s="105" t="s">
        <v>597</v>
      </c>
      <c r="Q9" s="57"/>
      <c r="R9" s="57" t="str">
        <f>'EU-Vergleichsdaten'!B13</f>
        <v>Hessen</v>
      </c>
      <c r="S9" s="57" t="s">
        <v>725</v>
      </c>
      <c r="T9" s="57">
        <f>'EU-Vergleichsdaten'!D13-ROW(T9)/1000000</f>
        <v>132.58144463408522</v>
      </c>
      <c r="U9" s="57"/>
      <c r="V9" s="57">
        <f t="shared" si="5"/>
        <v>7</v>
      </c>
      <c r="W9" s="106" t="str">
        <f>VLOOKUP(Z9,T3:AC94,10,0)</f>
        <v>Bayern</v>
      </c>
      <c r="X9" s="57" t="str">
        <f t="shared" si="0"/>
        <v>WD</v>
      </c>
      <c r="Y9" s="57" t="str">
        <f t="shared" si="1"/>
        <v>BY</v>
      </c>
      <c r="Z9" s="57">
        <f>LARGE(T3:T94,V9)</f>
        <v>135.33834186466166</v>
      </c>
      <c r="AA9" s="57">
        <f t="shared" si="3"/>
        <v>135.33834186466166</v>
      </c>
      <c r="AB9" s="57" t="str">
        <f t="shared" si="4"/>
        <v/>
      </c>
      <c r="AC9" s="57" t="str">
        <f t="shared" si="2"/>
        <v>Hessen</v>
      </c>
      <c r="AD9" s="57"/>
      <c r="AE9" s="57"/>
      <c r="AF9" s="57"/>
      <c r="AG9" s="57"/>
      <c r="AH9" s="57"/>
      <c r="AI9" s="57"/>
      <c r="AJ9" s="57"/>
    </row>
    <row r="10" spans="1:36" x14ac:dyDescent="0.35">
      <c r="N10" s="57"/>
      <c r="O10" s="105" t="str">
        <f>VLOOKUP(P10,'[14]2.4'!$D$7:$H$450,5,0)</f>
        <v>Nordrhein-Westfalen</v>
      </c>
      <c r="P10" s="105" t="s">
        <v>303</v>
      </c>
      <c r="Q10" s="57"/>
      <c r="R10" s="57" t="str">
        <f>'EU-Vergleichsdaten'!B14</f>
        <v>Mecklenburg-Vorpommern</v>
      </c>
      <c r="S10" s="57" t="s">
        <v>726</v>
      </c>
      <c r="T10" s="57">
        <f>'EU-Vergleichsdaten'!D14-ROW(T10)/1000000</f>
        <v>87.719288245614024</v>
      </c>
      <c r="U10" s="57"/>
      <c r="V10" s="57">
        <f t="shared" si="5"/>
        <v>8</v>
      </c>
      <c r="W10" s="106" t="str">
        <f>VLOOKUP(Z10,T3:AC94,10,0)</f>
        <v>Hessen</v>
      </c>
      <c r="X10" s="57" t="str">
        <f t="shared" si="0"/>
        <v>WD</v>
      </c>
      <c r="Y10" s="57" t="str">
        <f t="shared" si="1"/>
        <v>HE</v>
      </c>
      <c r="Z10" s="57">
        <f>LARGE(T3:T94,V10)</f>
        <v>132.58144463408522</v>
      </c>
      <c r="AA10" s="57">
        <f t="shared" si="3"/>
        <v>132.58144463408522</v>
      </c>
      <c r="AB10" s="57" t="str">
        <f t="shared" si="4"/>
        <v/>
      </c>
      <c r="AC10" s="57" t="str">
        <f t="shared" si="2"/>
        <v>Mecklenburg-Vorpommern</v>
      </c>
      <c r="AD10" s="57"/>
      <c r="AE10" s="57"/>
      <c r="AF10" s="57"/>
      <c r="AG10" s="57"/>
      <c r="AH10" s="57"/>
      <c r="AI10" s="57"/>
      <c r="AJ10" s="57"/>
    </row>
    <row r="11" spans="1:36" x14ac:dyDescent="0.35">
      <c r="N11" s="57"/>
      <c r="O11" s="105" t="str">
        <f>VLOOKUP(P11,'[14]2.4'!$D$7:$H$450,5,0)</f>
        <v>Niedersachsen</v>
      </c>
      <c r="P11" s="105" t="s">
        <v>302</v>
      </c>
      <c r="Q11" s="57"/>
      <c r="R11" s="57" t="str">
        <f>'EU-Vergleichsdaten'!B15</f>
        <v>Niedersachsen</v>
      </c>
      <c r="S11" s="57" t="s">
        <v>725</v>
      </c>
      <c r="T11" s="57">
        <f>'EU-Vergleichsdaten'!D15-ROW(T11)/1000000</f>
        <v>107.51878599248121</v>
      </c>
      <c r="U11" s="57"/>
      <c r="V11" s="57">
        <f t="shared" si="5"/>
        <v>9</v>
      </c>
      <c r="W11" s="106" t="str">
        <f>VLOOKUP(Z11,T3:AC94,10,0)</f>
        <v>Bremen</v>
      </c>
      <c r="X11" s="57" t="str">
        <f t="shared" si="0"/>
        <v>WD</v>
      </c>
      <c r="Y11" s="57" t="str">
        <f t="shared" si="1"/>
        <v>HB</v>
      </c>
      <c r="Z11" s="57">
        <f>LARGE(T3:T94,V11)</f>
        <v>132.08019350125312</v>
      </c>
      <c r="AA11" s="57">
        <f t="shared" si="3"/>
        <v>132.08019350125312</v>
      </c>
      <c r="AB11" s="57" t="str">
        <f t="shared" si="4"/>
        <v/>
      </c>
      <c r="AC11" s="57" t="str">
        <f t="shared" si="2"/>
        <v>Niedersachsen</v>
      </c>
      <c r="AD11" s="57"/>
      <c r="AE11" s="57"/>
      <c r="AF11" s="57"/>
      <c r="AG11" s="57"/>
      <c r="AH11" s="57"/>
      <c r="AI11" s="57"/>
      <c r="AJ11" s="57"/>
    </row>
    <row r="12" spans="1:36" x14ac:dyDescent="0.35">
      <c r="N12" s="57"/>
      <c r="O12" s="105" t="str">
        <f>VLOOKUP(P12,'[14]2.4'!$D$7:$H$450,5,0)</f>
        <v>Schleswig-Holstein</v>
      </c>
      <c r="P12" s="105" t="s">
        <v>306</v>
      </c>
      <c r="Q12" s="57"/>
      <c r="R12" s="57" t="str">
        <f>'EU-Vergleichsdaten'!B16</f>
        <v>Nordrhein-Westfalen</v>
      </c>
      <c r="S12" s="57" t="s">
        <v>725</v>
      </c>
      <c r="T12" s="57">
        <f>'EU-Vergleichsdaten'!D16-ROW(T12)/1000000</f>
        <v>109.02254439097744</v>
      </c>
      <c r="U12" s="57"/>
      <c r="V12" s="57">
        <f t="shared" si="5"/>
        <v>10</v>
      </c>
      <c r="W12" s="106" t="str">
        <f>VLOOKUP(Z12,T3:AC94,10,0)</f>
        <v>Baden-Württemberg</v>
      </c>
      <c r="X12" s="57" t="str">
        <f t="shared" si="0"/>
        <v>WD</v>
      </c>
      <c r="Y12" s="57" t="str">
        <f t="shared" si="1"/>
        <v>BW</v>
      </c>
      <c r="Z12" s="57">
        <f>LARGE(T3:T94,V12)</f>
        <v>130.82706466917296</v>
      </c>
      <c r="AA12" s="57">
        <f t="shared" si="3"/>
        <v>130.82706466917296</v>
      </c>
      <c r="AB12" s="57" t="str">
        <f t="shared" si="4"/>
        <v/>
      </c>
      <c r="AC12" s="57" t="str">
        <f t="shared" si="2"/>
        <v>Nordrhein-Westfalen</v>
      </c>
      <c r="AD12" s="57"/>
      <c r="AE12" s="57"/>
      <c r="AF12" s="57"/>
      <c r="AG12" s="57"/>
      <c r="AH12" s="57"/>
      <c r="AI12" s="57"/>
      <c r="AJ12" s="57"/>
    </row>
    <row r="13" spans="1:36" x14ac:dyDescent="0.35">
      <c r="N13" s="57"/>
      <c r="O13" s="105" t="str">
        <f>VLOOKUP(P13,'[14]2.4'!$D$7:$H$450,5,0)</f>
        <v>Brandenburg</v>
      </c>
      <c r="P13" s="105" t="s">
        <v>727</v>
      </c>
      <c r="Q13" s="57"/>
      <c r="R13" s="57" t="str">
        <f>'EU-Vergleichsdaten'!B17</f>
        <v>Rheinland-Pfalz</v>
      </c>
      <c r="S13" s="57" t="s">
        <v>725</v>
      </c>
      <c r="T13" s="57">
        <f>'EU-Vergleichsdaten'!D17-ROW(T13)/1000000</f>
        <v>100.50124013283209</v>
      </c>
      <c r="U13" s="57"/>
      <c r="V13" s="57">
        <f t="shared" si="5"/>
        <v>11</v>
      </c>
      <c r="W13" s="106" t="str">
        <f>VLOOKUP(Z13,T3:AC94,10,0)</f>
        <v>Zuid-Nederland</v>
      </c>
      <c r="X13" s="57" t="str">
        <f t="shared" si="0"/>
        <v/>
      </c>
      <c r="Y13" s="57" t="str">
        <f t="shared" si="1"/>
        <v/>
      </c>
      <c r="Z13" s="57">
        <f>LARGE(T3:T94,V13)</f>
        <v>130.32574453634086</v>
      </c>
      <c r="AA13" s="57" t="str">
        <f t="shared" si="3"/>
        <v/>
      </c>
      <c r="AB13" s="57" t="str">
        <f t="shared" si="4"/>
        <v/>
      </c>
      <c r="AC13" s="57" t="str">
        <f t="shared" si="2"/>
        <v>Rheinland-Pfalz</v>
      </c>
      <c r="AD13" s="57"/>
      <c r="AE13" s="57"/>
      <c r="AF13" s="57"/>
      <c r="AG13" s="57"/>
      <c r="AH13" s="57"/>
      <c r="AI13" s="57"/>
      <c r="AJ13" s="57"/>
    </row>
    <row r="14" spans="1:36" x14ac:dyDescent="0.35">
      <c r="N14" s="57"/>
      <c r="O14" s="105" t="str">
        <f>VLOOKUP(P14,'[14]2.4'!$D$7:$H$450,5,0)</f>
        <v>Saarland</v>
      </c>
      <c r="P14" s="105" t="s">
        <v>305</v>
      </c>
      <c r="Q14" s="57"/>
      <c r="R14" s="57" t="str">
        <f>'EU-Vergleichsdaten'!B18</f>
        <v>Saarland</v>
      </c>
      <c r="S14" s="57" t="s">
        <v>725</v>
      </c>
      <c r="T14" s="57">
        <f>'EU-Vergleichsdaten'!D18-ROW(T14)/1000000</f>
        <v>94.736828105263157</v>
      </c>
      <c r="U14" s="57"/>
      <c r="V14" s="57">
        <f t="shared" si="5"/>
        <v>12</v>
      </c>
      <c r="W14" s="106" t="str">
        <f>VLOOKUP(Z14,T3:AC94,10,0)</f>
        <v>Östra Sverige</v>
      </c>
      <c r="X14" s="57" t="str">
        <f t="shared" si="0"/>
        <v/>
      </c>
      <c r="Y14" s="57" t="str">
        <f t="shared" si="1"/>
        <v/>
      </c>
      <c r="Z14" s="57">
        <f>LARGE(T3:T94,V14)</f>
        <v>129.57384283709274</v>
      </c>
      <c r="AA14" s="57" t="str">
        <f t="shared" si="3"/>
        <v/>
      </c>
      <c r="AB14" s="57" t="str">
        <f t="shared" si="4"/>
        <v/>
      </c>
      <c r="AC14" s="57" t="str">
        <f t="shared" si="2"/>
        <v>Saarland</v>
      </c>
      <c r="AD14" s="57"/>
      <c r="AE14" s="57"/>
      <c r="AF14" s="57"/>
      <c r="AG14" s="57"/>
      <c r="AH14" s="57"/>
      <c r="AI14" s="57"/>
      <c r="AJ14" s="57"/>
    </row>
    <row r="15" spans="1:36" x14ac:dyDescent="0.35">
      <c r="N15" s="57"/>
      <c r="O15" s="105" t="str">
        <f>VLOOKUP(P15,'[14]2.4'!$D$7:$H$450,5,0)</f>
        <v>Sachsen-Anhalt</v>
      </c>
      <c r="P15" s="105" t="s">
        <v>728</v>
      </c>
      <c r="Q15" s="57"/>
      <c r="R15" s="57" t="str">
        <f>'EU-Vergleichsdaten'!B19</f>
        <v>Sachsen</v>
      </c>
      <c r="S15" s="57" t="s">
        <v>726</v>
      </c>
      <c r="T15" s="57">
        <f>'EU-Vergleichsdaten'!D19-ROW(T15)/1000000</f>
        <v>89.974922343358386</v>
      </c>
      <c r="U15" s="57"/>
      <c r="V15" s="57">
        <f t="shared" si="5"/>
        <v>13</v>
      </c>
      <c r="W15" s="106" t="str">
        <f>VLOOKUP(Z15,T3:AC94,10,0)</f>
        <v>Berlin</v>
      </c>
      <c r="X15" s="57" t="str">
        <f t="shared" si="0"/>
        <v>OD</v>
      </c>
      <c r="Y15" s="57" t="str">
        <f t="shared" si="1"/>
        <v>BE</v>
      </c>
      <c r="Z15" s="57">
        <f>LARGE(T3:T94,V15)</f>
        <v>126.81703760651629</v>
      </c>
      <c r="AA15" s="57" t="str">
        <f t="shared" si="3"/>
        <v/>
      </c>
      <c r="AB15" s="57">
        <f t="shared" si="4"/>
        <v>126.81703760651629</v>
      </c>
      <c r="AC15" s="57" t="str">
        <f t="shared" si="2"/>
        <v>Sachsen</v>
      </c>
      <c r="AD15" s="57"/>
      <c r="AE15" s="57"/>
      <c r="AF15" s="57"/>
      <c r="AG15" s="57"/>
      <c r="AH15" s="57"/>
      <c r="AI15" s="57"/>
      <c r="AJ15" s="57"/>
    </row>
    <row r="16" spans="1:36" x14ac:dyDescent="0.35">
      <c r="N16" s="57"/>
      <c r="O16" s="105" t="str">
        <f>VLOOKUP(P16,'[14]2.4'!$D$7:$H$450,5,0)</f>
        <v>Mecklenburg-Vorpommern</v>
      </c>
      <c r="P16" s="105" t="s">
        <v>729</v>
      </c>
      <c r="Q16" s="57"/>
      <c r="R16" s="57" t="str">
        <f>'EU-Vergleichsdaten'!B20</f>
        <v>Sachsen-Anhalt</v>
      </c>
      <c r="S16" s="57" t="s">
        <v>726</v>
      </c>
      <c r="T16" s="57">
        <f>'EU-Vergleichsdaten'!D20-ROW(T16)/1000000</f>
        <v>83.458630616541356</v>
      </c>
      <c r="U16" s="57"/>
      <c r="V16" s="57">
        <f t="shared" si="5"/>
        <v>14</v>
      </c>
      <c r="W16" s="106" t="str">
        <f>VLOOKUP(Z16,T3:AC94,10,0)</f>
        <v>Westösterreich</v>
      </c>
      <c r="X16" s="57" t="str">
        <f t="shared" si="0"/>
        <v/>
      </c>
      <c r="Y16" s="57" t="str">
        <f t="shared" si="1"/>
        <v/>
      </c>
      <c r="Z16" s="57">
        <f>LARGE(T3:T94,V16)</f>
        <v>126.56634304010026</v>
      </c>
      <c r="AA16" s="57" t="str">
        <f t="shared" si="3"/>
        <v/>
      </c>
      <c r="AB16" s="57" t="str">
        <f t="shared" si="4"/>
        <v/>
      </c>
      <c r="AC16" s="57" t="str">
        <f t="shared" si="2"/>
        <v>Sachsen-Anhalt</v>
      </c>
      <c r="AD16" s="57"/>
      <c r="AE16" s="57"/>
      <c r="AF16" s="57"/>
      <c r="AG16" s="57"/>
      <c r="AH16" s="57"/>
      <c r="AI16" s="57"/>
      <c r="AJ16" s="57"/>
    </row>
    <row r="17" spans="14:36" x14ac:dyDescent="0.35">
      <c r="N17" s="57"/>
      <c r="O17" s="105" t="str">
        <f>VLOOKUP(P17,'[14]2.4'!$D$7:$H$450,5,0)</f>
        <v>Sachsen</v>
      </c>
      <c r="P17" s="105" t="s">
        <v>730</v>
      </c>
      <c r="Q17" s="57"/>
      <c r="R17" s="57" t="str">
        <f>'EU-Vergleichsdaten'!B21</f>
        <v>Schleswig-Holstein</v>
      </c>
      <c r="S17" s="57" t="s">
        <v>725</v>
      </c>
      <c r="T17" s="57">
        <f>'EU-Vergleichsdaten'!D21-ROW(T17)/1000000</f>
        <v>96.74183763659147</v>
      </c>
      <c r="U17" s="57"/>
      <c r="V17" s="57">
        <f t="shared" si="5"/>
        <v>15</v>
      </c>
      <c r="W17" s="106" t="str">
        <f>VLOOKUP(Z17,T3:AC94,10,0)</f>
        <v>Denmark</v>
      </c>
      <c r="X17" s="57" t="str">
        <f t="shared" ref="X17:X77" si="6">IF(VLOOKUP(W17,R$3:S$94,2,0)="WD","WD",IF(VLOOKUP(W17,R$3:S$94,2,0)="OD","OD",""))</f>
        <v/>
      </c>
      <c r="Y17" s="57" t="str">
        <f t="shared" si="1"/>
        <v/>
      </c>
      <c r="Z17" s="57">
        <f>LARGE(T3:T94,V17)</f>
        <v>126.31576447368421</v>
      </c>
      <c r="AA17" s="57" t="str">
        <f t="shared" si="3"/>
        <v/>
      </c>
      <c r="AB17" s="57" t="str">
        <f t="shared" si="4"/>
        <v/>
      </c>
      <c r="AC17" s="57" t="str">
        <f t="shared" si="2"/>
        <v>Schleswig-Holstein</v>
      </c>
      <c r="AD17" s="57"/>
      <c r="AE17" s="57"/>
      <c r="AF17" s="57"/>
      <c r="AG17" s="57"/>
      <c r="AH17" s="57"/>
      <c r="AI17" s="57"/>
      <c r="AJ17" s="57"/>
    </row>
    <row r="18" spans="14:36" x14ac:dyDescent="0.35">
      <c r="N18" s="57"/>
      <c r="O18" s="105" t="str">
        <f>VLOOKUP(P18,'[14]2.4'!$D$7:$H$450,5,0)</f>
        <v>Thüringen</v>
      </c>
      <c r="P18" s="105" t="s">
        <v>731</v>
      </c>
      <c r="Q18" s="57"/>
      <c r="R18" s="57" t="str">
        <f>'EU-Vergleichsdaten'!B22</f>
        <v>Thüringen</v>
      </c>
      <c r="S18" s="57" t="s">
        <v>726</v>
      </c>
      <c r="T18" s="57">
        <f>'EU-Vergleichsdaten'!D22-ROW(T18)/1000000</f>
        <v>83.208002050125316</v>
      </c>
      <c r="U18" s="57"/>
      <c r="V18" s="57">
        <f t="shared" si="5"/>
        <v>16</v>
      </c>
      <c r="W18" s="106" t="str">
        <f>VLOOKUP(Z18,T3:AC94,10,0)</f>
        <v>Comunidad de Madrid</v>
      </c>
      <c r="X18" s="57" t="str">
        <f t="shared" si="6"/>
        <v/>
      </c>
      <c r="Y18" s="57" t="str">
        <f t="shared" si="1"/>
        <v/>
      </c>
      <c r="Z18" s="57">
        <f>LARGE(T3:T94,V18)</f>
        <v>125.06262264160401</v>
      </c>
      <c r="AA18" s="57" t="str">
        <f t="shared" si="3"/>
        <v/>
      </c>
      <c r="AB18" s="57" t="str">
        <f t="shared" si="4"/>
        <v/>
      </c>
      <c r="AC18" s="57" t="str">
        <f t="shared" si="2"/>
        <v>Thüringen</v>
      </c>
      <c r="AD18" s="57"/>
      <c r="AE18" s="57"/>
      <c r="AF18" s="57"/>
      <c r="AG18" s="57"/>
      <c r="AH18" s="57"/>
      <c r="AI18" s="57"/>
      <c r="AJ18" s="57"/>
    </row>
    <row r="19" spans="14:36" x14ac:dyDescent="0.35">
      <c r="N19" s="57"/>
      <c r="O19" s="57"/>
      <c r="P19" s="107"/>
      <c r="Q19" s="57"/>
      <c r="R19" s="57" t="str">
        <f>'EU-Vergleichsdaten'!B24</f>
        <v>Région de Bruxelles-Capitale/Brussels Hoofdstedelijk Gewest</v>
      </c>
      <c r="S19" s="57"/>
      <c r="T19" s="57">
        <f>'EU-Vergleichsdaten'!D24-ROW(T19)/1000000</f>
        <v>190.47617147619044</v>
      </c>
      <c r="U19" s="57"/>
      <c r="V19" s="57">
        <f t="shared" si="5"/>
        <v>17</v>
      </c>
      <c r="W19" s="106" t="str">
        <f>VLOOKUP(Z19,T3:AC94,10,0)</f>
        <v>Makroregion województwo mazowieckie</v>
      </c>
      <c r="X19" s="57" t="str">
        <f t="shared" si="6"/>
        <v/>
      </c>
      <c r="Y19" s="57" t="str">
        <f t="shared" si="1"/>
        <v/>
      </c>
      <c r="Z19" s="57">
        <f>LARGE(T3:T94,V19)</f>
        <v>123.55881724310778</v>
      </c>
      <c r="AA19" s="57" t="str">
        <f t="shared" si="3"/>
        <v/>
      </c>
      <c r="AB19" s="57" t="str">
        <f t="shared" si="4"/>
        <v/>
      </c>
      <c r="AC19" s="57" t="str">
        <f t="shared" si="2"/>
        <v>Région de Bruxelles-Capitale/Brussels Hoofdstedelijk Gewest</v>
      </c>
      <c r="AD19" s="57"/>
      <c r="AE19" s="57"/>
      <c r="AF19" s="57"/>
      <c r="AG19" s="57"/>
      <c r="AH19" s="57"/>
      <c r="AI19" s="57"/>
      <c r="AJ19" s="57"/>
    </row>
    <row r="20" spans="14:36" x14ac:dyDescent="0.35">
      <c r="N20" s="57"/>
      <c r="O20" s="57"/>
      <c r="P20" s="107"/>
      <c r="Q20" s="57"/>
      <c r="R20" s="57" t="str">
        <f>'EU-Vergleichsdaten'!B25</f>
        <v>Vlaams Gewest</v>
      </c>
      <c r="S20" s="57"/>
      <c r="T20" s="57">
        <f>'EU-Vergleichsdaten'!D25-ROW(T20)/1000000</f>
        <v>119.54885218045114</v>
      </c>
      <c r="U20" s="57"/>
      <c r="V20" s="57">
        <f t="shared" si="5"/>
        <v>18</v>
      </c>
      <c r="W20" s="106" t="str">
        <f>VLOOKUP(Z20,T3:AC94,10,0)</f>
        <v>Közép-Magyarország</v>
      </c>
      <c r="X20" s="57" t="str">
        <f t="shared" si="6"/>
        <v/>
      </c>
      <c r="Y20" s="57" t="str">
        <f t="shared" si="1"/>
        <v/>
      </c>
      <c r="Z20" s="57">
        <f>LARGE(T3:T94,V20)</f>
        <v>122.30570141102757</v>
      </c>
      <c r="AA20" s="57" t="str">
        <f t="shared" si="3"/>
        <v/>
      </c>
      <c r="AB20" s="57" t="str">
        <f t="shared" si="4"/>
        <v/>
      </c>
      <c r="AC20" s="57" t="str">
        <f t="shared" si="2"/>
        <v>Vlaams Gewest</v>
      </c>
      <c r="AD20" s="57"/>
      <c r="AE20" s="57"/>
      <c r="AF20" s="57"/>
      <c r="AG20" s="57"/>
      <c r="AH20" s="57"/>
      <c r="AI20" s="57"/>
      <c r="AJ20" s="57"/>
    </row>
    <row r="21" spans="14:36" x14ac:dyDescent="0.35">
      <c r="N21" s="57"/>
      <c r="O21" s="57"/>
      <c r="P21" s="107"/>
      <c r="Q21" s="57"/>
      <c r="R21" s="57" t="str">
        <f>'EU-Vergleichsdaten'!B26</f>
        <v>Région wallonne</v>
      </c>
      <c r="S21" s="57"/>
      <c r="T21" s="57">
        <f>'EU-Vergleichsdaten'!D26-ROW(T21)/1000000</f>
        <v>86.716770979949871</v>
      </c>
      <c r="U21" s="57"/>
      <c r="V21" s="57">
        <f t="shared" si="5"/>
        <v>19</v>
      </c>
      <c r="W21" s="106" t="str">
        <f>VLOOKUP(Z21,T3:AC94,10,0)</f>
        <v>Nord-Ovest</v>
      </c>
      <c r="X21" s="57" t="str">
        <f t="shared" si="6"/>
        <v/>
      </c>
      <c r="Y21" s="57" t="str">
        <f t="shared" si="1"/>
        <v/>
      </c>
      <c r="Z21" s="57">
        <f>LARGE(T3:T94,V21)</f>
        <v>120.80195101253133</v>
      </c>
      <c r="AA21" s="57" t="str">
        <f t="shared" si="3"/>
        <v/>
      </c>
      <c r="AB21" s="57" t="str">
        <f t="shared" si="4"/>
        <v/>
      </c>
      <c r="AC21" s="57" t="str">
        <f t="shared" si="2"/>
        <v>Région wallonne</v>
      </c>
      <c r="AD21" s="57"/>
      <c r="AE21" s="57"/>
      <c r="AF21" s="57"/>
      <c r="AG21" s="57"/>
      <c r="AH21" s="57"/>
      <c r="AI21" s="57"/>
      <c r="AJ21" s="57"/>
    </row>
    <row r="22" spans="14:36" x14ac:dyDescent="0.35">
      <c r="N22" s="57"/>
      <c r="O22" s="57"/>
      <c r="P22" s="107"/>
      <c r="Q22" s="57"/>
      <c r="R22" s="57" t="str">
        <f>'EU-Vergleichsdaten'!B27</f>
        <v>Severna i Yugoiztochna Bulgaria</v>
      </c>
      <c r="S22" s="57"/>
      <c r="T22" s="57">
        <f>'EU-Vergleichsdaten'!D27-ROW(T22)/1000000</f>
        <v>48.872158451127817</v>
      </c>
      <c r="U22" s="57"/>
      <c r="V22" s="57">
        <f t="shared" si="5"/>
        <v>20</v>
      </c>
      <c r="W22" s="106" t="str">
        <f>VLOOKUP(Z22,T3:AC94,10,0)</f>
        <v>Vlaams Gewest</v>
      </c>
      <c r="X22" s="57" t="str">
        <f t="shared" si="6"/>
        <v/>
      </c>
      <c r="Y22" s="57" t="str">
        <f t="shared" si="1"/>
        <v/>
      </c>
      <c r="Z22" s="57">
        <f>LARGE(T3:T94,V22)</f>
        <v>119.54885218045114</v>
      </c>
      <c r="AA22" s="57" t="str">
        <f t="shared" si="3"/>
        <v/>
      </c>
      <c r="AB22" s="57" t="str">
        <f t="shared" si="4"/>
        <v/>
      </c>
      <c r="AC22" s="57" t="str">
        <f t="shared" si="2"/>
        <v>Severna i Yugoiztochna Bulgaria</v>
      </c>
      <c r="AD22" s="57"/>
      <c r="AE22" s="57"/>
      <c r="AF22" s="57"/>
      <c r="AG22" s="57"/>
      <c r="AH22" s="57"/>
      <c r="AI22" s="57"/>
      <c r="AJ22" s="57"/>
    </row>
    <row r="23" spans="14:36" x14ac:dyDescent="0.35">
      <c r="N23" s="57"/>
      <c r="O23" s="57"/>
      <c r="P23" s="107"/>
      <c r="Q23" s="57"/>
      <c r="R23" s="57" t="str">
        <f>'EU-Vergleichsdaten'!B28</f>
        <v>Yugozapadna i Yuzhna tsentralna Bulgaria</v>
      </c>
      <c r="S23" s="57"/>
      <c r="T23" s="57">
        <f>'EU-Vergleichsdaten'!D28-ROW(T23)/1000000</f>
        <v>81.954864218045117</v>
      </c>
      <c r="U23" s="57"/>
      <c r="V23" s="57">
        <f t="shared" si="5"/>
        <v>21</v>
      </c>
      <c r="W23" s="106" t="str">
        <f>VLOOKUP(Z23,T3:AC94,10,0)</f>
        <v>Ostösterreich</v>
      </c>
      <c r="X23" s="57" t="str">
        <f t="shared" si="6"/>
        <v/>
      </c>
      <c r="Y23" s="57" t="str">
        <f t="shared" si="1"/>
        <v/>
      </c>
      <c r="Z23" s="57">
        <f>LARGE(T3:T94,V23)</f>
        <v>116.79190894987468</v>
      </c>
      <c r="AA23" s="57" t="str">
        <f t="shared" si="3"/>
        <v/>
      </c>
      <c r="AB23" s="57" t="str">
        <f t="shared" si="4"/>
        <v/>
      </c>
      <c r="AC23" s="57" t="str">
        <f t="shared" si="2"/>
        <v>Yugozapadna i Yuzhna tsentralna Bulgaria</v>
      </c>
      <c r="AD23" s="57"/>
      <c r="AE23" s="57"/>
      <c r="AF23" s="57"/>
      <c r="AG23" s="57"/>
      <c r="AH23" s="57"/>
      <c r="AI23" s="57"/>
      <c r="AJ23" s="57"/>
    </row>
    <row r="24" spans="14:36" x14ac:dyDescent="0.35">
      <c r="N24" s="57"/>
      <c r="O24" s="57"/>
      <c r="P24" s="107"/>
      <c r="Q24" s="57"/>
      <c r="R24" s="57" t="str">
        <f>'EU-Vergleichsdaten'!B29</f>
        <v>Česko</v>
      </c>
      <c r="S24" s="57"/>
      <c r="T24" s="57">
        <f>'EU-Vergleichsdaten'!D29-ROW(T24)/1000000</f>
        <v>90.726793042606516</v>
      </c>
      <c r="U24" s="57"/>
      <c r="V24" s="57">
        <f t="shared" si="5"/>
        <v>22</v>
      </c>
      <c r="W24" s="106" t="str">
        <f>VLOOKUP(Z24,T3:AC94,10,0)</f>
        <v>Macroregiunea Trei</v>
      </c>
      <c r="X24" s="57" t="str">
        <f t="shared" si="6"/>
        <v/>
      </c>
      <c r="Y24" s="57" t="str">
        <f t="shared" si="1"/>
        <v/>
      </c>
      <c r="Z24" s="57">
        <f>LARGE(T3:T94,V24)</f>
        <v>114.53625485213034</v>
      </c>
      <c r="AA24" s="57" t="str">
        <f t="shared" si="3"/>
        <v/>
      </c>
      <c r="AB24" s="57" t="str">
        <f t="shared" si="4"/>
        <v/>
      </c>
      <c r="AC24" s="57" t="str">
        <f t="shared" si="2"/>
        <v>Česko</v>
      </c>
      <c r="AD24" s="57"/>
      <c r="AE24" s="57"/>
      <c r="AF24" s="57"/>
      <c r="AG24" s="57"/>
      <c r="AH24" s="57"/>
      <c r="AI24" s="57"/>
      <c r="AJ24" s="57"/>
    </row>
    <row r="25" spans="14:36" x14ac:dyDescent="0.35">
      <c r="N25" s="57"/>
      <c r="O25" s="57"/>
      <c r="P25" s="107"/>
      <c r="Q25" s="57"/>
      <c r="R25" s="57" t="str">
        <f>'EU-Vergleichsdaten'!B30</f>
        <v>Denmark</v>
      </c>
      <c r="S25" s="57"/>
      <c r="T25" s="57">
        <f>'EU-Vergleichsdaten'!D30-ROW(T25)/1000000</f>
        <v>126.31576447368421</v>
      </c>
      <c r="U25" s="57"/>
      <c r="V25" s="57">
        <f t="shared" si="5"/>
        <v>23</v>
      </c>
      <c r="W25" s="106" t="str">
        <f>VLOOKUP(Z25,T3:AC94,10,0)</f>
        <v>Nord-Est</v>
      </c>
      <c r="X25" s="57" t="str">
        <f t="shared" si="6"/>
        <v/>
      </c>
      <c r="Y25" s="57" t="str">
        <f t="shared" si="1"/>
        <v/>
      </c>
      <c r="Z25" s="57">
        <f>LARGE(T3:T94,V25)</f>
        <v>114.28565728571428</v>
      </c>
      <c r="AA25" s="57" t="str">
        <f t="shared" si="3"/>
        <v/>
      </c>
      <c r="AB25" s="57" t="str">
        <f t="shared" si="4"/>
        <v/>
      </c>
      <c r="AC25" s="57" t="str">
        <f t="shared" si="2"/>
        <v>Denmark</v>
      </c>
      <c r="AD25" s="57"/>
      <c r="AE25" s="57"/>
      <c r="AF25" s="57"/>
      <c r="AG25" s="57"/>
      <c r="AH25" s="57"/>
      <c r="AI25" s="57"/>
      <c r="AJ25" s="57"/>
    </row>
    <row r="26" spans="14:36" x14ac:dyDescent="0.35">
      <c r="N26" s="57"/>
      <c r="O26" s="57"/>
      <c r="P26" s="107"/>
      <c r="Q26" s="57"/>
      <c r="R26" s="57" t="str">
        <f>'EU-Vergleichsdaten'!B31</f>
        <v>Eesti</v>
      </c>
      <c r="S26" s="57"/>
      <c r="T26" s="57">
        <f>'EU-Vergleichsdaten'!D31-ROW(T26)/1000000</f>
        <v>79.197968987468656</v>
      </c>
      <c r="U26" s="57"/>
      <c r="V26" s="57">
        <f t="shared" si="5"/>
        <v>24</v>
      </c>
      <c r="W26" s="106" t="str">
        <f>VLOOKUP(Z26,T3:AC94,10,0)</f>
        <v>Oost-Nederland</v>
      </c>
      <c r="X26" s="57" t="str">
        <f t="shared" si="6"/>
        <v/>
      </c>
      <c r="Y26" s="57" t="str">
        <f t="shared" si="1"/>
        <v/>
      </c>
      <c r="Z26" s="57">
        <f>LARGE(T3:T94,V26)</f>
        <v>113.78439315288222</v>
      </c>
      <c r="AA26" s="57" t="str">
        <f t="shared" si="3"/>
        <v/>
      </c>
      <c r="AB26" s="57" t="str">
        <f t="shared" si="4"/>
        <v/>
      </c>
      <c r="AC26" s="57" t="str">
        <f t="shared" si="2"/>
        <v>Eesti</v>
      </c>
      <c r="AD26" s="57"/>
      <c r="AE26" s="57"/>
      <c r="AF26" s="57"/>
      <c r="AG26" s="57"/>
      <c r="AH26" s="57"/>
      <c r="AI26" s="57"/>
      <c r="AJ26" s="57"/>
    </row>
    <row r="27" spans="14:36" x14ac:dyDescent="0.35">
      <c r="N27" s="57"/>
      <c r="O27" s="57"/>
      <c r="P27" s="107"/>
      <c r="Q27" s="57"/>
      <c r="R27" s="57" t="str">
        <f>'EU-Vergleichsdaten'!B32</f>
        <v>Ireland</v>
      </c>
      <c r="S27" s="57"/>
      <c r="T27" s="57">
        <f>'EU-Vergleichsdaten'!D32-ROW(T27)/1000000</f>
        <v>221.8044842781955</v>
      </c>
      <c r="U27" s="57"/>
      <c r="V27" s="57">
        <f t="shared" si="5"/>
        <v>25</v>
      </c>
      <c r="W27" s="106" t="str">
        <f>VLOOKUP(Z27,T3:AC94,10,0)</f>
        <v>Åland</v>
      </c>
      <c r="X27" s="57" t="str">
        <f t="shared" si="6"/>
        <v/>
      </c>
      <c r="Y27" s="57" t="str">
        <f t="shared" si="1"/>
        <v/>
      </c>
      <c r="Z27" s="57">
        <f>LARGE(T3:T94,V27)</f>
        <v>111.27810448872179</v>
      </c>
      <c r="AA27" s="57" t="str">
        <f t="shared" si="3"/>
        <v/>
      </c>
      <c r="AB27" s="57" t="str">
        <f t="shared" si="4"/>
        <v/>
      </c>
      <c r="AC27" s="57" t="str">
        <f t="shared" si="2"/>
        <v>Ireland</v>
      </c>
      <c r="AD27" s="57"/>
      <c r="AE27" s="57"/>
      <c r="AF27" s="57"/>
      <c r="AG27" s="57"/>
      <c r="AH27" s="57"/>
      <c r="AI27" s="57"/>
      <c r="AJ27" s="57"/>
    </row>
    <row r="28" spans="14:36" x14ac:dyDescent="0.35">
      <c r="N28" s="57"/>
      <c r="O28" s="57"/>
      <c r="P28" s="107"/>
      <c r="Q28" s="57"/>
      <c r="R28" s="57" t="str">
        <f>'EU-Vergleichsdaten'!B33</f>
        <v>Attiki</v>
      </c>
      <c r="S28" s="57"/>
      <c r="T28" s="57">
        <f>'EU-Vergleichsdaten'!D33-ROW(T28)/1000000</f>
        <v>95.739320370927317</v>
      </c>
      <c r="U28" s="57"/>
      <c r="V28" s="57">
        <f t="shared" si="5"/>
        <v>26</v>
      </c>
      <c r="W28" s="106" t="str">
        <f>VLOOKUP(Z28,T3:AC94,10,0)</f>
        <v>Südösterreich</v>
      </c>
      <c r="X28" s="57" t="str">
        <f t="shared" si="6"/>
        <v/>
      </c>
      <c r="Y28" s="57" t="str">
        <f t="shared" si="1"/>
        <v/>
      </c>
      <c r="Z28" s="57">
        <f>LARGE(T3:T94,V28)</f>
        <v>110.77687035588973</v>
      </c>
      <c r="AA28" s="57" t="str">
        <f t="shared" si="3"/>
        <v/>
      </c>
      <c r="AB28" s="57" t="str">
        <f t="shared" si="4"/>
        <v/>
      </c>
      <c r="AC28" s="57" t="str">
        <f t="shared" si="2"/>
        <v>Attiki</v>
      </c>
      <c r="AD28" s="57"/>
      <c r="AE28" s="57"/>
      <c r="AF28" s="57"/>
      <c r="AG28" s="57"/>
      <c r="AH28" s="57"/>
      <c r="AI28" s="57"/>
      <c r="AJ28" s="57"/>
    </row>
    <row r="29" spans="14:36" x14ac:dyDescent="0.35">
      <c r="N29" s="57"/>
      <c r="O29" s="57"/>
      <c r="P29" s="107"/>
      <c r="Q29" s="57"/>
      <c r="R29" s="57" t="str">
        <f>'EU-Vergleichsdaten'!B34</f>
        <v>Nisia Aigaiou, Kriti</v>
      </c>
      <c r="S29" s="57"/>
      <c r="T29" s="57">
        <f>'EU-Vergleichsdaten'!D34-ROW(T29)/1000000</f>
        <v>59.398467240601505</v>
      </c>
      <c r="U29" s="57"/>
      <c r="V29" s="57">
        <f t="shared" si="5"/>
        <v>27</v>
      </c>
      <c r="W29" s="106" t="str">
        <f>VLOOKUP(Z29,T3:AC94,10,0)</f>
        <v>Malta</v>
      </c>
      <c r="X29" s="57" t="str">
        <f t="shared" si="6"/>
        <v/>
      </c>
      <c r="Y29" s="57" t="str">
        <f t="shared" si="1"/>
        <v/>
      </c>
      <c r="Z29" s="57">
        <f>LARGE(T3:T94,V29)</f>
        <v>109.77437009022556</v>
      </c>
      <c r="AA29" s="57" t="str">
        <f t="shared" si="3"/>
        <v/>
      </c>
      <c r="AB29" s="57" t="str">
        <f t="shared" si="4"/>
        <v/>
      </c>
      <c r="AC29" s="57" t="str">
        <f t="shared" si="2"/>
        <v>Nisia Aigaiou, Kriti</v>
      </c>
      <c r="AD29" s="57"/>
      <c r="AE29" s="57"/>
      <c r="AF29" s="57"/>
      <c r="AG29" s="57"/>
      <c r="AH29" s="57"/>
      <c r="AI29" s="57"/>
      <c r="AJ29" s="57"/>
    </row>
    <row r="30" spans="14:36" x14ac:dyDescent="0.35">
      <c r="N30" s="57"/>
      <c r="O30" s="57"/>
      <c r="P30" s="107"/>
      <c r="Q30" s="57"/>
      <c r="R30" s="57" t="str">
        <f>'EU-Vergleichsdaten'!B35</f>
        <v>Voreia Elláda</v>
      </c>
      <c r="S30" s="57"/>
      <c r="T30" s="57">
        <f>'EU-Vergleichsdaten'!D35-ROW(T30)/1000000</f>
        <v>51.127789548872173</v>
      </c>
      <c r="U30" s="57"/>
      <c r="V30" s="57">
        <f t="shared" si="5"/>
        <v>28</v>
      </c>
      <c r="W30" s="106" t="str">
        <f>VLOOKUP(Z30,T3:AC94,10,0)</f>
        <v>Nordrhein-Westfalen</v>
      </c>
      <c r="X30" s="57" t="str">
        <f t="shared" si="6"/>
        <v>WD</v>
      </c>
      <c r="Y30" s="57" t="str">
        <f t="shared" si="1"/>
        <v>NW</v>
      </c>
      <c r="Z30" s="57">
        <f>LARGE(T3:T94,V30)</f>
        <v>109.02254439097744</v>
      </c>
      <c r="AA30" s="57">
        <f t="shared" si="3"/>
        <v>109.02254439097744</v>
      </c>
      <c r="AB30" s="57" t="str">
        <f t="shared" si="4"/>
        <v/>
      </c>
      <c r="AC30" s="57" t="str">
        <f t="shared" si="2"/>
        <v>Voreia Elláda</v>
      </c>
      <c r="AD30" s="57"/>
      <c r="AE30" s="57"/>
      <c r="AF30" s="57"/>
      <c r="AG30" s="57"/>
      <c r="AH30" s="57"/>
      <c r="AI30" s="57"/>
      <c r="AJ30" s="57"/>
    </row>
    <row r="31" spans="14:36" x14ac:dyDescent="0.35">
      <c r="N31" s="57"/>
      <c r="O31" s="57"/>
      <c r="P31" s="107"/>
      <c r="Q31" s="57"/>
      <c r="R31" s="57" t="str">
        <f>'EU-Vergleichsdaten'!B36</f>
        <v>Kentriki Elláda</v>
      </c>
      <c r="S31" s="57"/>
      <c r="T31" s="57">
        <f>'EU-Vergleichsdaten'!D36-ROW(T31)/1000000</f>
        <v>54.887187045112782</v>
      </c>
      <c r="U31" s="57"/>
      <c r="V31" s="57">
        <f t="shared" si="5"/>
        <v>29</v>
      </c>
      <c r="W31" s="106" t="str">
        <f>VLOOKUP(Z31,T3:AC94,10,0)</f>
        <v>Noreste</v>
      </c>
      <c r="X31" s="57" t="str">
        <f t="shared" si="6"/>
        <v/>
      </c>
      <c r="Y31" s="57" t="str">
        <f t="shared" si="1"/>
        <v/>
      </c>
      <c r="Z31" s="57">
        <f>LARGE(T3:T94,V31)</f>
        <v>109.02252339097744</v>
      </c>
      <c r="AA31" s="57" t="str">
        <f t="shared" si="3"/>
        <v/>
      </c>
      <c r="AB31" s="57" t="str">
        <f t="shared" si="4"/>
        <v/>
      </c>
      <c r="AC31" s="57" t="str">
        <f t="shared" si="2"/>
        <v>Kentriki Elláda</v>
      </c>
      <c r="AD31" s="57"/>
      <c r="AE31" s="57"/>
      <c r="AF31" s="57"/>
      <c r="AG31" s="57"/>
      <c r="AH31" s="57"/>
      <c r="AI31" s="57"/>
      <c r="AJ31" s="57"/>
    </row>
    <row r="32" spans="14:36" x14ac:dyDescent="0.35">
      <c r="N32" s="57"/>
      <c r="O32" s="57"/>
      <c r="P32" s="107"/>
      <c r="Q32" s="57"/>
      <c r="R32" s="57" t="str">
        <f>'EU-Vergleichsdaten'!B37</f>
        <v>Noroeste</v>
      </c>
      <c r="S32" s="57"/>
      <c r="T32" s="57">
        <f>'EU-Vergleichsdaten'!D37-ROW(T32)/1000000</f>
        <v>83.95986774937343</v>
      </c>
      <c r="U32" s="57"/>
      <c r="V32" s="57">
        <f t="shared" si="5"/>
        <v>30</v>
      </c>
      <c r="W32" s="106" t="str">
        <f>VLOOKUP(Z32,T3:AC94,10,0)</f>
        <v>Niedersachsen</v>
      </c>
      <c r="X32" s="57" t="str">
        <f t="shared" si="6"/>
        <v>WD</v>
      </c>
      <c r="Y32" s="57" t="str">
        <f t="shared" si="1"/>
        <v>NI</v>
      </c>
      <c r="Z32" s="57">
        <f>LARGE(T3:T94,V32)</f>
        <v>107.51878599248121</v>
      </c>
      <c r="AA32" s="57">
        <f t="shared" si="3"/>
        <v>107.51878599248121</v>
      </c>
      <c r="AB32" s="57" t="str">
        <f t="shared" si="4"/>
        <v/>
      </c>
      <c r="AC32" s="57" t="str">
        <f t="shared" si="2"/>
        <v>Noroeste</v>
      </c>
      <c r="AD32" s="57"/>
      <c r="AE32" s="57"/>
      <c r="AF32" s="57"/>
      <c r="AG32" s="57"/>
      <c r="AH32" s="57"/>
      <c r="AI32" s="57"/>
      <c r="AJ32" s="57"/>
    </row>
    <row r="33" spans="14:36" x14ac:dyDescent="0.35">
      <c r="N33" s="57"/>
      <c r="O33" s="57"/>
      <c r="P33" s="107"/>
      <c r="Q33" s="57"/>
      <c r="R33" s="57" t="str">
        <f>'EU-Vergleichsdaten'!B38</f>
        <v>Noreste</v>
      </c>
      <c r="S33" s="57"/>
      <c r="T33" s="57">
        <f>'EU-Vergleichsdaten'!D38-ROW(T33)/1000000</f>
        <v>109.02252339097744</v>
      </c>
      <c r="U33" s="57"/>
      <c r="V33" s="57">
        <f t="shared" si="5"/>
        <v>31</v>
      </c>
      <c r="W33" s="106" t="str">
        <f>VLOOKUP(Z33,T3:AC94,10,0)</f>
        <v>Centro (IT)</v>
      </c>
      <c r="X33" s="57" t="str">
        <f t="shared" si="6"/>
        <v/>
      </c>
      <c r="Y33" s="57" t="str">
        <f t="shared" si="1"/>
        <v/>
      </c>
      <c r="Z33" s="57">
        <f>LARGE(T3:T94,V33)</f>
        <v>104.76184676190478</v>
      </c>
      <c r="AA33" s="57" t="str">
        <f t="shared" si="3"/>
        <v/>
      </c>
      <c r="AB33" s="57" t="str">
        <f t="shared" si="4"/>
        <v/>
      </c>
      <c r="AC33" s="57" t="str">
        <f t="shared" si="2"/>
        <v>Noreste</v>
      </c>
      <c r="AD33" s="57"/>
      <c r="AE33" s="57"/>
      <c r="AF33" s="57"/>
      <c r="AG33" s="57"/>
      <c r="AH33" s="57"/>
      <c r="AI33" s="57"/>
      <c r="AJ33" s="57"/>
    </row>
    <row r="34" spans="14:36" x14ac:dyDescent="0.35">
      <c r="N34" s="57"/>
      <c r="O34" s="57"/>
      <c r="P34" s="107"/>
      <c r="Q34" s="57"/>
      <c r="R34" s="57" t="str">
        <f>'EU-Vergleichsdaten'!B39</f>
        <v>Comunidad de Madrid</v>
      </c>
      <c r="S34" s="57"/>
      <c r="T34" s="57">
        <f>'EU-Vergleichsdaten'!D39-ROW(T34)/1000000</f>
        <v>125.06262264160401</v>
      </c>
      <c r="U34" s="57"/>
      <c r="V34" s="57">
        <f t="shared" si="5"/>
        <v>32</v>
      </c>
      <c r="W34" s="106" t="str">
        <f>VLOOKUP(Z34,T3:AC94,10,0)</f>
        <v>Noord-Nederland</v>
      </c>
      <c r="X34" s="57" t="str">
        <f t="shared" si="6"/>
        <v/>
      </c>
      <c r="Y34" s="57" t="str">
        <f t="shared" si="1"/>
        <v/>
      </c>
      <c r="Z34" s="57">
        <f>LARGE(T3:T94,V34)</f>
        <v>104.00995806265664</v>
      </c>
      <c r="AA34" s="57" t="str">
        <f t="shared" si="3"/>
        <v/>
      </c>
      <c r="AB34" s="57" t="str">
        <f t="shared" si="4"/>
        <v/>
      </c>
      <c r="AC34" s="57" t="str">
        <f t="shared" si="2"/>
        <v>Comunidad de Madrid</v>
      </c>
      <c r="AD34" s="57"/>
      <c r="AE34" s="57"/>
      <c r="AF34" s="57"/>
      <c r="AG34" s="57"/>
      <c r="AH34" s="57"/>
      <c r="AI34" s="57"/>
      <c r="AJ34" s="57"/>
    </row>
    <row r="35" spans="14:36" x14ac:dyDescent="0.35">
      <c r="N35" s="57"/>
      <c r="O35" s="57"/>
      <c r="P35" s="107"/>
      <c r="Q35" s="57"/>
      <c r="R35" s="57" t="str">
        <f>'EU-Vergleichsdaten'!B40</f>
        <v>Centro (ES)</v>
      </c>
      <c r="S35" s="57"/>
      <c r="T35" s="57">
        <f>'EU-Vergleichsdaten'!D40-ROW(T35)/1000000</f>
        <v>78.446080288220557</v>
      </c>
      <c r="U35" s="57"/>
      <c r="V35" s="57">
        <f t="shared" si="5"/>
        <v>33</v>
      </c>
      <c r="W35" s="106" t="str">
        <f>VLOOKUP(Z35,T3:AC94,10,0)</f>
        <v>Manner-Suomi</v>
      </c>
      <c r="X35" s="57" t="str">
        <f t="shared" si="6"/>
        <v/>
      </c>
      <c r="Y35" s="57" t="str">
        <f t="shared" ref="Y35:Y66" si="7">IF(VLOOKUP($W35,$R$3:$T$94,2,0)="WD",VLOOKUP($W35,O$3:P$18,2,0),IF(VLOOKUP($W35,$R$3:$T$94,2,0)="OD",VLOOKUP($W35,O$3:P$18,2,0),""))</f>
        <v/>
      </c>
      <c r="Z35" s="57">
        <f>LARGE(T3:T94,V35)</f>
        <v>102.25554909774435</v>
      </c>
      <c r="AA35" s="57" t="str">
        <f t="shared" si="3"/>
        <v/>
      </c>
      <c r="AB35" s="57" t="str">
        <f t="shared" si="4"/>
        <v/>
      </c>
      <c r="AC35" s="57" t="str">
        <f t="shared" ref="AC35:AC66" si="8">R35</f>
        <v>Centro (ES)</v>
      </c>
      <c r="AD35" s="57"/>
      <c r="AE35" s="57"/>
      <c r="AF35" s="57"/>
      <c r="AG35" s="57"/>
      <c r="AH35" s="57"/>
      <c r="AI35" s="57"/>
      <c r="AJ35" s="57"/>
    </row>
    <row r="36" spans="14:36" x14ac:dyDescent="0.35">
      <c r="N36" s="57"/>
      <c r="O36" s="57"/>
      <c r="P36" s="107"/>
      <c r="Q36" s="57"/>
      <c r="R36" s="57" t="str">
        <f>'EU-Vergleichsdaten'!B41</f>
        <v>Este</v>
      </c>
      <c r="S36" s="57"/>
      <c r="T36" s="57">
        <f>'EU-Vergleichsdaten'!D41-ROW(T36)/1000000</f>
        <v>94.486179538847125</v>
      </c>
      <c r="U36" s="57"/>
      <c r="V36" s="57">
        <f t="shared" si="5"/>
        <v>34</v>
      </c>
      <c r="W36" s="106" t="str">
        <f>VLOOKUP(Z36,T3:AC94,10,0)</f>
        <v>Rheinland-Pfalz</v>
      </c>
      <c r="X36" s="57" t="str">
        <f t="shared" si="6"/>
        <v>WD</v>
      </c>
      <c r="Y36" s="57" t="str">
        <f t="shared" si="7"/>
        <v>RP</v>
      </c>
      <c r="Z36" s="57">
        <f>LARGE(T3:T94,V36)</f>
        <v>100.50124013283209</v>
      </c>
      <c r="AA36" s="57">
        <f t="shared" si="3"/>
        <v>100.50124013283209</v>
      </c>
      <c r="AB36" s="57" t="str">
        <f t="shared" si="4"/>
        <v/>
      </c>
      <c r="AC36" s="57" t="str">
        <f t="shared" si="8"/>
        <v>Este</v>
      </c>
      <c r="AD36" s="57"/>
      <c r="AE36" s="57"/>
      <c r="AF36" s="57"/>
      <c r="AG36" s="57"/>
      <c r="AH36" s="57"/>
      <c r="AI36" s="57"/>
      <c r="AJ36" s="57"/>
    </row>
    <row r="37" spans="14:36" x14ac:dyDescent="0.35">
      <c r="N37" s="57"/>
      <c r="O37" s="57"/>
      <c r="P37" s="107"/>
      <c r="Q37" s="57"/>
      <c r="R37" s="57" t="str">
        <f>'EU-Vergleichsdaten'!B42</f>
        <v>Sur</v>
      </c>
      <c r="S37" s="57"/>
      <c r="T37" s="57">
        <f>'EU-Vergleichsdaten'!D42-ROW(T37)/1000000</f>
        <v>69.423521897243106</v>
      </c>
      <c r="U37" s="57"/>
      <c r="V37" s="57">
        <f t="shared" si="5"/>
        <v>35</v>
      </c>
      <c r="W37" s="106" t="str">
        <f>VLOOKUP(Z37,T3:AC94,10,0)</f>
        <v>Södra Sverige</v>
      </c>
      <c r="X37" s="57" t="str">
        <f t="shared" si="6"/>
        <v/>
      </c>
      <c r="Y37" s="57" t="str">
        <f t="shared" si="7"/>
        <v/>
      </c>
      <c r="Z37" s="57">
        <f>LARGE(T3:T94,V37)</f>
        <v>100.50116013283208</v>
      </c>
      <c r="AA37" s="57" t="str">
        <f t="shared" si="3"/>
        <v/>
      </c>
      <c r="AB37" s="57" t="str">
        <f t="shared" si="4"/>
        <v/>
      </c>
      <c r="AC37" s="57" t="str">
        <f t="shared" si="8"/>
        <v>Sur</v>
      </c>
      <c r="AD37" s="57"/>
      <c r="AE37" s="57"/>
      <c r="AF37" s="57"/>
      <c r="AG37" s="57"/>
      <c r="AH37" s="57"/>
      <c r="AI37" s="57"/>
      <c r="AJ37" s="57"/>
    </row>
    <row r="38" spans="14:36" x14ac:dyDescent="0.35">
      <c r="N38" s="57"/>
      <c r="O38" s="57"/>
      <c r="P38" s="107"/>
      <c r="Q38" s="57"/>
      <c r="R38" s="57" t="str">
        <f>'EU-Vergleichsdaten'!B43</f>
        <v>Canarias</v>
      </c>
      <c r="S38" s="57"/>
      <c r="T38" s="57">
        <f>'EU-Vergleichsdaten'!D43-ROW(T38)/1000000</f>
        <v>72.431039694235594</v>
      </c>
      <c r="U38" s="57"/>
      <c r="V38" s="57">
        <f t="shared" si="5"/>
        <v>36</v>
      </c>
      <c r="W38" s="106" t="str">
        <f>VLOOKUP(Z38,T3:AC94,10,0)</f>
        <v>Kýpros</v>
      </c>
      <c r="X38" s="57" t="str">
        <f t="shared" si="6"/>
        <v/>
      </c>
      <c r="Y38" s="57" t="str">
        <f t="shared" si="7"/>
        <v/>
      </c>
      <c r="Z38" s="57">
        <f>LARGE(T3:T94,V38)</f>
        <v>98.99743473433584</v>
      </c>
      <c r="AA38" s="57" t="str">
        <f t="shared" si="3"/>
        <v/>
      </c>
      <c r="AB38" s="57" t="str">
        <f t="shared" si="4"/>
        <v/>
      </c>
      <c r="AC38" s="57" t="str">
        <f t="shared" si="8"/>
        <v>Canarias</v>
      </c>
      <c r="AD38" s="57"/>
      <c r="AE38" s="57"/>
      <c r="AF38" s="57"/>
      <c r="AG38" s="57"/>
      <c r="AH38" s="57"/>
      <c r="AI38" s="57"/>
      <c r="AJ38" s="57"/>
    </row>
    <row r="39" spans="14:36" x14ac:dyDescent="0.35">
      <c r="N39" s="57"/>
      <c r="O39" s="57"/>
      <c r="P39" s="107"/>
      <c r="Q39" s="57"/>
      <c r="R39" s="57" t="str">
        <f>'EU-Vergleichsdaten'!B44</f>
        <v>Ile de France</v>
      </c>
      <c r="S39" s="57"/>
      <c r="T39" s="57">
        <f>'EU-Vergleichsdaten'!D44-ROW(T39)/1000000</f>
        <v>160.40096350626567</v>
      </c>
      <c r="U39" s="57"/>
      <c r="V39" s="57">
        <f t="shared" si="5"/>
        <v>37</v>
      </c>
      <c r="W39" s="106" t="str">
        <f>VLOOKUP(Z39,T3:AC94,10,0)</f>
        <v>Schleswig-Holstein</v>
      </c>
      <c r="X39" s="57" t="str">
        <f t="shared" si="6"/>
        <v>WD</v>
      </c>
      <c r="Y39" s="57" t="str">
        <f t="shared" si="7"/>
        <v>SH</v>
      </c>
      <c r="Z39" s="57">
        <f>LARGE(T3:T94,V39)</f>
        <v>96.74183763659147</v>
      </c>
      <c r="AA39" s="57">
        <f t="shared" si="3"/>
        <v>96.74183763659147</v>
      </c>
      <c r="AB39" s="57" t="str">
        <f t="shared" si="4"/>
        <v/>
      </c>
      <c r="AC39" s="57" t="str">
        <f t="shared" si="8"/>
        <v>Ile de France</v>
      </c>
      <c r="AD39" s="57"/>
      <c r="AE39" s="57"/>
      <c r="AF39" s="57"/>
      <c r="AG39" s="57"/>
      <c r="AH39" s="57"/>
      <c r="AI39" s="57"/>
      <c r="AJ39" s="57"/>
    </row>
    <row r="40" spans="14:36" x14ac:dyDescent="0.35">
      <c r="N40" s="57"/>
      <c r="O40" s="57"/>
      <c r="P40" s="107"/>
      <c r="Q40" s="57"/>
      <c r="R40" s="57" t="str">
        <f>'EU-Vergleichsdaten'!B45</f>
        <v>Centre — Val de Loire</v>
      </c>
      <c r="S40" s="57"/>
      <c r="T40" s="57">
        <f>'EU-Vergleichsdaten'!D45-ROW(T40)/1000000</f>
        <v>81.704220651629072</v>
      </c>
      <c r="U40" s="57"/>
      <c r="V40" s="57">
        <f t="shared" si="5"/>
        <v>38</v>
      </c>
      <c r="W40" s="106" t="str">
        <f>VLOOKUP(Z40,T3:AC94,10,0)</f>
        <v>Auvergne-Rhône-Alpes</v>
      </c>
      <c r="X40" s="57" t="str">
        <f t="shared" si="6"/>
        <v/>
      </c>
      <c r="Y40" s="57" t="str">
        <f t="shared" si="7"/>
        <v/>
      </c>
      <c r="Z40" s="57">
        <f>LARGE(T3:T94,V40)</f>
        <v>96.741805636591465</v>
      </c>
      <c r="AA40" s="57" t="str">
        <f t="shared" si="3"/>
        <v/>
      </c>
      <c r="AB40" s="57" t="str">
        <f t="shared" si="4"/>
        <v/>
      </c>
      <c r="AC40" s="57" t="str">
        <f t="shared" si="8"/>
        <v>Centre — Val de Loire</v>
      </c>
      <c r="AD40" s="57"/>
      <c r="AE40" s="57"/>
      <c r="AF40" s="57"/>
      <c r="AG40" s="57"/>
      <c r="AH40" s="57"/>
      <c r="AI40" s="57"/>
      <c r="AJ40" s="57"/>
    </row>
    <row r="41" spans="14:36" x14ac:dyDescent="0.35">
      <c r="N41" s="57"/>
      <c r="O41" s="57"/>
      <c r="P41" s="107"/>
      <c r="Q41" s="57"/>
      <c r="R41" s="57" t="str">
        <f>'EU-Vergleichsdaten'!B46</f>
        <v>Bourgogne-Franche-Comté</v>
      </c>
      <c r="S41" s="57"/>
      <c r="T41" s="57">
        <f>'EU-Vergleichsdaten'!D46-ROW(T41)/1000000</f>
        <v>78.947327421052634</v>
      </c>
      <c r="U41" s="57"/>
      <c r="V41" s="57">
        <f t="shared" si="5"/>
        <v>39</v>
      </c>
      <c r="W41" s="106" t="str">
        <f>VLOOKUP(Z41,T3:AC94,10,0)</f>
        <v>Provence-Alpes-Côte d’Azur</v>
      </c>
      <c r="X41" s="57" t="str">
        <f t="shared" si="6"/>
        <v/>
      </c>
      <c r="Y41" s="57" t="str">
        <f t="shared" si="7"/>
        <v/>
      </c>
      <c r="Z41" s="57">
        <f>LARGE(T3:T94,V41)</f>
        <v>96.491178070175437</v>
      </c>
      <c r="AA41" s="57" t="str">
        <f t="shared" si="3"/>
        <v/>
      </c>
      <c r="AB41" s="57" t="str">
        <f t="shared" si="4"/>
        <v/>
      </c>
      <c r="AC41" s="57" t="str">
        <f t="shared" si="8"/>
        <v>Bourgogne-Franche-Comté</v>
      </c>
      <c r="AD41" s="57"/>
      <c r="AE41" s="57"/>
      <c r="AF41" s="57"/>
      <c r="AG41" s="57"/>
      <c r="AH41" s="57"/>
      <c r="AI41" s="57"/>
      <c r="AJ41" s="57"/>
    </row>
    <row r="42" spans="14:36" x14ac:dyDescent="0.35">
      <c r="N42" s="57"/>
      <c r="O42" s="57"/>
      <c r="P42" s="107"/>
      <c r="Q42" s="57"/>
      <c r="R42" s="57" t="str">
        <f>'EU-Vergleichsdaten'!B47</f>
        <v>Normandie</v>
      </c>
      <c r="S42" s="57"/>
      <c r="T42" s="57">
        <f>'EU-Vergleichsdaten'!D47-ROW(T42)/1000000</f>
        <v>81.453592085213046</v>
      </c>
      <c r="U42" s="57"/>
      <c r="V42" s="57">
        <f t="shared" si="5"/>
        <v>40</v>
      </c>
      <c r="W42" s="106" t="str">
        <f>VLOOKUP(Z42,T3:AC94,10,0)</f>
        <v>Attiki</v>
      </c>
      <c r="X42" s="57" t="str">
        <f t="shared" si="6"/>
        <v/>
      </c>
      <c r="Y42" s="57" t="str">
        <f t="shared" si="7"/>
        <v/>
      </c>
      <c r="Z42" s="57">
        <f>LARGE(T3:T94,V42)</f>
        <v>95.739320370927317</v>
      </c>
      <c r="AA42" s="57" t="str">
        <f t="shared" si="3"/>
        <v/>
      </c>
      <c r="AB42" s="57" t="str">
        <f t="shared" si="4"/>
        <v/>
      </c>
      <c r="AC42" s="57" t="str">
        <f t="shared" si="8"/>
        <v>Normandie</v>
      </c>
      <c r="AD42" s="57"/>
      <c r="AE42" s="57"/>
      <c r="AF42" s="57"/>
      <c r="AG42" s="57"/>
      <c r="AH42" s="57"/>
      <c r="AI42" s="57"/>
      <c r="AJ42" s="57"/>
    </row>
    <row r="43" spans="14:36" x14ac:dyDescent="0.35">
      <c r="N43" s="57"/>
      <c r="O43" s="57"/>
      <c r="P43" s="107"/>
      <c r="Q43" s="57"/>
      <c r="R43" s="57" t="str">
        <f>'EU-Vergleichsdaten'!B48</f>
        <v>Hauts-de-France</v>
      </c>
      <c r="S43" s="57"/>
      <c r="T43" s="57">
        <f>'EU-Vergleichsdaten'!D48-ROW(T43)/1000000</f>
        <v>75.939806624060139</v>
      </c>
      <c r="U43" s="57"/>
      <c r="V43" s="57">
        <f t="shared" si="5"/>
        <v>41</v>
      </c>
      <c r="W43" s="106" t="str">
        <f>VLOOKUP(Z43,T3:AC94,10,0)</f>
        <v>Norra Sverige</v>
      </c>
      <c r="X43" s="57" t="str">
        <f t="shared" si="6"/>
        <v/>
      </c>
      <c r="Y43" s="57" t="str">
        <f t="shared" si="7"/>
        <v/>
      </c>
      <c r="Z43" s="57">
        <f>LARGE(T3:T94,V43)</f>
        <v>94.987374671679191</v>
      </c>
      <c r="AA43" s="57" t="str">
        <f t="shared" si="3"/>
        <v/>
      </c>
      <c r="AB43" s="57" t="str">
        <f t="shared" si="4"/>
        <v/>
      </c>
      <c r="AC43" s="57" t="str">
        <f t="shared" si="8"/>
        <v>Hauts-de-France</v>
      </c>
      <c r="AD43" s="57"/>
      <c r="AE43" s="57"/>
      <c r="AF43" s="57"/>
      <c r="AG43" s="57"/>
      <c r="AH43" s="57"/>
      <c r="AI43" s="57"/>
      <c r="AJ43" s="57"/>
    </row>
    <row r="44" spans="14:36" x14ac:dyDescent="0.35">
      <c r="N44" s="57"/>
      <c r="O44" s="57"/>
      <c r="P44" s="107"/>
      <c r="Q44" s="57"/>
      <c r="R44" s="57" t="str">
        <f>'EU-Vergleichsdaten'!B49</f>
        <v>Grand Est</v>
      </c>
      <c r="S44" s="57"/>
      <c r="T44" s="57">
        <f>'EU-Vergleichsdaten'!D49-ROW(T44)/1000000</f>
        <v>81.704216651629068</v>
      </c>
      <c r="U44" s="57"/>
      <c r="V44" s="57">
        <f t="shared" si="5"/>
        <v>42</v>
      </c>
      <c r="W44" s="106" t="str">
        <f>VLOOKUP(Z44,T3:AC94,10,0)</f>
        <v>Saarland</v>
      </c>
      <c r="X44" s="57" t="str">
        <f t="shared" si="6"/>
        <v>WD</v>
      </c>
      <c r="Y44" s="57" t="str">
        <f t="shared" si="7"/>
        <v>SL</v>
      </c>
      <c r="Z44" s="57">
        <f>LARGE(T3:T94,V44)</f>
        <v>94.736828105263157</v>
      </c>
      <c r="AA44" s="57">
        <f t="shared" si="3"/>
        <v>94.736828105263157</v>
      </c>
      <c r="AB44" s="57" t="str">
        <f t="shared" si="4"/>
        <v/>
      </c>
      <c r="AC44" s="57" t="str">
        <f t="shared" si="8"/>
        <v>Grand Est</v>
      </c>
      <c r="AD44" s="57"/>
      <c r="AE44" s="57"/>
      <c r="AF44" s="57"/>
      <c r="AG44" s="57"/>
      <c r="AH44" s="57"/>
      <c r="AI44" s="57"/>
      <c r="AJ44" s="57"/>
    </row>
    <row r="45" spans="14:36" x14ac:dyDescent="0.35">
      <c r="N45" s="57"/>
      <c r="O45" s="57"/>
      <c r="P45" s="107"/>
      <c r="Q45" s="57"/>
      <c r="R45" s="57" t="str">
        <f>'EU-Vergleichsdaten'!B50</f>
        <v>Pays de la Loire</v>
      </c>
      <c r="S45" s="57"/>
      <c r="T45" s="57">
        <f>'EU-Vergleichsdaten'!D50-ROW(T45)/1000000</f>
        <v>86.716746979949875</v>
      </c>
      <c r="U45" s="57"/>
      <c r="V45" s="57">
        <f t="shared" si="5"/>
        <v>43</v>
      </c>
      <c r="W45" s="106" t="str">
        <f>VLOOKUP(Z45,T3:AC94,10,0)</f>
        <v>Este</v>
      </c>
      <c r="X45" s="57" t="str">
        <f t="shared" si="6"/>
        <v/>
      </c>
      <c r="Y45" s="57" t="str">
        <f t="shared" si="7"/>
        <v/>
      </c>
      <c r="Z45" s="57">
        <f>LARGE(T3:T94,V45)</f>
        <v>94.486179538847125</v>
      </c>
      <c r="AA45" s="57" t="str">
        <f t="shared" si="3"/>
        <v/>
      </c>
      <c r="AB45" s="57" t="str">
        <f t="shared" si="4"/>
        <v/>
      </c>
      <c r="AC45" s="57" t="str">
        <f t="shared" si="8"/>
        <v>Pays de la Loire</v>
      </c>
      <c r="AD45" s="57"/>
      <c r="AE45" s="57"/>
      <c r="AF45" s="57"/>
      <c r="AG45" s="57"/>
      <c r="AH45" s="57"/>
      <c r="AI45" s="57"/>
      <c r="AJ45" s="57"/>
    </row>
    <row r="46" spans="14:36" x14ac:dyDescent="0.35">
      <c r="N46" s="57"/>
      <c r="O46" s="57"/>
      <c r="P46" s="107"/>
      <c r="Q46" s="57"/>
      <c r="R46" s="57" t="str">
        <f>'EU-Vergleichsdaten'!B51</f>
        <v>Bretagne</v>
      </c>
      <c r="S46" s="57"/>
      <c r="T46" s="57">
        <f>'EU-Vergleichsdaten'!D51-ROW(T46)/1000000</f>
        <v>84.461106882205513</v>
      </c>
      <c r="U46" s="57"/>
      <c r="V46" s="57">
        <f t="shared" si="5"/>
        <v>44</v>
      </c>
      <c r="W46" s="106" t="str">
        <f>VLOOKUP(Z46,T3:AC94,10,0)</f>
        <v>Česko</v>
      </c>
      <c r="X46" s="57" t="str">
        <f t="shared" si="6"/>
        <v/>
      </c>
      <c r="Y46" s="57" t="str">
        <f t="shared" si="7"/>
        <v/>
      </c>
      <c r="Z46" s="57">
        <f>LARGE(T3:T94,V46)</f>
        <v>90.726793042606516</v>
      </c>
      <c r="AA46" s="57" t="str">
        <f t="shared" si="3"/>
        <v/>
      </c>
      <c r="AB46" s="57" t="str">
        <f t="shared" si="4"/>
        <v/>
      </c>
      <c r="AC46" s="57" t="str">
        <f t="shared" si="8"/>
        <v>Bretagne</v>
      </c>
      <c r="AD46" s="57"/>
      <c r="AE46" s="57"/>
      <c r="AF46" s="57"/>
      <c r="AG46" s="57"/>
      <c r="AH46" s="57"/>
      <c r="AI46" s="57"/>
      <c r="AJ46" s="57"/>
    </row>
    <row r="47" spans="14:36" x14ac:dyDescent="0.35">
      <c r="N47" s="57"/>
      <c r="O47" s="57"/>
      <c r="P47" s="107"/>
      <c r="Q47" s="57"/>
      <c r="R47" s="57" t="str">
        <f>'EU-Vergleichsdaten'!B52</f>
        <v>Nouvelle-Aquitaine</v>
      </c>
      <c r="S47" s="57"/>
      <c r="T47" s="57">
        <f>'EU-Vergleichsdaten'!D52-ROW(T47)/1000000</f>
        <v>83.458599616541363</v>
      </c>
      <c r="U47" s="57"/>
      <c r="V47" s="57">
        <f t="shared" si="5"/>
        <v>45</v>
      </c>
      <c r="W47" s="106" t="str">
        <f>VLOOKUP(Z47,T3:AC94,10,0)</f>
        <v>Slovenija</v>
      </c>
      <c r="X47" s="57" t="str">
        <f t="shared" si="6"/>
        <v/>
      </c>
      <c r="Y47" s="57" t="str">
        <f t="shared" si="7"/>
        <v/>
      </c>
      <c r="Z47" s="57">
        <f>LARGE(T3:T94,V47)</f>
        <v>90.476102476190476</v>
      </c>
      <c r="AA47" s="57" t="str">
        <f t="shared" si="3"/>
        <v/>
      </c>
      <c r="AB47" s="57" t="str">
        <f t="shared" si="4"/>
        <v/>
      </c>
      <c r="AC47" s="57" t="str">
        <f t="shared" si="8"/>
        <v>Nouvelle-Aquitaine</v>
      </c>
      <c r="AD47" s="57"/>
      <c r="AE47" s="57"/>
      <c r="AF47" s="57"/>
      <c r="AG47" s="57"/>
      <c r="AH47" s="57"/>
      <c r="AI47" s="57"/>
      <c r="AJ47" s="57"/>
    </row>
    <row r="48" spans="14:36" x14ac:dyDescent="0.35">
      <c r="N48" s="57"/>
      <c r="O48" s="57"/>
      <c r="P48" s="107"/>
      <c r="Q48" s="57"/>
      <c r="R48" s="57" t="str">
        <f>'EU-Vergleichsdaten'!B53</f>
        <v>Occitanie</v>
      </c>
      <c r="S48" s="57"/>
      <c r="T48" s="57">
        <f>'EU-Vergleichsdaten'!D53-ROW(T48)/1000000</f>
        <v>82.957345483709261</v>
      </c>
      <c r="U48" s="57"/>
      <c r="V48" s="57">
        <f t="shared" si="5"/>
        <v>46</v>
      </c>
      <c r="W48" s="106" t="str">
        <f>VLOOKUP(Z48,T3:AC94,10,0)</f>
        <v>Sachsen</v>
      </c>
      <c r="X48" s="57" t="str">
        <f t="shared" si="6"/>
        <v>OD</v>
      </c>
      <c r="Y48" s="57" t="str">
        <f t="shared" si="7"/>
        <v>SN</v>
      </c>
      <c r="Z48" s="57">
        <f>LARGE(T3:T94,V48)</f>
        <v>89.974922343358386</v>
      </c>
      <c r="AA48" s="57" t="str">
        <f t="shared" si="3"/>
        <v/>
      </c>
      <c r="AB48" s="57">
        <f t="shared" si="4"/>
        <v>89.974922343358386</v>
      </c>
      <c r="AC48" s="57" t="str">
        <f t="shared" si="8"/>
        <v>Occitanie</v>
      </c>
      <c r="AD48" s="57"/>
      <c r="AE48" s="57"/>
      <c r="AF48" s="57"/>
      <c r="AG48" s="57"/>
      <c r="AH48" s="57"/>
      <c r="AI48" s="57"/>
      <c r="AJ48" s="57"/>
    </row>
    <row r="49" spans="14:36" x14ac:dyDescent="0.35">
      <c r="N49" s="57"/>
      <c r="O49" s="57"/>
      <c r="P49" s="107"/>
      <c r="Q49" s="57"/>
      <c r="R49" s="57" t="str">
        <f>'EU-Vergleichsdaten'!B54</f>
        <v>Auvergne-Rhône-Alpes</v>
      </c>
      <c r="S49" s="57"/>
      <c r="T49" s="57">
        <f>'EU-Vergleichsdaten'!D54-ROW(T49)/1000000</f>
        <v>96.741805636591465</v>
      </c>
      <c r="U49" s="57"/>
      <c r="V49" s="57">
        <f t="shared" si="5"/>
        <v>47</v>
      </c>
      <c r="W49" s="106" t="str">
        <f>VLOOKUP(Z49,T3:AC94,10,0)</f>
        <v>Região Autónoma da Madeira</v>
      </c>
      <c r="X49" s="57" t="str">
        <f t="shared" si="6"/>
        <v/>
      </c>
      <c r="Y49" s="57" t="str">
        <f t="shared" si="7"/>
        <v/>
      </c>
      <c r="Z49" s="57">
        <f>LARGE(T3:T94,V49)</f>
        <v>88.471094944862159</v>
      </c>
      <c r="AA49" s="57" t="str">
        <f t="shared" si="3"/>
        <v/>
      </c>
      <c r="AB49" s="57" t="str">
        <f t="shared" si="4"/>
        <v/>
      </c>
      <c r="AC49" s="57" t="str">
        <f t="shared" si="8"/>
        <v>Auvergne-Rhône-Alpes</v>
      </c>
      <c r="AD49" s="57"/>
      <c r="AE49" s="57"/>
      <c r="AF49" s="57"/>
      <c r="AG49" s="57"/>
      <c r="AH49" s="57"/>
      <c r="AI49" s="57"/>
      <c r="AJ49" s="57"/>
    </row>
    <row r="50" spans="14:36" x14ac:dyDescent="0.35">
      <c r="N50" s="57"/>
      <c r="O50" s="57"/>
      <c r="P50" s="107"/>
      <c r="Q50" s="57"/>
      <c r="R50" s="57" t="str">
        <f>'EU-Vergleichsdaten'!B55</f>
        <v>Provence-Alpes-Côte d’Azur</v>
      </c>
      <c r="S50" s="57"/>
      <c r="T50" s="57">
        <f>'EU-Vergleichsdaten'!D55-ROW(T50)/1000000</f>
        <v>96.491178070175437</v>
      </c>
      <c r="U50" s="57"/>
      <c r="V50" s="57">
        <f t="shared" si="5"/>
        <v>48</v>
      </c>
      <c r="W50" s="106" t="str">
        <f>VLOOKUP(Z50,T3:AC94,10,0)</f>
        <v>Mecklenburg-Vorpommern</v>
      </c>
      <c r="X50" s="57" t="str">
        <f t="shared" si="6"/>
        <v>OD</v>
      </c>
      <c r="Y50" s="57" t="str">
        <f t="shared" si="7"/>
        <v>MV</v>
      </c>
      <c r="Z50" s="57">
        <f>LARGE(T3:T94,V50)</f>
        <v>87.719288245614024</v>
      </c>
      <c r="AA50" s="57" t="str">
        <f t="shared" si="3"/>
        <v/>
      </c>
      <c r="AB50" s="57">
        <f t="shared" si="4"/>
        <v>87.719288245614024</v>
      </c>
      <c r="AC50" s="57" t="str">
        <f t="shared" si="8"/>
        <v>Provence-Alpes-Côte d’Azur</v>
      </c>
      <c r="AD50" s="57"/>
      <c r="AE50" s="57"/>
      <c r="AF50" s="57"/>
      <c r="AG50" s="57"/>
      <c r="AH50" s="57"/>
      <c r="AI50" s="57"/>
      <c r="AJ50" s="57"/>
    </row>
    <row r="51" spans="14:36" x14ac:dyDescent="0.35">
      <c r="N51" s="57"/>
      <c r="O51" s="57"/>
      <c r="P51" s="107"/>
      <c r="Q51" s="57"/>
      <c r="R51" s="57" t="str">
        <f>'EU-Vergleichsdaten'!B56</f>
        <v>Corse</v>
      </c>
      <c r="S51" s="57"/>
      <c r="T51" s="57">
        <f>'EU-Vergleichsdaten'!D56-ROW(T51)/1000000</f>
        <v>86.46611441353383</v>
      </c>
      <c r="U51" s="57"/>
      <c r="V51" s="57">
        <f t="shared" si="5"/>
        <v>49</v>
      </c>
      <c r="W51" s="106" t="str">
        <f>VLOOKUP(Z51,T3:AC94,10,0)</f>
        <v>Lietuva</v>
      </c>
      <c r="X51" s="57" t="str">
        <f t="shared" si="6"/>
        <v/>
      </c>
      <c r="Y51" s="57" t="str">
        <f t="shared" si="7"/>
        <v/>
      </c>
      <c r="Z51" s="57">
        <f>LARGE(T3:T94,V51)</f>
        <v>87.468610679197994</v>
      </c>
      <c r="AA51" s="57" t="str">
        <f t="shared" si="3"/>
        <v/>
      </c>
      <c r="AB51" s="57" t="str">
        <f t="shared" si="4"/>
        <v/>
      </c>
      <c r="AC51" s="57" t="str">
        <f t="shared" si="8"/>
        <v>Corse</v>
      </c>
      <c r="AD51" s="57"/>
      <c r="AE51" s="57"/>
      <c r="AF51" s="57"/>
      <c r="AG51" s="57"/>
      <c r="AH51" s="57"/>
      <c r="AI51" s="57"/>
      <c r="AJ51" s="57"/>
    </row>
    <row r="52" spans="14:36" x14ac:dyDescent="0.35">
      <c r="N52" s="57"/>
      <c r="O52" s="57"/>
      <c r="P52" s="107"/>
      <c r="Q52" s="57"/>
      <c r="R52" s="57" t="str">
        <f>'EU-Vergleichsdaten'!B57</f>
        <v>RUP FR — Régions Ultrapériphériques Françaises</v>
      </c>
      <c r="S52" s="57"/>
      <c r="T52" s="57">
        <f>'EU-Vergleichsdaten'!D57-ROW(T52)/1000000</f>
        <v>57.644058275689225</v>
      </c>
      <c r="U52" s="57"/>
      <c r="V52" s="57">
        <f t="shared" si="5"/>
        <v>50</v>
      </c>
      <c r="W52" s="106" t="str">
        <f>VLOOKUP(Z52,T3:AC94,10,0)</f>
        <v>Région wallonne</v>
      </c>
      <c r="X52" s="57" t="str">
        <f t="shared" si="6"/>
        <v/>
      </c>
      <c r="Y52" s="57" t="str">
        <f t="shared" si="7"/>
        <v/>
      </c>
      <c r="Z52" s="57">
        <f>LARGE(T3:T94,V52)</f>
        <v>86.716770979949871</v>
      </c>
      <c r="AA52" s="57" t="str">
        <f t="shared" si="3"/>
        <v/>
      </c>
      <c r="AB52" s="57" t="str">
        <f t="shared" si="4"/>
        <v/>
      </c>
      <c r="AC52" s="57" t="str">
        <f t="shared" si="8"/>
        <v>RUP FR — Régions Ultrapériphériques Françaises</v>
      </c>
      <c r="AD52" s="57"/>
      <c r="AE52" s="57"/>
      <c r="AF52" s="57"/>
      <c r="AG52" s="57"/>
      <c r="AH52" s="57"/>
      <c r="AI52" s="57"/>
      <c r="AJ52" s="57"/>
    </row>
    <row r="53" spans="14:36" x14ac:dyDescent="0.35">
      <c r="N53" s="57"/>
      <c r="O53" s="57"/>
      <c r="P53" s="107"/>
      <c r="Q53" s="57"/>
      <c r="R53" s="57" t="str">
        <f>'EU-Vergleichsdaten'!B58</f>
        <v>Hrvatska</v>
      </c>
      <c r="S53" s="57"/>
      <c r="T53" s="57">
        <f>'EU-Vergleichsdaten'!D58-ROW(T53)/1000000</f>
        <v>77.944809155388484</v>
      </c>
      <c r="U53" s="57"/>
      <c r="V53" s="57">
        <f t="shared" si="5"/>
        <v>51</v>
      </c>
      <c r="W53" s="106" t="str">
        <f>VLOOKUP(Z53,T3:AC94,10,0)</f>
        <v>Pays de la Loire</v>
      </c>
      <c r="X53" s="57" t="str">
        <f t="shared" si="6"/>
        <v/>
      </c>
      <c r="Y53" s="57" t="str">
        <f t="shared" si="7"/>
        <v/>
      </c>
      <c r="Z53" s="57">
        <f>LARGE(T3:T94,V53)</f>
        <v>86.716746979949875</v>
      </c>
      <c r="AA53" s="57" t="str">
        <f t="shared" si="3"/>
        <v/>
      </c>
      <c r="AB53" s="57" t="str">
        <f t="shared" si="4"/>
        <v/>
      </c>
      <c r="AC53" s="57" t="str">
        <f t="shared" si="8"/>
        <v>Hrvatska</v>
      </c>
      <c r="AD53" s="57"/>
      <c r="AE53" s="57"/>
      <c r="AF53" s="57"/>
      <c r="AG53" s="57"/>
      <c r="AH53" s="57"/>
      <c r="AI53" s="57"/>
      <c r="AJ53" s="57"/>
    </row>
    <row r="54" spans="14:36" x14ac:dyDescent="0.35">
      <c r="N54" s="57"/>
      <c r="O54" s="57"/>
      <c r="P54" s="107"/>
      <c r="Q54" s="57"/>
      <c r="R54" s="57" t="str">
        <f>'EU-Vergleichsdaten'!B59</f>
        <v>Nord-Ovest</v>
      </c>
      <c r="S54" s="57"/>
      <c r="T54" s="57">
        <f>'EU-Vergleichsdaten'!D59-ROW(T54)/1000000</f>
        <v>120.80195101253133</v>
      </c>
      <c r="U54" s="57"/>
      <c r="V54" s="57">
        <f t="shared" si="5"/>
        <v>52</v>
      </c>
      <c r="W54" s="106" t="str">
        <f>VLOOKUP(Z54,T3:AC94,10,0)</f>
        <v>Corse</v>
      </c>
      <c r="X54" s="57" t="str">
        <f t="shared" si="6"/>
        <v/>
      </c>
      <c r="Y54" s="57" t="str">
        <f t="shared" si="7"/>
        <v/>
      </c>
      <c r="Z54" s="57">
        <f>LARGE(T3:T94,V54)</f>
        <v>86.46611441353383</v>
      </c>
      <c r="AA54" s="57" t="str">
        <f t="shared" si="3"/>
        <v/>
      </c>
      <c r="AB54" s="57" t="str">
        <f t="shared" si="4"/>
        <v/>
      </c>
      <c r="AC54" s="57" t="str">
        <f t="shared" si="8"/>
        <v>Nord-Ovest</v>
      </c>
      <c r="AD54" s="57"/>
      <c r="AE54" s="57"/>
      <c r="AF54" s="57"/>
      <c r="AG54" s="57"/>
      <c r="AH54" s="57"/>
      <c r="AI54" s="57"/>
      <c r="AJ54" s="57"/>
    </row>
    <row r="55" spans="14:36" x14ac:dyDescent="0.35">
      <c r="N55" s="57"/>
      <c r="O55" s="57"/>
      <c r="P55" s="107"/>
      <c r="Q55" s="57"/>
      <c r="R55" s="57" t="str">
        <f>'EU-Vergleichsdaten'!B60</f>
        <v>Sud</v>
      </c>
      <c r="S55" s="57"/>
      <c r="T55" s="57">
        <f>'EU-Vergleichsdaten'!D60-ROW(T55)/1000000</f>
        <v>65.664105401002502</v>
      </c>
      <c r="U55" s="57"/>
      <c r="V55" s="57">
        <f t="shared" si="5"/>
        <v>53</v>
      </c>
      <c r="W55" s="106" t="str">
        <f>VLOOKUP(Z55,T3:AC94,10,0)</f>
        <v>Brandenburg</v>
      </c>
      <c r="X55" s="57" t="str">
        <f t="shared" si="6"/>
        <v>OD</v>
      </c>
      <c r="Y55" s="57" t="str">
        <f t="shared" si="7"/>
        <v>BB</v>
      </c>
      <c r="Z55" s="57">
        <f>LARGE(T3:T94,V55)</f>
        <v>85.964906280701754</v>
      </c>
      <c r="AA55" s="57" t="str">
        <f t="shared" si="3"/>
        <v/>
      </c>
      <c r="AB55" s="57">
        <f t="shared" si="4"/>
        <v>85.964906280701754</v>
      </c>
      <c r="AC55" s="57" t="str">
        <f t="shared" si="8"/>
        <v>Sud</v>
      </c>
      <c r="AD55" s="57"/>
      <c r="AE55" s="57"/>
      <c r="AF55" s="57"/>
      <c r="AG55" s="57"/>
      <c r="AH55" s="57"/>
      <c r="AI55" s="57"/>
      <c r="AJ55" s="57"/>
    </row>
    <row r="56" spans="14:36" x14ac:dyDescent="0.35">
      <c r="N56" s="57"/>
      <c r="O56" s="57"/>
      <c r="P56" s="107"/>
      <c r="Q56" s="57"/>
      <c r="R56" s="57" t="str">
        <f>'EU-Vergleichsdaten'!B61</f>
        <v>Isole</v>
      </c>
      <c r="S56" s="57"/>
      <c r="T56" s="57">
        <f>'EU-Vergleichsdaten'!D61-ROW(T56)/1000000</f>
        <v>64.160345002506261</v>
      </c>
      <c r="U56" s="57"/>
      <c r="V56" s="57">
        <f t="shared" si="5"/>
        <v>54</v>
      </c>
      <c r="W56" s="106" t="str">
        <f>VLOOKUP(Z56,T3:AC94,10,0)</f>
        <v>Bretagne</v>
      </c>
      <c r="X56" s="57" t="str">
        <f t="shared" si="6"/>
        <v/>
      </c>
      <c r="Y56" s="57" t="str">
        <f t="shared" si="7"/>
        <v/>
      </c>
      <c r="Z56" s="57">
        <f>LARGE(T3:T94,V56)</f>
        <v>84.461106882205513</v>
      </c>
      <c r="AA56" s="57" t="str">
        <f t="shared" si="3"/>
        <v/>
      </c>
      <c r="AB56" s="57" t="str">
        <f t="shared" si="4"/>
        <v/>
      </c>
      <c r="AC56" s="57" t="str">
        <f t="shared" si="8"/>
        <v>Isole</v>
      </c>
      <c r="AD56" s="57"/>
      <c r="AE56" s="57"/>
      <c r="AF56" s="57"/>
      <c r="AG56" s="57"/>
      <c r="AH56" s="57"/>
      <c r="AI56" s="57"/>
      <c r="AJ56" s="57"/>
    </row>
    <row r="57" spans="14:36" x14ac:dyDescent="0.35">
      <c r="N57" s="57"/>
      <c r="O57" s="57"/>
      <c r="P57" s="107"/>
      <c r="Q57" s="57"/>
      <c r="R57" s="57" t="str">
        <f>'EU-Vergleichsdaten'!B62</f>
        <v>Nord-Est</v>
      </c>
      <c r="S57" s="57"/>
      <c r="T57" s="57">
        <f>'EU-Vergleichsdaten'!D62-ROW(T57)/1000000</f>
        <v>114.28565728571428</v>
      </c>
      <c r="U57" s="57"/>
      <c r="V57" s="57">
        <f t="shared" si="5"/>
        <v>55</v>
      </c>
      <c r="W57" s="106" t="str">
        <f>VLOOKUP(Z57,T3:AC94,10,0)</f>
        <v>Noroeste</v>
      </c>
      <c r="X57" s="57" t="str">
        <f t="shared" si="6"/>
        <v/>
      </c>
      <c r="Y57" s="57" t="str">
        <f t="shared" si="7"/>
        <v/>
      </c>
      <c r="Z57" s="57">
        <f>LARGE(T3:T94,V57)</f>
        <v>83.95986774937343</v>
      </c>
      <c r="AA57" s="57" t="str">
        <f t="shared" si="3"/>
        <v/>
      </c>
      <c r="AB57" s="57" t="str">
        <f t="shared" si="4"/>
        <v/>
      </c>
      <c r="AC57" s="57" t="str">
        <f t="shared" si="8"/>
        <v>Nord-Est</v>
      </c>
      <c r="AD57" s="57"/>
      <c r="AE57" s="57"/>
      <c r="AF57" s="57"/>
      <c r="AG57" s="57"/>
      <c r="AH57" s="57"/>
      <c r="AI57" s="57"/>
      <c r="AJ57" s="57"/>
    </row>
    <row r="58" spans="14:36" x14ac:dyDescent="0.35">
      <c r="N58" s="57"/>
      <c r="O58" s="57"/>
      <c r="P58" s="107"/>
      <c r="Q58" s="57"/>
      <c r="R58" s="57" t="str">
        <f>'EU-Vergleichsdaten'!B63</f>
        <v>Centro (IT)</v>
      </c>
      <c r="S58" s="57"/>
      <c r="T58" s="57">
        <f>'EU-Vergleichsdaten'!D63-ROW(T58)/1000000</f>
        <v>104.76184676190478</v>
      </c>
      <c r="U58" s="57"/>
      <c r="V58" s="57">
        <f t="shared" si="5"/>
        <v>56</v>
      </c>
      <c r="W58" s="106" t="str">
        <f>VLOOKUP(Z58,T3:AC94,10,0)</f>
        <v>Sachsen-Anhalt</v>
      </c>
      <c r="X58" s="57" t="str">
        <f t="shared" si="6"/>
        <v>OD</v>
      </c>
      <c r="Y58" s="57" t="str">
        <f t="shared" si="7"/>
        <v>ST</v>
      </c>
      <c r="Z58" s="57">
        <f>LARGE(T3:T94,V58)</f>
        <v>83.458630616541356</v>
      </c>
      <c r="AA58" s="57" t="str">
        <f t="shared" si="3"/>
        <v/>
      </c>
      <c r="AB58" s="57">
        <f t="shared" si="4"/>
        <v>83.458630616541356</v>
      </c>
      <c r="AC58" s="57" t="str">
        <f t="shared" si="8"/>
        <v>Centro (IT)</v>
      </c>
      <c r="AD58" s="57"/>
      <c r="AE58" s="57"/>
      <c r="AF58" s="57"/>
      <c r="AG58" s="57"/>
      <c r="AH58" s="57"/>
      <c r="AI58" s="57"/>
      <c r="AJ58" s="57"/>
    </row>
    <row r="59" spans="14:36" x14ac:dyDescent="0.35">
      <c r="N59" s="57"/>
      <c r="O59" s="57"/>
      <c r="P59" s="107"/>
      <c r="Q59" s="57"/>
      <c r="R59" s="57" t="str">
        <f>'EU-Vergleichsdaten'!B64</f>
        <v>Kýpros</v>
      </c>
      <c r="S59" s="57"/>
      <c r="T59" s="57">
        <f>'EU-Vergleichsdaten'!D64-ROW(T59)/1000000</f>
        <v>98.99743473433584</v>
      </c>
      <c r="U59" s="57"/>
      <c r="V59" s="57">
        <f t="shared" si="5"/>
        <v>57</v>
      </c>
      <c r="W59" s="106" t="str">
        <f>VLOOKUP(Z59,T3:AC94,10,0)</f>
        <v>Nouvelle-Aquitaine</v>
      </c>
      <c r="X59" s="57" t="str">
        <f t="shared" si="6"/>
        <v/>
      </c>
      <c r="Y59" s="57" t="str">
        <f t="shared" si="7"/>
        <v/>
      </c>
      <c r="Z59" s="57">
        <f>LARGE(T3:T94,V59)</f>
        <v>83.458599616541363</v>
      </c>
      <c r="AA59" s="57" t="str">
        <f t="shared" si="3"/>
        <v/>
      </c>
      <c r="AB59" s="57" t="str">
        <f t="shared" si="4"/>
        <v/>
      </c>
      <c r="AC59" s="57" t="str">
        <f t="shared" si="8"/>
        <v>Kýpros</v>
      </c>
      <c r="AD59" s="57"/>
      <c r="AE59" s="57"/>
      <c r="AF59" s="57"/>
      <c r="AG59" s="57"/>
      <c r="AH59" s="57"/>
      <c r="AI59" s="57"/>
      <c r="AJ59" s="57"/>
    </row>
    <row r="60" spans="14:36" x14ac:dyDescent="0.35">
      <c r="N60" s="57"/>
      <c r="O60" s="57"/>
      <c r="P60" s="107"/>
      <c r="Q60" s="57"/>
      <c r="R60" s="57" t="str">
        <f>'EU-Vergleichsdaten'!B65</f>
        <v>Latvija</v>
      </c>
      <c r="S60" s="57"/>
      <c r="T60" s="57">
        <f>'EU-Vergleichsdaten'!D65-ROW(T60)/1000000</f>
        <v>68.42099263157894</v>
      </c>
      <c r="U60" s="57"/>
      <c r="V60" s="57">
        <f t="shared" si="5"/>
        <v>58</v>
      </c>
      <c r="W60" s="106" t="str">
        <f>VLOOKUP(Z60,T3:AC94,10,0)</f>
        <v>Thüringen</v>
      </c>
      <c r="X60" s="57" t="str">
        <f t="shared" si="6"/>
        <v>OD</v>
      </c>
      <c r="Y60" s="57" t="str">
        <f t="shared" si="7"/>
        <v>TH</v>
      </c>
      <c r="Z60" s="57">
        <f>LARGE(T3:T94,V60)</f>
        <v>83.208002050125316</v>
      </c>
      <c r="AA60" s="57" t="str">
        <f t="shared" si="3"/>
        <v/>
      </c>
      <c r="AB60" s="57">
        <f t="shared" si="4"/>
        <v>83.208002050125316</v>
      </c>
      <c r="AC60" s="57" t="str">
        <f t="shared" si="8"/>
        <v>Latvija</v>
      </c>
      <c r="AD60" s="57"/>
      <c r="AE60" s="57"/>
      <c r="AF60" s="57"/>
      <c r="AG60" s="57"/>
      <c r="AH60" s="57"/>
      <c r="AI60" s="57"/>
      <c r="AJ60" s="57"/>
    </row>
    <row r="61" spans="14:36" x14ac:dyDescent="0.35">
      <c r="N61" s="57"/>
      <c r="O61" s="57"/>
      <c r="P61" s="107"/>
      <c r="Q61" s="57"/>
      <c r="R61" s="57" t="str">
        <f>'EU-Vergleichsdaten'!B66</f>
        <v>Lietuva</v>
      </c>
      <c r="S61" s="57"/>
      <c r="T61" s="57">
        <f>'EU-Vergleichsdaten'!D66-ROW(T61)/1000000</f>
        <v>87.468610679197994</v>
      </c>
      <c r="U61" s="57"/>
      <c r="V61" s="57">
        <f t="shared" si="5"/>
        <v>59</v>
      </c>
      <c r="W61" s="106" t="str">
        <f>VLOOKUP(Z61,T3:AC94,10,0)</f>
        <v>Occitanie</v>
      </c>
      <c r="X61" s="57" t="str">
        <f t="shared" si="6"/>
        <v/>
      </c>
      <c r="Y61" s="57" t="str">
        <f t="shared" si="7"/>
        <v/>
      </c>
      <c r="Z61" s="57">
        <f>LARGE(T3:T94,V61)</f>
        <v>82.957345483709261</v>
      </c>
      <c r="AA61" s="57" t="str">
        <f t="shared" si="3"/>
        <v/>
      </c>
      <c r="AB61" s="57" t="str">
        <f t="shared" si="4"/>
        <v/>
      </c>
      <c r="AC61" s="57" t="str">
        <f t="shared" si="8"/>
        <v>Lietuva</v>
      </c>
      <c r="AD61" s="57"/>
      <c r="AE61" s="57"/>
      <c r="AF61" s="57"/>
      <c r="AG61" s="57"/>
      <c r="AH61" s="57"/>
      <c r="AI61" s="57"/>
      <c r="AJ61" s="57"/>
    </row>
    <row r="62" spans="14:36" x14ac:dyDescent="0.35">
      <c r="N62" s="57"/>
      <c r="O62" s="57"/>
      <c r="P62" s="107"/>
      <c r="Q62" s="57"/>
      <c r="R62" s="57" t="str">
        <f>'EU-Vergleichsdaten'!B67</f>
        <v>Luxembourg</v>
      </c>
      <c r="S62" s="57"/>
      <c r="T62" s="57">
        <f>'EU-Vergleichsdaten'!D67-ROW(T62)/1000000</f>
        <v>244.86209338847115</v>
      </c>
      <c r="U62" s="57"/>
      <c r="V62" s="57">
        <f t="shared" si="5"/>
        <v>60</v>
      </c>
      <c r="W62" s="106" t="str">
        <f>VLOOKUP(Z62,T3:AC94,10,0)</f>
        <v>Continente</v>
      </c>
      <c r="X62" s="57" t="str">
        <f t="shared" si="6"/>
        <v/>
      </c>
      <c r="Y62" s="57" t="str">
        <f t="shared" si="7"/>
        <v/>
      </c>
      <c r="Z62" s="57">
        <f>LARGE(T3:T94,V62)</f>
        <v>82.456059350877197</v>
      </c>
      <c r="AA62" s="57" t="str">
        <f t="shared" si="3"/>
        <v/>
      </c>
      <c r="AB62" s="57" t="str">
        <f t="shared" si="4"/>
        <v/>
      </c>
      <c r="AC62" s="57" t="str">
        <f t="shared" si="8"/>
        <v>Luxembourg</v>
      </c>
      <c r="AD62" s="57"/>
      <c r="AE62" s="57"/>
      <c r="AF62" s="57"/>
      <c r="AG62" s="57"/>
      <c r="AH62" s="57"/>
      <c r="AI62" s="57"/>
      <c r="AJ62" s="57"/>
    </row>
    <row r="63" spans="14:36" x14ac:dyDescent="0.35">
      <c r="N63" s="57"/>
      <c r="O63" s="57"/>
      <c r="P63" s="107"/>
      <c r="Q63" s="57"/>
      <c r="R63" s="57" t="str">
        <f>'EU-Vergleichsdaten'!B68</f>
        <v>Közép-Magyarország</v>
      </c>
      <c r="S63" s="57"/>
      <c r="T63" s="57">
        <f>'EU-Vergleichsdaten'!D68-ROW(T63)/1000000</f>
        <v>122.30570141102757</v>
      </c>
      <c r="U63" s="57"/>
      <c r="V63" s="57">
        <f t="shared" si="5"/>
        <v>61</v>
      </c>
      <c r="W63" s="106" t="str">
        <f>VLOOKUP(Z63,T3:AC94,10,0)</f>
        <v>Yugozapadna i Yuzhna tsentralna Bulgaria</v>
      </c>
      <c r="X63" s="57" t="str">
        <f t="shared" si="6"/>
        <v/>
      </c>
      <c r="Y63" s="57" t="str">
        <f t="shared" si="7"/>
        <v/>
      </c>
      <c r="Z63" s="57">
        <f>LARGE(T3:T94,V63)</f>
        <v>81.954864218045117</v>
      </c>
      <c r="AA63" s="57" t="str">
        <f t="shared" si="3"/>
        <v/>
      </c>
      <c r="AB63" s="57" t="str">
        <f t="shared" si="4"/>
        <v/>
      </c>
      <c r="AC63" s="57" t="str">
        <f t="shared" si="8"/>
        <v>Közép-Magyarország</v>
      </c>
      <c r="AD63" s="57"/>
      <c r="AE63" s="57"/>
      <c r="AF63" s="57"/>
      <c r="AG63" s="57"/>
      <c r="AH63" s="57"/>
      <c r="AI63" s="57"/>
      <c r="AJ63" s="57"/>
    </row>
    <row r="64" spans="14:36" x14ac:dyDescent="0.35">
      <c r="N64" s="57"/>
      <c r="O64" s="57"/>
      <c r="P64" s="107"/>
      <c r="Q64" s="57"/>
      <c r="R64" s="57" t="str">
        <f>'EU-Vergleichsdaten'!B69</f>
        <v>Dunántúl</v>
      </c>
      <c r="S64" s="57"/>
      <c r="T64" s="57">
        <f>'EU-Vergleichsdaten'!D69-ROW(T64)/1000000</f>
        <v>61.403444771929827</v>
      </c>
      <c r="U64" s="57"/>
      <c r="V64" s="57">
        <f t="shared" si="5"/>
        <v>62</v>
      </c>
      <c r="W64" s="106" t="str">
        <f>VLOOKUP(Z64,T3:AC94,10,0)</f>
        <v>Centre — Val de Loire</v>
      </c>
      <c r="X64" s="57" t="str">
        <f t="shared" si="6"/>
        <v/>
      </c>
      <c r="Y64" s="57" t="str">
        <f t="shared" si="7"/>
        <v/>
      </c>
      <c r="Z64" s="57">
        <f>LARGE(T3:T94,V64)</f>
        <v>81.704220651629072</v>
      </c>
      <c r="AA64" s="57" t="str">
        <f t="shared" si="3"/>
        <v/>
      </c>
      <c r="AB64" s="57" t="str">
        <f t="shared" si="4"/>
        <v/>
      </c>
      <c r="AC64" s="57" t="str">
        <f t="shared" si="8"/>
        <v>Dunántúl</v>
      </c>
      <c r="AD64" s="57"/>
      <c r="AE64" s="57"/>
      <c r="AF64" s="57"/>
      <c r="AG64" s="57"/>
      <c r="AH64" s="57"/>
      <c r="AI64" s="57"/>
      <c r="AJ64" s="57"/>
    </row>
    <row r="65" spans="14:36" x14ac:dyDescent="0.35">
      <c r="N65" s="57"/>
      <c r="O65" s="57"/>
      <c r="P65" s="107"/>
      <c r="Q65" s="57"/>
      <c r="R65" s="57" t="str">
        <f>'EU-Vergleichsdaten'!B70</f>
        <v>Alföld és Észak</v>
      </c>
      <c r="S65" s="57"/>
      <c r="T65" s="57">
        <f>'EU-Vergleichsdaten'!D70-ROW(T65)/1000000</f>
        <v>50.125248283208016</v>
      </c>
      <c r="U65" s="57"/>
      <c r="V65" s="57">
        <f t="shared" si="5"/>
        <v>63</v>
      </c>
      <c r="W65" s="106" t="str">
        <f>VLOOKUP(Z65,T3:AC94,10,0)</f>
        <v>Grand Est</v>
      </c>
      <c r="X65" s="57" t="str">
        <f t="shared" si="6"/>
        <v/>
      </c>
      <c r="Y65" s="57" t="str">
        <f t="shared" si="7"/>
        <v/>
      </c>
      <c r="Z65" s="57">
        <f>LARGE(T3:T94,V65)</f>
        <v>81.704216651629068</v>
      </c>
      <c r="AA65" s="57" t="str">
        <f t="shared" si="3"/>
        <v/>
      </c>
      <c r="AB65" s="57" t="str">
        <f t="shared" si="4"/>
        <v/>
      </c>
      <c r="AC65" s="57" t="str">
        <f t="shared" si="8"/>
        <v>Alföld és Észak</v>
      </c>
      <c r="AD65" s="57"/>
      <c r="AE65" s="57"/>
      <c r="AF65" s="57"/>
      <c r="AG65" s="57"/>
      <c r="AH65" s="57"/>
      <c r="AI65" s="57"/>
      <c r="AJ65" s="57"/>
    </row>
    <row r="66" spans="14:36" x14ac:dyDescent="0.35">
      <c r="N66" s="57"/>
      <c r="O66" s="57"/>
      <c r="P66" s="107"/>
      <c r="Q66" s="57"/>
      <c r="R66" s="57" t="str">
        <f>'EU-Vergleichsdaten'!B71</f>
        <v>Malta</v>
      </c>
      <c r="S66" s="57"/>
      <c r="T66" s="57">
        <f>'EU-Vergleichsdaten'!D71-ROW(T66)/1000000</f>
        <v>109.77437009022556</v>
      </c>
      <c r="U66" s="57"/>
      <c r="V66" s="57">
        <f t="shared" si="5"/>
        <v>64</v>
      </c>
      <c r="W66" s="106" t="str">
        <f>VLOOKUP(Z66,T3:AC94,10,0)</f>
        <v>Normandie</v>
      </c>
      <c r="X66" s="57" t="str">
        <f t="shared" si="6"/>
        <v/>
      </c>
      <c r="Y66" s="57" t="str">
        <f t="shared" si="7"/>
        <v/>
      </c>
      <c r="Z66" s="57">
        <f>LARGE(T3:T94,V66)</f>
        <v>81.453592085213046</v>
      </c>
      <c r="AA66" s="57" t="str">
        <f t="shared" si="3"/>
        <v/>
      </c>
      <c r="AB66" s="57" t="str">
        <f t="shared" si="4"/>
        <v/>
      </c>
      <c r="AC66" s="57" t="str">
        <f t="shared" si="8"/>
        <v>Malta</v>
      </c>
      <c r="AD66" s="57"/>
      <c r="AE66" s="57"/>
      <c r="AF66" s="57"/>
      <c r="AG66" s="57"/>
      <c r="AH66" s="57"/>
      <c r="AI66" s="57"/>
      <c r="AJ66" s="57"/>
    </row>
    <row r="67" spans="14:36" x14ac:dyDescent="0.35">
      <c r="N67" s="57"/>
      <c r="O67" s="57"/>
      <c r="P67" s="107"/>
      <c r="Q67" s="57"/>
      <c r="R67" s="57" t="str">
        <f>'EU-Vergleichsdaten'!B72</f>
        <v>Noord-Nederland</v>
      </c>
      <c r="S67" s="57"/>
      <c r="T67" s="57">
        <f>'EU-Vergleichsdaten'!D72-ROW(T67)/1000000</f>
        <v>104.00995806265664</v>
      </c>
      <c r="U67" s="57"/>
      <c r="V67" s="57">
        <f t="shared" si="5"/>
        <v>65</v>
      </c>
      <c r="W67" s="106" t="str">
        <f>VLOOKUP(Z67,T3:AC94,10,0)</f>
        <v>Eesti</v>
      </c>
      <c r="X67" s="57" t="str">
        <f t="shared" si="6"/>
        <v/>
      </c>
      <c r="Y67" s="57" t="str">
        <f t="shared" ref="Y67:Y94" si="9">IF(VLOOKUP($W67,$R$3:$T$94,2,0)="WD",VLOOKUP($W67,O$3:P$18,2,0),IF(VLOOKUP($W67,$R$3:$T$94,2,0)="OD",VLOOKUP($W67,O$3:P$18,2,0),""))</f>
        <v/>
      </c>
      <c r="Z67" s="57">
        <f>LARGE(T3:T94,V67)</f>
        <v>79.197968987468656</v>
      </c>
      <c r="AA67" s="57" t="str">
        <f t="shared" si="3"/>
        <v/>
      </c>
      <c r="AB67" s="57" t="str">
        <f t="shared" si="4"/>
        <v/>
      </c>
      <c r="AC67" s="57" t="str">
        <f t="shared" ref="AC67:AC94" si="10">R67</f>
        <v>Noord-Nederland</v>
      </c>
      <c r="AD67" s="57"/>
      <c r="AE67" s="57"/>
      <c r="AF67" s="57"/>
      <c r="AG67" s="57"/>
      <c r="AH67" s="57"/>
      <c r="AI67" s="57"/>
      <c r="AJ67" s="57"/>
    </row>
    <row r="68" spans="14:36" x14ac:dyDescent="0.35">
      <c r="N68" s="57"/>
      <c r="O68" s="57"/>
      <c r="P68" s="107"/>
      <c r="Q68" s="57"/>
      <c r="R68" s="57" t="str">
        <f>'EU-Vergleichsdaten'!B73</f>
        <v>Oost-Nederland</v>
      </c>
      <c r="S68" s="57"/>
      <c r="T68" s="57">
        <f>'EU-Vergleichsdaten'!D73-ROW(T68)/1000000</f>
        <v>113.78439315288222</v>
      </c>
      <c r="U68" s="57"/>
      <c r="V68" s="57">
        <f t="shared" si="5"/>
        <v>66</v>
      </c>
      <c r="W68" s="106" t="str">
        <f>VLOOKUP(Z68,T3:AC94,10,0)</f>
        <v>Bourgogne-Franche-Comté</v>
      </c>
      <c r="X68" s="57" t="str">
        <f t="shared" si="6"/>
        <v/>
      </c>
      <c r="Y68" s="57" t="str">
        <f t="shared" si="9"/>
        <v/>
      </c>
      <c r="Z68" s="57">
        <f>LARGE(T3:T94,V68)</f>
        <v>78.947327421052634</v>
      </c>
      <c r="AA68" s="57" t="str">
        <f t="shared" ref="AA68:AA94" si="11">IF(X68="WD",Z68,"")</f>
        <v/>
      </c>
      <c r="AB68" s="57" t="str">
        <f t="shared" ref="AB68:AB94" si="12">IF(X68="OD",Z68,"")</f>
        <v/>
      </c>
      <c r="AC68" s="57" t="str">
        <f t="shared" si="10"/>
        <v>Oost-Nederland</v>
      </c>
      <c r="AD68" s="57"/>
      <c r="AE68" s="57"/>
      <c r="AF68" s="57"/>
      <c r="AG68" s="57"/>
      <c r="AH68" s="57"/>
      <c r="AI68" s="57"/>
      <c r="AJ68" s="57"/>
    </row>
    <row r="69" spans="14:36" x14ac:dyDescent="0.35">
      <c r="N69" s="57"/>
      <c r="O69" s="57"/>
      <c r="P69" s="107"/>
      <c r="Q69" s="57"/>
      <c r="R69" s="57" t="str">
        <f>'EU-Vergleichsdaten'!B74</f>
        <v>West-Nederland</v>
      </c>
      <c r="S69" s="57"/>
      <c r="T69" s="57">
        <f>'EU-Vergleichsdaten'!D74-ROW(T69)/1000000</f>
        <v>149.62399115037596</v>
      </c>
      <c r="U69" s="57"/>
      <c r="V69" s="57">
        <f t="shared" ref="V69:V94" si="13">V68+1</f>
        <v>67</v>
      </c>
      <c r="W69" s="106" t="str">
        <f>VLOOKUP(Z69,T3:AC94,10,0)</f>
        <v>Makroregion południowo-zachodni</v>
      </c>
      <c r="X69" s="57" t="str">
        <f t="shared" si="6"/>
        <v/>
      </c>
      <c r="Y69" s="57" t="str">
        <f t="shared" si="9"/>
        <v/>
      </c>
      <c r="Z69" s="57">
        <f>LARGE(T3:T94,V69)</f>
        <v>78.696665854636578</v>
      </c>
      <c r="AA69" s="57" t="str">
        <f t="shared" si="11"/>
        <v/>
      </c>
      <c r="AB69" s="57" t="str">
        <f t="shared" si="12"/>
        <v/>
      </c>
      <c r="AC69" s="57" t="str">
        <f t="shared" si="10"/>
        <v>West-Nederland</v>
      </c>
      <c r="AD69" s="57"/>
      <c r="AE69" s="57"/>
      <c r="AF69" s="57"/>
      <c r="AG69" s="57"/>
      <c r="AH69" s="57"/>
      <c r="AI69" s="57"/>
      <c r="AJ69" s="57"/>
    </row>
    <row r="70" spans="14:36" x14ac:dyDescent="0.35">
      <c r="N70" s="57"/>
      <c r="O70" s="57"/>
      <c r="P70" s="107"/>
      <c r="Q70" s="57"/>
      <c r="R70" s="57" t="str">
        <f>'EU-Vergleichsdaten'!B75</f>
        <v>Zuid-Nederland</v>
      </c>
      <c r="S70" s="57"/>
      <c r="T70" s="57">
        <f>'EU-Vergleichsdaten'!D75-ROW(T70)/1000000</f>
        <v>130.32574453634086</v>
      </c>
      <c r="U70" s="57"/>
      <c r="V70" s="57">
        <f t="shared" si="13"/>
        <v>68</v>
      </c>
      <c r="W70" s="106" t="str">
        <f>VLOOKUP(Z70,T3:AC94,10,0)</f>
        <v>Centro (ES)</v>
      </c>
      <c r="X70" s="57" t="str">
        <f t="shared" si="6"/>
        <v/>
      </c>
      <c r="Y70" s="57" t="str">
        <f t="shared" si="9"/>
        <v/>
      </c>
      <c r="Z70" s="57">
        <f>LARGE(T3:T94,V70)</f>
        <v>78.446080288220557</v>
      </c>
      <c r="AA70" s="57" t="str">
        <f t="shared" si="11"/>
        <v/>
      </c>
      <c r="AB70" s="57" t="str">
        <f t="shared" si="12"/>
        <v/>
      </c>
      <c r="AC70" s="57" t="str">
        <f t="shared" si="10"/>
        <v>Zuid-Nederland</v>
      </c>
      <c r="AD70" s="57"/>
      <c r="AE70" s="57"/>
      <c r="AF70" s="57"/>
      <c r="AG70" s="57"/>
      <c r="AH70" s="57"/>
      <c r="AI70" s="57"/>
      <c r="AJ70" s="57"/>
    </row>
    <row r="71" spans="14:36" x14ac:dyDescent="0.35">
      <c r="N71" s="57"/>
      <c r="O71" s="57"/>
      <c r="P71" s="107"/>
      <c r="Q71" s="57"/>
      <c r="R71" s="57" t="str">
        <f>'EU-Vergleichsdaten'!B76</f>
        <v>Ostösterreich</v>
      </c>
      <c r="S71" s="57"/>
      <c r="T71" s="57">
        <f>'EU-Vergleichsdaten'!D76-ROW(T71)/1000000</f>
        <v>116.79190894987468</v>
      </c>
      <c r="U71" s="57"/>
      <c r="V71" s="57">
        <f t="shared" si="13"/>
        <v>69</v>
      </c>
      <c r="W71" s="106" t="str">
        <f>VLOOKUP(Z71,T3:AC94,10,0)</f>
        <v>Hrvatska</v>
      </c>
      <c r="X71" s="57" t="str">
        <f t="shared" si="6"/>
        <v/>
      </c>
      <c r="Y71" s="57" t="str">
        <f t="shared" si="9"/>
        <v/>
      </c>
      <c r="Z71" s="57">
        <f>LARGE(T3:T94,V71)</f>
        <v>77.944809155388484</v>
      </c>
      <c r="AA71" s="57" t="str">
        <f t="shared" si="11"/>
        <v/>
      </c>
      <c r="AB71" s="57" t="str">
        <f t="shared" si="12"/>
        <v/>
      </c>
      <c r="AC71" s="57" t="str">
        <f t="shared" si="10"/>
        <v>Ostösterreich</v>
      </c>
      <c r="AD71" s="57"/>
      <c r="AE71" s="57"/>
      <c r="AF71" s="57"/>
      <c r="AG71" s="57"/>
      <c r="AH71" s="57"/>
      <c r="AI71" s="57"/>
      <c r="AJ71" s="57"/>
    </row>
    <row r="72" spans="14:36" x14ac:dyDescent="0.35">
      <c r="N72" s="57"/>
      <c r="O72" s="57"/>
      <c r="P72" s="107"/>
      <c r="Q72" s="57"/>
      <c r="R72" s="57" t="str">
        <f>'EU-Vergleichsdaten'!B77</f>
        <v>Südösterreich</v>
      </c>
      <c r="S72" s="57"/>
      <c r="T72" s="57">
        <f>'EU-Vergleichsdaten'!D77-ROW(T72)/1000000</f>
        <v>110.77687035588973</v>
      </c>
      <c r="U72" s="57"/>
      <c r="V72" s="57">
        <f t="shared" si="13"/>
        <v>70</v>
      </c>
      <c r="W72" s="106" t="str">
        <f>VLOOKUP(Z72,T3:AC94,10,0)</f>
        <v>Hauts-de-France</v>
      </c>
      <c r="X72" s="57" t="str">
        <f t="shared" si="6"/>
        <v/>
      </c>
      <c r="Y72" s="57" t="str">
        <f t="shared" si="9"/>
        <v/>
      </c>
      <c r="Z72" s="57">
        <f>LARGE(T3:T94,V72)</f>
        <v>75.939806624060139</v>
      </c>
      <c r="AA72" s="57" t="str">
        <f t="shared" si="11"/>
        <v/>
      </c>
      <c r="AB72" s="57" t="str">
        <f t="shared" si="12"/>
        <v/>
      </c>
      <c r="AC72" s="57" t="str">
        <f t="shared" si="10"/>
        <v>Südösterreich</v>
      </c>
      <c r="AD72" s="57"/>
      <c r="AE72" s="57"/>
      <c r="AF72" s="57"/>
      <c r="AG72" s="57"/>
      <c r="AH72" s="57"/>
      <c r="AI72" s="57"/>
      <c r="AJ72" s="57"/>
    </row>
    <row r="73" spans="14:36" x14ac:dyDescent="0.35">
      <c r="N73" s="57"/>
      <c r="O73" s="57"/>
      <c r="P73" s="107"/>
      <c r="Q73" s="57"/>
      <c r="R73" s="57" t="str">
        <f>'EU-Vergleichsdaten'!B78</f>
        <v>Westösterreich</v>
      </c>
      <c r="S73" s="57"/>
      <c r="T73" s="57">
        <f>'EU-Vergleichsdaten'!D78-ROW(T73)/1000000</f>
        <v>126.56634304010026</v>
      </c>
      <c r="U73" s="57"/>
      <c r="V73" s="57">
        <f t="shared" si="13"/>
        <v>71</v>
      </c>
      <c r="W73" s="106" t="str">
        <f>VLOOKUP(Z73,T3:AC94,10,0)</f>
        <v>Makroregion południowy</v>
      </c>
      <c r="X73" s="57" t="str">
        <f t="shared" si="6"/>
        <v/>
      </c>
      <c r="Y73" s="57" t="str">
        <f t="shared" si="9"/>
        <v/>
      </c>
      <c r="Z73" s="57">
        <f>LARGE(T3:T94,V73)</f>
        <v>74.937269358395994</v>
      </c>
      <c r="AA73" s="57" t="str">
        <f t="shared" si="11"/>
        <v/>
      </c>
      <c r="AB73" s="57" t="str">
        <f t="shared" si="12"/>
        <v/>
      </c>
      <c r="AC73" s="57" t="str">
        <f t="shared" si="10"/>
        <v>Westösterreich</v>
      </c>
      <c r="AD73" s="57"/>
      <c r="AE73" s="57"/>
      <c r="AF73" s="57"/>
      <c r="AG73" s="57"/>
      <c r="AH73" s="57"/>
      <c r="AI73" s="57"/>
      <c r="AJ73" s="57"/>
    </row>
    <row r="74" spans="14:36" x14ac:dyDescent="0.35">
      <c r="N74" s="57"/>
      <c r="O74" s="57"/>
      <c r="P74" s="107"/>
      <c r="Q74" s="57"/>
      <c r="R74" s="57" t="str">
        <f>'EU-Vergleichsdaten'!B79</f>
        <v>Makroregion południowy</v>
      </c>
      <c r="S74" s="57"/>
      <c r="T74" s="57">
        <f>'EU-Vergleichsdaten'!D79-ROW(T74)/1000000</f>
        <v>74.937269358395994</v>
      </c>
      <c r="U74" s="57"/>
      <c r="V74" s="57">
        <f t="shared" si="13"/>
        <v>72</v>
      </c>
      <c r="W74" s="106" t="str">
        <f>VLOOKUP(Z74,T3:AC94,10,0)</f>
        <v>Slovensko</v>
      </c>
      <c r="X74" s="57" t="str">
        <f t="shared" si="6"/>
        <v/>
      </c>
      <c r="Y74" s="57" t="str">
        <f t="shared" si="9"/>
        <v/>
      </c>
      <c r="Z74" s="57">
        <f>LARGE(T3:T94,V74)</f>
        <v>74.686627791979944</v>
      </c>
      <c r="AA74" s="57" t="str">
        <f t="shared" si="11"/>
        <v/>
      </c>
      <c r="AB74" s="57" t="str">
        <f t="shared" si="12"/>
        <v/>
      </c>
      <c r="AC74" s="57" t="str">
        <f t="shared" si="10"/>
        <v>Makroregion południowy</v>
      </c>
      <c r="AD74" s="57"/>
      <c r="AE74" s="57"/>
      <c r="AF74" s="57"/>
      <c r="AG74" s="57"/>
      <c r="AH74" s="57"/>
      <c r="AI74" s="57"/>
      <c r="AJ74" s="57"/>
    </row>
    <row r="75" spans="14:36" x14ac:dyDescent="0.35">
      <c r="N75" s="57"/>
      <c r="O75" s="57"/>
      <c r="P75" s="107"/>
      <c r="Q75" s="57"/>
      <c r="R75" s="57" t="str">
        <f>'EU-Vergleichsdaten'!B80</f>
        <v>Makroregion północno-zachodni</v>
      </c>
      <c r="S75" s="57"/>
      <c r="T75" s="57">
        <f>'EU-Vergleichsdaten'!D80-ROW(T75)/1000000</f>
        <v>74.436015225563921</v>
      </c>
      <c r="U75" s="57"/>
      <c r="V75" s="57">
        <f t="shared" si="13"/>
        <v>73</v>
      </c>
      <c r="W75" s="106" t="str">
        <f>VLOOKUP(Z75,T3:AC94,10,0)</f>
        <v>Makroregion północno-zachodni</v>
      </c>
      <c r="X75" s="57" t="str">
        <f t="shared" si="6"/>
        <v/>
      </c>
      <c r="Y75" s="57" t="str">
        <f t="shared" si="9"/>
        <v/>
      </c>
      <c r="Z75" s="57">
        <f>LARGE(T3:T94,V75)</f>
        <v>74.436015225563921</v>
      </c>
      <c r="AA75" s="57" t="str">
        <f t="shared" si="11"/>
        <v/>
      </c>
      <c r="AB75" s="57" t="str">
        <f t="shared" si="12"/>
        <v/>
      </c>
      <c r="AC75" s="57" t="str">
        <f t="shared" si="10"/>
        <v>Makroregion północno-zachodni</v>
      </c>
      <c r="AD75" s="57"/>
      <c r="AE75" s="57"/>
      <c r="AF75" s="57"/>
      <c r="AG75" s="57"/>
      <c r="AH75" s="57"/>
      <c r="AI75" s="57"/>
      <c r="AJ75" s="57"/>
    </row>
    <row r="76" spans="14:36" x14ac:dyDescent="0.35">
      <c r="N76" s="57"/>
      <c r="O76" s="57"/>
      <c r="P76" s="107"/>
      <c r="Q76" s="57"/>
      <c r="R76" s="57" t="str">
        <f>'EU-Vergleichsdaten'!B81</f>
        <v>Makroregion południowo-zachodni</v>
      </c>
      <c r="S76" s="57"/>
      <c r="T76" s="57">
        <f>'EU-Vergleichsdaten'!D81-ROW(T76)/1000000</f>
        <v>78.696665854636578</v>
      </c>
      <c r="U76" s="57"/>
      <c r="V76" s="57">
        <f t="shared" si="13"/>
        <v>74</v>
      </c>
      <c r="W76" s="106" t="str">
        <f>VLOOKUP(Z76,T3:AC94,10,0)</f>
        <v>Região Autónoma dos Açores</v>
      </c>
      <c r="X76" s="57" t="str">
        <f t="shared" si="6"/>
        <v/>
      </c>
      <c r="Y76" s="57" t="str">
        <f t="shared" si="9"/>
        <v/>
      </c>
      <c r="Z76" s="57">
        <f>LARGE(T3:T94,V76)</f>
        <v>72.681622260651622</v>
      </c>
      <c r="AA76" s="57" t="str">
        <f t="shared" si="11"/>
        <v/>
      </c>
      <c r="AB76" s="57" t="str">
        <f t="shared" si="12"/>
        <v/>
      </c>
      <c r="AC76" s="57" t="str">
        <f t="shared" si="10"/>
        <v>Makroregion południowo-zachodni</v>
      </c>
      <c r="AD76" s="57"/>
      <c r="AE76" s="57"/>
      <c r="AF76" s="57"/>
      <c r="AG76" s="57"/>
      <c r="AH76" s="57"/>
      <c r="AI76" s="57"/>
      <c r="AJ76" s="57"/>
    </row>
    <row r="77" spans="14:36" x14ac:dyDescent="0.35">
      <c r="N77" s="57"/>
      <c r="O77" s="57"/>
      <c r="P77" s="107"/>
      <c r="Q77" s="57"/>
      <c r="R77" s="57" t="str">
        <f>'EU-Vergleichsdaten'!B82</f>
        <v>Makroregion północny</v>
      </c>
      <c r="S77" s="57"/>
      <c r="T77" s="57">
        <f>'EU-Vergleichsdaten'!D82-ROW(T77)/1000000</f>
        <v>66.415963100250622</v>
      </c>
      <c r="U77" s="57"/>
      <c r="V77" s="57">
        <f t="shared" si="13"/>
        <v>75</v>
      </c>
      <c r="W77" s="106" t="str">
        <f>VLOOKUP(Z77,T3:AC94,10,0)</f>
        <v>Canarias</v>
      </c>
      <c r="X77" s="57" t="str">
        <f t="shared" si="6"/>
        <v/>
      </c>
      <c r="Y77" s="57" t="str">
        <f t="shared" si="9"/>
        <v/>
      </c>
      <c r="Z77" s="57">
        <f>LARGE(T3:T94,V77)</f>
        <v>72.431039694235594</v>
      </c>
      <c r="AA77" s="57" t="str">
        <f t="shared" si="11"/>
        <v/>
      </c>
      <c r="AB77" s="57" t="str">
        <f t="shared" si="12"/>
        <v/>
      </c>
      <c r="AC77" s="57" t="str">
        <f t="shared" si="10"/>
        <v>Makroregion północny</v>
      </c>
      <c r="AD77" s="57"/>
      <c r="AE77" s="57"/>
      <c r="AF77" s="57"/>
      <c r="AG77" s="57"/>
      <c r="AH77" s="57"/>
      <c r="AI77" s="57"/>
      <c r="AJ77" s="57"/>
    </row>
    <row r="78" spans="14:36" x14ac:dyDescent="0.35">
      <c r="N78" s="57"/>
      <c r="O78" s="57"/>
      <c r="P78" s="107"/>
      <c r="Q78" s="57"/>
      <c r="R78" s="57" t="str">
        <f>'EU-Vergleichsdaten'!B83</f>
        <v>Makroregion centralny</v>
      </c>
      <c r="S78" s="57"/>
      <c r="T78" s="57">
        <f>'EU-Vergleichsdaten'!D83-ROW(T78)/1000000</f>
        <v>69.674107463659141</v>
      </c>
      <c r="U78" s="57"/>
      <c r="V78" s="57">
        <f t="shared" si="13"/>
        <v>76</v>
      </c>
      <c r="W78" s="106" t="str">
        <f>VLOOKUP(Z78,T3:AC94,10,0)</f>
        <v>Macroregiunea Unu</v>
      </c>
      <c r="X78" s="57" t="str">
        <f t="shared" ref="X78:X94" si="14">IF(VLOOKUP(W78,R$3:S$94,2,0)="WD","WD",IF(VLOOKUP(W78,R$3:S$94,2,0)="OD","OD",""))</f>
        <v/>
      </c>
      <c r="Y78" s="57" t="str">
        <f t="shared" si="9"/>
        <v/>
      </c>
      <c r="Z78" s="57">
        <f>LARGE(T3:T94,V78)</f>
        <v>71.177860862155384</v>
      </c>
      <c r="AA78" s="57" t="str">
        <f t="shared" si="11"/>
        <v/>
      </c>
      <c r="AB78" s="57" t="str">
        <f t="shared" si="12"/>
        <v/>
      </c>
      <c r="AC78" s="57" t="str">
        <f t="shared" si="10"/>
        <v>Makroregion centralny</v>
      </c>
      <c r="AD78" s="57"/>
      <c r="AE78" s="57"/>
      <c r="AF78" s="57"/>
      <c r="AG78" s="57"/>
      <c r="AH78" s="57"/>
      <c r="AI78" s="57"/>
      <c r="AJ78" s="57"/>
    </row>
    <row r="79" spans="14:36" x14ac:dyDescent="0.35">
      <c r="N79" s="57"/>
      <c r="O79" s="57"/>
      <c r="P79" s="107"/>
      <c r="Q79" s="57"/>
      <c r="R79" s="57" t="str">
        <f>'EU-Vergleichsdaten'!B84</f>
        <v>Makroregion wschodni</v>
      </c>
      <c r="S79" s="57"/>
      <c r="T79" s="57">
        <f>'EU-Vergleichsdaten'!D84-ROW(T79)/1000000</f>
        <v>57.393404709273184</v>
      </c>
      <c r="U79" s="57"/>
      <c r="V79" s="57">
        <f t="shared" si="13"/>
        <v>77</v>
      </c>
      <c r="W79" s="106" t="str">
        <f>VLOOKUP(Z79,T3:AC94,10,0)</f>
        <v>Makroregion centralny</v>
      </c>
      <c r="X79" s="57" t="str">
        <f t="shared" si="14"/>
        <v/>
      </c>
      <c r="Y79" s="57" t="str">
        <f t="shared" si="9"/>
        <v/>
      </c>
      <c r="Z79" s="57">
        <f>LARGE(T3:T94,V79)</f>
        <v>69.674107463659141</v>
      </c>
      <c r="AA79" s="57" t="str">
        <f t="shared" si="11"/>
        <v/>
      </c>
      <c r="AB79" s="57" t="str">
        <f t="shared" si="12"/>
        <v/>
      </c>
      <c r="AC79" s="57" t="str">
        <f t="shared" si="10"/>
        <v>Makroregion wschodni</v>
      </c>
      <c r="AD79" s="57"/>
      <c r="AE79" s="57"/>
      <c r="AF79" s="57"/>
      <c r="AG79" s="57"/>
      <c r="AH79" s="57"/>
      <c r="AI79" s="57"/>
      <c r="AJ79" s="57"/>
    </row>
    <row r="80" spans="14:36" x14ac:dyDescent="0.35">
      <c r="N80" s="57"/>
      <c r="O80" s="57"/>
      <c r="P80" s="107"/>
      <c r="Q80" s="57"/>
      <c r="R80" s="57" t="str">
        <f>'EU-Vergleichsdaten'!B85</f>
        <v>Makroregion województwo mazowieckie</v>
      </c>
      <c r="S80" s="57"/>
      <c r="T80" s="57">
        <f>'EU-Vergleichsdaten'!D85-ROW(T80)/1000000</f>
        <v>123.55881724310778</v>
      </c>
      <c r="U80" s="57"/>
      <c r="V80" s="57">
        <f t="shared" si="13"/>
        <v>78</v>
      </c>
      <c r="W80" s="106" t="str">
        <f>VLOOKUP(Z80,T3:AC94,10,0)</f>
        <v>Sur</v>
      </c>
      <c r="X80" s="57" t="str">
        <f t="shared" si="14"/>
        <v/>
      </c>
      <c r="Y80" s="57" t="str">
        <f t="shared" si="9"/>
        <v/>
      </c>
      <c r="Z80" s="57">
        <f>LARGE(T3:T94,V80)</f>
        <v>69.423521897243106</v>
      </c>
      <c r="AA80" s="57" t="str">
        <f t="shared" si="11"/>
        <v/>
      </c>
      <c r="AB80" s="57" t="str">
        <f t="shared" si="12"/>
        <v/>
      </c>
      <c r="AC80" s="57" t="str">
        <f t="shared" si="10"/>
        <v>Makroregion województwo mazowieckie</v>
      </c>
      <c r="AD80" s="57"/>
      <c r="AE80" s="57"/>
      <c r="AF80" s="57"/>
      <c r="AG80" s="57"/>
      <c r="AH80" s="57"/>
      <c r="AI80" s="57"/>
      <c r="AJ80" s="57"/>
    </row>
    <row r="81" spans="14:36" x14ac:dyDescent="0.35">
      <c r="N81" s="57"/>
      <c r="O81" s="57"/>
      <c r="P81" s="107"/>
      <c r="Q81" s="57"/>
      <c r="R81" s="57" t="str">
        <f>'EU-Vergleichsdaten'!B86</f>
        <v>Continente</v>
      </c>
      <c r="S81" s="57"/>
      <c r="T81" s="57">
        <f>'EU-Vergleichsdaten'!D86-ROW(T81)/1000000</f>
        <v>82.456059350877197</v>
      </c>
      <c r="U81" s="57"/>
      <c r="V81" s="57">
        <f t="shared" si="13"/>
        <v>79</v>
      </c>
      <c r="W81" s="106" t="str">
        <f>VLOOKUP(Z81,T3:AC94,10,0)</f>
        <v>Macroregiunea Patru</v>
      </c>
      <c r="X81" s="57" t="str">
        <f t="shared" si="14"/>
        <v/>
      </c>
      <c r="Y81" s="57" t="str">
        <f t="shared" si="9"/>
        <v/>
      </c>
      <c r="Z81" s="57">
        <f>LARGE(T3:T94,V81)</f>
        <v>68.922218764411042</v>
      </c>
      <c r="AA81" s="57" t="str">
        <f t="shared" si="11"/>
        <v/>
      </c>
      <c r="AB81" s="57" t="str">
        <f t="shared" si="12"/>
        <v/>
      </c>
      <c r="AC81" s="57" t="str">
        <f t="shared" si="10"/>
        <v>Continente</v>
      </c>
      <c r="AD81" s="57"/>
      <c r="AE81" s="57"/>
      <c r="AF81" s="57"/>
      <c r="AG81" s="57"/>
      <c r="AH81" s="57"/>
      <c r="AI81" s="57"/>
      <c r="AJ81" s="57"/>
    </row>
    <row r="82" spans="14:36" x14ac:dyDescent="0.35">
      <c r="N82" s="57"/>
      <c r="O82" s="57"/>
      <c r="P82" s="107"/>
      <c r="Q82" s="57"/>
      <c r="R82" s="57" t="str">
        <f>'EU-Vergleichsdaten'!B87</f>
        <v>Região Autónoma dos Açores</v>
      </c>
      <c r="S82" s="57"/>
      <c r="T82" s="57">
        <f>'EU-Vergleichsdaten'!D87-ROW(T82)/1000000</f>
        <v>72.681622260651622</v>
      </c>
      <c r="U82" s="57"/>
      <c r="V82" s="57">
        <f t="shared" si="13"/>
        <v>80</v>
      </c>
      <c r="W82" s="106" t="str">
        <f>VLOOKUP(Z82,T3:AC94,10,0)</f>
        <v>Latvija</v>
      </c>
      <c r="X82" s="57" t="str">
        <f t="shared" si="14"/>
        <v/>
      </c>
      <c r="Y82" s="57" t="str">
        <f t="shared" si="9"/>
        <v/>
      </c>
      <c r="Z82" s="57">
        <f>LARGE(T3:T94,V82)</f>
        <v>68.42099263157894</v>
      </c>
      <c r="AA82" s="57" t="str">
        <f t="shared" si="11"/>
        <v/>
      </c>
      <c r="AB82" s="57" t="str">
        <f t="shared" si="12"/>
        <v/>
      </c>
      <c r="AC82" s="57" t="str">
        <f t="shared" si="10"/>
        <v>Região Autónoma dos Açores</v>
      </c>
      <c r="AD82" s="57"/>
      <c r="AE82" s="57"/>
      <c r="AF82" s="57"/>
      <c r="AG82" s="57"/>
      <c r="AH82" s="57"/>
      <c r="AI82" s="57"/>
      <c r="AJ82" s="57"/>
    </row>
    <row r="83" spans="14:36" x14ac:dyDescent="0.35">
      <c r="N83" s="57"/>
      <c r="O83" s="57"/>
      <c r="P83" s="107"/>
      <c r="Q83" s="57"/>
      <c r="R83" s="57" t="str">
        <f>'EU-Vergleichsdaten'!B88</f>
        <v>Região Autónoma da Madeira</v>
      </c>
      <c r="S83" s="57"/>
      <c r="T83" s="57">
        <f>'EU-Vergleichsdaten'!D88-ROW(T83)/1000000</f>
        <v>88.471094944862159</v>
      </c>
      <c r="U83" s="57"/>
      <c r="V83" s="57">
        <f t="shared" si="13"/>
        <v>81</v>
      </c>
      <c r="W83" s="106" t="str">
        <f>VLOOKUP(Z83,T3:AC94,10,0)</f>
        <v>Makroregion północny</v>
      </c>
      <c r="X83" s="57" t="str">
        <f t="shared" si="14"/>
        <v/>
      </c>
      <c r="Y83" s="57" t="str">
        <f t="shared" si="9"/>
        <v/>
      </c>
      <c r="Z83" s="57">
        <f>LARGE(T3:T94,V83)</f>
        <v>66.415963100250622</v>
      </c>
      <c r="AA83" s="57" t="str">
        <f t="shared" si="11"/>
        <v/>
      </c>
      <c r="AB83" s="57" t="str">
        <f t="shared" si="12"/>
        <v/>
      </c>
      <c r="AC83" s="57" t="str">
        <f t="shared" si="10"/>
        <v>Região Autónoma da Madeira</v>
      </c>
      <c r="AD83" s="57"/>
      <c r="AE83" s="57"/>
      <c r="AF83" s="57"/>
      <c r="AG83" s="57"/>
      <c r="AH83" s="57"/>
      <c r="AI83" s="57"/>
      <c r="AJ83" s="57"/>
    </row>
    <row r="84" spans="14:36" x14ac:dyDescent="0.35">
      <c r="N84" s="57"/>
      <c r="O84" s="57"/>
      <c r="P84" s="107"/>
      <c r="Q84" s="57"/>
      <c r="R84" s="57" t="str">
        <f>'EU-Vergleichsdaten'!B89</f>
        <v>Macroregiunea Unu</v>
      </c>
      <c r="S84" s="57"/>
      <c r="T84" s="57">
        <f>'EU-Vergleichsdaten'!D89-ROW(T84)/1000000</f>
        <v>71.177860862155384</v>
      </c>
      <c r="U84" s="57"/>
      <c r="V84" s="57">
        <f t="shared" si="13"/>
        <v>82</v>
      </c>
      <c r="W84" s="106" t="str">
        <f>VLOOKUP(Z84,T3:AC94,10,0)</f>
        <v>Sud</v>
      </c>
      <c r="X84" s="57" t="str">
        <f t="shared" si="14"/>
        <v/>
      </c>
      <c r="Y84" s="57" t="str">
        <f t="shared" si="9"/>
        <v/>
      </c>
      <c r="Z84" s="57">
        <f>LARGE(T3:T94,V84)</f>
        <v>65.664105401002502</v>
      </c>
      <c r="AA84" s="57" t="str">
        <f t="shared" si="11"/>
        <v/>
      </c>
      <c r="AB84" s="57" t="str">
        <f t="shared" si="12"/>
        <v/>
      </c>
      <c r="AC84" s="57" t="str">
        <f t="shared" si="10"/>
        <v>Macroregiunea Unu</v>
      </c>
      <c r="AD84" s="57"/>
      <c r="AE84" s="57"/>
      <c r="AF84" s="57"/>
      <c r="AG84" s="57"/>
      <c r="AH84" s="57"/>
      <c r="AI84" s="57"/>
      <c r="AJ84" s="57"/>
    </row>
    <row r="85" spans="14:36" x14ac:dyDescent="0.35">
      <c r="N85" s="57"/>
      <c r="O85" s="57"/>
      <c r="P85" s="107"/>
      <c r="Q85" s="57"/>
      <c r="R85" s="57" t="str">
        <f>'EU-Vergleichsdaten'!B90</f>
        <v>Macroregiunea Doi</v>
      </c>
      <c r="S85" s="57"/>
      <c r="T85" s="57">
        <f>'EU-Vergleichsdaten'!D90-ROW(T85)/1000000</f>
        <v>52.882120513784464</v>
      </c>
      <c r="U85" s="57"/>
      <c r="V85" s="57">
        <f t="shared" si="13"/>
        <v>83</v>
      </c>
      <c r="W85" s="106" t="str">
        <f>VLOOKUP(Z85,T3:AC94,10,0)</f>
        <v>Isole</v>
      </c>
      <c r="X85" s="57" t="str">
        <f t="shared" si="14"/>
        <v/>
      </c>
      <c r="Y85" s="57" t="str">
        <f t="shared" si="9"/>
        <v/>
      </c>
      <c r="Z85" s="57">
        <f>LARGE(T3:T94,V85)</f>
        <v>64.160345002506261</v>
      </c>
      <c r="AA85" s="57" t="str">
        <f t="shared" si="11"/>
        <v/>
      </c>
      <c r="AB85" s="57" t="str">
        <f t="shared" si="12"/>
        <v/>
      </c>
      <c r="AC85" s="57" t="str">
        <f t="shared" si="10"/>
        <v>Macroregiunea Doi</v>
      </c>
      <c r="AD85" s="57"/>
      <c r="AE85" s="57"/>
      <c r="AF85" s="57"/>
      <c r="AG85" s="57"/>
      <c r="AH85" s="57"/>
      <c r="AI85" s="57"/>
      <c r="AJ85" s="57"/>
    </row>
    <row r="86" spans="14:36" x14ac:dyDescent="0.35">
      <c r="N86" s="57"/>
      <c r="O86" s="57"/>
      <c r="P86" s="107"/>
      <c r="Q86" s="57"/>
      <c r="R86" s="57" t="str">
        <f>'EU-Vergleichsdaten'!B91</f>
        <v>Macroregiunea Trei</v>
      </c>
      <c r="S86" s="57"/>
      <c r="T86" s="57">
        <f>'EU-Vergleichsdaten'!D91-ROW(T86)/1000000</f>
        <v>114.53625485213034</v>
      </c>
      <c r="U86" s="57"/>
      <c r="V86" s="57">
        <f t="shared" si="13"/>
        <v>84</v>
      </c>
      <c r="W86" s="106" t="str">
        <f>VLOOKUP(Z86,T3:AC94,10,0)</f>
        <v>Dunántúl</v>
      </c>
      <c r="X86" s="57" t="str">
        <f t="shared" si="14"/>
        <v/>
      </c>
      <c r="Y86" s="57" t="str">
        <f t="shared" si="9"/>
        <v/>
      </c>
      <c r="Z86" s="57">
        <f>LARGE(T3:T94,V86)</f>
        <v>61.403444771929827</v>
      </c>
      <c r="AA86" s="57" t="str">
        <f t="shared" si="11"/>
        <v/>
      </c>
      <c r="AB86" s="57" t="str">
        <f t="shared" si="12"/>
        <v/>
      </c>
      <c r="AC86" s="57" t="str">
        <f t="shared" si="10"/>
        <v>Macroregiunea Trei</v>
      </c>
      <c r="AD86" s="57"/>
      <c r="AE86" s="57"/>
      <c r="AF86" s="57"/>
      <c r="AG86" s="57"/>
      <c r="AH86" s="57"/>
      <c r="AI86" s="57"/>
      <c r="AJ86" s="57"/>
    </row>
    <row r="87" spans="14:36" x14ac:dyDescent="0.35">
      <c r="N87" s="57"/>
      <c r="O87" s="57"/>
      <c r="P87" s="107"/>
      <c r="Q87" s="57"/>
      <c r="R87" s="57" t="str">
        <f>'EU-Vergleichsdaten'!B92</f>
        <v>Macroregiunea Patru</v>
      </c>
      <c r="S87" s="57"/>
      <c r="T87" s="57">
        <f>'EU-Vergleichsdaten'!D92-ROW(T87)/1000000</f>
        <v>68.922218764411042</v>
      </c>
      <c r="U87" s="57"/>
      <c r="V87" s="57">
        <f t="shared" si="13"/>
        <v>85</v>
      </c>
      <c r="W87" s="106" t="str">
        <f>VLOOKUP(Z87,T3:AC94,10,0)</f>
        <v>Nisia Aigaiou, Kriti</v>
      </c>
      <c r="X87" s="57" t="str">
        <f t="shared" si="14"/>
        <v/>
      </c>
      <c r="Y87" s="57" t="str">
        <f t="shared" si="9"/>
        <v/>
      </c>
      <c r="Z87" s="57">
        <f>LARGE(T3:T94,V87)</f>
        <v>59.398467240601505</v>
      </c>
      <c r="AA87" s="57" t="str">
        <f t="shared" si="11"/>
        <v/>
      </c>
      <c r="AB87" s="57" t="str">
        <f t="shared" si="12"/>
        <v/>
      </c>
      <c r="AC87" s="57" t="str">
        <f t="shared" si="10"/>
        <v>Macroregiunea Patru</v>
      </c>
      <c r="AD87" s="57"/>
      <c r="AE87" s="57"/>
      <c r="AF87" s="57"/>
      <c r="AG87" s="57"/>
      <c r="AH87" s="57"/>
      <c r="AI87" s="57"/>
      <c r="AJ87" s="57"/>
    </row>
    <row r="88" spans="14:36" x14ac:dyDescent="0.35">
      <c r="N88" s="57"/>
      <c r="O88" s="57"/>
      <c r="P88" s="107"/>
      <c r="Q88" s="57"/>
      <c r="R88" s="57" t="str">
        <f>'EU-Vergleichsdaten'!B93</f>
        <v>Slovenija</v>
      </c>
      <c r="S88" s="57"/>
      <c r="T88" s="57">
        <f>'EU-Vergleichsdaten'!D93-ROW(T88)/1000000</f>
        <v>90.476102476190476</v>
      </c>
      <c r="U88" s="57"/>
      <c r="V88" s="57">
        <f t="shared" si="13"/>
        <v>86</v>
      </c>
      <c r="W88" s="106" t="str">
        <f>VLOOKUP(Z88,T3:AC94,10,0)</f>
        <v>RUP FR — Régions Ultrapériphériques Françaises</v>
      </c>
      <c r="X88" s="57" t="str">
        <f t="shared" si="14"/>
        <v/>
      </c>
      <c r="Y88" s="57" t="str">
        <f t="shared" si="9"/>
        <v/>
      </c>
      <c r="Z88" s="57">
        <f>LARGE(T3:T94,V88)</f>
        <v>57.644058275689225</v>
      </c>
      <c r="AA88" s="57" t="str">
        <f t="shared" si="11"/>
        <v/>
      </c>
      <c r="AB88" s="57" t="str">
        <f t="shared" si="12"/>
        <v/>
      </c>
      <c r="AC88" s="57" t="str">
        <f t="shared" si="10"/>
        <v>Slovenija</v>
      </c>
      <c r="AD88" s="57"/>
      <c r="AE88" s="57"/>
      <c r="AF88" s="57"/>
      <c r="AG88" s="57"/>
      <c r="AH88" s="57"/>
      <c r="AI88" s="57"/>
      <c r="AJ88" s="57"/>
    </row>
    <row r="89" spans="14:36" x14ac:dyDescent="0.35">
      <c r="N89" s="57"/>
      <c r="O89" s="57"/>
      <c r="P89" s="107"/>
      <c r="Q89" s="57"/>
      <c r="R89" s="57" t="str">
        <f>'EU-Vergleichsdaten'!B94</f>
        <v>Slovensko</v>
      </c>
      <c r="S89" s="57"/>
      <c r="T89" s="57">
        <f>'EU-Vergleichsdaten'!D94-ROW(T89)/1000000</f>
        <v>74.686627791979944</v>
      </c>
      <c r="U89" s="57"/>
      <c r="V89" s="57">
        <f t="shared" si="13"/>
        <v>87</v>
      </c>
      <c r="W89" s="106" t="str">
        <f>VLOOKUP(Z89,T3:AC94,10,0)</f>
        <v>Makroregion wschodni</v>
      </c>
      <c r="X89" s="57" t="str">
        <f t="shared" si="14"/>
        <v/>
      </c>
      <c r="Y89" s="57" t="str">
        <f t="shared" si="9"/>
        <v/>
      </c>
      <c r="Z89" s="57">
        <f>LARGE(T3:T94,V89)</f>
        <v>57.393404709273184</v>
      </c>
      <c r="AA89" s="57" t="str">
        <f t="shared" si="11"/>
        <v/>
      </c>
      <c r="AB89" s="57" t="str">
        <f t="shared" si="12"/>
        <v/>
      </c>
      <c r="AC89" s="57" t="str">
        <f t="shared" si="10"/>
        <v>Slovensko</v>
      </c>
      <c r="AD89" s="57"/>
      <c r="AE89" s="57"/>
      <c r="AF89" s="57"/>
      <c r="AG89" s="57"/>
      <c r="AH89" s="57"/>
      <c r="AI89" s="57"/>
      <c r="AJ89" s="57"/>
    </row>
    <row r="90" spans="14:36" x14ac:dyDescent="0.35">
      <c r="N90" s="57"/>
      <c r="O90" s="57"/>
      <c r="P90" s="107"/>
      <c r="Q90" s="57"/>
      <c r="R90" s="57" t="str">
        <f>'EU-Vergleichsdaten'!B95</f>
        <v>Manner-Suomi</v>
      </c>
      <c r="S90" s="57"/>
      <c r="T90" s="57">
        <f>'EU-Vergleichsdaten'!D95-ROW(T90)/1000000</f>
        <v>102.25554909774435</v>
      </c>
      <c r="U90" s="57"/>
      <c r="V90" s="57">
        <f t="shared" si="13"/>
        <v>88</v>
      </c>
      <c r="W90" s="106" t="str">
        <f>VLOOKUP(Z90,T3:AC94,10,0)</f>
        <v>Kentriki Elláda</v>
      </c>
      <c r="X90" s="57" t="str">
        <f t="shared" si="14"/>
        <v/>
      </c>
      <c r="Y90" s="57" t="str">
        <f t="shared" si="9"/>
        <v/>
      </c>
      <c r="Z90" s="57">
        <f>LARGE(T3:T94,V90)</f>
        <v>54.887187045112782</v>
      </c>
      <c r="AA90" s="57" t="str">
        <f t="shared" si="11"/>
        <v/>
      </c>
      <c r="AB90" s="57" t="str">
        <f t="shared" si="12"/>
        <v/>
      </c>
      <c r="AC90" s="57" t="str">
        <f t="shared" si="10"/>
        <v>Manner-Suomi</v>
      </c>
      <c r="AD90" s="57"/>
      <c r="AE90" s="57"/>
      <c r="AF90" s="57"/>
      <c r="AG90" s="57"/>
      <c r="AH90" s="57"/>
      <c r="AI90" s="57"/>
      <c r="AJ90" s="57"/>
    </row>
    <row r="91" spans="14:36" x14ac:dyDescent="0.35">
      <c r="N91" s="57"/>
      <c r="O91" s="57"/>
      <c r="P91" s="107"/>
      <c r="Q91" s="57"/>
      <c r="R91" s="57" t="str">
        <f>'EU-Vergleichsdaten'!B96</f>
        <v>Åland</v>
      </c>
      <c r="S91" s="57"/>
      <c r="T91" s="57">
        <f>'EU-Vergleichsdaten'!D96-ROW(T91)/1000000</f>
        <v>111.27810448872179</v>
      </c>
      <c r="U91" s="57"/>
      <c r="V91" s="57">
        <f t="shared" si="13"/>
        <v>89</v>
      </c>
      <c r="W91" s="106" t="str">
        <f>VLOOKUP(Z91,T3:AC94,10,0)</f>
        <v>Macroregiunea Doi</v>
      </c>
      <c r="X91" s="57" t="str">
        <f t="shared" si="14"/>
        <v/>
      </c>
      <c r="Y91" s="57" t="str">
        <f t="shared" si="9"/>
        <v/>
      </c>
      <c r="Z91" s="57">
        <f>LARGE(T3:T94,V91)</f>
        <v>52.882120513784464</v>
      </c>
      <c r="AA91" s="57" t="str">
        <f t="shared" si="11"/>
        <v/>
      </c>
      <c r="AB91" s="57" t="str">
        <f t="shared" si="12"/>
        <v/>
      </c>
      <c r="AC91" s="57" t="str">
        <f t="shared" si="10"/>
        <v>Åland</v>
      </c>
      <c r="AD91" s="57"/>
      <c r="AE91" s="57"/>
      <c r="AF91" s="57"/>
      <c r="AG91" s="57"/>
      <c r="AH91" s="57"/>
      <c r="AI91" s="57"/>
      <c r="AJ91" s="57"/>
    </row>
    <row r="92" spans="14:36" x14ac:dyDescent="0.35">
      <c r="N92" s="57"/>
      <c r="O92" s="57"/>
      <c r="P92" s="107"/>
      <c r="Q92" s="57"/>
      <c r="R92" s="57" t="str">
        <f>'EU-Vergleichsdaten'!B97</f>
        <v>Östra Sverige</v>
      </c>
      <c r="S92" s="57"/>
      <c r="T92" s="57">
        <f>'EU-Vergleichsdaten'!D97-ROW(T92)/1000000</f>
        <v>129.57384283709274</v>
      </c>
      <c r="U92" s="57"/>
      <c r="V92" s="57">
        <f t="shared" si="13"/>
        <v>90</v>
      </c>
      <c r="W92" s="106" t="str">
        <f>VLOOKUP(Z92,T3:AC94,10,0)</f>
        <v>Voreia Elláda</v>
      </c>
      <c r="X92" s="57" t="str">
        <f t="shared" si="14"/>
        <v/>
      </c>
      <c r="Y92" s="57" t="str">
        <f t="shared" si="9"/>
        <v/>
      </c>
      <c r="Z92" s="57">
        <f>LARGE(T3:T94,V92)</f>
        <v>51.127789548872173</v>
      </c>
      <c r="AA92" s="57" t="str">
        <f t="shared" si="11"/>
        <v/>
      </c>
      <c r="AB92" s="57" t="str">
        <f t="shared" si="12"/>
        <v/>
      </c>
      <c r="AC92" s="57" t="str">
        <f t="shared" si="10"/>
        <v>Östra Sverige</v>
      </c>
      <c r="AD92" s="57"/>
      <c r="AE92" s="57"/>
      <c r="AF92" s="57"/>
      <c r="AG92" s="57"/>
      <c r="AH92" s="57"/>
      <c r="AI92" s="57"/>
      <c r="AJ92" s="57"/>
    </row>
    <row r="93" spans="14:36" x14ac:dyDescent="0.35">
      <c r="N93" s="57"/>
      <c r="O93" s="57"/>
      <c r="P93" s="107"/>
      <c r="Q93" s="57"/>
      <c r="R93" s="57" t="str">
        <f>'EU-Vergleichsdaten'!B98</f>
        <v>Södra Sverige</v>
      </c>
      <c r="S93" s="57"/>
      <c r="T93" s="57">
        <f>'EU-Vergleichsdaten'!D98-ROW(T93)/1000000</f>
        <v>100.50116013283208</v>
      </c>
      <c r="U93" s="57"/>
      <c r="V93" s="57">
        <f t="shared" si="13"/>
        <v>91</v>
      </c>
      <c r="W93" s="106" t="str">
        <f>VLOOKUP(Z93,T3:AC94,10,0)</f>
        <v>Alföld és Észak</v>
      </c>
      <c r="X93" s="57" t="str">
        <f t="shared" si="14"/>
        <v/>
      </c>
      <c r="Y93" s="57" t="str">
        <f t="shared" si="9"/>
        <v/>
      </c>
      <c r="Z93" s="57">
        <f>LARGE(T3:T94,V93)</f>
        <v>50.125248283208016</v>
      </c>
      <c r="AA93" s="57" t="str">
        <f t="shared" si="11"/>
        <v/>
      </c>
      <c r="AB93" s="57" t="str">
        <f t="shared" si="12"/>
        <v/>
      </c>
      <c r="AC93" s="57" t="str">
        <f t="shared" si="10"/>
        <v>Södra Sverige</v>
      </c>
      <c r="AD93" s="57"/>
      <c r="AE93" s="57"/>
      <c r="AF93" s="57"/>
      <c r="AG93" s="57"/>
      <c r="AH93" s="57"/>
      <c r="AI93" s="57"/>
      <c r="AJ93" s="57"/>
    </row>
    <row r="94" spans="14:36" x14ac:dyDescent="0.35">
      <c r="N94" s="57"/>
      <c r="O94" s="57"/>
      <c r="P94" s="107"/>
      <c r="Q94" s="57"/>
      <c r="R94" s="57" t="str">
        <f>'EU-Vergleichsdaten'!B99</f>
        <v>Norra Sverige</v>
      </c>
      <c r="S94" s="57"/>
      <c r="T94" s="57">
        <f>'EU-Vergleichsdaten'!D99-ROW(T94)/1000000</f>
        <v>94.987374671679191</v>
      </c>
      <c r="U94" s="57"/>
      <c r="V94" s="57">
        <f t="shared" si="13"/>
        <v>92</v>
      </c>
      <c r="W94" s="106" t="str">
        <f>VLOOKUP(Z94,T3:AC94,10,0)</f>
        <v>Severna i Yugoiztochna Bulgaria</v>
      </c>
      <c r="X94" s="57" t="str">
        <f t="shared" si="14"/>
        <v/>
      </c>
      <c r="Y94" s="57" t="str">
        <f t="shared" si="9"/>
        <v/>
      </c>
      <c r="Z94" s="57">
        <f>LARGE(T3:T94,V94)</f>
        <v>48.872158451127817</v>
      </c>
      <c r="AA94" s="57" t="str">
        <f t="shared" si="11"/>
        <v/>
      </c>
      <c r="AB94" s="57" t="str">
        <f t="shared" si="12"/>
        <v/>
      </c>
      <c r="AC94" s="57" t="str">
        <f t="shared" si="10"/>
        <v>Norra Sverige</v>
      </c>
      <c r="AD94" s="57"/>
      <c r="AE94" s="57"/>
      <c r="AF94" s="57"/>
      <c r="AG94" s="57"/>
      <c r="AH94" s="57"/>
      <c r="AI94" s="57"/>
      <c r="AJ94" s="57"/>
    </row>
    <row r="95" spans="14:36" x14ac:dyDescent="0.35">
      <c r="N95" s="57"/>
      <c r="O95" s="57"/>
      <c r="P95" s="107"/>
      <c r="Q95" s="57"/>
      <c r="R95" s="57"/>
      <c r="S95" s="57"/>
      <c r="T95" s="57"/>
      <c r="U95" s="57"/>
      <c r="V95" s="57"/>
      <c r="W95" s="57"/>
      <c r="X95" s="57"/>
      <c r="Y95" s="57"/>
      <c r="Z95" s="57"/>
      <c r="AA95" s="57"/>
      <c r="AB95" s="57"/>
      <c r="AC95" s="57"/>
      <c r="AD95" s="57"/>
      <c r="AE95" s="57"/>
      <c r="AF95" s="57"/>
      <c r="AG95" s="57"/>
      <c r="AH95" s="57"/>
      <c r="AI95" s="57"/>
      <c r="AJ95" s="57"/>
    </row>
    <row r="96" spans="14:36" x14ac:dyDescent="0.35">
      <c r="N96" s="57"/>
      <c r="O96" s="57"/>
      <c r="P96" s="107"/>
      <c r="Q96" s="57"/>
      <c r="R96" s="57"/>
      <c r="S96" s="57"/>
      <c r="T96" s="57"/>
      <c r="U96" s="57"/>
      <c r="V96" s="57"/>
      <c r="W96" s="57"/>
      <c r="X96" s="57"/>
      <c r="Y96" s="57"/>
      <c r="Z96" s="57"/>
      <c r="AA96" s="57"/>
      <c r="AB96" s="57"/>
      <c r="AC96" s="57"/>
      <c r="AD96" s="57"/>
      <c r="AE96" s="57"/>
      <c r="AF96" s="57"/>
      <c r="AG96" s="57"/>
      <c r="AH96" s="57"/>
      <c r="AI96" s="57"/>
      <c r="AJ96" s="57"/>
    </row>
    <row r="97" spans="14:36" x14ac:dyDescent="0.35">
      <c r="N97" s="57"/>
      <c r="O97" s="57"/>
      <c r="P97" s="107"/>
      <c r="Q97" s="57"/>
      <c r="R97" s="57"/>
      <c r="S97" s="57"/>
      <c r="T97" s="57" t="str">
        <f>'EU-Vergleichsdaten'!H$2&amp;", "&amp;'EU-Vergleichsdaten'!H4&amp;", "&amp;'EU-Vergleichsdaten'!H3</f>
        <v>Wirtschaftswachstum, Durchschnitt 2019-2023, in %</v>
      </c>
      <c r="U97" s="108"/>
      <c r="V97" s="57"/>
      <c r="W97" s="57"/>
      <c r="X97" s="57"/>
      <c r="Y97" s="57"/>
      <c r="Z97" s="57"/>
      <c r="AA97" s="57"/>
      <c r="AB97" s="57"/>
      <c r="AC97" s="57"/>
      <c r="AD97" s="57"/>
      <c r="AE97" s="57"/>
      <c r="AF97" s="57"/>
      <c r="AG97" s="57"/>
      <c r="AH97" s="57"/>
      <c r="AI97" s="57"/>
      <c r="AJ97" s="57"/>
    </row>
    <row r="98" spans="14:36" x14ac:dyDescent="0.35">
      <c r="N98" s="57"/>
      <c r="O98" s="57"/>
      <c r="P98" s="107"/>
      <c r="Q98" s="57"/>
      <c r="R98" s="57"/>
      <c r="S98" s="57"/>
      <c r="T98" s="57"/>
      <c r="U98" s="108"/>
      <c r="V98" s="57"/>
      <c r="W98" s="57"/>
      <c r="X98" s="57"/>
      <c r="Y98" s="57"/>
      <c r="Z98" s="57"/>
      <c r="AA98" s="57"/>
      <c r="AB98" s="57"/>
      <c r="AC98" s="57"/>
      <c r="AD98" s="57"/>
      <c r="AE98" s="57"/>
      <c r="AF98" s="57"/>
      <c r="AG98" s="57"/>
      <c r="AH98" s="57"/>
      <c r="AI98" s="57"/>
      <c r="AJ98" s="57"/>
    </row>
    <row r="99" spans="14:36" x14ac:dyDescent="0.35">
      <c r="N99" s="57"/>
      <c r="O99" s="57"/>
      <c r="P99" s="107"/>
      <c r="Q99" s="57"/>
      <c r="R99" s="57" t="str">
        <f>'EU-Vergleichsdaten'!B7</f>
        <v>Baden-Württemberg</v>
      </c>
      <c r="S99" s="57" t="s">
        <v>725</v>
      </c>
      <c r="T99" s="57">
        <f>'EU-Vergleichsdaten'!H7-ROW(T7)/1000000</f>
        <v>7.0341267210150091E-2</v>
      </c>
      <c r="U99" s="108"/>
      <c r="V99" s="57">
        <v>1</v>
      </c>
      <c r="W99" s="106" t="str">
        <f>VLOOKUP(Z99,T99:AC190,10,0)</f>
        <v>Corse</v>
      </c>
      <c r="X99" s="57" t="str">
        <f t="shared" ref="X99:X162" si="15">IF(VLOOKUP(W99,R$3:S$94,2,0)="WD","WD",IF(VLOOKUP(W99,R$3:S$94,2,0)="OD","OD",""))</f>
        <v/>
      </c>
      <c r="Y99" s="57" t="str">
        <f t="shared" ref="Y99:Y130" si="16">IF(VLOOKUP($W99,$R$3:$T$94,2,0)="WD",VLOOKUP($W99,O$3:P$18,2,0),IF(VLOOKUP($W99,$R$3:$T$94,2,0)="OD",VLOOKUP($W99,O$3:P$18,2,0),""))</f>
        <v/>
      </c>
      <c r="Z99" s="57">
        <f>LARGE(T99:T190,V99)</f>
        <v>7.1812434999745713</v>
      </c>
      <c r="AA99" s="57" t="str">
        <f>IF(X99="WD",Z99,"")</f>
        <v/>
      </c>
      <c r="AB99" s="57" t="str">
        <f>IF(X99="OD",Z99,"")</f>
        <v/>
      </c>
      <c r="AC99" s="57" t="str">
        <f t="shared" ref="AC99:AC130" si="17">R99</f>
        <v>Baden-Württemberg</v>
      </c>
      <c r="AD99" s="57"/>
      <c r="AE99" s="57"/>
      <c r="AF99" s="57"/>
      <c r="AG99" s="57"/>
      <c r="AH99" s="57"/>
      <c r="AI99" s="57"/>
      <c r="AJ99" s="57"/>
    </row>
    <row r="100" spans="14:36" x14ac:dyDescent="0.35">
      <c r="N100" s="57"/>
      <c r="O100" s="57"/>
      <c r="P100" s="107"/>
      <c r="Q100" s="57"/>
      <c r="R100" s="57" t="str">
        <f>'EU-Vergleichsdaten'!B8</f>
        <v>Bayern</v>
      </c>
      <c r="S100" s="57" t="s">
        <v>725</v>
      </c>
      <c r="T100" s="57">
        <f>'EU-Vergleichsdaten'!H8-ROW(T8)/1000000</f>
        <v>0.50309500273687857</v>
      </c>
      <c r="U100" s="108"/>
      <c r="V100" s="57">
        <f>V99+1</f>
        <v>2</v>
      </c>
      <c r="W100" s="106" t="str">
        <f>VLOOKUP(Z100,T99:AC190,10,0)</f>
        <v>Ireland</v>
      </c>
      <c r="X100" s="57" t="str">
        <f t="shared" si="15"/>
        <v/>
      </c>
      <c r="Y100" s="57" t="str">
        <f t="shared" si="16"/>
        <v/>
      </c>
      <c r="Z100" s="57">
        <f>LARGE(T99:T190,V100)</f>
        <v>6.3454026812459334</v>
      </c>
      <c r="AA100" s="57" t="str">
        <f t="shared" ref="AA100:AA163" si="18">IF(X100="WD",Z100,"")</f>
        <v/>
      </c>
      <c r="AB100" s="57" t="str">
        <f t="shared" ref="AB100:AB163" si="19">IF(X100="OD",Z100,"")</f>
        <v/>
      </c>
      <c r="AC100" s="57" t="str">
        <f t="shared" si="17"/>
        <v>Bayern</v>
      </c>
      <c r="AD100" s="57"/>
      <c r="AE100" s="57"/>
      <c r="AF100" s="57"/>
      <c r="AG100" s="57"/>
      <c r="AH100" s="57"/>
      <c r="AI100" s="57"/>
      <c r="AJ100" s="57"/>
    </row>
    <row r="101" spans="14:36" x14ac:dyDescent="0.35">
      <c r="N101" s="57"/>
      <c r="O101" s="57"/>
      <c r="P101" s="107"/>
      <c r="Q101" s="57"/>
      <c r="R101" s="57" t="str">
        <f>'EU-Vergleichsdaten'!B9</f>
        <v>Berlin</v>
      </c>
      <c r="S101" s="57" t="s">
        <v>726</v>
      </c>
      <c r="T101" s="57">
        <f>'EU-Vergleichsdaten'!H9-ROW(T9)/1000000</f>
        <v>1.7195812554355485</v>
      </c>
      <c r="U101" s="108"/>
      <c r="V101" s="57">
        <f t="shared" ref="V101:V164" si="20">V100+1</f>
        <v>3</v>
      </c>
      <c r="W101" s="106" t="str">
        <f>VLOOKUP(Z101,T99:AC190,10,0)</f>
        <v>Malta</v>
      </c>
      <c r="X101" s="57" t="str">
        <f t="shared" si="15"/>
        <v/>
      </c>
      <c r="Y101" s="57" t="str">
        <f t="shared" si="16"/>
        <v/>
      </c>
      <c r="Z101" s="57">
        <f>LARGE(T99:T190,V101)</f>
        <v>5.0534795296709998</v>
      </c>
      <c r="AA101" s="57" t="str">
        <f t="shared" si="18"/>
        <v/>
      </c>
      <c r="AB101" s="57" t="str">
        <f t="shared" si="19"/>
        <v/>
      </c>
      <c r="AC101" s="57" t="str">
        <f t="shared" si="17"/>
        <v>Berlin</v>
      </c>
      <c r="AD101" s="57"/>
      <c r="AE101" s="57"/>
      <c r="AF101" s="57"/>
      <c r="AG101" s="57"/>
      <c r="AH101" s="57"/>
      <c r="AI101" s="57"/>
      <c r="AJ101" s="57"/>
    </row>
    <row r="102" spans="14:36" x14ac:dyDescent="0.35">
      <c r="N102" s="57"/>
      <c r="O102" s="57"/>
      <c r="P102" s="107"/>
      <c r="Q102" s="57"/>
      <c r="R102" s="57" t="str">
        <f>'EU-Vergleichsdaten'!B10</f>
        <v>Brandenburg</v>
      </c>
      <c r="S102" s="57" t="s">
        <v>726</v>
      </c>
      <c r="T102" s="57">
        <f>'EU-Vergleichsdaten'!H10-ROW(T10)/1000000</f>
        <v>0.89652834923673519</v>
      </c>
      <c r="U102" s="108"/>
      <c r="V102" s="57">
        <f t="shared" si="20"/>
        <v>4</v>
      </c>
      <c r="W102" s="106" t="str">
        <f>VLOOKUP(Z102,T99:AC190,10,0)</f>
        <v>Kýpros</v>
      </c>
      <c r="X102" s="57" t="str">
        <f t="shared" si="15"/>
        <v/>
      </c>
      <c r="Y102" s="57" t="str">
        <f t="shared" si="16"/>
        <v/>
      </c>
      <c r="Z102" s="57">
        <f>LARGE(T99:T190,V102)</f>
        <v>4.3941501954243112</v>
      </c>
      <c r="AA102" s="57" t="str">
        <f t="shared" si="18"/>
        <v/>
      </c>
      <c r="AB102" s="57" t="str">
        <f t="shared" si="19"/>
        <v/>
      </c>
      <c r="AC102" s="57" t="str">
        <f t="shared" si="17"/>
        <v>Brandenburg</v>
      </c>
      <c r="AD102" s="57"/>
      <c r="AE102" s="57"/>
      <c r="AF102" s="57"/>
      <c r="AG102" s="57"/>
      <c r="AH102" s="57"/>
      <c r="AI102" s="57"/>
      <c r="AJ102" s="57"/>
    </row>
    <row r="103" spans="14:36" x14ac:dyDescent="0.35">
      <c r="N103" s="57"/>
      <c r="O103" s="57"/>
      <c r="P103" s="107"/>
      <c r="Q103" s="57"/>
      <c r="R103" s="57" t="str">
        <f>'EU-Vergleichsdaten'!B11</f>
        <v>Bremen</v>
      </c>
      <c r="S103" s="57" t="s">
        <v>725</v>
      </c>
      <c r="T103" s="57">
        <f>'EU-Vergleichsdaten'!H11-ROW(T11)/1000000</f>
        <v>0.26983077566555447</v>
      </c>
      <c r="U103" s="108"/>
      <c r="V103" s="57">
        <f t="shared" si="20"/>
        <v>5</v>
      </c>
      <c r="W103" s="106" t="str">
        <f>VLOOKUP(Z103,T99:AC190,10,0)</f>
        <v>Macroregiunea Trei</v>
      </c>
      <c r="X103" s="57" t="str">
        <f t="shared" si="15"/>
        <v/>
      </c>
      <c r="Y103" s="57" t="str">
        <f t="shared" si="16"/>
        <v/>
      </c>
      <c r="Z103" s="57">
        <f>LARGE(T99:T190,V103)</f>
        <v>4.3376181651990011</v>
      </c>
      <c r="AA103" s="57" t="str">
        <f t="shared" si="18"/>
        <v/>
      </c>
      <c r="AB103" s="57" t="str">
        <f t="shared" si="19"/>
        <v/>
      </c>
      <c r="AC103" s="57" t="str">
        <f t="shared" si="17"/>
        <v>Bremen</v>
      </c>
      <c r="AD103" s="57"/>
      <c r="AE103" s="57"/>
      <c r="AF103" s="57"/>
      <c r="AG103" s="57"/>
      <c r="AH103" s="57"/>
      <c r="AI103" s="57"/>
      <c r="AJ103" s="57"/>
    </row>
    <row r="104" spans="14:36" x14ac:dyDescent="0.35">
      <c r="N104" s="57"/>
      <c r="O104" s="57"/>
      <c r="P104" s="107"/>
      <c r="Q104" s="57"/>
      <c r="R104" s="57" t="str">
        <f>'EU-Vergleichsdaten'!B12</f>
        <v>Hamburg</v>
      </c>
      <c r="S104" s="57" t="s">
        <v>725</v>
      </c>
      <c r="T104" s="57">
        <f>'EU-Vergleichsdaten'!H12-ROW(T12)/1000000</f>
        <v>0.18586240792731512</v>
      </c>
      <c r="U104" s="108"/>
      <c r="V104" s="57">
        <f t="shared" si="20"/>
        <v>6</v>
      </c>
      <c r="W104" s="106" t="str">
        <f>VLOOKUP(Z104,T99:AC190,10,0)</f>
        <v>Yugozapadna i Yuzhna tsentralna Bulgaria</v>
      </c>
      <c r="X104" s="57" t="str">
        <f t="shared" si="15"/>
        <v/>
      </c>
      <c r="Y104" s="57" t="str">
        <f t="shared" si="16"/>
        <v/>
      </c>
      <c r="Z104" s="57">
        <f>LARGE(T99:T190,V104)</f>
        <v>3.5792218105666795</v>
      </c>
      <c r="AA104" s="57" t="str">
        <f t="shared" si="18"/>
        <v/>
      </c>
      <c r="AB104" s="57" t="str">
        <f t="shared" si="19"/>
        <v/>
      </c>
      <c r="AC104" s="57" t="str">
        <f t="shared" si="17"/>
        <v>Hamburg</v>
      </c>
      <c r="AD104" s="57"/>
      <c r="AE104" s="57"/>
      <c r="AF104" s="57"/>
      <c r="AG104" s="57"/>
      <c r="AH104" s="57"/>
      <c r="AI104" s="57"/>
      <c r="AJ104" s="57"/>
    </row>
    <row r="105" spans="14:36" x14ac:dyDescent="0.35">
      <c r="N105" s="57"/>
      <c r="O105" s="57"/>
      <c r="P105" s="107"/>
      <c r="Q105" s="57"/>
      <c r="R105" s="57" t="str">
        <f>'EU-Vergleichsdaten'!B13</f>
        <v>Hessen</v>
      </c>
      <c r="S105" s="57" t="s">
        <v>725</v>
      </c>
      <c r="T105" s="57">
        <f>'EU-Vergleichsdaten'!H13-ROW(T13)/1000000</f>
        <v>0.25577330035096241</v>
      </c>
      <c r="U105" s="108"/>
      <c r="V105" s="57">
        <f t="shared" si="20"/>
        <v>7</v>
      </c>
      <c r="W105" s="106" t="str">
        <f>VLOOKUP(Z105,T99:AC190,10,0)</f>
        <v>Hrvatska</v>
      </c>
      <c r="X105" s="57" t="str">
        <f t="shared" si="15"/>
        <v/>
      </c>
      <c r="Y105" s="57" t="str">
        <f t="shared" si="16"/>
        <v/>
      </c>
      <c r="Z105" s="57">
        <f>LARGE(T99:T190,V105)</f>
        <v>3.4344396316124586</v>
      </c>
      <c r="AA105" s="57" t="str">
        <f t="shared" si="18"/>
        <v/>
      </c>
      <c r="AB105" s="57" t="str">
        <f t="shared" si="19"/>
        <v/>
      </c>
      <c r="AC105" s="57" t="str">
        <f t="shared" si="17"/>
        <v>Hessen</v>
      </c>
      <c r="AD105" s="57"/>
      <c r="AE105" s="57"/>
      <c r="AF105" s="57"/>
      <c r="AG105" s="57"/>
      <c r="AH105" s="57"/>
      <c r="AI105" s="57"/>
      <c r="AJ105" s="57"/>
    </row>
    <row r="106" spans="14:36" x14ac:dyDescent="0.35">
      <c r="N106" s="57"/>
      <c r="O106" s="57"/>
      <c r="P106" s="107"/>
      <c r="Q106" s="57"/>
      <c r="R106" s="57" t="str">
        <f>'EU-Vergleichsdaten'!B14</f>
        <v>Mecklenburg-Vorpommern</v>
      </c>
      <c r="S106" s="57" t="s">
        <v>726</v>
      </c>
      <c r="T106" s="57">
        <f>'EU-Vergleichsdaten'!H14-ROW(T14)/1000000</f>
        <v>1.0667430624636796</v>
      </c>
      <c r="U106" s="108"/>
      <c r="V106" s="57">
        <f t="shared" si="20"/>
        <v>8</v>
      </c>
      <c r="W106" s="106" t="str">
        <f>VLOOKUP(Z106,T99:AC190,10,0)</f>
        <v>Makroregion województwo mazowieckie</v>
      </c>
      <c r="X106" s="57" t="str">
        <f t="shared" si="15"/>
        <v/>
      </c>
      <c r="Y106" s="57" t="str">
        <f t="shared" si="16"/>
        <v/>
      </c>
      <c r="Z106" s="57">
        <f>LARGE(T99:T190,V106)</f>
        <v>3.0244656141195478</v>
      </c>
      <c r="AA106" s="57" t="str">
        <f t="shared" si="18"/>
        <v/>
      </c>
      <c r="AB106" s="57" t="str">
        <f t="shared" si="19"/>
        <v/>
      </c>
      <c r="AC106" s="57" t="str">
        <f t="shared" si="17"/>
        <v>Mecklenburg-Vorpommern</v>
      </c>
      <c r="AD106" s="57"/>
      <c r="AE106" s="57"/>
      <c r="AF106" s="57"/>
      <c r="AG106" s="57"/>
      <c r="AH106" s="57"/>
      <c r="AI106" s="57"/>
      <c r="AJ106" s="57"/>
    </row>
    <row r="107" spans="14:36" x14ac:dyDescent="0.35">
      <c r="N107" s="57"/>
      <c r="O107" s="57"/>
      <c r="P107" s="107"/>
      <c r="Q107" s="57"/>
      <c r="R107" s="57" t="str">
        <f>'EU-Vergleichsdaten'!B15</f>
        <v>Niedersachsen</v>
      </c>
      <c r="S107" s="57" t="s">
        <v>725</v>
      </c>
      <c r="T107" s="57">
        <f>'EU-Vergleichsdaten'!H15-ROW(T15)/1000000</f>
        <v>-0.40976638949958988</v>
      </c>
      <c r="U107" s="108"/>
      <c r="V107" s="57">
        <f t="shared" si="20"/>
        <v>9</v>
      </c>
      <c r="W107" s="106" t="str">
        <f>VLOOKUP(Z107,T99:AC190,10,0)</f>
        <v>Região Autónoma da Madeira</v>
      </c>
      <c r="X107" s="57" t="str">
        <f t="shared" si="15"/>
        <v/>
      </c>
      <c r="Y107" s="57" t="str">
        <f t="shared" si="16"/>
        <v/>
      </c>
      <c r="Z107" s="57">
        <f>LARGE(T99:T190,V107)</f>
        <v>2.980515507576845</v>
      </c>
      <c r="AA107" s="57" t="str">
        <f t="shared" si="18"/>
        <v/>
      </c>
      <c r="AB107" s="57" t="str">
        <f t="shared" si="19"/>
        <v/>
      </c>
      <c r="AC107" s="57" t="str">
        <f t="shared" si="17"/>
        <v>Niedersachsen</v>
      </c>
      <c r="AD107" s="57"/>
      <c r="AE107" s="57"/>
      <c r="AF107" s="57"/>
      <c r="AG107" s="57"/>
      <c r="AH107" s="57"/>
      <c r="AI107" s="57"/>
      <c r="AJ107" s="57"/>
    </row>
    <row r="108" spans="14:36" x14ac:dyDescent="0.35">
      <c r="N108" s="57"/>
      <c r="O108" s="57"/>
      <c r="P108" s="107"/>
      <c r="Q108" s="57"/>
      <c r="R108" s="57" t="str">
        <f>'EU-Vergleichsdaten'!B16</f>
        <v>Nordrhein-Westfalen</v>
      </c>
      <c r="S108" s="57" t="s">
        <v>725</v>
      </c>
      <c r="T108" s="57">
        <f>'EU-Vergleichsdaten'!H16-ROW(T16)/1000000</f>
        <v>-0.40725885883901247</v>
      </c>
      <c r="U108" s="108"/>
      <c r="V108" s="57">
        <f t="shared" si="20"/>
        <v>10</v>
      </c>
      <c r="W108" s="106" t="str">
        <f>VLOOKUP(Z108,T99:AC190,10,0)</f>
        <v>Közép-Magyarország</v>
      </c>
      <c r="X108" s="57" t="str">
        <f t="shared" si="15"/>
        <v/>
      </c>
      <c r="Y108" s="57" t="str">
        <f t="shared" si="16"/>
        <v/>
      </c>
      <c r="Z108" s="57">
        <f>LARGE(T99:T190,V108)</f>
        <v>2.7798120414504397</v>
      </c>
      <c r="AA108" s="57" t="str">
        <f t="shared" si="18"/>
        <v/>
      </c>
      <c r="AB108" s="57" t="str">
        <f t="shared" si="19"/>
        <v/>
      </c>
      <c r="AC108" s="57" t="str">
        <f t="shared" si="17"/>
        <v>Nordrhein-Westfalen</v>
      </c>
      <c r="AD108" s="57"/>
      <c r="AE108" s="57"/>
      <c r="AF108" s="57"/>
      <c r="AG108" s="57"/>
      <c r="AH108" s="57"/>
      <c r="AI108" s="57"/>
      <c r="AJ108" s="57"/>
    </row>
    <row r="109" spans="14:36" x14ac:dyDescent="0.35">
      <c r="N109" s="57"/>
      <c r="O109" s="57"/>
      <c r="P109" s="107"/>
      <c r="Q109" s="57"/>
      <c r="R109" s="57" t="str">
        <f>'EU-Vergleichsdaten'!B17</f>
        <v>Rheinland-Pfalz</v>
      </c>
      <c r="S109" s="57" t="s">
        <v>725</v>
      </c>
      <c r="T109" s="57">
        <f>'EU-Vergleichsdaten'!H17-ROW(T17)/1000000</f>
        <v>0.26514140777902612</v>
      </c>
      <c r="U109" s="108"/>
      <c r="V109" s="57">
        <f t="shared" si="20"/>
        <v>11</v>
      </c>
      <c r="W109" s="106" t="str">
        <f>VLOOKUP(Z109,T99:AC190,10,0)</f>
        <v>Makroregion północny</v>
      </c>
      <c r="X109" s="57" t="str">
        <f t="shared" si="15"/>
        <v/>
      </c>
      <c r="Y109" s="57" t="str">
        <f t="shared" si="16"/>
        <v/>
      </c>
      <c r="Z109" s="57">
        <f>LARGE(T99:T190,V109)</f>
        <v>2.6559290625298422</v>
      </c>
      <c r="AA109" s="57" t="str">
        <f t="shared" si="18"/>
        <v/>
      </c>
      <c r="AB109" s="57" t="str">
        <f t="shared" si="19"/>
        <v/>
      </c>
      <c r="AC109" s="57" t="str">
        <f t="shared" si="17"/>
        <v>Rheinland-Pfalz</v>
      </c>
      <c r="AD109" s="57"/>
      <c r="AE109" s="57"/>
      <c r="AF109" s="57"/>
      <c r="AG109" s="57"/>
      <c r="AH109" s="57"/>
      <c r="AI109" s="57"/>
      <c r="AJ109" s="57"/>
    </row>
    <row r="110" spans="14:36" x14ac:dyDescent="0.35">
      <c r="N110" s="57"/>
      <c r="O110" s="57"/>
      <c r="P110" s="107"/>
      <c r="Q110" s="57"/>
      <c r="R110" s="57" t="str">
        <f>'EU-Vergleichsdaten'!B18</f>
        <v>Saarland</v>
      </c>
      <c r="S110" s="57" t="s">
        <v>725</v>
      </c>
      <c r="T110" s="57">
        <f>'EU-Vergleichsdaten'!H18-ROW(T18)/1000000</f>
        <v>-0.58715249907040168</v>
      </c>
      <c r="U110" s="108"/>
      <c r="V110" s="57">
        <f t="shared" si="20"/>
        <v>12</v>
      </c>
      <c r="W110" s="106" t="str">
        <f>VLOOKUP(Z110,T99:AC190,10,0)</f>
        <v>Makroregion wschodni</v>
      </c>
      <c r="X110" s="57" t="str">
        <f t="shared" si="15"/>
        <v/>
      </c>
      <c r="Y110" s="57" t="str">
        <f t="shared" si="16"/>
        <v/>
      </c>
      <c r="Z110" s="57">
        <f>LARGE(T99:T190,V110)</f>
        <v>2.6428575572831514</v>
      </c>
      <c r="AA110" s="57" t="str">
        <f t="shared" si="18"/>
        <v/>
      </c>
      <c r="AB110" s="57" t="str">
        <f t="shared" si="19"/>
        <v/>
      </c>
      <c r="AC110" s="57" t="str">
        <f t="shared" si="17"/>
        <v>Saarland</v>
      </c>
      <c r="AD110" s="57"/>
      <c r="AE110" s="57"/>
      <c r="AF110" s="57"/>
      <c r="AG110" s="57"/>
      <c r="AH110" s="57"/>
      <c r="AI110" s="57"/>
      <c r="AJ110" s="57"/>
    </row>
    <row r="111" spans="14:36" x14ac:dyDescent="0.35">
      <c r="N111" s="57"/>
      <c r="O111" s="57"/>
      <c r="P111" s="107"/>
      <c r="Q111" s="57"/>
      <c r="R111" s="57" t="str">
        <f>'EU-Vergleichsdaten'!B19</f>
        <v>Sachsen</v>
      </c>
      <c r="S111" s="57" t="s">
        <v>726</v>
      </c>
      <c r="T111" s="57">
        <f>'EU-Vergleichsdaten'!H19-ROW(T19)/1000000</f>
        <v>2.3468964038821472E-2</v>
      </c>
      <c r="U111" s="108"/>
      <c r="V111" s="57">
        <f t="shared" si="20"/>
        <v>13</v>
      </c>
      <c r="W111" s="106" t="str">
        <f>VLOOKUP(Z111,T99:AC190,10,0)</f>
        <v>Makroregion południowy</v>
      </c>
      <c r="X111" s="57" t="str">
        <f t="shared" si="15"/>
        <v/>
      </c>
      <c r="Y111" s="57" t="str">
        <f t="shared" si="16"/>
        <v/>
      </c>
      <c r="Z111" s="57">
        <f>LARGE(T99:T190,V111)</f>
        <v>2.3918883031582676</v>
      </c>
      <c r="AA111" s="57" t="str">
        <f t="shared" si="18"/>
        <v/>
      </c>
      <c r="AB111" s="57" t="str">
        <f t="shared" si="19"/>
        <v/>
      </c>
      <c r="AC111" s="57" t="str">
        <f t="shared" si="17"/>
        <v>Sachsen</v>
      </c>
      <c r="AD111" s="57"/>
      <c r="AE111" s="57"/>
      <c r="AF111" s="57"/>
      <c r="AG111" s="57"/>
      <c r="AH111" s="57"/>
      <c r="AI111" s="57"/>
      <c r="AJ111" s="57"/>
    </row>
    <row r="112" spans="14:36" x14ac:dyDescent="0.35">
      <c r="N112" s="57"/>
      <c r="O112" s="57"/>
      <c r="P112" s="107"/>
      <c r="Q112" s="57"/>
      <c r="R112" s="57" t="str">
        <f>'EU-Vergleichsdaten'!B20</f>
        <v>Sachsen-Anhalt</v>
      </c>
      <c r="S112" s="57" t="s">
        <v>726</v>
      </c>
      <c r="T112" s="57">
        <f>'EU-Vergleichsdaten'!H20-ROW(T20)/1000000</f>
        <v>-0.14456386126287488</v>
      </c>
      <c r="U112" s="108"/>
      <c r="V112" s="57">
        <f t="shared" si="20"/>
        <v>14</v>
      </c>
      <c r="W112" s="106" t="str">
        <f>VLOOKUP(Z112,T99:AC190,10,0)</f>
        <v>Denmark</v>
      </c>
      <c r="X112" s="57" t="str">
        <f t="shared" si="15"/>
        <v/>
      </c>
      <c r="Y112" s="57" t="str">
        <f t="shared" si="16"/>
        <v/>
      </c>
      <c r="Z112" s="57">
        <f>LARGE(T99:T190,V112)</f>
        <v>2.3457414278960109</v>
      </c>
      <c r="AA112" s="57" t="str">
        <f t="shared" si="18"/>
        <v/>
      </c>
      <c r="AB112" s="57" t="str">
        <f t="shared" si="19"/>
        <v/>
      </c>
      <c r="AC112" s="57" t="str">
        <f t="shared" si="17"/>
        <v>Sachsen-Anhalt</v>
      </c>
      <c r="AD112" s="57"/>
      <c r="AE112" s="57"/>
      <c r="AF112" s="57"/>
      <c r="AG112" s="57"/>
      <c r="AH112" s="57"/>
      <c r="AI112" s="57"/>
      <c r="AJ112" s="57"/>
    </row>
    <row r="113" spans="14:36" x14ac:dyDescent="0.35">
      <c r="N113" s="57"/>
      <c r="O113" s="57"/>
      <c r="P113" s="107"/>
      <c r="Q113" s="57"/>
      <c r="R113" s="57" t="str">
        <f>'EU-Vergleichsdaten'!B21</f>
        <v>Schleswig-Holstein</v>
      </c>
      <c r="S113" s="57" t="s">
        <v>725</v>
      </c>
      <c r="T113" s="57">
        <f>'EU-Vergleichsdaten'!H21-ROW(T21)/1000000</f>
        <v>-0.32477592611625611</v>
      </c>
      <c r="U113" s="57"/>
      <c r="V113" s="57">
        <f t="shared" si="20"/>
        <v>15</v>
      </c>
      <c r="W113" s="106" t="str">
        <f>VLOOKUP(Z113,T99:AC190,10,0)</f>
        <v>Vlaams Gewest</v>
      </c>
      <c r="X113" s="57" t="str">
        <f t="shared" si="15"/>
        <v/>
      </c>
      <c r="Y113" s="57" t="str">
        <f t="shared" si="16"/>
        <v/>
      </c>
      <c r="Z113" s="57">
        <f>LARGE(T99:T190,V113)</f>
        <v>2.2982540952138573</v>
      </c>
      <c r="AA113" s="57" t="str">
        <f t="shared" si="18"/>
        <v/>
      </c>
      <c r="AB113" s="57" t="str">
        <f t="shared" si="19"/>
        <v/>
      </c>
      <c r="AC113" s="57" t="str">
        <f t="shared" si="17"/>
        <v>Schleswig-Holstein</v>
      </c>
      <c r="AD113" s="57"/>
      <c r="AE113" s="57"/>
      <c r="AF113" s="57"/>
      <c r="AG113" s="57"/>
      <c r="AH113" s="57"/>
      <c r="AI113" s="57"/>
      <c r="AJ113" s="57"/>
    </row>
    <row r="114" spans="14:36" x14ac:dyDescent="0.35">
      <c r="N114" s="57"/>
      <c r="O114" s="57"/>
      <c r="P114" s="107"/>
      <c r="Q114" s="57"/>
      <c r="R114" s="57" t="str">
        <f>'EU-Vergleichsdaten'!B22</f>
        <v>Thüringen</v>
      </c>
      <c r="S114" s="57" t="s">
        <v>726</v>
      </c>
      <c r="T114" s="57">
        <f>'EU-Vergleichsdaten'!H22-ROW(T22)/1000000</f>
        <v>0.19358974852923569</v>
      </c>
      <c r="U114" s="57"/>
      <c r="V114" s="57">
        <f t="shared" si="20"/>
        <v>16</v>
      </c>
      <c r="W114" s="106" t="str">
        <f>VLOOKUP(Z114,T99:AC190,10,0)</f>
        <v>Lietuva</v>
      </c>
      <c r="X114" s="57" t="str">
        <f t="shared" si="15"/>
        <v/>
      </c>
      <c r="Y114" s="57" t="str">
        <f t="shared" si="16"/>
        <v/>
      </c>
      <c r="Z114" s="57">
        <f>LARGE(T99:T190,V114)</f>
        <v>2.2927481634381661</v>
      </c>
      <c r="AA114" s="57" t="str">
        <f t="shared" si="18"/>
        <v/>
      </c>
      <c r="AB114" s="57" t="str">
        <f t="shared" si="19"/>
        <v/>
      </c>
      <c r="AC114" s="57" t="str">
        <f t="shared" si="17"/>
        <v>Thüringen</v>
      </c>
      <c r="AD114" s="57"/>
      <c r="AE114" s="57"/>
      <c r="AF114" s="57"/>
      <c r="AG114" s="57"/>
      <c r="AH114" s="57"/>
      <c r="AI114" s="57"/>
      <c r="AJ114" s="57"/>
    </row>
    <row r="115" spans="14:36" x14ac:dyDescent="0.35">
      <c r="N115" s="57"/>
      <c r="O115" s="57"/>
      <c r="P115" s="107"/>
      <c r="Q115" s="57"/>
      <c r="R115" s="57" t="str">
        <f>'EU-Vergleichsdaten'!B24</f>
        <v>Région de Bruxelles-Capitale/Brussels Hoofdstedelijk Gewest</v>
      </c>
      <c r="S115" s="57"/>
      <c r="T115" s="57">
        <f>'EU-Vergleichsdaten'!H24-ROW(T24)/1000000</f>
        <v>0.45231464660833942</v>
      </c>
      <c r="U115" s="57"/>
      <c r="V115" s="57">
        <f t="shared" si="20"/>
        <v>17</v>
      </c>
      <c r="W115" s="106" t="str">
        <f>VLOOKUP(Z115,T99:AC190,10,0)</f>
        <v>Attiki</v>
      </c>
      <c r="X115" s="57" t="str">
        <f t="shared" si="15"/>
        <v/>
      </c>
      <c r="Y115" s="57" t="str">
        <f t="shared" si="16"/>
        <v/>
      </c>
      <c r="Z115" s="57">
        <f>LARGE(T99:T190,V115)</f>
        <v>2.2723549349690177</v>
      </c>
      <c r="AA115" s="57" t="str">
        <f t="shared" si="18"/>
        <v/>
      </c>
      <c r="AB115" s="57" t="str">
        <f t="shared" si="19"/>
        <v/>
      </c>
      <c r="AC115" s="57" t="str">
        <f t="shared" si="17"/>
        <v>Région de Bruxelles-Capitale/Brussels Hoofdstedelijk Gewest</v>
      </c>
      <c r="AD115" s="57"/>
      <c r="AE115" s="57"/>
      <c r="AF115" s="57"/>
      <c r="AG115" s="57"/>
      <c r="AH115" s="57"/>
      <c r="AI115" s="57"/>
      <c r="AJ115" s="57"/>
    </row>
    <row r="116" spans="14:36" x14ac:dyDescent="0.35">
      <c r="N116" s="57"/>
      <c r="O116" s="57"/>
      <c r="P116" s="107"/>
      <c r="Q116" s="57"/>
      <c r="R116" s="57" t="str">
        <f>'EU-Vergleichsdaten'!B25</f>
        <v>Vlaams Gewest</v>
      </c>
      <c r="S116" s="57"/>
      <c r="T116" s="57">
        <f>'EU-Vergleichsdaten'!H25-ROW(T25)/1000000</f>
        <v>2.2982540952138573</v>
      </c>
      <c r="U116" s="57"/>
      <c r="V116" s="57">
        <f t="shared" si="20"/>
        <v>18</v>
      </c>
      <c r="W116" s="106" t="str">
        <f>VLOOKUP(Z116,T99:AC190,10,0)</f>
        <v>Makroregion północno-zachodni</v>
      </c>
      <c r="X116" s="57" t="str">
        <f t="shared" si="15"/>
        <v/>
      </c>
      <c r="Y116" s="57" t="str">
        <f t="shared" si="16"/>
        <v/>
      </c>
      <c r="Z116" s="57">
        <f>LARGE(T99:T190,V116)</f>
        <v>2.2471488085889857</v>
      </c>
      <c r="AA116" s="57" t="str">
        <f t="shared" si="18"/>
        <v/>
      </c>
      <c r="AB116" s="57" t="str">
        <f t="shared" si="19"/>
        <v/>
      </c>
      <c r="AC116" s="57" t="str">
        <f t="shared" si="17"/>
        <v>Vlaams Gewest</v>
      </c>
      <c r="AD116" s="57"/>
      <c r="AE116" s="57"/>
      <c r="AF116" s="57"/>
      <c r="AG116" s="57"/>
      <c r="AH116" s="57"/>
      <c r="AI116" s="57"/>
      <c r="AJ116" s="57"/>
    </row>
    <row r="117" spans="14:36" x14ac:dyDescent="0.35">
      <c r="N117" s="57"/>
      <c r="O117" s="57"/>
      <c r="P117" s="107"/>
      <c r="Q117" s="57"/>
      <c r="R117" s="57" t="str">
        <f>'EU-Vergleichsdaten'!B26</f>
        <v>Région wallonne</v>
      </c>
      <c r="S117" s="57"/>
      <c r="T117" s="57">
        <f>'EU-Vergleichsdaten'!H26-ROW(T26)/1000000</f>
        <v>1.0821874610988882</v>
      </c>
      <c r="U117" s="57"/>
      <c r="V117" s="57">
        <f t="shared" si="20"/>
        <v>19</v>
      </c>
      <c r="W117" s="106" t="str">
        <f>VLOOKUP(Z117,T99:AC190,10,0)</f>
        <v>Occitanie</v>
      </c>
      <c r="X117" s="57" t="str">
        <f t="shared" si="15"/>
        <v/>
      </c>
      <c r="Y117" s="57" t="str">
        <f t="shared" si="16"/>
        <v/>
      </c>
      <c r="Z117" s="57">
        <f>LARGE(T99:T190,V117)</f>
        <v>2.2030205206186309</v>
      </c>
      <c r="AA117" s="57" t="str">
        <f t="shared" si="18"/>
        <v/>
      </c>
      <c r="AB117" s="57" t="str">
        <f t="shared" si="19"/>
        <v/>
      </c>
      <c r="AC117" s="57" t="str">
        <f t="shared" si="17"/>
        <v>Région wallonne</v>
      </c>
      <c r="AD117" s="57"/>
      <c r="AE117" s="57"/>
      <c r="AF117" s="57"/>
      <c r="AG117" s="57"/>
      <c r="AH117" s="57"/>
      <c r="AI117" s="57"/>
      <c r="AJ117" s="57"/>
    </row>
    <row r="118" spans="14:36" x14ac:dyDescent="0.35">
      <c r="N118" s="57"/>
      <c r="O118" s="57"/>
      <c r="P118" s="107"/>
      <c r="Q118" s="57"/>
      <c r="R118" s="57" t="str">
        <f>'EU-Vergleichsdaten'!B27</f>
        <v>Severna i Yugoiztochna Bulgaria</v>
      </c>
      <c r="S118" s="57"/>
      <c r="T118" s="57">
        <f>'EU-Vergleichsdaten'!H27-ROW(T27)/1000000</f>
        <v>0.6854140743997903</v>
      </c>
      <c r="U118" s="57"/>
      <c r="V118" s="57">
        <f t="shared" si="20"/>
        <v>20</v>
      </c>
      <c r="W118" s="106" t="str">
        <f>VLOOKUP(Z118,T99:AC190,10,0)</f>
        <v>Slovenija</v>
      </c>
      <c r="X118" s="57" t="str">
        <f t="shared" si="15"/>
        <v/>
      </c>
      <c r="Y118" s="57" t="str">
        <f t="shared" si="16"/>
        <v/>
      </c>
      <c r="Z118" s="57">
        <f>LARGE(T99:T190,V118)</f>
        <v>2.1699191032135512</v>
      </c>
      <c r="AA118" s="57" t="str">
        <f t="shared" si="18"/>
        <v/>
      </c>
      <c r="AB118" s="57" t="str">
        <f t="shared" si="19"/>
        <v/>
      </c>
      <c r="AC118" s="57" t="str">
        <f t="shared" si="17"/>
        <v>Severna i Yugoiztochna Bulgaria</v>
      </c>
      <c r="AD118" s="57"/>
      <c r="AE118" s="57"/>
      <c r="AF118" s="57"/>
      <c r="AG118" s="57"/>
      <c r="AH118" s="57"/>
      <c r="AI118" s="57"/>
      <c r="AJ118" s="57"/>
    </row>
    <row r="119" spans="14:36" x14ac:dyDescent="0.35">
      <c r="N119" s="57"/>
      <c r="O119" s="57"/>
      <c r="P119" s="107"/>
      <c r="Q119" s="57"/>
      <c r="R119" s="57" t="str">
        <f>'EU-Vergleichsdaten'!B28</f>
        <v>Yugozapadna i Yuzhna tsentralna Bulgaria</v>
      </c>
      <c r="S119" s="57"/>
      <c r="T119" s="57">
        <f>'EU-Vergleichsdaten'!H28-ROW(T28)/1000000</f>
        <v>3.5792218105666795</v>
      </c>
      <c r="U119" s="57"/>
      <c r="V119" s="57">
        <f t="shared" si="20"/>
        <v>21</v>
      </c>
      <c r="W119" s="106" t="str">
        <f>VLOOKUP(Z119,T99:AC190,10,0)</f>
        <v>Macroregiunea Unu</v>
      </c>
      <c r="X119" s="57" t="str">
        <f t="shared" si="15"/>
        <v/>
      </c>
      <c r="Y119" s="57" t="str">
        <f t="shared" si="16"/>
        <v/>
      </c>
      <c r="Z119" s="57">
        <f>LARGE(T99:T190,V119)</f>
        <v>2.1636353381941431</v>
      </c>
      <c r="AA119" s="57" t="str">
        <f t="shared" si="18"/>
        <v/>
      </c>
      <c r="AB119" s="57" t="str">
        <f t="shared" si="19"/>
        <v/>
      </c>
      <c r="AC119" s="57" t="str">
        <f t="shared" si="17"/>
        <v>Yugozapadna i Yuzhna tsentralna Bulgaria</v>
      </c>
      <c r="AD119" s="57"/>
      <c r="AE119" s="57"/>
      <c r="AF119" s="57"/>
      <c r="AG119" s="57"/>
      <c r="AH119" s="57"/>
      <c r="AI119" s="57"/>
      <c r="AJ119" s="57"/>
    </row>
    <row r="120" spans="14:36" x14ac:dyDescent="0.35">
      <c r="N120" s="57"/>
      <c r="O120" s="57"/>
      <c r="P120" s="107"/>
      <c r="Q120" s="57"/>
      <c r="R120" s="57" t="str">
        <f>'EU-Vergleichsdaten'!B29</f>
        <v>Česko</v>
      </c>
      <c r="S120" s="57"/>
      <c r="T120" s="57">
        <f>'EU-Vergleichsdaten'!H29-ROW(T29)/1000000</f>
        <v>0.30320168370354633</v>
      </c>
      <c r="U120" s="57"/>
      <c r="V120" s="57">
        <f t="shared" si="20"/>
        <v>22</v>
      </c>
      <c r="W120" s="106" t="str">
        <f>VLOOKUP(Z120,T99:AC190,10,0)</f>
        <v>Makroregion południowo-zachodni</v>
      </c>
      <c r="X120" s="57" t="str">
        <f t="shared" si="15"/>
        <v/>
      </c>
      <c r="Y120" s="57" t="str">
        <f t="shared" si="16"/>
        <v/>
      </c>
      <c r="Z120" s="57">
        <f>LARGE(T99:T190,V120)</f>
        <v>2.1428155801752182</v>
      </c>
      <c r="AA120" s="57" t="str">
        <f t="shared" si="18"/>
        <v/>
      </c>
      <c r="AB120" s="57" t="str">
        <f t="shared" si="19"/>
        <v/>
      </c>
      <c r="AC120" s="57" t="str">
        <f t="shared" si="17"/>
        <v>Česko</v>
      </c>
      <c r="AD120" s="57"/>
      <c r="AE120" s="57"/>
      <c r="AF120" s="57"/>
      <c r="AG120" s="57"/>
      <c r="AH120" s="57"/>
      <c r="AI120" s="57"/>
      <c r="AJ120" s="57"/>
    </row>
    <row r="121" spans="14:36" x14ac:dyDescent="0.35">
      <c r="N121" s="57"/>
      <c r="O121" s="57"/>
      <c r="P121" s="107"/>
      <c r="Q121" s="57"/>
      <c r="R121" s="57" t="str">
        <f>'EU-Vergleichsdaten'!B30</f>
        <v>Denmark</v>
      </c>
      <c r="S121" s="57"/>
      <c r="T121" s="57">
        <f>'EU-Vergleichsdaten'!H30-ROW(T30)/1000000</f>
        <v>2.3457414278960109</v>
      </c>
      <c r="U121" s="57"/>
      <c r="V121" s="57">
        <f t="shared" si="20"/>
        <v>23</v>
      </c>
      <c r="W121" s="106" t="str">
        <f>VLOOKUP(Z121,T99:AC190,10,0)</f>
        <v>West-Nederland</v>
      </c>
      <c r="X121" s="57" t="str">
        <f t="shared" si="15"/>
        <v/>
      </c>
      <c r="Y121" s="57" t="str">
        <f t="shared" si="16"/>
        <v/>
      </c>
      <c r="Z121" s="57">
        <f>LARGE(T99:T190,V121)</f>
        <v>2.137605999563005</v>
      </c>
      <c r="AA121" s="57" t="str">
        <f t="shared" si="18"/>
        <v/>
      </c>
      <c r="AB121" s="57" t="str">
        <f t="shared" si="19"/>
        <v/>
      </c>
      <c r="AC121" s="57" t="str">
        <f t="shared" si="17"/>
        <v>Denmark</v>
      </c>
      <c r="AD121" s="57"/>
      <c r="AE121" s="57"/>
      <c r="AF121" s="57"/>
      <c r="AG121" s="57"/>
      <c r="AH121" s="57"/>
      <c r="AI121" s="57"/>
      <c r="AJ121" s="57"/>
    </row>
    <row r="122" spans="14:36" x14ac:dyDescent="0.35">
      <c r="N122" s="57"/>
      <c r="O122" s="57"/>
      <c r="P122" s="107"/>
      <c r="Q122" s="57"/>
      <c r="R122" s="57" t="str">
        <f>'EU-Vergleichsdaten'!B31</f>
        <v>Eesti</v>
      </c>
      <c r="S122" s="57"/>
      <c r="T122" s="57">
        <f>'EU-Vergleichsdaten'!H31-ROW(T31)/1000000</f>
        <v>0.2551816238959147</v>
      </c>
      <c r="U122" s="57"/>
      <c r="V122" s="57">
        <f t="shared" si="20"/>
        <v>24</v>
      </c>
      <c r="W122" s="106" t="str">
        <f>VLOOKUP(Z122,T99:AC190,10,0)</f>
        <v>Oost-Nederland</v>
      </c>
      <c r="X122" s="57" t="str">
        <f t="shared" si="15"/>
        <v/>
      </c>
      <c r="Y122" s="57" t="str">
        <f t="shared" si="16"/>
        <v/>
      </c>
      <c r="Z122" s="57">
        <f>LARGE(T99:T190,V122)</f>
        <v>2.0887364097230976</v>
      </c>
      <c r="AA122" s="57" t="str">
        <f t="shared" si="18"/>
        <v/>
      </c>
      <c r="AB122" s="57" t="str">
        <f t="shared" si="19"/>
        <v/>
      </c>
      <c r="AC122" s="57" t="str">
        <f t="shared" si="17"/>
        <v>Eesti</v>
      </c>
      <c r="AD122" s="57"/>
      <c r="AE122" s="57"/>
      <c r="AF122" s="57"/>
      <c r="AG122" s="57"/>
      <c r="AH122" s="57"/>
      <c r="AI122" s="57"/>
      <c r="AJ122" s="57"/>
    </row>
    <row r="123" spans="14:36" x14ac:dyDescent="0.35">
      <c r="N123" s="57"/>
      <c r="O123" s="57"/>
      <c r="P123" s="107"/>
      <c r="Q123" s="57"/>
      <c r="R123" s="57" t="str">
        <f>'EU-Vergleichsdaten'!B32</f>
        <v>Ireland</v>
      </c>
      <c r="S123" s="57"/>
      <c r="T123" s="57">
        <f>'EU-Vergleichsdaten'!H32-ROW(T32)/1000000</f>
        <v>6.3454026812459334</v>
      </c>
      <c r="U123" s="57"/>
      <c r="V123" s="57">
        <f t="shared" si="20"/>
        <v>25</v>
      </c>
      <c r="W123" s="106" t="str">
        <f>VLOOKUP(Z123,T99:AC190,10,0)</f>
        <v>Isole</v>
      </c>
      <c r="X123" s="57" t="str">
        <f t="shared" si="15"/>
        <v/>
      </c>
      <c r="Y123" s="57" t="str">
        <f t="shared" si="16"/>
        <v/>
      </c>
      <c r="Z123" s="57">
        <f>LARGE(T99:T190,V123)</f>
        <v>1.9955705893920617</v>
      </c>
      <c r="AA123" s="57" t="str">
        <f t="shared" si="18"/>
        <v/>
      </c>
      <c r="AB123" s="57" t="str">
        <f t="shared" si="19"/>
        <v/>
      </c>
      <c r="AC123" s="57" t="str">
        <f t="shared" si="17"/>
        <v>Ireland</v>
      </c>
      <c r="AD123" s="57"/>
      <c r="AE123" s="57"/>
      <c r="AF123" s="57"/>
      <c r="AG123" s="57"/>
      <c r="AH123" s="57"/>
      <c r="AI123" s="57"/>
      <c r="AJ123" s="57"/>
    </row>
    <row r="124" spans="14:36" x14ac:dyDescent="0.35">
      <c r="N124" s="57"/>
      <c r="O124" s="57"/>
      <c r="P124" s="107"/>
      <c r="Q124" s="57"/>
      <c r="R124" s="57" t="str">
        <f>'EU-Vergleichsdaten'!B33</f>
        <v>Attiki</v>
      </c>
      <c r="S124" s="57"/>
      <c r="T124" s="57">
        <f>'EU-Vergleichsdaten'!H33-ROW(T33)/1000000</f>
        <v>2.2723549349690177</v>
      </c>
      <c r="U124" s="57"/>
      <c r="V124" s="57">
        <f t="shared" si="20"/>
        <v>26</v>
      </c>
      <c r="W124" s="106" t="str">
        <f>VLOOKUP(Z124,T99:AC190,10,0)</f>
        <v>Makroregion centralny</v>
      </c>
      <c r="X124" s="57" t="str">
        <f t="shared" si="15"/>
        <v/>
      </c>
      <c r="Y124" s="57" t="str">
        <f t="shared" si="16"/>
        <v/>
      </c>
      <c r="Z124" s="57">
        <f>LARGE(T99:T190,V124)</f>
        <v>1.916656809879985</v>
      </c>
      <c r="AA124" s="57" t="str">
        <f t="shared" si="18"/>
        <v/>
      </c>
      <c r="AB124" s="57" t="str">
        <f t="shared" si="19"/>
        <v/>
      </c>
      <c r="AC124" s="57" t="str">
        <f t="shared" si="17"/>
        <v>Attiki</v>
      </c>
      <c r="AD124" s="57"/>
      <c r="AE124" s="57"/>
      <c r="AF124" s="57"/>
      <c r="AG124" s="57"/>
      <c r="AH124" s="57"/>
      <c r="AI124" s="57"/>
      <c r="AJ124" s="57"/>
    </row>
    <row r="125" spans="14:36" x14ac:dyDescent="0.35">
      <c r="N125" s="57"/>
      <c r="O125" s="57"/>
      <c r="P125" s="107"/>
      <c r="Q125" s="57"/>
      <c r="R125" s="57" t="str">
        <f>'EU-Vergleichsdaten'!B34</f>
        <v>Nisia Aigaiou, Kriti</v>
      </c>
      <c r="S125" s="57"/>
      <c r="T125" s="57">
        <f>'EU-Vergleichsdaten'!H34-ROW(T34)/1000000</f>
        <v>0.66953950312428334</v>
      </c>
      <c r="U125" s="57"/>
      <c r="V125" s="57">
        <f t="shared" si="20"/>
        <v>27</v>
      </c>
      <c r="W125" s="106" t="str">
        <f>VLOOKUP(Z125,T99:AC190,10,0)</f>
        <v>Normandie</v>
      </c>
      <c r="X125" s="57" t="str">
        <f t="shared" si="15"/>
        <v/>
      </c>
      <c r="Y125" s="57" t="str">
        <f t="shared" si="16"/>
        <v/>
      </c>
      <c r="Z125" s="57">
        <f>LARGE(T99:T190,V125)</f>
        <v>1.8480849608364118</v>
      </c>
      <c r="AA125" s="57" t="str">
        <f t="shared" si="18"/>
        <v/>
      </c>
      <c r="AB125" s="57" t="str">
        <f t="shared" si="19"/>
        <v/>
      </c>
      <c r="AC125" s="57" t="str">
        <f t="shared" si="17"/>
        <v>Nisia Aigaiou, Kriti</v>
      </c>
      <c r="AD125" s="57"/>
      <c r="AE125" s="57"/>
      <c r="AF125" s="57"/>
      <c r="AG125" s="57"/>
      <c r="AH125" s="57"/>
      <c r="AI125" s="57"/>
      <c r="AJ125" s="57"/>
    </row>
    <row r="126" spans="14:36" x14ac:dyDescent="0.35">
      <c r="N126" s="57"/>
      <c r="O126" s="57"/>
      <c r="P126" s="107"/>
      <c r="Q126" s="57"/>
      <c r="R126" s="57" t="str">
        <f>'EU-Vergleichsdaten'!B35</f>
        <v>Voreia Elláda</v>
      </c>
      <c r="S126" s="57"/>
      <c r="T126" s="57">
        <f>'EU-Vergleichsdaten'!H35-ROW(T35)/1000000</f>
        <v>1.2074271489526152</v>
      </c>
      <c r="U126" s="57"/>
      <c r="V126" s="57">
        <f t="shared" si="20"/>
        <v>28</v>
      </c>
      <c r="W126" s="106" t="str">
        <f>VLOOKUP(Z126,T99:AC190,10,0)</f>
        <v>Latvija</v>
      </c>
      <c r="X126" s="57" t="str">
        <f t="shared" si="15"/>
        <v/>
      </c>
      <c r="Y126" s="57" t="str">
        <f t="shared" si="16"/>
        <v/>
      </c>
      <c r="Z126" s="57">
        <f>LARGE(T99:T190,V126)</f>
        <v>1.8243951098570002</v>
      </c>
      <c r="AA126" s="57" t="str">
        <f t="shared" si="18"/>
        <v/>
      </c>
      <c r="AB126" s="57" t="str">
        <f t="shared" si="19"/>
        <v/>
      </c>
      <c r="AC126" s="57" t="str">
        <f t="shared" si="17"/>
        <v>Voreia Elláda</v>
      </c>
      <c r="AD126" s="57"/>
      <c r="AE126" s="57"/>
      <c r="AF126" s="57"/>
      <c r="AG126" s="57"/>
      <c r="AH126" s="57"/>
      <c r="AI126" s="57"/>
      <c r="AJ126" s="57"/>
    </row>
    <row r="127" spans="14:36" x14ac:dyDescent="0.35">
      <c r="N127" s="57"/>
      <c r="O127" s="57"/>
      <c r="P127" s="107"/>
      <c r="Q127" s="57"/>
      <c r="R127" s="57" t="str">
        <f>'EU-Vergleichsdaten'!B36</f>
        <v>Kentriki Elláda</v>
      </c>
      <c r="S127" s="57"/>
      <c r="T127" s="57">
        <f>'EU-Vergleichsdaten'!H36-ROW(T36)/1000000</f>
        <v>1.0676483759340927</v>
      </c>
      <c r="U127" s="57"/>
      <c r="V127" s="57">
        <f t="shared" si="20"/>
        <v>29</v>
      </c>
      <c r="W127" s="106" t="str">
        <f>VLOOKUP(Z127,T99:AC190,10,0)</f>
        <v>RUP FR — Régions Ultrapériphériques Françaises</v>
      </c>
      <c r="X127" s="57" t="str">
        <f t="shared" si="15"/>
        <v/>
      </c>
      <c r="Y127" s="57" t="str">
        <f t="shared" si="16"/>
        <v/>
      </c>
      <c r="Z127" s="57">
        <f>LARGE(T99:T190,V127)</f>
        <v>1.8169376576733054</v>
      </c>
      <c r="AA127" s="57" t="str">
        <f t="shared" si="18"/>
        <v/>
      </c>
      <c r="AB127" s="57" t="str">
        <f t="shared" si="19"/>
        <v/>
      </c>
      <c r="AC127" s="57" t="str">
        <f t="shared" si="17"/>
        <v>Kentriki Elláda</v>
      </c>
      <c r="AD127" s="57"/>
      <c r="AE127" s="57"/>
      <c r="AF127" s="57"/>
      <c r="AG127" s="57"/>
      <c r="AH127" s="57"/>
      <c r="AI127" s="57"/>
      <c r="AJ127" s="57"/>
    </row>
    <row r="128" spans="14:36" x14ac:dyDescent="0.35">
      <c r="N128" s="57"/>
      <c r="O128" s="57"/>
      <c r="P128" s="107"/>
      <c r="Q128" s="57"/>
      <c r="R128" s="57" t="str">
        <f>'EU-Vergleichsdaten'!B37</f>
        <v>Noroeste</v>
      </c>
      <c r="S128" s="57"/>
      <c r="T128" s="57">
        <f>'EU-Vergleichsdaten'!H37-ROW(T37)/1000000</f>
        <v>0.77503806870860259</v>
      </c>
      <c r="U128" s="57"/>
      <c r="V128" s="57">
        <f t="shared" si="20"/>
        <v>30</v>
      </c>
      <c r="W128" s="106" t="str">
        <f>VLOOKUP(Z128,T99:AC190,10,0)</f>
        <v>Região Autónoma dos Açores</v>
      </c>
      <c r="X128" s="57" t="str">
        <f t="shared" si="15"/>
        <v/>
      </c>
      <c r="Y128" s="57" t="str">
        <f t="shared" si="16"/>
        <v/>
      </c>
      <c r="Z128" s="57">
        <f>LARGE(T99:T190,V128)</f>
        <v>1.7768067284234028</v>
      </c>
      <c r="AA128" s="57" t="str">
        <f t="shared" si="18"/>
        <v/>
      </c>
      <c r="AB128" s="57" t="str">
        <f t="shared" si="19"/>
        <v/>
      </c>
      <c r="AC128" s="57" t="str">
        <f t="shared" si="17"/>
        <v>Noroeste</v>
      </c>
      <c r="AD128" s="57"/>
      <c r="AE128" s="57"/>
      <c r="AF128" s="57"/>
      <c r="AG128" s="57"/>
      <c r="AH128" s="57"/>
      <c r="AI128" s="57"/>
      <c r="AJ128" s="57"/>
    </row>
    <row r="129" spans="14:36" x14ac:dyDescent="0.35">
      <c r="N129" s="57"/>
      <c r="O129" s="57"/>
      <c r="P129" s="107"/>
      <c r="Q129" s="57"/>
      <c r="R129" s="57" t="str">
        <f>'EU-Vergleichsdaten'!B38</f>
        <v>Noreste</v>
      </c>
      <c r="S129" s="57"/>
      <c r="T129" s="57">
        <f>'EU-Vergleichsdaten'!H38-ROW(T38)/1000000</f>
        <v>0.88270007803771833</v>
      </c>
      <c r="U129" s="57"/>
      <c r="V129" s="57">
        <f t="shared" si="20"/>
        <v>31</v>
      </c>
      <c r="W129" s="106" t="str">
        <f>VLOOKUP(Z129,T99:AC190,10,0)</f>
        <v>Zuid-Nederland</v>
      </c>
      <c r="X129" s="57" t="str">
        <f t="shared" si="15"/>
        <v/>
      </c>
      <c r="Y129" s="57" t="str">
        <f t="shared" si="16"/>
        <v/>
      </c>
      <c r="Z129" s="57">
        <f>LARGE(T99:T190,V129)</f>
        <v>1.7701368603094731</v>
      </c>
      <c r="AA129" s="57" t="str">
        <f t="shared" si="18"/>
        <v/>
      </c>
      <c r="AB129" s="57" t="str">
        <f t="shared" si="19"/>
        <v/>
      </c>
      <c r="AC129" s="57" t="str">
        <f t="shared" si="17"/>
        <v>Noreste</v>
      </c>
      <c r="AD129" s="57"/>
      <c r="AE129" s="57"/>
      <c r="AF129" s="57"/>
      <c r="AG129" s="57"/>
      <c r="AH129" s="57"/>
      <c r="AI129" s="57"/>
      <c r="AJ129" s="57"/>
    </row>
    <row r="130" spans="14:36" x14ac:dyDescent="0.35">
      <c r="N130" s="57"/>
      <c r="O130" s="57"/>
      <c r="P130" s="57"/>
      <c r="Q130" s="57"/>
      <c r="R130" s="57" t="str">
        <f>'EU-Vergleichsdaten'!B39</f>
        <v>Comunidad de Madrid</v>
      </c>
      <c r="S130" s="57"/>
      <c r="T130" s="57">
        <f>'EU-Vergleichsdaten'!H39-ROW(T39)/1000000</f>
        <v>1.4132849770605571</v>
      </c>
      <c r="U130" s="57"/>
      <c r="V130" s="57">
        <f t="shared" si="20"/>
        <v>32</v>
      </c>
      <c r="W130" s="106" t="str">
        <f>VLOOKUP(Z130,T99:AC190,10,0)</f>
        <v>Berlin</v>
      </c>
      <c r="X130" s="57" t="str">
        <f t="shared" si="15"/>
        <v>OD</v>
      </c>
      <c r="Y130" s="57" t="str">
        <f t="shared" si="16"/>
        <v>BE</v>
      </c>
      <c r="Z130" s="57">
        <f>LARGE(T99:T190,V130)</f>
        <v>1.7195812554355485</v>
      </c>
      <c r="AA130" s="57" t="str">
        <f t="shared" si="18"/>
        <v/>
      </c>
      <c r="AB130" s="57">
        <f t="shared" si="19"/>
        <v>1.7195812554355485</v>
      </c>
      <c r="AC130" s="57" t="str">
        <f t="shared" si="17"/>
        <v>Comunidad de Madrid</v>
      </c>
      <c r="AD130" s="57"/>
      <c r="AE130" s="57"/>
      <c r="AF130" s="57"/>
      <c r="AG130" s="57"/>
      <c r="AH130" s="57"/>
      <c r="AI130" s="57"/>
      <c r="AJ130" s="57"/>
    </row>
    <row r="131" spans="14:36" x14ac:dyDescent="0.35">
      <c r="N131" s="57"/>
      <c r="O131" s="57"/>
      <c r="P131" s="57"/>
      <c r="Q131" s="57"/>
      <c r="R131" s="57" t="str">
        <f>'EU-Vergleichsdaten'!B40</f>
        <v>Centro (ES)</v>
      </c>
      <c r="S131" s="57"/>
      <c r="T131" s="57">
        <f>'EU-Vergleichsdaten'!H40-ROW(T40)/1000000</f>
        <v>0.48123894040990783</v>
      </c>
      <c r="U131" s="57"/>
      <c r="V131" s="57">
        <f t="shared" si="20"/>
        <v>33</v>
      </c>
      <c r="W131" s="106" t="str">
        <f>VLOOKUP(Z131,T99:AC190,10,0)</f>
        <v>Luxembourg</v>
      </c>
      <c r="X131" s="57" t="str">
        <f t="shared" si="15"/>
        <v/>
      </c>
      <c r="Y131" s="57" t="str">
        <f t="shared" ref="Y131:Y162" si="21">IF(VLOOKUP($W131,$R$3:$T$94,2,0)="WD",VLOOKUP($W131,O$3:P$18,2,0),IF(VLOOKUP($W131,$R$3:$T$94,2,0)="OD",VLOOKUP($W131,O$3:P$18,2,0),""))</f>
        <v/>
      </c>
      <c r="Z131" s="57">
        <f>LARGE(T99:T190,V131)</f>
        <v>1.5863310301751326</v>
      </c>
      <c r="AA131" s="57" t="str">
        <f t="shared" si="18"/>
        <v/>
      </c>
      <c r="AB131" s="57" t="str">
        <f t="shared" si="19"/>
        <v/>
      </c>
      <c r="AC131" s="57" t="str">
        <f t="shared" ref="AC131:AC162" si="22">R131</f>
        <v>Centro (ES)</v>
      </c>
      <c r="AD131" s="57"/>
      <c r="AE131" s="57"/>
      <c r="AF131" s="57"/>
      <c r="AG131" s="57"/>
      <c r="AH131" s="57"/>
      <c r="AI131" s="57"/>
      <c r="AJ131" s="57"/>
    </row>
    <row r="132" spans="14:36" x14ac:dyDescent="0.35">
      <c r="N132" s="57"/>
      <c r="O132" s="57"/>
      <c r="P132" s="57"/>
      <c r="Q132" s="57"/>
      <c r="R132" s="57" t="str">
        <f>'EU-Vergleichsdaten'!B41</f>
        <v>Este</v>
      </c>
      <c r="S132" s="57"/>
      <c r="T132" s="57">
        <f>'EU-Vergleichsdaten'!H41-ROW(T41)/1000000</f>
        <v>0.86854071491716978</v>
      </c>
      <c r="U132" s="57"/>
      <c r="V132" s="57">
        <f t="shared" si="20"/>
        <v>34</v>
      </c>
      <c r="W132" s="106" t="str">
        <f>VLOOKUP(Z132,T99:AC190,10,0)</f>
        <v>Östra Sverige</v>
      </c>
      <c r="X132" s="57" t="str">
        <f t="shared" si="15"/>
        <v/>
      </c>
      <c r="Y132" s="57" t="str">
        <f t="shared" si="21"/>
        <v/>
      </c>
      <c r="Z132" s="57">
        <f>LARGE(T99:T190,V132)</f>
        <v>1.5257110432060978</v>
      </c>
      <c r="AA132" s="57" t="str">
        <f t="shared" si="18"/>
        <v/>
      </c>
      <c r="AB132" s="57" t="str">
        <f t="shared" si="19"/>
        <v/>
      </c>
      <c r="AC132" s="57" t="str">
        <f t="shared" si="22"/>
        <v>Este</v>
      </c>
      <c r="AD132" s="57"/>
      <c r="AE132" s="57"/>
      <c r="AF132" s="57"/>
      <c r="AG132" s="57"/>
      <c r="AH132" s="57"/>
      <c r="AI132" s="57"/>
      <c r="AJ132" s="57"/>
    </row>
    <row r="133" spans="14:36" x14ac:dyDescent="0.35">
      <c r="N133" s="57"/>
      <c r="O133" s="57"/>
      <c r="P133" s="57"/>
      <c r="Q133" s="57"/>
      <c r="R133" s="57" t="str">
        <f>'EU-Vergleichsdaten'!B42</f>
        <v>Sur</v>
      </c>
      <c r="S133" s="57"/>
      <c r="T133" s="57">
        <f>'EU-Vergleichsdaten'!H42-ROW(T42)/1000000</f>
        <v>0.56591155104418844</v>
      </c>
      <c r="U133" s="57"/>
      <c r="V133" s="57">
        <f t="shared" si="20"/>
        <v>35</v>
      </c>
      <c r="W133" s="106" t="str">
        <f>VLOOKUP(Z133,T99:AC190,10,0)</f>
        <v>Continente</v>
      </c>
      <c r="X133" s="57" t="str">
        <f t="shared" si="15"/>
        <v/>
      </c>
      <c r="Y133" s="57" t="str">
        <f t="shared" si="21"/>
        <v/>
      </c>
      <c r="Z133" s="57">
        <f>LARGE(T99:T190,V133)</f>
        <v>1.5110151710988009</v>
      </c>
      <c r="AA133" s="57" t="str">
        <f t="shared" si="18"/>
        <v/>
      </c>
      <c r="AB133" s="57" t="str">
        <f t="shared" si="19"/>
        <v/>
      </c>
      <c r="AC133" s="57" t="str">
        <f t="shared" si="22"/>
        <v>Sur</v>
      </c>
      <c r="AD133" s="57"/>
      <c r="AE133" s="57"/>
      <c r="AF133" s="57"/>
      <c r="AG133" s="57"/>
      <c r="AH133" s="57"/>
      <c r="AI133" s="57"/>
      <c r="AJ133" s="57"/>
    </row>
    <row r="134" spans="14:36" x14ac:dyDescent="0.35">
      <c r="N134" s="57"/>
      <c r="O134" s="57"/>
      <c r="P134" s="57"/>
      <c r="Q134" s="57"/>
      <c r="R134" s="57" t="str">
        <f>'EU-Vergleichsdaten'!B43</f>
        <v>Canarias</v>
      </c>
      <c r="S134" s="57"/>
      <c r="T134" s="57">
        <f>'EU-Vergleichsdaten'!H43-ROW(T43)/1000000</f>
        <v>0.97915699524174271</v>
      </c>
      <c r="U134" s="57"/>
      <c r="V134" s="57">
        <f t="shared" si="20"/>
        <v>36</v>
      </c>
      <c r="W134" s="106" t="str">
        <f>VLOOKUP(Z134,T99:AC190,10,0)</f>
        <v>Comunidad de Madrid</v>
      </c>
      <c r="X134" s="57" t="str">
        <f t="shared" si="15"/>
        <v/>
      </c>
      <c r="Y134" s="57" t="str">
        <f t="shared" si="21"/>
        <v/>
      </c>
      <c r="Z134" s="57">
        <f>LARGE(T99:T190,V134)</f>
        <v>1.4132849770605571</v>
      </c>
      <c r="AA134" s="57" t="str">
        <f t="shared" si="18"/>
        <v/>
      </c>
      <c r="AB134" s="57" t="str">
        <f t="shared" si="19"/>
        <v/>
      </c>
      <c r="AC134" s="57" t="str">
        <f t="shared" si="22"/>
        <v>Canarias</v>
      </c>
      <c r="AD134" s="57"/>
      <c r="AE134" s="57"/>
      <c r="AF134" s="57"/>
      <c r="AG134" s="57"/>
      <c r="AH134" s="57"/>
      <c r="AI134" s="57"/>
      <c r="AJ134" s="57"/>
    </row>
    <row r="135" spans="14:36" x14ac:dyDescent="0.35">
      <c r="N135" s="57"/>
      <c r="O135" s="57"/>
      <c r="P135" s="57"/>
      <c r="Q135" s="57"/>
      <c r="R135" s="57" t="str">
        <f>'EU-Vergleichsdaten'!B44</f>
        <v>Ile de France</v>
      </c>
      <c r="S135" s="57"/>
      <c r="T135" s="57">
        <f>'EU-Vergleichsdaten'!H44-ROW(T44)/1000000</f>
        <v>0.45513389688219069</v>
      </c>
      <c r="U135" s="57"/>
      <c r="V135" s="57">
        <f t="shared" si="20"/>
        <v>37</v>
      </c>
      <c r="W135" s="106" t="str">
        <f>VLOOKUP(Z135,T99:AC190,10,0)</f>
        <v>Södra Sverige</v>
      </c>
      <c r="X135" s="57" t="str">
        <f t="shared" si="15"/>
        <v/>
      </c>
      <c r="Y135" s="57" t="str">
        <f t="shared" si="21"/>
        <v/>
      </c>
      <c r="Z135" s="57">
        <f>LARGE(T99:T190,V135)</f>
        <v>1.403913095240449</v>
      </c>
      <c r="AA135" s="57" t="str">
        <f t="shared" si="18"/>
        <v/>
      </c>
      <c r="AB135" s="57" t="str">
        <f t="shared" si="19"/>
        <v/>
      </c>
      <c r="AC135" s="57" t="str">
        <f t="shared" si="22"/>
        <v>Ile de France</v>
      </c>
      <c r="AD135" s="57"/>
      <c r="AE135" s="57"/>
      <c r="AF135" s="57"/>
      <c r="AG135" s="57"/>
      <c r="AH135" s="57"/>
      <c r="AI135" s="57"/>
      <c r="AJ135" s="57"/>
    </row>
    <row r="136" spans="14:36" x14ac:dyDescent="0.35">
      <c r="N136" s="57"/>
      <c r="O136" s="57"/>
      <c r="P136" s="57"/>
      <c r="Q136" s="57"/>
      <c r="R136" s="57" t="str">
        <f>'EU-Vergleichsdaten'!B45</f>
        <v>Centre — Val de Loire</v>
      </c>
      <c r="S136" s="57"/>
      <c r="T136" s="57">
        <f>'EU-Vergleichsdaten'!H45-ROW(T45)/1000000</f>
        <v>0.97870868270368316</v>
      </c>
      <c r="U136" s="57"/>
      <c r="V136" s="57">
        <f t="shared" si="20"/>
        <v>38</v>
      </c>
      <c r="W136" s="106" t="str">
        <f>VLOOKUP(Z136,T99:AC190,10,0)</f>
        <v>Åland</v>
      </c>
      <c r="X136" s="57" t="str">
        <f t="shared" si="15"/>
        <v/>
      </c>
      <c r="Y136" s="57" t="str">
        <f t="shared" si="21"/>
        <v/>
      </c>
      <c r="Z136" s="57">
        <f>LARGE(T99:T190,V136)</f>
        <v>1.3253847355255877</v>
      </c>
      <c r="AA136" s="57" t="str">
        <f t="shared" si="18"/>
        <v/>
      </c>
      <c r="AB136" s="57" t="str">
        <f t="shared" si="19"/>
        <v/>
      </c>
      <c r="AC136" s="57" t="str">
        <f t="shared" si="22"/>
        <v>Centre — Val de Loire</v>
      </c>
      <c r="AD136" s="57"/>
      <c r="AE136" s="57"/>
      <c r="AF136" s="57"/>
      <c r="AG136" s="57"/>
      <c r="AH136" s="57"/>
      <c r="AI136" s="57"/>
      <c r="AJ136" s="57"/>
    </row>
    <row r="137" spans="14:36" x14ac:dyDescent="0.35">
      <c r="N137" s="57"/>
      <c r="O137" s="57"/>
      <c r="P137" s="57"/>
      <c r="Q137" s="57"/>
      <c r="R137" s="57" t="str">
        <f>'EU-Vergleichsdaten'!B46</f>
        <v>Bourgogne-Franche-Comté</v>
      </c>
      <c r="S137" s="57"/>
      <c r="T137" s="57">
        <f>'EU-Vergleichsdaten'!H46-ROW(T46)/1000000</f>
        <v>-0.26759065655830017</v>
      </c>
      <c r="U137" s="57"/>
      <c r="V137" s="57">
        <f t="shared" si="20"/>
        <v>39</v>
      </c>
      <c r="W137" s="106" t="str">
        <f>VLOOKUP(Z137,T99:AC190,10,0)</f>
        <v>Slovensko</v>
      </c>
      <c r="X137" s="57" t="str">
        <f t="shared" si="15"/>
        <v/>
      </c>
      <c r="Y137" s="57" t="str">
        <f t="shared" si="21"/>
        <v/>
      </c>
      <c r="Z137" s="57">
        <f>LARGE(T99:T190,V137)</f>
        <v>1.209847799347618</v>
      </c>
      <c r="AA137" s="57" t="str">
        <f t="shared" si="18"/>
        <v/>
      </c>
      <c r="AB137" s="57" t="str">
        <f t="shared" si="19"/>
        <v/>
      </c>
      <c r="AC137" s="57" t="str">
        <f t="shared" si="22"/>
        <v>Bourgogne-Franche-Comté</v>
      </c>
      <c r="AD137" s="57"/>
      <c r="AE137" s="57"/>
      <c r="AF137" s="57"/>
      <c r="AG137" s="57"/>
      <c r="AH137" s="57"/>
      <c r="AI137" s="57"/>
      <c r="AJ137" s="57"/>
    </row>
    <row r="138" spans="14:36" x14ac:dyDescent="0.35">
      <c r="N138" s="57"/>
      <c r="O138" s="57"/>
      <c r="P138" s="57"/>
      <c r="Q138" s="57"/>
      <c r="R138" s="57" t="str">
        <f>'EU-Vergleichsdaten'!B47</f>
        <v>Normandie</v>
      </c>
      <c r="S138" s="57"/>
      <c r="T138" s="57">
        <f>'EU-Vergleichsdaten'!H47-ROW(T47)/1000000</f>
        <v>1.8480849608364118</v>
      </c>
      <c r="U138" s="57"/>
      <c r="V138" s="57">
        <f t="shared" si="20"/>
        <v>40</v>
      </c>
      <c r="W138" s="106" t="str">
        <f>VLOOKUP(Z138,T99:AC190,10,0)</f>
        <v>Voreia Elláda</v>
      </c>
      <c r="X138" s="57" t="str">
        <f t="shared" si="15"/>
        <v/>
      </c>
      <c r="Y138" s="57" t="str">
        <f t="shared" si="21"/>
        <v/>
      </c>
      <c r="Z138" s="57">
        <f>LARGE(T99:T190,V138)</f>
        <v>1.2074271489526152</v>
      </c>
      <c r="AA138" s="57" t="str">
        <f t="shared" si="18"/>
        <v/>
      </c>
      <c r="AB138" s="57" t="str">
        <f t="shared" si="19"/>
        <v/>
      </c>
      <c r="AC138" s="57" t="str">
        <f t="shared" si="22"/>
        <v>Normandie</v>
      </c>
      <c r="AD138" s="57"/>
      <c r="AE138" s="57"/>
      <c r="AF138" s="57"/>
      <c r="AG138" s="57"/>
      <c r="AH138" s="57"/>
      <c r="AI138" s="57"/>
      <c r="AJ138" s="57"/>
    </row>
    <row r="139" spans="14:36" x14ac:dyDescent="0.35">
      <c r="N139" s="57"/>
      <c r="O139" s="57"/>
      <c r="P139" s="57"/>
      <c r="Q139" s="57"/>
      <c r="R139" s="57" t="str">
        <f>'EU-Vergleichsdaten'!B48</f>
        <v>Hauts-de-France</v>
      </c>
      <c r="S139" s="57"/>
      <c r="T139" s="57">
        <f>'EU-Vergleichsdaten'!H48-ROW(T48)/1000000</f>
        <v>-0.14473128216297265</v>
      </c>
      <c r="U139" s="57"/>
      <c r="V139" s="57">
        <f t="shared" si="20"/>
        <v>41</v>
      </c>
      <c r="W139" s="106" t="str">
        <f>VLOOKUP(Z139,T99:AC190,10,0)</f>
        <v>Sud</v>
      </c>
      <c r="X139" s="57" t="str">
        <f t="shared" si="15"/>
        <v/>
      </c>
      <c r="Y139" s="57" t="str">
        <f t="shared" si="21"/>
        <v/>
      </c>
      <c r="Z139" s="57">
        <f>LARGE(T99:T190,V139)</f>
        <v>1.2023680403231984</v>
      </c>
      <c r="AA139" s="57" t="str">
        <f t="shared" si="18"/>
        <v/>
      </c>
      <c r="AB139" s="57" t="str">
        <f t="shared" si="19"/>
        <v/>
      </c>
      <c r="AC139" s="57" t="str">
        <f t="shared" si="22"/>
        <v>Hauts-de-France</v>
      </c>
      <c r="AD139" s="57"/>
      <c r="AE139" s="57"/>
      <c r="AF139" s="57"/>
      <c r="AG139" s="57"/>
      <c r="AH139" s="57"/>
      <c r="AI139" s="57"/>
      <c r="AJ139" s="57"/>
    </row>
    <row r="140" spans="14:36" x14ac:dyDescent="0.35">
      <c r="N140" s="57"/>
      <c r="O140" s="57"/>
      <c r="P140" s="57"/>
      <c r="Q140" s="57"/>
      <c r="R140" s="57" t="str">
        <f>'EU-Vergleichsdaten'!B49</f>
        <v>Grand Est</v>
      </c>
      <c r="S140" s="57"/>
      <c r="T140" s="57">
        <f>'EU-Vergleichsdaten'!H49-ROW(T49)/1000000</f>
        <v>-0.14501193240189572</v>
      </c>
      <c r="U140" s="57"/>
      <c r="V140" s="57">
        <f t="shared" si="20"/>
        <v>42</v>
      </c>
      <c r="W140" s="106" t="str">
        <f>VLOOKUP(Z140,T99:AC190,10,0)</f>
        <v>Nord-Ovest</v>
      </c>
      <c r="X140" s="57" t="str">
        <f t="shared" si="15"/>
        <v/>
      </c>
      <c r="Y140" s="57" t="str">
        <f t="shared" si="21"/>
        <v/>
      </c>
      <c r="Z140" s="57">
        <f>LARGE(T99:T190,V140)</f>
        <v>1.1435173464198203</v>
      </c>
      <c r="AA140" s="57" t="str">
        <f t="shared" si="18"/>
        <v/>
      </c>
      <c r="AB140" s="57" t="str">
        <f t="shared" si="19"/>
        <v/>
      </c>
      <c r="AC140" s="57" t="str">
        <f t="shared" si="22"/>
        <v>Grand Est</v>
      </c>
      <c r="AD140" s="57"/>
      <c r="AE140" s="57"/>
      <c r="AF140" s="57"/>
      <c r="AG140" s="57"/>
      <c r="AH140" s="57"/>
      <c r="AI140" s="57"/>
      <c r="AJ140" s="57"/>
    </row>
    <row r="141" spans="14:36" x14ac:dyDescent="0.35">
      <c r="N141" s="57"/>
      <c r="O141" s="57"/>
      <c r="P141" s="57"/>
      <c r="Q141" s="57"/>
      <c r="R141" s="57" t="str">
        <f>'EU-Vergleichsdaten'!B50</f>
        <v>Pays de la Loire</v>
      </c>
      <c r="S141" s="57"/>
      <c r="T141" s="57">
        <f>'EU-Vergleichsdaten'!H50-ROW(T50)/1000000</f>
        <v>0.41518384401338604</v>
      </c>
      <c r="U141" s="57"/>
      <c r="V141" s="57">
        <f t="shared" si="20"/>
        <v>43</v>
      </c>
      <c r="W141" s="106" t="str">
        <f>VLOOKUP(Z141,T99:AC190,10,0)</f>
        <v>Région wallonne</v>
      </c>
      <c r="X141" s="57" t="str">
        <f t="shared" si="15"/>
        <v/>
      </c>
      <c r="Y141" s="57" t="str">
        <f t="shared" si="21"/>
        <v/>
      </c>
      <c r="Z141" s="57">
        <f>LARGE(T99:T190,V141)</f>
        <v>1.0821874610988882</v>
      </c>
      <c r="AA141" s="57" t="str">
        <f t="shared" si="18"/>
        <v/>
      </c>
      <c r="AB141" s="57" t="str">
        <f t="shared" si="19"/>
        <v/>
      </c>
      <c r="AC141" s="57" t="str">
        <f t="shared" si="22"/>
        <v>Pays de la Loire</v>
      </c>
      <c r="AD141" s="57"/>
      <c r="AE141" s="57"/>
      <c r="AF141" s="57"/>
      <c r="AG141" s="57"/>
      <c r="AH141" s="57"/>
      <c r="AI141" s="57"/>
      <c r="AJ141" s="57"/>
    </row>
    <row r="142" spans="14:36" x14ac:dyDescent="0.35">
      <c r="N142" s="57"/>
      <c r="O142" s="57"/>
      <c r="P142" s="57"/>
      <c r="Q142" s="57"/>
      <c r="R142" s="57" t="str">
        <f>'EU-Vergleichsdaten'!B51</f>
        <v>Bretagne</v>
      </c>
      <c r="S142" s="57"/>
      <c r="T142" s="57">
        <f>'EU-Vergleichsdaten'!H51-ROW(T51)/1000000</f>
        <v>0.55296547341421753</v>
      </c>
      <c r="U142" s="57"/>
      <c r="V142" s="57">
        <f t="shared" si="20"/>
        <v>44</v>
      </c>
      <c r="W142" s="106" t="str">
        <f>VLOOKUP(Z142,T99:AC190,10,0)</f>
        <v>Kentriki Elláda</v>
      </c>
      <c r="X142" s="57" t="str">
        <f t="shared" si="15"/>
        <v/>
      </c>
      <c r="Y142" s="57" t="str">
        <f t="shared" si="21"/>
        <v/>
      </c>
      <c r="Z142" s="57">
        <f>LARGE(T99:T190,V142)</f>
        <v>1.0676483759340927</v>
      </c>
      <c r="AA142" s="57" t="str">
        <f t="shared" si="18"/>
        <v/>
      </c>
      <c r="AB142" s="57" t="str">
        <f t="shared" si="19"/>
        <v/>
      </c>
      <c r="AC142" s="57" t="str">
        <f t="shared" si="22"/>
        <v>Bretagne</v>
      </c>
      <c r="AD142" s="57"/>
      <c r="AE142" s="57"/>
      <c r="AF142" s="57"/>
      <c r="AG142" s="57"/>
      <c r="AH142" s="57"/>
      <c r="AI142" s="57"/>
      <c r="AJ142" s="57"/>
    </row>
    <row r="143" spans="14:36" x14ac:dyDescent="0.35">
      <c r="N143" s="57"/>
      <c r="O143" s="57"/>
      <c r="P143" s="57"/>
      <c r="Q143" s="57"/>
      <c r="R143" s="57" t="str">
        <f>'EU-Vergleichsdaten'!B52</f>
        <v>Nouvelle-Aquitaine</v>
      </c>
      <c r="S143" s="57"/>
      <c r="T143" s="57">
        <f>'EU-Vergleichsdaten'!H52-ROW(T52)/1000000</f>
        <v>0.74211393393936131</v>
      </c>
      <c r="U143" s="57"/>
      <c r="V143" s="57">
        <f t="shared" si="20"/>
        <v>45</v>
      </c>
      <c r="W143" s="106" t="str">
        <f>VLOOKUP(Z143,T99:AC190,10,0)</f>
        <v>Mecklenburg-Vorpommern</v>
      </c>
      <c r="X143" s="57" t="str">
        <f t="shared" si="15"/>
        <v>OD</v>
      </c>
      <c r="Y143" s="57" t="str">
        <f t="shared" si="21"/>
        <v>MV</v>
      </c>
      <c r="Z143" s="57">
        <f>LARGE(T99:T190,V143)</f>
        <v>1.0667430624636796</v>
      </c>
      <c r="AA143" s="57" t="str">
        <f t="shared" si="18"/>
        <v/>
      </c>
      <c r="AB143" s="57">
        <f t="shared" si="19"/>
        <v>1.0667430624636796</v>
      </c>
      <c r="AC143" s="57" t="str">
        <f t="shared" si="22"/>
        <v>Nouvelle-Aquitaine</v>
      </c>
      <c r="AD143" s="57"/>
      <c r="AE143" s="57"/>
      <c r="AF143" s="57"/>
      <c r="AG143" s="57"/>
      <c r="AH143" s="57"/>
      <c r="AI143" s="57"/>
      <c r="AJ143" s="57"/>
    </row>
    <row r="144" spans="14:36" x14ac:dyDescent="0.35">
      <c r="N144" s="57"/>
      <c r="O144" s="57"/>
      <c r="P144" s="57"/>
      <c r="Q144" s="57"/>
      <c r="R144" s="57" t="str">
        <f>'EU-Vergleichsdaten'!B53</f>
        <v>Occitanie</v>
      </c>
      <c r="S144" s="57"/>
      <c r="T144" s="57">
        <f>'EU-Vergleichsdaten'!H53-ROW(T53)/1000000</f>
        <v>2.2030205206186309</v>
      </c>
      <c r="U144" s="57"/>
      <c r="V144" s="57">
        <f t="shared" si="20"/>
        <v>46</v>
      </c>
      <c r="W144" s="106" t="str">
        <f>VLOOKUP(Z144,T99:AC190,10,0)</f>
        <v>Canarias</v>
      </c>
      <c r="X144" s="57" t="str">
        <f t="shared" si="15"/>
        <v/>
      </c>
      <c r="Y144" s="57" t="str">
        <f t="shared" si="21"/>
        <v/>
      </c>
      <c r="Z144" s="57">
        <f>LARGE(T99:T190,V144)</f>
        <v>0.97915699524174271</v>
      </c>
      <c r="AA144" s="57" t="str">
        <f t="shared" si="18"/>
        <v/>
      </c>
      <c r="AB144" s="57" t="str">
        <f t="shared" si="19"/>
        <v/>
      </c>
      <c r="AC144" s="57" t="str">
        <f t="shared" si="22"/>
        <v>Occitanie</v>
      </c>
      <c r="AD144" s="57"/>
      <c r="AE144" s="57"/>
      <c r="AF144" s="57"/>
      <c r="AG144" s="57"/>
      <c r="AH144" s="57"/>
      <c r="AI144" s="57"/>
      <c r="AJ144" s="57"/>
    </row>
    <row r="145" spans="14:36" x14ac:dyDescent="0.35">
      <c r="N145" s="57"/>
      <c r="O145" s="57"/>
      <c r="P145" s="57"/>
      <c r="Q145" s="57"/>
      <c r="R145" s="57" t="str">
        <f>'EU-Vergleichsdaten'!B54</f>
        <v>Auvergne-Rhône-Alpes</v>
      </c>
      <c r="S145" s="57"/>
      <c r="T145" s="57">
        <f>'EU-Vergleichsdaten'!H54-ROW(T54)/1000000</f>
        <v>0.38830282176090813</v>
      </c>
      <c r="U145" s="57"/>
      <c r="V145" s="57">
        <f t="shared" si="20"/>
        <v>47</v>
      </c>
      <c r="W145" s="106" t="str">
        <f>VLOOKUP(Z145,T99:AC190,10,0)</f>
        <v>Centre — Val de Loire</v>
      </c>
      <c r="X145" s="57" t="str">
        <f t="shared" si="15"/>
        <v/>
      </c>
      <c r="Y145" s="57" t="str">
        <f t="shared" si="21"/>
        <v/>
      </c>
      <c r="Z145" s="57">
        <f>LARGE(T99:T190,V145)</f>
        <v>0.97870868270368316</v>
      </c>
      <c r="AA145" s="57" t="str">
        <f t="shared" si="18"/>
        <v/>
      </c>
      <c r="AB145" s="57" t="str">
        <f t="shared" si="19"/>
        <v/>
      </c>
      <c r="AC145" s="57" t="str">
        <f t="shared" si="22"/>
        <v>Auvergne-Rhône-Alpes</v>
      </c>
      <c r="AD145" s="57"/>
      <c r="AE145" s="57"/>
      <c r="AF145" s="57"/>
      <c r="AG145" s="57"/>
      <c r="AH145" s="57"/>
      <c r="AI145" s="57"/>
      <c r="AJ145" s="57"/>
    </row>
    <row r="146" spans="14:36" x14ac:dyDescent="0.35">
      <c r="N146" s="57"/>
      <c r="O146" s="57"/>
      <c r="P146" s="57"/>
      <c r="Q146" s="57"/>
      <c r="R146" s="57" t="str">
        <f>'EU-Vergleichsdaten'!B55</f>
        <v>Provence-Alpes-Côte d’Azur</v>
      </c>
      <c r="S146" s="57"/>
      <c r="T146" s="57">
        <f>'EU-Vergleichsdaten'!H55-ROW(T55)/1000000</f>
        <v>0.18844725022654854</v>
      </c>
      <c r="U146" s="57"/>
      <c r="V146" s="57">
        <f t="shared" si="20"/>
        <v>48</v>
      </c>
      <c r="W146" s="106" t="str">
        <f>VLOOKUP(Z146,T99:AC190,10,0)</f>
        <v>Brandenburg</v>
      </c>
      <c r="X146" s="57" t="str">
        <f t="shared" si="15"/>
        <v>OD</v>
      </c>
      <c r="Y146" s="57" t="str">
        <f t="shared" si="21"/>
        <v>BB</v>
      </c>
      <c r="Z146" s="57">
        <f>LARGE(T99:T190,V146)</f>
        <v>0.89652834923673519</v>
      </c>
      <c r="AA146" s="57" t="str">
        <f t="shared" si="18"/>
        <v/>
      </c>
      <c r="AB146" s="57">
        <f t="shared" si="19"/>
        <v>0.89652834923673519</v>
      </c>
      <c r="AC146" s="57" t="str">
        <f t="shared" si="22"/>
        <v>Provence-Alpes-Côte d’Azur</v>
      </c>
      <c r="AD146" s="57"/>
      <c r="AE146" s="57"/>
      <c r="AF146" s="57"/>
      <c r="AG146" s="57"/>
      <c r="AH146" s="57"/>
      <c r="AI146" s="57"/>
      <c r="AJ146" s="57"/>
    </row>
    <row r="147" spans="14:36" x14ac:dyDescent="0.35">
      <c r="N147" s="57"/>
      <c r="O147" s="57"/>
      <c r="P147" s="57"/>
      <c r="Q147" s="57"/>
      <c r="R147" s="57" t="str">
        <f>'EU-Vergleichsdaten'!B56</f>
        <v>Corse</v>
      </c>
      <c r="S147" s="57"/>
      <c r="T147" s="57">
        <f>'EU-Vergleichsdaten'!H56-ROW(T56)/1000000</f>
        <v>7.1812434999745713</v>
      </c>
      <c r="U147" s="57"/>
      <c r="V147" s="57">
        <f t="shared" si="20"/>
        <v>49</v>
      </c>
      <c r="W147" s="106" t="str">
        <f>VLOOKUP(Z147,T99:AC190,10,0)</f>
        <v>Noreste</v>
      </c>
      <c r="X147" s="57" t="str">
        <f t="shared" si="15"/>
        <v/>
      </c>
      <c r="Y147" s="57" t="str">
        <f t="shared" si="21"/>
        <v/>
      </c>
      <c r="Z147" s="57">
        <f>LARGE(T99:T190,V147)</f>
        <v>0.88270007803771833</v>
      </c>
      <c r="AA147" s="57" t="str">
        <f t="shared" si="18"/>
        <v/>
      </c>
      <c r="AB147" s="57" t="str">
        <f t="shared" si="19"/>
        <v/>
      </c>
      <c r="AC147" s="57" t="str">
        <f t="shared" si="22"/>
        <v>Corse</v>
      </c>
      <c r="AD147" s="57"/>
      <c r="AE147" s="57"/>
      <c r="AF147" s="57"/>
      <c r="AG147" s="57"/>
      <c r="AH147" s="57"/>
      <c r="AI147" s="57"/>
      <c r="AJ147" s="57"/>
    </row>
    <row r="148" spans="14:36" x14ac:dyDescent="0.35">
      <c r="N148" s="57"/>
      <c r="O148" s="57"/>
      <c r="P148" s="57"/>
      <c r="Q148" s="57"/>
      <c r="R148" s="57" t="str">
        <f>'EU-Vergleichsdaten'!B57</f>
        <v>RUP FR — Régions Ultrapériphériques Françaises</v>
      </c>
      <c r="S148" s="57"/>
      <c r="T148" s="57">
        <f>'EU-Vergleichsdaten'!H57-ROW(T57)/1000000</f>
        <v>1.8169376576733054</v>
      </c>
      <c r="U148" s="57"/>
      <c r="V148" s="57">
        <f t="shared" si="20"/>
        <v>50</v>
      </c>
      <c r="W148" s="106" t="str">
        <f>VLOOKUP(Z148,T99:AC190,10,0)</f>
        <v>Este</v>
      </c>
      <c r="X148" s="57" t="str">
        <f t="shared" si="15"/>
        <v/>
      </c>
      <c r="Y148" s="57" t="str">
        <f t="shared" si="21"/>
        <v/>
      </c>
      <c r="Z148" s="57">
        <f>LARGE(T99:T190,V148)</f>
        <v>0.86854071491716978</v>
      </c>
      <c r="AA148" s="57" t="str">
        <f t="shared" si="18"/>
        <v/>
      </c>
      <c r="AB148" s="57" t="str">
        <f t="shared" si="19"/>
        <v/>
      </c>
      <c r="AC148" s="57" t="str">
        <f t="shared" si="22"/>
        <v>RUP FR — Régions Ultrapériphériques Françaises</v>
      </c>
      <c r="AD148" s="57"/>
      <c r="AE148" s="57"/>
      <c r="AF148" s="57"/>
      <c r="AG148" s="57"/>
      <c r="AH148" s="57"/>
      <c r="AI148" s="57"/>
      <c r="AJ148" s="57"/>
    </row>
    <row r="149" spans="14:36" x14ac:dyDescent="0.35">
      <c r="N149" s="57"/>
      <c r="O149" s="57"/>
      <c r="P149" s="57"/>
      <c r="Q149" s="57"/>
      <c r="R149" s="57" t="str">
        <f>'EU-Vergleichsdaten'!B58</f>
        <v>Hrvatska</v>
      </c>
      <c r="S149" s="57"/>
      <c r="T149" s="57">
        <f>'EU-Vergleichsdaten'!H58-ROW(T58)/1000000</f>
        <v>3.4344396316124586</v>
      </c>
      <c r="U149" s="57"/>
      <c r="V149" s="57">
        <f t="shared" si="20"/>
        <v>51</v>
      </c>
      <c r="W149" s="106" t="str">
        <f>VLOOKUP(Z149,T99:AC190,10,0)</f>
        <v>Nord-Est</v>
      </c>
      <c r="X149" s="57" t="str">
        <f t="shared" si="15"/>
        <v/>
      </c>
      <c r="Y149" s="57" t="str">
        <f t="shared" si="21"/>
        <v/>
      </c>
      <c r="Z149" s="57">
        <f>LARGE(T99:T190,V149)</f>
        <v>0.83995577903064578</v>
      </c>
      <c r="AA149" s="57" t="str">
        <f t="shared" si="18"/>
        <v/>
      </c>
      <c r="AB149" s="57" t="str">
        <f t="shared" si="19"/>
        <v/>
      </c>
      <c r="AC149" s="57" t="str">
        <f t="shared" si="22"/>
        <v>Hrvatska</v>
      </c>
      <c r="AD149" s="57"/>
      <c r="AE149" s="57"/>
      <c r="AF149" s="57"/>
      <c r="AG149" s="57"/>
      <c r="AH149" s="57"/>
      <c r="AI149" s="57"/>
      <c r="AJ149" s="57"/>
    </row>
    <row r="150" spans="14:36" x14ac:dyDescent="0.35">
      <c r="N150" s="57"/>
      <c r="O150" s="57"/>
      <c r="P150" s="57"/>
      <c r="Q150" s="57"/>
      <c r="R150" s="57" t="str">
        <f>'EU-Vergleichsdaten'!B59</f>
        <v>Nord-Ovest</v>
      </c>
      <c r="S150" s="57"/>
      <c r="T150" s="57">
        <f>'EU-Vergleichsdaten'!H59-ROW(T59)/1000000</f>
        <v>1.1435173464198203</v>
      </c>
      <c r="U150" s="57"/>
      <c r="V150" s="57">
        <f t="shared" si="20"/>
        <v>52</v>
      </c>
      <c r="W150" s="106" t="str">
        <f>VLOOKUP(Z150,T99:AC190,10,0)</f>
        <v>Noroeste</v>
      </c>
      <c r="X150" s="57" t="str">
        <f t="shared" si="15"/>
        <v/>
      </c>
      <c r="Y150" s="57" t="str">
        <f t="shared" si="21"/>
        <v/>
      </c>
      <c r="Z150" s="57">
        <f>LARGE(T99:T190,V150)</f>
        <v>0.77503806870860259</v>
      </c>
      <c r="AA150" s="57" t="str">
        <f t="shared" si="18"/>
        <v/>
      </c>
      <c r="AB150" s="57" t="str">
        <f t="shared" si="19"/>
        <v/>
      </c>
      <c r="AC150" s="57" t="str">
        <f t="shared" si="22"/>
        <v>Nord-Ovest</v>
      </c>
      <c r="AD150" s="57"/>
      <c r="AE150" s="57"/>
      <c r="AF150" s="57"/>
      <c r="AG150" s="57"/>
      <c r="AH150" s="57"/>
      <c r="AI150" s="57"/>
      <c r="AJ150" s="57"/>
    </row>
    <row r="151" spans="14:36" x14ac:dyDescent="0.35">
      <c r="N151" s="57"/>
      <c r="O151" s="57"/>
      <c r="P151" s="57"/>
      <c r="Q151" s="57"/>
      <c r="R151" s="57" t="str">
        <f>'EU-Vergleichsdaten'!B60</f>
        <v>Sud</v>
      </c>
      <c r="S151" s="57"/>
      <c r="T151" s="57">
        <f>'EU-Vergleichsdaten'!H60-ROW(T60)/1000000</f>
        <v>1.2023680403231984</v>
      </c>
      <c r="U151" s="57"/>
      <c r="V151" s="57">
        <f t="shared" si="20"/>
        <v>53</v>
      </c>
      <c r="W151" s="106" t="str">
        <f>VLOOKUP(Z151,T99:AC190,10,0)</f>
        <v>Nouvelle-Aquitaine</v>
      </c>
      <c r="X151" s="57" t="str">
        <f t="shared" si="15"/>
        <v/>
      </c>
      <c r="Y151" s="57" t="str">
        <f t="shared" si="21"/>
        <v/>
      </c>
      <c r="Z151" s="57">
        <f>LARGE(T99:T190,V151)</f>
        <v>0.74211393393936131</v>
      </c>
      <c r="AA151" s="57" t="str">
        <f t="shared" si="18"/>
        <v/>
      </c>
      <c r="AB151" s="57" t="str">
        <f t="shared" si="19"/>
        <v/>
      </c>
      <c r="AC151" s="57" t="str">
        <f t="shared" si="22"/>
        <v>Sud</v>
      </c>
      <c r="AD151" s="57"/>
      <c r="AE151" s="57"/>
      <c r="AF151" s="57"/>
      <c r="AG151" s="57"/>
      <c r="AH151" s="57"/>
      <c r="AI151" s="57"/>
      <c r="AJ151" s="57"/>
    </row>
    <row r="152" spans="14:36" x14ac:dyDescent="0.35">
      <c r="N152" s="57"/>
      <c r="O152" s="57"/>
      <c r="P152" s="57"/>
      <c r="Q152" s="57"/>
      <c r="R152" s="57" t="str">
        <f>'EU-Vergleichsdaten'!B61</f>
        <v>Isole</v>
      </c>
      <c r="S152" s="57"/>
      <c r="T152" s="57">
        <f>'EU-Vergleichsdaten'!H61-ROW(T61)/1000000</f>
        <v>1.9955705893920617</v>
      </c>
      <c r="U152" s="57"/>
      <c r="V152" s="57">
        <f t="shared" si="20"/>
        <v>54</v>
      </c>
      <c r="W152" s="106" t="str">
        <f>VLOOKUP(Z152,T99:AC190,10,0)</f>
        <v>Severna i Yugoiztochna Bulgaria</v>
      </c>
      <c r="X152" s="57" t="str">
        <f t="shared" si="15"/>
        <v/>
      </c>
      <c r="Y152" s="57" t="str">
        <f t="shared" si="21"/>
        <v/>
      </c>
      <c r="Z152" s="57">
        <f>LARGE(T99:T190,V152)</f>
        <v>0.6854140743997903</v>
      </c>
      <c r="AA152" s="57" t="str">
        <f t="shared" si="18"/>
        <v/>
      </c>
      <c r="AB152" s="57" t="str">
        <f t="shared" si="19"/>
        <v/>
      </c>
      <c r="AC152" s="57" t="str">
        <f t="shared" si="22"/>
        <v>Isole</v>
      </c>
      <c r="AD152" s="57"/>
      <c r="AE152" s="57"/>
      <c r="AF152" s="57"/>
      <c r="AG152" s="57"/>
      <c r="AH152" s="57"/>
      <c r="AI152" s="57"/>
      <c r="AJ152" s="57"/>
    </row>
    <row r="153" spans="14:36" x14ac:dyDescent="0.35">
      <c r="N153" s="57"/>
      <c r="O153" s="57"/>
      <c r="P153" s="57"/>
      <c r="Q153" s="57"/>
      <c r="R153" s="57" t="str">
        <f>'EU-Vergleichsdaten'!B62</f>
        <v>Nord-Est</v>
      </c>
      <c r="S153" s="57"/>
      <c r="T153" s="57">
        <f>'EU-Vergleichsdaten'!H62-ROW(T62)/1000000</f>
        <v>0.83995577903064578</v>
      </c>
      <c r="U153" s="57"/>
      <c r="V153" s="57">
        <f t="shared" si="20"/>
        <v>55</v>
      </c>
      <c r="W153" s="106" t="str">
        <f>VLOOKUP(Z153,T99:AC190,10,0)</f>
        <v>Nisia Aigaiou, Kriti</v>
      </c>
      <c r="X153" s="57" t="str">
        <f t="shared" si="15"/>
        <v/>
      </c>
      <c r="Y153" s="57" t="str">
        <f t="shared" si="21"/>
        <v/>
      </c>
      <c r="Z153" s="57">
        <f>LARGE(T99:T190,V153)</f>
        <v>0.66953950312428334</v>
      </c>
      <c r="AA153" s="57" t="str">
        <f t="shared" si="18"/>
        <v/>
      </c>
      <c r="AB153" s="57" t="str">
        <f t="shared" si="19"/>
        <v/>
      </c>
      <c r="AC153" s="57" t="str">
        <f t="shared" si="22"/>
        <v>Nord-Est</v>
      </c>
      <c r="AD153" s="57"/>
      <c r="AE153" s="57"/>
      <c r="AF153" s="57"/>
      <c r="AG153" s="57"/>
      <c r="AH153" s="57"/>
      <c r="AI153" s="57"/>
      <c r="AJ153" s="57"/>
    </row>
    <row r="154" spans="14:36" x14ac:dyDescent="0.35">
      <c r="N154" s="57"/>
      <c r="O154" s="57"/>
      <c r="P154" s="57"/>
      <c r="Q154" s="57"/>
      <c r="R154" s="57" t="str">
        <f>'EU-Vergleichsdaten'!B63</f>
        <v>Centro (IT)</v>
      </c>
      <c r="S154" s="57"/>
      <c r="T154" s="57">
        <f>'EU-Vergleichsdaten'!H63-ROW(T63)/1000000</f>
        <v>0.33193113244263101</v>
      </c>
      <c r="U154" s="57"/>
      <c r="V154" s="57">
        <f t="shared" si="20"/>
        <v>56</v>
      </c>
      <c r="W154" s="106" t="str">
        <f>VLOOKUP(Z154,T99:AC190,10,0)</f>
        <v>Ostösterreich</v>
      </c>
      <c r="X154" s="57" t="str">
        <f t="shared" si="15"/>
        <v/>
      </c>
      <c r="Y154" s="57" t="str">
        <f t="shared" si="21"/>
        <v/>
      </c>
      <c r="Z154" s="57">
        <f>LARGE(T99:T190,V154)</f>
        <v>0.64068904412975058</v>
      </c>
      <c r="AA154" s="57" t="str">
        <f t="shared" si="18"/>
        <v/>
      </c>
      <c r="AB154" s="57" t="str">
        <f t="shared" si="19"/>
        <v/>
      </c>
      <c r="AC154" s="57" t="str">
        <f t="shared" si="22"/>
        <v>Centro (IT)</v>
      </c>
      <c r="AD154" s="57"/>
      <c r="AE154" s="57"/>
      <c r="AF154" s="57"/>
      <c r="AG154" s="57"/>
      <c r="AH154" s="57"/>
      <c r="AI154" s="57"/>
      <c r="AJ154" s="57"/>
    </row>
    <row r="155" spans="14:36" x14ac:dyDescent="0.35">
      <c r="N155" s="57"/>
      <c r="O155" s="57"/>
      <c r="P155" s="57"/>
      <c r="Q155" s="57"/>
      <c r="R155" s="57" t="str">
        <f>'EU-Vergleichsdaten'!B64</f>
        <v>Kýpros</v>
      </c>
      <c r="S155" s="57"/>
      <c r="T155" s="57">
        <f>'EU-Vergleichsdaten'!H64-ROW(T64)/1000000</f>
        <v>4.3941501954243112</v>
      </c>
      <c r="U155" s="57"/>
      <c r="V155" s="57">
        <f t="shared" si="20"/>
        <v>57</v>
      </c>
      <c r="W155" s="106" t="str">
        <f>VLOOKUP(Z155,T99:AC190,10,0)</f>
        <v>Sur</v>
      </c>
      <c r="X155" s="57" t="str">
        <f t="shared" si="15"/>
        <v/>
      </c>
      <c r="Y155" s="57" t="str">
        <f t="shared" si="21"/>
        <v/>
      </c>
      <c r="Z155" s="57">
        <f>LARGE(T99:T190,V155)</f>
        <v>0.56591155104418844</v>
      </c>
      <c r="AA155" s="57" t="str">
        <f t="shared" si="18"/>
        <v/>
      </c>
      <c r="AB155" s="57" t="str">
        <f t="shared" si="19"/>
        <v/>
      </c>
      <c r="AC155" s="57" t="str">
        <f t="shared" si="22"/>
        <v>Kýpros</v>
      </c>
      <c r="AD155" s="57"/>
      <c r="AE155" s="57"/>
      <c r="AF155" s="57"/>
      <c r="AG155" s="57"/>
      <c r="AH155" s="57"/>
      <c r="AI155" s="57"/>
      <c r="AJ155" s="57"/>
    </row>
    <row r="156" spans="14:36" x14ac:dyDescent="0.35">
      <c r="N156" s="57"/>
      <c r="O156" s="57"/>
      <c r="P156" s="57"/>
      <c r="Q156" s="57"/>
      <c r="R156" s="57" t="str">
        <f>'EU-Vergleichsdaten'!B65</f>
        <v>Latvija</v>
      </c>
      <c r="S156" s="57"/>
      <c r="T156" s="57">
        <f>'EU-Vergleichsdaten'!H65-ROW(T65)/1000000</f>
        <v>1.8243951098570002</v>
      </c>
      <c r="U156" s="57"/>
      <c r="V156" s="57">
        <f t="shared" si="20"/>
        <v>58</v>
      </c>
      <c r="W156" s="106" t="str">
        <f>VLOOKUP(Z156,T99:AC190,10,0)</f>
        <v>Bretagne</v>
      </c>
      <c r="X156" s="57" t="str">
        <f t="shared" si="15"/>
        <v/>
      </c>
      <c r="Y156" s="57" t="str">
        <f t="shared" si="21"/>
        <v/>
      </c>
      <c r="Z156" s="57">
        <f>LARGE(T99:T190,V156)</f>
        <v>0.55296547341421753</v>
      </c>
      <c r="AA156" s="57" t="str">
        <f t="shared" si="18"/>
        <v/>
      </c>
      <c r="AB156" s="57" t="str">
        <f t="shared" si="19"/>
        <v/>
      </c>
      <c r="AC156" s="57" t="str">
        <f t="shared" si="22"/>
        <v>Latvija</v>
      </c>
      <c r="AD156" s="57"/>
      <c r="AE156" s="57"/>
      <c r="AF156" s="57"/>
      <c r="AG156" s="57"/>
      <c r="AH156" s="57"/>
      <c r="AI156" s="57"/>
      <c r="AJ156" s="57"/>
    </row>
    <row r="157" spans="14:36" x14ac:dyDescent="0.35">
      <c r="N157" s="57"/>
      <c r="O157" s="57"/>
      <c r="P157" s="57"/>
      <c r="Q157" s="57"/>
      <c r="R157" s="57" t="str">
        <f>'EU-Vergleichsdaten'!B66</f>
        <v>Lietuva</v>
      </c>
      <c r="S157" s="57"/>
      <c r="T157" s="57">
        <f>'EU-Vergleichsdaten'!H66-ROW(T66)/1000000</f>
        <v>2.2927481634381661</v>
      </c>
      <c r="U157" s="57"/>
      <c r="V157" s="57">
        <f t="shared" si="20"/>
        <v>59</v>
      </c>
      <c r="W157" s="106" t="str">
        <f>VLOOKUP(Z157,T99:AC190,10,0)</f>
        <v>Westösterreich</v>
      </c>
      <c r="X157" s="57" t="str">
        <f t="shared" si="15"/>
        <v/>
      </c>
      <c r="Y157" s="57" t="str">
        <f t="shared" si="21"/>
        <v/>
      </c>
      <c r="Z157" s="57">
        <f>LARGE(T99:T190,V157)</f>
        <v>0.54391305542665891</v>
      </c>
      <c r="AA157" s="57" t="str">
        <f t="shared" si="18"/>
        <v/>
      </c>
      <c r="AB157" s="57" t="str">
        <f t="shared" si="19"/>
        <v/>
      </c>
      <c r="AC157" s="57" t="str">
        <f t="shared" si="22"/>
        <v>Lietuva</v>
      </c>
      <c r="AD157" s="57"/>
      <c r="AE157" s="57"/>
      <c r="AF157" s="57"/>
      <c r="AG157" s="57"/>
      <c r="AH157" s="57"/>
      <c r="AI157" s="57"/>
      <c r="AJ157" s="57"/>
    </row>
    <row r="158" spans="14:36" x14ac:dyDescent="0.35">
      <c r="N158" s="57"/>
      <c r="O158" s="57"/>
      <c r="P158" s="57"/>
      <c r="Q158" s="57"/>
      <c r="R158" s="57" t="str">
        <f>'EU-Vergleichsdaten'!B67</f>
        <v>Luxembourg</v>
      </c>
      <c r="S158" s="57"/>
      <c r="T158" s="57">
        <f>'EU-Vergleichsdaten'!H67-ROW(T67)/1000000</f>
        <v>1.5863310301751326</v>
      </c>
      <c r="U158" s="57"/>
      <c r="V158" s="57">
        <f t="shared" si="20"/>
        <v>60</v>
      </c>
      <c r="W158" s="106" t="str">
        <f>VLOOKUP(Z158,T99:AC190,10,0)</f>
        <v>Südösterreich</v>
      </c>
      <c r="X158" s="57" t="str">
        <f t="shared" si="15"/>
        <v/>
      </c>
      <c r="Y158" s="57" t="str">
        <f t="shared" si="21"/>
        <v/>
      </c>
      <c r="Z158" s="57">
        <f>LARGE(T99:T190,V158)</f>
        <v>0.54342127364789861</v>
      </c>
      <c r="AA158" s="57" t="str">
        <f t="shared" si="18"/>
        <v/>
      </c>
      <c r="AB158" s="57" t="str">
        <f t="shared" si="19"/>
        <v/>
      </c>
      <c r="AC158" s="57" t="str">
        <f t="shared" si="22"/>
        <v>Luxembourg</v>
      </c>
      <c r="AD158" s="57"/>
      <c r="AE158" s="57"/>
      <c r="AF158" s="57"/>
      <c r="AG158" s="57"/>
      <c r="AH158" s="57"/>
      <c r="AI158" s="57"/>
      <c r="AJ158" s="57"/>
    </row>
    <row r="159" spans="14:36" x14ac:dyDescent="0.35">
      <c r="N159" s="57"/>
      <c r="O159" s="57"/>
      <c r="P159" s="57"/>
      <c r="Q159" s="57"/>
      <c r="R159" s="57" t="str">
        <f>'EU-Vergleichsdaten'!B68</f>
        <v>Közép-Magyarország</v>
      </c>
      <c r="S159" s="57"/>
      <c r="T159" s="57">
        <f>'EU-Vergleichsdaten'!H68-ROW(T68)/1000000</f>
        <v>2.7798120414504397</v>
      </c>
      <c r="U159" s="57"/>
      <c r="V159" s="57">
        <f t="shared" si="20"/>
        <v>61</v>
      </c>
      <c r="W159" s="106" t="str">
        <f>VLOOKUP(Z159,T99:AC190,10,0)</f>
        <v>Bayern</v>
      </c>
      <c r="X159" s="57" t="str">
        <f t="shared" si="15"/>
        <v>WD</v>
      </c>
      <c r="Y159" s="57" t="str">
        <f t="shared" si="21"/>
        <v>BY</v>
      </c>
      <c r="Z159" s="57">
        <f>LARGE(T99:T190,V159)</f>
        <v>0.50309500273687857</v>
      </c>
      <c r="AA159" s="57">
        <f t="shared" si="18"/>
        <v>0.50309500273687857</v>
      </c>
      <c r="AB159" s="57" t="str">
        <f t="shared" si="19"/>
        <v/>
      </c>
      <c r="AC159" s="57" t="str">
        <f t="shared" si="22"/>
        <v>Közép-Magyarország</v>
      </c>
      <c r="AD159" s="57"/>
      <c r="AE159" s="57"/>
      <c r="AF159" s="57"/>
      <c r="AG159" s="57"/>
      <c r="AH159" s="57"/>
      <c r="AI159" s="57"/>
      <c r="AJ159" s="57"/>
    </row>
    <row r="160" spans="14:36" x14ac:dyDescent="0.35">
      <c r="N160" s="57"/>
      <c r="O160" s="57"/>
      <c r="P160" s="57"/>
      <c r="Q160" s="57"/>
      <c r="R160" s="57" t="str">
        <f>'EU-Vergleichsdaten'!B69</f>
        <v>Dunántúl</v>
      </c>
      <c r="S160" s="57"/>
      <c r="T160" s="57">
        <f>'EU-Vergleichsdaten'!H69-ROW(T69)/1000000</f>
        <v>0.10940023887460969</v>
      </c>
      <c r="U160" s="57"/>
      <c r="V160" s="57">
        <f t="shared" si="20"/>
        <v>62</v>
      </c>
      <c r="W160" s="106" t="str">
        <f>VLOOKUP(Z160,T99:AC190,10,0)</f>
        <v>Centro (ES)</v>
      </c>
      <c r="X160" s="57" t="str">
        <f t="shared" si="15"/>
        <v/>
      </c>
      <c r="Y160" s="57" t="str">
        <f t="shared" si="21"/>
        <v/>
      </c>
      <c r="Z160" s="57">
        <f>LARGE(T99:T190,V160)</f>
        <v>0.48123894040990783</v>
      </c>
      <c r="AA160" s="57" t="str">
        <f t="shared" si="18"/>
        <v/>
      </c>
      <c r="AB160" s="57" t="str">
        <f t="shared" si="19"/>
        <v/>
      </c>
      <c r="AC160" s="57" t="str">
        <f t="shared" si="22"/>
        <v>Dunántúl</v>
      </c>
      <c r="AD160" s="57"/>
      <c r="AE160" s="57"/>
      <c r="AF160" s="57"/>
      <c r="AG160" s="57"/>
      <c r="AH160" s="57"/>
      <c r="AI160" s="57"/>
      <c r="AJ160" s="57"/>
    </row>
    <row r="161" spans="14:36" x14ac:dyDescent="0.35">
      <c r="N161" s="57"/>
      <c r="O161" s="57"/>
      <c r="P161" s="57"/>
      <c r="Q161" s="57"/>
      <c r="R161" s="57" t="str">
        <f>'EU-Vergleichsdaten'!B70</f>
        <v>Alföld és Észak</v>
      </c>
      <c r="S161" s="57"/>
      <c r="T161" s="57">
        <f>'EU-Vergleichsdaten'!H70-ROW(T70)/1000000</f>
        <v>0.21568098431185326</v>
      </c>
      <c r="U161" s="57"/>
      <c r="V161" s="57">
        <f t="shared" si="20"/>
        <v>63</v>
      </c>
      <c r="W161" s="106" t="str">
        <f>VLOOKUP(Z161,T99:AC190,10,0)</f>
        <v>Ile de France</v>
      </c>
      <c r="X161" s="57" t="str">
        <f t="shared" si="15"/>
        <v/>
      </c>
      <c r="Y161" s="57" t="str">
        <f t="shared" si="21"/>
        <v/>
      </c>
      <c r="Z161" s="57">
        <f>LARGE(T99:T190,V161)</f>
        <v>0.45513389688219069</v>
      </c>
      <c r="AA161" s="57" t="str">
        <f t="shared" si="18"/>
        <v/>
      </c>
      <c r="AB161" s="57" t="str">
        <f t="shared" si="19"/>
        <v/>
      </c>
      <c r="AC161" s="57" t="str">
        <f t="shared" si="22"/>
        <v>Alföld és Észak</v>
      </c>
      <c r="AD161" s="57"/>
      <c r="AE161" s="57"/>
      <c r="AF161" s="57"/>
      <c r="AG161" s="57"/>
      <c r="AH161" s="57"/>
      <c r="AI161" s="57"/>
      <c r="AJ161" s="57"/>
    </row>
    <row r="162" spans="14:36" x14ac:dyDescent="0.35">
      <c r="N162" s="57"/>
      <c r="O162" s="57"/>
      <c r="P162" s="57"/>
      <c r="Q162" s="57"/>
      <c r="R162" s="57" t="str">
        <f>'EU-Vergleichsdaten'!B71</f>
        <v>Malta</v>
      </c>
      <c r="S162" s="57"/>
      <c r="T162" s="57">
        <f>'EU-Vergleichsdaten'!H71-ROW(T71)/1000000</f>
        <v>5.0534795296709998</v>
      </c>
      <c r="U162" s="57"/>
      <c r="V162" s="57">
        <f t="shared" si="20"/>
        <v>64</v>
      </c>
      <c r="W162" s="106" t="str">
        <f>VLOOKUP(Z162,T99:AC190,10,0)</f>
        <v>Région de Bruxelles-Capitale/Brussels Hoofdstedelijk Gewest</v>
      </c>
      <c r="X162" s="57" t="str">
        <f t="shared" si="15"/>
        <v/>
      </c>
      <c r="Y162" s="57" t="str">
        <f t="shared" si="21"/>
        <v/>
      </c>
      <c r="Z162" s="57">
        <f>LARGE(T99:T190,V162)</f>
        <v>0.45231464660833942</v>
      </c>
      <c r="AA162" s="57" t="str">
        <f t="shared" si="18"/>
        <v/>
      </c>
      <c r="AB162" s="57" t="str">
        <f t="shared" si="19"/>
        <v/>
      </c>
      <c r="AC162" s="57" t="str">
        <f t="shared" si="22"/>
        <v>Malta</v>
      </c>
      <c r="AD162" s="57"/>
      <c r="AE162" s="57"/>
      <c r="AF162" s="57"/>
      <c r="AG162" s="57"/>
      <c r="AH162" s="57"/>
      <c r="AI162" s="57"/>
      <c r="AJ162" s="57"/>
    </row>
    <row r="163" spans="14:36" x14ac:dyDescent="0.35">
      <c r="N163" s="57"/>
      <c r="O163" s="57"/>
      <c r="P163" s="57"/>
      <c r="Q163" s="57"/>
      <c r="R163" s="57" t="str">
        <f>'EU-Vergleichsdaten'!B72</f>
        <v>Noord-Nederland</v>
      </c>
      <c r="S163" s="57"/>
      <c r="T163" s="57">
        <f>'EU-Vergleichsdaten'!H72-ROW(T72)/1000000</f>
        <v>-0.34095838185762933</v>
      </c>
      <c r="U163" s="57"/>
      <c r="V163" s="57">
        <f t="shared" si="20"/>
        <v>65</v>
      </c>
      <c r="W163" s="106" t="str">
        <f>VLOOKUP(Z163,T99:AC190,10,0)</f>
        <v>Pays de la Loire</v>
      </c>
      <c r="X163" s="57" t="str">
        <f t="shared" ref="X163:X190" si="23">IF(VLOOKUP(W163,R$3:S$94,2,0)="WD","WD",IF(VLOOKUP(W163,R$3:S$94,2,0)="OD","OD",""))</f>
        <v/>
      </c>
      <c r="Y163" s="57" t="str">
        <f t="shared" ref="Y163:Y190" si="24">IF(VLOOKUP($W163,$R$3:$T$94,2,0)="WD",VLOOKUP($W163,O$3:P$18,2,0),IF(VLOOKUP($W163,$R$3:$T$94,2,0)="OD",VLOOKUP($W163,O$3:P$18,2,0),""))</f>
        <v/>
      </c>
      <c r="Z163" s="57">
        <f>LARGE(T99:T190,V163)</f>
        <v>0.41518384401338604</v>
      </c>
      <c r="AA163" s="57" t="str">
        <f t="shared" si="18"/>
        <v/>
      </c>
      <c r="AB163" s="57" t="str">
        <f t="shared" si="19"/>
        <v/>
      </c>
      <c r="AC163" s="57" t="str">
        <f t="shared" ref="AC163:AC190" si="25">R163</f>
        <v>Noord-Nederland</v>
      </c>
      <c r="AD163" s="57"/>
      <c r="AE163" s="57"/>
      <c r="AF163" s="57"/>
      <c r="AG163" s="57"/>
      <c r="AH163" s="57"/>
      <c r="AI163" s="57"/>
      <c r="AJ163" s="57"/>
    </row>
    <row r="164" spans="14:36" x14ac:dyDescent="0.35">
      <c r="N164" s="57"/>
      <c r="O164" s="57"/>
      <c r="P164" s="57"/>
      <c r="Q164" s="57"/>
      <c r="R164" s="57" t="str">
        <f>'EU-Vergleichsdaten'!B73</f>
        <v>Oost-Nederland</v>
      </c>
      <c r="S164" s="57"/>
      <c r="T164" s="57">
        <f>'EU-Vergleichsdaten'!H73-ROW(T73)/1000000</f>
        <v>2.0887364097230976</v>
      </c>
      <c r="U164" s="57"/>
      <c r="V164" s="57">
        <f t="shared" si="20"/>
        <v>66</v>
      </c>
      <c r="W164" s="106" t="str">
        <f>VLOOKUP(Z164,T99:AC190,10,0)</f>
        <v>Auvergne-Rhône-Alpes</v>
      </c>
      <c r="X164" s="57" t="str">
        <f t="shared" si="23"/>
        <v/>
      </c>
      <c r="Y164" s="57" t="str">
        <f t="shared" si="24"/>
        <v/>
      </c>
      <c r="Z164" s="57">
        <f>LARGE(T99:T190,V164)</f>
        <v>0.38830282176090813</v>
      </c>
      <c r="AA164" s="57" t="str">
        <f t="shared" ref="AA164:AA190" si="26">IF(X164="WD",Z164,"")</f>
        <v/>
      </c>
      <c r="AB164" s="57" t="str">
        <f t="shared" ref="AB164:AB190" si="27">IF(X164="OD",Z164,"")</f>
        <v/>
      </c>
      <c r="AC164" s="57" t="str">
        <f t="shared" si="25"/>
        <v>Oost-Nederland</v>
      </c>
      <c r="AD164" s="57"/>
      <c r="AE164" s="57"/>
      <c r="AF164" s="57"/>
      <c r="AG164" s="57"/>
      <c r="AH164" s="57"/>
      <c r="AI164" s="57"/>
      <c r="AJ164" s="57"/>
    </row>
    <row r="165" spans="14:36" x14ac:dyDescent="0.35">
      <c r="N165" s="57"/>
      <c r="O165" s="57"/>
      <c r="P165" s="57"/>
      <c r="Q165" s="57"/>
      <c r="R165" s="57" t="str">
        <f>'EU-Vergleichsdaten'!B74</f>
        <v>West-Nederland</v>
      </c>
      <c r="S165" s="57"/>
      <c r="T165" s="57">
        <f>'EU-Vergleichsdaten'!H74-ROW(T74)/1000000</f>
        <v>2.137605999563005</v>
      </c>
      <c r="U165" s="57"/>
      <c r="V165" s="57">
        <f t="shared" ref="V165:V190" si="28">V164+1</f>
        <v>67</v>
      </c>
      <c r="W165" s="106" t="str">
        <f>VLOOKUP(Z165,T99:AC190,10,0)</f>
        <v>Centro (IT)</v>
      </c>
      <c r="X165" s="57" t="str">
        <f t="shared" si="23"/>
        <v/>
      </c>
      <c r="Y165" s="57" t="str">
        <f t="shared" si="24"/>
        <v/>
      </c>
      <c r="Z165" s="57">
        <f>LARGE(T99:T190,V165)</f>
        <v>0.33193113244263101</v>
      </c>
      <c r="AA165" s="57" t="str">
        <f t="shared" si="26"/>
        <v/>
      </c>
      <c r="AB165" s="57" t="str">
        <f t="shared" si="27"/>
        <v/>
      </c>
      <c r="AC165" s="57" t="str">
        <f t="shared" si="25"/>
        <v>West-Nederland</v>
      </c>
      <c r="AD165" s="57"/>
      <c r="AE165" s="57"/>
      <c r="AF165" s="57"/>
      <c r="AG165" s="57"/>
      <c r="AH165" s="57"/>
      <c r="AI165" s="57"/>
      <c r="AJ165" s="57"/>
    </row>
    <row r="166" spans="14:36" x14ac:dyDescent="0.35">
      <c r="N166" s="57"/>
      <c r="O166" s="57"/>
      <c r="P166" s="57"/>
      <c r="Q166" s="57"/>
      <c r="R166" s="57" t="str">
        <f>'EU-Vergleichsdaten'!B75</f>
        <v>Zuid-Nederland</v>
      </c>
      <c r="S166" s="57"/>
      <c r="T166" s="57">
        <f>'EU-Vergleichsdaten'!H75-ROW(T75)/1000000</f>
        <v>1.7701368603094731</v>
      </c>
      <c r="U166" s="57"/>
      <c r="V166" s="57">
        <f t="shared" si="28"/>
        <v>68</v>
      </c>
      <c r="W166" s="106" t="str">
        <f>VLOOKUP(Z166,T99:AC190,10,0)</f>
        <v>Česko</v>
      </c>
      <c r="X166" s="57" t="str">
        <f t="shared" si="23"/>
        <v/>
      </c>
      <c r="Y166" s="57" t="str">
        <f t="shared" si="24"/>
        <v/>
      </c>
      <c r="Z166" s="57">
        <f>LARGE(T99:T190,V166)</f>
        <v>0.30320168370354633</v>
      </c>
      <c r="AA166" s="57" t="str">
        <f t="shared" si="26"/>
        <v/>
      </c>
      <c r="AB166" s="57" t="str">
        <f t="shared" si="27"/>
        <v/>
      </c>
      <c r="AC166" s="57" t="str">
        <f t="shared" si="25"/>
        <v>Zuid-Nederland</v>
      </c>
      <c r="AD166" s="57"/>
      <c r="AE166" s="57"/>
      <c r="AF166" s="57"/>
      <c r="AG166" s="57"/>
      <c r="AH166" s="57"/>
      <c r="AI166" s="57"/>
      <c r="AJ166" s="57"/>
    </row>
    <row r="167" spans="14:36" x14ac:dyDescent="0.35">
      <c r="N167" s="57"/>
      <c r="O167" s="57"/>
      <c r="P167" s="57"/>
      <c r="Q167" s="57"/>
      <c r="R167" s="57" t="str">
        <f>'EU-Vergleichsdaten'!B76</f>
        <v>Ostösterreich</v>
      </c>
      <c r="S167" s="57"/>
      <c r="T167" s="57">
        <f>'EU-Vergleichsdaten'!H76-ROW(T76)/1000000</f>
        <v>0.64068904412975058</v>
      </c>
      <c r="U167" s="57"/>
      <c r="V167" s="57">
        <f t="shared" si="28"/>
        <v>69</v>
      </c>
      <c r="W167" s="106" t="str">
        <f>VLOOKUP(Z167,T99:AC190,10,0)</f>
        <v>Bremen</v>
      </c>
      <c r="X167" s="57" t="str">
        <f t="shared" si="23"/>
        <v>WD</v>
      </c>
      <c r="Y167" s="57" t="str">
        <f t="shared" si="24"/>
        <v>HB</v>
      </c>
      <c r="Z167" s="57">
        <f>LARGE(T99:T190,V167)</f>
        <v>0.26983077566555447</v>
      </c>
      <c r="AA167" s="57">
        <f t="shared" si="26"/>
        <v>0.26983077566555447</v>
      </c>
      <c r="AB167" s="57" t="str">
        <f t="shared" si="27"/>
        <v/>
      </c>
      <c r="AC167" s="57" t="str">
        <f t="shared" si="25"/>
        <v>Ostösterreich</v>
      </c>
      <c r="AD167" s="57"/>
      <c r="AE167" s="57"/>
      <c r="AF167" s="57"/>
      <c r="AG167" s="57"/>
      <c r="AH167" s="57"/>
      <c r="AI167" s="57"/>
      <c r="AJ167" s="57"/>
    </row>
    <row r="168" spans="14:36" x14ac:dyDescent="0.35">
      <c r="N168" s="57"/>
      <c r="O168" s="57"/>
      <c r="P168" s="57"/>
      <c r="Q168" s="57"/>
      <c r="R168" s="57" t="str">
        <f>'EU-Vergleichsdaten'!B77</f>
        <v>Südösterreich</v>
      </c>
      <c r="S168" s="57"/>
      <c r="T168" s="57">
        <f>'EU-Vergleichsdaten'!H77-ROW(T77)/1000000</f>
        <v>0.54342127364789861</v>
      </c>
      <c r="U168" s="57"/>
      <c r="V168" s="57">
        <f t="shared" si="28"/>
        <v>70</v>
      </c>
      <c r="W168" s="106" t="str">
        <f>VLOOKUP(Z168,T99:AC190,10,0)</f>
        <v>Rheinland-Pfalz</v>
      </c>
      <c r="X168" s="57" t="str">
        <f t="shared" si="23"/>
        <v>WD</v>
      </c>
      <c r="Y168" s="57" t="str">
        <f t="shared" si="24"/>
        <v>RP</v>
      </c>
      <c r="Z168" s="57">
        <f>LARGE(T99:T190,V168)</f>
        <v>0.26514140777902612</v>
      </c>
      <c r="AA168" s="57">
        <f t="shared" si="26"/>
        <v>0.26514140777902612</v>
      </c>
      <c r="AB168" s="57" t="str">
        <f t="shared" si="27"/>
        <v/>
      </c>
      <c r="AC168" s="57" t="str">
        <f t="shared" si="25"/>
        <v>Südösterreich</v>
      </c>
      <c r="AD168" s="57"/>
      <c r="AE168" s="57"/>
      <c r="AF168" s="57"/>
      <c r="AG168" s="57"/>
      <c r="AH168" s="57"/>
      <c r="AI168" s="57"/>
      <c r="AJ168" s="57"/>
    </row>
    <row r="169" spans="14:36" x14ac:dyDescent="0.35">
      <c r="N169" s="57"/>
      <c r="O169" s="57"/>
      <c r="P169" s="57"/>
      <c r="Q169" s="57"/>
      <c r="R169" s="57" t="str">
        <f>'EU-Vergleichsdaten'!B78</f>
        <v>Westösterreich</v>
      </c>
      <c r="S169" s="57"/>
      <c r="T169" s="57">
        <f>'EU-Vergleichsdaten'!H78-ROW(T78)/1000000</f>
        <v>0.54391305542665891</v>
      </c>
      <c r="U169" s="57"/>
      <c r="V169" s="57">
        <f t="shared" si="28"/>
        <v>71</v>
      </c>
      <c r="W169" s="106" t="str">
        <f>VLOOKUP(Z169,T99:AC190,10,0)</f>
        <v>Hessen</v>
      </c>
      <c r="X169" s="57" t="str">
        <f t="shared" si="23"/>
        <v>WD</v>
      </c>
      <c r="Y169" s="57" t="str">
        <f t="shared" si="24"/>
        <v>HE</v>
      </c>
      <c r="Z169" s="57">
        <f>LARGE(T99:T190,V169)</f>
        <v>0.25577330035096241</v>
      </c>
      <c r="AA169" s="57">
        <f t="shared" si="26"/>
        <v>0.25577330035096241</v>
      </c>
      <c r="AB169" s="57" t="str">
        <f t="shared" si="27"/>
        <v/>
      </c>
      <c r="AC169" s="57" t="str">
        <f t="shared" si="25"/>
        <v>Westösterreich</v>
      </c>
      <c r="AD169" s="57"/>
      <c r="AE169" s="57"/>
      <c r="AF169" s="57"/>
      <c r="AG169" s="57"/>
      <c r="AH169" s="57"/>
      <c r="AI169" s="57"/>
      <c r="AJ169" s="57"/>
    </row>
    <row r="170" spans="14:36" x14ac:dyDescent="0.35">
      <c r="N170" s="57"/>
      <c r="O170" s="57"/>
      <c r="P170" s="57"/>
      <c r="Q170" s="57"/>
      <c r="R170" s="57" t="str">
        <f>'EU-Vergleichsdaten'!B79</f>
        <v>Makroregion południowy</v>
      </c>
      <c r="S170" s="57"/>
      <c r="T170" s="57">
        <f>'EU-Vergleichsdaten'!H79-ROW(T79)/1000000</f>
        <v>2.3918883031582676</v>
      </c>
      <c r="U170" s="57"/>
      <c r="V170" s="57">
        <f t="shared" si="28"/>
        <v>72</v>
      </c>
      <c r="W170" s="106" t="str">
        <f>VLOOKUP(Z170,T99:AC190,10,0)</f>
        <v>Eesti</v>
      </c>
      <c r="X170" s="57" t="str">
        <f t="shared" si="23"/>
        <v/>
      </c>
      <c r="Y170" s="57" t="str">
        <f t="shared" si="24"/>
        <v/>
      </c>
      <c r="Z170" s="57">
        <f>LARGE(T99:T190,V170)</f>
        <v>0.2551816238959147</v>
      </c>
      <c r="AA170" s="57" t="str">
        <f t="shared" si="26"/>
        <v/>
      </c>
      <c r="AB170" s="57" t="str">
        <f t="shared" si="27"/>
        <v/>
      </c>
      <c r="AC170" s="57" t="str">
        <f t="shared" si="25"/>
        <v>Makroregion południowy</v>
      </c>
      <c r="AD170" s="57"/>
      <c r="AE170" s="57"/>
      <c r="AF170" s="57"/>
      <c r="AG170" s="57"/>
      <c r="AH170" s="57"/>
      <c r="AI170" s="57"/>
      <c r="AJ170" s="57"/>
    </row>
    <row r="171" spans="14:36" x14ac:dyDescent="0.35">
      <c r="N171" s="57"/>
      <c r="O171" s="57"/>
      <c r="P171" s="57"/>
      <c r="Q171" s="57"/>
      <c r="R171" s="57" t="str">
        <f>'EU-Vergleichsdaten'!B80</f>
        <v>Makroregion północno-zachodni</v>
      </c>
      <c r="S171" s="57"/>
      <c r="T171" s="57">
        <f>'EU-Vergleichsdaten'!H80-ROW(T80)/1000000</f>
        <v>2.2471488085889857</v>
      </c>
      <c r="U171" s="57"/>
      <c r="V171" s="57">
        <f t="shared" si="28"/>
        <v>73</v>
      </c>
      <c r="W171" s="106" t="str">
        <f>VLOOKUP(Z171,T99:AC190,10,0)</f>
        <v>Alföld és Észak</v>
      </c>
      <c r="X171" s="57" t="str">
        <f t="shared" si="23"/>
        <v/>
      </c>
      <c r="Y171" s="57" t="str">
        <f t="shared" si="24"/>
        <v/>
      </c>
      <c r="Z171" s="57">
        <f>LARGE(T99:T190,V171)</f>
        <v>0.21568098431185326</v>
      </c>
      <c r="AA171" s="57" t="str">
        <f t="shared" si="26"/>
        <v/>
      </c>
      <c r="AB171" s="57" t="str">
        <f t="shared" si="27"/>
        <v/>
      </c>
      <c r="AC171" s="57" t="str">
        <f t="shared" si="25"/>
        <v>Makroregion północno-zachodni</v>
      </c>
      <c r="AD171" s="57"/>
      <c r="AE171" s="57"/>
      <c r="AF171" s="57"/>
      <c r="AG171" s="57"/>
      <c r="AH171" s="57"/>
      <c r="AI171" s="57"/>
      <c r="AJ171" s="57"/>
    </row>
    <row r="172" spans="14:36" x14ac:dyDescent="0.35">
      <c r="N172" s="57"/>
      <c r="O172" s="57"/>
      <c r="P172" s="57"/>
      <c r="Q172" s="57"/>
      <c r="R172" s="57" t="str">
        <f>'EU-Vergleichsdaten'!B81</f>
        <v>Makroregion południowo-zachodni</v>
      </c>
      <c r="S172" s="57"/>
      <c r="T172" s="57">
        <f>'EU-Vergleichsdaten'!H81-ROW(T81)/1000000</f>
        <v>2.1428155801752182</v>
      </c>
      <c r="U172" s="57"/>
      <c r="V172" s="57">
        <f t="shared" si="28"/>
        <v>74</v>
      </c>
      <c r="W172" s="106" t="str">
        <f>VLOOKUP(Z172,T99:AC190,10,0)</f>
        <v>Thüringen</v>
      </c>
      <c r="X172" s="57" t="str">
        <f t="shared" si="23"/>
        <v>OD</v>
      </c>
      <c r="Y172" s="57" t="str">
        <f t="shared" si="24"/>
        <v>TH</v>
      </c>
      <c r="Z172" s="57">
        <f>LARGE(T99:T190,V172)</f>
        <v>0.19358974852923569</v>
      </c>
      <c r="AA172" s="57" t="str">
        <f t="shared" si="26"/>
        <v/>
      </c>
      <c r="AB172" s="57">
        <f t="shared" si="27"/>
        <v>0.19358974852923569</v>
      </c>
      <c r="AC172" s="57" t="str">
        <f t="shared" si="25"/>
        <v>Makroregion południowo-zachodni</v>
      </c>
      <c r="AD172" s="57"/>
      <c r="AE172" s="57"/>
      <c r="AF172" s="57"/>
      <c r="AG172" s="57"/>
      <c r="AH172" s="57"/>
      <c r="AI172" s="57"/>
      <c r="AJ172" s="57"/>
    </row>
    <row r="173" spans="14:36" x14ac:dyDescent="0.35">
      <c r="N173" s="57"/>
      <c r="O173" s="57"/>
      <c r="P173" s="57"/>
      <c r="Q173" s="57"/>
      <c r="R173" s="57" t="str">
        <f>'EU-Vergleichsdaten'!B82</f>
        <v>Makroregion północny</v>
      </c>
      <c r="S173" s="57"/>
      <c r="T173" s="57">
        <f>'EU-Vergleichsdaten'!H82-ROW(T82)/1000000</f>
        <v>2.6559290625298422</v>
      </c>
      <c r="U173" s="57"/>
      <c r="V173" s="57">
        <f t="shared" si="28"/>
        <v>75</v>
      </c>
      <c r="W173" s="106" t="str">
        <f>VLOOKUP(Z173,T99:AC190,10,0)</f>
        <v>Provence-Alpes-Côte d’Azur</v>
      </c>
      <c r="X173" s="57" t="str">
        <f t="shared" si="23"/>
        <v/>
      </c>
      <c r="Y173" s="57" t="str">
        <f t="shared" si="24"/>
        <v/>
      </c>
      <c r="Z173" s="57">
        <f>LARGE(T99:T190,V173)</f>
        <v>0.18844725022654854</v>
      </c>
      <c r="AA173" s="57" t="str">
        <f t="shared" si="26"/>
        <v/>
      </c>
      <c r="AB173" s="57" t="str">
        <f t="shared" si="27"/>
        <v/>
      </c>
      <c r="AC173" s="57" t="str">
        <f t="shared" si="25"/>
        <v>Makroregion północny</v>
      </c>
      <c r="AD173" s="57"/>
      <c r="AE173" s="57"/>
      <c r="AF173" s="57"/>
      <c r="AG173" s="57"/>
      <c r="AH173" s="57"/>
      <c r="AI173" s="57"/>
      <c r="AJ173" s="57"/>
    </row>
    <row r="174" spans="14:36" x14ac:dyDescent="0.35">
      <c r="N174" s="57"/>
      <c r="O174" s="57"/>
      <c r="P174" s="57"/>
      <c r="Q174" s="57"/>
      <c r="R174" s="57" t="str">
        <f>'EU-Vergleichsdaten'!B83</f>
        <v>Makroregion centralny</v>
      </c>
      <c r="S174" s="57"/>
      <c r="T174" s="57">
        <f>'EU-Vergleichsdaten'!H83-ROW(T83)/1000000</f>
        <v>1.916656809879985</v>
      </c>
      <c r="U174" s="57"/>
      <c r="V174" s="57">
        <f t="shared" si="28"/>
        <v>76</v>
      </c>
      <c r="W174" s="106" t="str">
        <f>VLOOKUP(Z174,T99:AC190,10,0)</f>
        <v>Hamburg</v>
      </c>
      <c r="X174" s="57" t="str">
        <f t="shared" si="23"/>
        <v>WD</v>
      </c>
      <c r="Y174" s="57" t="str">
        <f t="shared" si="24"/>
        <v>HH</v>
      </c>
      <c r="Z174" s="57">
        <f>LARGE(T99:T190,V174)</f>
        <v>0.18586240792731512</v>
      </c>
      <c r="AA174" s="57">
        <f t="shared" si="26"/>
        <v>0.18586240792731512</v>
      </c>
      <c r="AB174" s="57" t="str">
        <f t="shared" si="27"/>
        <v/>
      </c>
      <c r="AC174" s="57" t="str">
        <f t="shared" si="25"/>
        <v>Makroregion centralny</v>
      </c>
      <c r="AD174" s="57"/>
      <c r="AE174" s="57"/>
      <c r="AF174" s="57"/>
      <c r="AG174" s="57"/>
      <c r="AH174" s="57"/>
      <c r="AI174" s="57"/>
      <c r="AJ174" s="57"/>
    </row>
    <row r="175" spans="14:36" x14ac:dyDescent="0.35">
      <c r="N175" s="57"/>
      <c r="O175" s="57"/>
      <c r="P175" s="57"/>
      <c r="Q175" s="57"/>
      <c r="R175" s="57" t="str">
        <f>'EU-Vergleichsdaten'!B84</f>
        <v>Makroregion wschodni</v>
      </c>
      <c r="S175" s="57"/>
      <c r="T175" s="57">
        <f>'EU-Vergleichsdaten'!H84-ROW(T84)/1000000</f>
        <v>2.6428575572831514</v>
      </c>
      <c r="U175" s="57"/>
      <c r="V175" s="57">
        <f t="shared" si="28"/>
        <v>77</v>
      </c>
      <c r="W175" s="106" t="str">
        <f>VLOOKUP(Z175,T99:AC190,10,0)</f>
        <v>Dunántúl</v>
      </c>
      <c r="X175" s="57" t="str">
        <f t="shared" si="23"/>
        <v/>
      </c>
      <c r="Y175" s="57" t="str">
        <f t="shared" si="24"/>
        <v/>
      </c>
      <c r="Z175" s="57">
        <f>LARGE(T99:T190,V175)</f>
        <v>0.10940023887460969</v>
      </c>
      <c r="AA175" s="57" t="str">
        <f t="shared" si="26"/>
        <v/>
      </c>
      <c r="AB175" s="57" t="str">
        <f t="shared" si="27"/>
        <v/>
      </c>
      <c r="AC175" s="57" t="str">
        <f t="shared" si="25"/>
        <v>Makroregion wschodni</v>
      </c>
      <c r="AD175" s="57"/>
      <c r="AE175" s="57"/>
      <c r="AF175" s="57"/>
      <c r="AG175" s="57"/>
      <c r="AH175" s="57"/>
      <c r="AI175" s="57"/>
      <c r="AJ175" s="57"/>
    </row>
    <row r="176" spans="14:36" x14ac:dyDescent="0.35">
      <c r="N176" s="57"/>
      <c r="O176" s="57"/>
      <c r="P176" s="57"/>
      <c r="Q176" s="57"/>
      <c r="R176" s="57" t="str">
        <f>'EU-Vergleichsdaten'!B85</f>
        <v>Makroregion województwo mazowieckie</v>
      </c>
      <c r="S176" s="57"/>
      <c r="T176" s="57">
        <f>'EU-Vergleichsdaten'!H85-ROW(T85)/1000000</f>
        <v>3.0244656141195478</v>
      </c>
      <c r="U176" s="57"/>
      <c r="V176" s="57">
        <f t="shared" si="28"/>
        <v>78</v>
      </c>
      <c r="W176" s="106" t="str">
        <f>VLOOKUP(Z176,T99:AC190,10,0)</f>
        <v>Baden-Württemberg</v>
      </c>
      <c r="X176" s="57" t="str">
        <f t="shared" si="23"/>
        <v>WD</v>
      </c>
      <c r="Y176" s="57" t="str">
        <f t="shared" si="24"/>
        <v>BW</v>
      </c>
      <c r="Z176" s="57">
        <f>LARGE(T99:T190,V176)</f>
        <v>7.0341267210150091E-2</v>
      </c>
      <c r="AA176" s="57">
        <f t="shared" si="26"/>
        <v>7.0341267210150091E-2</v>
      </c>
      <c r="AB176" s="57" t="str">
        <f t="shared" si="27"/>
        <v/>
      </c>
      <c r="AC176" s="57" t="str">
        <f t="shared" si="25"/>
        <v>Makroregion województwo mazowieckie</v>
      </c>
      <c r="AD176" s="57"/>
      <c r="AE176" s="57"/>
      <c r="AF176" s="57"/>
      <c r="AG176" s="57"/>
      <c r="AH176" s="57"/>
      <c r="AI176" s="57"/>
      <c r="AJ176" s="57"/>
    </row>
    <row r="177" spans="14:36" x14ac:dyDescent="0.35">
      <c r="N177" s="57"/>
      <c r="O177" s="57"/>
      <c r="P177" s="57"/>
      <c r="Q177" s="57"/>
      <c r="R177" s="57" t="str">
        <f>'EU-Vergleichsdaten'!B86</f>
        <v>Continente</v>
      </c>
      <c r="S177" s="57"/>
      <c r="T177" s="57">
        <f>'EU-Vergleichsdaten'!H86-ROW(T86)/1000000</f>
        <v>1.5110151710988009</v>
      </c>
      <c r="U177" s="57"/>
      <c r="V177" s="57">
        <f t="shared" si="28"/>
        <v>79</v>
      </c>
      <c r="W177" s="106" t="str">
        <f>VLOOKUP(Z177,T99:AC190,10,0)</f>
        <v>Norra Sverige</v>
      </c>
      <c r="X177" s="57" t="str">
        <f t="shared" si="23"/>
        <v/>
      </c>
      <c r="Y177" s="57" t="str">
        <f t="shared" si="24"/>
        <v/>
      </c>
      <c r="Z177" s="57">
        <f>LARGE(T99:T190,V177)</f>
        <v>2.3477566532440781E-2</v>
      </c>
      <c r="AA177" s="57" t="str">
        <f t="shared" si="26"/>
        <v/>
      </c>
      <c r="AB177" s="57" t="str">
        <f t="shared" si="27"/>
        <v/>
      </c>
      <c r="AC177" s="57" t="str">
        <f t="shared" si="25"/>
        <v>Continente</v>
      </c>
      <c r="AD177" s="57"/>
      <c r="AE177" s="57"/>
      <c r="AF177" s="57"/>
      <c r="AG177" s="57"/>
      <c r="AH177" s="57"/>
      <c r="AI177" s="57"/>
      <c r="AJ177" s="57"/>
    </row>
    <row r="178" spans="14:36" x14ac:dyDescent="0.35">
      <c r="N178" s="57"/>
      <c r="O178" s="57"/>
      <c r="P178" s="57"/>
      <c r="Q178" s="57"/>
      <c r="R178" s="57" t="str">
        <f>'EU-Vergleichsdaten'!B87</f>
        <v>Região Autónoma dos Açores</v>
      </c>
      <c r="S178" s="57"/>
      <c r="T178" s="57">
        <f>'EU-Vergleichsdaten'!H87-ROW(T87)/1000000</f>
        <v>1.7768067284234028</v>
      </c>
      <c r="U178" s="57"/>
      <c r="V178" s="57">
        <f t="shared" si="28"/>
        <v>80</v>
      </c>
      <c r="W178" s="106" t="str">
        <f>VLOOKUP(Z178,T99:AC190,10,0)</f>
        <v>Sachsen</v>
      </c>
      <c r="X178" s="57" t="str">
        <f t="shared" si="23"/>
        <v>OD</v>
      </c>
      <c r="Y178" s="57" t="str">
        <f t="shared" si="24"/>
        <v>SN</v>
      </c>
      <c r="Z178" s="57">
        <f>LARGE(T99:T190,V178)</f>
        <v>2.3468964038821472E-2</v>
      </c>
      <c r="AA178" s="57" t="str">
        <f t="shared" si="26"/>
        <v/>
      </c>
      <c r="AB178" s="57">
        <f t="shared" si="27"/>
        <v>2.3468964038821472E-2</v>
      </c>
      <c r="AC178" s="57" t="str">
        <f t="shared" si="25"/>
        <v>Região Autónoma dos Açores</v>
      </c>
      <c r="AD178" s="57"/>
      <c r="AE178" s="57"/>
      <c r="AF178" s="57"/>
      <c r="AG178" s="57"/>
      <c r="AH178" s="57"/>
      <c r="AI178" s="57"/>
      <c r="AJ178" s="57"/>
    </row>
    <row r="179" spans="14:36" x14ac:dyDescent="0.35">
      <c r="N179" s="57"/>
      <c r="O179" s="57"/>
      <c r="P179" s="57"/>
      <c r="Q179" s="57"/>
      <c r="R179" s="57" t="str">
        <f>'EU-Vergleichsdaten'!B88</f>
        <v>Região Autónoma da Madeira</v>
      </c>
      <c r="S179" s="57"/>
      <c r="T179" s="57">
        <f>'EU-Vergleichsdaten'!H88-ROW(T88)/1000000</f>
        <v>2.980515507576845</v>
      </c>
      <c r="U179" s="57"/>
      <c r="V179" s="57">
        <f t="shared" si="28"/>
        <v>81</v>
      </c>
      <c r="W179" s="106" t="str">
        <f>VLOOKUP(Z179,T99:AC190,10,0)</f>
        <v>Macroregiunea Patru</v>
      </c>
      <c r="X179" s="57" t="str">
        <f t="shared" si="23"/>
        <v/>
      </c>
      <c r="Y179" s="57" t="str">
        <f t="shared" si="24"/>
        <v/>
      </c>
      <c r="Z179" s="57">
        <f>LARGE(T99:T190,V179)</f>
        <v>-9.2E-5</v>
      </c>
      <c r="AA179" s="57" t="str">
        <f t="shared" si="26"/>
        <v/>
      </c>
      <c r="AB179" s="57" t="str">
        <f t="shared" si="27"/>
        <v/>
      </c>
      <c r="AC179" s="57" t="str">
        <f t="shared" si="25"/>
        <v>Região Autónoma da Madeira</v>
      </c>
      <c r="AD179" s="57"/>
      <c r="AE179" s="57"/>
      <c r="AF179" s="57"/>
      <c r="AG179" s="57"/>
      <c r="AH179" s="57"/>
      <c r="AI179" s="57"/>
      <c r="AJ179" s="57"/>
    </row>
    <row r="180" spans="14:36" x14ac:dyDescent="0.35">
      <c r="N180" s="57"/>
      <c r="O180" s="57"/>
      <c r="P180" s="57"/>
      <c r="Q180" s="57"/>
      <c r="R180" s="57" t="str">
        <f>'EU-Vergleichsdaten'!B89</f>
        <v>Macroregiunea Unu</v>
      </c>
      <c r="S180" s="57"/>
      <c r="T180" s="57">
        <f>'EU-Vergleichsdaten'!H89-ROW(T89)/1000000</f>
        <v>2.1636353381941431</v>
      </c>
      <c r="U180" s="57"/>
      <c r="V180" s="57">
        <f t="shared" si="28"/>
        <v>82</v>
      </c>
      <c r="W180" s="106" t="str">
        <f>VLOOKUP(Z180,T99:AC190,10,0)</f>
        <v>Manner-Suomi</v>
      </c>
      <c r="X180" s="57" t="str">
        <f t="shared" si="23"/>
        <v/>
      </c>
      <c r="Y180" s="57" t="str">
        <f t="shared" si="24"/>
        <v/>
      </c>
      <c r="Z180" s="57">
        <f>LARGE(T99:T190,V180)</f>
        <v>-0.1151832330090468</v>
      </c>
      <c r="AA180" s="57" t="str">
        <f t="shared" si="26"/>
        <v/>
      </c>
      <c r="AB180" s="57" t="str">
        <f t="shared" si="27"/>
        <v/>
      </c>
      <c r="AC180" s="57" t="str">
        <f t="shared" si="25"/>
        <v>Macroregiunea Unu</v>
      </c>
      <c r="AD180" s="57"/>
      <c r="AE180" s="57"/>
      <c r="AF180" s="57"/>
      <c r="AG180" s="57"/>
      <c r="AH180" s="57"/>
      <c r="AI180" s="57"/>
      <c r="AJ180" s="57"/>
    </row>
    <row r="181" spans="14:36" x14ac:dyDescent="0.35">
      <c r="N181" s="57"/>
      <c r="O181" s="57"/>
      <c r="P181" s="57"/>
      <c r="Q181" s="57"/>
      <c r="R181" s="57" t="str">
        <f>'EU-Vergleichsdaten'!B90</f>
        <v>Macroregiunea Doi</v>
      </c>
      <c r="S181" s="57"/>
      <c r="T181" s="57">
        <f>'EU-Vergleichsdaten'!H90-ROW(T90)/1000000</f>
        <v>-1.0544717835608848</v>
      </c>
      <c r="U181" s="57"/>
      <c r="V181" s="57">
        <f t="shared" si="28"/>
        <v>83</v>
      </c>
      <c r="W181" s="106" t="str">
        <f>VLOOKUP(Z181,T99:AC190,10,0)</f>
        <v>Sachsen-Anhalt</v>
      </c>
      <c r="X181" s="57" t="str">
        <f t="shared" si="23"/>
        <v>OD</v>
      </c>
      <c r="Y181" s="57" t="str">
        <f t="shared" si="24"/>
        <v>ST</v>
      </c>
      <c r="Z181" s="57">
        <f>LARGE(T99:T190,V181)</f>
        <v>-0.14456386126287488</v>
      </c>
      <c r="AA181" s="57" t="str">
        <f t="shared" si="26"/>
        <v/>
      </c>
      <c r="AB181" s="57">
        <f t="shared" si="27"/>
        <v>-0.14456386126287488</v>
      </c>
      <c r="AC181" s="57" t="str">
        <f t="shared" si="25"/>
        <v>Macroregiunea Doi</v>
      </c>
      <c r="AD181" s="57"/>
      <c r="AE181" s="57"/>
      <c r="AF181" s="57"/>
      <c r="AG181" s="57"/>
      <c r="AH181" s="57"/>
      <c r="AI181" s="57"/>
      <c r="AJ181" s="57"/>
    </row>
    <row r="182" spans="14:36" x14ac:dyDescent="0.35">
      <c r="N182" s="57"/>
      <c r="O182" s="57"/>
      <c r="P182" s="57"/>
      <c r="Q182" s="57"/>
      <c r="R182" s="57" t="str">
        <f>'EU-Vergleichsdaten'!B91</f>
        <v>Macroregiunea Trei</v>
      </c>
      <c r="S182" s="57"/>
      <c r="T182" s="57">
        <f>'EU-Vergleichsdaten'!H91-ROW(T91)/1000000</f>
        <v>4.3376181651990011</v>
      </c>
      <c r="U182" s="57"/>
      <c r="V182" s="57">
        <f t="shared" si="28"/>
        <v>84</v>
      </c>
      <c r="W182" s="106" t="str">
        <f>VLOOKUP(Z182,T99:AC190,10,0)</f>
        <v>Hauts-de-France</v>
      </c>
      <c r="X182" s="57" t="str">
        <f t="shared" si="23"/>
        <v/>
      </c>
      <c r="Y182" s="57" t="str">
        <f t="shared" si="24"/>
        <v/>
      </c>
      <c r="Z182" s="57">
        <f>LARGE(T99:T190,V182)</f>
        <v>-0.14473128216297265</v>
      </c>
      <c r="AA182" s="57" t="str">
        <f t="shared" si="26"/>
        <v/>
      </c>
      <c r="AB182" s="57" t="str">
        <f t="shared" si="27"/>
        <v/>
      </c>
      <c r="AC182" s="57" t="str">
        <f t="shared" si="25"/>
        <v>Macroregiunea Trei</v>
      </c>
      <c r="AD182" s="57"/>
      <c r="AE182" s="57"/>
      <c r="AF182" s="57"/>
      <c r="AG182" s="57"/>
      <c r="AH182" s="57"/>
      <c r="AI182" s="57"/>
      <c r="AJ182" s="57"/>
    </row>
    <row r="183" spans="14:36" x14ac:dyDescent="0.35">
      <c r="N183" s="57"/>
      <c r="O183" s="57"/>
      <c r="P183" s="57"/>
      <c r="Q183" s="57"/>
      <c r="R183" s="57" t="str">
        <f>'EU-Vergleichsdaten'!B92</f>
        <v>Macroregiunea Patru</v>
      </c>
      <c r="S183" s="57"/>
      <c r="T183" s="57">
        <f>'EU-Vergleichsdaten'!H92-ROW(T92)/1000000</f>
        <v>-9.2E-5</v>
      </c>
      <c r="U183" s="57"/>
      <c r="V183" s="57">
        <f t="shared" si="28"/>
        <v>85</v>
      </c>
      <c r="W183" s="106" t="str">
        <f>VLOOKUP(Z183,T99:AC190,10,0)</f>
        <v>Grand Est</v>
      </c>
      <c r="X183" s="57" t="str">
        <f t="shared" si="23"/>
        <v/>
      </c>
      <c r="Y183" s="57" t="str">
        <f t="shared" si="24"/>
        <v/>
      </c>
      <c r="Z183" s="57">
        <f>LARGE(T99:T190,V183)</f>
        <v>-0.14501193240189572</v>
      </c>
      <c r="AA183" s="57" t="str">
        <f t="shared" si="26"/>
        <v/>
      </c>
      <c r="AB183" s="57" t="str">
        <f t="shared" si="27"/>
        <v/>
      </c>
      <c r="AC183" s="57" t="str">
        <f t="shared" si="25"/>
        <v>Macroregiunea Patru</v>
      </c>
      <c r="AD183" s="57"/>
      <c r="AE183" s="57"/>
      <c r="AF183" s="57"/>
      <c r="AG183" s="57"/>
      <c r="AH183" s="57"/>
      <c r="AI183" s="57"/>
      <c r="AJ183" s="57"/>
    </row>
    <row r="184" spans="14:36" x14ac:dyDescent="0.35">
      <c r="N184" s="57"/>
      <c r="O184" s="57"/>
      <c r="P184" s="57"/>
      <c r="Q184" s="57"/>
      <c r="R184" s="57" t="str">
        <f>'EU-Vergleichsdaten'!B93</f>
        <v>Slovenija</v>
      </c>
      <c r="S184" s="57"/>
      <c r="T184" s="57">
        <f>'EU-Vergleichsdaten'!H93-ROW(T93)/1000000</f>
        <v>2.1699191032135512</v>
      </c>
      <c r="U184" s="57"/>
      <c r="V184" s="57">
        <f t="shared" si="28"/>
        <v>86</v>
      </c>
      <c r="W184" s="106" t="str">
        <f>VLOOKUP(Z184,T99:AC190,10,0)</f>
        <v>Bourgogne-Franche-Comté</v>
      </c>
      <c r="X184" s="57" t="str">
        <f t="shared" si="23"/>
        <v/>
      </c>
      <c r="Y184" s="57" t="str">
        <f t="shared" si="24"/>
        <v/>
      </c>
      <c r="Z184" s="57">
        <f>LARGE(T99:T190,V184)</f>
        <v>-0.26759065655830017</v>
      </c>
      <c r="AA184" s="57" t="str">
        <f t="shared" si="26"/>
        <v/>
      </c>
      <c r="AB184" s="57" t="str">
        <f t="shared" si="27"/>
        <v/>
      </c>
      <c r="AC184" s="57" t="str">
        <f t="shared" si="25"/>
        <v>Slovenija</v>
      </c>
      <c r="AD184" s="57"/>
      <c r="AE184" s="57"/>
      <c r="AF184" s="57"/>
      <c r="AG184" s="57"/>
      <c r="AH184" s="57"/>
      <c r="AI184" s="57"/>
      <c r="AJ184" s="57"/>
    </row>
    <row r="185" spans="14:36" x14ac:dyDescent="0.35">
      <c r="N185" s="57"/>
      <c r="O185" s="57"/>
      <c r="P185" s="57"/>
      <c r="Q185" s="57"/>
      <c r="R185" s="57" t="str">
        <f>'EU-Vergleichsdaten'!B94</f>
        <v>Slovensko</v>
      </c>
      <c r="S185" s="57"/>
      <c r="T185" s="57">
        <f>'EU-Vergleichsdaten'!H94-ROW(T94)/1000000</f>
        <v>1.209847799347618</v>
      </c>
      <c r="U185" s="57"/>
      <c r="V185" s="57">
        <f t="shared" si="28"/>
        <v>87</v>
      </c>
      <c r="W185" s="106" t="str">
        <f>VLOOKUP(Z185,T99:AC190,10,0)</f>
        <v>Schleswig-Holstein</v>
      </c>
      <c r="X185" s="57" t="str">
        <f t="shared" si="23"/>
        <v>WD</v>
      </c>
      <c r="Y185" s="57" t="str">
        <f t="shared" si="24"/>
        <v>SH</v>
      </c>
      <c r="Z185" s="57">
        <f>LARGE(T99:T190,V185)</f>
        <v>-0.32477592611625611</v>
      </c>
      <c r="AA185" s="57">
        <f t="shared" si="26"/>
        <v>-0.32477592611625611</v>
      </c>
      <c r="AB185" s="57" t="str">
        <f t="shared" si="27"/>
        <v/>
      </c>
      <c r="AC185" s="57" t="str">
        <f t="shared" si="25"/>
        <v>Slovensko</v>
      </c>
      <c r="AD185" s="57"/>
      <c r="AE185" s="57"/>
      <c r="AF185" s="57"/>
      <c r="AG185" s="57"/>
      <c r="AH185" s="57"/>
      <c r="AI185" s="57"/>
      <c r="AJ185" s="57"/>
    </row>
    <row r="186" spans="14:36" x14ac:dyDescent="0.35">
      <c r="N186" s="57"/>
      <c r="O186" s="57"/>
      <c r="P186" s="57"/>
      <c r="Q186" s="57"/>
      <c r="R186" s="57" t="str">
        <f>'EU-Vergleichsdaten'!B95</f>
        <v>Manner-Suomi</v>
      </c>
      <c r="S186" s="57"/>
      <c r="T186" s="57">
        <f>'EU-Vergleichsdaten'!H95-ROW(T95)/1000000</f>
        <v>-0.1151832330090468</v>
      </c>
      <c r="U186" s="57"/>
      <c r="V186" s="57">
        <f t="shared" si="28"/>
        <v>88</v>
      </c>
      <c r="W186" s="106" t="str">
        <f>VLOOKUP(Z186,T99:AC190,10,0)</f>
        <v>Noord-Nederland</v>
      </c>
      <c r="X186" s="57" t="str">
        <f t="shared" si="23"/>
        <v/>
      </c>
      <c r="Y186" s="57" t="str">
        <f t="shared" si="24"/>
        <v/>
      </c>
      <c r="Z186" s="57">
        <f>LARGE(T99:T190,V186)</f>
        <v>-0.34095838185762933</v>
      </c>
      <c r="AA186" s="57" t="str">
        <f t="shared" si="26"/>
        <v/>
      </c>
      <c r="AB186" s="57" t="str">
        <f t="shared" si="27"/>
        <v/>
      </c>
      <c r="AC186" s="57" t="str">
        <f t="shared" si="25"/>
        <v>Manner-Suomi</v>
      </c>
      <c r="AD186" s="57"/>
      <c r="AE186" s="57"/>
      <c r="AF186" s="57"/>
      <c r="AG186" s="57"/>
      <c r="AH186" s="57"/>
      <c r="AI186" s="57"/>
      <c r="AJ186" s="57"/>
    </row>
    <row r="187" spans="14:36" x14ac:dyDescent="0.35">
      <c r="N187" s="57"/>
      <c r="O187" s="57"/>
      <c r="P187" s="57"/>
      <c r="Q187" s="57"/>
      <c r="R187" s="57" t="str">
        <f>'EU-Vergleichsdaten'!B96</f>
        <v>Åland</v>
      </c>
      <c r="S187" s="57"/>
      <c r="T187" s="57">
        <f>'EU-Vergleichsdaten'!H96-ROW(T96)/1000000</f>
        <v>1.3253847355255877</v>
      </c>
      <c r="U187" s="57"/>
      <c r="V187" s="57">
        <f t="shared" si="28"/>
        <v>89</v>
      </c>
      <c r="W187" s="106" t="str">
        <f>VLOOKUP(Z187,T99:AC190,10,0)</f>
        <v>Nordrhein-Westfalen</v>
      </c>
      <c r="X187" s="57" t="str">
        <f t="shared" si="23"/>
        <v>WD</v>
      </c>
      <c r="Y187" s="57" t="str">
        <f t="shared" si="24"/>
        <v>NW</v>
      </c>
      <c r="Z187" s="57">
        <f>LARGE(T99:T190,V187)</f>
        <v>-0.40725885883901247</v>
      </c>
      <c r="AA187" s="57">
        <f t="shared" si="26"/>
        <v>-0.40725885883901247</v>
      </c>
      <c r="AB187" s="57" t="str">
        <f t="shared" si="27"/>
        <v/>
      </c>
      <c r="AC187" s="57" t="str">
        <f t="shared" si="25"/>
        <v>Åland</v>
      </c>
      <c r="AD187" s="57"/>
      <c r="AE187" s="57"/>
      <c r="AF187" s="57"/>
      <c r="AG187" s="57"/>
      <c r="AH187" s="57"/>
      <c r="AI187" s="57"/>
      <c r="AJ187" s="57"/>
    </row>
    <row r="188" spans="14:36" x14ac:dyDescent="0.35">
      <c r="N188" s="57"/>
      <c r="O188" s="57"/>
      <c r="P188" s="57"/>
      <c r="Q188" s="57"/>
      <c r="R188" s="57" t="str">
        <f>'EU-Vergleichsdaten'!B97</f>
        <v>Östra Sverige</v>
      </c>
      <c r="S188" s="57"/>
      <c r="T188" s="57">
        <f>'EU-Vergleichsdaten'!H97-ROW(T97)/1000000</f>
        <v>1.5257110432060978</v>
      </c>
      <c r="U188" s="57"/>
      <c r="V188" s="57">
        <f t="shared" si="28"/>
        <v>90</v>
      </c>
      <c r="W188" s="106" t="str">
        <f>VLOOKUP(Z188,T99:AC190,10,0)</f>
        <v>Niedersachsen</v>
      </c>
      <c r="X188" s="57" t="str">
        <f t="shared" si="23"/>
        <v>WD</v>
      </c>
      <c r="Y188" s="57" t="str">
        <f t="shared" si="24"/>
        <v>NI</v>
      </c>
      <c r="Z188" s="57">
        <f>LARGE(T99:T190,V188)</f>
        <v>-0.40976638949958988</v>
      </c>
      <c r="AA188" s="57">
        <f t="shared" si="26"/>
        <v>-0.40976638949958988</v>
      </c>
      <c r="AB188" s="57" t="str">
        <f t="shared" si="27"/>
        <v/>
      </c>
      <c r="AC188" s="57" t="str">
        <f t="shared" si="25"/>
        <v>Östra Sverige</v>
      </c>
      <c r="AD188" s="57"/>
      <c r="AE188" s="57"/>
      <c r="AF188" s="57"/>
      <c r="AG188" s="57"/>
      <c r="AH188" s="57"/>
      <c r="AI188" s="57"/>
      <c r="AJ188" s="57"/>
    </row>
    <row r="189" spans="14:36" x14ac:dyDescent="0.35">
      <c r="N189" s="57"/>
      <c r="O189" s="57"/>
      <c r="P189" s="57"/>
      <c r="Q189" s="57"/>
      <c r="R189" s="57" t="str">
        <f>'EU-Vergleichsdaten'!B98</f>
        <v>Södra Sverige</v>
      </c>
      <c r="S189" s="57"/>
      <c r="T189" s="57">
        <f>'EU-Vergleichsdaten'!H98-ROW(T98)/1000000</f>
        <v>1.403913095240449</v>
      </c>
      <c r="U189" s="57"/>
      <c r="V189" s="57">
        <f t="shared" si="28"/>
        <v>91</v>
      </c>
      <c r="W189" s="106" t="str">
        <f>VLOOKUP(Z189,T99:AC190,10,0)</f>
        <v>Saarland</v>
      </c>
      <c r="X189" s="57" t="str">
        <f t="shared" si="23"/>
        <v>WD</v>
      </c>
      <c r="Y189" s="57" t="str">
        <f t="shared" si="24"/>
        <v>SL</v>
      </c>
      <c r="Z189" s="57">
        <f>LARGE(T99:T190,V189)</f>
        <v>-0.58715249907040168</v>
      </c>
      <c r="AA189" s="57">
        <f t="shared" si="26"/>
        <v>-0.58715249907040168</v>
      </c>
      <c r="AB189" s="57" t="str">
        <f t="shared" si="27"/>
        <v/>
      </c>
      <c r="AC189" s="57" t="str">
        <f t="shared" si="25"/>
        <v>Södra Sverige</v>
      </c>
      <c r="AD189" s="57"/>
      <c r="AE189" s="57"/>
      <c r="AF189" s="57"/>
      <c r="AG189" s="57"/>
      <c r="AH189" s="57"/>
      <c r="AI189" s="57"/>
      <c r="AJ189" s="57"/>
    </row>
    <row r="190" spans="14:36" x14ac:dyDescent="0.35">
      <c r="N190" s="57"/>
      <c r="O190" s="57"/>
      <c r="P190" s="57"/>
      <c r="Q190" s="57"/>
      <c r="R190" s="57" t="str">
        <f>'EU-Vergleichsdaten'!B99</f>
        <v>Norra Sverige</v>
      </c>
      <c r="S190" s="57"/>
      <c r="T190" s="57">
        <f>'EU-Vergleichsdaten'!H99-ROW(T99)/1000000</f>
        <v>2.3477566532440781E-2</v>
      </c>
      <c r="U190" s="57"/>
      <c r="V190" s="57">
        <f t="shared" si="28"/>
        <v>92</v>
      </c>
      <c r="W190" s="106" t="str">
        <f>VLOOKUP(Z190,T99:AC190,10,0)</f>
        <v>Macroregiunea Doi</v>
      </c>
      <c r="X190" s="57" t="str">
        <f t="shared" si="23"/>
        <v/>
      </c>
      <c r="Y190" s="57" t="str">
        <f t="shared" si="24"/>
        <v/>
      </c>
      <c r="Z190" s="57">
        <f>LARGE(T99:T190,V190)</f>
        <v>-1.0544717835608848</v>
      </c>
      <c r="AA190" s="57" t="str">
        <f t="shared" si="26"/>
        <v/>
      </c>
      <c r="AB190" s="57" t="str">
        <f t="shared" si="27"/>
        <v/>
      </c>
      <c r="AC190" s="57" t="str">
        <f t="shared" si="25"/>
        <v>Norra Sverige</v>
      </c>
      <c r="AD190" s="57"/>
      <c r="AE190" s="57"/>
      <c r="AF190" s="57"/>
      <c r="AG190" s="57"/>
      <c r="AH190" s="57"/>
      <c r="AI190" s="57"/>
      <c r="AJ190" s="57"/>
    </row>
    <row r="191" spans="14:36" x14ac:dyDescent="0.35">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row>
    <row r="192" spans="14:36" x14ac:dyDescent="0.35">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row>
    <row r="193" spans="14:36" x14ac:dyDescent="0.35">
      <c r="N193" s="57"/>
      <c r="O193" s="57"/>
      <c r="P193" s="57"/>
      <c r="Q193" s="57"/>
      <c r="R193" s="57"/>
      <c r="S193" s="57"/>
      <c r="T193" s="57" t="str">
        <f>'EU-Vergleichsdaten'!K$2&amp;", "&amp;'EU-Vergleichsdaten'!K$4&amp;", "&amp;'EU-Vergleichsdaten'!K$3</f>
        <v>Veränderung reales BIP je Einwohner, Durchschnitt 2019-2023, in %</v>
      </c>
      <c r="U193" s="108"/>
      <c r="V193" s="57"/>
      <c r="W193" s="57"/>
      <c r="X193" s="57"/>
      <c r="Y193" s="57"/>
      <c r="Z193" s="57"/>
      <c r="AA193" s="57"/>
      <c r="AB193" s="57"/>
      <c r="AC193" s="57"/>
      <c r="AD193" s="57"/>
      <c r="AE193" s="57"/>
      <c r="AF193" s="57"/>
      <c r="AG193" s="57"/>
      <c r="AH193" s="57"/>
      <c r="AI193" s="57"/>
      <c r="AJ193" s="57"/>
    </row>
    <row r="194" spans="14:36" x14ac:dyDescent="0.35">
      <c r="N194" s="57"/>
      <c r="O194" s="57"/>
      <c r="P194" s="57"/>
      <c r="Q194" s="57"/>
      <c r="R194" s="57"/>
      <c r="S194" s="57"/>
      <c r="T194" s="57"/>
      <c r="U194" s="108"/>
      <c r="V194" s="57"/>
      <c r="W194" s="57"/>
      <c r="X194" s="57"/>
      <c r="Y194" s="57"/>
      <c r="Z194" s="57"/>
      <c r="AA194" s="57"/>
      <c r="AB194" s="57"/>
      <c r="AC194" s="57"/>
      <c r="AD194" s="57"/>
      <c r="AE194" s="57"/>
      <c r="AF194" s="57"/>
      <c r="AG194" s="57"/>
      <c r="AH194" s="57"/>
      <c r="AI194" s="57"/>
      <c r="AJ194" s="57"/>
    </row>
    <row r="195" spans="14:36" x14ac:dyDescent="0.35">
      <c r="N195" s="57"/>
      <c r="O195" s="57"/>
      <c r="P195" s="57"/>
      <c r="Q195" s="57"/>
      <c r="R195" s="57" t="str">
        <f>'EU-Vergleichsdaten'!B7</f>
        <v>Baden-Württemberg</v>
      </c>
      <c r="S195" s="57" t="s">
        <v>725</v>
      </c>
      <c r="T195" s="57">
        <f>'EU-Vergleichsdaten'!K7-ROW(W7)/1000000</f>
        <v>-0.43062983622185758</v>
      </c>
      <c r="U195" s="108"/>
      <c r="V195" s="57">
        <v>1</v>
      </c>
      <c r="W195" s="106" t="str">
        <f>VLOOKUP(Z195,T195:AC286,10,0)</f>
        <v>Corse</v>
      </c>
      <c r="X195" s="57" t="str">
        <f t="shared" ref="X195:X258" si="29">IF(VLOOKUP(W195,R$3:S$94,2,0)="WD","WD",IF(VLOOKUP(W195,R$3:S$94,2,0)="OD","OD",""))</f>
        <v/>
      </c>
      <c r="Y195" s="57" t="str">
        <f t="shared" ref="Y195:Y226" si="30">IF(VLOOKUP($W195,$R$3:$T$94,2,0)="WD",VLOOKUP($W195,O$3:P$18,2,0),IF(VLOOKUP($W195,$R$3:$T$94,2,0)="OD",VLOOKUP($W195,O$3:P$18,2,0),""))</f>
        <v/>
      </c>
      <c r="Z195" s="57">
        <f>LARGE(T195:T286,V195)</f>
        <v>6.2989547144692333</v>
      </c>
      <c r="AA195" s="57" t="str">
        <f>IF(X195="WD",Z195,"")</f>
        <v/>
      </c>
      <c r="AB195" s="57" t="str">
        <f>IF(X195="OD",Z195,"")</f>
        <v/>
      </c>
      <c r="AC195" s="57" t="str">
        <f t="shared" ref="AC195:AC226" si="31">R195</f>
        <v>Baden-Württemberg</v>
      </c>
      <c r="AD195" s="57"/>
      <c r="AE195" s="57"/>
      <c r="AF195" s="57"/>
      <c r="AG195" s="57"/>
      <c r="AH195" s="57"/>
      <c r="AI195" s="57"/>
      <c r="AJ195" s="57"/>
    </row>
    <row r="196" spans="14:36" x14ac:dyDescent="0.35">
      <c r="N196" s="57"/>
      <c r="O196" s="57"/>
      <c r="P196" s="57"/>
      <c r="Q196" s="57"/>
      <c r="R196" s="57" t="str">
        <f>'EU-Vergleichsdaten'!B8</f>
        <v>Bayern</v>
      </c>
      <c r="S196" s="57" t="s">
        <v>725</v>
      </c>
      <c r="T196" s="57">
        <f>'EU-Vergleichsdaten'!K8-ROW(W8)/1000000</f>
        <v>-6.6935547315941632E-2</v>
      </c>
      <c r="U196" s="108"/>
      <c r="V196" s="57">
        <f>V195+1</f>
        <v>2</v>
      </c>
      <c r="W196" s="106" t="str">
        <f>VLOOKUP(Z196,T195:AC286,10,0)</f>
        <v>Macroregiunea Trei</v>
      </c>
      <c r="X196" s="57" t="str">
        <f t="shared" si="29"/>
        <v/>
      </c>
      <c r="Y196" s="57" t="str">
        <f t="shared" si="30"/>
        <v/>
      </c>
      <c r="Z196" s="57">
        <f>LARGE(T195:T286,V196)</f>
        <v>4.8753388991127169</v>
      </c>
      <c r="AA196" s="57" t="str">
        <f t="shared" ref="AA196:AA259" si="32">IF(X196="WD",Z196,"")</f>
        <v/>
      </c>
      <c r="AB196" s="57" t="str">
        <f t="shared" ref="AB196:AB259" si="33">IF(X196="OD",Z196,"")</f>
        <v/>
      </c>
      <c r="AC196" s="57" t="str">
        <f t="shared" si="31"/>
        <v>Bayern</v>
      </c>
      <c r="AD196" s="57"/>
      <c r="AE196" s="57"/>
      <c r="AF196" s="57"/>
      <c r="AG196" s="57"/>
      <c r="AH196" s="57"/>
      <c r="AI196" s="57"/>
      <c r="AJ196" s="57"/>
    </row>
    <row r="197" spans="14:36" x14ac:dyDescent="0.35">
      <c r="N197" s="57"/>
      <c r="O197" s="57"/>
      <c r="P197" s="57"/>
      <c r="Q197" s="57"/>
      <c r="R197" s="57" t="str">
        <f>'EU-Vergleichsdaten'!B9</f>
        <v>Berlin</v>
      </c>
      <c r="S197" s="57" t="s">
        <v>726</v>
      </c>
      <c r="T197" s="57">
        <f>'EU-Vergleichsdaten'!K9-ROW(W9)/1000000</f>
        <v>0.95831313504488091</v>
      </c>
      <c r="U197" s="108"/>
      <c r="V197" s="57">
        <f t="shared" ref="V197:V260" si="34">V196+1</f>
        <v>3</v>
      </c>
      <c r="W197" s="106" t="str">
        <f>VLOOKUP(Z197,T195:AC286,10,0)</f>
        <v>Ireland</v>
      </c>
      <c r="X197" s="57" t="str">
        <f t="shared" si="29"/>
        <v/>
      </c>
      <c r="Y197" s="57" t="str">
        <f t="shared" si="30"/>
        <v/>
      </c>
      <c r="Z197" s="57">
        <f>LARGE(T195:T286,V197)</f>
        <v>4.6569282330036446</v>
      </c>
      <c r="AA197" s="57" t="str">
        <f t="shared" si="32"/>
        <v/>
      </c>
      <c r="AB197" s="57" t="str">
        <f t="shared" si="33"/>
        <v/>
      </c>
      <c r="AC197" s="57" t="str">
        <f t="shared" si="31"/>
        <v>Berlin</v>
      </c>
      <c r="AD197" s="57"/>
      <c r="AE197" s="57"/>
      <c r="AF197" s="57"/>
      <c r="AG197" s="57"/>
      <c r="AH197" s="57"/>
      <c r="AI197" s="57"/>
      <c r="AJ197" s="57"/>
    </row>
    <row r="198" spans="14:36" x14ac:dyDescent="0.35">
      <c r="N198" s="57"/>
      <c r="O198" s="57"/>
      <c r="P198" s="57"/>
      <c r="Q198" s="57"/>
      <c r="R198" s="57" t="str">
        <f>'EU-Vergleichsdaten'!B10</f>
        <v>Brandenburg</v>
      </c>
      <c r="S198" s="57" t="s">
        <v>726</v>
      </c>
      <c r="T198" s="57">
        <f>'EU-Vergleichsdaten'!K10-ROW(W10)/1000000</f>
        <v>0.29925069265269461</v>
      </c>
      <c r="U198" s="108"/>
      <c r="V198" s="57">
        <f t="shared" si="34"/>
        <v>4</v>
      </c>
      <c r="W198" s="106" t="str">
        <f>VLOOKUP(Z198,T195:AC286,10,0)</f>
        <v>Makroregion wschodni</v>
      </c>
      <c r="X198" s="57" t="str">
        <f t="shared" si="29"/>
        <v/>
      </c>
      <c r="Y198" s="57" t="str">
        <f t="shared" si="30"/>
        <v/>
      </c>
      <c r="Z198" s="57">
        <f>LARGE(T195:T286,V198)</f>
        <v>3.9652349582179207</v>
      </c>
      <c r="AA198" s="57" t="str">
        <f t="shared" si="32"/>
        <v/>
      </c>
      <c r="AB198" s="57" t="str">
        <f t="shared" si="33"/>
        <v/>
      </c>
      <c r="AC198" s="57" t="str">
        <f t="shared" si="31"/>
        <v>Brandenburg</v>
      </c>
      <c r="AD198" s="57"/>
      <c r="AE198" s="57"/>
      <c r="AF198" s="57"/>
      <c r="AG198" s="57"/>
      <c r="AH198" s="57"/>
      <c r="AI198" s="57"/>
      <c r="AJ198" s="57"/>
    </row>
    <row r="199" spans="14:36" x14ac:dyDescent="0.35">
      <c r="N199" s="57"/>
      <c r="O199" s="57"/>
      <c r="P199" s="57"/>
      <c r="Q199" s="57"/>
      <c r="R199" s="57" t="str">
        <f>'EU-Vergleichsdaten'!B11</f>
        <v>Bremen</v>
      </c>
      <c r="S199" s="57" t="s">
        <v>725</v>
      </c>
      <c r="T199" s="57">
        <f>'EU-Vergleichsdaten'!K11-ROW(W11)/1000000</f>
        <v>4.3623925168191788E-2</v>
      </c>
      <c r="U199" s="108"/>
      <c r="V199" s="57">
        <f t="shared" si="34"/>
        <v>5</v>
      </c>
      <c r="W199" s="106" t="str">
        <f>VLOOKUP(Z199,T195:AC286,10,0)</f>
        <v>Yugozapadna i Yuzhna tsentralna Bulgaria</v>
      </c>
      <c r="X199" s="57" t="str">
        <f t="shared" si="29"/>
        <v/>
      </c>
      <c r="Y199" s="57" t="str">
        <f t="shared" si="30"/>
        <v/>
      </c>
      <c r="Z199" s="57">
        <f>LARGE(T195:T286,V199)</f>
        <v>3.9427963214383515</v>
      </c>
      <c r="AA199" s="57" t="str">
        <f t="shared" si="32"/>
        <v/>
      </c>
      <c r="AB199" s="57" t="str">
        <f t="shared" si="33"/>
        <v/>
      </c>
      <c r="AC199" s="57" t="str">
        <f t="shared" si="31"/>
        <v>Bremen</v>
      </c>
      <c r="AD199" s="57"/>
      <c r="AE199" s="57"/>
      <c r="AF199" s="57"/>
      <c r="AG199" s="57"/>
      <c r="AH199" s="57"/>
      <c r="AI199" s="57"/>
      <c r="AJ199" s="57"/>
    </row>
    <row r="200" spans="14:36" x14ac:dyDescent="0.35">
      <c r="N200" s="57"/>
      <c r="O200" s="57"/>
      <c r="P200" s="57"/>
      <c r="Q200" s="57"/>
      <c r="R200" s="57" t="str">
        <f>'EU-Vergleichsdaten'!B12</f>
        <v>Hamburg</v>
      </c>
      <c r="S200" s="57" t="s">
        <v>725</v>
      </c>
      <c r="T200" s="57">
        <f>'EU-Vergleichsdaten'!K12-ROW(W12)/1000000</f>
        <v>-0.5725966337590781</v>
      </c>
      <c r="U200" s="108"/>
      <c r="V200" s="57">
        <f t="shared" si="34"/>
        <v>6</v>
      </c>
      <c r="W200" s="106" t="str">
        <f>VLOOKUP(Z200,T195:AC286,10,0)</f>
        <v>Hrvatska</v>
      </c>
      <c r="X200" s="57" t="str">
        <f t="shared" si="29"/>
        <v/>
      </c>
      <c r="Y200" s="57" t="str">
        <f t="shared" si="30"/>
        <v/>
      </c>
      <c r="Z200" s="57">
        <f>LARGE(T195:T286,V200)</f>
        <v>3.7266593564874411</v>
      </c>
      <c r="AA200" s="57" t="str">
        <f t="shared" si="32"/>
        <v/>
      </c>
      <c r="AB200" s="57" t="str">
        <f t="shared" si="33"/>
        <v/>
      </c>
      <c r="AC200" s="57" t="str">
        <f t="shared" si="31"/>
        <v>Hamburg</v>
      </c>
      <c r="AD200" s="57"/>
      <c r="AE200" s="57"/>
      <c r="AF200" s="57"/>
      <c r="AG200" s="57"/>
      <c r="AH200" s="57"/>
      <c r="AI200" s="57"/>
      <c r="AJ200" s="57"/>
    </row>
    <row r="201" spans="14:36" x14ac:dyDescent="0.35">
      <c r="N201" s="57"/>
      <c r="O201" s="57"/>
      <c r="P201" s="57"/>
      <c r="Q201" s="57"/>
      <c r="R201" s="57" t="str">
        <f>'EU-Vergleichsdaten'!B13</f>
        <v>Hessen</v>
      </c>
      <c r="S201" s="57" t="s">
        <v>725</v>
      </c>
      <c r="T201" s="57">
        <f>'EU-Vergleichsdaten'!K13-ROW(W13)/1000000</f>
        <v>-0.25315985756133313</v>
      </c>
      <c r="U201" s="108"/>
      <c r="V201" s="57">
        <f t="shared" si="34"/>
        <v>7</v>
      </c>
      <c r="W201" s="106" t="str">
        <f>VLOOKUP(Z201,T195:AC286,10,0)</f>
        <v>Makroregion północny</v>
      </c>
      <c r="X201" s="57" t="str">
        <f t="shared" si="29"/>
        <v/>
      </c>
      <c r="Y201" s="57" t="str">
        <f t="shared" si="30"/>
        <v/>
      </c>
      <c r="Z201" s="57">
        <f>LARGE(T195:T286,V201)</f>
        <v>3.169017575312103</v>
      </c>
      <c r="AA201" s="57" t="str">
        <f t="shared" si="32"/>
        <v/>
      </c>
      <c r="AB201" s="57" t="str">
        <f t="shared" si="33"/>
        <v/>
      </c>
      <c r="AC201" s="57" t="str">
        <f t="shared" si="31"/>
        <v>Hessen</v>
      </c>
      <c r="AD201" s="57"/>
      <c r="AE201" s="57"/>
      <c r="AF201" s="57"/>
      <c r="AG201" s="57"/>
      <c r="AH201" s="57"/>
      <c r="AI201" s="57"/>
      <c r="AJ201" s="57"/>
    </row>
    <row r="202" spans="14:36" x14ac:dyDescent="0.35">
      <c r="N202" s="57"/>
      <c r="O202" s="57"/>
      <c r="P202" s="57"/>
      <c r="Q202" s="57"/>
      <c r="R202" s="57" t="str">
        <f>'EU-Vergleichsdaten'!B14</f>
        <v>Mecklenburg-Vorpommern</v>
      </c>
      <c r="S202" s="57" t="s">
        <v>726</v>
      </c>
      <c r="T202" s="57">
        <f>'EU-Vergleichsdaten'!K14-ROW(W14)/1000000</f>
        <v>0.75492154384198096</v>
      </c>
      <c r="U202" s="108"/>
      <c r="V202" s="57">
        <f t="shared" si="34"/>
        <v>8</v>
      </c>
      <c r="W202" s="106" t="str">
        <f>VLOOKUP(Z202,T195:AC286,10,0)</f>
        <v>Kýpros</v>
      </c>
      <c r="X202" s="57" t="str">
        <f t="shared" si="29"/>
        <v/>
      </c>
      <c r="Y202" s="57" t="str">
        <f t="shared" si="30"/>
        <v/>
      </c>
      <c r="Z202" s="57">
        <f>LARGE(T195:T286,V202)</f>
        <v>3.0989719525735726</v>
      </c>
      <c r="AA202" s="57" t="str">
        <f t="shared" si="32"/>
        <v/>
      </c>
      <c r="AB202" s="57" t="str">
        <f t="shared" si="33"/>
        <v/>
      </c>
      <c r="AC202" s="57" t="str">
        <f t="shared" si="31"/>
        <v>Mecklenburg-Vorpommern</v>
      </c>
      <c r="AD202" s="57"/>
      <c r="AE202" s="57"/>
      <c r="AF202" s="57"/>
      <c r="AG202" s="57"/>
      <c r="AH202" s="57"/>
      <c r="AI202" s="57"/>
      <c r="AJ202" s="57"/>
    </row>
    <row r="203" spans="14:36" x14ac:dyDescent="0.35">
      <c r="N203" s="57"/>
      <c r="O203" s="57"/>
      <c r="P203" s="57"/>
      <c r="Q203" s="57"/>
      <c r="R203" s="57" t="str">
        <f>'EU-Vergleichsdaten'!B15</f>
        <v>Niedersachsen</v>
      </c>
      <c r="S203" s="57" t="s">
        <v>725</v>
      </c>
      <c r="T203" s="57">
        <f>'EU-Vergleichsdaten'!K15-ROW(W15)/1000000</f>
        <v>-0.91164530078131156</v>
      </c>
      <c r="U203" s="108"/>
      <c r="V203" s="57">
        <f t="shared" si="34"/>
        <v>9</v>
      </c>
      <c r="W203" s="106" t="str">
        <f>VLOOKUP(Z203,T195:AC286,10,0)</f>
        <v>Região Autónoma da Madeira</v>
      </c>
      <c r="X203" s="57" t="str">
        <f t="shared" si="29"/>
        <v/>
      </c>
      <c r="Y203" s="57" t="str">
        <f t="shared" si="30"/>
        <v/>
      </c>
      <c r="Z203" s="57">
        <f>LARGE(T195:T286,V203)</f>
        <v>2.8542547524079733</v>
      </c>
      <c r="AA203" s="57" t="str">
        <f t="shared" si="32"/>
        <v/>
      </c>
      <c r="AB203" s="57" t="str">
        <f t="shared" si="33"/>
        <v/>
      </c>
      <c r="AC203" s="57" t="str">
        <f t="shared" si="31"/>
        <v>Niedersachsen</v>
      </c>
      <c r="AD203" s="57"/>
      <c r="AE203" s="57"/>
      <c r="AF203" s="57"/>
      <c r="AG203" s="57"/>
      <c r="AH203" s="57"/>
      <c r="AI203" s="57"/>
      <c r="AJ203" s="57"/>
    </row>
    <row r="204" spans="14:36" x14ac:dyDescent="0.35">
      <c r="N204" s="57"/>
      <c r="O204" s="57"/>
      <c r="P204" s="57"/>
      <c r="Q204" s="57"/>
      <c r="R204" s="57" t="str">
        <f>'EU-Vergleichsdaten'!B16</f>
        <v>Nordrhein-Westfalen</v>
      </c>
      <c r="S204" s="57" t="s">
        <v>725</v>
      </c>
      <c r="T204" s="57">
        <f>'EU-Vergleichsdaten'!K16-ROW(W16)/1000000</f>
        <v>-0.7168435653642411</v>
      </c>
      <c r="U204" s="108"/>
      <c r="V204" s="57">
        <f t="shared" si="34"/>
        <v>10</v>
      </c>
      <c r="W204" s="106" t="str">
        <f>VLOOKUP(Z204,T195:AC286,10,0)</f>
        <v>Makroregion centralny</v>
      </c>
      <c r="X204" s="57" t="str">
        <f t="shared" si="29"/>
        <v/>
      </c>
      <c r="Y204" s="57" t="str">
        <f t="shared" si="30"/>
        <v/>
      </c>
      <c r="Z204" s="57">
        <f>LARGE(T195:T286,V204)</f>
        <v>2.8496178997244108</v>
      </c>
      <c r="AA204" s="57" t="str">
        <f t="shared" si="32"/>
        <v/>
      </c>
      <c r="AB204" s="57" t="str">
        <f t="shared" si="33"/>
        <v/>
      </c>
      <c r="AC204" s="57" t="str">
        <f t="shared" si="31"/>
        <v>Nordrhein-Westfalen</v>
      </c>
      <c r="AD204" s="57"/>
      <c r="AE204" s="57"/>
      <c r="AF204" s="57"/>
      <c r="AG204" s="57"/>
      <c r="AH204" s="57"/>
      <c r="AI204" s="57"/>
      <c r="AJ204" s="57"/>
    </row>
    <row r="205" spans="14:36" x14ac:dyDescent="0.35">
      <c r="N205" s="57"/>
      <c r="O205" s="57"/>
      <c r="P205" s="57"/>
      <c r="Q205" s="57"/>
      <c r="R205" s="57" t="str">
        <f>'EU-Vergleichsdaten'!B17</f>
        <v>Rheinland-Pfalz</v>
      </c>
      <c r="S205" s="57" t="s">
        <v>725</v>
      </c>
      <c r="T205" s="57">
        <f>'EU-Vergleichsdaten'!K17-ROW(W17)/1000000</f>
        <v>-0.20345695183242213</v>
      </c>
      <c r="U205" s="108"/>
      <c r="V205" s="57">
        <f t="shared" si="34"/>
        <v>11</v>
      </c>
      <c r="W205" s="106" t="str">
        <f>VLOOKUP(Z205,T195:AC286,10,0)</f>
        <v>Makroregion południowy</v>
      </c>
      <c r="X205" s="57" t="str">
        <f t="shared" si="29"/>
        <v/>
      </c>
      <c r="Y205" s="57" t="str">
        <f t="shared" si="30"/>
        <v/>
      </c>
      <c r="Z205" s="57">
        <f>LARGE(T195:T286,V205)</f>
        <v>2.7707368178698597</v>
      </c>
      <c r="AA205" s="57" t="str">
        <f t="shared" si="32"/>
        <v/>
      </c>
      <c r="AB205" s="57" t="str">
        <f t="shared" si="33"/>
        <v/>
      </c>
      <c r="AC205" s="57" t="str">
        <f t="shared" si="31"/>
        <v>Rheinland-Pfalz</v>
      </c>
      <c r="AD205" s="57"/>
      <c r="AE205" s="57"/>
      <c r="AF205" s="57"/>
      <c r="AG205" s="57"/>
      <c r="AH205" s="57"/>
      <c r="AI205" s="57"/>
      <c r="AJ205" s="57"/>
    </row>
    <row r="206" spans="14:36" x14ac:dyDescent="0.35">
      <c r="N206" s="57"/>
      <c r="O206" s="57"/>
      <c r="P206" s="57"/>
      <c r="Q206" s="57"/>
      <c r="R206" s="57" t="str">
        <f>'EU-Vergleichsdaten'!B18</f>
        <v>Saarland</v>
      </c>
      <c r="S206" s="57" t="s">
        <v>725</v>
      </c>
      <c r="T206" s="57">
        <f>'EU-Vergleichsdaten'!K18-ROW(W18)/1000000</f>
        <v>-0.70844599396828578</v>
      </c>
      <c r="U206" s="108"/>
      <c r="V206" s="57">
        <f t="shared" si="34"/>
        <v>12</v>
      </c>
      <c r="W206" s="106" t="str">
        <f>VLOOKUP(Z206,T195:AC286,10,0)</f>
        <v>Közép-Magyarország</v>
      </c>
      <c r="X206" s="57" t="str">
        <f t="shared" si="29"/>
        <v/>
      </c>
      <c r="Y206" s="57" t="str">
        <f t="shared" si="30"/>
        <v/>
      </c>
      <c r="Z206" s="57">
        <f>LARGE(T195:T286,V206)</f>
        <v>2.6873964913566355</v>
      </c>
      <c r="AA206" s="57" t="str">
        <f t="shared" si="32"/>
        <v/>
      </c>
      <c r="AB206" s="57" t="str">
        <f t="shared" si="33"/>
        <v/>
      </c>
      <c r="AC206" s="57" t="str">
        <f t="shared" si="31"/>
        <v>Saarland</v>
      </c>
      <c r="AD206" s="57"/>
      <c r="AE206" s="57"/>
      <c r="AF206" s="57"/>
      <c r="AG206" s="57"/>
      <c r="AH206" s="57"/>
      <c r="AI206" s="57"/>
      <c r="AJ206" s="57"/>
    </row>
    <row r="207" spans="14:36" x14ac:dyDescent="0.35">
      <c r="N207" s="57"/>
      <c r="O207" s="57"/>
      <c r="P207" s="57"/>
      <c r="Q207" s="57"/>
      <c r="R207" s="57" t="str">
        <f>'EU-Vergleichsdaten'!B19</f>
        <v>Sachsen</v>
      </c>
      <c r="S207" s="57" t="s">
        <v>726</v>
      </c>
      <c r="T207" s="57">
        <f>'EU-Vergleichsdaten'!K19-ROW(W19)/1000000</f>
        <v>-5.5229638078065697E-2</v>
      </c>
      <c r="U207" s="108"/>
      <c r="V207" s="57">
        <f t="shared" si="34"/>
        <v>13</v>
      </c>
      <c r="W207" s="106" t="str">
        <f>VLOOKUP(Z207,T195:AC286,10,0)</f>
        <v>Malta</v>
      </c>
      <c r="X207" s="57" t="str">
        <f t="shared" si="29"/>
        <v/>
      </c>
      <c r="Y207" s="57" t="str">
        <f t="shared" si="30"/>
        <v/>
      </c>
      <c r="Z207" s="57">
        <f>LARGE(T195:T286,V207)</f>
        <v>2.6463571702895532</v>
      </c>
      <c r="AA207" s="57" t="str">
        <f t="shared" si="32"/>
        <v/>
      </c>
      <c r="AB207" s="57" t="str">
        <f t="shared" si="33"/>
        <v/>
      </c>
      <c r="AC207" s="57" t="str">
        <f t="shared" si="31"/>
        <v>Sachsen</v>
      </c>
      <c r="AD207" s="57"/>
      <c r="AE207" s="57"/>
      <c r="AF207" s="57"/>
      <c r="AG207" s="57"/>
      <c r="AH207" s="57"/>
      <c r="AI207" s="57"/>
      <c r="AJ207" s="57"/>
    </row>
    <row r="208" spans="14:36" x14ac:dyDescent="0.35">
      <c r="N208" s="57"/>
      <c r="O208" s="57"/>
      <c r="P208" s="57"/>
      <c r="Q208" s="57"/>
      <c r="R208" s="57" t="str">
        <f>'EU-Vergleichsdaten'!B20</f>
        <v>Sachsen-Anhalt</v>
      </c>
      <c r="S208" s="57" t="s">
        <v>726</v>
      </c>
      <c r="T208" s="57">
        <f>'EU-Vergleichsdaten'!K20-ROW(W20)/1000000</f>
        <v>6.0706123053385096E-2</v>
      </c>
      <c r="U208" s="108"/>
      <c r="V208" s="57">
        <f t="shared" si="34"/>
        <v>14</v>
      </c>
      <c r="W208" s="106" t="str">
        <f>VLOOKUP(Z208,T195:AC286,10,0)</f>
        <v>Attiki</v>
      </c>
      <c r="X208" s="57" t="str">
        <f t="shared" si="29"/>
        <v/>
      </c>
      <c r="Y208" s="57" t="str">
        <f t="shared" si="30"/>
        <v/>
      </c>
      <c r="Z208" s="57">
        <f>LARGE(T195:T286,V208)</f>
        <v>2.6134625688533237</v>
      </c>
      <c r="AA208" s="57" t="str">
        <f t="shared" si="32"/>
        <v/>
      </c>
      <c r="AB208" s="57" t="str">
        <f t="shared" si="33"/>
        <v/>
      </c>
      <c r="AC208" s="57" t="str">
        <f t="shared" si="31"/>
        <v>Sachsen-Anhalt</v>
      </c>
      <c r="AD208" s="57"/>
      <c r="AE208" s="57"/>
      <c r="AF208" s="57"/>
      <c r="AG208" s="57"/>
      <c r="AH208" s="57"/>
      <c r="AI208" s="57"/>
      <c r="AJ208" s="57"/>
    </row>
    <row r="209" spans="14:36" x14ac:dyDescent="0.35">
      <c r="N209" s="57"/>
      <c r="O209" s="57"/>
      <c r="P209" s="57"/>
      <c r="Q209" s="57"/>
      <c r="R209" s="57" t="str">
        <f>'EU-Vergleichsdaten'!B21</f>
        <v>Schleswig-Holstein</v>
      </c>
      <c r="S209" s="57" t="s">
        <v>725</v>
      </c>
      <c r="T209" s="57">
        <f>'EU-Vergleichsdaten'!K21-ROW(W21)/1000000</f>
        <v>-0.82736503947043238</v>
      </c>
      <c r="U209" s="57"/>
      <c r="V209" s="57">
        <f t="shared" si="34"/>
        <v>15</v>
      </c>
      <c r="W209" s="106" t="str">
        <f>VLOOKUP(Z209,T195:AC286,10,0)</f>
        <v>Isole</v>
      </c>
      <c r="X209" s="57" t="str">
        <f t="shared" si="29"/>
        <v/>
      </c>
      <c r="Y209" s="57" t="str">
        <f t="shared" si="30"/>
        <v/>
      </c>
      <c r="Z209" s="57">
        <f>LARGE(T195:T286,V209)</f>
        <v>2.5064929316582458</v>
      </c>
      <c r="AA209" s="57" t="str">
        <f t="shared" si="32"/>
        <v/>
      </c>
      <c r="AB209" s="57" t="str">
        <f t="shared" si="33"/>
        <v/>
      </c>
      <c r="AC209" s="57" t="str">
        <f t="shared" si="31"/>
        <v>Schleswig-Holstein</v>
      </c>
      <c r="AD209" s="57"/>
      <c r="AE209" s="57"/>
      <c r="AF209" s="57"/>
      <c r="AG209" s="57"/>
      <c r="AH209" s="57"/>
      <c r="AI209" s="57"/>
      <c r="AJ209" s="57"/>
    </row>
    <row r="210" spans="14:36" x14ac:dyDescent="0.35">
      <c r="N210" s="57"/>
      <c r="O210" s="57"/>
      <c r="P210" s="57"/>
      <c r="Q210" s="57"/>
      <c r="R210" s="57" t="str">
        <f>'EU-Vergleichsdaten'!B22</f>
        <v>Thüringen</v>
      </c>
      <c r="S210" s="57" t="s">
        <v>726</v>
      </c>
      <c r="T210" s="57">
        <f>'EU-Vergleichsdaten'!K22-ROW(W22)/1000000</f>
        <v>0.35436833553666375</v>
      </c>
      <c r="U210" s="57"/>
      <c r="V210" s="57">
        <f t="shared" si="34"/>
        <v>16</v>
      </c>
      <c r="W210" s="106" t="str">
        <f>VLOOKUP(Z210,T195:AC286,10,0)</f>
        <v>Macroregiunea Unu</v>
      </c>
      <c r="X210" s="57" t="str">
        <f t="shared" si="29"/>
        <v/>
      </c>
      <c r="Y210" s="57" t="str">
        <f t="shared" si="30"/>
        <v/>
      </c>
      <c r="Z210" s="57">
        <f>LARGE(T195:T286,V210)</f>
        <v>2.4104556258771508</v>
      </c>
      <c r="AA210" s="57" t="str">
        <f t="shared" si="32"/>
        <v/>
      </c>
      <c r="AB210" s="57" t="str">
        <f t="shared" si="33"/>
        <v/>
      </c>
      <c r="AC210" s="57" t="str">
        <f t="shared" si="31"/>
        <v>Thüringen</v>
      </c>
      <c r="AD210" s="57"/>
      <c r="AE210" s="57"/>
      <c r="AF210" s="57"/>
      <c r="AG210" s="57"/>
      <c r="AH210" s="57"/>
      <c r="AI210" s="57"/>
      <c r="AJ210" s="57"/>
    </row>
    <row r="211" spans="14:36" x14ac:dyDescent="0.35">
      <c r="N211" s="57"/>
      <c r="O211" s="57"/>
      <c r="P211" s="57"/>
      <c r="Q211" s="57"/>
      <c r="R211" s="57" t="str">
        <f>'EU-Vergleichsdaten'!B24</f>
        <v>Région de Bruxelles-Capitale/Brussels Hoofdstedelijk Gewest</v>
      </c>
      <c r="S211" s="57"/>
      <c r="T211" s="57">
        <f>'EU-Vergleichsdaten'!K24-ROW(W24)/1000000</f>
        <v>-0.34414861859399459</v>
      </c>
      <c r="U211" s="57"/>
      <c r="V211" s="57">
        <f t="shared" si="34"/>
        <v>17</v>
      </c>
      <c r="W211" s="106" t="str">
        <f>VLOOKUP(Z211,T195:AC286,10,0)</f>
        <v>Makroregion północno-zachodni</v>
      </c>
      <c r="X211" s="57" t="str">
        <f t="shared" si="29"/>
        <v/>
      </c>
      <c r="Y211" s="57" t="str">
        <f t="shared" si="30"/>
        <v/>
      </c>
      <c r="Z211" s="57">
        <f>LARGE(T195:T286,V211)</f>
        <v>2.2848448423332255</v>
      </c>
      <c r="AA211" s="57" t="str">
        <f t="shared" si="32"/>
        <v/>
      </c>
      <c r="AB211" s="57" t="str">
        <f t="shared" si="33"/>
        <v/>
      </c>
      <c r="AC211" s="57" t="str">
        <f t="shared" si="31"/>
        <v>Région de Bruxelles-Capitale/Brussels Hoofdstedelijk Gewest</v>
      </c>
      <c r="AD211" s="57"/>
      <c r="AE211" s="57"/>
      <c r="AF211" s="57"/>
      <c r="AG211" s="57"/>
      <c r="AH211" s="57"/>
      <c r="AI211" s="57"/>
      <c r="AJ211" s="57"/>
    </row>
    <row r="212" spans="14:36" x14ac:dyDescent="0.35">
      <c r="N212" s="57"/>
      <c r="O212" s="57"/>
      <c r="P212" s="57"/>
      <c r="Q212" s="57"/>
      <c r="R212" s="57" t="str">
        <f>'EU-Vergleichsdaten'!B25</f>
        <v>Vlaams Gewest</v>
      </c>
      <c r="S212" s="57"/>
      <c r="T212" s="57">
        <f>'EU-Vergleichsdaten'!K25-ROW(W25)/1000000</f>
        <v>1.5551783167298021</v>
      </c>
      <c r="U212" s="57"/>
      <c r="V212" s="57">
        <f t="shared" si="34"/>
        <v>18</v>
      </c>
      <c r="W212" s="106" t="str">
        <f>VLOOKUP(Z212,T195:AC286,10,0)</f>
        <v>Latvija</v>
      </c>
      <c r="X212" s="57" t="str">
        <f t="shared" si="29"/>
        <v/>
      </c>
      <c r="Y212" s="57" t="str">
        <f t="shared" si="30"/>
        <v/>
      </c>
      <c r="Z212" s="57">
        <f>LARGE(T195:T286,V212)</f>
        <v>2.2499258319323792</v>
      </c>
      <c r="AA212" s="57" t="str">
        <f t="shared" si="32"/>
        <v/>
      </c>
      <c r="AB212" s="57" t="str">
        <f t="shared" si="33"/>
        <v/>
      </c>
      <c r="AC212" s="57" t="str">
        <f t="shared" si="31"/>
        <v>Vlaams Gewest</v>
      </c>
      <c r="AD212" s="57"/>
      <c r="AE212" s="57"/>
      <c r="AF212" s="57"/>
      <c r="AG212" s="57"/>
      <c r="AH212" s="57"/>
      <c r="AI212" s="57"/>
      <c r="AJ212" s="57"/>
    </row>
    <row r="213" spans="14:36" x14ac:dyDescent="0.35">
      <c r="N213" s="57"/>
      <c r="O213" s="57"/>
      <c r="P213" s="57"/>
      <c r="Q213" s="57"/>
      <c r="R213" s="57" t="str">
        <f>'EU-Vergleichsdaten'!B26</f>
        <v>Région wallonne</v>
      </c>
      <c r="S213" s="57"/>
      <c r="T213" s="57">
        <f>'EU-Vergleichsdaten'!K26-ROW(W26)/1000000</f>
        <v>0.70019605661793183</v>
      </c>
      <c r="U213" s="57"/>
      <c r="V213" s="57">
        <f t="shared" si="34"/>
        <v>19</v>
      </c>
      <c r="W213" s="106" t="str">
        <f>VLOOKUP(Z213,T195:AC286,10,0)</f>
        <v>Região Autónoma dos Açores</v>
      </c>
      <c r="X213" s="57" t="str">
        <f t="shared" si="29"/>
        <v/>
      </c>
      <c r="Y213" s="57" t="str">
        <f t="shared" si="30"/>
        <v/>
      </c>
      <c r="Z213" s="57">
        <f>LARGE(T195:T286,V213)</f>
        <v>2.0139510119843256</v>
      </c>
      <c r="AA213" s="57" t="str">
        <f t="shared" si="32"/>
        <v/>
      </c>
      <c r="AB213" s="57" t="str">
        <f t="shared" si="33"/>
        <v/>
      </c>
      <c r="AC213" s="57" t="str">
        <f t="shared" si="31"/>
        <v>Région wallonne</v>
      </c>
      <c r="AD213" s="57"/>
      <c r="AE213" s="57"/>
      <c r="AF213" s="57"/>
      <c r="AG213" s="57"/>
      <c r="AH213" s="57"/>
      <c r="AI213" s="57"/>
      <c r="AJ213" s="57"/>
    </row>
    <row r="214" spans="14:36" x14ac:dyDescent="0.35">
      <c r="N214" s="57"/>
      <c r="O214" s="57"/>
      <c r="P214" s="57"/>
      <c r="Q214" s="57"/>
      <c r="R214" s="57" t="str">
        <f>'EU-Vergleichsdaten'!B27</f>
        <v>Severna i Yugoiztochna Bulgaria</v>
      </c>
      <c r="S214" s="57"/>
      <c r="T214" s="57">
        <f>'EU-Vergleichsdaten'!K27-ROW(W27)/1000000</f>
        <v>1.6636160123371042</v>
      </c>
      <c r="U214" s="57"/>
      <c r="V214" s="57">
        <f t="shared" si="34"/>
        <v>20</v>
      </c>
      <c r="W214" s="106" t="str">
        <f>VLOOKUP(Z214,T195:AC286,10,0)</f>
        <v>Makroregion południowo-zachodni</v>
      </c>
      <c r="X214" s="57" t="str">
        <f t="shared" si="29"/>
        <v/>
      </c>
      <c r="Y214" s="57" t="str">
        <f t="shared" si="30"/>
        <v/>
      </c>
      <c r="Z214" s="57">
        <f>LARGE(T195:T286,V214)</f>
        <v>1.9843581166660813</v>
      </c>
      <c r="AA214" s="57" t="str">
        <f t="shared" si="32"/>
        <v/>
      </c>
      <c r="AB214" s="57" t="str">
        <f t="shared" si="33"/>
        <v/>
      </c>
      <c r="AC214" s="57" t="str">
        <f t="shared" si="31"/>
        <v>Severna i Yugoiztochna Bulgaria</v>
      </c>
      <c r="AD214" s="57"/>
      <c r="AE214" s="57"/>
      <c r="AF214" s="57"/>
      <c r="AG214" s="57"/>
      <c r="AH214" s="57"/>
      <c r="AI214" s="57"/>
      <c r="AJ214" s="57"/>
    </row>
    <row r="215" spans="14:36" x14ac:dyDescent="0.35">
      <c r="N215" s="57"/>
      <c r="O215" s="57"/>
      <c r="P215" s="57"/>
      <c r="Q215" s="57"/>
      <c r="R215" s="57" t="str">
        <f>'EU-Vergleichsdaten'!B28</f>
        <v>Yugozapadna i Yuzhna tsentralna Bulgaria</v>
      </c>
      <c r="S215" s="57"/>
      <c r="T215" s="57">
        <f>'EU-Vergleichsdaten'!K28-ROW(W28)/1000000</f>
        <v>3.9427963214383515</v>
      </c>
      <c r="U215" s="57"/>
      <c r="V215" s="57">
        <f t="shared" si="34"/>
        <v>21</v>
      </c>
      <c r="W215" s="106" t="str">
        <f>VLOOKUP(Z215,T195:AC286,10,0)</f>
        <v>Normandie</v>
      </c>
      <c r="X215" s="57" t="str">
        <f t="shared" si="29"/>
        <v/>
      </c>
      <c r="Y215" s="57" t="str">
        <f t="shared" si="30"/>
        <v/>
      </c>
      <c r="Z215" s="57">
        <f>LARGE(T195:T286,V215)</f>
        <v>1.7930401614117337</v>
      </c>
      <c r="AA215" s="57" t="str">
        <f t="shared" si="32"/>
        <v/>
      </c>
      <c r="AB215" s="57" t="str">
        <f t="shared" si="33"/>
        <v/>
      </c>
      <c r="AC215" s="57" t="str">
        <f t="shared" si="31"/>
        <v>Yugozapadna i Yuzhna tsentralna Bulgaria</v>
      </c>
      <c r="AD215" s="57"/>
      <c r="AE215" s="57"/>
      <c r="AF215" s="57"/>
      <c r="AG215" s="57"/>
      <c r="AH215" s="57"/>
      <c r="AI215" s="57"/>
      <c r="AJ215" s="57"/>
    </row>
    <row r="216" spans="14:36" x14ac:dyDescent="0.35">
      <c r="N216" s="57"/>
      <c r="O216" s="57"/>
      <c r="P216" s="57"/>
      <c r="Q216" s="57"/>
      <c r="R216" s="57" t="str">
        <f>'EU-Vergleichsdaten'!B29</f>
        <v>Česko</v>
      </c>
      <c r="S216" s="57"/>
      <c r="T216" s="57">
        <f>'EU-Vergleichsdaten'!K29-ROW(W29)/1000000</f>
        <v>-0.46096242857081154</v>
      </c>
      <c r="U216" s="57"/>
      <c r="V216" s="57">
        <f t="shared" si="34"/>
        <v>22</v>
      </c>
      <c r="W216" s="106" t="str">
        <f>VLOOKUP(Z216,T195:AC286,10,0)</f>
        <v>Slovenija</v>
      </c>
      <c r="X216" s="57" t="str">
        <f t="shared" si="29"/>
        <v/>
      </c>
      <c r="Y216" s="57" t="str">
        <f t="shared" si="30"/>
        <v/>
      </c>
      <c r="Z216" s="57">
        <f>LARGE(T195:T286,V216)</f>
        <v>1.7879951654638331</v>
      </c>
      <c r="AA216" s="57" t="str">
        <f t="shared" si="32"/>
        <v/>
      </c>
      <c r="AB216" s="57" t="str">
        <f t="shared" si="33"/>
        <v/>
      </c>
      <c r="AC216" s="57" t="str">
        <f t="shared" si="31"/>
        <v>Česko</v>
      </c>
      <c r="AD216" s="57"/>
      <c r="AE216" s="57"/>
      <c r="AF216" s="57"/>
      <c r="AG216" s="57"/>
      <c r="AH216" s="57"/>
      <c r="AI216" s="57"/>
      <c r="AJ216" s="57"/>
    </row>
    <row r="217" spans="14:36" x14ac:dyDescent="0.35">
      <c r="N217" s="57"/>
      <c r="O217" s="57"/>
      <c r="P217" s="57"/>
      <c r="Q217" s="57"/>
      <c r="R217" s="57" t="str">
        <f>'EU-Vergleichsdaten'!B30</f>
        <v>Denmark</v>
      </c>
      <c r="S217" s="57"/>
      <c r="T217" s="57">
        <f>'EU-Vergleichsdaten'!K30-ROW(W30)/1000000</f>
        <v>1.7772856897512195</v>
      </c>
      <c r="U217" s="57"/>
      <c r="V217" s="57">
        <f t="shared" si="34"/>
        <v>23</v>
      </c>
      <c r="W217" s="106" t="str">
        <f>VLOOKUP(Z217,T195:AC286,10,0)</f>
        <v>Sud</v>
      </c>
      <c r="X217" s="57" t="str">
        <f t="shared" si="29"/>
        <v/>
      </c>
      <c r="Y217" s="57" t="str">
        <f t="shared" si="30"/>
        <v/>
      </c>
      <c r="Z217" s="57">
        <f>LARGE(T195:T286,V217)</f>
        <v>1.7794815947634155</v>
      </c>
      <c r="AA217" s="57" t="str">
        <f t="shared" si="32"/>
        <v/>
      </c>
      <c r="AB217" s="57" t="str">
        <f t="shared" si="33"/>
        <v/>
      </c>
      <c r="AC217" s="57" t="str">
        <f t="shared" si="31"/>
        <v>Denmark</v>
      </c>
      <c r="AD217" s="57"/>
      <c r="AE217" s="57"/>
      <c r="AF217" s="57"/>
      <c r="AG217" s="57"/>
      <c r="AH217" s="57"/>
      <c r="AI217" s="57"/>
      <c r="AJ217" s="57"/>
    </row>
    <row r="218" spans="14:36" x14ac:dyDescent="0.35">
      <c r="N218" s="57"/>
      <c r="O218" s="57"/>
      <c r="P218" s="57"/>
      <c r="Q218" s="57"/>
      <c r="R218" s="57" t="str">
        <f>'EU-Vergleichsdaten'!B31</f>
        <v>Eesti</v>
      </c>
      <c r="S218" s="57"/>
      <c r="T218" s="57">
        <f>'EU-Vergleichsdaten'!K31-ROW(W31)/1000000</f>
        <v>-0.50691220022959993</v>
      </c>
      <c r="U218" s="57"/>
      <c r="V218" s="57">
        <f t="shared" si="34"/>
        <v>24</v>
      </c>
      <c r="W218" s="106" t="str">
        <f>VLOOKUP(Z218,T195:AC286,10,0)</f>
        <v>Denmark</v>
      </c>
      <c r="X218" s="57" t="str">
        <f t="shared" si="29"/>
        <v/>
      </c>
      <c r="Y218" s="57" t="str">
        <f t="shared" si="30"/>
        <v/>
      </c>
      <c r="Z218" s="57">
        <f>LARGE(T195:T286,V218)</f>
        <v>1.7772856897512195</v>
      </c>
      <c r="AA218" s="57" t="str">
        <f t="shared" si="32"/>
        <v/>
      </c>
      <c r="AB218" s="57" t="str">
        <f t="shared" si="33"/>
        <v/>
      </c>
      <c r="AC218" s="57" t="str">
        <f t="shared" si="31"/>
        <v>Eesti</v>
      </c>
      <c r="AD218" s="57"/>
      <c r="AE218" s="57"/>
      <c r="AF218" s="57"/>
      <c r="AG218" s="57"/>
      <c r="AH218" s="57"/>
      <c r="AI218" s="57"/>
      <c r="AJ218" s="57"/>
    </row>
    <row r="219" spans="14:36" x14ac:dyDescent="0.35">
      <c r="N219" s="57"/>
      <c r="O219" s="57"/>
      <c r="P219" s="57"/>
      <c r="Q219" s="57"/>
      <c r="R219" s="57" t="str">
        <f>'EU-Vergleichsdaten'!B32</f>
        <v>Ireland</v>
      </c>
      <c r="S219" s="57"/>
      <c r="T219" s="57">
        <f>'EU-Vergleichsdaten'!K32-ROW(W32)/1000000</f>
        <v>4.6569282330036446</v>
      </c>
      <c r="U219" s="57"/>
      <c r="V219" s="57">
        <f t="shared" si="34"/>
        <v>25</v>
      </c>
      <c r="W219" s="106" t="str">
        <f>VLOOKUP(Z219,T195:AC286,10,0)</f>
        <v>Lietuva</v>
      </c>
      <c r="X219" s="57" t="str">
        <f t="shared" si="29"/>
        <v/>
      </c>
      <c r="Y219" s="57" t="str">
        <f t="shared" si="30"/>
        <v/>
      </c>
      <c r="Z219" s="57">
        <f>LARGE(T195:T286,V219)</f>
        <v>1.7496500847523646</v>
      </c>
      <c r="AA219" s="57" t="str">
        <f t="shared" si="32"/>
        <v/>
      </c>
      <c r="AB219" s="57" t="str">
        <f t="shared" si="33"/>
        <v/>
      </c>
      <c r="AC219" s="57" t="str">
        <f t="shared" si="31"/>
        <v>Ireland</v>
      </c>
      <c r="AD219" s="57"/>
      <c r="AE219" s="57"/>
      <c r="AF219" s="57"/>
      <c r="AG219" s="57"/>
      <c r="AH219" s="57"/>
      <c r="AI219" s="57"/>
      <c r="AJ219" s="57"/>
    </row>
    <row r="220" spans="14:36" x14ac:dyDescent="0.35">
      <c r="N220" s="57"/>
      <c r="O220" s="57"/>
      <c r="P220" s="57"/>
      <c r="Q220" s="57"/>
      <c r="R220" s="57" t="str">
        <f>'EU-Vergleichsdaten'!B33</f>
        <v>Attiki</v>
      </c>
      <c r="S220" s="57"/>
      <c r="T220" s="57">
        <f>'EU-Vergleichsdaten'!K33-ROW(W33)/1000000</f>
        <v>2.6134625688533237</v>
      </c>
      <c r="U220" s="57"/>
      <c r="V220" s="57">
        <f t="shared" si="34"/>
        <v>26</v>
      </c>
      <c r="W220" s="106" t="str">
        <f>VLOOKUP(Z220,T195:AC286,10,0)</f>
        <v>Voreia Elláda</v>
      </c>
      <c r="X220" s="57" t="str">
        <f t="shared" si="29"/>
        <v/>
      </c>
      <c r="Y220" s="57" t="str">
        <f t="shared" si="30"/>
        <v/>
      </c>
      <c r="Z220" s="57">
        <f>LARGE(T195:T286,V220)</f>
        <v>1.7244592008203736</v>
      </c>
      <c r="AA220" s="57" t="str">
        <f t="shared" si="32"/>
        <v/>
      </c>
      <c r="AB220" s="57" t="str">
        <f t="shared" si="33"/>
        <v/>
      </c>
      <c r="AC220" s="57" t="str">
        <f t="shared" si="31"/>
        <v>Attiki</v>
      </c>
      <c r="AD220" s="57"/>
      <c r="AE220" s="57"/>
      <c r="AF220" s="57"/>
      <c r="AG220" s="57"/>
      <c r="AH220" s="57"/>
      <c r="AI220" s="57"/>
      <c r="AJ220" s="57"/>
    </row>
    <row r="221" spans="14:36" x14ac:dyDescent="0.35">
      <c r="N221" s="57"/>
      <c r="O221" s="57"/>
      <c r="P221" s="57"/>
      <c r="Q221" s="57"/>
      <c r="R221" s="57" t="str">
        <f>'EU-Vergleichsdaten'!B34</f>
        <v>Nisia Aigaiou, Kriti</v>
      </c>
      <c r="S221" s="57"/>
      <c r="T221" s="57">
        <f>'EU-Vergleichsdaten'!K34-ROW(W34)/1000000</f>
        <v>0.83412759672482595</v>
      </c>
      <c r="U221" s="57"/>
      <c r="V221" s="57">
        <f t="shared" si="34"/>
        <v>27</v>
      </c>
      <c r="W221" s="106" t="str">
        <f>VLOOKUP(Z221,T195:AC286,10,0)</f>
        <v>Makroregion województwo mazowieckie</v>
      </c>
      <c r="X221" s="57" t="str">
        <f t="shared" si="29"/>
        <v/>
      </c>
      <c r="Y221" s="57" t="str">
        <f t="shared" si="30"/>
        <v/>
      </c>
      <c r="Z221" s="57">
        <f>LARGE(T195:T286,V221)</f>
        <v>1.6667209931267011</v>
      </c>
      <c r="AA221" s="57" t="str">
        <f t="shared" si="32"/>
        <v/>
      </c>
      <c r="AB221" s="57" t="str">
        <f t="shared" si="33"/>
        <v/>
      </c>
      <c r="AC221" s="57" t="str">
        <f t="shared" si="31"/>
        <v>Nisia Aigaiou, Kriti</v>
      </c>
      <c r="AD221" s="57"/>
      <c r="AE221" s="57"/>
      <c r="AF221" s="57"/>
      <c r="AG221" s="57"/>
      <c r="AH221" s="57"/>
      <c r="AI221" s="57"/>
      <c r="AJ221" s="57"/>
    </row>
    <row r="222" spans="14:36" x14ac:dyDescent="0.35">
      <c r="N222" s="57"/>
      <c r="O222" s="57"/>
      <c r="P222" s="57"/>
      <c r="Q222" s="57"/>
      <c r="R222" s="57" t="str">
        <f>'EU-Vergleichsdaten'!B35</f>
        <v>Voreia Elláda</v>
      </c>
      <c r="S222" s="57"/>
      <c r="T222" s="57">
        <f>'EU-Vergleichsdaten'!K35-ROW(W35)/1000000</f>
        <v>1.7244592008203736</v>
      </c>
      <c r="U222" s="57"/>
      <c r="V222" s="57">
        <f t="shared" si="34"/>
        <v>28</v>
      </c>
      <c r="W222" s="106" t="str">
        <f>VLOOKUP(Z222,T195:AC286,10,0)</f>
        <v>Severna i Yugoiztochna Bulgaria</v>
      </c>
      <c r="X222" s="57" t="str">
        <f t="shared" si="29"/>
        <v/>
      </c>
      <c r="Y222" s="57" t="str">
        <f t="shared" si="30"/>
        <v/>
      </c>
      <c r="Z222" s="57">
        <f>LARGE(T195:T286,V222)</f>
        <v>1.6636160123371042</v>
      </c>
      <c r="AA222" s="57" t="str">
        <f t="shared" si="32"/>
        <v/>
      </c>
      <c r="AB222" s="57" t="str">
        <f t="shared" si="33"/>
        <v/>
      </c>
      <c r="AC222" s="57" t="str">
        <f t="shared" si="31"/>
        <v>Voreia Elláda</v>
      </c>
      <c r="AD222" s="57"/>
      <c r="AE222" s="57"/>
      <c r="AF222" s="57"/>
      <c r="AG222" s="57"/>
      <c r="AH222" s="57"/>
      <c r="AI222" s="57"/>
      <c r="AJ222" s="57"/>
    </row>
    <row r="223" spans="14:36" x14ac:dyDescent="0.35">
      <c r="N223" s="57"/>
      <c r="O223" s="57"/>
      <c r="P223" s="57"/>
      <c r="Q223" s="57"/>
      <c r="R223" s="57" t="str">
        <f>'EU-Vergleichsdaten'!B36</f>
        <v>Kentriki Elláda</v>
      </c>
      <c r="S223" s="57"/>
      <c r="T223" s="57">
        <f>'EU-Vergleichsdaten'!K36-ROW(W36)/1000000</f>
        <v>1.5799233359737259</v>
      </c>
      <c r="U223" s="57"/>
      <c r="V223" s="57">
        <f t="shared" si="34"/>
        <v>29</v>
      </c>
      <c r="W223" s="106" t="str">
        <f>VLOOKUP(Z223,T195:AC286,10,0)</f>
        <v>Kentriki Elláda</v>
      </c>
      <c r="X223" s="57" t="str">
        <f t="shared" si="29"/>
        <v/>
      </c>
      <c r="Y223" s="57" t="str">
        <f t="shared" si="30"/>
        <v/>
      </c>
      <c r="Z223" s="57">
        <f>LARGE(T195:T286,V223)</f>
        <v>1.5799233359737259</v>
      </c>
      <c r="AA223" s="57" t="str">
        <f t="shared" si="32"/>
        <v/>
      </c>
      <c r="AB223" s="57" t="str">
        <f t="shared" si="33"/>
        <v/>
      </c>
      <c r="AC223" s="57" t="str">
        <f t="shared" si="31"/>
        <v>Kentriki Elláda</v>
      </c>
      <c r="AD223" s="57"/>
      <c r="AE223" s="57"/>
      <c r="AF223" s="57"/>
      <c r="AG223" s="57"/>
      <c r="AH223" s="57"/>
      <c r="AI223" s="57"/>
      <c r="AJ223" s="57"/>
    </row>
    <row r="224" spans="14:36" x14ac:dyDescent="0.35">
      <c r="N224" s="57"/>
      <c r="O224" s="57"/>
      <c r="P224" s="57"/>
      <c r="Q224" s="57"/>
      <c r="R224" s="57" t="str">
        <f>'EU-Vergleichsdaten'!B37</f>
        <v>Noroeste</v>
      </c>
      <c r="S224" s="57"/>
      <c r="T224" s="57">
        <f>'EU-Vergleichsdaten'!K37-ROW(W37)/1000000</f>
        <v>0.79320836108877912</v>
      </c>
      <c r="U224" s="57"/>
      <c r="V224" s="57">
        <f t="shared" si="34"/>
        <v>30</v>
      </c>
      <c r="W224" s="106" t="str">
        <f>VLOOKUP(Z224,T195:AC286,10,0)</f>
        <v>Vlaams Gewest</v>
      </c>
      <c r="X224" s="57" t="str">
        <f t="shared" si="29"/>
        <v/>
      </c>
      <c r="Y224" s="57" t="str">
        <f t="shared" si="30"/>
        <v/>
      </c>
      <c r="Z224" s="57">
        <f>LARGE(T195:T286,V224)</f>
        <v>1.5551783167298021</v>
      </c>
      <c r="AA224" s="57" t="str">
        <f t="shared" si="32"/>
        <v/>
      </c>
      <c r="AB224" s="57" t="str">
        <f t="shared" si="33"/>
        <v/>
      </c>
      <c r="AC224" s="57" t="str">
        <f t="shared" si="31"/>
        <v>Noroeste</v>
      </c>
      <c r="AD224" s="57"/>
      <c r="AE224" s="57"/>
      <c r="AF224" s="57"/>
      <c r="AG224" s="57"/>
      <c r="AH224" s="57"/>
      <c r="AI224" s="57"/>
      <c r="AJ224" s="57"/>
    </row>
    <row r="225" spans="14:36" x14ac:dyDescent="0.35">
      <c r="N225" s="57"/>
      <c r="O225" s="57"/>
      <c r="P225" s="57"/>
      <c r="Q225" s="57"/>
      <c r="R225" s="57" t="str">
        <f>'EU-Vergleichsdaten'!B38</f>
        <v>Noreste</v>
      </c>
      <c r="S225" s="57"/>
      <c r="T225" s="57">
        <f>'EU-Vergleichsdaten'!K38-ROW(W38)/1000000</f>
        <v>0.51120625317902935</v>
      </c>
      <c r="U225" s="57"/>
      <c r="V225" s="57">
        <f t="shared" si="34"/>
        <v>31</v>
      </c>
      <c r="W225" s="106" t="str">
        <f>VLOOKUP(Z225,T195:AC286,10,0)</f>
        <v>Occitanie</v>
      </c>
      <c r="X225" s="57" t="str">
        <f t="shared" si="29"/>
        <v/>
      </c>
      <c r="Y225" s="57" t="str">
        <f t="shared" si="30"/>
        <v/>
      </c>
      <c r="Z225" s="57">
        <f>LARGE(T195:T286,V225)</f>
        <v>1.4971029504706419</v>
      </c>
      <c r="AA225" s="57" t="str">
        <f t="shared" si="32"/>
        <v/>
      </c>
      <c r="AB225" s="57" t="str">
        <f t="shared" si="33"/>
        <v/>
      </c>
      <c r="AC225" s="57" t="str">
        <f t="shared" si="31"/>
        <v>Noreste</v>
      </c>
      <c r="AD225" s="57"/>
      <c r="AE225" s="57"/>
      <c r="AF225" s="57"/>
      <c r="AG225" s="57"/>
      <c r="AH225" s="57"/>
      <c r="AI225" s="57"/>
      <c r="AJ225" s="57"/>
    </row>
    <row r="226" spans="14:36" x14ac:dyDescent="0.35">
      <c r="N226" s="57"/>
      <c r="O226" s="57"/>
      <c r="P226" s="57"/>
      <c r="Q226" s="57"/>
      <c r="R226" s="57" t="str">
        <f>'EU-Vergleichsdaten'!B39</f>
        <v>Comunidad de Madrid</v>
      </c>
      <c r="S226" s="57"/>
      <c r="T226" s="57">
        <f>'EU-Vergleichsdaten'!K39-ROW(W39)/1000000</f>
        <v>0.36101337955061397</v>
      </c>
      <c r="U226" s="57"/>
      <c r="V226" s="57">
        <f t="shared" si="34"/>
        <v>32</v>
      </c>
      <c r="W226" s="106" t="str">
        <f>VLOOKUP(Z226,T195:AC286,10,0)</f>
        <v>RUP FR — Régions Ultrapériphériques Françaises</v>
      </c>
      <c r="X226" s="57" t="str">
        <f t="shared" si="29"/>
        <v/>
      </c>
      <c r="Y226" s="57" t="str">
        <f t="shared" si="30"/>
        <v/>
      </c>
      <c r="Z226" s="57">
        <f>LARGE(T195:T286,V226)</f>
        <v>1.4613258270834546</v>
      </c>
      <c r="AA226" s="57" t="str">
        <f t="shared" si="32"/>
        <v/>
      </c>
      <c r="AB226" s="57" t="str">
        <f t="shared" si="33"/>
        <v/>
      </c>
      <c r="AC226" s="57" t="str">
        <f t="shared" si="31"/>
        <v>Comunidad de Madrid</v>
      </c>
      <c r="AD226" s="57"/>
      <c r="AE226" s="57"/>
      <c r="AF226" s="57"/>
      <c r="AG226" s="57"/>
      <c r="AH226" s="57"/>
      <c r="AI226" s="57"/>
      <c r="AJ226" s="57"/>
    </row>
    <row r="227" spans="14:36" x14ac:dyDescent="0.35">
      <c r="N227" s="57"/>
      <c r="O227" s="57"/>
      <c r="P227" s="57"/>
      <c r="Q227" s="57"/>
      <c r="R227" s="57" t="str">
        <f>'EU-Vergleichsdaten'!B40</f>
        <v>Centro (ES)</v>
      </c>
      <c r="S227" s="57"/>
      <c r="T227" s="57">
        <f>'EU-Vergleichsdaten'!K40-ROW(W40)/1000000</f>
        <v>0.35844933029085119</v>
      </c>
      <c r="U227" s="57"/>
      <c r="V227" s="57">
        <f t="shared" si="34"/>
        <v>33</v>
      </c>
      <c r="W227" s="106" t="str">
        <f>VLOOKUP(Z227,T195:AC286,10,0)</f>
        <v>Nord-Ovest</v>
      </c>
      <c r="X227" s="57" t="str">
        <f t="shared" si="29"/>
        <v/>
      </c>
      <c r="Y227" s="57" t="str">
        <f t="shared" ref="Y227:Y258" si="35">IF(VLOOKUP($W227,$R$3:$T$94,2,0)="WD",VLOOKUP($W227,O$3:P$18,2,0),IF(VLOOKUP($W227,$R$3:$T$94,2,0)="OD",VLOOKUP($W227,O$3:P$18,2,0),""))</f>
        <v/>
      </c>
      <c r="Z227" s="57">
        <f>LARGE(T195:T286,V227)</f>
        <v>1.3279123525579524</v>
      </c>
      <c r="AA227" s="57" t="str">
        <f t="shared" si="32"/>
        <v/>
      </c>
      <c r="AB227" s="57" t="str">
        <f t="shared" si="33"/>
        <v/>
      </c>
      <c r="AC227" s="57" t="str">
        <f t="shared" ref="AC227:AC258" si="36">R227</f>
        <v>Centro (ES)</v>
      </c>
      <c r="AD227" s="57"/>
      <c r="AE227" s="57"/>
      <c r="AF227" s="57"/>
      <c r="AG227" s="57"/>
      <c r="AH227" s="57"/>
      <c r="AI227" s="57"/>
      <c r="AJ227" s="57"/>
    </row>
    <row r="228" spans="14:36" x14ac:dyDescent="0.35">
      <c r="N228" s="57"/>
      <c r="O228" s="57"/>
      <c r="P228" s="57"/>
      <c r="Q228" s="57"/>
      <c r="R228" s="57" t="str">
        <f>'EU-Vergleichsdaten'!B41</f>
        <v>Este</v>
      </c>
      <c r="S228" s="57"/>
      <c r="T228" s="57">
        <f>'EU-Vergleichsdaten'!K41-ROW(W41)/1000000</f>
        <v>-0.22737921626633245</v>
      </c>
      <c r="U228" s="57"/>
      <c r="V228" s="57">
        <f t="shared" si="34"/>
        <v>34</v>
      </c>
      <c r="W228" s="106" t="str">
        <f>VLOOKUP(Z228,T195:AC286,10,0)</f>
        <v>West-Nederland</v>
      </c>
      <c r="X228" s="57" t="str">
        <f t="shared" si="29"/>
        <v/>
      </c>
      <c r="Y228" s="57" t="str">
        <f t="shared" si="35"/>
        <v/>
      </c>
      <c r="Z228" s="57">
        <f>LARGE(T195:T286,V228)</f>
        <v>1.2899671889887665</v>
      </c>
      <c r="AA228" s="57" t="str">
        <f t="shared" si="32"/>
        <v/>
      </c>
      <c r="AB228" s="57" t="str">
        <f t="shared" si="33"/>
        <v/>
      </c>
      <c r="AC228" s="57" t="str">
        <f t="shared" si="36"/>
        <v>Este</v>
      </c>
      <c r="AD228" s="57"/>
      <c r="AE228" s="57"/>
      <c r="AF228" s="57"/>
      <c r="AG228" s="57"/>
      <c r="AH228" s="57"/>
      <c r="AI228" s="57"/>
      <c r="AJ228" s="57"/>
    </row>
    <row r="229" spans="14:36" x14ac:dyDescent="0.35">
      <c r="N229" s="57"/>
      <c r="O229" s="57"/>
      <c r="P229" s="57"/>
      <c r="Q229" s="57"/>
      <c r="R229" s="57" t="str">
        <f>'EU-Vergleichsdaten'!B42</f>
        <v>Sur</v>
      </c>
      <c r="S229" s="57"/>
      <c r="T229" s="57">
        <f>'EU-Vergleichsdaten'!K42-ROW(W42)/1000000</f>
        <v>-1.8557282269575551E-2</v>
      </c>
      <c r="U229" s="57"/>
      <c r="V229" s="57">
        <f t="shared" si="34"/>
        <v>35</v>
      </c>
      <c r="W229" s="106" t="str">
        <f>VLOOKUP(Z229,T195:AC286,10,0)</f>
        <v>Oost-Nederland</v>
      </c>
      <c r="X229" s="57" t="str">
        <f t="shared" si="29"/>
        <v/>
      </c>
      <c r="Y229" s="57" t="str">
        <f t="shared" si="35"/>
        <v/>
      </c>
      <c r="Z229" s="57">
        <f>LARGE(T195:T286,V229)</f>
        <v>1.2883536814948688</v>
      </c>
      <c r="AA229" s="57" t="str">
        <f t="shared" si="32"/>
        <v/>
      </c>
      <c r="AB229" s="57" t="str">
        <f t="shared" si="33"/>
        <v/>
      </c>
      <c r="AC229" s="57" t="str">
        <f t="shared" si="36"/>
        <v>Sur</v>
      </c>
      <c r="AD229" s="57"/>
      <c r="AE229" s="57"/>
      <c r="AF229" s="57"/>
      <c r="AG229" s="57"/>
      <c r="AH229" s="57"/>
      <c r="AI229" s="57"/>
      <c r="AJ229" s="57"/>
    </row>
    <row r="230" spans="14:36" x14ac:dyDescent="0.35">
      <c r="N230" s="57"/>
      <c r="O230" s="57"/>
      <c r="P230" s="57"/>
      <c r="Q230" s="57"/>
      <c r="R230" s="57" t="str">
        <f>'EU-Vergleichsdaten'!B43</f>
        <v>Canarias</v>
      </c>
      <c r="S230" s="57"/>
      <c r="T230" s="57">
        <f>'EU-Vergleichsdaten'!K43-ROW(W43)/1000000</f>
        <v>0.25584502371659368</v>
      </c>
      <c r="U230" s="57"/>
      <c r="V230" s="57">
        <f t="shared" si="34"/>
        <v>36</v>
      </c>
      <c r="W230" s="106" t="str">
        <f>VLOOKUP(Z230,T195:AC286,10,0)</f>
        <v>Slovensko</v>
      </c>
      <c r="X230" s="57" t="str">
        <f t="shared" si="29"/>
        <v/>
      </c>
      <c r="Y230" s="57" t="str">
        <f t="shared" si="35"/>
        <v/>
      </c>
      <c r="Z230" s="57">
        <f>LARGE(T195:T286,V230)</f>
        <v>1.1901378262592786</v>
      </c>
      <c r="AA230" s="57" t="str">
        <f t="shared" si="32"/>
        <v/>
      </c>
      <c r="AB230" s="57" t="str">
        <f t="shared" si="33"/>
        <v/>
      </c>
      <c r="AC230" s="57" t="str">
        <f t="shared" si="36"/>
        <v>Canarias</v>
      </c>
      <c r="AD230" s="57"/>
      <c r="AE230" s="57"/>
      <c r="AF230" s="57"/>
      <c r="AG230" s="57"/>
      <c r="AH230" s="57"/>
      <c r="AI230" s="57"/>
      <c r="AJ230" s="57"/>
    </row>
    <row r="231" spans="14:36" x14ac:dyDescent="0.35">
      <c r="N231" s="57"/>
      <c r="O231" s="57"/>
      <c r="P231" s="57"/>
      <c r="Q231" s="57"/>
      <c r="R231" s="57" t="str">
        <f>'EU-Vergleichsdaten'!B44</f>
        <v>Ile de France</v>
      </c>
      <c r="S231" s="57"/>
      <c r="T231" s="57">
        <f>'EU-Vergleichsdaten'!K44-ROW(W44)/1000000</f>
        <v>0.16415195278247813</v>
      </c>
      <c r="U231" s="57"/>
      <c r="V231" s="57">
        <f t="shared" si="34"/>
        <v>37</v>
      </c>
      <c r="W231" s="106" t="str">
        <f>VLOOKUP(Z231,T195:AC286,10,0)</f>
        <v>Macroregiunea Patru</v>
      </c>
      <c r="X231" s="57" t="str">
        <f t="shared" si="29"/>
        <v/>
      </c>
      <c r="Y231" s="57" t="str">
        <f t="shared" si="35"/>
        <v/>
      </c>
      <c r="Z231" s="57">
        <f>LARGE(T195:T286,V231)</f>
        <v>1.1336217998262677</v>
      </c>
      <c r="AA231" s="57" t="str">
        <f t="shared" si="32"/>
        <v/>
      </c>
      <c r="AB231" s="57" t="str">
        <f t="shared" si="33"/>
        <v/>
      </c>
      <c r="AC231" s="57" t="str">
        <f t="shared" si="36"/>
        <v>Ile de France</v>
      </c>
      <c r="AD231" s="57"/>
      <c r="AE231" s="57"/>
      <c r="AF231" s="57"/>
      <c r="AG231" s="57"/>
      <c r="AH231" s="57"/>
      <c r="AI231" s="57"/>
      <c r="AJ231" s="57"/>
    </row>
    <row r="232" spans="14:36" x14ac:dyDescent="0.35">
      <c r="N232" s="57"/>
      <c r="O232" s="57"/>
      <c r="P232" s="57"/>
      <c r="Q232" s="57"/>
      <c r="R232" s="57" t="str">
        <f>'EU-Vergleichsdaten'!B45</f>
        <v>Centre — Val de Loire</v>
      </c>
      <c r="S232" s="57"/>
      <c r="T232" s="57">
        <f>'EU-Vergleichsdaten'!K45-ROW(W45)/1000000</f>
        <v>0.9473561201475037</v>
      </c>
      <c r="U232" s="57"/>
      <c r="V232" s="57">
        <f t="shared" si="34"/>
        <v>38</v>
      </c>
      <c r="W232" s="106" t="str">
        <f>VLOOKUP(Z232,T195:AC286,10,0)</f>
        <v>Zuid-Nederland</v>
      </c>
      <c r="X232" s="57" t="str">
        <f t="shared" si="29"/>
        <v/>
      </c>
      <c r="Y232" s="57" t="str">
        <f t="shared" si="35"/>
        <v/>
      </c>
      <c r="Z232" s="57">
        <f>LARGE(T195:T286,V232)</f>
        <v>1.1085698513185018</v>
      </c>
      <c r="AA232" s="57" t="str">
        <f t="shared" si="32"/>
        <v/>
      </c>
      <c r="AB232" s="57" t="str">
        <f t="shared" si="33"/>
        <v/>
      </c>
      <c r="AC232" s="57" t="str">
        <f t="shared" si="36"/>
        <v>Centre — Val de Loire</v>
      </c>
      <c r="AD232" s="57"/>
      <c r="AE232" s="57"/>
      <c r="AF232" s="57"/>
      <c r="AG232" s="57"/>
      <c r="AH232" s="57"/>
      <c r="AI232" s="57"/>
      <c r="AJ232" s="57"/>
    </row>
    <row r="233" spans="14:36" x14ac:dyDescent="0.35">
      <c r="N233" s="57"/>
      <c r="O233" s="57"/>
      <c r="P233" s="57"/>
      <c r="Q233" s="57"/>
      <c r="R233" s="57" t="str">
        <f>'EU-Vergleichsdaten'!B46</f>
        <v>Bourgogne-Franche-Comté</v>
      </c>
      <c r="S233" s="57"/>
      <c r="T233" s="57">
        <f>'EU-Vergleichsdaten'!K46-ROW(W46)/1000000</f>
        <v>-0.22575749711843929</v>
      </c>
      <c r="U233" s="57"/>
      <c r="V233" s="57">
        <f t="shared" si="34"/>
        <v>39</v>
      </c>
      <c r="W233" s="106" t="str">
        <f>VLOOKUP(Z233,T195:AC286,10,0)</f>
        <v>Nord-Est</v>
      </c>
      <c r="X233" s="57" t="str">
        <f t="shared" si="29"/>
        <v/>
      </c>
      <c r="Y233" s="57" t="str">
        <f t="shared" si="35"/>
        <v/>
      </c>
      <c r="Z233" s="57">
        <f>LARGE(T195:T286,V233)</f>
        <v>0.96631283406962587</v>
      </c>
      <c r="AA233" s="57" t="str">
        <f t="shared" si="32"/>
        <v/>
      </c>
      <c r="AB233" s="57" t="str">
        <f t="shared" si="33"/>
        <v/>
      </c>
      <c r="AC233" s="57" t="str">
        <f t="shared" si="36"/>
        <v>Bourgogne-Franche-Comté</v>
      </c>
      <c r="AD233" s="57"/>
      <c r="AE233" s="57"/>
      <c r="AF233" s="57"/>
      <c r="AG233" s="57"/>
      <c r="AH233" s="57"/>
      <c r="AI233" s="57"/>
      <c r="AJ233" s="57"/>
    </row>
    <row r="234" spans="14:36" x14ac:dyDescent="0.35">
      <c r="N234" s="57"/>
      <c r="O234" s="57"/>
      <c r="P234" s="57"/>
      <c r="Q234" s="57"/>
      <c r="R234" s="57" t="str">
        <f>'EU-Vergleichsdaten'!B47</f>
        <v>Normandie</v>
      </c>
      <c r="S234" s="57"/>
      <c r="T234" s="57">
        <f>'EU-Vergleichsdaten'!K47-ROW(W47)/1000000</f>
        <v>1.7930401614117337</v>
      </c>
      <c r="U234" s="57"/>
      <c r="V234" s="57">
        <f t="shared" si="34"/>
        <v>40</v>
      </c>
      <c r="W234" s="106" t="str">
        <f>VLOOKUP(Z234,T195:AC286,10,0)</f>
        <v>Berlin</v>
      </c>
      <c r="X234" s="57" t="str">
        <f t="shared" si="29"/>
        <v>OD</v>
      </c>
      <c r="Y234" s="57" t="str">
        <f t="shared" si="35"/>
        <v>BE</v>
      </c>
      <c r="Z234" s="57">
        <f>LARGE(T195:T286,V234)</f>
        <v>0.95831313504488091</v>
      </c>
      <c r="AA234" s="57" t="str">
        <f t="shared" si="32"/>
        <v/>
      </c>
      <c r="AB234" s="57">
        <f t="shared" si="33"/>
        <v>0.95831313504488091</v>
      </c>
      <c r="AC234" s="57" t="str">
        <f t="shared" si="36"/>
        <v>Normandie</v>
      </c>
      <c r="AD234" s="57"/>
      <c r="AE234" s="57"/>
      <c r="AF234" s="57"/>
      <c r="AG234" s="57"/>
      <c r="AH234" s="57"/>
      <c r="AI234" s="57"/>
      <c r="AJ234" s="57"/>
    </row>
    <row r="235" spans="14:36" x14ac:dyDescent="0.35">
      <c r="N235" s="57"/>
      <c r="O235" s="57"/>
      <c r="P235" s="57"/>
      <c r="Q235" s="57"/>
      <c r="R235" s="57" t="str">
        <f>'EU-Vergleichsdaten'!B48</f>
        <v>Hauts-de-France</v>
      </c>
      <c r="S235" s="57"/>
      <c r="T235" s="57">
        <f>'EU-Vergleichsdaten'!K48-ROW(W48)/1000000</f>
        <v>-0.12725652825697192</v>
      </c>
      <c r="U235" s="57"/>
      <c r="V235" s="57">
        <f t="shared" si="34"/>
        <v>41</v>
      </c>
      <c r="W235" s="106" t="str">
        <f>VLOOKUP(Z235,T195:AC286,10,0)</f>
        <v>Centre — Val de Loire</v>
      </c>
      <c r="X235" s="57" t="str">
        <f t="shared" si="29"/>
        <v/>
      </c>
      <c r="Y235" s="57" t="str">
        <f t="shared" si="35"/>
        <v/>
      </c>
      <c r="Z235" s="57">
        <f>LARGE(T195:T286,V235)</f>
        <v>0.9473561201475037</v>
      </c>
      <c r="AA235" s="57" t="str">
        <f t="shared" si="32"/>
        <v/>
      </c>
      <c r="AB235" s="57" t="str">
        <f t="shared" si="33"/>
        <v/>
      </c>
      <c r="AC235" s="57" t="str">
        <f t="shared" si="36"/>
        <v>Hauts-de-France</v>
      </c>
      <c r="AD235" s="57"/>
      <c r="AE235" s="57"/>
      <c r="AF235" s="57"/>
      <c r="AG235" s="57"/>
      <c r="AH235" s="57"/>
      <c r="AI235" s="57"/>
      <c r="AJ235" s="57"/>
    </row>
    <row r="236" spans="14:36" x14ac:dyDescent="0.35">
      <c r="N236" s="57"/>
      <c r="O236" s="57"/>
      <c r="P236" s="57"/>
      <c r="Q236" s="57"/>
      <c r="R236" s="57" t="str">
        <f>'EU-Vergleichsdaten'!B49</f>
        <v>Grand Est</v>
      </c>
      <c r="S236" s="57"/>
      <c r="T236" s="57">
        <f>'EU-Vergleichsdaten'!K49-ROW(W49)/1000000</f>
        <v>-0.21537140107863742</v>
      </c>
      <c r="U236" s="57"/>
      <c r="V236" s="57">
        <f t="shared" si="34"/>
        <v>42</v>
      </c>
      <c r="W236" s="106" t="str">
        <f>VLOOKUP(Z236,T195:AC286,10,0)</f>
        <v>Alföld és Észak</v>
      </c>
      <c r="X236" s="57" t="str">
        <f t="shared" si="29"/>
        <v/>
      </c>
      <c r="Y236" s="57" t="str">
        <f t="shared" si="35"/>
        <v/>
      </c>
      <c r="Z236" s="57">
        <f>LARGE(T195:T286,V236)</f>
        <v>0.86751514541416785</v>
      </c>
      <c r="AA236" s="57" t="str">
        <f t="shared" si="32"/>
        <v/>
      </c>
      <c r="AB236" s="57" t="str">
        <f t="shared" si="33"/>
        <v/>
      </c>
      <c r="AC236" s="57" t="str">
        <f t="shared" si="36"/>
        <v>Grand Est</v>
      </c>
      <c r="AD236" s="57"/>
      <c r="AE236" s="57"/>
      <c r="AF236" s="57"/>
      <c r="AG236" s="57"/>
      <c r="AH236" s="57"/>
      <c r="AI236" s="57"/>
      <c r="AJ236" s="57"/>
    </row>
    <row r="237" spans="14:36" x14ac:dyDescent="0.35">
      <c r="N237" s="57"/>
      <c r="O237" s="57"/>
      <c r="P237" s="57"/>
      <c r="Q237" s="57"/>
      <c r="R237" s="57" t="str">
        <f>'EU-Vergleichsdaten'!B50</f>
        <v>Pays de la Loire</v>
      </c>
      <c r="S237" s="57"/>
      <c r="T237" s="57">
        <f>'EU-Vergleichsdaten'!K50-ROW(W50)/1000000</f>
        <v>-0.1664172770159934</v>
      </c>
      <c r="U237" s="57"/>
      <c r="V237" s="57">
        <f t="shared" si="34"/>
        <v>43</v>
      </c>
      <c r="W237" s="106" t="str">
        <f>VLOOKUP(Z237,T195:AC286,10,0)</f>
        <v>Åland</v>
      </c>
      <c r="X237" s="57" t="str">
        <f t="shared" si="29"/>
        <v/>
      </c>
      <c r="Y237" s="57" t="str">
        <f t="shared" si="35"/>
        <v/>
      </c>
      <c r="Z237" s="57">
        <f>LARGE(T195:T286,V237)</f>
        <v>0.84720337453676031</v>
      </c>
      <c r="AA237" s="57" t="str">
        <f t="shared" si="32"/>
        <v/>
      </c>
      <c r="AB237" s="57" t="str">
        <f t="shared" si="33"/>
        <v/>
      </c>
      <c r="AC237" s="57" t="str">
        <f t="shared" si="36"/>
        <v>Pays de la Loire</v>
      </c>
      <c r="AD237" s="57"/>
      <c r="AE237" s="57"/>
      <c r="AF237" s="57"/>
      <c r="AG237" s="57"/>
      <c r="AH237" s="57"/>
      <c r="AI237" s="57"/>
      <c r="AJ237" s="57"/>
    </row>
    <row r="238" spans="14:36" x14ac:dyDescent="0.35">
      <c r="N238" s="57"/>
      <c r="O238" s="57"/>
      <c r="P238" s="57"/>
      <c r="Q238" s="57"/>
      <c r="R238" s="57" t="str">
        <f>'EU-Vergleichsdaten'!B51</f>
        <v>Bretagne</v>
      </c>
      <c r="S238" s="57"/>
      <c r="T238" s="57">
        <f>'EU-Vergleichsdaten'!K51-ROW(W51)/1000000</f>
        <v>3.2775584416091753E-3</v>
      </c>
      <c r="U238" s="57"/>
      <c r="V238" s="57">
        <f t="shared" si="34"/>
        <v>44</v>
      </c>
      <c r="W238" s="106" t="str">
        <f>VLOOKUP(Z238,T195:AC286,10,0)</f>
        <v>Nisia Aigaiou, Kriti</v>
      </c>
      <c r="X238" s="57" t="str">
        <f t="shared" si="29"/>
        <v/>
      </c>
      <c r="Y238" s="57" t="str">
        <f t="shared" si="35"/>
        <v/>
      </c>
      <c r="Z238" s="57">
        <f>LARGE(T195:T286,V238)</f>
        <v>0.83412759672482595</v>
      </c>
      <c r="AA238" s="57" t="str">
        <f t="shared" si="32"/>
        <v/>
      </c>
      <c r="AB238" s="57" t="str">
        <f t="shared" si="33"/>
        <v/>
      </c>
      <c r="AC238" s="57" t="str">
        <f t="shared" si="36"/>
        <v>Bretagne</v>
      </c>
      <c r="AD238" s="57"/>
      <c r="AE238" s="57"/>
      <c r="AF238" s="57"/>
      <c r="AG238" s="57"/>
      <c r="AH238" s="57"/>
      <c r="AI238" s="57"/>
      <c r="AJ238" s="57"/>
    </row>
    <row r="239" spans="14:36" x14ac:dyDescent="0.35">
      <c r="N239" s="57"/>
      <c r="O239" s="57"/>
      <c r="P239" s="57"/>
      <c r="Q239" s="57"/>
      <c r="R239" s="57" t="str">
        <f>'EU-Vergleichsdaten'!B52</f>
        <v>Nouvelle-Aquitaine</v>
      </c>
      <c r="S239" s="57"/>
      <c r="T239" s="57">
        <f>'EU-Vergleichsdaten'!K52-ROW(W52)/1000000</f>
        <v>0.27141568941514665</v>
      </c>
      <c r="U239" s="57"/>
      <c r="V239" s="57">
        <f t="shared" si="34"/>
        <v>45</v>
      </c>
      <c r="W239" s="106" t="str">
        <f>VLOOKUP(Z239,T195:AC286,10,0)</f>
        <v>Noroeste</v>
      </c>
      <c r="X239" s="57" t="str">
        <f t="shared" si="29"/>
        <v/>
      </c>
      <c r="Y239" s="57" t="str">
        <f t="shared" si="35"/>
        <v/>
      </c>
      <c r="Z239" s="57">
        <f>LARGE(T195:T286,V239)</f>
        <v>0.79320836108877912</v>
      </c>
      <c r="AA239" s="57" t="str">
        <f t="shared" si="32"/>
        <v/>
      </c>
      <c r="AB239" s="57" t="str">
        <f t="shared" si="33"/>
        <v/>
      </c>
      <c r="AC239" s="57" t="str">
        <f t="shared" si="36"/>
        <v>Nouvelle-Aquitaine</v>
      </c>
      <c r="AD239" s="57"/>
      <c r="AE239" s="57"/>
      <c r="AF239" s="57"/>
      <c r="AG239" s="57"/>
      <c r="AH239" s="57"/>
      <c r="AI239" s="57"/>
      <c r="AJ239" s="57"/>
    </row>
    <row r="240" spans="14:36" x14ac:dyDescent="0.35">
      <c r="N240" s="57"/>
      <c r="O240" s="57"/>
      <c r="P240" s="57"/>
      <c r="Q240" s="57"/>
      <c r="R240" s="57" t="str">
        <f>'EU-Vergleichsdaten'!B53</f>
        <v>Occitanie</v>
      </c>
      <c r="S240" s="57"/>
      <c r="T240" s="57">
        <f>'EU-Vergleichsdaten'!K53-ROW(W53)/1000000</f>
        <v>1.4971029504706419</v>
      </c>
      <c r="U240" s="57"/>
      <c r="V240" s="57">
        <f t="shared" si="34"/>
        <v>46</v>
      </c>
      <c r="W240" s="106" t="str">
        <f>VLOOKUP(Z240,T195:AC286,10,0)</f>
        <v>Continente</v>
      </c>
      <c r="X240" s="57" t="str">
        <f t="shared" si="29"/>
        <v/>
      </c>
      <c r="Y240" s="57" t="str">
        <f t="shared" si="35"/>
        <v/>
      </c>
      <c r="Z240" s="57">
        <f>LARGE(T195:T286,V240)</f>
        <v>0.76567061424247695</v>
      </c>
      <c r="AA240" s="57" t="str">
        <f t="shared" si="32"/>
        <v/>
      </c>
      <c r="AB240" s="57" t="str">
        <f t="shared" si="33"/>
        <v/>
      </c>
      <c r="AC240" s="57" t="str">
        <f t="shared" si="36"/>
        <v>Occitanie</v>
      </c>
      <c r="AD240" s="57"/>
      <c r="AE240" s="57"/>
      <c r="AF240" s="57"/>
      <c r="AG240" s="57"/>
      <c r="AH240" s="57"/>
      <c r="AI240" s="57"/>
      <c r="AJ240" s="57"/>
    </row>
    <row r="241" spans="14:36" x14ac:dyDescent="0.35">
      <c r="N241" s="57"/>
      <c r="O241" s="57"/>
      <c r="P241" s="57"/>
      <c r="Q241" s="57"/>
      <c r="R241" s="57" t="str">
        <f>'EU-Vergleichsdaten'!B54</f>
        <v>Auvergne-Rhône-Alpes</v>
      </c>
      <c r="S241" s="57"/>
      <c r="T241" s="57">
        <f>'EU-Vergleichsdaten'!K54-ROW(W54)/1000000</f>
        <v>-7.1135615022904997E-2</v>
      </c>
      <c r="U241" s="57"/>
      <c r="V241" s="57">
        <f t="shared" si="34"/>
        <v>47</v>
      </c>
      <c r="W241" s="106" t="str">
        <f>VLOOKUP(Z241,T195:AC286,10,0)</f>
        <v>Mecklenburg-Vorpommern</v>
      </c>
      <c r="X241" s="57" t="str">
        <f t="shared" si="29"/>
        <v>OD</v>
      </c>
      <c r="Y241" s="57" t="str">
        <f t="shared" si="35"/>
        <v>MV</v>
      </c>
      <c r="Z241" s="57">
        <f>LARGE(T195:T286,V241)</f>
        <v>0.75492154384198096</v>
      </c>
      <c r="AA241" s="57" t="str">
        <f t="shared" si="32"/>
        <v/>
      </c>
      <c r="AB241" s="57">
        <f t="shared" si="33"/>
        <v>0.75492154384198096</v>
      </c>
      <c r="AC241" s="57" t="str">
        <f t="shared" si="36"/>
        <v>Auvergne-Rhône-Alpes</v>
      </c>
      <c r="AD241" s="57"/>
      <c r="AE241" s="57"/>
      <c r="AF241" s="57"/>
      <c r="AG241" s="57"/>
      <c r="AH241" s="57"/>
      <c r="AI241" s="57"/>
      <c r="AJ241" s="57"/>
    </row>
    <row r="242" spans="14:36" x14ac:dyDescent="0.35">
      <c r="N242" s="57"/>
      <c r="O242" s="57"/>
      <c r="P242" s="57"/>
      <c r="Q242" s="57"/>
      <c r="R242" s="57" t="str">
        <f>'EU-Vergleichsdaten'!B55</f>
        <v>Provence-Alpes-Côte d’Azur</v>
      </c>
      <c r="S242" s="57"/>
      <c r="T242" s="57">
        <f>'EU-Vergleichsdaten'!K55-ROW(W55)/1000000</f>
        <v>-0.26491042061557513</v>
      </c>
      <c r="U242" s="57"/>
      <c r="V242" s="57">
        <f t="shared" si="34"/>
        <v>48</v>
      </c>
      <c r="W242" s="106" t="str">
        <f>VLOOKUP(Z242,T195:AC286,10,0)</f>
        <v>Région wallonne</v>
      </c>
      <c r="X242" s="57" t="str">
        <f t="shared" si="29"/>
        <v/>
      </c>
      <c r="Y242" s="57" t="str">
        <f t="shared" si="35"/>
        <v/>
      </c>
      <c r="Z242" s="57">
        <f>LARGE(T195:T286,V242)</f>
        <v>0.70019605661793183</v>
      </c>
      <c r="AA242" s="57" t="str">
        <f t="shared" si="32"/>
        <v/>
      </c>
      <c r="AB242" s="57" t="str">
        <f t="shared" si="33"/>
        <v/>
      </c>
      <c r="AC242" s="57" t="str">
        <f t="shared" si="36"/>
        <v>Provence-Alpes-Côte d’Azur</v>
      </c>
      <c r="AD242" s="57"/>
      <c r="AE242" s="57"/>
      <c r="AF242" s="57"/>
      <c r="AG242" s="57"/>
      <c r="AH242" s="57"/>
      <c r="AI242" s="57"/>
      <c r="AJ242" s="57"/>
    </row>
    <row r="243" spans="14:36" x14ac:dyDescent="0.35">
      <c r="N243" s="57"/>
      <c r="O243" s="57"/>
      <c r="P243" s="57"/>
      <c r="Q243" s="57"/>
      <c r="R243" s="57" t="str">
        <f>'EU-Vergleichsdaten'!B56</f>
        <v>Corse</v>
      </c>
      <c r="S243" s="57"/>
      <c r="T243" s="57">
        <f>'EU-Vergleichsdaten'!K56-ROW(W56)/1000000</f>
        <v>6.2989547144692333</v>
      </c>
      <c r="U243" s="57"/>
      <c r="V243" s="57">
        <f t="shared" si="34"/>
        <v>49</v>
      </c>
      <c r="W243" s="106" t="str">
        <f>VLOOKUP(Z243,T195:AC286,10,0)</f>
        <v>Centro (IT)</v>
      </c>
      <c r="X243" s="57" t="str">
        <f t="shared" si="29"/>
        <v/>
      </c>
      <c r="Y243" s="57" t="str">
        <f t="shared" si="35"/>
        <v/>
      </c>
      <c r="Z243" s="57">
        <f>LARGE(T195:T286,V243)</f>
        <v>0.61480576715721902</v>
      </c>
      <c r="AA243" s="57" t="str">
        <f t="shared" si="32"/>
        <v/>
      </c>
      <c r="AB243" s="57" t="str">
        <f t="shared" si="33"/>
        <v/>
      </c>
      <c r="AC243" s="57" t="str">
        <f t="shared" si="36"/>
        <v>Corse</v>
      </c>
      <c r="AD243" s="57"/>
      <c r="AE243" s="57"/>
      <c r="AF243" s="57"/>
      <c r="AG243" s="57"/>
      <c r="AH243" s="57"/>
      <c r="AI243" s="57"/>
      <c r="AJ243" s="57"/>
    </row>
    <row r="244" spans="14:36" x14ac:dyDescent="0.35">
      <c r="N244" s="57"/>
      <c r="O244" s="57"/>
      <c r="P244" s="57"/>
      <c r="Q244" s="57"/>
      <c r="R244" s="57" t="str">
        <f>'EU-Vergleichsdaten'!B57</f>
        <v>RUP FR — Régions Ultrapériphériques Françaises</v>
      </c>
      <c r="S244" s="57"/>
      <c r="T244" s="57">
        <f>'EU-Vergleichsdaten'!K57-ROW(W57)/1000000</f>
        <v>1.4613258270834546</v>
      </c>
      <c r="U244" s="57"/>
      <c r="V244" s="57">
        <f t="shared" si="34"/>
        <v>50</v>
      </c>
      <c r="W244" s="106" t="str">
        <f>VLOOKUP(Z244,T195:AC286,10,0)</f>
        <v>Södra Sverige</v>
      </c>
      <c r="X244" s="57" t="str">
        <f t="shared" si="29"/>
        <v/>
      </c>
      <c r="Y244" s="57" t="str">
        <f t="shared" si="35"/>
        <v/>
      </c>
      <c r="Z244" s="57">
        <f>LARGE(T195:T286,V244)</f>
        <v>0.60912875141799228</v>
      </c>
      <c r="AA244" s="57" t="str">
        <f t="shared" si="32"/>
        <v/>
      </c>
      <c r="AB244" s="57" t="str">
        <f t="shared" si="33"/>
        <v/>
      </c>
      <c r="AC244" s="57" t="str">
        <f t="shared" si="36"/>
        <v>RUP FR — Régions Ultrapériphériques Françaises</v>
      </c>
      <c r="AD244" s="57"/>
      <c r="AE244" s="57"/>
      <c r="AF244" s="57"/>
      <c r="AG244" s="57"/>
      <c r="AH244" s="57"/>
      <c r="AI244" s="57"/>
      <c r="AJ244" s="57"/>
    </row>
    <row r="245" spans="14:36" x14ac:dyDescent="0.35">
      <c r="N245" s="57"/>
      <c r="O245" s="57"/>
      <c r="P245" s="57"/>
      <c r="Q245" s="57"/>
      <c r="R245" s="57" t="str">
        <f>'EU-Vergleichsdaten'!B58</f>
        <v>Hrvatska</v>
      </c>
      <c r="S245" s="57"/>
      <c r="T245" s="57">
        <f>'EU-Vergleichsdaten'!K58-ROW(W58)/1000000</f>
        <v>3.7266593564874411</v>
      </c>
      <c r="U245" s="57"/>
      <c r="V245" s="57">
        <f t="shared" si="34"/>
        <v>51</v>
      </c>
      <c r="W245" s="106" t="str">
        <f>VLOOKUP(Z245,T195:AC286,10,0)</f>
        <v>Östra Sverige</v>
      </c>
      <c r="X245" s="57" t="str">
        <f t="shared" si="29"/>
        <v/>
      </c>
      <c r="Y245" s="57" t="str">
        <f t="shared" si="35"/>
        <v/>
      </c>
      <c r="Z245" s="57">
        <f>LARGE(T195:T286,V245)</f>
        <v>0.56930177942410531</v>
      </c>
      <c r="AA245" s="57" t="str">
        <f t="shared" si="32"/>
        <v/>
      </c>
      <c r="AB245" s="57" t="str">
        <f t="shared" si="33"/>
        <v/>
      </c>
      <c r="AC245" s="57" t="str">
        <f t="shared" si="36"/>
        <v>Hrvatska</v>
      </c>
      <c r="AD245" s="57"/>
      <c r="AE245" s="57"/>
      <c r="AF245" s="57"/>
      <c r="AG245" s="57"/>
      <c r="AH245" s="57"/>
      <c r="AI245" s="57"/>
      <c r="AJ245" s="57"/>
    </row>
    <row r="246" spans="14:36" x14ac:dyDescent="0.35">
      <c r="N246" s="57"/>
      <c r="O246" s="57"/>
      <c r="P246" s="57"/>
      <c r="Q246" s="57"/>
      <c r="R246" s="57" t="str">
        <f>'EU-Vergleichsdaten'!B59</f>
        <v>Nord-Ovest</v>
      </c>
      <c r="S246" s="57"/>
      <c r="T246" s="57">
        <f>'EU-Vergleichsdaten'!K59-ROW(W59)/1000000</f>
        <v>1.3279123525579524</v>
      </c>
      <c r="U246" s="57"/>
      <c r="V246" s="57">
        <f t="shared" si="34"/>
        <v>52</v>
      </c>
      <c r="W246" s="106" t="str">
        <f>VLOOKUP(Z246,T195:AC286,10,0)</f>
        <v>Noreste</v>
      </c>
      <c r="X246" s="57" t="str">
        <f t="shared" si="29"/>
        <v/>
      </c>
      <c r="Y246" s="57" t="str">
        <f t="shared" si="35"/>
        <v/>
      </c>
      <c r="Z246" s="57">
        <f>LARGE(T195:T286,V246)</f>
        <v>0.51120625317902935</v>
      </c>
      <c r="AA246" s="57" t="str">
        <f t="shared" si="32"/>
        <v/>
      </c>
      <c r="AB246" s="57" t="str">
        <f t="shared" si="33"/>
        <v/>
      </c>
      <c r="AC246" s="57" t="str">
        <f t="shared" si="36"/>
        <v>Nord-Ovest</v>
      </c>
      <c r="AD246" s="57"/>
      <c r="AE246" s="57"/>
      <c r="AF246" s="57"/>
      <c r="AG246" s="57"/>
      <c r="AH246" s="57"/>
      <c r="AI246" s="57"/>
      <c r="AJ246" s="57"/>
    </row>
    <row r="247" spans="14:36" x14ac:dyDescent="0.35">
      <c r="N247" s="57"/>
      <c r="O247" s="57"/>
      <c r="P247" s="57"/>
      <c r="Q247" s="57"/>
      <c r="R247" s="57" t="str">
        <f>'EU-Vergleichsdaten'!B60</f>
        <v>Sud</v>
      </c>
      <c r="S247" s="57"/>
      <c r="T247" s="57">
        <f>'EU-Vergleichsdaten'!K60-ROW(W60)/1000000</f>
        <v>1.7794815947634155</v>
      </c>
      <c r="U247" s="57"/>
      <c r="V247" s="57">
        <f t="shared" si="34"/>
        <v>53</v>
      </c>
      <c r="W247" s="106" t="str">
        <f>VLOOKUP(Z247,T195:AC286,10,0)</f>
        <v>Comunidad de Madrid</v>
      </c>
      <c r="X247" s="57" t="str">
        <f t="shared" si="29"/>
        <v/>
      </c>
      <c r="Y247" s="57" t="str">
        <f t="shared" si="35"/>
        <v/>
      </c>
      <c r="Z247" s="57">
        <f>LARGE(T195:T286,V247)</f>
        <v>0.36101337955061397</v>
      </c>
      <c r="AA247" s="57" t="str">
        <f t="shared" si="32"/>
        <v/>
      </c>
      <c r="AB247" s="57" t="str">
        <f t="shared" si="33"/>
        <v/>
      </c>
      <c r="AC247" s="57" t="str">
        <f t="shared" si="36"/>
        <v>Sud</v>
      </c>
      <c r="AD247" s="57"/>
      <c r="AE247" s="57"/>
      <c r="AF247" s="57"/>
      <c r="AG247" s="57"/>
      <c r="AH247" s="57"/>
      <c r="AI247" s="57"/>
      <c r="AJ247" s="57"/>
    </row>
    <row r="248" spans="14:36" x14ac:dyDescent="0.35">
      <c r="N248" s="57"/>
      <c r="O248" s="57"/>
      <c r="P248" s="57"/>
      <c r="Q248" s="57"/>
      <c r="R248" s="57" t="str">
        <f>'EU-Vergleichsdaten'!B61</f>
        <v>Isole</v>
      </c>
      <c r="S248" s="57"/>
      <c r="T248" s="57">
        <f>'EU-Vergleichsdaten'!K61-ROW(W61)/1000000</f>
        <v>2.5064929316582458</v>
      </c>
      <c r="U248" s="57"/>
      <c r="V248" s="57">
        <f t="shared" si="34"/>
        <v>54</v>
      </c>
      <c r="W248" s="106" t="str">
        <f>VLOOKUP(Z248,T195:AC286,10,0)</f>
        <v>Centro (ES)</v>
      </c>
      <c r="X248" s="57" t="str">
        <f t="shared" si="29"/>
        <v/>
      </c>
      <c r="Y248" s="57" t="str">
        <f t="shared" si="35"/>
        <v/>
      </c>
      <c r="Z248" s="57">
        <f>LARGE(T195:T286,V248)</f>
        <v>0.35844933029085119</v>
      </c>
      <c r="AA248" s="57" t="str">
        <f t="shared" si="32"/>
        <v/>
      </c>
      <c r="AB248" s="57" t="str">
        <f t="shared" si="33"/>
        <v/>
      </c>
      <c r="AC248" s="57" t="str">
        <f t="shared" si="36"/>
        <v>Isole</v>
      </c>
      <c r="AD248" s="57"/>
      <c r="AE248" s="57"/>
      <c r="AF248" s="57"/>
      <c r="AG248" s="57"/>
      <c r="AH248" s="57"/>
      <c r="AI248" s="57"/>
      <c r="AJ248" s="57"/>
    </row>
    <row r="249" spans="14:36" x14ac:dyDescent="0.35">
      <c r="N249" s="57"/>
      <c r="O249" s="57"/>
      <c r="P249" s="57"/>
      <c r="Q249" s="57"/>
      <c r="R249" s="57" t="str">
        <f>'EU-Vergleichsdaten'!B62</f>
        <v>Nord-Est</v>
      </c>
      <c r="S249" s="57"/>
      <c r="T249" s="57">
        <f>'EU-Vergleichsdaten'!K62-ROW(W62)/1000000</f>
        <v>0.96631283406962587</v>
      </c>
      <c r="U249" s="57"/>
      <c r="V249" s="57">
        <f t="shared" si="34"/>
        <v>55</v>
      </c>
      <c r="W249" s="106" t="str">
        <f>VLOOKUP(Z249,T195:AC286,10,0)</f>
        <v>Thüringen</v>
      </c>
      <c r="X249" s="57" t="str">
        <f t="shared" si="29"/>
        <v>OD</v>
      </c>
      <c r="Y249" s="57" t="str">
        <f t="shared" si="35"/>
        <v>TH</v>
      </c>
      <c r="Z249" s="57">
        <f>LARGE(T195:T286,V249)</f>
        <v>0.35436833553666375</v>
      </c>
      <c r="AA249" s="57" t="str">
        <f t="shared" si="32"/>
        <v/>
      </c>
      <c r="AB249" s="57">
        <f t="shared" si="33"/>
        <v>0.35436833553666375</v>
      </c>
      <c r="AC249" s="57" t="str">
        <f t="shared" si="36"/>
        <v>Nord-Est</v>
      </c>
      <c r="AD249" s="57"/>
      <c r="AE249" s="57"/>
      <c r="AF249" s="57"/>
      <c r="AG249" s="57"/>
      <c r="AH249" s="57"/>
      <c r="AI249" s="57"/>
      <c r="AJ249" s="57"/>
    </row>
    <row r="250" spans="14:36" x14ac:dyDescent="0.35">
      <c r="N250" s="57"/>
      <c r="O250" s="57"/>
      <c r="P250" s="57"/>
      <c r="Q250" s="57"/>
      <c r="R250" s="57" t="str">
        <f>'EU-Vergleichsdaten'!B63</f>
        <v>Centro (IT)</v>
      </c>
      <c r="S250" s="57"/>
      <c r="T250" s="57">
        <f>'EU-Vergleichsdaten'!K63-ROW(W63)/1000000</f>
        <v>0.61480576715721902</v>
      </c>
      <c r="U250" s="57"/>
      <c r="V250" s="57">
        <f t="shared" si="34"/>
        <v>56</v>
      </c>
      <c r="W250" s="106" t="str">
        <f>VLOOKUP(Z250,T195:AC286,10,0)</f>
        <v>Brandenburg</v>
      </c>
      <c r="X250" s="57" t="str">
        <f t="shared" si="29"/>
        <v>OD</v>
      </c>
      <c r="Y250" s="57" t="str">
        <f t="shared" si="35"/>
        <v>BB</v>
      </c>
      <c r="Z250" s="57">
        <f>LARGE(T195:T286,V250)</f>
        <v>0.29925069265269461</v>
      </c>
      <c r="AA250" s="57" t="str">
        <f t="shared" si="32"/>
        <v/>
      </c>
      <c r="AB250" s="57">
        <f t="shared" si="33"/>
        <v>0.29925069265269461</v>
      </c>
      <c r="AC250" s="57" t="str">
        <f t="shared" si="36"/>
        <v>Centro (IT)</v>
      </c>
      <c r="AD250" s="57"/>
      <c r="AE250" s="57"/>
      <c r="AF250" s="57"/>
      <c r="AG250" s="57"/>
      <c r="AH250" s="57"/>
      <c r="AI250" s="57"/>
      <c r="AJ250" s="57"/>
    </row>
    <row r="251" spans="14:36" x14ac:dyDescent="0.35">
      <c r="N251" s="57"/>
      <c r="O251" s="57"/>
      <c r="P251" s="57"/>
      <c r="Q251" s="57"/>
      <c r="R251" s="57" t="str">
        <f>'EU-Vergleichsdaten'!B64</f>
        <v>Kýpros</v>
      </c>
      <c r="S251" s="57"/>
      <c r="T251" s="57">
        <f>'EU-Vergleichsdaten'!K64-ROW(W64)/1000000</f>
        <v>3.0989719525735726</v>
      </c>
      <c r="U251" s="57"/>
      <c r="V251" s="57">
        <f t="shared" si="34"/>
        <v>57</v>
      </c>
      <c r="W251" s="106" t="str">
        <f>VLOOKUP(Z251,T195:AC286,10,0)</f>
        <v>Nouvelle-Aquitaine</v>
      </c>
      <c r="X251" s="57" t="str">
        <f t="shared" si="29"/>
        <v/>
      </c>
      <c r="Y251" s="57" t="str">
        <f t="shared" si="35"/>
        <v/>
      </c>
      <c r="Z251" s="57">
        <f>LARGE(T195:T286,V251)</f>
        <v>0.27141568941514665</v>
      </c>
      <c r="AA251" s="57" t="str">
        <f t="shared" si="32"/>
        <v/>
      </c>
      <c r="AB251" s="57" t="str">
        <f t="shared" si="33"/>
        <v/>
      </c>
      <c r="AC251" s="57" t="str">
        <f t="shared" si="36"/>
        <v>Kýpros</v>
      </c>
      <c r="AD251" s="57"/>
      <c r="AE251" s="57"/>
      <c r="AF251" s="57"/>
      <c r="AG251" s="57"/>
      <c r="AH251" s="57"/>
      <c r="AI251" s="57"/>
      <c r="AJ251" s="57"/>
    </row>
    <row r="252" spans="14:36" x14ac:dyDescent="0.35">
      <c r="N252" s="57"/>
      <c r="O252" s="57"/>
      <c r="P252" s="57"/>
      <c r="Q252" s="57"/>
      <c r="R252" s="57" t="str">
        <f>'EU-Vergleichsdaten'!B65</f>
        <v>Latvija</v>
      </c>
      <c r="S252" s="57"/>
      <c r="T252" s="57">
        <f>'EU-Vergleichsdaten'!K65-ROW(W65)/1000000</f>
        <v>2.2499258319323792</v>
      </c>
      <c r="U252" s="57"/>
      <c r="V252" s="57">
        <f t="shared" si="34"/>
        <v>58</v>
      </c>
      <c r="W252" s="106" t="str">
        <f>VLOOKUP(Z252,T195:AC286,10,0)</f>
        <v>Canarias</v>
      </c>
      <c r="X252" s="57" t="str">
        <f t="shared" si="29"/>
        <v/>
      </c>
      <c r="Y252" s="57" t="str">
        <f t="shared" si="35"/>
        <v/>
      </c>
      <c r="Z252" s="57">
        <f>LARGE(T195:T286,V252)</f>
        <v>0.25584502371659368</v>
      </c>
      <c r="AA252" s="57" t="str">
        <f t="shared" si="32"/>
        <v/>
      </c>
      <c r="AB252" s="57" t="str">
        <f t="shared" si="33"/>
        <v/>
      </c>
      <c r="AC252" s="57" t="str">
        <f t="shared" si="36"/>
        <v>Latvija</v>
      </c>
      <c r="AD252" s="57"/>
      <c r="AE252" s="57"/>
      <c r="AF252" s="57"/>
      <c r="AG252" s="57"/>
      <c r="AH252" s="57"/>
      <c r="AI252" s="57"/>
      <c r="AJ252" s="57"/>
    </row>
    <row r="253" spans="14:36" x14ac:dyDescent="0.35">
      <c r="N253" s="57"/>
      <c r="O253" s="57"/>
      <c r="P253" s="57"/>
      <c r="Q253" s="57"/>
      <c r="R253" s="57" t="str">
        <f>'EU-Vergleichsdaten'!B66</f>
        <v>Lietuva</v>
      </c>
      <c r="S253" s="57"/>
      <c r="T253" s="57">
        <f>'EU-Vergleichsdaten'!K66-ROW(W66)/1000000</f>
        <v>1.7496500847523646</v>
      </c>
      <c r="U253" s="57"/>
      <c r="V253" s="57">
        <f t="shared" si="34"/>
        <v>59</v>
      </c>
      <c r="W253" s="106" t="str">
        <f>VLOOKUP(Z253,T195:AC286,10,0)</f>
        <v>Dunántúl</v>
      </c>
      <c r="X253" s="57" t="str">
        <f t="shared" si="29"/>
        <v/>
      </c>
      <c r="Y253" s="57" t="str">
        <f t="shared" si="35"/>
        <v/>
      </c>
      <c r="Z253" s="57">
        <f>LARGE(T195:T286,V253)</f>
        <v>0.25237138472982312</v>
      </c>
      <c r="AA253" s="57" t="str">
        <f t="shared" si="32"/>
        <v/>
      </c>
      <c r="AB253" s="57" t="str">
        <f t="shared" si="33"/>
        <v/>
      </c>
      <c r="AC253" s="57" t="str">
        <f t="shared" si="36"/>
        <v>Lietuva</v>
      </c>
      <c r="AD253" s="57"/>
      <c r="AE253" s="57"/>
      <c r="AF253" s="57"/>
      <c r="AG253" s="57"/>
      <c r="AH253" s="57"/>
      <c r="AI253" s="57"/>
      <c r="AJ253" s="57"/>
    </row>
    <row r="254" spans="14:36" x14ac:dyDescent="0.35">
      <c r="N254" s="57"/>
      <c r="O254" s="57"/>
      <c r="P254" s="57"/>
      <c r="Q254" s="57"/>
      <c r="R254" s="57" t="str">
        <f>'EU-Vergleichsdaten'!B67</f>
        <v>Luxembourg</v>
      </c>
      <c r="S254" s="57"/>
      <c r="T254" s="57">
        <f>'EU-Vergleichsdaten'!K67-ROW(W67)/1000000</f>
        <v>-0.21949583443770712</v>
      </c>
      <c r="U254" s="57"/>
      <c r="V254" s="57">
        <f t="shared" si="34"/>
        <v>60</v>
      </c>
      <c r="W254" s="106" t="str">
        <f>VLOOKUP(Z254,T195:AC286,10,0)</f>
        <v>Ile de France</v>
      </c>
      <c r="X254" s="57" t="str">
        <f t="shared" si="29"/>
        <v/>
      </c>
      <c r="Y254" s="57" t="str">
        <f t="shared" si="35"/>
        <v/>
      </c>
      <c r="Z254" s="57">
        <f>LARGE(T195:T286,V254)</f>
        <v>0.16415195278247813</v>
      </c>
      <c r="AA254" s="57" t="str">
        <f t="shared" si="32"/>
        <v/>
      </c>
      <c r="AB254" s="57" t="str">
        <f t="shared" si="33"/>
        <v/>
      </c>
      <c r="AC254" s="57" t="str">
        <f t="shared" si="36"/>
        <v>Luxembourg</v>
      </c>
      <c r="AD254" s="57"/>
      <c r="AE254" s="57"/>
      <c r="AF254" s="57"/>
      <c r="AG254" s="57"/>
      <c r="AH254" s="57"/>
      <c r="AI254" s="57"/>
      <c r="AJ254" s="57"/>
    </row>
    <row r="255" spans="14:36" x14ac:dyDescent="0.35">
      <c r="N255" s="57"/>
      <c r="O255" s="57"/>
      <c r="P255" s="57"/>
      <c r="Q255" s="57"/>
      <c r="R255" s="57" t="str">
        <f>'EU-Vergleichsdaten'!B68</f>
        <v>Közép-Magyarország</v>
      </c>
      <c r="S255" s="57"/>
      <c r="T255" s="57">
        <f>'EU-Vergleichsdaten'!K68-ROW(W68)/1000000</f>
        <v>2.6873964913566355</v>
      </c>
      <c r="U255" s="57"/>
      <c r="V255" s="57">
        <f t="shared" si="34"/>
        <v>61</v>
      </c>
      <c r="W255" s="106" t="str">
        <f>VLOOKUP(Z255,T195:AC286,10,0)</f>
        <v>Südösterreich</v>
      </c>
      <c r="X255" s="57" t="str">
        <f t="shared" si="29"/>
        <v/>
      </c>
      <c r="Y255" s="57" t="str">
        <f t="shared" si="35"/>
        <v/>
      </c>
      <c r="Z255" s="57">
        <f>LARGE(T195:T286,V255)</f>
        <v>0.11778208926333378</v>
      </c>
      <c r="AA255" s="57" t="str">
        <f t="shared" si="32"/>
        <v/>
      </c>
      <c r="AB255" s="57" t="str">
        <f t="shared" si="33"/>
        <v/>
      </c>
      <c r="AC255" s="57" t="str">
        <f t="shared" si="36"/>
        <v>Közép-Magyarország</v>
      </c>
      <c r="AD255" s="57"/>
      <c r="AE255" s="57"/>
      <c r="AF255" s="57"/>
      <c r="AG255" s="57"/>
      <c r="AH255" s="57"/>
      <c r="AI255" s="57"/>
      <c r="AJ255" s="57"/>
    </row>
    <row r="256" spans="14:36" x14ac:dyDescent="0.35">
      <c r="N256" s="57"/>
      <c r="O256" s="57"/>
      <c r="P256" s="57"/>
      <c r="Q256" s="57"/>
      <c r="R256" s="57" t="str">
        <f>'EU-Vergleichsdaten'!B69</f>
        <v>Dunántúl</v>
      </c>
      <c r="S256" s="57"/>
      <c r="T256" s="57">
        <f>'EU-Vergleichsdaten'!K69-ROW(W69)/1000000</f>
        <v>0.25237138472982312</v>
      </c>
      <c r="U256" s="57"/>
      <c r="V256" s="57">
        <f t="shared" si="34"/>
        <v>62</v>
      </c>
      <c r="W256" s="106" t="str">
        <f>VLOOKUP(Z256,T195:AC286,10,0)</f>
        <v>Sachsen-Anhalt</v>
      </c>
      <c r="X256" s="57" t="str">
        <f t="shared" si="29"/>
        <v>OD</v>
      </c>
      <c r="Y256" s="57" t="str">
        <f t="shared" si="35"/>
        <v>ST</v>
      </c>
      <c r="Z256" s="57">
        <f>LARGE(T195:T286,V256)</f>
        <v>6.0706123053385096E-2</v>
      </c>
      <c r="AA256" s="57" t="str">
        <f t="shared" si="32"/>
        <v/>
      </c>
      <c r="AB256" s="57">
        <f t="shared" si="33"/>
        <v>6.0706123053385096E-2</v>
      </c>
      <c r="AC256" s="57" t="str">
        <f t="shared" si="36"/>
        <v>Dunántúl</v>
      </c>
      <c r="AD256" s="57"/>
      <c r="AE256" s="57"/>
      <c r="AF256" s="57"/>
      <c r="AG256" s="57"/>
      <c r="AH256" s="57"/>
      <c r="AI256" s="57"/>
      <c r="AJ256" s="57"/>
    </row>
    <row r="257" spans="14:36" x14ac:dyDescent="0.35">
      <c r="N257" s="57"/>
      <c r="O257" s="57"/>
      <c r="P257" s="57"/>
      <c r="Q257" s="57"/>
      <c r="R257" s="57" t="str">
        <f>'EU-Vergleichsdaten'!B70</f>
        <v>Alföld és Észak</v>
      </c>
      <c r="S257" s="57"/>
      <c r="T257" s="57">
        <f>'EU-Vergleichsdaten'!K70-ROW(W70)/1000000</f>
        <v>0.86751514541416785</v>
      </c>
      <c r="U257" s="57"/>
      <c r="V257" s="57">
        <f t="shared" si="34"/>
        <v>63</v>
      </c>
      <c r="W257" s="106" t="str">
        <f>VLOOKUP(Z257,T195:AC286,10,0)</f>
        <v>Bremen</v>
      </c>
      <c r="X257" s="57" t="str">
        <f t="shared" si="29"/>
        <v>WD</v>
      </c>
      <c r="Y257" s="57" t="str">
        <f t="shared" si="35"/>
        <v>HB</v>
      </c>
      <c r="Z257" s="57">
        <f>LARGE(T195:T286,V257)</f>
        <v>4.3623925168191788E-2</v>
      </c>
      <c r="AA257" s="57">
        <f t="shared" si="32"/>
        <v>4.3623925168191788E-2</v>
      </c>
      <c r="AB257" s="57" t="str">
        <f t="shared" si="33"/>
        <v/>
      </c>
      <c r="AC257" s="57" t="str">
        <f t="shared" si="36"/>
        <v>Alföld és Észak</v>
      </c>
      <c r="AD257" s="57"/>
      <c r="AE257" s="57"/>
      <c r="AF257" s="57"/>
      <c r="AG257" s="57"/>
      <c r="AH257" s="57"/>
      <c r="AI257" s="57"/>
      <c r="AJ257" s="57"/>
    </row>
    <row r="258" spans="14:36" x14ac:dyDescent="0.35">
      <c r="N258" s="57"/>
      <c r="O258" s="57"/>
      <c r="P258" s="57"/>
      <c r="Q258" s="57"/>
      <c r="R258" s="57" t="str">
        <f>'EU-Vergleichsdaten'!B71</f>
        <v>Malta</v>
      </c>
      <c r="S258" s="57"/>
      <c r="T258" s="57">
        <f>'EU-Vergleichsdaten'!K71-ROW(W71)/1000000</f>
        <v>2.6463571702895532</v>
      </c>
      <c r="U258" s="57"/>
      <c r="V258" s="57">
        <f t="shared" si="34"/>
        <v>64</v>
      </c>
      <c r="W258" s="106" t="str">
        <f>VLOOKUP(Z258,T195:AC286,10,0)</f>
        <v>Bretagne</v>
      </c>
      <c r="X258" s="57" t="str">
        <f t="shared" si="29"/>
        <v/>
      </c>
      <c r="Y258" s="57" t="str">
        <f t="shared" si="35"/>
        <v/>
      </c>
      <c r="Z258" s="57">
        <f>LARGE(T195:T286,V258)</f>
        <v>3.2775584416091753E-3</v>
      </c>
      <c r="AA258" s="57" t="str">
        <f t="shared" si="32"/>
        <v/>
      </c>
      <c r="AB258" s="57" t="str">
        <f t="shared" si="33"/>
        <v/>
      </c>
      <c r="AC258" s="57" t="str">
        <f t="shared" si="36"/>
        <v>Malta</v>
      </c>
      <c r="AD258" s="57"/>
      <c r="AE258" s="57"/>
      <c r="AF258" s="57"/>
      <c r="AG258" s="57"/>
      <c r="AH258" s="57"/>
      <c r="AI258" s="57"/>
      <c r="AJ258" s="57"/>
    </row>
    <row r="259" spans="14:36" x14ac:dyDescent="0.35">
      <c r="N259" s="57"/>
      <c r="O259" s="57"/>
      <c r="P259" s="57"/>
      <c r="Q259" s="57"/>
      <c r="R259" s="57" t="str">
        <f>'EU-Vergleichsdaten'!B72</f>
        <v>Noord-Nederland</v>
      </c>
      <c r="S259" s="57"/>
      <c r="T259" s="57">
        <f>'EU-Vergleichsdaten'!K72-ROW(W72)/1000000</f>
        <v>-0.86770880130256656</v>
      </c>
      <c r="U259" s="57"/>
      <c r="V259" s="57">
        <f t="shared" si="34"/>
        <v>65</v>
      </c>
      <c r="W259" s="106" t="str">
        <f>VLOOKUP(Z259,T195:AC286,10,0)</f>
        <v>Sur</v>
      </c>
      <c r="X259" s="57" t="str">
        <f t="shared" ref="X259:X286" si="37">IF(VLOOKUP(W259,R$3:S$94,2,0)="WD","WD",IF(VLOOKUP(W259,R$3:S$94,2,0)="OD","OD",""))</f>
        <v/>
      </c>
      <c r="Y259" s="57" t="str">
        <f t="shared" ref="Y259:Y286" si="38">IF(VLOOKUP($W259,$R$3:$T$94,2,0)="WD",VLOOKUP($W259,O$3:P$18,2,0),IF(VLOOKUP($W259,$R$3:$T$94,2,0)="OD",VLOOKUP($W259,O$3:P$18,2,0),""))</f>
        <v/>
      </c>
      <c r="Z259" s="57">
        <f>LARGE(T195:T286,V259)</f>
        <v>-1.8557282269575551E-2</v>
      </c>
      <c r="AA259" s="57" t="str">
        <f t="shared" si="32"/>
        <v/>
      </c>
      <c r="AB259" s="57" t="str">
        <f t="shared" si="33"/>
        <v/>
      </c>
      <c r="AC259" s="57" t="str">
        <f t="shared" ref="AC259:AC286" si="39">R259</f>
        <v>Noord-Nederland</v>
      </c>
      <c r="AD259" s="57"/>
      <c r="AE259" s="57"/>
      <c r="AF259" s="57"/>
      <c r="AG259" s="57"/>
      <c r="AH259" s="57"/>
      <c r="AI259" s="57"/>
      <c r="AJ259" s="57"/>
    </row>
    <row r="260" spans="14:36" x14ac:dyDescent="0.35">
      <c r="N260" s="57"/>
      <c r="O260" s="57"/>
      <c r="P260" s="57"/>
      <c r="Q260" s="57"/>
      <c r="R260" s="57" t="str">
        <f>'EU-Vergleichsdaten'!B73</f>
        <v>Oost-Nederland</v>
      </c>
      <c r="S260" s="57"/>
      <c r="T260" s="57">
        <f>'EU-Vergleichsdaten'!K73-ROW(W73)/1000000</f>
        <v>1.2883536814948688</v>
      </c>
      <c r="U260" s="57"/>
      <c r="V260" s="57">
        <f t="shared" si="34"/>
        <v>66</v>
      </c>
      <c r="W260" s="106" t="str">
        <f>VLOOKUP(Z260,T195:AC286,10,0)</f>
        <v>Sachsen</v>
      </c>
      <c r="X260" s="57" t="str">
        <f t="shared" si="37"/>
        <v>OD</v>
      </c>
      <c r="Y260" s="57" t="str">
        <f t="shared" si="38"/>
        <v>SN</v>
      </c>
      <c r="Z260" s="57">
        <f>LARGE(T195:T286,V260)</f>
        <v>-5.5229638078065697E-2</v>
      </c>
      <c r="AA260" s="57" t="str">
        <f t="shared" ref="AA260:AA286" si="40">IF(X260="WD",Z260,"")</f>
        <v/>
      </c>
      <c r="AB260" s="57">
        <f t="shared" ref="AB260:AB286" si="41">IF(X260="OD",Z260,"")</f>
        <v>-5.5229638078065697E-2</v>
      </c>
      <c r="AC260" s="57" t="str">
        <f t="shared" si="39"/>
        <v>Oost-Nederland</v>
      </c>
      <c r="AD260" s="57"/>
      <c r="AE260" s="57"/>
      <c r="AF260" s="57"/>
      <c r="AG260" s="57"/>
      <c r="AH260" s="57"/>
      <c r="AI260" s="57"/>
      <c r="AJ260" s="57"/>
    </row>
    <row r="261" spans="14:36" x14ac:dyDescent="0.35">
      <c r="N261" s="57"/>
      <c r="O261" s="57"/>
      <c r="P261" s="57"/>
      <c r="Q261" s="57"/>
      <c r="R261" s="57" t="str">
        <f>'EU-Vergleichsdaten'!B74</f>
        <v>West-Nederland</v>
      </c>
      <c r="S261" s="57"/>
      <c r="T261" s="57">
        <f>'EU-Vergleichsdaten'!K74-ROW(W74)/1000000</f>
        <v>1.2899671889887665</v>
      </c>
      <c r="U261" s="57"/>
      <c r="V261" s="57">
        <f t="shared" ref="V261:V286" si="42">V260+1</f>
        <v>67</v>
      </c>
      <c r="W261" s="106" t="str">
        <f>VLOOKUP(Z261,T195:AC286,10,0)</f>
        <v>Bayern</v>
      </c>
      <c r="X261" s="57" t="str">
        <f t="shared" si="37"/>
        <v>WD</v>
      </c>
      <c r="Y261" s="57" t="str">
        <f t="shared" si="38"/>
        <v>BY</v>
      </c>
      <c r="Z261" s="57">
        <f>LARGE(T195:T286,V261)</f>
        <v>-6.6935547315941632E-2</v>
      </c>
      <c r="AA261" s="57">
        <f t="shared" si="40"/>
        <v>-6.6935547315941632E-2</v>
      </c>
      <c r="AB261" s="57" t="str">
        <f t="shared" si="41"/>
        <v/>
      </c>
      <c r="AC261" s="57" t="str">
        <f t="shared" si="39"/>
        <v>West-Nederland</v>
      </c>
      <c r="AD261" s="57"/>
      <c r="AE261" s="57"/>
      <c r="AF261" s="57"/>
      <c r="AG261" s="57"/>
      <c r="AH261" s="57"/>
      <c r="AI261" s="57"/>
      <c r="AJ261" s="57"/>
    </row>
    <row r="262" spans="14:36" x14ac:dyDescent="0.35">
      <c r="N262" s="57"/>
      <c r="O262" s="57"/>
      <c r="P262" s="57"/>
      <c r="Q262" s="57"/>
      <c r="R262" s="57" t="str">
        <f>'EU-Vergleichsdaten'!B75</f>
        <v>Zuid-Nederland</v>
      </c>
      <c r="S262" s="57"/>
      <c r="T262" s="57">
        <f>'EU-Vergleichsdaten'!K75-ROW(W75)/1000000</f>
        <v>1.1085698513185018</v>
      </c>
      <c r="U262" s="57"/>
      <c r="V262" s="57">
        <f t="shared" si="42"/>
        <v>68</v>
      </c>
      <c r="W262" s="106" t="str">
        <f>VLOOKUP(Z262,T195:AC286,10,0)</f>
        <v>Auvergne-Rhône-Alpes</v>
      </c>
      <c r="X262" s="57" t="str">
        <f t="shared" si="37"/>
        <v/>
      </c>
      <c r="Y262" s="57" t="str">
        <f t="shared" si="38"/>
        <v/>
      </c>
      <c r="Z262" s="57">
        <f>LARGE(T195:T286,V262)</f>
        <v>-7.1135615022904997E-2</v>
      </c>
      <c r="AA262" s="57" t="str">
        <f t="shared" si="40"/>
        <v/>
      </c>
      <c r="AB262" s="57" t="str">
        <f t="shared" si="41"/>
        <v/>
      </c>
      <c r="AC262" s="57" t="str">
        <f t="shared" si="39"/>
        <v>Zuid-Nederland</v>
      </c>
      <c r="AD262" s="57"/>
      <c r="AE262" s="57"/>
      <c r="AF262" s="57"/>
      <c r="AG262" s="57"/>
      <c r="AH262" s="57"/>
      <c r="AI262" s="57"/>
      <c r="AJ262" s="57"/>
    </row>
    <row r="263" spans="14:36" x14ac:dyDescent="0.35">
      <c r="N263" s="57"/>
      <c r="O263" s="57"/>
      <c r="P263" s="57"/>
      <c r="Q263" s="57"/>
      <c r="R263" s="57" t="str">
        <f>'EU-Vergleichsdaten'!B76</f>
        <v>Ostösterreich</v>
      </c>
      <c r="S263" s="57"/>
      <c r="T263" s="57">
        <f>'EU-Vergleichsdaten'!K76-ROW(W76)/1000000</f>
        <v>-0.23524857695583282</v>
      </c>
      <c r="U263" s="57"/>
      <c r="V263" s="57">
        <f t="shared" si="42"/>
        <v>69</v>
      </c>
      <c r="W263" s="106" t="str">
        <f>VLOOKUP(Z263,T195:AC286,10,0)</f>
        <v>Westösterreich</v>
      </c>
      <c r="X263" s="57" t="str">
        <f t="shared" si="37"/>
        <v/>
      </c>
      <c r="Y263" s="57" t="str">
        <f t="shared" si="38"/>
        <v/>
      </c>
      <c r="Z263" s="57">
        <f>LARGE(T195:T286,V263)</f>
        <v>-0.10793164896049998</v>
      </c>
      <c r="AA263" s="57" t="str">
        <f t="shared" si="40"/>
        <v/>
      </c>
      <c r="AB263" s="57" t="str">
        <f t="shared" si="41"/>
        <v/>
      </c>
      <c r="AC263" s="57" t="str">
        <f t="shared" si="39"/>
        <v>Ostösterreich</v>
      </c>
      <c r="AD263" s="57"/>
      <c r="AE263" s="57"/>
      <c r="AF263" s="57"/>
      <c r="AG263" s="57"/>
      <c r="AH263" s="57"/>
      <c r="AI263" s="57"/>
      <c r="AJ263" s="57"/>
    </row>
    <row r="264" spans="14:36" x14ac:dyDescent="0.35">
      <c r="N264" s="57"/>
      <c r="O264" s="57"/>
      <c r="P264" s="57"/>
      <c r="Q264" s="57"/>
      <c r="R264" s="57" t="str">
        <f>'EU-Vergleichsdaten'!B77</f>
        <v>Südösterreich</v>
      </c>
      <c r="S264" s="57"/>
      <c r="T264" s="57">
        <f>'EU-Vergleichsdaten'!K77-ROW(W77)/1000000</f>
        <v>0.11778208926333378</v>
      </c>
      <c r="U264" s="57"/>
      <c r="V264" s="57">
        <f t="shared" si="42"/>
        <v>70</v>
      </c>
      <c r="W264" s="106" t="str">
        <f>VLOOKUP(Z264,T195:AC286,10,0)</f>
        <v>Hauts-de-France</v>
      </c>
      <c r="X264" s="57" t="str">
        <f t="shared" si="37"/>
        <v/>
      </c>
      <c r="Y264" s="57" t="str">
        <f t="shared" si="38"/>
        <v/>
      </c>
      <c r="Z264" s="57">
        <f>LARGE(T195:T286,V264)</f>
        <v>-0.12725652825697192</v>
      </c>
      <c r="AA264" s="57" t="str">
        <f t="shared" si="40"/>
        <v/>
      </c>
      <c r="AB264" s="57" t="str">
        <f t="shared" si="41"/>
        <v/>
      </c>
      <c r="AC264" s="57" t="str">
        <f t="shared" si="39"/>
        <v>Südösterreich</v>
      </c>
      <c r="AD264" s="57"/>
      <c r="AE264" s="57"/>
      <c r="AF264" s="57"/>
      <c r="AG264" s="57"/>
      <c r="AH264" s="57"/>
      <c r="AI264" s="57"/>
      <c r="AJ264" s="57"/>
    </row>
    <row r="265" spans="14:36" x14ac:dyDescent="0.35">
      <c r="N265" s="57"/>
      <c r="O265" s="57"/>
      <c r="P265" s="57"/>
      <c r="Q265" s="57"/>
      <c r="R265" s="57" t="str">
        <f>'EU-Vergleichsdaten'!B78</f>
        <v>Westösterreich</v>
      </c>
      <c r="S265" s="57"/>
      <c r="T265" s="57">
        <f>'EU-Vergleichsdaten'!K78-ROW(W78)/1000000</f>
        <v>-0.10793164896049998</v>
      </c>
      <c r="U265" s="57"/>
      <c r="V265" s="57">
        <f t="shared" si="42"/>
        <v>71</v>
      </c>
      <c r="W265" s="106" t="str">
        <f>VLOOKUP(Z265,T195:AC286,10,0)</f>
        <v>Pays de la Loire</v>
      </c>
      <c r="X265" s="57" t="str">
        <f t="shared" si="37"/>
        <v/>
      </c>
      <c r="Y265" s="57" t="str">
        <f t="shared" si="38"/>
        <v/>
      </c>
      <c r="Z265" s="57">
        <f>LARGE(T195:T286,V265)</f>
        <v>-0.1664172770159934</v>
      </c>
      <c r="AA265" s="57" t="str">
        <f t="shared" si="40"/>
        <v/>
      </c>
      <c r="AB265" s="57" t="str">
        <f t="shared" si="41"/>
        <v/>
      </c>
      <c r="AC265" s="57" t="str">
        <f t="shared" si="39"/>
        <v>Westösterreich</v>
      </c>
      <c r="AD265" s="57"/>
      <c r="AE265" s="57"/>
      <c r="AF265" s="57"/>
      <c r="AG265" s="57"/>
      <c r="AH265" s="57"/>
      <c r="AI265" s="57"/>
      <c r="AJ265" s="57"/>
    </row>
    <row r="266" spans="14:36" x14ac:dyDescent="0.35">
      <c r="N266" s="57"/>
      <c r="O266" s="57"/>
      <c r="P266" s="57"/>
      <c r="Q266" s="57"/>
      <c r="R266" s="57" t="str">
        <f>'EU-Vergleichsdaten'!B79</f>
        <v>Makroregion południowy</v>
      </c>
      <c r="S266" s="57"/>
      <c r="T266" s="57">
        <f>'EU-Vergleichsdaten'!K79-ROW(W79)/1000000</f>
        <v>2.7707368178698597</v>
      </c>
      <c r="U266" s="57"/>
      <c r="V266" s="57">
        <f t="shared" si="42"/>
        <v>72</v>
      </c>
      <c r="W266" s="106" t="str">
        <f>VLOOKUP(Z266,T195:AC286,10,0)</f>
        <v>Norra Sverige</v>
      </c>
      <c r="X266" s="57" t="str">
        <f t="shared" si="37"/>
        <v/>
      </c>
      <c r="Y266" s="57" t="str">
        <f t="shared" si="38"/>
        <v/>
      </c>
      <c r="Z266" s="57">
        <f>LARGE(T195:T286,V266)</f>
        <v>-0.19790739054878639</v>
      </c>
      <c r="AA266" s="57" t="str">
        <f t="shared" si="40"/>
        <v/>
      </c>
      <c r="AB266" s="57" t="str">
        <f t="shared" si="41"/>
        <v/>
      </c>
      <c r="AC266" s="57" t="str">
        <f t="shared" si="39"/>
        <v>Makroregion południowy</v>
      </c>
      <c r="AD266" s="57"/>
      <c r="AE266" s="57"/>
      <c r="AF266" s="57"/>
      <c r="AG266" s="57"/>
      <c r="AH266" s="57"/>
      <c r="AI266" s="57"/>
      <c r="AJ266" s="57"/>
    </row>
    <row r="267" spans="14:36" x14ac:dyDescent="0.35">
      <c r="N267" s="57"/>
      <c r="O267" s="57"/>
      <c r="P267" s="57"/>
      <c r="Q267" s="57"/>
      <c r="R267" s="57" t="str">
        <f>'EU-Vergleichsdaten'!B80</f>
        <v>Makroregion północno-zachodni</v>
      </c>
      <c r="S267" s="57"/>
      <c r="T267" s="57">
        <f>'EU-Vergleichsdaten'!K80-ROW(W80)/1000000</f>
        <v>2.2848448423332255</v>
      </c>
      <c r="U267" s="57"/>
      <c r="V267" s="57">
        <f t="shared" si="42"/>
        <v>73</v>
      </c>
      <c r="W267" s="106" t="str">
        <f>VLOOKUP(Z267,T195:AC286,10,0)</f>
        <v>Rheinland-Pfalz</v>
      </c>
      <c r="X267" s="57" t="str">
        <f t="shared" si="37"/>
        <v>WD</v>
      </c>
      <c r="Y267" s="57" t="str">
        <f t="shared" si="38"/>
        <v>RP</v>
      </c>
      <c r="Z267" s="57">
        <f>LARGE(T195:T286,V267)</f>
        <v>-0.20345695183242213</v>
      </c>
      <c r="AA267" s="57">
        <f t="shared" si="40"/>
        <v>-0.20345695183242213</v>
      </c>
      <c r="AB267" s="57" t="str">
        <f t="shared" si="41"/>
        <v/>
      </c>
      <c r="AC267" s="57" t="str">
        <f t="shared" si="39"/>
        <v>Makroregion północno-zachodni</v>
      </c>
      <c r="AD267" s="57"/>
      <c r="AE267" s="57"/>
      <c r="AF267" s="57"/>
      <c r="AG267" s="57"/>
      <c r="AH267" s="57"/>
      <c r="AI267" s="57"/>
      <c r="AJ267" s="57"/>
    </row>
    <row r="268" spans="14:36" x14ac:dyDescent="0.35">
      <c r="N268" s="57"/>
      <c r="O268" s="57"/>
      <c r="P268" s="57"/>
      <c r="Q268" s="57"/>
      <c r="R268" s="57" t="str">
        <f>'EU-Vergleichsdaten'!B81</f>
        <v>Makroregion południowo-zachodni</v>
      </c>
      <c r="S268" s="57"/>
      <c r="T268" s="57">
        <f>'EU-Vergleichsdaten'!K81-ROW(W81)/1000000</f>
        <v>1.9843581166660813</v>
      </c>
      <c r="U268" s="57"/>
      <c r="V268" s="57">
        <f t="shared" si="42"/>
        <v>74</v>
      </c>
      <c r="W268" s="106" t="str">
        <f>VLOOKUP(Z268,T195:AC286,10,0)</f>
        <v>Grand Est</v>
      </c>
      <c r="X268" s="57" t="str">
        <f t="shared" si="37"/>
        <v/>
      </c>
      <c r="Y268" s="57" t="str">
        <f t="shared" si="38"/>
        <v/>
      </c>
      <c r="Z268" s="57">
        <f>LARGE(T195:T286,V268)</f>
        <v>-0.21537140107863742</v>
      </c>
      <c r="AA268" s="57" t="str">
        <f t="shared" si="40"/>
        <v/>
      </c>
      <c r="AB268" s="57" t="str">
        <f t="shared" si="41"/>
        <v/>
      </c>
      <c r="AC268" s="57" t="str">
        <f t="shared" si="39"/>
        <v>Makroregion południowo-zachodni</v>
      </c>
      <c r="AD268" s="57"/>
      <c r="AE268" s="57"/>
      <c r="AF268" s="57"/>
      <c r="AG268" s="57"/>
      <c r="AH268" s="57"/>
      <c r="AI268" s="57"/>
      <c r="AJ268" s="57"/>
    </row>
    <row r="269" spans="14:36" x14ac:dyDescent="0.35">
      <c r="N269" s="57"/>
      <c r="O269" s="57"/>
      <c r="P269" s="57"/>
      <c r="Q269" s="57"/>
      <c r="R269" s="57" t="str">
        <f>'EU-Vergleichsdaten'!B82</f>
        <v>Makroregion północny</v>
      </c>
      <c r="S269" s="57"/>
      <c r="T269" s="57">
        <f>'EU-Vergleichsdaten'!K82-ROW(W82)/1000000</f>
        <v>3.169017575312103</v>
      </c>
      <c r="U269" s="57"/>
      <c r="V269" s="57">
        <f t="shared" si="42"/>
        <v>75</v>
      </c>
      <c r="W269" s="106" t="str">
        <f>VLOOKUP(Z269,T195:AC286,10,0)</f>
        <v>Luxembourg</v>
      </c>
      <c r="X269" s="57" t="str">
        <f t="shared" si="37"/>
        <v/>
      </c>
      <c r="Y269" s="57" t="str">
        <f t="shared" si="38"/>
        <v/>
      </c>
      <c r="Z269" s="57">
        <f>LARGE(T195:T286,V269)</f>
        <v>-0.21949583443770712</v>
      </c>
      <c r="AA269" s="57" t="str">
        <f t="shared" si="40"/>
        <v/>
      </c>
      <c r="AB269" s="57" t="str">
        <f t="shared" si="41"/>
        <v/>
      </c>
      <c r="AC269" s="57" t="str">
        <f t="shared" si="39"/>
        <v>Makroregion północny</v>
      </c>
      <c r="AD269" s="57"/>
      <c r="AE269" s="57"/>
      <c r="AF269" s="57"/>
      <c r="AG269" s="57"/>
      <c r="AH269" s="57"/>
      <c r="AI269" s="57"/>
      <c r="AJ269" s="57"/>
    </row>
    <row r="270" spans="14:36" x14ac:dyDescent="0.35">
      <c r="N270" s="57"/>
      <c r="O270" s="57"/>
      <c r="P270" s="57"/>
      <c r="Q270" s="57"/>
      <c r="R270" s="57" t="str">
        <f>'EU-Vergleichsdaten'!B83</f>
        <v>Makroregion centralny</v>
      </c>
      <c r="S270" s="57"/>
      <c r="T270" s="57">
        <f>'EU-Vergleichsdaten'!K83-ROW(W83)/1000000</f>
        <v>2.8496178997244108</v>
      </c>
      <c r="U270" s="57"/>
      <c r="V270" s="57">
        <f t="shared" si="42"/>
        <v>76</v>
      </c>
      <c r="W270" s="106" t="str">
        <f>VLOOKUP(Z270,T195:AC286,10,0)</f>
        <v>Bourgogne-Franche-Comté</v>
      </c>
      <c r="X270" s="57" t="str">
        <f t="shared" si="37"/>
        <v/>
      </c>
      <c r="Y270" s="57" t="str">
        <f t="shared" si="38"/>
        <v/>
      </c>
      <c r="Z270" s="57">
        <f>LARGE(T195:T286,V270)</f>
        <v>-0.22575749711843929</v>
      </c>
      <c r="AA270" s="57" t="str">
        <f t="shared" si="40"/>
        <v/>
      </c>
      <c r="AB270" s="57" t="str">
        <f t="shared" si="41"/>
        <v/>
      </c>
      <c r="AC270" s="57" t="str">
        <f t="shared" si="39"/>
        <v>Makroregion centralny</v>
      </c>
      <c r="AD270" s="57"/>
      <c r="AE270" s="57"/>
      <c r="AF270" s="57"/>
      <c r="AG270" s="57"/>
      <c r="AH270" s="57"/>
      <c r="AI270" s="57"/>
      <c r="AJ270" s="57"/>
    </row>
    <row r="271" spans="14:36" x14ac:dyDescent="0.35">
      <c r="N271" s="57"/>
      <c r="O271" s="57"/>
      <c r="P271" s="57"/>
      <c r="Q271" s="57"/>
      <c r="R271" s="57" t="str">
        <f>'EU-Vergleichsdaten'!B84</f>
        <v>Makroregion wschodni</v>
      </c>
      <c r="S271" s="57"/>
      <c r="T271" s="57">
        <f>'EU-Vergleichsdaten'!K84-ROW(W84)/1000000</f>
        <v>3.9652349582179207</v>
      </c>
      <c r="U271" s="57"/>
      <c r="V271" s="57">
        <f t="shared" si="42"/>
        <v>77</v>
      </c>
      <c r="W271" s="106" t="str">
        <f>VLOOKUP(Z271,T195:AC286,10,0)</f>
        <v>Este</v>
      </c>
      <c r="X271" s="57" t="str">
        <f t="shared" si="37"/>
        <v/>
      </c>
      <c r="Y271" s="57" t="str">
        <f t="shared" si="38"/>
        <v/>
      </c>
      <c r="Z271" s="57">
        <f>LARGE(T195:T286,V271)</f>
        <v>-0.22737921626633245</v>
      </c>
      <c r="AA271" s="57" t="str">
        <f t="shared" si="40"/>
        <v/>
      </c>
      <c r="AB271" s="57" t="str">
        <f t="shared" si="41"/>
        <v/>
      </c>
      <c r="AC271" s="57" t="str">
        <f t="shared" si="39"/>
        <v>Makroregion wschodni</v>
      </c>
      <c r="AD271" s="57"/>
      <c r="AE271" s="57"/>
      <c r="AF271" s="57"/>
      <c r="AG271" s="57"/>
      <c r="AH271" s="57"/>
      <c r="AI271" s="57"/>
      <c r="AJ271" s="57"/>
    </row>
    <row r="272" spans="14:36" x14ac:dyDescent="0.35">
      <c r="N272" s="57"/>
      <c r="O272" s="57"/>
      <c r="P272" s="57"/>
      <c r="Q272" s="57"/>
      <c r="R272" s="57" t="str">
        <f>'EU-Vergleichsdaten'!B85</f>
        <v>Makroregion województwo mazowieckie</v>
      </c>
      <c r="S272" s="57"/>
      <c r="T272" s="57">
        <f>'EU-Vergleichsdaten'!K85-ROW(W85)/1000000</f>
        <v>1.6667209931267011</v>
      </c>
      <c r="U272" s="57"/>
      <c r="V272" s="57">
        <f t="shared" si="42"/>
        <v>78</v>
      </c>
      <c r="W272" s="106" t="str">
        <f>VLOOKUP(Z272,T195:AC286,10,0)</f>
        <v>Ostösterreich</v>
      </c>
      <c r="X272" s="57" t="str">
        <f t="shared" si="37"/>
        <v/>
      </c>
      <c r="Y272" s="57" t="str">
        <f t="shared" si="38"/>
        <v/>
      </c>
      <c r="Z272" s="57">
        <f>LARGE(T195:T286,V272)</f>
        <v>-0.23524857695583282</v>
      </c>
      <c r="AA272" s="57" t="str">
        <f t="shared" si="40"/>
        <v/>
      </c>
      <c r="AB272" s="57" t="str">
        <f t="shared" si="41"/>
        <v/>
      </c>
      <c r="AC272" s="57" t="str">
        <f t="shared" si="39"/>
        <v>Makroregion województwo mazowieckie</v>
      </c>
      <c r="AD272" s="57"/>
      <c r="AE272" s="57"/>
      <c r="AF272" s="57"/>
      <c r="AG272" s="57"/>
      <c r="AH272" s="57"/>
      <c r="AI272" s="57"/>
      <c r="AJ272" s="57"/>
    </row>
    <row r="273" spans="14:36" x14ac:dyDescent="0.35">
      <c r="N273" s="57"/>
      <c r="O273" s="57"/>
      <c r="P273" s="57"/>
      <c r="Q273" s="57"/>
      <c r="R273" s="57" t="str">
        <f>'EU-Vergleichsdaten'!B86</f>
        <v>Continente</v>
      </c>
      <c r="S273" s="57"/>
      <c r="T273" s="57">
        <f>'EU-Vergleichsdaten'!K86-ROW(W86)/1000000</f>
        <v>0.76567061424247695</v>
      </c>
      <c r="U273" s="57"/>
      <c r="V273" s="57">
        <f t="shared" si="42"/>
        <v>79</v>
      </c>
      <c r="W273" s="106" t="str">
        <f>VLOOKUP(Z273,T195:AC286,10,0)</f>
        <v>Hessen</v>
      </c>
      <c r="X273" s="57" t="str">
        <f t="shared" si="37"/>
        <v>WD</v>
      </c>
      <c r="Y273" s="57" t="str">
        <f t="shared" si="38"/>
        <v>HE</v>
      </c>
      <c r="Z273" s="57">
        <f>LARGE(T195:T286,V273)</f>
        <v>-0.25315985756133313</v>
      </c>
      <c r="AA273" s="57">
        <f t="shared" si="40"/>
        <v>-0.25315985756133313</v>
      </c>
      <c r="AB273" s="57" t="str">
        <f t="shared" si="41"/>
        <v/>
      </c>
      <c r="AC273" s="57" t="str">
        <f t="shared" si="39"/>
        <v>Continente</v>
      </c>
      <c r="AD273" s="57"/>
      <c r="AE273" s="57"/>
      <c r="AF273" s="57"/>
      <c r="AG273" s="57"/>
      <c r="AH273" s="57"/>
      <c r="AI273" s="57"/>
      <c r="AJ273" s="57"/>
    </row>
    <row r="274" spans="14:36" x14ac:dyDescent="0.35">
      <c r="N274" s="57"/>
      <c r="O274" s="57"/>
      <c r="P274" s="57"/>
      <c r="Q274" s="57"/>
      <c r="R274" s="57" t="str">
        <f>'EU-Vergleichsdaten'!B87</f>
        <v>Região Autónoma dos Açores</v>
      </c>
      <c r="S274" s="57"/>
      <c r="T274" s="57">
        <f>'EU-Vergleichsdaten'!K87-ROW(W87)/1000000</f>
        <v>2.0139510119843256</v>
      </c>
      <c r="U274" s="57"/>
      <c r="V274" s="57">
        <f t="shared" si="42"/>
        <v>80</v>
      </c>
      <c r="W274" s="106" t="str">
        <f>VLOOKUP(Z274,T195:AC286,10,0)</f>
        <v>Provence-Alpes-Côte d’Azur</v>
      </c>
      <c r="X274" s="57" t="str">
        <f t="shared" si="37"/>
        <v/>
      </c>
      <c r="Y274" s="57" t="str">
        <f t="shared" si="38"/>
        <v/>
      </c>
      <c r="Z274" s="57">
        <f>LARGE(T195:T286,V274)</f>
        <v>-0.26491042061557513</v>
      </c>
      <c r="AA274" s="57" t="str">
        <f t="shared" si="40"/>
        <v/>
      </c>
      <c r="AB274" s="57" t="str">
        <f t="shared" si="41"/>
        <v/>
      </c>
      <c r="AC274" s="57" t="str">
        <f t="shared" si="39"/>
        <v>Região Autónoma dos Açores</v>
      </c>
      <c r="AD274" s="57"/>
      <c r="AE274" s="57"/>
      <c r="AF274" s="57"/>
      <c r="AG274" s="57"/>
      <c r="AH274" s="57"/>
      <c r="AI274" s="57"/>
      <c r="AJ274" s="57"/>
    </row>
    <row r="275" spans="14:36" x14ac:dyDescent="0.35">
      <c r="N275" s="57"/>
      <c r="O275" s="57"/>
      <c r="P275" s="57"/>
      <c r="Q275" s="57"/>
      <c r="R275" s="57" t="str">
        <f>'EU-Vergleichsdaten'!B88</f>
        <v>Região Autónoma da Madeira</v>
      </c>
      <c r="S275" s="57"/>
      <c r="T275" s="57">
        <f>'EU-Vergleichsdaten'!K88-ROW(W88)/1000000</f>
        <v>2.8542547524079733</v>
      </c>
      <c r="U275" s="57"/>
      <c r="V275" s="57">
        <f t="shared" si="42"/>
        <v>81</v>
      </c>
      <c r="W275" s="106" t="str">
        <f>VLOOKUP(Z275,T195:AC286,10,0)</f>
        <v>Région de Bruxelles-Capitale/Brussels Hoofdstedelijk Gewest</v>
      </c>
      <c r="X275" s="57" t="str">
        <f t="shared" si="37"/>
        <v/>
      </c>
      <c r="Y275" s="57" t="str">
        <f t="shared" si="38"/>
        <v/>
      </c>
      <c r="Z275" s="57">
        <f>LARGE(T195:T286,V275)</f>
        <v>-0.34414861859399459</v>
      </c>
      <c r="AA275" s="57" t="str">
        <f t="shared" si="40"/>
        <v/>
      </c>
      <c r="AB275" s="57" t="str">
        <f t="shared" si="41"/>
        <v/>
      </c>
      <c r="AC275" s="57" t="str">
        <f t="shared" si="39"/>
        <v>Região Autónoma da Madeira</v>
      </c>
      <c r="AD275" s="57"/>
      <c r="AE275" s="57"/>
      <c r="AF275" s="57"/>
      <c r="AG275" s="57"/>
      <c r="AH275" s="57"/>
      <c r="AI275" s="57"/>
      <c r="AJ275" s="57"/>
    </row>
    <row r="276" spans="14:36" x14ac:dyDescent="0.35">
      <c r="N276" s="57"/>
      <c r="O276" s="57"/>
      <c r="P276" s="57"/>
      <c r="Q276" s="57"/>
      <c r="R276" s="57" t="str">
        <f>'EU-Vergleichsdaten'!B89</f>
        <v>Macroregiunea Unu</v>
      </c>
      <c r="S276" s="57"/>
      <c r="T276" s="57">
        <f>'EU-Vergleichsdaten'!K89-ROW(W89)/1000000</f>
        <v>2.4104556258771508</v>
      </c>
      <c r="U276" s="57"/>
      <c r="V276" s="57">
        <f t="shared" si="42"/>
        <v>82</v>
      </c>
      <c r="W276" s="106" t="str">
        <f>VLOOKUP(Z276,T195:AC286,10,0)</f>
        <v>Manner-Suomi</v>
      </c>
      <c r="X276" s="57" t="str">
        <f t="shared" si="37"/>
        <v/>
      </c>
      <c r="Y276" s="57" t="str">
        <f t="shared" si="38"/>
        <v/>
      </c>
      <c r="Z276" s="57">
        <f>LARGE(T195:T286,V276)</f>
        <v>-0.36474930760345897</v>
      </c>
      <c r="AA276" s="57" t="str">
        <f t="shared" si="40"/>
        <v/>
      </c>
      <c r="AB276" s="57" t="str">
        <f t="shared" si="41"/>
        <v/>
      </c>
      <c r="AC276" s="57" t="str">
        <f t="shared" si="39"/>
        <v>Macroregiunea Unu</v>
      </c>
      <c r="AD276" s="57"/>
      <c r="AE276" s="57"/>
      <c r="AF276" s="57"/>
      <c r="AG276" s="57"/>
      <c r="AH276" s="57"/>
      <c r="AI276" s="57"/>
      <c r="AJ276" s="57"/>
    </row>
    <row r="277" spans="14:36" x14ac:dyDescent="0.35">
      <c r="N277" s="57"/>
      <c r="O277" s="57"/>
      <c r="P277" s="57"/>
      <c r="Q277" s="57"/>
      <c r="R277" s="57" t="str">
        <f>'EU-Vergleichsdaten'!B90</f>
        <v>Macroregiunea Doi</v>
      </c>
      <c r="S277" s="57"/>
      <c r="T277" s="57">
        <f>'EU-Vergleichsdaten'!K90-ROW(W90)/1000000</f>
        <v>-0.99161156201512302</v>
      </c>
      <c r="U277" s="57"/>
      <c r="V277" s="57">
        <f t="shared" si="42"/>
        <v>83</v>
      </c>
      <c r="W277" s="106" t="str">
        <f>VLOOKUP(Z277,T195:AC286,10,0)</f>
        <v>Baden-Württemberg</v>
      </c>
      <c r="X277" s="57" t="str">
        <f t="shared" si="37"/>
        <v>WD</v>
      </c>
      <c r="Y277" s="57" t="str">
        <f t="shared" si="38"/>
        <v>BW</v>
      </c>
      <c r="Z277" s="57">
        <f>LARGE(T195:T286,V277)</f>
        <v>-0.43062983622185758</v>
      </c>
      <c r="AA277" s="57">
        <f t="shared" si="40"/>
        <v>-0.43062983622185758</v>
      </c>
      <c r="AB277" s="57" t="str">
        <f t="shared" si="41"/>
        <v/>
      </c>
      <c r="AC277" s="57" t="str">
        <f t="shared" si="39"/>
        <v>Macroregiunea Doi</v>
      </c>
      <c r="AD277" s="57"/>
      <c r="AE277" s="57"/>
      <c r="AF277" s="57"/>
      <c r="AG277" s="57"/>
      <c r="AH277" s="57"/>
      <c r="AI277" s="57"/>
      <c r="AJ277" s="57"/>
    </row>
    <row r="278" spans="14:36" x14ac:dyDescent="0.35">
      <c r="N278" s="57"/>
      <c r="O278" s="57"/>
      <c r="P278" s="57"/>
      <c r="Q278" s="57"/>
      <c r="R278" s="57" t="str">
        <f>'EU-Vergleichsdaten'!B91</f>
        <v>Macroregiunea Trei</v>
      </c>
      <c r="S278" s="57"/>
      <c r="T278" s="57">
        <f>'EU-Vergleichsdaten'!K91-ROW(W91)/1000000</f>
        <v>4.8753388991127169</v>
      </c>
      <c r="U278" s="57"/>
      <c r="V278" s="57">
        <f t="shared" si="42"/>
        <v>84</v>
      </c>
      <c r="W278" s="106" t="str">
        <f>VLOOKUP(Z278,T195:AC286,10,0)</f>
        <v>Česko</v>
      </c>
      <c r="X278" s="57" t="str">
        <f t="shared" si="37"/>
        <v/>
      </c>
      <c r="Y278" s="57" t="str">
        <f t="shared" si="38"/>
        <v/>
      </c>
      <c r="Z278" s="57">
        <f>LARGE(T195:T286,V278)</f>
        <v>-0.46096242857081154</v>
      </c>
      <c r="AA278" s="57" t="str">
        <f t="shared" si="40"/>
        <v/>
      </c>
      <c r="AB278" s="57" t="str">
        <f t="shared" si="41"/>
        <v/>
      </c>
      <c r="AC278" s="57" t="str">
        <f t="shared" si="39"/>
        <v>Macroregiunea Trei</v>
      </c>
      <c r="AD278" s="57"/>
      <c r="AE278" s="57"/>
      <c r="AF278" s="57"/>
      <c r="AG278" s="57"/>
      <c r="AH278" s="57"/>
      <c r="AI278" s="57"/>
      <c r="AJ278" s="57"/>
    </row>
    <row r="279" spans="14:36" x14ac:dyDescent="0.35">
      <c r="N279" s="57"/>
      <c r="O279" s="57"/>
      <c r="P279" s="57"/>
      <c r="Q279" s="57"/>
      <c r="R279" s="57" t="str">
        <f>'EU-Vergleichsdaten'!B92</f>
        <v>Macroregiunea Patru</v>
      </c>
      <c r="S279" s="57"/>
      <c r="T279" s="57">
        <f>'EU-Vergleichsdaten'!K92-ROW(W92)/1000000</f>
        <v>1.1336217998262677</v>
      </c>
      <c r="U279" s="57"/>
      <c r="V279" s="57">
        <f t="shared" si="42"/>
        <v>85</v>
      </c>
      <c r="W279" s="106" t="str">
        <f>VLOOKUP(Z279,T195:AC286,10,0)</f>
        <v>Eesti</v>
      </c>
      <c r="X279" s="57" t="str">
        <f t="shared" si="37"/>
        <v/>
      </c>
      <c r="Y279" s="57" t="str">
        <f t="shared" si="38"/>
        <v/>
      </c>
      <c r="Z279" s="57">
        <f>LARGE(T195:T286,V279)</f>
        <v>-0.50691220022959993</v>
      </c>
      <c r="AA279" s="57" t="str">
        <f t="shared" si="40"/>
        <v/>
      </c>
      <c r="AB279" s="57" t="str">
        <f t="shared" si="41"/>
        <v/>
      </c>
      <c r="AC279" s="57" t="str">
        <f t="shared" si="39"/>
        <v>Macroregiunea Patru</v>
      </c>
      <c r="AD279" s="57"/>
      <c r="AE279" s="57"/>
      <c r="AF279" s="57"/>
      <c r="AG279" s="57"/>
      <c r="AH279" s="57"/>
      <c r="AI279" s="57"/>
      <c r="AJ279" s="57"/>
    </row>
    <row r="280" spans="14:36" x14ac:dyDescent="0.35">
      <c r="N280" s="57"/>
      <c r="O280" s="57"/>
      <c r="P280" s="57"/>
      <c r="Q280" s="57"/>
      <c r="R280" s="57" t="str">
        <f>'EU-Vergleichsdaten'!B93</f>
        <v>Slovenija</v>
      </c>
      <c r="S280" s="57"/>
      <c r="T280" s="57">
        <f>'EU-Vergleichsdaten'!K93-ROW(W93)/1000000</f>
        <v>1.7879951654638331</v>
      </c>
      <c r="U280" s="57"/>
      <c r="V280" s="57">
        <f t="shared" si="42"/>
        <v>86</v>
      </c>
      <c r="W280" s="106" t="str">
        <f>VLOOKUP(Z280,T195:AC286,10,0)</f>
        <v>Hamburg</v>
      </c>
      <c r="X280" s="57" t="str">
        <f t="shared" si="37"/>
        <v>WD</v>
      </c>
      <c r="Y280" s="57" t="str">
        <f t="shared" si="38"/>
        <v>HH</v>
      </c>
      <c r="Z280" s="57">
        <f>LARGE(T195:T286,V280)</f>
        <v>-0.5725966337590781</v>
      </c>
      <c r="AA280" s="57">
        <f t="shared" si="40"/>
        <v>-0.5725966337590781</v>
      </c>
      <c r="AB280" s="57" t="str">
        <f t="shared" si="41"/>
        <v/>
      </c>
      <c r="AC280" s="57" t="str">
        <f t="shared" si="39"/>
        <v>Slovenija</v>
      </c>
      <c r="AD280" s="57"/>
      <c r="AE280" s="57"/>
      <c r="AF280" s="57"/>
      <c r="AG280" s="57"/>
      <c r="AH280" s="57"/>
      <c r="AI280" s="57"/>
      <c r="AJ280" s="57"/>
    </row>
    <row r="281" spans="14:36" x14ac:dyDescent="0.35">
      <c r="N281" s="57"/>
      <c r="O281" s="57"/>
      <c r="P281" s="57"/>
      <c r="Q281" s="57"/>
      <c r="R281" s="57" t="str">
        <f>'EU-Vergleichsdaten'!B94</f>
        <v>Slovensko</v>
      </c>
      <c r="S281" s="57"/>
      <c r="T281" s="57">
        <f>'EU-Vergleichsdaten'!K94-ROW(W94)/1000000</f>
        <v>1.1901378262592786</v>
      </c>
      <c r="U281" s="57"/>
      <c r="V281" s="57">
        <f t="shared" si="42"/>
        <v>87</v>
      </c>
      <c r="W281" s="106" t="str">
        <f>VLOOKUP(Z281,T195:AC286,10,0)</f>
        <v>Saarland</v>
      </c>
      <c r="X281" s="57" t="str">
        <f t="shared" si="37"/>
        <v>WD</v>
      </c>
      <c r="Y281" s="57" t="str">
        <f t="shared" si="38"/>
        <v>SL</v>
      </c>
      <c r="Z281" s="57">
        <f>LARGE(T195:T286,V281)</f>
        <v>-0.70844599396828578</v>
      </c>
      <c r="AA281" s="57">
        <f t="shared" si="40"/>
        <v>-0.70844599396828578</v>
      </c>
      <c r="AB281" s="57" t="str">
        <f t="shared" si="41"/>
        <v/>
      </c>
      <c r="AC281" s="57" t="str">
        <f t="shared" si="39"/>
        <v>Slovensko</v>
      </c>
      <c r="AD281" s="57"/>
      <c r="AE281" s="57"/>
      <c r="AF281" s="57"/>
      <c r="AG281" s="57"/>
      <c r="AH281" s="57"/>
      <c r="AI281" s="57"/>
      <c r="AJ281" s="57"/>
    </row>
    <row r="282" spans="14:36" x14ac:dyDescent="0.35">
      <c r="N282" s="57"/>
      <c r="O282" s="57"/>
      <c r="P282" s="57"/>
      <c r="Q282" s="57"/>
      <c r="R282" s="57" t="str">
        <f>'EU-Vergleichsdaten'!B95</f>
        <v>Manner-Suomi</v>
      </c>
      <c r="S282" s="57"/>
      <c r="T282" s="57">
        <f>'EU-Vergleichsdaten'!K95-ROW(W95)/1000000</f>
        <v>-0.36474930760345897</v>
      </c>
      <c r="U282" s="57"/>
      <c r="V282" s="57">
        <f t="shared" si="42"/>
        <v>88</v>
      </c>
      <c r="W282" s="106" t="str">
        <f>VLOOKUP(Z282,T195:AC286,10,0)</f>
        <v>Nordrhein-Westfalen</v>
      </c>
      <c r="X282" s="57" t="str">
        <f t="shared" si="37"/>
        <v>WD</v>
      </c>
      <c r="Y282" s="57" t="str">
        <f t="shared" si="38"/>
        <v>NW</v>
      </c>
      <c r="Z282" s="57">
        <f>LARGE(T195:T286,V282)</f>
        <v>-0.7168435653642411</v>
      </c>
      <c r="AA282" s="57">
        <f t="shared" si="40"/>
        <v>-0.7168435653642411</v>
      </c>
      <c r="AB282" s="57" t="str">
        <f t="shared" si="41"/>
        <v/>
      </c>
      <c r="AC282" s="57" t="str">
        <f t="shared" si="39"/>
        <v>Manner-Suomi</v>
      </c>
      <c r="AD282" s="57"/>
      <c r="AE282" s="57"/>
      <c r="AF282" s="57"/>
      <c r="AG282" s="57"/>
      <c r="AH282" s="57"/>
      <c r="AI282" s="57"/>
      <c r="AJ282" s="57"/>
    </row>
    <row r="283" spans="14:36" x14ac:dyDescent="0.35">
      <c r="N283" s="57"/>
      <c r="O283" s="57"/>
      <c r="P283" s="57"/>
      <c r="Q283" s="57"/>
      <c r="R283" s="57" t="str">
        <f>'EU-Vergleichsdaten'!B96</f>
        <v>Åland</v>
      </c>
      <c r="S283" s="57"/>
      <c r="T283" s="57">
        <f>'EU-Vergleichsdaten'!K96-ROW(W96)/1000000</f>
        <v>0.84720337453676031</v>
      </c>
      <c r="U283" s="57"/>
      <c r="V283" s="57">
        <f t="shared" si="42"/>
        <v>89</v>
      </c>
      <c r="W283" s="106" t="str">
        <f>VLOOKUP(Z283,T195:AC286,10,0)</f>
        <v>Schleswig-Holstein</v>
      </c>
      <c r="X283" s="57" t="str">
        <f t="shared" si="37"/>
        <v>WD</v>
      </c>
      <c r="Y283" s="57" t="str">
        <f t="shared" si="38"/>
        <v>SH</v>
      </c>
      <c r="Z283" s="57">
        <f>LARGE(T195:T286,V283)</f>
        <v>-0.82736503947043238</v>
      </c>
      <c r="AA283" s="57">
        <f t="shared" si="40"/>
        <v>-0.82736503947043238</v>
      </c>
      <c r="AB283" s="57" t="str">
        <f t="shared" si="41"/>
        <v/>
      </c>
      <c r="AC283" s="57" t="str">
        <f t="shared" si="39"/>
        <v>Åland</v>
      </c>
      <c r="AD283" s="57"/>
      <c r="AE283" s="57"/>
      <c r="AF283" s="57"/>
      <c r="AG283" s="57"/>
      <c r="AH283" s="57"/>
      <c r="AI283" s="57"/>
      <c r="AJ283" s="57"/>
    </row>
    <row r="284" spans="14:36" x14ac:dyDescent="0.35">
      <c r="N284" s="57"/>
      <c r="O284" s="57"/>
      <c r="P284" s="57"/>
      <c r="Q284" s="57"/>
      <c r="R284" s="57" t="str">
        <f>'EU-Vergleichsdaten'!B97</f>
        <v>Östra Sverige</v>
      </c>
      <c r="S284" s="57"/>
      <c r="T284" s="57">
        <f>'EU-Vergleichsdaten'!K97-ROW(W97)/1000000</f>
        <v>0.56930177942410531</v>
      </c>
      <c r="U284" s="57"/>
      <c r="V284" s="57">
        <f t="shared" si="42"/>
        <v>90</v>
      </c>
      <c r="W284" s="106" t="str">
        <f>VLOOKUP(Z284,T195:AC286,10,0)</f>
        <v>Noord-Nederland</v>
      </c>
      <c r="X284" s="57" t="str">
        <f t="shared" si="37"/>
        <v/>
      </c>
      <c r="Y284" s="57" t="str">
        <f t="shared" si="38"/>
        <v/>
      </c>
      <c r="Z284" s="57">
        <f>LARGE(T195:T286,V284)</f>
        <v>-0.86770880130256656</v>
      </c>
      <c r="AA284" s="57" t="str">
        <f t="shared" si="40"/>
        <v/>
      </c>
      <c r="AB284" s="57" t="str">
        <f t="shared" si="41"/>
        <v/>
      </c>
      <c r="AC284" s="57" t="str">
        <f t="shared" si="39"/>
        <v>Östra Sverige</v>
      </c>
      <c r="AD284" s="57"/>
      <c r="AE284" s="57"/>
      <c r="AF284" s="57"/>
      <c r="AG284" s="57"/>
      <c r="AH284" s="57"/>
      <c r="AI284" s="57"/>
      <c r="AJ284" s="57"/>
    </row>
    <row r="285" spans="14:36" x14ac:dyDescent="0.35">
      <c r="N285" s="57"/>
      <c r="O285" s="57"/>
      <c r="P285" s="57"/>
      <c r="Q285" s="57"/>
      <c r="R285" s="57" t="str">
        <f>'EU-Vergleichsdaten'!B98</f>
        <v>Södra Sverige</v>
      </c>
      <c r="S285" s="57"/>
      <c r="T285" s="57">
        <f>'EU-Vergleichsdaten'!K98-ROW(W98)/1000000</f>
        <v>0.60912875141799228</v>
      </c>
      <c r="U285" s="57"/>
      <c r="V285" s="57">
        <f t="shared" si="42"/>
        <v>91</v>
      </c>
      <c r="W285" s="106" t="str">
        <f>VLOOKUP(Z285,T195:AC286,10,0)</f>
        <v>Niedersachsen</v>
      </c>
      <c r="X285" s="57" t="str">
        <f t="shared" si="37"/>
        <v>WD</v>
      </c>
      <c r="Y285" s="57" t="str">
        <f t="shared" si="38"/>
        <v>NI</v>
      </c>
      <c r="Z285" s="57">
        <f>LARGE(T195:T286,V285)</f>
        <v>-0.91164530078131156</v>
      </c>
      <c r="AA285" s="57">
        <f t="shared" si="40"/>
        <v>-0.91164530078131156</v>
      </c>
      <c r="AB285" s="57" t="str">
        <f t="shared" si="41"/>
        <v/>
      </c>
      <c r="AC285" s="57" t="str">
        <f t="shared" si="39"/>
        <v>Södra Sverige</v>
      </c>
      <c r="AD285" s="57"/>
      <c r="AE285" s="57"/>
      <c r="AF285" s="57"/>
      <c r="AG285" s="57"/>
      <c r="AH285" s="57"/>
      <c r="AI285" s="57"/>
      <c r="AJ285" s="57"/>
    </row>
    <row r="286" spans="14:36" x14ac:dyDescent="0.35">
      <c r="N286" s="57"/>
      <c r="O286" s="57"/>
      <c r="P286" s="57"/>
      <c r="Q286" s="57"/>
      <c r="R286" s="57" t="str">
        <f>'EU-Vergleichsdaten'!B99</f>
        <v>Norra Sverige</v>
      </c>
      <c r="S286" s="57"/>
      <c r="T286" s="57">
        <f>'EU-Vergleichsdaten'!K99-ROW(W99)/1000000</f>
        <v>-0.19790739054878639</v>
      </c>
      <c r="U286" s="57"/>
      <c r="V286" s="57">
        <f t="shared" si="42"/>
        <v>92</v>
      </c>
      <c r="W286" s="106" t="str">
        <f>VLOOKUP(Z286,T195:AC286,10,0)</f>
        <v>Macroregiunea Doi</v>
      </c>
      <c r="X286" s="57" t="str">
        <f t="shared" si="37"/>
        <v/>
      </c>
      <c r="Y286" s="57" t="str">
        <f t="shared" si="38"/>
        <v/>
      </c>
      <c r="Z286" s="57">
        <f>LARGE(T195:T286,V286)</f>
        <v>-0.99161156201512302</v>
      </c>
      <c r="AA286" s="57" t="str">
        <f t="shared" si="40"/>
        <v/>
      </c>
      <c r="AB286" s="57" t="str">
        <f t="shared" si="41"/>
        <v/>
      </c>
      <c r="AC286" s="57" t="str">
        <f t="shared" si="39"/>
        <v>Norra Sverige</v>
      </c>
      <c r="AD286" s="57"/>
      <c r="AE286" s="57"/>
      <c r="AF286" s="57"/>
      <c r="AG286" s="57"/>
      <c r="AH286" s="57"/>
      <c r="AI286" s="57"/>
      <c r="AJ286" s="57"/>
    </row>
    <row r="287" spans="14:36" x14ac:dyDescent="0.35">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row>
    <row r="288" spans="14:36" x14ac:dyDescent="0.35">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row>
    <row r="289" spans="14:36" x14ac:dyDescent="0.35">
      <c r="N289" s="57"/>
      <c r="O289" s="57"/>
      <c r="P289" s="57"/>
      <c r="Q289" s="57"/>
      <c r="R289" s="57"/>
      <c r="S289" s="57"/>
      <c r="T289" s="57" t="str">
        <f>'EU-Vergleichsdaten'!N$2&amp;", "&amp;'EU-Vergleichsdaten'!O$4&amp;", "&amp;'EU-Vergleichsdaten'!N$3</f>
        <v>Verfügbares Einkommen in KKS je Einwohner, 2022, EU27=100</v>
      </c>
      <c r="U289" s="108"/>
      <c r="V289" s="57"/>
      <c r="W289" s="57"/>
      <c r="X289" s="57"/>
      <c r="Y289" s="57"/>
      <c r="Z289" s="57"/>
      <c r="AA289" s="57"/>
      <c r="AB289" s="57"/>
      <c r="AC289" s="57"/>
      <c r="AD289" s="57"/>
      <c r="AE289" s="57"/>
      <c r="AF289" s="57"/>
      <c r="AG289" s="57"/>
      <c r="AH289" s="57"/>
      <c r="AI289" s="57"/>
      <c r="AJ289" s="57"/>
    </row>
    <row r="290" spans="14:36" x14ac:dyDescent="0.35">
      <c r="N290" s="57"/>
      <c r="O290" s="57"/>
      <c r="P290" s="57"/>
      <c r="Q290" s="57"/>
      <c r="R290" s="57"/>
      <c r="S290" s="57"/>
      <c r="T290" s="57"/>
      <c r="U290" s="108"/>
      <c r="V290" s="57"/>
      <c r="W290" s="57"/>
      <c r="X290" s="57"/>
      <c r="Y290" s="57"/>
      <c r="Z290" s="57"/>
      <c r="AA290" s="57"/>
      <c r="AB290" s="57"/>
      <c r="AC290" s="57"/>
      <c r="AD290" s="57"/>
      <c r="AE290" s="57"/>
      <c r="AF290" s="57"/>
      <c r="AG290" s="57"/>
      <c r="AH290" s="57"/>
      <c r="AI290" s="57"/>
      <c r="AJ290" s="57"/>
    </row>
    <row r="291" spans="14:36" x14ac:dyDescent="0.35">
      <c r="N291" s="57"/>
      <c r="O291" s="57"/>
      <c r="P291" s="57"/>
      <c r="Q291" s="57"/>
      <c r="R291" s="57" t="str">
        <f>'EU-Vergleichsdaten'!B$7</f>
        <v>Baden-Württemberg</v>
      </c>
      <c r="S291" s="57" t="s">
        <v>725</v>
      </c>
      <c r="T291" s="57">
        <f>'EU-Vergleichsdaten'!N$7-ROW(Z$7)/1000000</f>
        <v>137.5722473352601</v>
      </c>
      <c r="U291" s="108"/>
      <c r="V291" s="57">
        <v>1</v>
      </c>
      <c r="W291" s="106" t="str">
        <f>VLOOKUP(Z291,T291:AC382,10,0)</f>
        <v>Luxembourg</v>
      </c>
      <c r="X291" s="57" t="str">
        <f t="shared" ref="X291:X354" si="43">IF(VLOOKUP(W291,R$3:S$94,2,0)="WD","WD",IF(VLOOKUP(W291,R$3:S$94,2,0)="OD","OD",""))</f>
        <v/>
      </c>
      <c r="Y291" s="57" t="str">
        <f t="shared" ref="Y291:Y322" si="44">IF(VLOOKUP($W291,$R$3:$T$94,2,0)="WD",VLOOKUP($W291,O$3:P$18,2,0),IF(VLOOKUP($W291,$R$3:$T$94,2,0)="OD",VLOOKUP($W291,O$3:P$18,2,0),""))</f>
        <v/>
      </c>
      <c r="Z291" s="57">
        <f>LARGE(T291:T382,V291)</f>
        <v>152.60108906936415</v>
      </c>
      <c r="AA291" s="57" t="str">
        <f>IF(X291="WD",Z291,"")</f>
        <v/>
      </c>
      <c r="AB291" s="57" t="str">
        <f>IF(X291="OD",Z291,"")</f>
        <v/>
      </c>
      <c r="AC291" s="57" t="str">
        <f t="shared" ref="AC291:AC322" si="45">R291</f>
        <v>Baden-Württemberg</v>
      </c>
      <c r="AD291" s="57"/>
      <c r="AE291" s="57"/>
      <c r="AF291" s="57"/>
      <c r="AG291" s="57"/>
      <c r="AH291" s="57"/>
      <c r="AI291" s="57"/>
      <c r="AJ291" s="57"/>
    </row>
    <row r="292" spans="14:36" x14ac:dyDescent="0.35">
      <c r="N292" s="57"/>
      <c r="O292" s="57"/>
      <c r="P292" s="57"/>
      <c r="Q292" s="57"/>
      <c r="R292" s="57" t="str">
        <f>'EU-Vergleichsdaten'!B$8</f>
        <v>Bayern</v>
      </c>
      <c r="S292" s="57" t="s">
        <v>725</v>
      </c>
      <c r="T292" s="57">
        <f>'EU-Vergleichsdaten'!N$8-ROW(Z$8)/1000000</f>
        <v>142.19652379190751</v>
      </c>
      <c r="U292" s="108"/>
      <c r="V292" s="57">
        <f>V291+1</f>
        <v>2</v>
      </c>
      <c r="W292" s="106" t="str">
        <f>VLOOKUP(Z292,T291:AC382,10,0)</f>
        <v>Bayern</v>
      </c>
      <c r="X292" s="57" t="str">
        <f t="shared" si="43"/>
        <v>WD</v>
      </c>
      <c r="Y292" s="57" t="str">
        <f t="shared" si="44"/>
        <v>BY</v>
      </c>
      <c r="Z292" s="57">
        <f>LARGE(T291:T382,V292)</f>
        <v>142.19652379190751</v>
      </c>
      <c r="AA292" s="57">
        <f t="shared" ref="AA292:AA355" si="46">IF(X292="WD",Z292,"")</f>
        <v>142.19652379190751</v>
      </c>
      <c r="AB292" s="57" t="str">
        <f t="shared" ref="AB292:AB355" si="47">IF(X292="OD",Z292,"")</f>
        <v/>
      </c>
      <c r="AC292" s="57" t="str">
        <f t="shared" si="45"/>
        <v>Bayern</v>
      </c>
      <c r="AD292" s="57"/>
      <c r="AE292" s="57"/>
      <c r="AF292" s="57"/>
      <c r="AG292" s="57"/>
      <c r="AH292" s="57"/>
      <c r="AI292" s="57"/>
      <c r="AJ292" s="57"/>
    </row>
    <row r="293" spans="14:36" x14ac:dyDescent="0.35">
      <c r="N293" s="57"/>
      <c r="O293" s="57"/>
      <c r="P293" s="57"/>
      <c r="Q293" s="57"/>
      <c r="R293" s="57" t="str">
        <f>'EU-Vergleichsdaten'!B$9</f>
        <v>Berlin</v>
      </c>
      <c r="S293" s="57" t="s">
        <v>726</v>
      </c>
      <c r="T293" s="57">
        <f>'EU-Vergleichsdaten'!N$9-ROW(Z$9)/1000000</f>
        <v>116.76299678034681</v>
      </c>
      <c r="U293" s="108"/>
      <c r="V293" s="57">
        <f t="shared" ref="V293:V356" si="48">V292+1</f>
        <v>3</v>
      </c>
      <c r="W293" s="106" t="str">
        <f>VLOOKUP(Z293,T291:AC382,10,0)</f>
        <v>Baden-Württemberg</v>
      </c>
      <c r="X293" s="57" t="str">
        <f t="shared" si="43"/>
        <v>WD</v>
      </c>
      <c r="Y293" s="57" t="str">
        <f t="shared" si="44"/>
        <v>BW</v>
      </c>
      <c r="Z293" s="57">
        <f>LARGE(T291:T382,V293)</f>
        <v>137.5722473352601</v>
      </c>
      <c r="AA293" s="57">
        <f t="shared" si="46"/>
        <v>137.5722473352601</v>
      </c>
      <c r="AB293" s="57" t="str">
        <f t="shared" si="47"/>
        <v/>
      </c>
      <c r="AC293" s="57" t="str">
        <f t="shared" si="45"/>
        <v>Berlin</v>
      </c>
      <c r="AD293" s="57"/>
      <c r="AE293" s="57"/>
      <c r="AF293" s="57"/>
      <c r="AG293" s="57"/>
      <c r="AH293" s="57"/>
      <c r="AI293" s="57"/>
      <c r="AJ293" s="57"/>
    </row>
    <row r="294" spans="14:36" x14ac:dyDescent="0.35">
      <c r="N294" s="57"/>
      <c r="O294" s="57"/>
      <c r="P294" s="57"/>
      <c r="Q294" s="57"/>
      <c r="R294" s="57" t="str">
        <f>'EU-Vergleichsdaten'!B$10</f>
        <v>Brandenburg</v>
      </c>
      <c r="S294" s="57" t="s">
        <v>726</v>
      </c>
      <c r="T294" s="57">
        <f>'EU-Vergleichsdaten'!N$10-ROW(Z$10)/1000000</f>
        <v>116.76299578034681</v>
      </c>
      <c r="U294" s="108"/>
      <c r="V294" s="57">
        <f t="shared" si="48"/>
        <v>4</v>
      </c>
      <c r="W294" s="106" t="str">
        <f>VLOOKUP(Z294,T291:AC382,10,0)</f>
        <v>Hamburg</v>
      </c>
      <c r="X294" s="57" t="str">
        <f t="shared" si="43"/>
        <v>WD</v>
      </c>
      <c r="Y294" s="57" t="str">
        <f t="shared" si="44"/>
        <v>HH</v>
      </c>
      <c r="Z294" s="57">
        <f>LARGE(T291:T382,V294)</f>
        <v>136.41617297109826</v>
      </c>
      <c r="AA294" s="57">
        <f t="shared" si="46"/>
        <v>136.41617297109826</v>
      </c>
      <c r="AB294" s="57" t="str">
        <f t="shared" si="47"/>
        <v/>
      </c>
      <c r="AC294" s="57" t="str">
        <f t="shared" si="45"/>
        <v>Brandenburg</v>
      </c>
      <c r="AD294" s="57"/>
      <c r="AE294" s="57"/>
      <c r="AF294" s="57"/>
      <c r="AG294" s="57"/>
      <c r="AH294" s="57"/>
      <c r="AI294" s="57"/>
      <c r="AJ294" s="57"/>
    </row>
    <row r="295" spans="14:36" x14ac:dyDescent="0.35">
      <c r="N295" s="57"/>
      <c r="O295" s="57"/>
      <c r="P295" s="57"/>
      <c r="Q295" s="57"/>
      <c r="R295" s="57" t="str">
        <f>'EU-Vergleichsdaten'!B$11</f>
        <v>Bremen</v>
      </c>
      <c r="S295" s="57" t="s">
        <v>725</v>
      </c>
      <c r="T295" s="57">
        <f>'EU-Vergleichsdaten'!N$11-ROW(Z$11)/1000000</f>
        <v>120.23120287283237</v>
      </c>
      <c r="U295" s="108"/>
      <c r="V295" s="57">
        <f t="shared" si="48"/>
        <v>5</v>
      </c>
      <c r="W295" s="106" t="str">
        <f>VLOOKUP(Z295,T291:AC382,10,0)</f>
        <v>Hessen</v>
      </c>
      <c r="X295" s="57" t="str">
        <f t="shared" si="43"/>
        <v>WD</v>
      </c>
      <c r="Y295" s="57" t="str">
        <f t="shared" si="44"/>
        <v>HE</v>
      </c>
      <c r="Z295" s="57">
        <f>LARGE(T291:T382,V295)</f>
        <v>130.63582515028901</v>
      </c>
      <c r="AA295" s="57">
        <f t="shared" si="46"/>
        <v>130.63582515028901</v>
      </c>
      <c r="AB295" s="57" t="str">
        <f t="shared" si="47"/>
        <v/>
      </c>
      <c r="AC295" s="57" t="str">
        <f t="shared" si="45"/>
        <v>Bremen</v>
      </c>
      <c r="AD295" s="57"/>
      <c r="AE295" s="57"/>
      <c r="AF295" s="57"/>
      <c r="AG295" s="57"/>
      <c r="AH295" s="57"/>
      <c r="AI295" s="57"/>
      <c r="AJ295" s="57"/>
    </row>
    <row r="296" spans="14:36" x14ac:dyDescent="0.35">
      <c r="N296" s="57"/>
      <c r="O296" s="57"/>
      <c r="P296" s="57"/>
      <c r="Q296" s="57"/>
      <c r="R296" s="57" t="str">
        <f>'EU-Vergleichsdaten'!B$12</f>
        <v>Hamburg</v>
      </c>
      <c r="S296" s="57" t="s">
        <v>725</v>
      </c>
      <c r="T296" s="57">
        <f>'EU-Vergleichsdaten'!N$12-ROW(Z$12)/1000000</f>
        <v>136.41617297109826</v>
      </c>
      <c r="U296" s="108"/>
      <c r="V296" s="57">
        <f t="shared" si="48"/>
        <v>6</v>
      </c>
      <c r="W296" s="106" t="str">
        <f>VLOOKUP(Z296,T291:AC382,10,0)</f>
        <v>Schleswig-Holstein</v>
      </c>
      <c r="X296" s="57" t="str">
        <f t="shared" si="43"/>
        <v>WD</v>
      </c>
      <c r="Y296" s="57" t="str">
        <f t="shared" si="44"/>
        <v>SH</v>
      </c>
      <c r="Z296" s="57">
        <f>LARGE(T291:T382,V296)</f>
        <v>130.0577824682081</v>
      </c>
      <c r="AA296" s="57">
        <f t="shared" si="46"/>
        <v>130.0577824682081</v>
      </c>
      <c r="AB296" s="57" t="str">
        <f t="shared" si="47"/>
        <v/>
      </c>
      <c r="AC296" s="57" t="str">
        <f t="shared" si="45"/>
        <v>Hamburg</v>
      </c>
      <c r="AD296" s="57"/>
      <c r="AE296" s="57"/>
      <c r="AF296" s="57"/>
      <c r="AG296" s="57"/>
      <c r="AH296" s="57"/>
      <c r="AI296" s="57"/>
      <c r="AJ296" s="57"/>
    </row>
    <row r="297" spans="14:36" x14ac:dyDescent="0.35">
      <c r="N297" s="57"/>
      <c r="O297" s="57"/>
      <c r="P297" s="57"/>
      <c r="Q297" s="57"/>
      <c r="R297" s="57" t="str">
        <f>'EU-Vergleichsdaten'!B$13</f>
        <v>Hessen</v>
      </c>
      <c r="S297" s="57" t="s">
        <v>725</v>
      </c>
      <c r="T297" s="57">
        <f>'EU-Vergleichsdaten'!N$13-ROW(Z$13)/1000000</f>
        <v>130.63582515028901</v>
      </c>
      <c r="U297" s="108"/>
      <c r="V297" s="57">
        <f t="shared" si="48"/>
        <v>7</v>
      </c>
      <c r="W297" s="106" t="str">
        <f>VLOOKUP(Z297,T291:AC382,10,0)</f>
        <v>Rheinland-Pfalz</v>
      </c>
      <c r="X297" s="57" t="str">
        <f t="shared" si="43"/>
        <v>WD</v>
      </c>
      <c r="Y297" s="57" t="str">
        <f t="shared" si="44"/>
        <v>RP</v>
      </c>
      <c r="Z297" s="57">
        <f>LARGE(T291:T382,V297)</f>
        <v>126.01154369364161</v>
      </c>
      <c r="AA297" s="57">
        <f t="shared" si="46"/>
        <v>126.01154369364161</v>
      </c>
      <c r="AB297" s="57" t="str">
        <f t="shared" si="47"/>
        <v/>
      </c>
      <c r="AC297" s="57" t="str">
        <f t="shared" si="45"/>
        <v>Hessen</v>
      </c>
      <c r="AD297" s="57"/>
      <c r="AE297" s="57"/>
      <c r="AF297" s="57"/>
      <c r="AG297" s="57"/>
      <c r="AH297" s="57"/>
      <c r="AI297" s="57"/>
      <c r="AJ297" s="57"/>
    </row>
    <row r="298" spans="14:36" x14ac:dyDescent="0.35">
      <c r="N298" s="57"/>
      <c r="O298" s="57"/>
      <c r="P298" s="57"/>
      <c r="Q298" s="57"/>
      <c r="R298" s="57" t="str">
        <f>'EU-Vergleichsdaten'!B$14</f>
        <v>Mecklenburg-Vorpommern</v>
      </c>
      <c r="S298" s="57" t="s">
        <v>726</v>
      </c>
      <c r="T298" s="57">
        <f>'EU-Vergleichsdaten'!N$14-ROW(Z$14)/1000000</f>
        <v>112.13871432369943</v>
      </c>
      <c r="U298" s="108"/>
      <c r="V298" s="57">
        <f t="shared" si="48"/>
        <v>8</v>
      </c>
      <c r="W298" s="106" t="str">
        <f>VLOOKUP(Z298,T291:AC382,10,0)</f>
        <v>Niedersachsen</v>
      </c>
      <c r="X298" s="57" t="str">
        <f t="shared" si="43"/>
        <v>WD</v>
      </c>
      <c r="Y298" s="57" t="str">
        <f t="shared" si="44"/>
        <v>NI</v>
      </c>
      <c r="Z298" s="57">
        <f>LARGE(T291:T382,V298)</f>
        <v>123.69940696531791</v>
      </c>
      <c r="AA298" s="57">
        <f t="shared" si="46"/>
        <v>123.69940696531791</v>
      </c>
      <c r="AB298" s="57" t="str">
        <f t="shared" si="47"/>
        <v/>
      </c>
      <c r="AC298" s="57" t="str">
        <f t="shared" si="45"/>
        <v>Mecklenburg-Vorpommern</v>
      </c>
      <c r="AD298" s="57"/>
      <c r="AE298" s="57"/>
      <c r="AF298" s="57"/>
      <c r="AG298" s="57"/>
      <c r="AH298" s="57"/>
      <c r="AI298" s="57"/>
      <c r="AJ298" s="57"/>
    </row>
    <row r="299" spans="14:36" x14ac:dyDescent="0.35">
      <c r="N299" s="57"/>
      <c r="O299" s="57"/>
      <c r="P299" s="57"/>
      <c r="Q299" s="57"/>
      <c r="R299" s="57" t="str">
        <f>'EU-Vergleichsdaten'!B$15</f>
        <v>Niedersachsen</v>
      </c>
      <c r="S299" s="57" t="s">
        <v>725</v>
      </c>
      <c r="T299" s="57">
        <f>'EU-Vergleichsdaten'!N$15-ROW(Z$15)/1000000</f>
        <v>123.69940696531791</v>
      </c>
      <c r="U299" s="108"/>
      <c r="V299" s="57">
        <f t="shared" si="48"/>
        <v>9</v>
      </c>
      <c r="W299" s="106" t="str">
        <f>VLOOKUP(Z299,T291:AC382,10,0)</f>
        <v>Nordrhein-Westfalen</v>
      </c>
      <c r="X299" s="57" t="str">
        <f t="shared" si="43"/>
        <v>WD</v>
      </c>
      <c r="Y299" s="57" t="str">
        <f t="shared" si="44"/>
        <v>NW</v>
      </c>
      <c r="Z299" s="57">
        <f>LARGE(T291:T382,V299)</f>
        <v>123.69940596531791</v>
      </c>
      <c r="AA299" s="57">
        <f t="shared" si="46"/>
        <v>123.69940596531791</v>
      </c>
      <c r="AB299" s="57" t="str">
        <f t="shared" si="47"/>
        <v/>
      </c>
      <c r="AC299" s="57" t="str">
        <f t="shared" si="45"/>
        <v>Niedersachsen</v>
      </c>
      <c r="AD299" s="57"/>
      <c r="AE299" s="57"/>
      <c r="AF299" s="57"/>
      <c r="AG299" s="57"/>
      <c r="AH299" s="57"/>
      <c r="AI299" s="57"/>
      <c r="AJ299" s="57"/>
    </row>
    <row r="300" spans="14:36" x14ac:dyDescent="0.35">
      <c r="N300" s="57"/>
      <c r="O300" s="57"/>
      <c r="P300" s="57"/>
      <c r="Q300" s="57"/>
      <c r="R300" s="57" t="str">
        <f>'EU-Vergleichsdaten'!B$16</f>
        <v>Nordrhein-Westfalen</v>
      </c>
      <c r="S300" s="57" t="s">
        <v>725</v>
      </c>
      <c r="T300" s="57">
        <f>'EU-Vergleichsdaten'!N$16-ROW(Z$16)/1000000</f>
        <v>123.69940596531791</v>
      </c>
      <c r="U300" s="108"/>
      <c r="V300" s="57">
        <f t="shared" si="48"/>
        <v>10</v>
      </c>
      <c r="W300" s="106" t="str">
        <f>VLOOKUP(Z300,T291:AC382,10,0)</f>
        <v>Westösterreich</v>
      </c>
      <c r="X300" s="57" t="str">
        <f t="shared" si="43"/>
        <v/>
      </c>
      <c r="Y300" s="57" t="str">
        <f t="shared" si="44"/>
        <v/>
      </c>
      <c r="Z300" s="57">
        <f>LARGE(T291:T382,V300)</f>
        <v>122.54327460115607</v>
      </c>
      <c r="AA300" s="57" t="str">
        <f t="shared" si="46"/>
        <v/>
      </c>
      <c r="AB300" s="57" t="str">
        <f t="shared" si="47"/>
        <v/>
      </c>
      <c r="AC300" s="57" t="str">
        <f t="shared" si="45"/>
        <v>Nordrhein-Westfalen</v>
      </c>
      <c r="AD300" s="57"/>
      <c r="AE300" s="57"/>
      <c r="AF300" s="57"/>
      <c r="AG300" s="57"/>
      <c r="AH300" s="57"/>
      <c r="AI300" s="57"/>
      <c r="AJ300" s="57"/>
    </row>
    <row r="301" spans="14:36" x14ac:dyDescent="0.35">
      <c r="N301" s="57"/>
      <c r="O301" s="57"/>
      <c r="P301" s="57"/>
      <c r="Q301" s="57"/>
      <c r="R301" s="57" t="str">
        <f>'EU-Vergleichsdaten'!B$17</f>
        <v>Rheinland-Pfalz</v>
      </c>
      <c r="S301" s="57" t="s">
        <v>725</v>
      </c>
      <c r="T301" s="57">
        <f>'EU-Vergleichsdaten'!N$17-ROW(Z$17)/1000000</f>
        <v>126.01154369364161</v>
      </c>
      <c r="U301" s="108"/>
      <c r="V301" s="57">
        <f t="shared" si="48"/>
        <v>11</v>
      </c>
      <c r="W301" s="106" t="str">
        <f>VLOOKUP(Z301,T291:AC382,10,0)</f>
        <v>Ile de France</v>
      </c>
      <c r="X301" s="57" t="str">
        <f t="shared" si="43"/>
        <v/>
      </c>
      <c r="Y301" s="57" t="str">
        <f t="shared" si="44"/>
        <v/>
      </c>
      <c r="Z301" s="57">
        <f>LARGE(T291:T382,V301)</f>
        <v>121.96527391907514</v>
      </c>
      <c r="AA301" s="57" t="str">
        <f t="shared" si="46"/>
        <v/>
      </c>
      <c r="AB301" s="57" t="str">
        <f t="shared" si="47"/>
        <v/>
      </c>
      <c r="AC301" s="57" t="str">
        <f t="shared" si="45"/>
        <v>Rheinland-Pfalz</v>
      </c>
      <c r="AD301" s="57"/>
      <c r="AE301" s="57"/>
      <c r="AF301" s="57"/>
      <c r="AG301" s="57"/>
      <c r="AH301" s="57"/>
      <c r="AI301" s="57"/>
      <c r="AJ301" s="57"/>
    </row>
    <row r="302" spans="14:36" x14ac:dyDescent="0.35">
      <c r="N302" s="57"/>
      <c r="O302" s="57"/>
      <c r="P302" s="57"/>
      <c r="Q302" s="57"/>
      <c r="R302" s="57" t="str">
        <f>'EU-Vergleichsdaten'!B$18</f>
        <v>Saarland</v>
      </c>
      <c r="S302" s="57" t="s">
        <v>725</v>
      </c>
      <c r="T302" s="57">
        <f>'EU-Vergleichsdaten'!N$18-ROW(Z$18)/1000000</f>
        <v>118.4970918265896</v>
      </c>
      <c r="U302" s="108"/>
      <c r="V302" s="57">
        <f t="shared" si="48"/>
        <v>12</v>
      </c>
      <c r="W302" s="106" t="str">
        <f>VLOOKUP(Z302,T291:AC382,10,0)</f>
        <v>Nord-Ovest</v>
      </c>
      <c r="X302" s="57" t="str">
        <f t="shared" si="43"/>
        <v/>
      </c>
      <c r="Y302" s="57" t="str">
        <f t="shared" si="44"/>
        <v/>
      </c>
      <c r="Z302" s="57">
        <f>LARGE(T291:T382,V302)</f>
        <v>121.96525891907515</v>
      </c>
      <c r="AA302" s="57" t="str">
        <f t="shared" si="46"/>
        <v/>
      </c>
      <c r="AB302" s="57" t="str">
        <f t="shared" si="47"/>
        <v/>
      </c>
      <c r="AC302" s="57" t="str">
        <f t="shared" si="45"/>
        <v>Saarland</v>
      </c>
      <c r="AD302" s="57"/>
      <c r="AE302" s="57"/>
      <c r="AF302" s="57"/>
      <c r="AG302" s="57"/>
      <c r="AH302" s="57"/>
      <c r="AI302" s="57"/>
      <c r="AJ302" s="57"/>
    </row>
    <row r="303" spans="14:36" x14ac:dyDescent="0.35">
      <c r="N303" s="57"/>
      <c r="O303" s="57"/>
      <c r="P303" s="57"/>
      <c r="Q303" s="57"/>
      <c r="R303" s="57" t="str">
        <f>'EU-Vergleichsdaten'!B$19</f>
        <v>Sachsen</v>
      </c>
      <c r="S303" s="57" t="s">
        <v>726</v>
      </c>
      <c r="T303" s="57">
        <f>'EU-Vergleichsdaten'!N$19-ROW(Z$19)/1000000</f>
        <v>114.45084805202312</v>
      </c>
      <c r="U303" s="108"/>
      <c r="V303" s="57">
        <f t="shared" si="48"/>
        <v>13</v>
      </c>
      <c r="W303" s="106" t="str">
        <f>VLOOKUP(Z303,T291:AC382,10,0)</f>
        <v>Bremen</v>
      </c>
      <c r="X303" s="57" t="str">
        <f t="shared" si="43"/>
        <v>WD</v>
      </c>
      <c r="Y303" s="57" t="str">
        <f t="shared" si="44"/>
        <v>HB</v>
      </c>
      <c r="Z303" s="57">
        <f>LARGE(T291:T382,V303)</f>
        <v>120.23120287283237</v>
      </c>
      <c r="AA303" s="57">
        <f t="shared" si="46"/>
        <v>120.23120287283237</v>
      </c>
      <c r="AB303" s="57" t="str">
        <f t="shared" si="47"/>
        <v/>
      </c>
      <c r="AC303" s="57" t="str">
        <f t="shared" si="45"/>
        <v>Sachsen</v>
      </c>
      <c r="AD303" s="57"/>
      <c r="AE303" s="57"/>
      <c r="AF303" s="57"/>
      <c r="AG303" s="57"/>
      <c r="AH303" s="57"/>
      <c r="AI303" s="57"/>
      <c r="AJ303" s="57"/>
    </row>
    <row r="304" spans="14:36" x14ac:dyDescent="0.35">
      <c r="N304" s="57"/>
      <c r="O304" s="57"/>
      <c r="P304" s="57"/>
      <c r="Q304" s="57"/>
      <c r="R304" s="57" t="str">
        <f>'EU-Vergleichsdaten'!B$20</f>
        <v>Sachsen-Anhalt</v>
      </c>
      <c r="S304" s="57" t="s">
        <v>726</v>
      </c>
      <c r="T304" s="57">
        <f>'EU-Vergleichsdaten'!N$20-ROW(Z$20)/1000000</f>
        <v>110.40460427745664</v>
      </c>
      <c r="U304" s="108"/>
      <c r="V304" s="57">
        <f t="shared" si="48"/>
        <v>14</v>
      </c>
      <c r="W304" s="106" t="str">
        <f>VLOOKUP(Z304,T291:AC382,10,0)</f>
        <v>Comunidad de Madrid</v>
      </c>
      <c r="X304" s="57" t="str">
        <f t="shared" si="43"/>
        <v/>
      </c>
      <c r="Y304" s="57" t="str">
        <f t="shared" si="44"/>
        <v/>
      </c>
      <c r="Z304" s="57">
        <f>LARGE(T291:T382,V304)</f>
        <v>120.23117487283237</v>
      </c>
      <c r="AA304" s="57" t="str">
        <f t="shared" si="46"/>
        <v/>
      </c>
      <c r="AB304" s="57" t="str">
        <f t="shared" si="47"/>
        <v/>
      </c>
      <c r="AC304" s="57" t="str">
        <f t="shared" si="45"/>
        <v>Sachsen-Anhalt</v>
      </c>
      <c r="AD304" s="57"/>
      <c r="AE304" s="57"/>
      <c r="AF304" s="57"/>
      <c r="AG304" s="57"/>
      <c r="AH304" s="57"/>
      <c r="AI304" s="57"/>
      <c r="AJ304" s="57"/>
    </row>
    <row r="305" spans="14:36" x14ac:dyDescent="0.35">
      <c r="N305" s="57"/>
      <c r="O305" s="57"/>
      <c r="P305" s="57"/>
      <c r="Q305" s="57"/>
      <c r="R305" s="57" t="str">
        <f>'EU-Vergleichsdaten'!B$21</f>
        <v>Schleswig-Holstein</v>
      </c>
      <c r="S305" s="57" t="s">
        <v>725</v>
      </c>
      <c r="T305" s="57">
        <f>'EU-Vergleichsdaten'!N$21-ROW(Z$21)/1000000</f>
        <v>130.0577824682081</v>
      </c>
      <c r="U305" s="57"/>
      <c r="V305" s="57">
        <f t="shared" si="48"/>
        <v>15</v>
      </c>
      <c r="W305" s="106" t="str">
        <f>VLOOKUP(Z305,T291:AC382,10,0)</f>
        <v>Ostösterreich</v>
      </c>
      <c r="X305" s="57" t="str">
        <f t="shared" si="43"/>
        <v/>
      </c>
      <c r="Y305" s="57" t="str">
        <f t="shared" si="44"/>
        <v/>
      </c>
      <c r="Z305" s="57">
        <f>LARGE(T291:T382,V305)</f>
        <v>119.65310319075144</v>
      </c>
      <c r="AA305" s="57" t="str">
        <f t="shared" si="46"/>
        <v/>
      </c>
      <c r="AB305" s="57" t="str">
        <f t="shared" si="47"/>
        <v/>
      </c>
      <c r="AC305" s="57" t="str">
        <f t="shared" si="45"/>
        <v>Schleswig-Holstein</v>
      </c>
      <c r="AD305" s="57"/>
      <c r="AE305" s="57"/>
      <c r="AF305" s="57"/>
      <c r="AG305" s="57"/>
      <c r="AH305" s="57"/>
      <c r="AI305" s="57"/>
      <c r="AJ305" s="57"/>
    </row>
    <row r="306" spans="14:36" x14ac:dyDescent="0.35">
      <c r="N306" s="57"/>
      <c r="O306" s="57"/>
      <c r="P306" s="57"/>
      <c r="Q306" s="57"/>
      <c r="R306" s="57" t="str">
        <f>'EU-Vergleichsdaten'!B$22</f>
        <v>Thüringen</v>
      </c>
      <c r="S306" s="57" t="s">
        <v>726</v>
      </c>
      <c r="T306" s="57">
        <f>'EU-Vergleichsdaten'!N$22-ROW(Z$22)/1000000</f>
        <v>112.13870632369942</v>
      </c>
      <c r="U306" s="57"/>
      <c r="V306" s="57">
        <f t="shared" si="48"/>
        <v>16</v>
      </c>
      <c r="W306" s="106" t="str">
        <f>VLOOKUP(Z306,T291:AC382,10,0)</f>
        <v>Südösterreich</v>
      </c>
      <c r="X306" s="57" t="str">
        <f t="shared" si="43"/>
        <v/>
      </c>
      <c r="Y306" s="57" t="str">
        <f t="shared" si="44"/>
        <v/>
      </c>
      <c r="Z306" s="57">
        <f>LARGE(T291:T382,V306)</f>
        <v>119.07506750867051</v>
      </c>
      <c r="AA306" s="57" t="str">
        <f t="shared" si="46"/>
        <v/>
      </c>
      <c r="AB306" s="57" t="str">
        <f t="shared" si="47"/>
        <v/>
      </c>
      <c r="AC306" s="57" t="str">
        <f t="shared" si="45"/>
        <v>Thüringen</v>
      </c>
      <c r="AD306" s="57"/>
      <c r="AE306" s="57"/>
      <c r="AF306" s="57"/>
      <c r="AG306" s="57"/>
      <c r="AH306" s="57"/>
      <c r="AI306" s="57"/>
      <c r="AJ306" s="57"/>
    </row>
    <row r="307" spans="14:36" x14ac:dyDescent="0.35">
      <c r="N307" s="57"/>
      <c r="O307" s="57"/>
      <c r="P307" s="57"/>
      <c r="Q307" s="57"/>
      <c r="R307" s="57" t="str">
        <f>'EU-Vergleichsdaten'!B$24</f>
        <v>Région de Bruxelles-Capitale/Brussels Hoofdstedelijk Gewest</v>
      </c>
      <c r="S307" s="57"/>
      <c r="T307" s="57">
        <f>'EU-Vergleichsdaten'!N$24-ROW(Z$24)/1000000</f>
        <v>101.15604536416187</v>
      </c>
      <c r="U307" s="57"/>
      <c r="V307" s="57">
        <f t="shared" si="48"/>
        <v>17</v>
      </c>
      <c r="W307" s="106" t="str">
        <f>VLOOKUP(Z307,T291:AC382,10,0)</f>
        <v>Saarland</v>
      </c>
      <c r="X307" s="57" t="str">
        <f t="shared" si="43"/>
        <v>WD</v>
      </c>
      <c r="Y307" s="57" t="str">
        <f t="shared" si="44"/>
        <v>SL</v>
      </c>
      <c r="Z307" s="57">
        <f>LARGE(T291:T382,V307)</f>
        <v>118.4970918265896</v>
      </c>
      <c r="AA307" s="57">
        <f t="shared" si="46"/>
        <v>118.4970918265896</v>
      </c>
      <c r="AB307" s="57" t="str">
        <f t="shared" si="47"/>
        <v/>
      </c>
      <c r="AC307" s="57" t="str">
        <f t="shared" si="45"/>
        <v>Région de Bruxelles-Capitale/Brussels Hoofdstedelijk Gewest</v>
      </c>
      <c r="AD307" s="57"/>
      <c r="AE307" s="57"/>
      <c r="AF307" s="57"/>
      <c r="AG307" s="57"/>
      <c r="AH307" s="57"/>
      <c r="AI307" s="57"/>
      <c r="AJ307" s="57"/>
    </row>
    <row r="308" spans="14:36" x14ac:dyDescent="0.35">
      <c r="N308" s="57"/>
      <c r="O308" s="57"/>
      <c r="P308" s="57"/>
      <c r="Q308" s="57"/>
      <c r="R308" s="57" t="str">
        <f>'EU-Vergleichsdaten'!B$25</f>
        <v>Vlaams Gewest</v>
      </c>
      <c r="S308" s="57"/>
      <c r="T308" s="57">
        <f>'EU-Vergleichsdaten'!N$25-ROW(Z$25)/1000000</f>
        <v>117.34101546242775</v>
      </c>
      <c r="U308" s="57"/>
      <c r="V308" s="57">
        <f t="shared" si="48"/>
        <v>18</v>
      </c>
      <c r="W308" s="106" t="str">
        <f>VLOOKUP(Z308,T291:AC382,10,0)</f>
        <v>Nord-Est</v>
      </c>
      <c r="X308" s="57" t="str">
        <f t="shared" si="43"/>
        <v/>
      </c>
      <c r="Y308" s="57" t="str">
        <f t="shared" si="44"/>
        <v/>
      </c>
      <c r="Z308" s="57">
        <f>LARGE(T291:T382,V308)</f>
        <v>117.91901314450868</v>
      </c>
      <c r="AA308" s="57" t="str">
        <f t="shared" si="46"/>
        <v/>
      </c>
      <c r="AB308" s="57" t="str">
        <f t="shared" si="47"/>
        <v/>
      </c>
      <c r="AC308" s="57" t="str">
        <f t="shared" si="45"/>
        <v>Vlaams Gewest</v>
      </c>
      <c r="AD308" s="57"/>
      <c r="AE308" s="57"/>
      <c r="AF308" s="57"/>
      <c r="AG308" s="57"/>
      <c r="AH308" s="57"/>
      <c r="AI308" s="57"/>
      <c r="AJ308" s="57"/>
    </row>
    <row r="309" spans="14:36" x14ac:dyDescent="0.35">
      <c r="N309" s="57"/>
      <c r="O309" s="57"/>
      <c r="P309" s="57"/>
      <c r="Q309" s="57"/>
      <c r="R309" s="57" t="str">
        <f>'EU-Vergleichsdaten'!B$26</f>
        <v>Région wallonne</v>
      </c>
      <c r="S309" s="57"/>
      <c r="T309" s="57">
        <f>'EU-Vergleichsdaten'!N$26-ROW(Z$26)/1000000</f>
        <v>100.57800868208092</v>
      </c>
      <c r="U309" s="57"/>
      <c r="V309" s="57">
        <f t="shared" si="48"/>
        <v>19</v>
      </c>
      <c r="W309" s="106" t="str">
        <f>VLOOKUP(Z309,T291:AC382,10,0)</f>
        <v>Vlaams Gewest</v>
      </c>
      <c r="X309" s="57" t="str">
        <f t="shared" si="43"/>
        <v/>
      </c>
      <c r="Y309" s="57" t="str">
        <f t="shared" si="44"/>
        <v/>
      </c>
      <c r="Z309" s="57">
        <f>LARGE(T291:T382,V309)</f>
        <v>117.34101546242775</v>
      </c>
      <c r="AA309" s="57" t="str">
        <f t="shared" si="46"/>
        <v/>
      </c>
      <c r="AB309" s="57" t="str">
        <f t="shared" si="47"/>
        <v/>
      </c>
      <c r="AC309" s="57" t="str">
        <f t="shared" si="45"/>
        <v>Région wallonne</v>
      </c>
      <c r="AD309" s="57"/>
      <c r="AE309" s="57"/>
      <c r="AF309" s="57"/>
      <c r="AG309" s="57"/>
      <c r="AH309" s="57"/>
      <c r="AI309" s="57"/>
      <c r="AJ309" s="57"/>
    </row>
    <row r="310" spans="14:36" x14ac:dyDescent="0.35">
      <c r="N310" s="57"/>
      <c r="O310" s="57"/>
      <c r="P310" s="57"/>
      <c r="Q310" s="57"/>
      <c r="R310" s="57" t="str">
        <f>'EU-Vergleichsdaten'!B$27</f>
        <v>Severna i Yugoiztochna Bulgaria</v>
      </c>
      <c r="S310" s="57"/>
      <c r="T310" s="57">
        <f>'EU-Vergleichsdaten'!N$27-ROW(Z$27)/1000000</f>
        <v>45.664712884393062</v>
      </c>
      <c r="U310" s="57"/>
      <c r="V310" s="57">
        <f t="shared" si="48"/>
        <v>20</v>
      </c>
      <c r="W310" s="106" t="str">
        <f>VLOOKUP(Z310,T291:AC382,10,0)</f>
        <v>Berlin</v>
      </c>
      <c r="X310" s="57" t="str">
        <f t="shared" si="43"/>
        <v>OD</v>
      </c>
      <c r="Y310" s="57" t="str">
        <f t="shared" si="44"/>
        <v>BE</v>
      </c>
      <c r="Z310" s="57">
        <f>LARGE(T291:T382,V310)</f>
        <v>116.76299678034681</v>
      </c>
      <c r="AA310" s="57" t="str">
        <f t="shared" si="46"/>
        <v/>
      </c>
      <c r="AB310" s="57">
        <f t="shared" si="47"/>
        <v>116.76299678034681</v>
      </c>
      <c r="AC310" s="57" t="str">
        <f t="shared" si="45"/>
        <v>Severna i Yugoiztochna Bulgaria</v>
      </c>
      <c r="AD310" s="57"/>
      <c r="AE310" s="57"/>
      <c r="AF310" s="57"/>
      <c r="AG310" s="57"/>
      <c r="AH310" s="57"/>
      <c r="AI310" s="57"/>
      <c r="AJ310" s="57"/>
    </row>
    <row r="311" spans="14:36" x14ac:dyDescent="0.35">
      <c r="N311" s="57"/>
      <c r="O311" s="57"/>
      <c r="P311" s="57"/>
      <c r="Q311" s="57"/>
      <c r="R311" s="57" t="str">
        <f>'EU-Vergleichsdaten'!B$28</f>
        <v>Yugozapadna i Yuzhna tsentralna Bulgaria</v>
      </c>
      <c r="S311" s="57"/>
      <c r="T311" s="57">
        <f>'EU-Vergleichsdaten'!N$28-ROW(Z$28)/1000000</f>
        <v>67.051995121387279</v>
      </c>
      <c r="U311" s="57"/>
      <c r="V311" s="57">
        <f t="shared" si="48"/>
        <v>21</v>
      </c>
      <c r="W311" s="106" t="str">
        <f>VLOOKUP(Z311,T291:AC382,10,0)</f>
        <v>Brandenburg</v>
      </c>
      <c r="X311" s="57" t="str">
        <f t="shared" si="43"/>
        <v>OD</v>
      </c>
      <c r="Y311" s="57" t="str">
        <f t="shared" si="44"/>
        <v>BB</v>
      </c>
      <c r="Z311" s="57">
        <f>LARGE(T291:T382,V311)</f>
        <v>116.76299578034681</v>
      </c>
      <c r="AA311" s="57" t="str">
        <f t="shared" si="46"/>
        <v/>
      </c>
      <c r="AB311" s="57">
        <f t="shared" si="47"/>
        <v>116.76299578034681</v>
      </c>
      <c r="AC311" s="57" t="str">
        <f t="shared" si="45"/>
        <v>Yugozapadna i Yuzhna tsentralna Bulgaria</v>
      </c>
      <c r="AD311" s="57"/>
      <c r="AE311" s="57"/>
      <c r="AF311" s="57"/>
      <c r="AG311" s="57"/>
      <c r="AH311" s="57"/>
      <c r="AI311" s="57"/>
      <c r="AJ311" s="57"/>
    </row>
    <row r="312" spans="14:36" x14ac:dyDescent="0.35">
      <c r="N312" s="57"/>
      <c r="O312" s="57"/>
      <c r="P312" s="57"/>
      <c r="Q312" s="57"/>
      <c r="R312" s="57" t="str">
        <f>'EU-Vergleichsdaten'!B$29</f>
        <v>Česko</v>
      </c>
      <c r="S312" s="57"/>
      <c r="T312" s="57">
        <f>'EU-Vergleichsdaten'!N$29-ROW(Z$29)/1000000</f>
        <v>83.236965219653186</v>
      </c>
      <c r="U312" s="57"/>
      <c r="V312" s="57">
        <f t="shared" si="48"/>
        <v>22</v>
      </c>
      <c r="W312" s="106" t="str">
        <f>VLOOKUP(Z312,T291:AC382,10,0)</f>
        <v>Sachsen</v>
      </c>
      <c r="X312" s="57" t="str">
        <f t="shared" si="43"/>
        <v>OD</v>
      </c>
      <c r="Y312" s="57" t="str">
        <f t="shared" si="44"/>
        <v>SN</v>
      </c>
      <c r="Z312" s="57">
        <f>LARGE(T291:T382,V312)</f>
        <v>114.45084805202312</v>
      </c>
      <c r="AA312" s="57" t="str">
        <f t="shared" si="46"/>
        <v/>
      </c>
      <c r="AB312" s="57">
        <f t="shared" si="47"/>
        <v>114.45084805202312</v>
      </c>
      <c r="AC312" s="57" t="str">
        <f t="shared" si="45"/>
        <v>Česko</v>
      </c>
      <c r="AD312" s="57"/>
      <c r="AE312" s="57"/>
      <c r="AF312" s="57"/>
      <c r="AG312" s="57"/>
      <c r="AH312" s="57"/>
      <c r="AI312" s="57"/>
      <c r="AJ312" s="57"/>
    </row>
    <row r="313" spans="14:36" x14ac:dyDescent="0.35">
      <c r="N313" s="57"/>
      <c r="O313" s="57"/>
      <c r="P313" s="57"/>
      <c r="Q313" s="57"/>
      <c r="R313" s="57" t="str">
        <f>'EU-Vergleichsdaten'!B$30</f>
        <v>Denmark</v>
      </c>
      <c r="S313" s="57"/>
      <c r="T313" s="57">
        <f>'EU-Vergleichsdaten'!N$30-ROW(Z$30)/1000000</f>
        <v>93.641588497109822</v>
      </c>
      <c r="U313" s="57"/>
      <c r="V313" s="57">
        <f t="shared" si="48"/>
        <v>23</v>
      </c>
      <c r="W313" s="106" t="str">
        <f>VLOOKUP(Z313,T291:AC382,10,0)</f>
        <v>Noreste</v>
      </c>
      <c r="X313" s="57" t="str">
        <f t="shared" si="43"/>
        <v/>
      </c>
      <c r="Y313" s="57" t="str">
        <f t="shared" si="44"/>
        <v/>
      </c>
      <c r="Z313" s="57">
        <f>LARGE(T291:T382,V313)</f>
        <v>112.71672500578035</v>
      </c>
      <c r="AA313" s="57" t="str">
        <f t="shared" si="46"/>
        <v/>
      </c>
      <c r="AB313" s="57" t="str">
        <f t="shared" si="47"/>
        <v/>
      </c>
      <c r="AC313" s="57" t="str">
        <f t="shared" si="45"/>
        <v>Denmark</v>
      </c>
      <c r="AD313" s="57"/>
      <c r="AE313" s="57"/>
      <c r="AF313" s="57"/>
      <c r="AG313" s="57"/>
      <c r="AH313" s="57"/>
      <c r="AI313" s="57"/>
      <c r="AJ313" s="57"/>
    </row>
    <row r="314" spans="14:36" x14ac:dyDescent="0.35">
      <c r="N314" s="57"/>
      <c r="O314" s="57"/>
      <c r="P314" s="57"/>
      <c r="Q314" s="57"/>
      <c r="R314" s="57" t="str">
        <f>'EU-Vergleichsdaten'!B$31</f>
        <v>Eesti</v>
      </c>
      <c r="S314" s="57"/>
      <c r="T314" s="57">
        <f>'EU-Vergleichsdaten'!N$31-ROW(Z$31)/1000000</f>
        <v>74.566442988439306</v>
      </c>
      <c r="U314" s="57"/>
      <c r="V314" s="57">
        <f t="shared" si="48"/>
        <v>24</v>
      </c>
      <c r="W314" s="106" t="str">
        <f>VLOOKUP(Z314,T291:AC382,10,0)</f>
        <v>Mecklenburg-Vorpommern</v>
      </c>
      <c r="X314" s="57" t="str">
        <f t="shared" si="43"/>
        <v>OD</v>
      </c>
      <c r="Y314" s="57" t="str">
        <f t="shared" si="44"/>
        <v>MV</v>
      </c>
      <c r="Z314" s="57">
        <f>LARGE(T291:T382,V314)</f>
        <v>112.13871432369943</v>
      </c>
      <c r="AA314" s="57" t="str">
        <f t="shared" si="46"/>
        <v/>
      </c>
      <c r="AB314" s="57">
        <f t="shared" si="47"/>
        <v>112.13871432369943</v>
      </c>
      <c r="AC314" s="57" t="str">
        <f t="shared" si="45"/>
        <v>Eesti</v>
      </c>
      <c r="AD314" s="57"/>
      <c r="AE314" s="57"/>
      <c r="AF314" s="57"/>
      <c r="AG314" s="57"/>
      <c r="AH314" s="57"/>
      <c r="AI314" s="57"/>
      <c r="AJ314" s="57"/>
    </row>
    <row r="315" spans="14:36" x14ac:dyDescent="0.35">
      <c r="N315" s="57"/>
      <c r="O315" s="57"/>
      <c r="P315" s="57"/>
      <c r="Q315" s="57"/>
      <c r="R315" s="57" t="str">
        <f>'EU-Vergleichsdaten'!B$32</f>
        <v>Ireland</v>
      </c>
      <c r="S315" s="57"/>
      <c r="T315" s="57">
        <f>'EU-Vergleichsdaten'!N$32-ROW(Z$32)/1000000</f>
        <v>96.531759907514441</v>
      </c>
      <c r="U315" s="57"/>
      <c r="V315" s="57">
        <f t="shared" si="48"/>
        <v>25</v>
      </c>
      <c r="W315" s="106" t="str">
        <f>VLOOKUP(Z315,T291:AC382,10,0)</f>
        <v>Thüringen</v>
      </c>
      <c r="X315" s="57" t="str">
        <f t="shared" si="43"/>
        <v>OD</v>
      </c>
      <c r="Y315" s="57" t="str">
        <f t="shared" si="44"/>
        <v>TH</v>
      </c>
      <c r="Z315" s="57">
        <f>LARGE(T291:T382,V315)</f>
        <v>112.13870632369942</v>
      </c>
      <c r="AA315" s="57" t="str">
        <f t="shared" si="46"/>
        <v/>
      </c>
      <c r="AB315" s="57">
        <f t="shared" si="47"/>
        <v>112.13870632369942</v>
      </c>
      <c r="AC315" s="57" t="str">
        <f t="shared" si="45"/>
        <v>Ireland</v>
      </c>
      <c r="AD315" s="57"/>
      <c r="AE315" s="57"/>
      <c r="AF315" s="57"/>
      <c r="AG315" s="57"/>
      <c r="AH315" s="57"/>
      <c r="AI315" s="57"/>
      <c r="AJ315" s="57"/>
    </row>
    <row r="316" spans="14:36" x14ac:dyDescent="0.35">
      <c r="N316" s="57"/>
      <c r="O316" s="57"/>
      <c r="P316" s="57"/>
      <c r="Q316" s="57"/>
      <c r="R316" s="57" t="str">
        <f>'EU-Vergleichsdaten'!B$33</f>
        <v>Attiki</v>
      </c>
      <c r="S316" s="57"/>
      <c r="T316" s="57">
        <f>'EU-Vergleichsdaten'!N$33-ROW(Z$33)/1000000</f>
        <v>80.346787809248553</v>
      </c>
      <c r="U316" s="57"/>
      <c r="V316" s="57">
        <f t="shared" si="48"/>
        <v>26</v>
      </c>
      <c r="W316" s="106" t="str">
        <f>VLOOKUP(Z316,T291:AC382,10,0)</f>
        <v>Sachsen-Anhalt</v>
      </c>
      <c r="X316" s="57" t="str">
        <f t="shared" si="43"/>
        <v>OD</v>
      </c>
      <c r="Y316" s="57" t="str">
        <f t="shared" si="44"/>
        <v>ST</v>
      </c>
      <c r="Z316" s="57">
        <f>LARGE(T291:T382,V316)</f>
        <v>110.40460427745664</v>
      </c>
      <c r="AA316" s="57" t="str">
        <f t="shared" si="46"/>
        <v/>
      </c>
      <c r="AB316" s="57">
        <f t="shared" si="47"/>
        <v>110.40460427745664</v>
      </c>
      <c r="AC316" s="57" t="str">
        <f t="shared" si="45"/>
        <v>Attiki</v>
      </c>
      <c r="AD316" s="57"/>
      <c r="AE316" s="57"/>
      <c r="AF316" s="57"/>
      <c r="AG316" s="57"/>
      <c r="AH316" s="57"/>
      <c r="AI316" s="57"/>
      <c r="AJ316" s="57"/>
    </row>
    <row r="317" spans="14:36" x14ac:dyDescent="0.35">
      <c r="N317" s="57"/>
      <c r="O317" s="57"/>
      <c r="P317" s="57"/>
      <c r="Q317" s="57"/>
      <c r="R317" s="57" t="str">
        <f>'EU-Vergleichsdaten'!B$34</f>
        <v>Nisia Aigaiou, Kriti</v>
      </c>
      <c r="S317" s="57"/>
      <c r="T317" s="57">
        <f>'EU-Vergleichsdaten'!N$34-ROW(Z$34)/1000000</f>
        <v>72.832335942196522</v>
      </c>
      <c r="U317" s="57"/>
      <c r="V317" s="57">
        <f t="shared" si="48"/>
        <v>27</v>
      </c>
      <c r="W317" s="106" t="str">
        <f>VLOOKUP(Z317,T291:AC382,10,0)</f>
        <v>Östra Sverige</v>
      </c>
      <c r="X317" s="57" t="str">
        <f t="shared" si="43"/>
        <v/>
      </c>
      <c r="Y317" s="57" t="str">
        <f t="shared" si="44"/>
        <v/>
      </c>
      <c r="Z317" s="57">
        <f>LARGE(T291:T382,V317)</f>
        <v>109.82649259537573</v>
      </c>
      <c r="AA317" s="57" t="str">
        <f t="shared" si="46"/>
        <v/>
      </c>
      <c r="AB317" s="57" t="str">
        <f t="shared" si="47"/>
        <v/>
      </c>
      <c r="AC317" s="57" t="str">
        <f t="shared" si="45"/>
        <v>Nisia Aigaiou, Kriti</v>
      </c>
      <c r="AD317" s="57"/>
      <c r="AE317" s="57"/>
      <c r="AF317" s="57"/>
      <c r="AG317" s="57"/>
      <c r="AH317" s="57"/>
      <c r="AI317" s="57"/>
      <c r="AJ317" s="57"/>
    </row>
    <row r="318" spans="14:36" x14ac:dyDescent="0.35">
      <c r="N318" s="57"/>
      <c r="O318" s="57"/>
      <c r="P318" s="57"/>
      <c r="Q318" s="57"/>
      <c r="R318" s="57" t="str">
        <f>'EU-Vergleichsdaten'!B$35</f>
        <v>Voreia Elláda</v>
      </c>
      <c r="S318" s="57"/>
      <c r="T318" s="57">
        <f>'EU-Vergleichsdaten'!N$35-ROW(Z$35)/1000000</f>
        <v>66.473953439306356</v>
      </c>
      <c r="U318" s="57"/>
      <c r="V318" s="57">
        <f t="shared" si="48"/>
        <v>28</v>
      </c>
      <c r="W318" s="106" t="str">
        <f>VLOOKUP(Z318,T291:AC382,10,0)</f>
        <v>Åland</v>
      </c>
      <c r="X318" s="57" t="str">
        <f t="shared" si="43"/>
        <v/>
      </c>
      <c r="Y318" s="57" t="str">
        <f t="shared" si="44"/>
        <v/>
      </c>
      <c r="Z318" s="57">
        <f>LARGE(T291:T382,V318)</f>
        <v>109.2484589132948</v>
      </c>
      <c r="AA318" s="57" t="str">
        <f t="shared" si="46"/>
        <v/>
      </c>
      <c r="AB318" s="57" t="str">
        <f t="shared" si="47"/>
        <v/>
      </c>
      <c r="AC318" s="57" t="str">
        <f t="shared" si="45"/>
        <v>Voreia Elláda</v>
      </c>
      <c r="AD318" s="57"/>
      <c r="AE318" s="57"/>
      <c r="AF318" s="57"/>
      <c r="AG318" s="57"/>
      <c r="AH318" s="57"/>
      <c r="AI318" s="57"/>
      <c r="AJ318" s="57"/>
    </row>
    <row r="319" spans="14:36" x14ac:dyDescent="0.35">
      <c r="N319" s="57"/>
      <c r="O319" s="57"/>
      <c r="P319" s="57"/>
      <c r="Q319" s="57"/>
      <c r="R319" s="57" t="str">
        <f>'EU-Vergleichsdaten'!B$36</f>
        <v>Kentriki Elláda</v>
      </c>
      <c r="S319" s="57"/>
      <c r="T319" s="57">
        <f>'EU-Vergleichsdaten'!N$36-ROW(Z$36)/1000000</f>
        <v>64.739848393063596</v>
      </c>
      <c r="U319" s="57"/>
      <c r="V319" s="57">
        <f t="shared" si="48"/>
        <v>29</v>
      </c>
      <c r="W319" s="106" t="str">
        <f>VLOOKUP(Z319,T291:AC382,10,0)</f>
        <v>Centro (IT)</v>
      </c>
      <c r="X319" s="57" t="str">
        <f t="shared" si="43"/>
        <v/>
      </c>
      <c r="Y319" s="57" t="str">
        <f t="shared" si="44"/>
        <v/>
      </c>
      <c r="Z319" s="57">
        <f>LARGE(T291:T382,V319)</f>
        <v>108.09242254913296</v>
      </c>
      <c r="AA319" s="57" t="str">
        <f t="shared" si="46"/>
        <v/>
      </c>
      <c r="AB319" s="57" t="str">
        <f t="shared" si="47"/>
        <v/>
      </c>
      <c r="AC319" s="57" t="str">
        <f t="shared" si="45"/>
        <v>Kentriki Elláda</v>
      </c>
      <c r="AD319" s="57"/>
      <c r="AE319" s="57"/>
      <c r="AF319" s="57"/>
      <c r="AG319" s="57"/>
      <c r="AH319" s="57"/>
      <c r="AI319" s="57"/>
      <c r="AJ319" s="57"/>
    </row>
    <row r="320" spans="14:36" x14ac:dyDescent="0.35">
      <c r="N320" s="57"/>
      <c r="O320" s="57"/>
      <c r="P320" s="57"/>
      <c r="Q320" s="57"/>
      <c r="R320" s="57" t="str">
        <f>'EU-Vergleichsdaten'!B$37</f>
        <v>Noroeste</v>
      </c>
      <c r="S320" s="57"/>
      <c r="T320" s="57">
        <f>'EU-Vergleichsdaten'!N$37-ROW(Z$37)/1000000</f>
        <v>92.485512132947974</v>
      </c>
      <c r="U320" s="57"/>
      <c r="V320" s="57">
        <f t="shared" si="48"/>
        <v>30</v>
      </c>
      <c r="W320" s="106" t="str">
        <f>VLOOKUP(Z320,T291:AC382,10,0)</f>
        <v>West-Nederland</v>
      </c>
      <c r="X320" s="57" t="str">
        <f t="shared" si="43"/>
        <v/>
      </c>
      <c r="Y320" s="57" t="str">
        <f t="shared" si="44"/>
        <v/>
      </c>
      <c r="Z320" s="57">
        <f>LARGE(T291:T382,V320)</f>
        <v>107.51437686705202</v>
      </c>
      <c r="AA320" s="57" t="str">
        <f t="shared" si="46"/>
        <v/>
      </c>
      <c r="AB320" s="57" t="str">
        <f t="shared" si="47"/>
        <v/>
      </c>
      <c r="AC320" s="57" t="str">
        <f t="shared" si="45"/>
        <v>Noroeste</v>
      </c>
      <c r="AD320" s="57"/>
      <c r="AE320" s="57"/>
      <c r="AF320" s="57"/>
      <c r="AG320" s="57"/>
      <c r="AH320" s="57"/>
      <c r="AI320" s="57"/>
      <c r="AJ320" s="57"/>
    </row>
    <row r="321" spans="14:36" x14ac:dyDescent="0.35">
      <c r="N321" s="57"/>
      <c r="O321" s="57"/>
      <c r="P321" s="57"/>
      <c r="Q321" s="57"/>
      <c r="R321" s="57" t="str">
        <f>'EU-Vergleichsdaten'!B$38</f>
        <v>Noreste</v>
      </c>
      <c r="S321" s="57"/>
      <c r="T321" s="57">
        <f>'EU-Vergleichsdaten'!N$38-ROW(Z$38)/1000000</f>
        <v>112.71672500578035</v>
      </c>
      <c r="U321" s="57"/>
      <c r="V321" s="57">
        <f t="shared" si="48"/>
        <v>31</v>
      </c>
      <c r="W321" s="106" t="str">
        <f>VLOOKUP(Z321,T291:AC382,10,0)</f>
        <v>Kýpros</v>
      </c>
      <c r="X321" s="57" t="str">
        <f t="shared" si="43"/>
        <v/>
      </c>
      <c r="Y321" s="57" t="str">
        <f t="shared" si="44"/>
        <v/>
      </c>
      <c r="Z321" s="57">
        <f>LARGE(T291:T382,V321)</f>
        <v>106.9363521849711</v>
      </c>
      <c r="AA321" s="57" t="str">
        <f t="shared" si="46"/>
        <v/>
      </c>
      <c r="AB321" s="57" t="str">
        <f t="shared" si="47"/>
        <v/>
      </c>
      <c r="AC321" s="57" t="str">
        <f t="shared" si="45"/>
        <v>Noreste</v>
      </c>
      <c r="AD321" s="57"/>
      <c r="AE321" s="57"/>
      <c r="AF321" s="57"/>
      <c r="AG321" s="57"/>
      <c r="AH321" s="57"/>
      <c r="AI321" s="57"/>
      <c r="AJ321" s="57"/>
    </row>
    <row r="322" spans="14:36" x14ac:dyDescent="0.35">
      <c r="N322" s="57"/>
      <c r="O322" s="57"/>
      <c r="P322" s="57"/>
      <c r="Q322" s="57"/>
      <c r="R322" s="57" t="str">
        <f>'EU-Vergleichsdaten'!B$39</f>
        <v>Comunidad de Madrid</v>
      </c>
      <c r="S322" s="57"/>
      <c r="T322" s="57">
        <f>'EU-Vergleichsdaten'!N$39-ROW(Z$39)/1000000</f>
        <v>120.23117487283237</v>
      </c>
      <c r="U322" s="57"/>
      <c r="V322" s="57">
        <f t="shared" si="48"/>
        <v>32</v>
      </c>
      <c r="W322" s="106" t="str">
        <f>VLOOKUP(Z322,T291:AC382,10,0)</f>
        <v>Centre — Val de Loire</v>
      </c>
      <c r="X322" s="57" t="str">
        <f t="shared" si="43"/>
        <v/>
      </c>
      <c r="Y322" s="57" t="str">
        <f t="shared" si="44"/>
        <v/>
      </c>
      <c r="Z322" s="57">
        <f>LARGE(T291:T382,V322)</f>
        <v>106.35833650289017</v>
      </c>
      <c r="AA322" s="57" t="str">
        <f t="shared" si="46"/>
        <v/>
      </c>
      <c r="AB322" s="57" t="str">
        <f t="shared" si="47"/>
        <v/>
      </c>
      <c r="AC322" s="57" t="str">
        <f t="shared" si="45"/>
        <v>Comunidad de Madrid</v>
      </c>
      <c r="AD322" s="57"/>
      <c r="AE322" s="57"/>
      <c r="AF322" s="57"/>
      <c r="AG322" s="57"/>
      <c r="AH322" s="57"/>
      <c r="AI322" s="57"/>
      <c r="AJ322" s="57"/>
    </row>
    <row r="323" spans="14:36" x14ac:dyDescent="0.35">
      <c r="N323" s="57"/>
      <c r="O323" s="57"/>
      <c r="P323" s="57"/>
      <c r="Q323" s="57"/>
      <c r="R323" s="57" t="str">
        <f>'EU-Vergleichsdaten'!B$40</f>
        <v>Centro (ES)</v>
      </c>
      <c r="S323" s="57"/>
      <c r="T323" s="57">
        <f>'EU-Vergleichsdaten'!N$40-ROW(Z$40)/1000000</f>
        <v>86.705162312138725</v>
      </c>
      <c r="U323" s="57"/>
      <c r="V323" s="57">
        <f t="shared" si="48"/>
        <v>33</v>
      </c>
      <c r="W323" s="106" t="str">
        <f>VLOOKUP(Z323,T291:AC382,10,0)</f>
        <v>Bourgogne-Franche-Comté</v>
      </c>
      <c r="X323" s="57" t="str">
        <f t="shared" si="43"/>
        <v/>
      </c>
      <c r="Y323" s="57" t="str">
        <f t="shared" ref="Y323:Y354" si="49">IF(VLOOKUP($W323,$R$3:$T$94,2,0)="WD",VLOOKUP($W323,O$3:P$18,2,0),IF(VLOOKUP($W323,$R$3:$T$94,2,0)="OD",VLOOKUP($W323,O$3:P$18,2,0),""))</f>
        <v/>
      </c>
      <c r="Z323" s="57">
        <f>LARGE(T291:T382,V323)</f>
        <v>105.78030082080926</v>
      </c>
      <c r="AA323" s="57" t="str">
        <f t="shared" si="46"/>
        <v/>
      </c>
      <c r="AB323" s="57" t="str">
        <f t="shared" si="47"/>
        <v/>
      </c>
      <c r="AC323" s="57" t="str">
        <f t="shared" ref="AC323:AC354" si="50">R323</f>
        <v>Centro (ES)</v>
      </c>
      <c r="AD323" s="57"/>
      <c r="AE323" s="57"/>
      <c r="AF323" s="57"/>
      <c r="AG323" s="57"/>
      <c r="AH323" s="57"/>
      <c r="AI323" s="57"/>
      <c r="AJ323" s="57"/>
    </row>
    <row r="324" spans="14:36" x14ac:dyDescent="0.35">
      <c r="N324" s="57"/>
      <c r="O324" s="57"/>
      <c r="P324" s="57"/>
      <c r="Q324" s="57"/>
      <c r="R324" s="57" t="str">
        <f>'EU-Vergleichsdaten'!B$41</f>
        <v>Este</v>
      </c>
      <c r="S324" s="57"/>
      <c r="T324" s="57">
        <f>'EU-Vergleichsdaten'!N$41-ROW(Z$41)/1000000</f>
        <v>98.843889635838153</v>
      </c>
      <c r="U324" s="57"/>
      <c r="V324" s="57">
        <f t="shared" si="48"/>
        <v>34</v>
      </c>
      <c r="W324" s="106" t="str">
        <f>VLOOKUP(Z324,T291:AC382,10,0)</f>
        <v>Auvergne-Rhône-Alpes</v>
      </c>
      <c r="X324" s="57" t="str">
        <f t="shared" si="43"/>
        <v/>
      </c>
      <c r="Y324" s="57" t="str">
        <f t="shared" si="49"/>
        <v/>
      </c>
      <c r="Z324" s="57">
        <f>LARGE(T291:T382,V324)</f>
        <v>105.78029282080925</v>
      </c>
      <c r="AA324" s="57" t="str">
        <f t="shared" si="46"/>
        <v/>
      </c>
      <c r="AB324" s="57" t="str">
        <f t="shared" si="47"/>
        <v/>
      </c>
      <c r="AC324" s="57" t="str">
        <f t="shared" si="50"/>
        <v>Este</v>
      </c>
      <c r="AD324" s="57"/>
      <c r="AE324" s="57"/>
      <c r="AF324" s="57"/>
      <c r="AG324" s="57"/>
      <c r="AH324" s="57"/>
      <c r="AI324" s="57"/>
      <c r="AJ324" s="57"/>
    </row>
    <row r="325" spans="14:36" x14ac:dyDescent="0.35">
      <c r="N325" s="57"/>
      <c r="O325" s="57"/>
      <c r="P325" s="57"/>
      <c r="Q325" s="57"/>
      <c r="R325" s="57" t="str">
        <f>'EU-Vergleichsdaten'!B$42</f>
        <v>Sur</v>
      </c>
      <c r="S325" s="57"/>
      <c r="T325" s="57">
        <f>'EU-Vergleichsdaten'!N$42-ROW(Z$42)/1000000</f>
        <v>76.878570716763008</v>
      </c>
      <c r="U325" s="57"/>
      <c r="V325" s="57">
        <f t="shared" si="48"/>
        <v>35</v>
      </c>
      <c r="W325" s="106" t="str">
        <f>VLOOKUP(Z325,T291:AC382,10,0)</f>
        <v>Corse</v>
      </c>
      <c r="X325" s="57" t="str">
        <f t="shared" si="43"/>
        <v/>
      </c>
      <c r="Y325" s="57" t="str">
        <f t="shared" si="49"/>
        <v/>
      </c>
      <c r="Z325" s="57">
        <f>LARGE(T291:T382,V325)</f>
        <v>105.20225613872833</v>
      </c>
      <c r="AA325" s="57" t="str">
        <f t="shared" si="46"/>
        <v/>
      </c>
      <c r="AB325" s="57" t="str">
        <f t="shared" si="47"/>
        <v/>
      </c>
      <c r="AC325" s="57" t="str">
        <f t="shared" si="50"/>
        <v>Sur</v>
      </c>
      <c r="AD325" s="57"/>
      <c r="AE325" s="57"/>
      <c r="AF325" s="57"/>
      <c r="AG325" s="57"/>
      <c r="AH325" s="57"/>
      <c r="AI325" s="57"/>
      <c r="AJ325" s="57"/>
    </row>
    <row r="326" spans="14:36" x14ac:dyDescent="0.35">
      <c r="N326" s="57"/>
      <c r="O326" s="57"/>
      <c r="P326" s="57"/>
      <c r="Q326" s="57"/>
      <c r="R326" s="57" t="str">
        <f>'EU-Vergleichsdaten'!B$43</f>
        <v>Canarias</v>
      </c>
      <c r="S326" s="57"/>
      <c r="T326" s="57">
        <f>'EU-Vergleichsdaten'!N$43-ROW(Z$43)/1000000</f>
        <v>80.924812491329476</v>
      </c>
      <c r="U326" s="57"/>
      <c r="V326" s="57">
        <f t="shared" si="48"/>
        <v>36</v>
      </c>
      <c r="W326" s="106" t="str">
        <f>VLOOKUP(Z326,T291:AC382,10,0)</f>
        <v>Nouvelle-Aquitaine</v>
      </c>
      <c r="X326" s="57" t="str">
        <f t="shared" si="43"/>
        <v/>
      </c>
      <c r="Y326" s="57" t="str">
        <f t="shared" si="49"/>
        <v/>
      </c>
      <c r="Z326" s="57">
        <f>LARGE(T291:T382,V326)</f>
        <v>104.62422545664739</v>
      </c>
      <c r="AA326" s="57" t="str">
        <f t="shared" si="46"/>
        <v/>
      </c>
      <c r="AB326" s="57" t="str">
        <f t="shared" si="47"/>
        <v/>
      </c>
      <c r="AC326" s="57" t="str">
        <f t="shared" si="50"/>
        <v>Canarias</v>
      </c>
      <c r="AD326" s="57"/>
      <c r="AE326" s="57"/>
      <c r="AF326" s="57"/>
      <c r="AG326" s="57"/>
      <c r="AH326" s="57"/>
      <c r="AI326" s="57"/>
      <c r="AJ326" s="57"/>
    </row>
    <row r="327" spans="14:36" x14ac:dyDescent="0.35">
      <c r="N327" s="57"/>
      <c r="O327" s="57"/>
      <c r="P327" s="57"/>
      <c r="Q327" s="57"/>
      <c r="R327" s="57" t="str">
        <f>'EU-Vergleichsdaten'!B$44</f>
        <v>Ile de France</v>
      </c>
      <c r="S327" s="57"/>
      <c r="T327" s="57">
        <f>'EU-Vergleichsdaten'!N$44-ROW(Z$44)/1000000</f>
        <v>121.96527391907514</v>
      </c>
      <c r="U327" s="57"/>
      <c r="V327" s="57">
        <f t="shared" si="48"/>
        <v>37</v>
      </c>
      <c r="W327" s="106" t="str">
        <f>VLOOKUP(Z327,T291:AC382,10,0)</f>
        <v>Provence-Alpes-Côte d’Azur</v>
      </c>
      <c r="X327" s="57" t="str">
        <f t="shared" si="43"/>
        <v/>
      </c>
      <c r="Y327" s="57" t="str">
        <f t="shared" si="49"/>
        <v/>
      </c>
      <c r="Z327" s="57">
        <f>LARGE(T291:T382,V327)</f>
        <v>104.62422245664739</v>
      </c>
      <c r="AA327" s="57" t="str">
        <f t="shared" si="46"/>
        <v/>
      </c>
      <c r="AB327" s="57" t="str">
        <f t="shared" si="47"/>
        <v/>
      </c>
      <c r="AC327" s="57" t="str">
        <f t="shared" si="50"/>
        <v>Ile de France</v>
      </c>
      <c r="AD327" s="57"/>
      <c r="AE327" s="57"/>
      <c r="AF327" s="57"/>
      <c r="AG327" s="57"/>
      <c r="AH327" s="57"/>
      <c r="AI327" s="57"/>
      <c r="AJ327" s="57"/>
    </row>
    <row r="328" spans="14:36" x14ac:dyDescent="0.35">
      <c r="N328" s="57"/>
      <c r="O328" s="57"/>
      <c r="P328" s="57"/>
      <c r="Q328" s="57"/>
      <c r="R328" s="57" t="str">
        <f>'EU-Vergleichsdaten'!B$45</f>
        <v>Centre — Val de Loire</v>
      </c>
      <c r="S328" s="57"/>
      <c r="T328" s="57">
        <f>'EU-Vergleichsdaten'!N$45-ROW(Z$45)/1000000</f>
        <v>106.35833650289017</v>
      </c>
      <c r="U328" s="57"/>
      <c r="V328" s="57">
        <f t="shared" si="48"/>
        <v>38</v>
      </c>
      <c r="W328" s="106" t="str">
        <f>VLOOKUP(Z328,T291:AC382,10,0)</f>
        <v>Zuid-Nederland</v>
      </c>
      <c r="X328" s="57" t="str">
        <f t="shared" si="43"/>
        <v/>
      </c>
      <c r="Y328" s="57" t="str">
        <f t="shared" si="49"/>
        <v/>
      </c>
      <c r="Z328" s="57">
        <f>LARGE(T291:T382,V328)</f>
        <v>103.46813309248556</v>
      </c>
      <c r="AA328" s="57" t="str">
        <f t="shared" si="46"/>
        <v/>
      </c>
      <c r="AB328" s="57" t="str">
        <f t="shared" si="47"/>
        <v/>
      </c>
      <c r="AC328" s="57" t="str">
        <f t="shared" si="50"/>
        <v>Centre — Val de Loire</v>
      </c>
      <c r="AD328" s="57"/>
      <c r="AE328" s="57"/>
      <c r="AF328" s="57"/>
      <c r="AG328" s="57"/>
      <c r="AH328" s="57"/>
      <c r="AI328" s="57"/>
      <c r="AJ328" s="57"/>
    </row>
    <row r="329" spans="14:36" x14ac:dyDescent="0.35">
      <c r="N329" s="57"/>
      <c r="O329" s="57"/>
      <c r="P329" s="57"/>
      <c r="Q329" s="57"/>
      <c r="R329" s="57" t="str">
        <f>'EU-Vergleichsdaten'!B$46</f>
        <v>Bourgogne-Franche-Comté</v>
      </c>
      <c r="S329" s="57"/>
      <c r="T329" s="57">
        <f>'EU-Vergleichsdaten'!N$46-ROW(Z$46)/1000000</f>
        <v>105.78030082080926</v>
      </c>
      <c r="U329" s="57"/>
      <c r="V329" s="57">
        <f t="shared" si="48"/>
        <v>39</v>
      </c>
      <c r="W329" s="106" t="str">
        <f>VLOOKUP(Z329,T291:AC382,10,0)</f>
        <v>Grand Est</v>
      </c>
      <c r="X329" s="57" t="str">
        <f t="shared" si="43"/>
        <v/>
      </c>
      <c r="Y329" s="57" t="str">
        <f t="shared" si="49"/>
        <v/>
      </c>
      <c r="Z329" s="57">
        <f>LARGE(T291:T382,V329)</f>
        <v>102.3120897283237</v>
      </c>
      <c r="AA329" s="57" t="str">
        <f t="shared" si="46"/>
        <v/>
      </c>
      <c r="AB329" s="57" t="str">
        <f t="shared" si="47"/>
        <v/>
      </c>
      <c r="AC329" s="57" t="str">
        <f t="shared" si="50"/>
        <v>Bourgogne-Franche-Comté</v>
      </c>
      <c r="AD329" s="57"/>
      <c r="AE329" s="57"/>
      <c r="AF329" s="57"/>
      <c r="AG329" s="57"/>
      <c r="AH329" s="57"/>
      <c r="AI329" s="57"/>
      <c r="AJ329" s="57"/>
    </row>
    <row r="330" spans="14:36" x14ac:dyDescent="0.35">
      <c r="N330" s="57"/>
      <c r="O330" s="57"/>
      <c r="P330" s="57"/>
      <c r="Q330" s="57"/>
      <c r="R330" s="57" t="str">
        <f>'EU-Vergleichsdaten'!B$47</f>
        <v>Normandie</v>
      </c>
      <c r="S330" s="57"/>
      <c r="T330" s="57">
        <f>'EU-Vergleichsdaten'!N$47-ROW(Z$47)/1000000</f>
        <v>101.73405704624277</v>
      </c>
      <c r="U330" s="57"/>
      <c r="V330" s="57">
        <f t="shared" si="48"/>
        <v>40</v>
      </c>
      <c r="W330" s="106" t="str">
        <f>VLOOKUP(Z330,T291:AC382,10,0)</f>
        <v>Bretagne</v>
      </c>
      <c r="X330" s="57" t="str">
        <f t="shared" si="43"/>
        <v/>
      </c>
      <c r="Y330" s="57" t="str">
        <f t="shared" si="49"/>
        <v/>
      </c>
      <c r="Z330" s="57">
        <f>LARGE(T291:T382,V330)</f>
        <v>102.3120877283237</v>
      </c>
      <c r="AA330" s="57" t="str">
        <f t="shared" si="46"/>
        <v/>
      </c>
      <c r="AB330" s="57" t="str">
        <f t="shared" si="47"/>
        <v/>
      </c>
      <c r="AC330" s="57" t="str">
        <f t="shared" si="50"/>
        <v>Normandie</v>
      </c>
      <c r="AD330" s="57"/>
      <c r="AE330" s="57"/>
      <c r="AF330" s="57"/>
      <c r="AG330" s="57"/>
      <c r="AH330" s="57"/>
      <c r="AI330" s="57"/>
      <c r="AJ330" s="57"/>
    </row>
    <row r="331" spans="14:36" x14ac:dyDescent="0.35">
      <c r="N331" s="57"/>
      <c r="O331" s="57"/>
      <c r="P331" s="57"/>
      <c r="Q331" s="57"/>
      <c r="R331" s="57" t="str">
        <f>'EU-Vergleichsdaten'!B$48</f>
        <v>Hauts-de-France</v>
      </c>
      <c r="S331" s="57"/>
      <c r="T331" s="57">
        <f>'EU-Vergleichsdaten'!N$48-ROW(Z$48)/1000000</f>
        <v>93.641570497109811</v>
      </c>
      <c r="U331" s="57"/>
      <c r="V331" s="57">
        <f t="shared" si="48"/>
        <v>41</v>
      </c>
      <c r="W331" s="106" t="str">
        <f>VLOOKUP(Z331,T291:AC382,10,0)</f>
        <v>Normandie</v>
      </c>
      <c r="X331" s="57" t="str">
        <f t="shared" si="43"/>
        <v/>
      </c>
      <c r="Y331" s="57" t="str">
        <f t="shared" si="49"/>
        <v/>
      </c>
      <c r="Z331" s="57">
        <f>LARGE(T291:T382,V331)</f>
        <v>101.73405704624277</v>
      </c>
      <c r="AA331" s="57" t="str">
        <f t="shared" si="46"/>
        <v/>
      </c>
      <c r="AB331" s="57" t="str">
        <f t="shared" si="47"/>
        <v/>
      </c>
      <c r="AC331" s="57" t="str">
        <f t="shared" si="50"/>
        <v>Hauts-de-France</v>
      </c>
      <c r="AD331" s="57"/>
      <c r="AE331" s="57"/>
      <c r="AF331" s="57"/>
      <c r="AG331" s="57"/>
      <c r="AH331" s="57"/>
      <c r="AI331" s="57"/>
      <c r="AJ331" s="57"/>
    </row>
    <row r="332" spans="14:36" x14ac:dyDescent="0.35">
      <c r="N332" s="57"/>
      <c r="O332" s="57"/>
      <c r="P332" s="57"/>
      <c r="Q332" s="57"/>
      <c r="R332" s="57" t="str">
        <f>'EU-Vergleichsdaten'!B$49</f>
        <v>Grand Est</v>
      </c>
      <c r="S332" s="57"/>
      <c r="T332" s="57">
        <f>'EU-Vergleichsdaten'!N$49-ROW(Z$49)/1000000</f>
        <v>102.3120897283237</v>
      </c>
      <c r="U332" s="57"/>
      <c r="V332" s="57">
        <f t="shared" si="48"/>
        <v>42</v>
      </c>
      <c r="W332" s="106" t="str">
        <f>VLOOKUP(Z332,T291:AC382,10,0)</f>
        <v>Makroregion województwo mazowieckie</v>
      </c>
      <c r="X332" s="57" t="str">
        <f t="shared" si="43"/>
        <v/>
      </c>
      <c r="Y332" s="57" t="str">
        <f t="shared" si="49"/>
        <v/>
      </c>
      <c r="Z332" s="57">
        <f>LARGE(T291:T382,V332)</f>
        <v>101.73401904624276</v>
      </c>
      <c r="AA332" s="57" t="str">
        <f t="shared" si="46"/>
        <v/>
      </c>
      <c r="AB332" s="57" t="str">
        <f t="shared" si="47"/>
        <v/>
      </c>
      <c r="AC332" s="57" t="str">
        <f t="shared" si="50"/>
        <v>Grand Est</v>
      </c>
      <c r="AD332" s="57"/>
      <c r="AE332" s="57"/>
      <c r="AF332" s="57"/>
      <c r="AG332" s="57"/>
      <c r="AH332" s="57"/>
      <c r="AI332" s="57"/>
      <c r="AJ332" s="57"/>
    </row>
    <row r="333" spans="14:36" x14ac:dyDescent="0.35">
      <c r="N333" s="57"/>
      <c r="O333" s="57"/>
      <c r="P333" s="57"/>
      <c r="Q333" s="57"/>
      <c r="R333" s="57" t="str">
        <f>'EU-Vergleichsdaten'!B$50</f>
        <v>Pays de la Loire</v>
      </c>
      <c r="S333" s="57"/>
      <c r="T333" s="57">
        <f>'EU-Vergleichsdaten'!N$50-ROW(Z$50)/1000000</f>
        <v>101.15601936416186</v>
      </c>
      <c r="U333" s="57"/>
      <c r="V333" s="57">
        <f t="shared" si="48"/>
        <v>43</v>
      </c>
      <c r="W333" s="106" t="str">
        <f>VLOOKUP(Z333,T291:AC382,10,0)</f>
        <v>Région de Bruxelles-Capitale/Brussels Hoofdstedelijk Gewest</v>
      </c>
      <c r="X333" s="57" t="str">
        <f t="shared" si="43"/>
        <v/>
      </c>
      <c r="Y333" s="57" t="str">
        <f t="shared" si="49"/>
        <v/>
      </c>
      <c r="Z333" s="57">
        <f>LARGE(T291:T382,V333)</f>
        <v>101.15604536416187</v>
      </c>
      <c r="AA333" s="57" t="str">
        <f t="shared" si="46"/>
        <v/>
      </c>
      <c r="AB333" s="57" t="str">
        <f t="shared" si="47"/>
        <v/>
      </c>
      <c r="AC333" s="57" t="str">
        <f t="shared" si="50"/>
        <v>Pays de la Loire</v>
      </c>
      <c r="AD333" s="57"/>
      <c r="AE333" s="57"/>
      <c r="AF333" s="57"/>
      <c r="AG333" s="57"/>
      <c r="AH333" s="57"/>
      <c r="AI333" s="57"/>
      <c r="AJ333" s="57"/>
    </row>
    <row r="334" spans="14:36" x14ac:dyDescent="0.35">
      <c r="N334" s="57"/>
      <c r="O334" s="57"/>
      <c r="P334" s="57"/>
      <c r="Q334" s="57"/>
      <c r="R334" s="57" t="str">
        <f>'EU-Vergleichsdaten'!B$51</f>
        <v>Bretagne</v>
      </c>
      <c r="S334" s="57"/>
      <c r="T334" s="57">
        <f>'EU-Vergleichsdaten'!N$51-ROW(Z$51)/1000000</f>
        <v>102.3120877283237</v>
      </c>
      <c r="U334" s="57"/>
      <c r="V334" s="57">
        <f t="shared" si="48"/>
        <v>44</v>
      </c>
      <c r="W334" s="106" t="str">
        <f>VLOOKUP(Z334,T291:AC382,10,0)</f>
        <v>Pays de la Loire</v>
      </c>
      <c r="X334" s="57" t="str">
        <f t="shared" si="43"/>
        <v/>
      </c>
      <c r="Y334" s="57" t="str">
        <f t="shared" si="49"/>
        <v/>
      </c>
      <c r="Z334" s="57">
        <f>LARGE(T291:T382,V334)</f>
        <v>101.15601936416186</v>
      </c>
      <c r="AA334" s="57" t="str">
        <f t="shared" si="46"/>
        <v/>
      </c>
      <c r="AB334" s="57" t="str">
        <f t="shared" si="47"/>
        <v/>
      </c>
      <c r="AC334" s="57" t="str">
        <f t="shared" si="50"/>
        <v>Bretagne</v>
      </c>
      <c r="AD334" s="57"/>
      <c r="AE334" s="57"/>
      <c r="AF334" s="57"/>
      <c r="AG334" s="57"/>
      <c r="AH334" s="57"/>
      <c r="AI334" s="57"/>
      <c r="AJ334" s="57"/>
    </row>
    <row r="335" spans="14:36" x14ac:dyDescent="0.35">
      <c r="N335" s="57"/>
      <c r="O335" s="57"/>
      <c r="P335" s="57"/>
      <c r="Q335" s="57"/>
      <c r="R335" s="57" t="str">
        <f>'EU-Vergleichsdaten'!B$52</f>
        <v>Nouvelle-Aquitaine</v>
      </c>
      <c r="S335" s="57"/>
      <c r="T335" s="57">
        <f>'EU-Vergleichsdaten'!N$52-ROW(Z$52)/1000000</f>
        <v>104.62422545664739</v>
      </c>
      <c r="U335" s="57"/>
      <c r="V335" s="57">
        <f t="shared" si="48"/>
        <v>45</v>
      </c>
      <c r="W335" s="106" t="str">
        <f>VLOOKUP(Z335,T291:AC382,10,0)</f>
        <v>Oost-Nederland</v>
      </c>
      <c r="X335" s="57" t="str">
        <f t="shared" si="43"/>
        <v/>
      </c>
      <c r="Y335" s="57" t="str">
        <f t="shared" si="49"/>
        <v/>
      </c>
      <c r="Z335" s="57">
        <f>LARGE(T291:T382,V335)</f>
        <v>101.15599636416187</v>
      </c>
      <c r="AA335" s="57" t="str">
        <f t="shared" si="46"/>
        <v/>
      </c>
      <c r="AB335" s="57" t="str">
        <f t="shared" si="47"/>
        <v/>
      </c>
      <c r="AC335" s="57" t="str">
        <f t="shared" si="50"/>
        <v>Nouvelle-Aquitaine</v>
      </c>
      <c r="AD335" s="57"/>
      <c r="AE335" s="57"/>
      <c r="AF335" s="57"/>
      <c r="AG335" s="57"/>
      <c r="AH335" s="57"/>
      <c r="AI335" s="57"/>
      <c r="AJ335" s="57"/>
    </row>
    <row r="336" spans="14:36" x14ac:dyDescent="0.35">
      <c r="N336" s="57"/>
      <c r="O336" s="57"/>
      <c r="P336" s="57"/>
      <c r="Q336" s="57"/>
      <c r="R336" s="57" t="str">
        <f>'EU-Vergleichsdaten'!B$53</f>
        <v>Occitanie</v>
      </c>
      <c r="S336" s="57"/>
      <c r="T336" s="57">
        <f>'EU-Vergleichsdaten'!N$53-ROW(Z$53)/1000000</f>
        <v>99.999947000000006</v>
      </c>
      <c r="U336" s="57"/>
      <c r="V336" s="57">
        <f t="shared" si="48"/>
        <v>46</v>
      </c>
      <c r="W336" s="106" t="str">
        <f>VLOOKUP(Z336,T291:AC382,10,0)</f>
        <v>Manner-Suomi</v>
      </c>
      <c r="X336" s="57" t="str">
        <f t="shared" si="43"/>
        <v/>
      </c>
      <c r="Y336" s="57" t="str">
        <f t="shared" si="49"/>
        <v/>
      </c>
      <c r="Z336" s="57">
        <f>LARGE(T291:T382,V336)</f>
        <v>101.15597436416186</v>
      </c>
      <c r="AA336" s="57" t="str">
        <f t="shared" si="46"/>
        <v/>
      </c>
      <c r="AB336" s="57" t="str">
        <f t="shared" si="47"/>
        <v/>
      </c>
      <c r="AC336" s="57" t="str">
        <f t="shared" si="50"/>
        <v>Occitanie</v>
      </c>
      <c r="AD336" s="57"/>
      <c r="AE336" s="57"/>
      <c r="AF336" s="57"/>
      <c r="AG336" s="57"/>
      <c r="AH336" s="57"/>
      <c r="AI336" s="57"/>
      <c r="AJ336" s="57"/>
    </row>
    <row r="337" spans="14:36" x14ac:dyDescent="0.35">
      <c r="N337" s="57"/>
      <c r="O337" s="57"/>
      <c r="P337" s="57"/>
      <c r="Q337" s="57"/>
      <c r="R337" s="57" t="str">
        <f>'EU-Vergleichsdaten'!B$54</f>
        <v>Auvergne-Rhône-Alpes</v>
      </c>
      <c r="S337" s="57"/>
      <c r="T337" s="57">
        <f>'EU-Vergleichsdaten'!N$54-ROW(Z$54)/1000000</f>
        <v>105.78029282080925</v>
      </c>
      <c r="U337" s="57"/>
      <c r="V337" s="57">
        <f t="shared" si="48"/>
        <v>47</v>
      </c>
      <c r="W337" s="106" t="str">
        <f>VLOOKUP(Z337,T291:AC382,10,0)</f>
        <v>Région wallonne</v>
      </c>
      <c r="X337" s="57" t="str">
        <f t="shared" si="43"/>
        <v/>
      </c>
      <c r="Y337" s="57" t="str">
        <f t="shared" si="49"/>
        <v/>
      </c>
      <c r="Z337" s="57">
        <f>LARGE(T291:T382,V337)</f>
        <v>100.57800868208092</v>
      </c>
      <c r="AA337" s="57" t="str">
        <f t="shared" si="46"/>
        <v/>
      </c>
      <c r="AB337" s="57" t="str">
        <f t="shared" si="47"/>
        <v/>
      </c>
      <c r="AC337" s="57" t="str">
        <f t="shared" si="50"/>
        <v>Auvergne-Rhône-Alpes</v>
      </c>
      <c r="AD337" s="57"/>
      <c r="AE337" s="57"/>
      <c r="AF337" s="57"/>
      <c r="AG337" s="57"/>
      <c r="AH337" s="57"/>
      <c r="AI337" s="57"/>
      <c r="AJ337" s="57"/>
    </row>
    <row r="338" spans="14:36" x14ac:dyDescent="0.35">
      <c r="N338" s="57"/>
      <c r="O338" s="57"/>
      <c r="P338" s="57"/>
      <c r="Q338" s="57"/>
      <c r="R338" s="57" t="str">
        <f>'EU-Vergleichsdaten'!B$55</f>
        <v>Provence-Alpes-Côte d’Azur</v>
      </c>
      <c r="S338" s="57"/>
      <c r="T338" s="57">
        <f>'EU-Vergleichsdaten'!N$55-ROW(Z$55)/1000000</f>
        <v>104.62422245664739</v>
      </c>
      <c r="U338" s="57"/>
      <c r="V338" s="57">
        <f t="shared" si="48"/>
        <v>48</v>
      </c>
      <c r="W338" s="106" t="str">
        <f>VLOOKUP(Z338,T291:AC382,10,0)</f>
        <v>Occitanie</v>
      </c>
      <c r="X338" s="57" t="str">
        <f t="shared" si="43"/>
        <v/>
      </c>
      <c r="Y338" s="57" t="str">
        <f t="shared" si="49"/>
        <v/>
      </c>
      <c r="Z338" s="57">
        <f>LARGE(T291:T382,V338)</f>
        <v>99.999947000000006</v>
      </c>
      <c r="AA338" s="57" t="str">
        <f t="shared" si="46"/>
        <v/>
      </c>
      <c r="AB338" s="57" t="str">
        <f t="shared" si="47"/>
        <v/>
      </c>
      <c r="AC338" s="57" t="str">
        <f t="shared" si="50"/>
        <v>Provence-Alpes-Côte d’Azur</v>
      </c>
      <c r="AD338" s="57"/>
      <c r="AE338" s="57"/>
      <c r="AF338" s="57"/>
      <c r="AG338" s="57"/>
      <c r="AH338" s="57"/>
      <c r="AI338" s="57"/>
      <c r="AJ338" s="57"/>
    </row>
    <row r="339" spans="14:36" x14ac:dyDescent="0.35">
      <c r="N339" s="57"/>
      <c r="O339" s="57"/>
      <c r="P339" s="57"/>
      <c r="Q339" s="57"/>
      <c r="R339" s="57" t="str">
        <f>'EU-Vergleichsdaten'!B$56</f>
        <v>Corse</v>
      </c>
      <c r="S339" s="57"/>
      <c r="T339" s="57">
        <f>'EU-Vergleichsdaten'!N$56-ROW(Z$56)/1000000</f>
        <v>105.20225613872833</v>
      </c>
      <c r="U339" s="57"/>
      <c r="V339" s="57">
        <f t="shared" si="48"/>
        <v>49</v>
      </c>
      <c r="W339" s="106" t="str">
        <f>VLOOKUP(Z339,T291:AC382,10,0)</f>
        <v>Södra Sverige</v>
      </c>
      <c r="X339" s="57" t="str">
        <f t="shared" si="43"/>
        <v/>
      </c>
      <c r="Y339" s="57" t="str">
        <f t="shared" si="49"/>
        <v/>
      </c>
      <c r="Z339" s="57">
        <f>LARGE(T291:T382,V339)</f>
        <v>99.999902000000006</v>
      </c>
      <c r="AA339" s="57" t="str">
        <f t="shared" si="46"/>
        <v/>
      </c>
      <c r="AB339" s="57" t="str">
        <f t="shared" si="47"/>
        <v/>
      </c>
      <c r="AC339" s="57" t="str">
        <f t="shared" si="50"/>
        <v>Corse</v>
      </c>
      <c r="AD339" s="57"/>
      <c r="AE339" s="57"/>
      <c r="AF339" s="57"/>
      <c r="AG339" s="57"/>
      <c r="AH339" s="57"/>
      <c r="AI339" s="57"/>
      <c r="AJ339" s="57"/>
    </row>
    <row r="340" spans="14:36" x14ac:dyDescent="0.35">
      <c r="N340" s="57"/>
      <c r="O340" s="57"/>
      <c r="P340" s="57"/>
      <c r="Q340" s="57"/>
      <c r="R340" s="57" t="str">
        <f>'EU-Vergleichsdaten'!B$57</f>
        <v>RUP FR — Régions Ultrapériphériques Françaises</v>
      </c>
      <c r="S340" s="57"/>
      <c r="T340" s="57">
        <f>'EU-Vergleichsdaten'!N$57-ROW(Z$57)/1000000</f>
        <v>74.566416988439315</v>
      </c>
      <c r="U340" s="57"/>
      <c r="V340" s="57">
        <f t="shared" si="48"/>
        <v>50</v>
      </c>
      <c r="W340" s="106" t="str">
        <f>VLOOKUP(Z340,T291:AC382,10,0)</f>
        <v>Este</v>
      </c>
      <c r="X340" s="57" t="str">
        <f t="shared" si="43"/>
        <v/>
      </c>
      <c r="Y340" s="57" t="str">
        <f t="shared" si="49"/>
        <v/>
      </c>
      <c r="Z340" s="57">
        <f>LARGE(T291:T382,V340)</f>
        <v>98.843889635838153</v>
      </c>
      <c r="AA340" s="57" t="str">
        <f t="shared" si="46"/>
        <v/>
      </c>
      <c r="AB340" s="57" t="str">
        <f t="shared" si="47"/>
        <v/>
      </c>
      <c r="AC340" s="57" t="str">
        <f t="shared" si="50"/>
        <v>RUP FR — Régions Ultrapériphériques Françaises</v>
      </c>
      <c r="AD340" s="57"/>
      <c r="AE340" s="57"/>
      <c r="AF340" s="57"/>
      <c r="AG340" s="57"/>
      <c r="AH340" s="57"/>
      <c r="AI340" s="57"/>
      <c r="AJ340" s="57"/>
    </row>
    <row r="341" spans="14:36" x14ac:dyDescent="0.35">
      <c r="N341" s="57"/>
      <c r="O341" s="57"/>
      <c r="P341" s="57"/>
      <c r="Q341" s="57"/>
      <c r="R341" s="57" t="str">
        <f>'EU-Vergleichsdaten'!B$58</f>
        <v>Hrvatska</v>
      </c>
      <c r="S341" s="57"/>
      <c r="T341" s="57">
        <f>'EU-Vergleichsdaten'!N$58-ROW(Z$58)/1000000</f>
        <v>62.427687664739885</v>
      </c>
      <c r="U341" s="57"/>
      <c r="V341" s="57">
        <f t="shared" si="48"/>
        <v>51</v>
      </c>
      <c r="W341" s="106" t="str">
        <f>VLOOKUP(Z341,T291:AC382,10,0)</f>
        <v>Noord-Nederland</v>
      </c>
      <c r="X341" s="57" t="str">
        <f t="shared" si="43"/>
        <v/>
      </c>
      <c r="Y341" s="57" t="str">
        <f t="shared" si="49"/>
        <v/>
      </c>
      <c r="Z341" s="57">
        <f>LARGE(T291:T382,V341)</f>
        <v>98.26582395375722</v>
      </c>
      <c r="AA341" s="57" t="str">
        <f t="shared" si="46"/>
        <v/>
      </c>
      <c r="AB341" s="57" t="str">
        <f t="shared" si="47"/>
        <v/>
      </c>
      <c r="AC341" s="57" t="str">
        <f t="shared" si="50"/>
        <v>Hrvatska</v>
      </c>
      <c r="AD341" s="57"/>
      <c r="AE341" s="57"/>
      <c r="AF341" s="57"/>
      <c r="AG341" s="57"/>
      <c r="AH341" s="57"/>
      <c r="AI341" s="57"/>
      <c r="AJ341" s="57"/>
    </row>
    <row r="342" spans="14:36" x14ac:dyDescent="0.35">
      <c r="N342" s="57"/>
      <c r="O342" s="57"/>
      <c r="P342" s="57"/>
      <c r="Q342" s="57"/>
      <c r="R342" s="57" t="str">
        <f>'EU-Vergleichsdaten'!B$59</f>
        <v>Nord-Ovest</v>
      </c>
      <c r="S342" s="57"/>
      <c r="T342" s="57">
        <f>'EU-Vergleichsdaten'!N$59-ROW(Z$59)/1000000</f>
        <v>121.96525891907515</v>
      </c>
      <c r="U342" s="57"/>
      <c r="V342" s="57">
        <f t="shared" si="48"/>
        <v>52</v>
      </c>
      <c r="W342" s="106" t="str">
        <f>VLOOKUP(Z342,T291:AC382,10,0)</f>
        <v>Ireland</v>
      </c>
      <c r="X342" s="57" t="str">
        <f t="shared" si="43"/>
        <v/>
      </c>
      <c r="Y342" s="57" t="str">
        <f t="shared" si="49"/>
        <v/>
      </c>
      <c r="Z342" s="57">
        <f>LARGE(T291:T382,V342)</f>
        <v>96.531759907514441</v>
      </c>
      <c r="AA342" s="57" t="str">
        <f t="shared" si="46"/>
        <v/>
      </c>
      <c r="AB342" s="57" t="str">
        <f t="shared" si="47"/>
        <v/>
      </c>
      <c r="AC342" s="57" t="str">
        <f t="shared" si="50"/>
        <v>Nord-Ovest</v>
      </c>
      <c r="AD342" s="57"/>
      <c r="AE342" s="57"/>
      <c r="AF342" s="57"/>
      <c r="AG342" s="57"/>
      <c r="AH342" s="57"/>
      <c r="AI342" s="57"/>
      <c r="AJ342" s="57"/>
    </row>
    <row r="343" spans="14:36" x14ac:dyDescent="0.35">
      <c r="N343" s="57"/>
      <c r="O343" s="57"/>
      <c r="P343" s="57"/>
      <c r="Q343" s="57"/>
      <c r="R343" s="57" t="str">
        <f>'EU-Vergleichsdaten'!B$60</f>
        <v>Sud</v>
      </c>
      <c r="S343" s="57"/>
      <c r="T343" s="57">
        <f>'EU-Vergleichsdaten'!N$60-ROW(Z$60)/1000000</f>
        <v>77.456587398843922</v>
      </c>
      <c r="U343" s="57"/>
      <c r="V343" s="57">
        <f t="shared" si="48"/>
        <v>53</v>
      </c>
      <c r="W343" s="106" t="str">
        <f>VLOOKUP(Z343,T291:AC382,10,0)</f>
        <v>Malta</v>
      </c>
      <c r="X343" s="57" t="str">
        <f t="shared" si="43"/>
        <v/>
      </c>
      <c r="Y343" s="57" t="str">
        <f t="shared" si="49"/>
        <v/>
      </c>
      <c r="Z343" s="57">
        <f>LARGE(T291:T382,V343)</f>
        <v>95.953686225433515</v>
      </c>
      <c r="AA343" s="57" t="str">
        <f t="shared" si="46"/>
        <v/>
      </c>
      <c r="AB343" s="57" t="str">
        <f t="shared" si="47"/>
        <v/>
      </c>
      <c r="AC343" s="57" t="str">
        <f t="shared" si="50"/>
        <v>Sud</v>
      </c>
      <c r="AD343" s="57"/>
      <c r="AE343" s="57"/>
      <c r="AF343" s="57"/>
      <c r="AG343" s="57"/>
      <c r="AH343" s="57"/>
      <c r="AI343" s="57"/>
      <c r="AJ343" s="57"/>
    </row>
    <row r="344" spans="14:36" x14ac:dyDescent="0.35">
      <c r="N344" s="57"/>
      <c r="O344" s="57"/>
      <c r="P344" s="57"/>
      <c r="Q344" s="57"/>
      <c r="R344" s="57" t="str">
        <f>'EU-Vergleichsdaten'!B$61</f>
        <v>Isole</v>
      </c>
      <c r="S344" s="57"/>
      <c r="T344" s="57">
        <f>'EU-Vergleichsdaten'!N$61-ROW(Z$61)/1000000</f>
        <v>78.612655763005776</v>
      </c>
      <c r="U344" s="57"/>
      <c r="V344" s="57">
        <f t="shared" si="48"/>
        <v>54</v>
      </c>
      <c r="W344" s="106" t="str">
        <f>VLOOKUP(Z344,T291:AC382,10,0)</f>
        <v>Norra Sverige</v>
      </c>
      <c r="X344" s="57" t="str">
        <f t="shared" si="43"/>
        <v/>
      </c>
      <c r="Y344" s="57" t="str">
        <f t="shared" si="49"/>
        <v/>
      </c>
      <c r="Z344" s="57">
        <f>LARGE(T291:T382,V344)</f>
        <v>95.375623543352603</v>
      </c>
      <c r="AA344" s="57" t="str">
        <f t="shared" si="46"/>
        <v/>
      </c>
      <c r="AB344" s="57" t="str">
        <f t="shared" si="47"/>
        <v/>
      </c>
      <c r="AC344" s="57" t="str">
        <f t="shared" si="50"/>
        <v>Isole</v>
      </c>
      <c r="AD344" s="57"/>
      <c r="AE344" s="57"/>
      <c r="AF344" s="57"/>
      <c r="AG344" s="57"/>
      <c r="AH344" s="57"/>
      <c r="AI344" s="57"/>
      <c r="AJ344" s="57"/>
    </row>
    <row r="345" spans="14:36" x14ac:dyDescent="0.35">
      <c r="N345" s="57"/>
      <c r="O345" s="57"/>
      <c r="P345" s="57"/>
      <c r="Q345" s="57"/>
      <c r="R345" s="57" t="str">
        <f>'EU-Vergleichsdaten'!B$62</f>
        <v>Nord-Est</v>
      </c>
      <c r="S345" s="57"/>
      <c r="T345" s="57">
        <f>'EU-Vergleichsdaten'!N$62-ROW(Z$62)/1000000</f>
        <v>117.91901314450868</v>
      </c>
      <c r="U345" s="57"/>
      <c r="V345" s="57">
        <f t="shared" si="48"/>
        <v>55</v>
      </c>
      <c r="W345" s="106" t="str">
        <f>VLOOKUP(Z345,T291:AC382,10,0)</f>
        <v>Denmark</v>
      </c>
      <c r="X345" s="57" t="str">
        <f t="shared" si="43"/>
        <v/>
      </c>
      <c r="Y345" s="57" t="str">
        <f t="shared" si="49"/>
        <v/>
      </c>
      <c r="Z345" s="57">
        <f>LARGE(T291:T382,V345)</f>
        <v>93.641588497109822</v>
      </c>
      <c r="AA345" s="57" t="str">
        <f t="shared" si="46"/>
        <v/>
      </c>
      <c r="AB345" s="57" t="str">
        <f t="shared" si="47"/>
        <v/>
      </c>
      <c r="AC345" s="57" t="str">
        <f t="shared" si="50"/>
        <v>Nord-Est</v>
      </c>
      <c r="AD345" s="57"/>
      <c r="AE345" s="57"/>
      <c r="AF345" s="57"/>
      <c r="AG345" s="57"/>
      <c r="AH345" s="57"/>
      <c r="AI345" s="57"/>
      <c r="AJ345" s="57"/>
    </row>
    <row r="346" spans="14:36" x14ac:dyDescent="0.35">
      <c r="N346" s="57"/>
      <c r="O346" s="57"/>
      <c r="P346" s="57"/>
      <c r="Q346" s="57"/>
      <c r="R346" s="57" t="str">
        <f>'EU-Vergleichsdaten'!B$63</f>
        <v>Centro (IT)</v>
      </c>
      <c r="S346" s="57"/>
      <c r="T346" s="57">
        <f>'EU-Vergleichsdaten'!N$63-ROW(Z$63)/1000000</f>
        <v>108.09242254913296</v>
      </c>
      <c r="U346" s="57"/>
      <c r="V346" s="57">
        <f t="shared" si="48"/>
        <v>56</v>
      </c>
      <c r="W346" s="106" t="str">
        <f>VLOOKUP(Z346,T291:AC382,10,0)</f>
        <v>Hauts-de-France</v>
      </c>
      <c r="X346" s="57" t="str">
        <f t="shared" si="43"/>
        <v/>
      </c>
      <c r="Y346" s="57" t="str">
        <f t="shared" si="49"/>
        <v/>
      </c>
      <c r="Z346" s="57">
        <f>LARGE(T291:T382,V346)</f>
        <v>93.641570497109811</v>
      </c>
      <c r="AA346" s="57" t="str">
        <f t="shared" si="46"/>
        <v/>
      </c>
      <c r="AB346" s="57" t="str">
        <f t="shared" si="47"/>
        <v/>
      </c>
      <c r="AC346" s="57" t="str">
        <f t="shared" si="50"/>
        <v>Centro (IT)</v>
      </c>
      <c r="AD346" s="57"/>
      <c r="AE346" s="57"/>
      <c r="AF346" s="57"/>
      <c r="AG346" s="57"/>
      <c r="AH346" s="57"/>
      <c r="AI346" s="57"/>
      <c r="AJ346" s="57"/>
    </row>
    <row r="347" spans="14:36" x14ac:dyDescent="0.35">
      <c r="N347" s="57"/>
      <c r="O347" s="57"/>
      <c r="P347" s="57"/>
      <c r="Q347" s="57"/>
      <c r="R347" s="57" t="str">
        <f>'EU-Vergleichsdaten'!B$64</f>
        <v>Kýpros</v>
      </c>
      <c r="S347" s="57"/>
      <c r="T347" s="57">
        <f>'EU-Vergleichsdaten'!N$64-ROW(Z$64)/1000000</f>
        <v>106.9363521849711</v>
      </c>
      <c r="U347" s="57"/>
      <c r="V347" s="57">
        <f t="shared" si="48"/>
        <v>57</v>
      </c>
      <c r="W347" s="106" t="str">
        <f>VLOOKUP(Z347,T291:AC382,10,0)</f>
        <v>Noroeste</v>
      </c>
      <c r="X347" s="57" t="str">
        <f t="shared" si="43"/>
        <v/>
      </c>
      <c r="Y347" s="57" t="str">
        <f t="shared" si="49"/>
        <v/>
      </c>
      <c r="Z347" s="57">
        <f>LARGE(T291:T382,V347)</f>
        <v>92.485512132947974</v>
      </c>
      <c r="AA347" s="57" t="str">
        <f t="shared" si="46"/>
        <v/>
      </c>
      <c r="AB347" s="57" t="str">
        <f t="shared" si="47"/>
        <v/>
      </c>
      <c r="AC347" s="57" t="str">
        <f t="shared" si="50"/>
        <v>Kýpros</v>
      </c>
      <c r="AD347" s="57"/>
      <c r="AE347" s="57"/>
      <c r="AF347" s="57"/>
      <c r="AG347" s="57"/>
      <c r="AH347" s="57"/>
      <c r="AI347" s="57"/>
      <c r="AJ347" s="57"/>
    </row>
    <row r="348" spans="14:36" x14ac:dyDescent="0.35">
      <c r="N348" s="57"/>
      <c r="O348" s="57"/>
      <c r="P348" s="57"/>
      <c r="Q348" s="57"/>
      <c r="R348" s="57" t="str">
        <f>'EU-Vergleichsdaten'!B$65</f>
        <v>Latvija</v>
      </c>
      <c r="S348" s="57"/>
      <c r="T348" s="57">
        <f>'EU-Vergleichsdaten'!N$65-ROW(Z$65)/1000000</f>
        <v>64.739819393063584</v>
      </c>
      <c r="U348" s="57"/>
      <c r="V348" s="57">
        <f t="shared" si="48"/>
        <v>58</v>
      </c>
      <c r="W348" s="106" t="str">
        <f>VLOOKUP(Z348,T291:AC382,10,0)</f>
        <v>Közép-Magyarország</v>
      </c>
      <c r="X348" s="57" t="str">
        <f t="shared" si="43"/>
        <v/>
      </c>
      <c r="Y348" s="57" t="str">
        <f t="shared" si="49"/>
        <v/>
      </c>
      <c r="Z348" s="57">
        <f>LARGE(T291:T382,V348)</f>
        <v>90.173342404624279</v>
      </c>
      <c r="AA348" s="57" t="str">
        <f t="shared" si="46"/>
        <v/>
      </c>
      <c r="AB348" s="57" t="str">
        <f t="shared" si="47"/>
        <v/>
      </c>
      <c r="AC348" s="57" t="str">
        <f t="shared" si="50"/>
        <v>Latvija</v>
      </c>
      <c r="AD348" s="57"/>
      <c r="AE348" s="57"/>
      <c r="AF348" s="57"/>
      <c r="AG348" s="57"/>
      <c r="AH348" s="57"/>
      <c r="AI348" s="57"/>
      <c r="AJ348" s="57"/>
    </row>
    <row r="349" spans="14:36" x14ac:dyDescent="0.35">
      <c r="N349" s="57"/>
      <c r="O349" s="57"/>
      <c r="P349" s="57"/>
      <c r="Q349" s="57"/>
      <c r="R349" s="57" t="str">
        <f>'EU-Vergleichsdaten'!B$66</f>
        <v>Lietuva</v>
      </c>
      <c r="S349" s="57"/>
      <c r="T349" s="57">
        <f>'EU-Vergleichsdaten'!N$66-ROW(Z$66)/1000000</f>
        <v>83.814962901734091</v>
      </c>
      <c r="U349" s="57"/>
      <c r="V349" s="57">
        <f t="shared" si="48"/>
        <v>59</v>
      </c>
      <c r="W349" s="106" t="str">
        <f>VLOOKUP(Z349,T291:AC382,10,0)</f>
        <v>Centro (ES)</v>
      </c>
      <c r="X349" s="57" t="str">
        <f t="shared" si="43"/>
        <v/>
      </c>
      <c r="Y349" s="57" t="str">
        <f t="shared" si="49"/>
        <v/>
      </c>
      <c r="Z349" s="57">
        <f>LARGE(T291:T382,V349)</f>
        <v>86.705162312138725</v>
      </c>
      <c r="AA349" s="57" t="str">
        <f t="shared" si="46"/>
        <v/>
      </c>
      <c r="AB349" s="57" t="str">
        <f t="shared" si="47"/>
        <v/>
      </c>
      <c r="AC349" s="57" t="str">
        <f t="shared" si="50"/>
        <v>Lietuva</v>
      </c>
      <c r="AD349" s="57"/>
      <c r="AE349" s="57"/>
      <c r="AF349" s="57"/>
      <c r="AG349" s="57"/>
      <c r="AH349" s="57"/>
      <c r="AI349" s="57"/>
      <c r="AJ349" s="57"/>
    </row>
    <row r="350" spans="14:36" x14ac:dyDescent="0.35">
      <c r="N350" s="57"/>
      <c r="O350" s="57"/>
      <c r="P350" s="57"/>
      <c r="Q350" s="57"/>
      <c r="R350" s="57" t="str">
        <f>'EU-Vergleichsdaten'!B$67</f>
        <v>Luxembourg</v>
      </c>
      <c r="S350" s="57"/>
      <c r="T350" s="57">
        <f>'EU-Vergleichsdaten'!N$67-ROW(Z$67)/1000000</f>
        <v>152.60108906936415</v>
      </c>
      <c r="U350" s="57"/>
      <c r="V350" s="57">
        <f t="shared" si="48"/>
        <v>60</v>
      </c>
      <c r="W350" s="106" t="str">
        <f>VLOOKUP(Z350,T291:AC382,10,0)</f>
        <v>Macroregiunea Trei</v>
      </c>
      <c r="X350" s="57" t="str">
        <f t="shared" si="43"/>
        <v/>
      </c>
      <c r="Y350" s="57" t="str">
        <f t="shared" si="49"/>
        <v/>
      </c>
      <c r="Z350" s="57">
        <f>LARGE(T291:T382,V350)</f>
        <v>85.549041947976889</v>
      </c>
      <c r="AA350" s="57" t="str">
        <f t="shared" si="46"/>
        <v/>
      </c>
      <c r="AB350" s="57" t="str">
        <f t="shared" si="47"/>
        <v/>
      </c>
      <c r="AC350" s="57" t="str">
        <f t="shared" si="50"/>
        <v>Luxembourg</v>
      </c>
      <c r="AD350" s="57"/>
      <c r="AE350" s="57"/>
      <c r="AF350" s="57"/>
      <c r="AG350" s="57"/>
      <c r="AH350" s="57"/>
      <c r="AI350" s="57"/>
      <c r="AJ350" s="57"/>
    </row>
    <row r="351" spans="14:36" x14ac:dyDescent="0.35">
      <c r="N351" s="57"/>
      <c r="O351" s="57"/>
      <c r="P351" s="57"/>
      <c r="Q351" s="57"/>
      <c r="R351" s="57" t="str">
        <f>'EU-Vergleichsdaten'!B$68</f>
        <v>Közép-Magyarország</v>
      </c>
      <c r="S351" s="57"/>
      <c r="T351" s="57">
        <f>'EU-Vergleichsdaten'!N$68-ROW(Z$68)/1000000</f>
        <v>90.173342404624279</v>
      </c>
      <c r="U351" s="57"/>
      <c r="V351" s="57">
        <f t="shared" si="48"/>
        <v>61</v>
      </c>
      <c r="W351" s="106" t="str">
        <f>VLOOKUP(Z351,T291:AC382,10,0)</f>
        <v>Lietuva</v>
      </c>
      <c r="X351" s="57" t="str">
        <f t="shared" si="43"/>
        <v/>
      </c>
      <c r="Y351" s="57" t="str">
        <f t="shared" si="49"/>
        <v/>
      </c>
      <c r="Z351" s="57">
        <f>LARGE(T291:T382,V351)</f>
        <v>83.814962901734091</v>
      </c>
      <c r="AA351" s="57" t="str">
        <f t="shared" si="46"/>
        <v/>
      </c>
      <c r="AB351" s="57" t="str">
        <f t="shared" si="47"/>
        <v/>
      </c>
      <c r="AC351" s="57" t="str">
        <f t="shared" si="50"/>
        <v>Közép-Magyarország</v>
      </c>
      <c r="AD351" s="57"/>
      <c r="AE351" s="57"/>
      <c r="AF351" s="57"/>
      <c r="AG351" s="57"/>
      <c r="AH351" s="57"/>
      <c r="AI351" s="57"/>
      <c r="AJ351" s="57"/>
    </row>
    <row r="352" spans="14:36" x14ac:dyDescent="0.35">
      <c r="N352" s="57"/>
      <c r="O352" s="57"/>
      <c r="P352" s="57"/>
      <c r="Q352" s="57"/>
      <c r="R352" s="57" t="str">
        <f>'EU-Vergleichsdaten'!B$69</f>
        <v>Dunántúl</v>
      </c>
      <c r="S352" s="57"/>
      <c r="T352" s="57">
        <f>'EU-Vergleichsdaten'!N$69-ROW(Z$69)/1000000</f>
        <v>65.317850075144506</v>
      </c>
      <c r="U352" s="57"/>
      <c r="V352" s="57">
        <f t="shared" si="48"/>
        <v>62</v>
      </c>
      <c r="W352" s="106" t="str">
        <f>VLOOKUP(Z352,T291:AC382,10,0)</f>
        <v>Continente</v>
      </c>
      <c r="X352" s="57" t="str">
        <f t="shared" si="43"/>
        <v/>
      </c>
      <c r="Y352" s="57" t="str">
        <f t="shared" si="49"/>
        <v/>
      </c>
      <c r="Z352" s="57">
        <f>LARGE(T291:T382,V352)</f>
        <v>83.814942901734099</v>
      </c>
      <c r="AA352" s="57" t="str">
        <f t="shared" si="46"/>
        <v/>
      </c>
      <c r="AB352" s="57" t="str">
        <f t="shared" si="47"/>
        <v/>
      </c>
      <c r="AC352" s="57" t="str">
        <f t="shared" si="50"/>
        <v>Dunántúl</v>
      </c>
      <c r="AD352" s="57"/>
      <c r="AE352" s="57"/>
      <c r="AF352" s="57"/>
      <c r="AG352" s="57"/>
      <c r="AH352" s="57"/>
      <c r="AI352" s="57"/>
      <c r="AJ352" s="57"/>
    </row>
    <row r="353" spans="14:36" x14ac:dyDescent="0.35">
      <c r="N353" s="57"/>
      <c r="O353" s="57"/>
      <c r="P353" s="57"/>
      <c r="Q353" s="57"/>
      <c r="R353" s="57" t="str">
        <f>'EU-Vergleichsdaten'!B$70</f>
        <v>Alföld és Észak</v>
      </c>
      <c r="S353" s="57"/>
      <c r="T353" s="57">
        <f>'EU-Vergleichsdaten'!N$70-ROW(Z$70)/1000000</f>
        <v>57.225363526011556</v>
      </c>
      <c r="U353" s="57"/>
      <c r="V353" s="57">
        <f t="shared" si="48"/>
        <v>63</v>
      </c>
      <c r="W353" s="106" t="str">
        <f>VLOOKUP(Z353,T291:AC382,10,0)</f>
        <v>Slovenija</v>
      </c>
      <c r="X353" s="57" t="str">
        <f t="shared" si="43"/>
        <v/>
      </c>
      <c r="Y353" s="57" t="str">
        <f t="shared" si="49"/>
        <v/>
      </c>
      <c r="Z353" s="57">
        <f>LARGE(T291:T382,V353)</f>
        <v>83.814935901734088</v>
      </c>
      <c r="AA353" s="57" t="str">
        <f t="shared" si="46"/>
        <v/>
      </c>
      <c r="AB353" s="57" t="str">
        <f t="shared" si="47"/>
        <v/>
      </c>
      <c r="AC353" s="57" t="str">
        <f t="shared" si="50"/>
        <v>Alföld és Észak</v>
      </c>
      <c r="AD353" s="57"/>
      <c r="AE353" s="57"/>
      <c r="AF353" s="57"/>
      <c r="AG353" s="57"/>
      <c r="AH353" s="57"/>
      <c r="AI353" s="57"/>
      <c r="AJ353" s="57"/>
    </row>
    <row r="354" spans="14:36" x14ac:dyDescent="0.35">
      <c r="N354" s="57"/>
      <c r="O354" s="57"/>
      <c r="P354" s="57"/>
      <c r="Q354" s="57"/>
      <c r="R354" s="57" t="str">
        <f>'EU-Vergleichsdaten'!B$71</f>
        <v>Malta</v>
      </c>
      <c r="S354" s="57"/>
      <c r="T354" s="57">
        <f>'EU-Vergleichsdaten'!N$71-ROW(Z$71)/1000000</f>
        <v>95.953686225433515</v>
      </c>
      <c r="U354" s="57"/>
      <c r="V354" s="57">
        <f t="shared" si="48"/>
        <v>64</v>
      </c>
      <c r="W354" s="106" t="str">
        <f>VLOOKUP(Z354,T291:AC382,10,0)</f>
        <v>Česko</v>
      </c>
      <c r="X354" s="57" t="str">
        <f t="shared" si="43"/>
        <v/>
      </c>
      <c r="Y354" s="57" t="str">
        <f t="shared" si="49"/>
        <v/>
      </c>
      <c r="Z354" s="57">
        <f>LARGE(T291:T382,V354)</f>
        <v>83.236965219653186</v>
      </c>
      <c r="AA354" s="57" t="str">
        <f t="shared" si="46"/>
        <v/>
      </c>
      <c r="AB354" s="57" t="str">
        <f t="shared" si="47"/>
        <v/>
      </c>
      <c r="AC354" s="57" t="str">
        <f t="shared" si="50"/>
        <v>Malta</v>
      </c>
      <c r="AD354" s="57"/>
      <c r="AE354" s="57"/>
      <c r="AF354" s="57"/>
      <c r="AG354" s="57"/>
      <c r="AH354" s="57"/>
      <c r="AI354" s="57"/>
      <c r="AJ354" s="57"/>
    </row>
    <row r="355" spans="14:36" x14ac:dyDescent="0.35">
      <c r="N355" s="57"/>
      <c r="O355" s="57"/>
      <c r="P355" s="57"/>
      <c r="Q355" s="57"/>
      <c r="R355" s="57" t="str">
        <f>'EU-Vergleichsdaten'!B$72</f>
        <v>Noord-Nederland</v>
      </c>
      <c r="S355" s="57"/>
      <c r="T355" s="57">
        <f>'EU-Vergleichsdaten'!N$72-ROW(Z$72)/1000000</f>
        <v>98.26582395375722</v>
      </c>
      <c r="U355" s="57"/>
      <c r="V355" s="57">
        <f t="shared" si="48"/>
        <v>65</v>
      </c>
      <c r="W355" s="106" t="str">
        <f>VLOOKUP(Z355,T291:AC382,10,0)</f>
        <v>Makroregion południowy</v>
      </c>
      <c r="X355" s="57" t="str">
        <f t="shared" ref="X355:X382" si="51">IF(VLOOKUP(W355,R$3:S$94,2,0)="WD","WD",IF(VLOOKUP(W355,R$3:S$94,2,0)="OD","OD",""))</f>
        <v/>
      </c>
      <c r="Y355" s="57" t="str">
        <f t="shared" ref="Y355:Y382" si="52">IF(VLOOKUP($W355,$R$3:$T$94,2,0)="WD",VLOOKUP($W355,O$3:P$18,2,0),IF(VLOOKUP($W355,$R$3:$T$94,2,0)="OD",VLOOKUP($W355,O$3:P$18,2,0),""))</f>
        <v/>
      </c>
      <c r="Z355" s="57">
        <f>LARGE(T291:T382,V355)</f>
        <v>82.080845855491333</v>
      </c>
      <c r="AA355" s="57" t="str">
        <f t="shared" si="46"/>
        <v/>
      </c>
      <c r="AB355" s="57" t="str">
        <f t="shared" si="47"/>
        <v/>
      </c>
      <c r="AC355" s="57" t="str">
        <f t="shared" ref="AC355:AC382" si="53">R355</f>
        <v>Noord-Nederland</v>
      </c>
      <c r="AD355" s="57"/>
      <c r="AE355" s="57"/>
      <c r="AF355" s="57"/>
      <c r="AG355" s="57"/>
      <c r="AH355" s="57"/>
      <c r="AI355" s="57"/>
      <c r="AJ355" s="57"/>
    </row>
    <row r="356" spans="14:36" x14ac:dyDescent="0.35">
      <c r="N356" s="57"/>
      <c r="O356" s="57"/>
      <c r="P356" s="57"/>
      <c r="Q356" s="57"/>
      <c r="R356" s="57" t="str">
        <f>'EU-Vergleichsdaten'!B$73</f>
        <v>Oost-Nederland</v>
      </c>
      <c r="S356" s="57"/>
      <c r="T356" s="57">
        <f>'EU-Vergleichsdaten'!N$73-ROW(Z$73)/1000000</f>
        <v>101.15599636416187</v>
      </c>
      <c r="U356" s="57"/>
      <c r="V356" s="57">
        <f t="shared" si="48"/>
        <v>66</v>
      </c>
      <c r="W356" s="106" t="str">
        <f>VLOOKUP(Z356,T291:AC382,10,0)</f>
        <v>Região Autónoma dos Açores</v>
      </c>
      <c r="X356" s="57" t="str">
        <f t="shared" si="51"/>
        <v/>
      </c>
      <c r="Y356" s="57" t="str">
        <f t="shared" si="52"/>
        <v/>
      </c>
      <c r="Z356" s="57">
        <f>LARGE(T291:T382,V356)</f>
        <v>82.080837855491339</v>
      </c>
      <c r="AA356" s="57" t="str">
        <f t="shared" ref="AA356:AA382" si="54">IF(X356="WD",Z356,"")</f>
        <v/>
      </c>
      <c r="AB356" s="57" t="str">
        <f t="shared" ref="AB356:AB382" si="55">IF(X356="OD",Z356,"")</f>
        <v/>
      </c>
      <c r="AC356" s="57" t="str">
        <f t="shared" si="53"/>
        <v>Oost-Nederland</v>
      </c>
      <c r="AD356" s="57"/>
      <c r="AE356" s="57"/>
      <c r="AF356" s="57"/>
      <c r="AG356" s="57"/>
      <c r="AH356" s="57"/>
      <c r="AI356" s="57"/>
      <c r="AJ356" s="57"/>
    </row>
    <row r="357" spans="14:36" x14ac:dyDescent="0.35">
      <c r="N357" s="57"/>
      <c r="O357" s="57"/>
      <c r="P357" s="57"/>
      <c r="Q357" s="57"/>
      <c r="R357" s="57" t="str">
        <f>'EU-Vergleichsdaten'!B$74</f>
        <v>West-Nederland</v>
      </c>
      <c r="S357" s="57"/>
      <c r="T357" s="57">
        <f>'EU-Vergleichsdaten'!N$74-ROW(Z$74)/1000000</f>
        <v>107.51437686705202</v>
      </c>
      <c r="U357" s="57"/>
      <c r="V357" s="57">
        <f t="shared" ref="V357:V382" si="56">V356+1</f>
        <v>67</v>
      </c>
      <c r="W357" s="106" t="str">
        <f>VLOOKUP(Z357,T291:AC382,10,0)</f>
        <v>Canarias</v>
      </c>
      <c r="X357" s="57" t="str">
        <f t="shared" si="51"/>
        <v/>
      </c>
      <c r="Y357" s="57" t="str">
        <f t="shared" si="52"/>
        <v/>
      </c>
      <c r="Z357" s="57">
        <f>LARGE(T291:T382,V357)</f>
        <v>80.924812491329476</v>
      </c>
      <c r="AA357" s="57" t="str">
        <f t="shared" si="54"/>
        <v/>
      </c>
      <c r="AB357" s="57" t="str">
        <f t="shared" si="55"/>
        <v/>
      </c>
      <c r="AC357" s="57" t="str">
        <f t="shared" si="53"/>
        <v>West-Nederland</v>
      </c>
      <c r="AD357" s="57"/>
      <c r="AE357" s="57"/>
      <c r="AF357" s="57"/>
      <c r="AG357" s="57"/>
      <c r="AH357" s="57"/>
      <c r="AI357" s="57"/>
      <c r="AJ357" s="57"/>
    </row>
    <row r="358" spans="14:36" x14ac:dyDescent="0.35">
      <c r="N358" s="57"/>
      <c r="O358" s="57"/>
      <c r="P358" s="57"/>
      <c r="Q358" s="57"/>
      <c r="R358" s="57" t="str">
        <f>'EU-Vergleichsdaten'!B$75</f>
        <v>Zuid-Nederland</v>
      </c>
      <c r="S358" s="57"/>
      <c r="T358" s="57">
        <f>'EU-Vergleichsdaten'!N$75-ROW(Z$75)/1000000</f>
        <v>103.46813309248556</v>
      </c>
      <c r="U358" s="57"/>
      <c r="V358" s="57">
        <f t="shared" si="56"/>
        <v>68</v>
      </c>
      <c r="W358" s="106" t="str">
        <f>VLOOKUP(Z358,T291:AC382,10,0)</f>
        <v>Attiki</v>
      </c>
      <c r="X358" s="57" t="str">
        <f t="shared" si="51"/>
        <v/>
      </c>
      <c r="Y358" s="57" t="str">
        <f t="shared" si="52"/>
        <v/>
      </c>
      <c r="Z358" s="57">
        <f>LARGE(T291:T382,V358)</f>
        <v>80.346787809248553</v>
      </c>
      <c r="AA358" s="57" t="str">
        <f t="shared" si="54"/>
        <v/>
      </c>
      <c r="AB358" s="57" t="str">
        <f t="shared" si="55"/>
        <v/>
      </c>
      <c r="AC358" s="57" t="str">
        <f t="shared" si="53"/>
        <v>Zuid-Nederland</v>
      </c>
      <c r="AD358" s="57"/>
      <c r="AE358" s="57"/>
      <c r="AF358" s="57"/>
      <c r="AG358" s="57"/>
      <c r="AH358" s="57"/>
      <c r="AI358" s="57"/>
      <c r="AJ358" s="57"/>
    </row>
    <row r="359" spans="14:36" x14ac:dyDescent="0.35">
      <c r="N359" s="57"/>
      <c r="O359" s="57"/>
      <c r="P359" s="57"/>
      <c r="Q359" s="57"/>
      <c r="R359" s="57" t="str">
        <f>'EU-Vergleichsdaten'!B$76</f>
        <v>Ostösterreich</v>
      </c>
      <c r="S359" s="57"/>
      <c r="T359" s="57">
        <f>'EU-Vergleichsdaten'!N$76-ROW(Z$76)/1000000</f>
        <v>119.65310319075144</v>
      </c>
      <c r="U359" s="57"/>
      <c r="V359" s="57">
        <f t="shared" si="56"/>
        <v>69</v>
      </c>
      <c r="W359" s="106" t="str">
        <f>VLOOKUP(Z359,T291:AC382,10,0)</f>
        <v>Makroregion południowo-zachodni</v>
      </c>
      <c r="X359" s="57" t="str">
        <f t="shared" si="51"/>
        <v/>
      </c>
      <c r="Y359" s="57" t="str">
        <f t="shared" si="52"/>
        <v/>
      </c>
      <c r="Z359" s="57">
        <f>LARGE(T291:T382,V359)</f>
        <v>79.768705127167635</v>
      </c>
      <c r="AA359" s="57" t="str">
        <f t="shared" si="54"/>
        <v/>
      </c>
      <c r="AB359" s="57" t="str">
        <f t="shared" si="55"/>
        <v/>
      </c>
      <c r="AC359" s="57" t="str">
        <f t="shared" si="53"/>
        <v>Ostösterreich</v>
      </c>
      <c r="AD359" s="57"/>
      <c r="AE359" s="57"/>
      <c r="AF359" s="57"/>
      <c r="AG359" s="57"/>
      <c r="AH359" s="57"/>
      <c r="AI359" s="57"/>
      <c r="AJ359" s="57"/>
    </row>
    <row r="360" spans="14:36" x14ac:dyDescent="0.35">
      <c r="N360" s="57"/>
      <c r="O360" s="57"/>
      <c r="P360" s="57"/>
      <c r="Q360" s="57"/>
      <c r="R360" s="57" t="str">
        <f>'EU-Vergleichsdaten'!B$77</f>
        <v>Südösterreich</v>
      </c>
      <c r="S360" s="57"/>
      <c r="T360" s="57">
        <f>'EU-Vergleichsdaten'!N$77-ROW(Z$77)/1000000</f>
        <v>119.07506750867051</v>
      </c>
      <c r="U360" s="57"/>
      <c r="V360" s="57">
        <f t="shared" si="56"/>
        <v>70</v>
      </c>
      <c r="W360" s="106" t="str">
        <f>VLOOKUP(Z360,T291:AC382,10,0)</f>
        <v>Região Autónoma da Madeira</v>
      </c>
      <c r="X360" s="57" t="str">
        <f t="shared" si="51"/>
        <v/>
      </c>
      <c r="Y360" s="57" t="str">
        <f t="shared" si="52"/>
        <v/>
      </c>
      <c r="Z360" s="57">
        <f>LARGE(T291:T382,V360)</f>
        <v>79.768698127167625</v>
      </c>
      <c r="AA360" s="57" t="str">
        <f t="shared" si="54"/>
        <v/>
      </c>
      <c r="AB360" s="57" t="str">
        <f t="shared" si="55"/>
        <v/>
      </c>
      <c r="AC360" s="57" t="str">
        <f t="shared" si="53"/>
        <v>Südösterreich</v>
      </c>
      <c r="AD360" s="57"/>
      <c r="AE360" s="57"/>
      <c r="AF360" s="57"/>
      <c r="AG360" s="57"/>
      <c r="AH360" s="57"/>
      <c r="AI360" s="57"/>
      <c r="AJ360" s="57"/>
    </row>
    <row r="361" spans="14:36" x14ac:dyDescent="0.35">
      <c r="N361" s="57"/>
      <c r="O361" s="57"/>
      <c r="P361" s="57"/>
      <c r="Q361" s="57"/>
      <c r="R361" s="57" t="str">
        <f>'EU-Vergleichsdaten'!B$78</f>
        <v>Westösterreich</v>
      </c>
      <c r="S361" s="57"/>
      <c r="T361" s="57">
        <f>'EU-Vergleichsdaten'!N$78-ROW(Z$78)/1000000</f>
        <v>122.54327460115607</v>
      </c>
      <c r="U361" s="57"/>
      <c r="V361" s="57">
        <f t="shared" si="56"/>
        <v>71</v>
      </c>
      <c r="W361" s="106" t="str">
        <f>VLOOKUP(Z361,T291:AC382,10,0)</f>
        <v>Isole</v>
      </c>
      <c r="X361" s="57" t="str">
        <f t="shared" si="51"/>
        <v/>
      </c>
      <c r="Y361" s="57" t="str">
        <f t="shared" si="52"/>
        <v/>
      </c>
      <c r="Z361" s="57">
        <f>LARGE(T291:T382,V361)</f>
        <v>78.612655763005776</v>
      </c>
      <c r="AA361" s="57" t="str">
        <f t="shared" si="54"/>
        <v/>
      </c>
      <c r="AB361" s="57" t="str">
        <f t="shared" si="55"/>
        <v/>
      </c>
      <c r="AC361" s="57" t="str">
        <f t="shared" si="53"/>
        <v>Westösterreich</v>
      </c>
      <c r="AD361" s="57"/>
      <c r="AE361" s="57"/>
      <c r="AF361" s="57"/>
      <c r="AG361" s="57"/>
      <c r="AH361" s="57"/>
      <c r="AI361" s="57"/>
      <c r="AJ361" s="57"/>
    </row>
    <row r="362" spans="14:36" x14ac:dyDescent="0.35">
      <c r="N362" s="57"/>
      <c r="O362" s="57"/>
      <c r="P362" s="57"/>
      <c r="Q362" s="57"/>
      <c r="R362" s="57" t="str">
        <f>'EU-Vergleichsdaten'!B$79</f>
        <v>Makroregion południowy</v>
      </c>
      <c r="S362" s="57"/>
      <c r="T362" s="57">
        <f>'EU-Vergleichsdaten'!N$79-ROW(Z$79)/1000000</f>
        <v>82.080845855491333</v>
      </c>
      <c r="U362" s="57"/>
      <c r="V362" s="57">
        <f t="shared" si="56"/>
        <v>72</v>
      </c>
      <c r="W362" s="106" t="str">
        <f>VLOOKUP(Z362,T291:AC382,10,0)</f>
        <v>Makroregion północno-zachodni</v>
      </c>
      <c r="X362" s="57" t="str">
        <f t="shared" si="51"/>
        <v/>
      </c>
      <c r="Y362" s="57" t="str">
        <f t="shared" si="52"/>
        <v/>
      </c>
      <c r="Z362" s="57">
        <f>LARGE(T291:T382,V362)</f>
        <v>78.034602080924856</v>
      </c>
      <c r="AA362" s="57" t="str">
        <f t="shared" si="54"/>
        <v/>
      </c>
      <c r="AB362" s="57" t="str">
        <f t="shared" si="55"/>
        <v/>
      </c>
      <c r="AC362" s="57" t="str">
        <f t="shared" si="53"/>
        <v>Makroregion południowy</v>
      </c>
      <c r="AD362" s="57"/>
      <c r="AE362" s="57"/>
      <c r="AF362" s="57"/>
      <c r="AG362" s="57"/>
      <c r="AH362" s="57"/>
      <c r="AI362" s="57"/>
      <c r="AJ362" s="57"/>
    </row>
    <row r="363" spans="14:36" x14ac:dyDescent="0.35">
      <c r="N363" s="57"/>
      <c r="O363" s="57"/>
      <c r="P363" s="57"/>
      <c r="Q363" s="57"/>
      <c r="R363" s="57" t="str">
        <f>'EU-Vergleichsdaten'!B$80</f>
        <v>Makroregion północno-zachodni</v>
      </c>
      <c r="S363" s="57"/>
      <c r="T363" s="57">
        <f>'EU-Vergleichsdaten'!N$80-ROW(Z$80)/1000000</f>
        <v>78.034602080924856</v>
      </c>
      <c r="U363" s="57"/>
      <c r="V363" s="57">
        <f t="shared" si="56"/>
        <v>73</v>
      </c>
      <c r="W363" s="106" t="str">
        <f>VLOOKUP(Z363,T291:AC382,10,0)</f>
        <v>Sud</v>
      </c>
      <c r="X363" s="57" t="str">
        <f t="shared" si="51"/>
        <v/>
      </c>
      <c r="Y363" s="57" t="str">
        <f t="shared" si="52"/>
        <v/>
      </c>
      <c r="Z363" s="57">
        <f>LARGE(T291:T382,V363)</f>
        <v>77.456587398843922</v>
      </c>
      <c r="AA363" s="57" t="str">
        <f t="shared" si="54"/>
        <v/>
      </c>
      <c r="AB363" s="57" t="str">
        <f t="shared" si="55"/>
        <v/>
      </c>
      <c r="AC363" s="57" t="str">
        <f t="shared" si="53"/>
        <v>Makroregion północno-zachodni</v>
      </c>
      <c r="AD363" s="57"/>
      <c r="AE363" s="57"/>
      <c r="AF363" s="57"/>
      <c r="AG363" s="57"/>
      <c r="AH363" s="57"/>
      <c r="AI363" s="57"/>
      <c r="AJ363" s="57"/>
    </row>
    <row r="364" spans="14:36" x14ac:dyDescent="0.35">
      <c r="N364" s="57"/>
      <c r="O364" s="57"/>
      <c r="P364" s="57"/>
      <c r="Q364" s="57"/>
      <c r="R364" s="57" t="str">
        <f>'EU-Vergleichsdaten'!B$81</f>
        <v>Makroregion południowo-zachodni</v>
      </c>
      <c r="S364" s="57"/>
      <c r="T364" s="57">
        <f>'EU-Vergleichsdaten'!N$81-ROW(Z$81)/1000000</f>
        <v>79.768705127167635</v>
      </c>
      <c r="U364" s="57"/>
      <c r="V364" s="57">
        <f t="shared" si="56"/>
        <v>74</v>
      </c>
      <c r="W364" s="106" t="str">
        <f>VLOOKUP(Z364,T291:AC382,10,0)</f>
        <v>Sur</v>
      </c>
      <c r="X364" s="57" t="str">
        <f t="shared" si="51"/>
        <v/>
      </c>
      <c r="Y364" s="57" t="str">
        <f t="shared" si="52"/>
        <v/>
      </c>
      <c r="Z364" s="57">
        <f>LARGE(T291:T382,V364)</f>
        <v>76.878570716763008</v>
      </c>
      <c r="AA364" s="57" t="str">
        <f t="shared" si="54"/>
        <v/>
      </c>
      <c r="AB364" s="57" t="str">
        <f t="shared" si="55"/>
        <v/>
      </c>
      <c r="AC364" s="57" t="str">
        <f t="shared" si="53"/>
        <v>Makroregion południowo-zachodni</v>
      </c>
      <c r="AD364" s="57"/>
      <c r="AE364" s="57"/>
      <c r="AF364" s="57"/>
      <c r="AG364" s="57"/>
      <c r="AH364" s="57"/>
      <c r="AI364" s="57"/>
      <c r="AJ364" s="57"/>
    </row>
    <row r="365" spans="14:36" x14ac:dyDescent="0.35">
      <c r="N365" s="57"/>
      <c r="O365" s="57"/>
      <c r="P365" s="57"/>
      <c r="Q365" s="57"/>
      <c r="R365" s="57" t="str">
        <f>'EU-Vergleichsdaten'!B$82</f>
        <v>Makroregion północny</v>
      </c>
      <c r="S365" s="57"/>
      <c r="T365" s="57">
        <f>'EU-Vergleichsdaten'!N$82-ROW(Z$82)/1000000</f>
        <v>72.254253260115604</v>
      </c>
      <c r="U365" s="57"/>
      <c r="V365" s="57">
        <f t="shared" si="56"/>
        <v>75</v>
      </c>
      <c r="W365" s="106" t="str">
        <f>VLOOKUP(Z365,T291:AC382,10,0)</f>
        <v>Makroregion centralny</v>
      </c>
      <c r="X365" s="57" t="str">
        <f t="shared" si="51"/>
        <v/>
      </c>
      <c r="Y365" s="57" t="str">
        <f t="shared" si="52"/>
        <v/>
      </c>
      <c r="Z365" s="57">
        <f>LARGE(T291:T382,V365)</f>
        <v>75.144425670520221</v>
      </c>
      <c r="AA365" s="57" t="str">
        <f t="shared" si="54"/>
        <v/>
      </c>
      <c r="AB365" s="57" t="str">
        <f t="shared" si="55"/>
        <v/>
      </c>
      <c r="AC365" s="57" t="str">
        <f t="shared" si="53"/>
        <v>Makroregion północny</v>
      </c>
      <c r="AD365" s="57"/>
      <c r="AE365" s="57"/>
      <c r="AF365" s="57"/>
      <c r="AG365" s="57"/>
      <c r="AH365" s="57"/>
      <c r="AI365" s="57"/>
      <c r="AJ365" s="57"/>
    </row>
    <row r="366" spans="14:36" x14ac:dyDescent="0.35">
      <c r="N366" s="57"/>
      <c r="O366" s="57"/>
      <c r="P366" s="57"/>
      <c r="Q366" s="57"/>
      <c r="R366" s="57" t="str">
        <f>'EU-Vergleichsdaten'!B$83</f>
        <v>Makroregion centralny</v>
      </c>
      <c r="S366" s="57"/>
      <c r="T366" s="57">
        <f>'EU-Vergleichsdaten'!N$83-ROW(Z$83)/1000000</f>
        <v>75.144425670520221</v>
      </c>
      <c r="U366" s="57"/>
      <c r="V366" s="57">
        <f t="shared" si="56"/>
        <v>76</v>
      </c>
      <c r="W366" s="106" t="str">
        <f>VLOOKUP(Z366,T291:AC382,10,0)</f>
        <v>Eesti</v>
      </c>
      <c r="X366" s="57" t="str">
        <f t="shared" si="51"/>
        <v/>
      </c>
      <c r="Y366" s="57" t="str">
        <f t="shared" si="52"/>
        <v/>
      </c>
      <c r="Z366" s="57">
        <f>LARGE(T291:T382,V366)</f>
        <v>74.566442988439306</v>
      </c>
      <c r="AA366" s="57" t="str">
        <f t="shared" si="54"/>
        <v/>
      </c>
      <c r="AB366" s="57" t="str">
        <f t="shared" si="55"/>
        <v/>
      </c>
      <c r="AC366" s="57" t="str">
        <f t="shared" si="53"/>
        <v>Makroregion centralny</v>
      </c>
      <c r="AD366" s="57"/>
      <c r="AE366" s="57"/>
      <c r="AF366" s="57"/>
      <c r="AG366" s="57"/>
      <c r="AH366" s="57"/>
      <c r="AI366" s="57"/>
      <c r="AJ366" s="57"/>
    </row>
    <row r="367" spans="14:36" x14ac:dyDescent="0.35">
      <c r="N367" s="57"/>
      <c r="O367" s="57"/>
      <c r="P367" s="57"/>
      <c r="Q367" s="57"/>
      <c r="R367" s="57" t="str">
        <f>'EU-Vergleichsdaten'!B$84</f>
        <v>Makroregion wschodni</v>
      </c>
      <c r="S367" s="57"/>
      <c r="T367" s="57">
        <f>'EU-Vergleichsdaten'!N$84-ROW(Z$84)/1000000</f>
        <v>64.739800393063589</v>
      </c>
      <c r="U367" s="57"/>
      <c r="V367" s="57">
        <f t="shared" si="56"/>
        <v>77</v>
      </c>
      <c r="W367" s="106" t="str">
        <f>VLOOKUP(Z367,T291:AC382,10,0)</f>
        <v>RUP FR — Régions Ultrapériphériques Françaises</v>
      </c>
      <c r="X367" s="57" t="str">
        <f t="shared" si="51"/>
        <v/>
      </c>
      <c r="Y367" s="57" t="str">
        <f t="shared" si="52"/>
        <v/>
      </c>
      <c r="Z367" s="57">
        <f>LARGE(T291:T382,V367)</f>
        <v>74.566416988439315</v>
      </c>
      <c r="AA367" s="57" t="str">
        <f t="shared" si="54"/>
        <v/>
      </c>
      <c r="AB367" s="57" t="str">
        <f t="shared" si="55"/>
        <v/>
      </c>
      <c r="AC367" s="57" t="str">
        <f t="shared" si="53"/>
        <v>Makroregion wschodni</v>
      </c>
      <c r="AD367" s="57"/>
      <c r="AE367" s="57"/>
      <c r="AF367" s="57"/>
      <c r="AG367" s="57"/>
      <c r="AH367" s="57"/>
      <c r="AI367" s="57"/>
      <c r="AJ367" s="57"/>
    </row>
    <row r="368" spans="14:36" x14ac:dyDescent="0.35">
      <c r="N368" s="57"/>
      <c r="O368" s="57"/>
      <c r="P368" s="57"/>
      <c r="Q368" s="57"/>
      <c r="R368" s="57" t="str">
        <f>'EU-Vergleichsdaten'!B$85</f>
        <v>Makroregion województwo mazowieckie</v>
      </c>
      <c r="S368" s="57"/>
      <c r="T368" s="57">
        <f>'EU-Vergleichsdaten'!N$85-ROW(Z$85)/1000000</f>
        <v>101.73401904624276</v>
      </c>
      <c r="U368" s="57"/>
      <c r="V368" s="57">
        <f t="shared" si="56"/>
        <v>78</v>
      </c>
      <c r="W368" s="106" t="str">
        <f>VLOOKUP(Z368,T291:AC382,10,0)</f>
        <v>Nisia Aigaiou, Kriti</v>
      </c>
      <c r="X368" s="57" t="str">
        <f t="shared" si="51"/>
        <v/>
      </c>
      <c r="Y368" s="57" t="str">
        <f t="shared" si="52"/>
        <v/>
      </c>
      <c r="Z368" s="57">
        <f>LARGE(T291:T382,V368)</f>
        <v>72.832335942196522</v>
      </c>
      <c r="AA368" s="57" t="str">
        <f t="shared" si="54"/>
        <v/>
      </c>
      <c r="AB368" s="57" t="str">
        <f t="shared" si="55"/>
        <v/>
      </c>
      <c r="AC368" s="57" t="str">
        <f t="shared" si="53"/>
        <v>Makroregion województwo mazowieckie</v>
      </c>
      <c r="AD368" s="57"/>
      <c r="AE368" s="57"/>
      <c r="AF368" s="57"/>
      <c r="AG368" s="57"/>
      <c r="AH368" s="57"/>
      <c r="AI368" s="57"/>
      <c r="AJ368" s="57"/>
    </row>
    <row r="369" spans="14:36" x14ac:dyDescent="0.35">
      <c r="N369" s="57"/>
      <c r="O369" s="57"/>
      <c r="P369" s="57"/>
      <c r="Q369" s="57"/>
      <c r="R369" s="57" t="str">
        <f>'EU-Vergleichsdaten'!B$86</f>
        <v>Continente</v>
      </c>
      <c r="S369" s="57"/>
      <c r="T369" s="57">
        <f>'EU-Vergleichsdaten'!N$86-ROW(Z$86)/1000000</f>
        <v>83.814942901734099</v>
      </c>
      <c r="U369" s="57"/>
      <c r="V369" s="57">
        <f t="shared" si="56"/>
        <v>79</v>
      </c>
      <c r="W369" s="106" t="str">
        <f>VLOOKUP(Z369,T291:AC382,10,0)</f>
        <v>Makroregion północny</v>
      </c>
      <c r="X369" s="57" t="str">
        <f t="shared" si="51"/>
        <v/>
      </c>
      <c r="Y369" s="57" t="str">
        <f t="shared" si="52"/>
        <v/>
      </c>
      <c r="Z369" s="57">
        <f>LARGE(T291:T382,V369)</f>
        <v>72.254253260115604</v>
      </c>
      <c r="AA369" s="57" t="str">
        <f t="shared" si="54"/>
        <v/>
      </c>
      <c r="AB369" s="57" t="str">
        <f t="shared" si="55"/>
        <v/>
      </c>
      <c r="AC369" s="57" t="str">
        <f t="shared" si="53"/>
        <v>Continente</v>
      </c>
      <c r="AD369" s="57"/>
      <c r="AE369" s="57"/>
      <c r="AF369" s="57"/>
      <c r="AG369" s="57"/>
      <c r="AH369" s="57"/>
      <c r="AI369" s="57"/>
      <c r="AJ369" s="57"/>
    </row>
    <row r="370" spans="14:36" x14ac:dyDescent="0.35">
      <c r="N370" s="57"/>
      <c r="O370" s="57"/>
      <c r="P370" s="57"/>
      <c r="Q370" s="57"/>
      <c r="R370" s="57" t="str">
        <f>'EU-Vergleichsdaten'!B$87</f>
        <v>Região Autónoma dos Açores</v>
      </c>
      <c r="S370" s="57"/>
      <c r="T370" s="57">
        <f>'EU-Vergleichsdaten'!N$87-ROW(Z$87)/1000000</f>
        <v>82.080837855491339</v>
      </c>
      <c r="U370" s="57"/>
      <c r="V370" s="57">
        <f t="shared" si="56"/>
        <v>80</v>
      </c>
      <c r="W370" s="106" t="str">
        <f>VLOOKUP(Z370,T291:AC382,10,0)</f>
        <v>Yugozapadna i Yuzhna tsentralna Bulgaria</v>
      </c>
      <c r="X370" s="57" t="str">
        <f t="shared" si="51"/>
        <v/>
      </c>
      <c r="Y370" s="57" t="str">
        <f t="shared" si="52"/>
        <v/>
      </c>
      <c r="Z370" s="57">
        <f>LARGE(T291:T382,V370)</f>
        <v>67.051995121387279</v>
      </c>
      <c r="AA370" s="57" t="str">
        <f t="shared" si="54"/>
        <v/>
      </c>
      <c r="AB370" s="57" t="str">
        <f t="shared" si="55"/>
        <v/>
      </c>
      <c r="AC370" s="57" t="str">
        <f t="shared" si="53"/>
        <v>Região Autónoma dos Açores</v>
      </c>
      <c r="AD370" s="57"/>
      <c r="AE370" s="57"/>
      <c r="AF370" s="57"/>
      <c r="AG370" s="57"/>
      <c r="AH370" s="57"/>
      <c r="AI370" s="57"/>
      <c r="AJ370" s="57"/>
    </row>
    <row r="371" spans="14:36" x14ac:dyDescent="0.35">
      <c r="N371" s="57"/>
      <c r="O371" s="57"/>
      <c r="P371" s="57"/>
      <c r="Q371" s="57"/>
      <c r="R371" s="57" t="str">
        <f>'EU-Vergleichsdaten'!B$88</f>
        <v>Região Autónoma da Madeira</v>
      </c>
      <c r="S371" s="57"/>
      <c r="T371" s="57">
        <f>'EU-Vergleichsdaten'!N$88-ROW(Z$88)/1000000</f>
        <v>79.768698127167625</v>
      </c>
      <c r="U371" s="57"/>
      <c r="V371" s="57">
        <f t="shared" si="56"/>
        <v>81</v>
      </c>
      <c r="W371" s="106" t="str">
        <f>VLOOKUP(Z371,T291:AC382,10,0)</f>
        <v>Voreia Elláda</v>
      </c>
      <c r="X371" s="57" t="str">
        <f t="shared" si="51"/>
        <v/>
      </c>
      <c r="Y371" s="57" t="str">
        <f t="shared" si="52"/>
        <v/>
      </c>
      <c r="Z371" s="57">
        <f>LARGE(T291:T382,V371)</f>
        <v>66.473953439306356</v>
      </c>
      <c r="AA371" s="57" t="str">
        <f t="shared" si="54"/>
        <v/>
      </c>
      <c r="AB371" s="57" t="str">
        <f t="shared" si="55"/>
        <v/>
      </c>
      <c r="AC371" s="57" t="str">
        <f t="shared" si="53"/>
        <v>Região Autónoma da Madeira</v>
      </c>
      <c r="AD371" s="57"/>
      <c r="AE371" s="57"/>
      <c r="AF371" s="57"/>
      <c r="AG371" s="57"/>
      <c r="AH371" s="57"/>
      <c r="AI371" s="57"/>
      <c r="AJ371" s="57"/>
    </row>
    <row r="372" spans="14:36" x14ac:dyDescent="0.35">
      <c r="N372" s="57"/>
      <c r="O372" s="57"/>
      <c r="P372" s="57"/>
      <c r="Q372" s="57"/>
      <c r="R372" s="57" t="str">
        <f>'EU-Vergleichsdaten'!B$89</f>
        <v>Macroregiunea Unu</v>
      </c>
      <c r="S372" s="57"/>
      <c r="T372" s="57">
        <f>'EU-Vergleichsdaten'!N$89-ROW(Z$89)/1000000</f>
        <v>65.895864757225425</v>
      </c>
      <c r="U372" s="57"/>
      <c r="V372" s="57">
        <f t="shared" si="56"/>
        <v>82</v>
      </c>
      <c r="W372" s="106" t="str">
        <f>VLOOKUP(Z372,T291:AC382,10,0)</f>
        <v>Macroregiunea Unu</v>
      </c>
      <c r="X372" s="57" t="str">
        <f t="shared" si="51"/>
        <v/>
      </c>
      <c r="Y372" s="57" t="str">
        <f t="shared" si="52"/>
        <v/>
      </c>
      <c r="Z372" s="57">
        <f>LARGE(T291:T382,V372)</f>
        <v>65.895864757225425</v>
      </c>
      <c r="AA372" s="57" t="str">
        <f t="shared" si="54"/>
        <v/>
      </c>
      <c r="AB372" s="57" t="str">
        <f t="shared" si="55"/>
        <v/>
      </c>
      <c r="AC372" s="57" t="str">
        <f t="shared" si="53"/>
        <v>Macroregiunea Unu</v>
      </c>
      <c r="AD372" s="57"/>
      <c r="AE372" s="57"/>
      <c r="AF372" s="57"/>
      <c r="AG372" s="57"/>
      <c r="AH372" s="57"/>
      <c r="AI372" s="57"/>
      <c r="AJ372" s="57"/>
    </row>
    <row r="373" spans="14:36" x14ac:dyDescent="0.35">
      <c r="N373" s="57"/>
      <c r="O373" s="57"/>
      <c r="P373" s="57"/>
      <c r="Q373" s="57"/>
      <c r="R373" s="57" t="str">
        <f>'EU-Vergleichsdaten'!B$90</f>
        <v>Macroregiunea Doi</v>
      </c>
      <c r="S373" s="57"/>
      <c r="T373" s="57">
        <f>'EU-Vergleichsdaten'!N$90-ROW(Z$90)/1000000</f>
        <v>53.75713543352601</v>
      </c>
      <c r="U373" s="57"/>
      <c r="V373" s="57">
        <f t="shared" si="56"/>
        <v>83</v>
      </c>
      <c r="W373" s="106" t="str">
        <f>VLOOKUP(Z373,T291:AC382,10,0)</f>
        <v>Dunántúl</v>
      </c>
      <c r="X373" s="57" t="str">
        <f t="shared" si="51"/>
        <v/>
      </c>
      <c r="Y373" s="57" t="str">
        <f t="shared" si="52"/>
        <v/>
      </c>
      <c r="Z373" s="57">
        <f>LARGE(T291:T382,V373)</f>
        <v>65.317850075144506</v>
      </c>
      <c r="AA373" s="57" t="str">
        <f t="shared" si="54"/>
        <v/>
      </c>
      <c r="AB373" s="57" t="str">
        <f t="shared" si="55"/>
        <v/>
      </c>
      <c r="AC373" s="57" t="str">
        <f t="shared" si="53"/>
        <v>Macroregiunea Doi</v>
      </c>
      <c r="AD373" s="57"/>
      <c r="AE373" s="57"/>
      <c r="AF373" s="57"/>
      <c r="AG373" s="57"/>
      <c r="AH373" s="57"/>
      <c r="AI373" s="57"/>
      <c r="AJ373" s="57"/>
    </row>
    <row r="374" spans="14:36" x14ac:dyDescent="0.35">
      <c r="N374" s="57"/>
      <c r="O374" s="57"/>
      <c r="P374" s="57"/>
      <c r="Q374" s="57"/>
      <c r="R374" s="57" t="str">
        <f>'EU-Vergleichsdaten'!B$91</f>
        <v>Macroregiunea Trei</v>
      </c>
      <c r="S374" s="57"/>
      <c r="T374" s="57">
        <f>'EU-Vergleichsdaten'!N$91-ROW(Z$91)/1000000</f>
        <v>85.549041947976889</v>
      </c>
      <c r="U374" s="57"/>
      <c r="V374" s="57">
        <f t="shared" si="56"/>
        <v>84</v>
      </c>
      <c r="W374" s="106" t="str">
        <f>VLOOKUP(Z374,T291:AC382,10,0)</f>
        <v>Slovensko</v>
      </c>
      <c r="X374" s="57" t="str">
        <f t="shared" si="51"/>
        <v/>
      </c>
      <c r="Y374" s="57" t="str">
        <f t="shared" si="52"/>
        <v/>
      </c>
      <c r="Z374" s="57">
        <f>LARGE(T291:T382,V374)</f>
        <v>65.317825075144498</v>
      </c>
      <c r="AA374" s="57" t="str">
        <f t="shared" si="54"/>
        <v/>
      </c>
      <c r="AB374" s="57" t="str">
        <f t="shared" si="55"/>
        <v/>
      </c>
      <c r="AC374" s="57" t="str">
        <f t="shared" si="53"/>
        <v>Macroregiunea Trei</v>
      </c>
      <c r="AD374" s="57"/>
      <c r="AE374" s="57"/>
      <c r="AF374" s="57"/>
      <c r="AG374" s="57"/>
      <c r="AH374" s="57"/>
      <c r="AI374" s="57"/>
      <c r="AJ374" s="57"/>
    </row>
    <row r="375" spans="14:36" x14ac:dyDescent="0.35">
      <c r="N375" s="57"/>
      <c r="O375" s="57"/>
      <c r="P375" s="57"/>
      <c r="Q375" s="57"/>
      <c r="R375" s="57" t="str">
        <f>'EU-Vergleichsdaten'!B$92</f>
        <v>Macroregiunea Patru</v>
      </c>
      <c r="S375" s="57"/>
      <c r="T375" s="57">
        <f>'EU-Vergleichsdaten'!N$92-ROW(Z$92)/1000000</f>
        <v>64.739792393063595</v>
      </c>
      <c r="U375" s="57"/>
      <c r="V375" s="57">
        <f t="shared" si="56"/>
        <v>85</v>
      </c>
      <c r="W375" s="106" t="str">
        <f>VLOOKUP(Z375,T291:AC382,10,0)</f>
        <v>Kentriki Elláda</v>
      </c>
      <c r="X375" s="57" t="str">
        <f t="shared" si="51"/>
        <v/>
      </c>
      <c r="Y375" s="57" t="str">
        <f t="shared" si="52"/>
        <v/>
      </c>
      <c r="Z375" s="57">
        <f>LARGE(T291:T382,V375)</f>
        <v>64.739848393063596</v>
      </c>
      <c r="AA375" s="57" t="str">
        <f t="shared" si="54"/>
        <v/>
      </c>
      <c r="AB375" s="57" t="str">
        <f t="shared" si="55"/>
        <v/>
      </c>
      <c r="AC375" s="57" t="str">
        <f t="shared" si="53"/>
        <v>Macroregiunea Patru</v>
      </c>
      <c r="AD375" s="57"/>
      <c r="AE375" s="57"/>
      <c r="AF375" s="57"/>
      <c r="AG375" s="57"/>
      <c r="AH375" s="57"/>
      <c r="AI375" s="57"/>
      <c r="AJ375" s="57"/>
    </row>
    <row r="376" spans="14:36" x14ac:dyDescent="0.35">
      <c r="N376" s="57"/>
      <c r="O376" s="57"/>
      <c r="P376" s="57"/>
      <c r="Q376" s="57"/>
      <c r="R376" s="57" t="str">
        <f>'EU-Vergleichsdaten'!B$93</f>
        <v>Slovenija</v>
      </c>
      <c r="S376" s="57"/>
      <c r="T376" s="57">
        <f>'EU-Vergleichsdaten'!N$93-ROW(Z$93)/1000000</f>
        <v>83.814935901734088</v>
      </c>
      <c r="U376" s="57"/>
      <c r="V376" s="57">
        <f t="shared" si="56"/>
        <v>86</v>
      </c>
      <c r="W376" s="106" t="str">
        <f>VLOOKUP(Z376,T291:AC382,10,0)</f>
        <v>Latvija</v>
      </c>
      <c r="X376" s="57" t="str">
        <f t="shared" si="51"/>
        <v/>
      </c>
      <c r="Y376" s="57" t="str">
        <f t="shared" si="52"/>
        <v/>
      </c>
      <c r="Z376" s="57">
        <f>LARGE(T291:T382,V376)</f>
        <v>64.739819393063584</v>
      </c>
      <c r="AA376" s="57" t="str">
        <f t="shared" si="54"/>
        <v/>
      </c>
      <c r="AB376" s="57" t="str">
        <f t="shared" si="55"/>
        <v/>
      </c>
      <c r="AC376" s="57" t="str">
        <f t="shared" si="53"/>
        <v>Slovenija</v>
      </c>
      <c r="AD376" s="57"/>
      <c r="AE376" s="57"/>
      <c r="AF376" s="57"/>
      <c r="AG376" s="57"/>
      <c r="AH376" s="57"/>
      <c r="AI376" s="57"/>
      <c r="AJ376" s="57"/>
    </row>
    <row r="377" spans="14:36" x14ac:dyDescent="0.35">
      <c r="N377" s="57"/>
      <c r="O377" s="57"/>
      <c r="P377" s="57"/>
      <c r="Q377" s="57"/>
      <c r="R377" s="57" t="str">
        <f>'EU-Vergleichsdaten'!B$94</f>
        <v>Slovensko</v>
      </c>
      <c r="S377" s="57"/>
      <c r="T377" s="57">
        <f>'EU-Vergleichsdaten'!N$94-ROW(Z$94)/1000000</f>
        <v>65.317825075144498</v>
      </c>
      <c r="U377" s="57"/>
      <c r="V377" s="57">
        <f t="shared" si="56"/>
        <v>87</v>
      </c>
      <c r="W377" s="106" t="str">
        <f>VLOOKUP(Z377,T291:AC382,10,0)</f>
        <v>Makroregion wschodni</v>
      </c>
      <c r="X377" s="57" t="str">
        <f t="shared" si="51"/>
        <v/>
      </c>
      <c r="Y377" s="57" t="str">
        <f t="shared" si="52"/>
        <v/>
      </c>
      <c r="Z377" s="57">
        <f>LARGE(T291:T382,V377)</f>
        <v>64.739800393063589</v>
      </c>
      <c r="AA377" s="57" t="str">
        <f t="shared" si="54"/>
        <v/>
      </c>
      <c r="AB377" s="57" t="str">
        <f t="shared" si="55"/>
        <v/>
      </c>
      <c r="AC377" s="57" t="str">
        <f t="shared" si="53"/>
        <v>Slovensko</v>
      </c>
      <c r="AD377" s="57"/>
      <c r="AE377" s="57"/>
      <c r="AF377" s="57"/>
      <c r="AG377" s="57"/>
      <c r="AH377" s="57"/>
      <c r="AI377" s="57"/>
      <c r="AJ377" s="57"/>
    </row>
    <row r="378" spans="14:36" x14ac:dyDescent="0.35">
      <c r="N378" s="57"/>
      <c r="O378" s="57"/>
      <c r="P378" s="57"/>
      <c r="Q378" s="57"/>
      <c r="R378" s="57" t="str">
        <f>'EU-Vergleichsdaten'!B$95</f>
        <v>Manner-Suomi</v>
      </c>
      <c r="S378" s="57"/>
      <c r="T378" s="57">
        <f>'EU-Vergleichsdaten'!N$95-ROW(Z$95)/1000000</f>
        <v>101.15597436416186</v>
      </c>
      <c r="U378" s="57"/>
      <c r="V378" s="57">
        <f t="shared" si="56"/>
        <v>88</v>
      </c>
      <c r="W378" s="106" t="str">
        <f>VLOOKUP(Z378,T291:AC382,10,0)</f>
        <v>Macroregiunea Patru</v>
      </c>
      <c r="X378" s="57" t="str">
        <f t="shared" si="51"/>
        <v/>
      </c>
      <c r="Y378" s="57" t="str">
        <f t="shared" si="52"/>
        <v/>
      </c>
      <c r="Z378" s="57">
        <f>LARGE(T291:T382,V378)</f>
        <v>64.739792393063595</v>
      </c>
      <c r="AA378" s="57" t="str">
        <f t="shared" si="54"/>
        <v/>
      </c>
      <c r="AB378" s="57" t="str">
        <f t="shared" si="55"/>
        <v/>
      </c>
      <c r="AC378" s="57" t="str">
        <f t="shared" si="53"/>
        <v>Manner-Suomi</v>
      </c>
      <c r="AD378" s="57"/>
      <c r="AE378" s="57"/>
      <c r="AF378" s="57"/>
      <c r="AG378" s="57"/>
      <c r="AH378" s="57"/>
      <c r="AI378" s="57"/>
      <c r="AJ378" s="57"/>
    </row>
    <row r="379" spans="14:36" x14ac:dyDescent="0.35">
      <c r="N379" s="57"/>
      <c r="O379" s="57"/>
      <c r="P379" s="57"/>
      <c r="Q379" s="57"/>
      <c r="R379" s="57" t="str">
        <f>'EU-Vergleichsdaten'!B$96</f>
        <v>Åland</v>
      </c>
      <c r="S379" s="57"/>
      <c r="T379" s="57">
        <f>'EU-Vergleichsdaten'!N$96-ROW(Z$96)/1000000</f>
        <v>109.2484589132948</v>
      </c>
      <c r="U379" s="57"/>
      <c r="V379" s="57">
        <f t="shared" si="56"/>
        <v>89</v>
      </c>
      <c r="W379" s="106" t="str">
        <f>VLOOKUP(Z379,T291:AC382,10,0)</f>
        <v>Hrvatska</v>
      </c>
      <c r="X379" s="57" t="str">
        <f t="shared" si="51"/>
        <v/>
      </c>
      <c r="Y379" s="57" t="str">
        <f t="shared" si="52"/>
        <v/>
      </c>
      <c r="Z379" s="57">
        <f>LARGE(T291:T382,V379)</f>
        <v>62.427687664739885</v>
      </c>
      <c r="AA379" s="57" t="str">
        <f t="shared" si="54"/>
        <v/>
      </c>
      <c r="AB379" s="57" t="str">
        <f t="shared" si="55"/>
        <v/>
      </c>
      <c r="AC379" s="57" t="str">
        <f t="shared" si="53"/>
        <v>Åland</v>
      </c>
      <c r="AD379" s="57"/>
      <c r="AE379" s="57"/>
      <c r="AF379" s="57"/>
      <c r="AG379" s="57"/>
      <c r="AH379" s="57"/>
      <c r="AI379" s="57"/>
      <c r="AJ379" s="57"/>
    </row>
    <row r="380" spans="14:36" x14ac:dyDescent="0.35">
      <c r="N380" s="57"/>
      <c r="O380" s="57"/>
      <c r="P380" s="57"/>
      <c r="Q380" s="57"/>
      <c r="R380" s="57" t="str">
        <f>'EU-Vergleichsdaten'!B$97</f>
        <v>Östra Sverige</v>
      </c>
      <c r="S380" s="57"/>
      <c r="T380" s="57">
        <f>'EU-Vergleichsdaten'!N$97-ROW(Z$97)/1000000</f>
        <v>109.82649259537573</v>
      </c>
      <c r="U380" s="57"/>
      <c r="V380" s="57">
        <f t="shared" si="56"/>
        <v>90</v>
      </c>
      <c r="W380" s="106" t="str">
        <f>VLOOKUP(Z380,T291:AC382,10,0)</f>
        <v>Alföld és Észak</v>
      </c>
      <c r="X380" s="57" t="str">
        <f t="shared" si="51"/>
        <v/>
      </c>
      <c r="Y380" s="57" t="str">
        <f t="shared" si="52"/>
        <v/>
      </c>
      <c r="Z380" s="57">
        <f>LARGE(T291:T382,V380)</f>
        <v>57.225363526011556</v>
      </c>
      <c r="AA380" s="57" t="str">
        <f t="shared" si="54"/>
        <v/>
      </c>
      <c r="AB380" s="57" t="str">
        <f t="shared" si="55"/>
        <v/>
      </c>
      <c r="AC380" s="57" t="str">
        <f t="shared" si="53"/>
        <v>Östra Sverige</v>
      </c>
      <c r="AD380" s="57"/>
      <c r="AE380" s="57"/>
      <c r="AF380" s="57"/>
      <c r="AG380" s="57"/>
      <c r="AH380" s="57"/>
      <c r="AI380" s="57"/>
      <c r="AJ380" s="57"/>
    </row>
    <row r="381" spans="14:36" x14ac:dyDescent="0.35">
      <c r="N381" s="57"/>
      <c r="O381" s="57"/>
      <c r="P381" s="57"/>
      <c r="Q381" s="57"/>
      <c r="R381" s="57" t="str">
        <f>'EU-Vergleichsdaten'!B$98</f>
        <v>Södra Sverige</v>
      </c>
      <c r="S381" s="57"/>
      <c r="T381" s="57">
        <f>'EU-Vergleichsdaten'!N$98-ROW(Z$98)/1000000</f>
        <v>99.999902000000006</v>
      </c>
      <c r="U381" s="57"/>
      <c r="V381" s="57">
        <f t="shared" si="56"/>
        <v>91</v>
      </c>
      <c r="W381" s="106" t="str">
        <f>VLOOKUP(Z381,T291:AC382,10,0)</f>
        <v>Macroregiunea Doi</v>
      </c>
      <c r="X381" s="57" t="str">
        <f t="shared" si="51"/>
        <v/>
      </c>
      <c r="Y381" s="57" t="str">
        <f t="shared" si="52"/>
        <v/>
      </c>
      <c r="Z381" s="57">
        <f>LARGE(T291:T382,V381)</f>
        <v>53.75713543352601</v>
      </c>
      <c r="AA381" s="57" t="str">
        <f t="shared" si="54"/>
        <v/>
      </c>
      <c r="AB381" s="57" t="str">
        <f t="shared" si="55"/>
        <v/>
      </c>
      <c r="AC381" s="57" t="str">
        <f t="shared" si="53"/>
        <v>Södra Sverige</v>
      </c>
      <c r="AD381" s="57"/>
      <c r="AE381" s="57"/>
      <c r="AF381" s="57"/>
      <c r="AG381" s="57"/>
      <c r="AH381" s="57"/>
      <c r="AI381" s="57"/>
      <c r="AJ381" s="57"/>
    </row>
    <row r="382" spans="14:36" x14ac:dyDescent="0.35">
      <c r="N382" s="57"/>
      <c r="O382" s="57"/>
      <c r="P382" s="57"/>
      <c r="Q382" s="57"/>
      <c r="R382" s="57" t="str">
        <f>'EU-Vergleichsdaten'!B$99</f>
        <v>Norra Sverige</v>
      </c>
      <c r="S382" s="57"/>
      <c r="T382" s="57">
        <f>'EU-Vergleichsdaten'!N$99-ROW(Z$99)/1000000</f>
        <v>95.375623543352603</v>
      </c>
      <c r="U382" s="57"/>
      <c r="V382" s="57">
        <f t="shared" si="56"/>
        <v>92</v>
      </c>
      <c r="W382" s="106" t="str">
        <f>VLOOKUP(Z382,T291:AC382,10,0)</f>
        <v>Severna i Yugoiztochna Bulgaria</v>
      </c>
      <c r="X382" s="57" t="str">
        <f t="shared" si="51"/>
        <v/>
      </c>
      <c r="Y382" s="57" t="str">
        <f t="shared" si="52"/>
        <v/>
      </c>
      <c r="Z382" s="57">
        <f>LARGE(T291:T382,V382)</f>
        <v>45.664712884393062</v>
      </c>
      <c r="AA382" s="57" t="str">
        <f t="shared" si="54"/>
        <v/>
      </c>
      <c r="AB382" s="57" t="str">
        <f t="shared" si="55"/>
        <v/>
      </c>
      <c r="AC382" s="57" t="str">
        <f t="shared" si="53"/>
        <v>Norra Sverige</v>
      </c>
      <c r="AD382" s="57"/>
      <c r="AE382" s="57"/>
      <c r="AF382" s="57"/>
      <c r="AG382" s="57"/>
      <c r="AH382" s="57"/>
      <c r="AI382" s="57"/>
      <c r="AJ382" s="57"/>
    </row>
    <row r="383" spans="14:36" x14ac:dyDescent="0.35">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row>
    <row r="384" spans="14:36" x14ac:dyDescent="0.35">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row>
    <row r="385" spans="14:36" x14ac:dyDescent="0.35">
      <c r="N385" s="57"/>
      <c r="O385" s="57"/>
      <c r="P385" s="57"/>
      <c r="Q385" s="57"/>
      <c r="R385" s="57"/>
      <c r="S385" s="57"/>
      <c r="T385" s="57" t="str">
        <f>'EU-Vergleichsdaten'!S$2&amp;", "&amp;'EU-Vergleichsdaten'!T$4&amp;", "&amp;'EU-Vergleichsdaten'!S$3</f>
        <v>BIP (in KKS) je Erwerbstätigenstunde, 2022, EU27=100</v>
      </c>
      <c r="U385" s="108"/>
      <c r="V385" s="57"/>
      <c r="W385" s="57"/>
      <c r="X385" s="57"/>
      <c r="Y385" s="57"/>
      <c r="Z385" s="57"/>
      <c r="AA385" s="57"/>
      <c r="AB385" s="57"/>
      <c r="AC385" s="57"/>
      <c r="AD385" s="57"/>
      <c r="AE385" s="57"/>
      <c r="AF385" s="57"/>
      <c r="AG385" s="57"/>
      <c r="AH385" s="57"/>
      <c r="AI385" s="57"/>
      <c r="AJ385" s="57"/>
    </row>
    <row r="386" spans="14:36" x14ac:dyDescent="0.35">
      <c r="N386" s="57"/>
      <c r="O386" s="57"/>
      <c r="P386" s="57"/>
      <c r="Q386" s="57"/>
      <c r="R386" s="57"/>
      <c r="S386" s="57"/>
      <c r="T386" s="57"/>
      <c r="U386" s="108"/>
      <c r="V386" s="57"/>
      <c r="W386" s="57"/>
      <c r="X386" s="57"/>
      <c r="Y386" s="57"/>
      <c r="Z386" s="57"/>
      <c r="AA386" s="57"/>
      <c r="AB386" s="57"/>
      <c r="AC386" s="57"/>
      <c r="AD386" s="57"/>
      <c r="AE386" s="57"/>
      <c r="AF386" s="57"/>
      <c r="AG386" s="57"/>
      <c r="AH386" s="57"/>
      <c r="AI386" s="57"/>
      <c r="AJ386" s="57"/>
    </row>
    <row r="387" spans="14:36" x14ac:dyDescent="0.35">
      <c r="N387" s="57"/>
      <c r="O387" s="57"/>
      <c r="P387" s="57"/>
      <c r="Q387" s="57"/>
      <c r="R387" s="57" t="str">
        <f>'EU-Vergleichsdaten'!B$7</f>
        <v>Baden-Württemberg</v>
      </c>
      <c r="S387" s="57" t="s">
        <v>725</v>
      </c>
      <c r="T387" s="57">
        <f>'EU-Vergleichsdaten'!T$7-ROW(AF$7)/1000000</f>
        <v>132.69529155158304</v>
      </c>
      <c r="U387" s="108"/>
      <c r="V387" s="57">
        <v>1</v>
      </c>
      <c r="W387" s="106" t="str">
        <f>VLOOKUP(Z387,T387:AC478,10,0)</f>
        <v>Ireland</v>
      </c>
      <c r="X387" s="57" t="str">
        <f t="shared" ref="X387:X450" si="57">IF(VLOOKUP(W387,R$3:S$94,2,0)="WD","WD",IF(VLOOKUP(W387,R$3:S$94,2,0)="OD","OD",""))</f>
        <v/>
      </c>
      <c r="Y387" s="57" t="str">
        <f t="shared" ref="Y387:Y418" si="58">IF(VLOOKUP($W387,$R$3:$T$94,2,0)="WD",VLOOKUP($W387,O$3:P$18,2,0),IF(VLOOKUP($W387,$R$3:$T$94,2,0)="OD",VLOOKUP($W387,O$3:P$18,2,0),""))</f>
        <v/>
      </c>
      <c r="Z387" s="57">
        <f>LARGE(T387:T478,V387)</f>
        <v>220.67208549668783</v>
      </c>
      <c r="AA387" s="57" t="str">
        <f>IF(X387="WD",Z387,"")</f>
        <v/>
      </c>
      <c r="AB387" s="57" t="str">
        <f>IF(X387="OD",Z387,"")</f>
        <v/>
      </c>
      <c r="AC387" s="57" t="str">
        <f t="shared" ref="AC387:AC418" si="59">R387</f>
        <v>Baden-Württemberg</v>
      </c>
      <c r="AD387" s="57"/>
      <c r="AE387" s="57"/>
      <c r="AF387" s="57"/>
      <c r="AG387" s="57"/>
      <c r="AH387" s="57"/>
      <c r="AI387" s="57"/>
      <c r="AJ387" s="57"/>
    </row>
    <row r="388" spans="14:36" x14ac:dyDescent="0.35">
      <c r="N388" s="57"/>
      <c r="O388" s="57"/>
      <c r="P388" s="57"/>
      <c r="Q388" s="57"/>
      <c r="R388" s="57" t="str">
        <f>'EU-Vergleichsdaten'!B$8</f>
        <v>Bayern</v>
      </c>
      <c r="S388" s="57" t="s">
        <v>725</v>
      </c>
      <c r="T388" s="57">
        <f>'EU-Vergleichsdaten'!T$8-ROW(AF$8)/1000000</f>
        <v>134.96551749575283</v>
      </c>
      <c r="U388" s="108"/>
      <c r="V388" s="57">
        <f>V387+1</f>
        <v>2</v>
      </c>
      <c r="W388" s="106" t="str">
        <f>VLOOKUP(Z388,T387:AC478,10,0)</f>
        <v>Luxembourg</v>
      </c>
      <c r="X388" s="57" t="str">
        <f t="shared" si="57"/>
        <v/>
      </c>
      <c r="Y388" s="57" t="str">
        <f t="shared" si="58"/>
        <v/>
      </c>
      <c r="Z388" s="57">
        <f>LARGE(T387:T478,V388)</f>
        <v>173.3898318930776</v>
      </c>
      <c r="AA388" s="57" t="str">
        <f t="shared" ref="AA388:AA451" si="60">IF(X388="WD",Z388,"")</f>
        <v/>
      </c>
      <c r="AB388" s="57" t="str">
        <f t="shared" ref="AB388:AB451" si="61">IF(X388="OD",Z388,"")</f>
        <v/>
      </c>
      <c r="AC388" s="57" t="str">
        <f t="shared" si="59"/>
        <v>Bayern</v>
      </c>
      <c r="AD388" s="57"/>
      <c r="AE388" s="57"/>
      <c r="AF388" s="57"/>
      <c r="AG388" s="57"/>
      <c r="AH388" s="57"/>
      <c r="AI388" s="57"/>
      <c r="AJ388" s="57"/>
    </row>
    <row r="389" spans="14:36" x14ac:dyDescent="0.35">
      <c r="N389" s="57"/>
      <c r="O389" s="57"/>
      <c r="P389" s="57"/>
      <c r="Q389" s="57"/>
      <c r="R389" s="57" t="str">
        <f>'EU-Vergleichsdaten'!B$9</f>
        <v>Berlin</v>
      </c>
      <c r="S389" s="57" t="s">
        <v>726</v>
      </c>
      <c r="T389" s="57">
        <f>'EU-Vergleichsdaten'!T$9-ROW(AF$9)/1000000</f>
        <v>120.44913826265616</v>
      </c>
      <c r="U389" s="108"/>
      <c r="V389" s="57">
        <f t="shared" ref="V389:V452" si="62">V388+1</f>
        <v>3</v>
      </c>
      <c r="W389" s="106" t="str">
        <f>VLOOKUP(Z389,T387:AC478,10,0)</f>
        <v>Région de Bruxelles-Capitale/Brussels Hoofdstedelijk Gewest</v>
      </c>
      <c r="X389" s="57" t="str">
        <f t="shared" si="57"/>
        <v/>
      </c>
      <c r="Y389" s="57" t="str">
        <f t="shared" si="58"/>
        <v/>
      </c>
      <c r="Z389" s="57">
        <f>LARGE(T387:T478,V389)</f>
        <v>166.78135200844164</v>
      </c>
      <c r="AA389" s="57" t="str">
        <f t="shared" si="60"/>
        <v/>
      </c>
      <c r="AB389" s="57" t="str">
        <f t="shared" si="61"/>
        <v/>
      </c>
      <c r="AC389" s="57" t="str">
        <f t="shared" si="59"/>
        <v>Berlin</v>
      </c>
      <c r="AD389" s="57"/>
      <c r="AE389" s="57"/>
      <c r="AF389" s="57"/>
      <c r="AG389" s="57"/>
      <c r="AH389" s="57"/>
      <c r="AI389" s="57"/>
      <c r="AJ389" s="57"/>
    </row>
    <row r="390" spans="14:36" x14ac:dyDescent="0.35">
      <c r="N390" s="57"/>
      <c r="O390" s="57"/>
      <c r="P390" s="57"/>
      <c r="Q390" s="57"/>
      <c r="R390" s="57" t="str">
        <f>'EU-Vergleichsdaten'!B$10</f>
        <v>Brandenburg</v>
      </c>
      <c r="S390" s="57" t="s">
        <v>726</v>
      </c>
      <c r="T390" s="57">
        <f>'EU-Vergleichsdaten'!T$10-ROW(AF$10)/1000000</f>
        <v>109.60022929144657</v>
      </c>
      <c r="U390" s="108"/>
      <c r="V390" s="57">
        <f t="shared" si="62"/>
        <v>4</v>
      </c>
      <c r="W390" s="106" t="str">
        <f>VLOOKUP(Z390,T387:AC478,10,0)</f>
        <v>Hamburg</v>
      </c>
      <c r="X390" s="57" t="str">
        <f t="shared" si="57"/>
        <v>WD</v>
      </c>
      <c r="Y390" s="57" t="str">
        <f t="shared" si="58"/>
        <v>HH</v>
      </c>
      <c r="Z390" s="57">
        <f>LARGE(T387:T478,V390)</f>
        <v>157.77988180629561</v>
      </c>
      <c r="AA390" s="57">
        <f t="shared" si="60"/>
        <v>157.77988180629561</v>
      </c>
      <c r="AB390" s="57" t="str">
        <f t="shared" si="61"/>
        <v/>
      </c>
      <c r="AC390" s="57" t="str">
        <f t="shared" si="59"/>
        <v>Brandenburg</v>
      </c>
      <c r="AD390" s="57"/>
      <c r="AE390" s="57"/>
      <c r="AF390" s="57"/>
      <c r="AG390" s="57"/>
      <c r="AH390" s="57"/>
      <c r="AI390" s="57"/>
      <c r="AJ390" s="57"/>
    </row>
    <row r="391" spans="14:36" x14ac:dyDescent="0.35">
      <c r="N391" s="57"/>
      <c r="O391" s="57"/>
      <c r="P391" s="57"/>
      <c r="Q391" s="57"/>
      <c r="R391" s="57" t="str">
        <f>'EU-Vergleichsdaten'!B$11</f>
        <v>Bremen</v>
      </c>
      <c r="S391" s="57" t="s">
        <v>725</v>
      </c>
      <c r="T391" s="57">
        <f>'EU-Vergleichsdaten'!T$11-ROW(AF$11)/1000000</f>
        <v>123.92659192878213</v>
      </c>
      <c r="U391" s="108"/>
      <c r="V391" s="57">
        <f t="shared" si="62"/>
        <v>5</v>
      </c>
      <c r="W391" s="106" t="str">
        <f>VLOOKUP(Z391,T387:AC478,10,0)</f>
        <v>Ile de France</v>
      </c>
      <c r="X391" s="57" t="str">
        <f t="shared" si="57"/>
        <v/>
      </c>
      <c r="Y391" s="57" t="str">
        <f t="shared" si="58"/>
        <v/>
      </c>
      <c r="Z391" s="57">
        <f>LARGE(T387:T478,V391)</f>
        <v>149.50602708403832</v>
      </c>
      <c r="AA391" s="57" t="str">
        <f t="shared" si="60"/>
        <v/>
      </c>
      <c r="AB391" s="57" t="str">
        <f t="shared" si="61"/>
        <v/>
      </c>
      <c r="AC391" s="57" t="str">
        <f t="shared" si="59"/>
        <v>Bremen</v>
      </c>
      <c r="AD391" s="57"/>
      <c r="AE391" s="57"/>
      <c r="AF391" s="57"/>
      <c r="AG391" s="57"/>
      <c r="AH391" s="57"/>
      <c r="AI391" s="57"/>
      <c r="AJ391" s="57"/>
    </row>
    <row r="392" spans="14:36" x14ac:dyDescent="0.35">
      <c r="N392" s="57"/>
      <c r="O392" s="57"/>
      <c r="P392" s="57"/>
      <c r="Q392" s="57"/>
      <c r="R392" s="57" t="str">
        <f>'EU-Vergleichsdaten'!B$12</f>
        <v>Hamburg</v>
      </c>
      <c r="S392" s="57" t="s">
        <v>725</v>
      </c>
      <c r="T392" s="57">
        <f>'EU-Vergleichsdaten'!T$12-ROW(AF$12)/1000000</f>
        <v>157.77988180629561</v>
      </c>
      <c r="U392" s="108"/>
      <c r="V392" s="57">
        <f t="shared" si="62"/>
        <v>6</v>
      </c>
      <c r="W392" s="106" t="str">
        <f>VLOOKUP(Z392,T387:AC478,10,0)</f>
        <v>Denmark</v>
      </c>
      <c r="X392" s="57" t="str">
        <f t="shared" si="57"/>
        <v/>
      </c>
      <c r="Y392" s="57" t="str">
        <f t="shared" si="58"/>
        <v/>
      </c>
      <c r="Z392" s="57">
        <f>LARGE(T387:T478,V392)</f>
        <v>139.94227882208079</v>
      </c>
      <c r="AA392" s="57" t="str">
        <f t="shared" si="60"/>
        <v/>
      </c>
      <c r="AB392" s="57" t="str">
        <f t="shared" si="61"/>
        <v/>
      </c>
      <c r="AC392" s="57" t="str">
        <f t="shared" si="59"/>
        <v>Hamburg</v>
      </c>
      <c r="AD392" s="57"/>
      <c r="AE392" s="57"/>
      <c r="AF392" s="57"/>
      <c r="AG392" s="57"/>
      <c r="AH392" s="57"/>
      <c r="AI392" s="57"/>
      <c r="AJ392" s="57"/>
    </row>
    <row r="393" spans="14:36" x14ac:dyDescent="0.35">
      <c r="N393" s="57"/>
      <c r="O393" s="57"/>
      <c r="P393" s="57"/>
      <c r="Q393" s="57"/>
      <c r="R393" s="57" t="str">
        <f>'EU-Vergleichsdaten'!B$13</f>
        <v>Hessen</v>
      </c>
      <c r="S393" s="57" t="s">
        <v>725</v>
      </c>
      <c r="T393" s="57">
        <f>'EU-Vergleichsdaten'!T$13-ROW(AF$13)/1000000</f>
        <v>131.77812357567112</v>
      </c>
      <c r="U393" s="108"/>
      <c r="V393" s="57">
        <f t="shared" si="62"/>
        <v>7</v>
      </c>
      <c r="W393" s="106" t="str">
        <f>VLOOKUP(Z393,T387:AC478,10,0)</f>
        <v>Bayern</v>
      </c>
      <c r="X393" s="57" t="str">
        <f t="shared" si="57"/>
        <v>WD</v>
      </c>
      <c r="Y393" s="57" t="str">
        <f t="shared" si="58"/>
        <v>BY</v>
      </c>
      <c r="Z393" s="57">
        <f>LARGE(T387:T478,V393)</f>
        <v>134.96551749575283</v>
      </c>
      <c r="AA393" s="57">
        <f t="shared" si="60"/>
        <v>134.96551749575283</v>
      </c>
      <c r="AB393" s="57" t="str">
        <f t="shared" si="61"/>
        <v/>
      </c>
      <c r="AC393" s="57" t="str">
        <f t="shared" si="59"/>
        <v>Hessen</v>
      </c>
      <c r="AD393" s="57"/>
      <c r="AE393" s="57"/>
      <c r="AF393" s="57"/>
      <c r="AG393" s="57"/>
      <c r="AH393" s="57"/>
      <c r="AI393" s="57"/>
      <c r="AJ393" s="57"/>
    </row>
    <row r="394" spans="14:36" x14ac:dyDescent="0.35">
      <c r="N394" s="57"/>
      <c r="O394" s="57"/>
      <c r="P394" s="57"/>
      <c r="Q394" s="57"/>
      <c r="R394" s="57" t="str">
        <f>'EU-Vergleichsdaten'!B$14</f>
        <v>Mecklenburg-Vorpommern</v>
      </c>
      <c r="S394" s="57" t="s">
        <v>726</v>
      </c>
      <c r="T394" s="57">
        <f>'EU-Vergleichsdaten'!T$14-ROW(AF$14)/1000000</f>
        <v>101.85251212325525</v>
      </c>
      <c r="U394" s="108"/>
      <c r="V394" s="57">
        <f t="shared" si="62"/>
        <v>8</v>
      </c>
      <c r="W394" s="106" t="str">
        <f>VLOOKUP(Z394,T387:AC478,10,0)</f>
        <v>West-Nederland</v>
      </c>
      <c r="X394" s="57" t="str">
        <f t="shared" si="57"/>
        <v/>
      </c>
      <c r="Y394" s="57" t="str">
        <f t="shared" si="58"/>
        <v/>
      </c>
      <c r="Z394" s="57">
        <f>LARGE(T387:T478,V394)</f>
        <v>133.05813763994405</v>
      </c>
      <c r="AA394" s="57" t="str">
        <f t="shared" si="60"/>
        <v/>
      </c>
      <c r="AB394" s="57" t="str">
        <f t="shared" si="61"/>
        <v/>
      </c>
      <c r="AC394" s="57" t="str">
        <f t="shared" si="59"/>
        <v>Mecklenburg-Vorpommern</v>
      </c>
      <c r="AD394" s="57"/>
      <c r="AE394" s="57"/>
      <c r="AF394" s="57"/>
      <c r="AG394" s="57"/>
      <c r="AH394" s="57"/>
      <c r="AI394" s="57"/>
      <c r="AJ394" s="57"/>
    </row>
    <row r="395" spans="14:36" x14ac:dyDescent="0.35">
      <c r="N395" s="57"/>
      <c r="O395" s="57"/>
      <c r="P395" s="57"/>
      <c r="Q395" s="57"/>
      <c r="R395" s="57" t="str">
        <f>'EU-Vergleichsdaten'!B$15</f>
        <v>Niedersachsen</v>
      </c>
      <c r="S395" s="57" t="s">
        <v>725</v>
      </c>
      <c r="T395" s="57">
        <f>'EU-Vergleichsdaten'!T$15-ROW(AF$15)/1000000</f>
        <v>118.60601926556464</v>
      </c>
      <c r="U395" s="108"/>
      <c r="V395" s="57">
        <f t="shared" si="62"/>
        <v>9</v>
      </c>
      <c r="W395" s="106" t="str">
        <f>VLOOKUP(Z395,T387:AC478,10,0)</f>
        <v>Baden-Württemberg</v>
      </c>
      <c r="X395" s="57" t="str">
        <f t="shared" si="57"/>
        <v>WD</v>
      </c>
      <c r="Y395" s="57" t="str">
        <f t="shared" si="58"/>
        <v>BW</v>
      </c>
      <c r="Z395" s="57">
        <f>LARGE(T387:T478,V395)</f>
        <v>132.69529155158304</v>
      </c>
      <c r="AA395" s="57">
        <f t="shared" si="60"/>
        <v>132.69529155158304</v>
      </c>
      <c r="AB395" s="57" t="str">
        <f t="shared" si="61"/>
        <v/>
      </c>
      <c r="AC395" s="57" t="str">
        <f t="shared" si="59"/>
        <v>Niedersachsen</v>
      </c>
      <c r="AD395" s="57"/>
      <c r="AE395" s="57"/>
      <c r="AF395" s="57"/>
      <c r="AG395" s="57"/>
      <c r="AH395" s="57"/>
      <c r="AI395" s="57"/>
      <c r="AJ395" s="57"/>
    </row>
    <row r="396" spans="14:36" x14ac:dyDescent="0.35">
      <c r="N396" s="57"/>
      <c r="O396" s="57"/>
      <c r="P396" s="57"/>
      <c r="Q396" s="57"/>
      <c r="R396" s="57" t="str">
        <f>'EU-Vergleichsdaten'!B$16</f>
        <v>Nordrhein-Westfalen</v>
      </c>
      <c r="S396" s="57" t="s">
        <v>725</v>
      </c>
      <c r="T396" s="57">
        <f>'EU-Vergleichsdaten'!T$16-ROW(AF$16)/1000000</f>
        <v>120.41338407572599</v>
      </c>
      <c r="U396" s="108"/>
      <c r="V396" s="57">
        <f t="shared" si="62"/>
        <v>10</v>
      </c>
      <c r="W396" s="106" t="str">
        <f>VLOOKUP(Z396,T387:AC478,10,0)</f>
        <v>Vlaams Gewest</v>
      </c>
      <c r="X396" s="57" t="str">
        <f t="shared" si="57"/>
        <v/>
      </c>
      <c r="Y396" s="57" t="str">
        <f t="shared" si="58"/>
        <v/>
      </c>
      <c r="Z396" s="57">
        <f>LARGE(T387:T478,V396)</f>
        <v>131.82688644030694</v>
      </c>
      <c r="AA396" s="57" t="str">
        <f t="shared" si="60"/>
        <v/>
      </c>
      <c r="AB396" s="57" t="str">
        <f t="shared" si="61"/>
        <v/>
      </c>
      <c r="AC396" s="57" t="str">
        <f t="shared" si="59"/>
        <v>Nordrhein-Westfalen</v>
      </c>
      <c r="AD396" s="57"/>
      <c r="AE396" s="57"/>
      <c r="AF396" s="57"/>
      <c r="AG396" s="57"/>
      <c r="AH396" s="57"/>
      <c r="AI396" s="57"/>
      <c r="AJ396" s="57"/>
    </row>
    <row r="397" spans="14:36" x14ac:dyDescent="0.35">
      <c r="N397" s="57"/>
      <c r="O397" s="57"/>
      <c r="P397" s="57"/>
      <c r="Q397" s="57"/>
      <c r="R397" s="57" t="str">
        <f>'EU-Vergleichsdaten'!B$17</f>
        <v>Rheinland-Pfalz</v>
      </c>
      <c r="S397" s="57" t="s">
        <v>725</v>
      </c>
      <c r="T397" s="57">
        <f>'EU-Vergleichsdaten'!T$17-ROW(AF$17)/1000000</f>
        <v>124.67839177598411</v>
      </c>
      <c r="U397" s="108"/>
      <c r="V397" s="57">
        <f t="shared" si="62"/>
        <v>11</v>
      </c>
      <c r="W397" s="106" t="str">
        <f>VLOOKUP(Z397,T387:AC478,10,0)</f>
        <v>Hessen</v>
      </c>
      <c r="X397" s="57" t="str">
        <f t="shared" si="57"/>
        <v>WD</v>
      </c>
      <c r="Y397" s="57" t="str">
        <f t="shared" si="58"/>
        <v>HE</v>
      </c>
      <c r="Z397" s="57">
        <f>LARGE(T387:T478,V397)</f>
        <v>131.77812357567112</v>
      </c>
      <c r="AA397" s="57">
        <f t="shared" si="60"/>
        <v>131.77812357567112</v>
      </c>
      <c r="AB397" s="57" t="str">
        <f t="shared" si="61"/>
        <v/>
      </c>
      <c r="AC397" s="57" t="str">
        <f t="shared" si="59"/>
        <v>Rheinland-Pfalz</v>
      </c>
      <c r="AD397" s="57"/>
      <c r="AE397" s="57"/>
      <c r="AF397" s="57"/>
      <c r="AG397" s="57"/>
      <c r="AH397" s="57"/>
      <c r="AI397" s="57"/>
      <c r="AJ397" s="57"/>
    </row>
    <row r="398" spans="14:36" x14ac:dyDescent="0.35">
      <c r="N398" s="57"/>
      <c r="O398" s="57"/>
      <c r="P398" s="57"/>
      <c r="Q398" s="57"/>
      <c r="R398" s="57" t="str">
        <f>'EU-Vergleichsdaten'!B$18</f>
        <v>Saarland</v>
      </c>
      <c r="S398" s="57" t="s">
        <v>725</v>
      </c>
      <c r="T398" s="57">
        <f>'EU-Vergleichsdaten'!T$18-ROW(AF$18)/1000000</f>
        <v>110.68465138661352</v>
      </c>
      <c r="U398" s="108"/>
      <c r="V398" s="57">
        <f t="shared" si="62"/>
        <v>12</v>
      </c>
      <c r="W398" s="106" t="str">
        <f>VLOOKUP(Z398,T387:AC478,10,0)</f>
        <v>Rheinland-Pfalz</v>
      </c>
      <c r="X398" s="57" t="str">
        <f t="shared" si="57"/>
        <v>WD</v>
      </c>
      <c r="Y398" s="57" t="str">
        <f t="shared" si="58"/>
        <v>RP</v>
      </c>
      <c r="Z398" s="57">
        <f>LARGE(T387:T478,V398)</f>
        <v>124.67839177598411</v>
      </c>
      <c r="AA398" s="57">
        <f t="shared" si="60"/>
        <v>124.67839177598411</v>
      </c>
      <c r="AB398" s="57" t="str">
        <f t="shared" si="61"/>
        <v/>
      </c>
      <c r="AC398" s="57" t="str">
        <f t="shared" si="59"/>
        <v>Saarland</v>
      </c>
      <c r="AD398" s="57"/>
      <c r="AE398" s="57"/>
      <c r="AF398" s="57"/>
      <c r="AG398" s="57"/>
      <c r="AH398" s="57"/>
      <c r="AI398" s="57"/>
      <c r="AJ398" s="57"/>
    </row>
    <row r="399" spans="14:36" x14ac:dyDescent="0.35">
      <c r="N399" s="57"/>
      <c r="O399" s="57"/>
      <c r="P399" s="57"/>
      <c r="Q399" s="57"/>
      <c r="R399" s="57" t="str">
        <f>'EU-Vergleichsdaten'!B$19</f>
        <v>Sachsen</v>
      </c>
      <c r="S399" s="57" t="s">
        <v>726</v>
      </c>
      <c r="T399" s="57">
        <f>'EU-Vergleichsdaten'!T$19-ROW(AF$19)/1000000</f>
        <v>101.47103336281482</v>
      </c>
      <c r="U399" s="108"/>
      <c r="V399" s="57">
        <f t="shared" si="62"/>
        <v>13</v>
      </c>
      <c r="W399" s="106" t="str">
        <f>VLOOKUP(Z399,T387:AC478,10,0)</f>
        <v>Westösterreich</v>
      </c>
      <c r="X399" s="57" t="str">
        <f t="shared" si="57"/>
        <v/>
      </c>
      <c r="Y399" s="57" t="str">
        <f t="shared" si="58"/>
        <v/>
      </c>
      <c r="Z399" s="57">
        <f>LARGE(T387:T478,V399)</f>
        <v>124.2660612654109</v>
      </c>
      <c r="AA399" s="57" t="str">
        <f t="shared" si="60"/>
        <v/>
      </c>
      <c r="AB399" s="57" t="str">
        <f t="shared" si="61"/>
        <v/>
      </c>
      <c r="AC399" s="57" t="str">
        <f t="shared" si="59"/>
        <v>Sachsen</v>
      </c>
      <c r="AD399" s="57"/>
      <c r="AE399" s="57"/>
      <c r="AF399" s="57"/>
      <c r="AG399" s="57"/>
      <c r="AH399" s="57"/>
      <c r="AI399" s="57"/>
      <c r="AJ399" s="57"/>
    </row>
    <row r="400" spans="14:36" x14ac:dyDescent="0.35">
      <c r="N400" s="57"/>
      <c r="O400" s="57"/>
      <c r="P400" s="57"/>
      <c r="Q400" s="57"/>
      <c r="R400" s="57" t="str">
        <f>'EU-Vergleichsdaten'!B$20</f>
        <v>Sachsen-Anhalt</v>
      </c>
      <c r="S400" s="57" t="s">
        <v>726</v>
      </c>
      <c r="T400" s="57">
        <f>'EU-Vergleichsdaten'!T$20-ROW(AF$20)/1000000</f>
        <v>106.23568358076994</v>
      </c>
      <c r="U400" s="108"/>
      <c r="V400" s="57">
        <f t="shared" si="62"/>
        <v>14</v>
      </c>
      <c r="W400" s="106" t="str">
        <f>VLOOKUP(Z400,T387:AC478,10,0)</f>
        <v>Bremen</v>
      </c>
      <c r="X400" s="57" t="str">
        <f t="shared" si="57"/>
        <v>WD</v>
      </c>
      <c r="Y400" s="57" t="str">
        <f t="shared" si="58"/>
        <v>HB</v>
      </c>
      <c r="Z400" s="57">
        <f>LARGE(T387:T478,V400)</f>
        <v>123.92659192878213</v>
      </c>
      <c r="AA400" s="57">
        <f t="shared" si="60"/>
        <v>123.92659192878213</v>
      </c>
      <c r="AB400" s="57" t="str">
        <f t="shared" si="61"/>
        <v/>
      </c>
      <c r="AC400" s="57" t="str">
        <f t="shared" si="59"/>
        <v>Sachsen-Anhalt</v>
      </c>
      <c r="AD400" s="57"/>
      <c r="AE400" s="57"/>
      <c r="AF400" s="57"/>
      <c r="AG400" s="57"/>
      <c r="AH400" s="57"/>
      <c r="AI400" s="57"/>
      <c r="AJ400" s="57"/>
    </row>
    <row r="401" spans="14:36" x14ac:dyDescent="0.35">
      <c r="N401" s="57"/>
      <c r="O401" s="57"/>
      <c r="P401" s="57"/>
      <c r="Q401" s="57"/>
      <c r="R401" s="57" t="str">
        <f>'EU-Vergleichsdaten'!B$21</f>
        <v>Schleswig-Holstein</v>
      </c>
      <c r="S401" s="57" t="s">
        <v>725</v>
      </c>
      <c r="T401" s="57">
        <f>'EU-Vergleichsdaten'!T$21-ROW(AF$21)/1000000</f>
        <v>113.31703654956958</v>
      </c>
      <c r="U401" s="57"/>
      <c r="V401" s="57">
        <f t="shared" si="62"/>
        <v>15</v>
      </c>
      <c r="W401" s="106" t="str">
        <f>VLOOKUP(Z401,T387:AC478,10,0)</f>
        <v>Provence-Alpes-Côte d’Azur</v>
      </c>
      <c r="X401" s="57" t="str">
        <f t="shared" si="57"/>
        <v/>
      </c>
      <c r="Y401" s="57" t="str">
        <f t="shared" si="58"/>
        <v/>
      </c>
      <c r="Z401" s="57">
        <f>LARGE(T387:T478,V401)</f>
        <v>121.35889192854785</v>
      </c>
      <c r="AA401" s="57" t="str">
        <f t="shared" si="60"/>
        <v/>
      </c>
      <c r="AB401" s="57" t="str">
        <f t="shared" si="61"/>
        <v/>
      </c>
      <c r="AC401" s="57" t="str">
        <f t="shared" si="59"/>
        <v>Schleswig-Holstein</v>
      </c>
      <c r="AD401" s="57"/>
      <c r="AE401" s="57"/>
      <c r="AF401" s="57"/>
      <c r="AG401" s="57"/>
      <c r="AH401" s="57"/>
      <c r="AI401" s="57"/>
      <c r="AJ401" s="57"/>
    </row>
    <row r="402" spans="14:36" x14ac:dyDescent="0.35">
      <c r="N402" s="57"/>
      <c r="O402" s="57"/>
      <c r="P402" s="57"/>
      <c r="Q402" s="57"/>
      <c r="R402" s="57" t="str">
        <f>'EU-Vergleichsdaten'!B$22</f>
        <v>Thüringen</v>
      </c>
      <c r="S402" s="57" t="s">
        <v>726</v>
      </c>
      <c r="T402" s="57">
        <f>'EU-Vergleichsdaten'!T$22-ROW(AF$22)/1000000</f>
        <v>98.998208034680175</v>
      </c>
      <c r="U402" s="57"/>
      <c r="V402" s="57">
        <f t="shared" si="62"/>
        <v>16</v>
      </c>
      <c r="W402" s="106" t="str">
        <f>VLOOKUP(Z402,T387:AC478,10,0)</f>
        <v>Berlin</v>
      </c>
      <c r="X402" s="57" t="str">
        <f t="shared" si="57"/>
        <v>OD</v>
      </c>
      <c r="Y402" s="57" t="str">
        <f t="shared" si="58"/>
        <v>BE</v>
      </c>
      <c r="Z402" s="57">
        <f>LARGE(T387:T478,V402)</f>
        <v>120.44913826265616</v>
      </c>
      <c r="AA402" s="57" t="str">
        <f t="shared" si="60"/>
        <v/>
      </c>
      <c r="AB402" s="57">
        <f t="shared" si="61"/>
        <v>120.44913826265616</v>
      </c>
      <c r="AC402" s="57" t="str">
        <f t="shared" si="59"/>
        <v>Thüringen</v>
      </c>
      <c r="AD402" s="57"/>
      <c r="AE402" s="57"/>
      <c r="AF402" s="57"/>
      <c r="AG402" s="57"/>
      <c r="AH402" s="57"/>
      <c r="AI402" s="57"/>
      <c r="AJ402" s="57"/>
    </row>
    <row r="403" spans="14:36" x14ac:dyDescent="0.35">
      <c r="N403" s="57"/>
      <c r="O403" s="57"/>
      <c r="P403" s="57"/>
      <c r="Q403" s="57"/>
      <c r="R403" s="57" t="str">
        <f>'EU-Vergleichsdaten'!B$24</f>
        <v>Région de Bruxelles-Capitale/Brussels Hoofdstedelijk Gewest</v>
      </c>
      <c r="S403" s="57"/>
      <c r="T403" s="57">
        <f>'EU-Vergleichsdaten'!T$24-ROW(AF$24)/1000000</f>
        <v>166.78135200844164</v>
      </c>
      <c r="U403" s="57"/>
      <c r="V403" s="57">
        <f t="shared" si="62"/>
        <v>17</v>
      </c>
      <c r="W403" s="106" t="str">
        <f>VLOOKUP(Z403,T387:AC478,10,0)</f>
        <v>Nordrhein-Westfalen</v>
      </c>
      <c r="X403" s="57" t="str">
        <f t="shared" si="57"/>
        <v>WD</v>
      </c>
      <c r="Y403" s="57" t="str">
        <f t="shared" si="58"/>
        <v>NW</v>
      </c>
      <c r="Z403" s="57">
        <f>LARGE(T387:T478,V403)</f>
        <v>120.41338407572599</v>
      </c>
      <c r="AA403" s="57">
        <f t="shared" si="60"/>
        <v>120.41338407572599</v>
      </c>
      <c r="AB403" s="57" t="str">
        <f t="shared" si="61"/>
        <v/>
      </c>
      <c r="AC403" s="57" t="str">
        <f t="shared" si="59"/>
        <v>Région de Bruxelles-Capitale/Brussels Hoofdstedelijk Gewest</v>
      </c>
      <c r="AD403" s="57"/>
      <c r="AE403" s="57"/>
      <c r="AF403" s="57"/>
      <c r="AG403" s="57"/>
      <c r="AH403" s="57"/>
      <c r="AI403" s="57"/>
      <c r="AJ403" s="57"/>
    </row>
    <row r="404" spans="14:36" x14ac:dyDescent="0.35">
      <c r="N404" s="57"/>
      <c r="O404" s="57"/>
      <c r="P404" s="57"/>
      <c r="Q404" s="57"/>
      <c r="R404" s="57" t="str">
        <f>'EU-Vergleichsdaten'!B$25</f>
        <v>Vlaams Gewest</v>
      </c>
      <c r="S404" s="57"/>
      <c r="T404" s="57">
        <f>'EU-Vergleichsdaten'!T$25-ROW(AF$25)/1000000</f>
        <v>131.82688644030694</v>
      </c>
      <c r="U404" s="57"/>
      <c r="V404" s="57">
        <f t="shared" si="62"/>
        <v>18</v>
      </c>
      <c r="W404" s="106" t="str">
        <f>VLOOKUP(Z404,T387:AC478,10,0)</f>
        <v>Noord-Nederland</v>
      </c>
      <c r="X404" s="57" t="str">
        <f t="shared" si="57"/>
        <v/>
      </c>
      <c r="Y404" s="57" t="str">
        <f t="shared" si="58"/>
        <v/>
      </c>
      <c r="Z404" s="57">
        <f>LARGE(T387:T478,V404)</f>
        <v>120.29809536158042</v>
      </c>
      <c r="AA404" s="57" t="str">
        <f t="shared" si="60"/>
        <v/>
      </c>
      <c r="AB404" s="57" t="str">
        <f t="shared" si="61"/>
        <v/>
      </c>
      <c r="AC404" s="57" t="str">
        <f t="shared" si="59"/>
        <v>Vlaams Gewest</v>
      </c>
      <c r="AD404" s="57"/>
      <c r="AE404" s="57"/>
      <c r="AF404" s="57"/>
      <c r="AG404" s="57"/>
      <c r="AH404" s="57"/>
      <c r="AI404" s="57"/>
      <c r="AJ404" s="57"/>
    </row>
    <row r="405" spans="14:36" x14ac:dyDescent="0.35">
      <c r="N405" s="57"/>
      <c r="O405" s="57"/>
      <c r="P405" s="57"/>
      <c r="Q405" s="57"/>
      <c r="R405" s="57" t="str">
        <f>'EU-Vergleichsdaten'!B$26</f>
        <v>Région wallonne</v>
      </c>
      <c r="S405" s="57"/>
      <c r="T405" s="57">
        <f>'EU-Vergleichsdaten'!T$26-ROW(AF$26)/1000000</f>
        <v>117.06263949075688</v>
      </c>
      <c r="U405" s="57"/>
      <c r="V405" s="57">
        <f t="shared" si="62"/>
        <v>19</v>
      </c>
      <c r="W405" s="106" t="str">
        <f>VLOOKUP(Z405,T387:AC478,10,0)</f>
        <v>Östra Sverige</v>
      </c>
      <c r="X405" s="57" t="str">
        <f t="shared" si="57"/>
        <v/>
      </c>
      <c r="Y405" s="57" t="str">
        <f t="shared" si="58"/>
        <v/>
      </c>
      <c r="Z405" s="57">
        <f>LARGE(T387:T478,V405)</f>
        <v>120.00649094428626</v>
      </c>
      <c r="AA405" s="57" t="str">
        <f t="shared" si="60"/>
        <v/>
      </c>
      <c r="AB405" s="57" t="str">
        <f t="shared" si="61"/>
        <v/>
      </c>
      <c r="AC405" s="57" t="str">
        <f t="shared" si="59"/>
        <v>Région wallonne</v>
      </c>
      <c r="AD405" s="57"/>
      <c r="AE405" s="57"/>
      <c r="AF405" s="57"/>
      <c r="AG405" s="57"/>
      <c r="AH405" s="57"/>
      <c r="AI405" s="57"/>
      <c r="AJ405" s="57"/>
    </row>
    <row r="406" spans="14:36" x14ac:dyDescent="0.35">
      <c r="N406" s="57"/>
      <c r="O406" s="57"/>
      <c r="P406" s="57"/>
      <c r="Q406" s="57"/>
      <c r="R406" s="57" t="str">
        <f>'EU-Vergleichsdaten'!B$27</f>
        <v>Severna i Yugoiztochna Bulgaria</v>
      </c>
      <c r="S406" s="57"/>
      <c r="T406" s="57">
        <f>'EU-Vergleichsdaten'!T$27-ROW(AF$27)/1000000</f>
        <v>44.17959044409551</v>
      </c>
      <c r="U406" s="57"/>
      <c r="V406" s="57">
        <f t="shared" si="62"/>
        <v>20</v>
      </c>
      <c r="W406" s="106" t="str">
        <f>VLOOKUP(Z406,T387:AC478,10,0)</f>
        <v>Ostösterreich</v>
      </c>
      <c r="X406" s="57" t="str">
        <f t="shared" si="57"/>
        <v/>
      </c>
      <c r="Y406" s="57" t="str">
        <f t="shared" si="58"/>
        <v/>
      </c>
      <c r="Z406" s="57">
        <f>LARGE(T387:T478,V406)</f>
        <v>119.5402619435487</v>
      </c>
      <c r="AA406" s="57" t="str">
        <f t="shared" si="60"/>
        <v/>
      </c>
      <c r="AB406" s="57" t="str">
        <f t="shared" si="61"/>
        <v/>
      </c>
      <c r="AC406" s="57" t="str">
        <f t="shared" si="59"/>
        <v>Severna i Yugoiztochna Bulgaria</v>
      </c>
      <c r="AD406" s="57"/>
      <c r="AE406" s="57"/>
      <c r="AF406" s="57"/>
      <c r="AG406" s="57"/>
      <c r="AH406" s="57"/>
      <c r="AI406" s="57"/>
      <c r="AJ406" s="57"/>
    </row>
    <row r="407" spans="14:36" x14ac:dyDescent="0.35">
      <c r="N407" s="57"/>
      <c r="O407" s="57"/>
      <c r="P407" s="57"/>
      <c r="Q407" s="57"/>
      <c r="R407" s="57" t="str">
        <f>'EU-Vergleichsdaten'!B$28</f>
        <v>Yugozapadna i Yuzhna tsentralna Bulgaria</v>
      </c>
      <c r="S407" s="57"/>
      <c r="T407" s="57">
        <f>'EU-Vergleichsdaten'!T$28-ROW(AF$28)/1000000</f>
        <v>66.01292476966988</v>
      </c>
      <c r="U407" s="57"/>
      <c r="V407" s="57">
        <f t="shared" si="62"/>
        <v>21</v>
      </c>
      <c r="W407" s="106" t="str">
        <f>VLOOKUP(Z407,T387:AC478,10,0)</f>
        <v>Zuid-Nederland</v>
      </c>
      <c r="X407" s="57" t="str">
        <f t="shared" si="57"/>
        <v/>
      </c>
      <c r="Y407" s="57" t="str">
        <f t="shared" si="58"/>
        <v/>
      </c>
      <c r="Z407" s="57">
        <f>LARGE(T387:T478,V407)</f>
        <v>119.39825058359638</v>
      </c>
      <c r="AA407" s="57" t="str">
        <f t="shared" si="60"/>
        <v/>
      </c>
      <c r="AB407" s="57" t="str">
        <f t="shared" si="61"/>
        <v/>
      </c>
      <c r="AC407" s="57" t="str">
        <f t="shared" si="59"/>
        <v>Yugozapadna i Yuzhna tsentralna Bulgaria</v>
      </c>
      <c r="AD407" s="57"/>
      <c r="AE407" s="57"/>
      <c r="AF407" s="57"/>
      <c r="AG407" s="57"/>
      <c r="AH407" s="57"/>
      <c r="AI407" s="57"/>
      <c r="AJ407" s="57"/>
    </row>
    <row r="408" spans="14:36" x14ac:dyDescent="0.35">
      <c r="N408" s="57"/>
      <c r="O408" s="57"/>
      <c r="P408" s="57"/>
      <c r="Q408" s="57"/>
      <c r="R408" s="57" t="str">
        <f>'EU-Vergleichsdaten'!B$29</f>
        <v>Česko</v>
      </c>
      <c r="S408" s="57"/>
      <c r="T408" s="57">
        <f>'EU-Vergleichsdaten'!T$29-ROW(AF$29)/1000000</f>
        <v>77.964770165861168</v>
      </c>
      <c r="U408" s="57"/>
      <c r="V408" s="57">
        <f t="shared" si="62"/>
        <v>22</v>
      </c>
      <c r="W408" s="106" t="str">
        <f>VLOOKUP(Z408,T387:AC478,10,0)</f>
        <v>Niedersachsen</v>
      </c>
      <c r="X408" s="57" t="str">
        <f t="shared" si="57"/>
        <v>WD</v>
      </c>
      <c r="Y408" s="57" t="str">
        <f t="shared" si="58"/>
        <v>NI</v>
      </c>
      <c r="Z408" s="57">
        <f>LARGE(T387:T478,V408)</f>
        <v>118.60601926556464</v>
      </c>
      <c r="AA408" s="57">
        <f t="shared" si="60"/>
        <v>118.60601926556464</v>
      </c>
      <c r="AB408" s="57" t="str">
        <f t="shared" si="61"/>
        <v/>
      </c>
      <c r="AC408" s="57" t="str">
        <f t="shared" si="59"/>
        <v>Česko</v>
      </c>
      <c r="AD408" s="57"/>
      <c r="AE408" s="57"/>
      <c r="AF408" s="57"/>
      <c r="AG408" s="57"/>
      <c r="AH408" s="57"/>
      <c r="AI408" s="57"/>
      <c r="AJ408" s="57"/>
    </row>
    <row r="409" spans="14:36" x14ac:dyDescent="0.35">
      <c r="N409" s="57"/>
      <c r="O409" s="57"/>
      <c r="P409" s="57"/>
      <c r="Q409" s="57"/>
      <c r="R409" s="57" t="str">
        <f>'EU-Vergleichsdaten'!B$30</f>
        <v>Denmark</v>
      </c>
      <c r="S409" s="57"/>
      <c r="T409" s="57">
        <f>'EU-Vergleichsdaten'!T$30-ROW(AF$30)/1000000</f>
        <v>139.94227882208079</v>
      </c>
      <c r="U409" s="57"/>
      <c r="V409" s="57">
        <f t="shared" si="62"/>
        <v>23</v>
      </c>
      <c r="W409" s="106" t="str">
        <f>VLOOKUP(Z409,T387:AC478,10,0)</f>
        <v>Région wallonne</v>
      </c>
      <c r="X409" s="57" t="str">
        <f t="shared" si="57"/>
        <v/>
      </c>
      <c r="Y409" s="57" t="str">
        <f t="shared" si="58"/>
        <v/>
      </c>
      <c r="Z409" s="57">
        <f>LARGE(T387:T478,V409)</f>
        <v>117.06263949075688</v>
      </c>
      <c r="AA409" s="57" t="str">
        <f t="shared" si="60"/>
        <v/>
      </c>
      <c r="AB409" s="57" t="str">
        <f t="shared" si="61"/>
        <v/>
      </c>
      <c r="AC409" s="57" t="str">
        <f t="shared" si="59"/>
        <v>Denmark</v>
      </c>
      <c r="AD409" s="57"/>
      <c r="AE409" s="57"/>
      <c r="AF409" s="57"/>
      <c r="AG409" s="57"/>
      <c r="AH409" s="57"/>
      <c r="AI409" s="57"/>
      <c r="AJ409" s="57"/>
    </row>
    <row r="410" spans="14:36" x14ac:dyDescent="0.35">
      <c r="N410" s="57"/>
      <c r="O410" s="57"/>
      <c r="P410" s="57"/>
      <c r="Q410" s="57"/>
      <c r="R410" s="57" t="str">
        <f>'EU-Vergleichsdaten'!B$31</f>
        <v>Eesti</v>
      </c>
      <c r="S410" s="57"/>
      <c r="T410" s="57">
        <f>'EU-Vergleichsdaten'!T$31-ROW(AF$31)/1000000</f>
        <v>76.930177011405362</v>
      </c>
      <c r="U410" s="57"/>
      <c r="V410" s="57">
        <f t="shared" si="62"/>
        <v>24</v>
      </c>
      <c r="W410" s="106" t="str">
        <f>VLOOKUP(Z410,T387:AC478,10,0)</f>
        <v>Nord-Ovest</v>
      </c>
      <c r="X410" s="57" t="str">
        <f t="shared" si="57"/>
        <v/>
      </c>
      <c r="Y410" s="57" t="str">
        <f t="shared" si="58"/>
        <v/>
      </c>
      <c r="Z410" s="57">
        <f>LARGE(T387:T478,V410)</f>
        <v>115.91780361722979</v>
      </c>
      <c r="AA410" s="57" t="str">
        <f t="shared" si="60"/>
        <v/>
      </c>
      <c r="AB410" s="57" t="str">
        <f t="shared" si="61"/>
        <v/>
      </c>
      <c r="AC410" s="57" t="str">
        <f t="shared" si="59"/>
        <v>Eesti</v>
      </c>
      <c r="AD410" s="57"/>
      <c r="AE410" s="57"/>
      <c r="AF410" s="57"/>
      <c r="AG410" s="57"/>
      <c r="AH410" s="57"/>
      <c r="AI410" s="57"/>
      <c r="AJ410" s="57"/>
    </row>
    <row r="411" spans="14:36" x14ac:dyDescent="0.35">
      <c r="N411" s="57"/>
      <c r="O411" s="57"/>
      <c r="P411" s="57"/>
      <c r="Q411" s="57"/>
      <c r="R411" s="57" t="str">
        <f>'EU-Vergleichsdaten'!B$32</f>
        <v>Ireland</v>
      </c>
      <c r="S411" s="57"/>
      <c r="T411" s="57">
        <f>'EU-Vergleichsdaten'!T$32-ROW(AF$32)/1000000</f>
        <v>220.67208549668783</v>
      </c>
      <c r="U411" s="57"/>
      <c r="V411" s="57">
        <f t="shared" si="62"/>
        <v>25</v>
      </c>
      <c r="W411" s="106" t="str">
        <f>VLOOKUP(Z411,T387:AC478,10,0)</f>
        <v>Schleswig-Holstein</v>
      </c>
      <c r="X411" s="57" t="str">
        <f t="shared" si="57"/>
        <v>WD</v>
      </c>
      <c r="Y411" s="57" t="str">
        <f t="shared" si="58"/>
        <v>SH</v>
      </c>
      <c r="Z411" s="57">
        <f>LARGE(T387:T478,V411)</f>
        <v>113.31703654956958</v>
      </c>
      <c r="AA411" s="57">
        <f t="shared" si="60"/>
        <v>113.31703654956958</v>
      </c>
      <c r="AB411" s="57" t="str">
        <f t="shared" si="61"/>
        <v/>
      </c>
      <c r="AC411" s="57" t="str">
        <f t="shared" si="59"/>
        <v>Ireland</v>
      </c>
      <c r="AD411" s="57"/>
      <c r="AE411" s="57"/>
      <c r="AF411" s="57"/>
      <c r="AG411" s="57"/>
      <c r="AH411" s="57"/>
      <c r="AI411" s="57"/>
      <c r="AJ411" s="57"/>
    </row>
    <row r="412" spans="14:36" x14ac:dyDescent="0.35">
      <c r="N412" s="57"/>
      <c r="O412" s="57"/>
      <c r="P412" s="57"/>
      <c r="Q412" s="57"/>
      <c r="R412" s="57" t="str">
        <f>'EU-Vergleichsdaten'!B$33</f>
        <v>Attiki</v>
      </c>
      <c r="S412" s="57"/>
      <c r="T412" s="57">
        <f>'EU-Vergleichsdaten'!T$33-ROW(AF$33)/1000000</f>
        <v>69.396220021136216</v>
      </c>
      <c r="U412" s="57"/>
      <c r="V412" s="57">
        <f t="shared" si="62"/>
        <v>26</v>
      </c>
      <c r="W412" s="106" t="str">
        <f>VLOOKUP(Z412,T387:AC478,10,0)</f>
        <v>Oost-Nederland</v>
      </c>
      <c r="X412" s="57" t="str">
        <f t="shared" si="57"/>
        <v/>
      </c>
      <c r="Y412" s="57" t="str">
        <f t="shared" si="58"/>
        <v/>
      </c>
      <c r="Z412" s="57">
        <f>LARGE(T387:T478,V412)</f>
        <v>111.9107579338026</v>
      </c>
      <c r="AA412" s="57" t="str">
        <f t="shared" si="60"/>
        <v/>
      </c>
      <c r="AB412" s="57" t="str">
        <f t="shared" si="61"/>
        <v/>
      </c>
      <c r="AC412" s="57" t="str">
        <f t="shared" si="59"/>
        <v>Attiki</v>
      </c>
      <c r="AD412" s="57"/>
      <c r="AE412" s="57"/>
      <c r="AF412" s="57"/>
      <c r="AG412" s="57"/>
      <c r="AH412" s="57"/>
      <c r="AI412" s="57"/>
      <c r="AJ412" s="57"/>
    </row>
    <row r="413" spans="14:36" x14ac:dyDescent="0.35">
      <c r="N413" s="57"/>
      <c r="O413" s="57"/>
      <c r="P413" s="57"/>
      <c r="Q413" s="57"/>
      <c r="R413" s="57" t="str">
        <f>'EU-Vergleichsdaten'!B$34</f>
        <v>Nisia Aigaiou, Kriti</v>
      </c>
      <c r="S413" s="57"/>
      <c r="T413" s="57">
        <f>'EU-Vergleichsdaten'!T$34-ROW(AF$34)/1000000</f>
        <v>43.07197885060706</v>
      </c>
      <c r="U413" s="57"/>
      <c r="V413" s="57">
        <f t="shared" si="62"/>
        <v>27</v>
      </c>
      <c r="W413" s="106" t="str">
        <f>VLOOKUP(Z413,T387:AC478,10,0)</f>
        <v>Saarland</v>
      </c>
      <c r="X413" s="57" t="str">
        <f t="shared" si="57"/>
        <v>WD</v>
      </c>
      <c r="Y413" s="57" t="str">
        <f t="shared" si="58"/>
        <v>SL</v>
      </c>
      <c r="Z413" s="57">
        <f>LARGE(T387:T478,V413)</f>
        <v>110.68465138661352</v>
      </c>
      <c r="AA413" s="57">
        <f t="shared" si="60"/>
        <v>110.68465138661352</v>
      </c>
      <c r="AB413" s="57" t="str">
        <f t="shared" si="61"/>
        <v/>
      </c>
      <c r="AC413" s="57" t="str">
        <f t="shared" si="59"/>
        <v>Nisia Aigaiou, Kriti</v>
      </c>
      <c r="AD413" s="57"/>
      <c r="AE413" s="57"/>
      <c r="AF413" s="57"/>
      <c r="AG413" s="57"/>
      <c r="AH413" s="57"/>
      <c r="AI413" s="57"/>
      <c r="AJ413" s="57"/>
    </row>
    <row r="414" spans="14:36" x14ac:dyDescent="0.35">
      <c r="N414" s="57"/>
      <c r="O414" s="57"/>
      <c r="P414" s="57"/>
      <c r="Q414" s="57"/>
      <c r="R414" s="57" t="str">
        <f>'EU-Vergleichsdaten'!B$35</f>
        <v>Voreia Elláda</v>
      </c>
      <c r="S414" s="57"/>
      <c r="T414" s="57">
        <f>'EU-Vergleichsdaten'!T$35-ROW(AF$35)/1000000</f>
        <v>47.167587088917657</v>
      </c>
      <c r="U414" s="57"/>
      <c r="V414" s="57">
        <f t="shared" si="62"/>
        <v>28</v>
      </c>
      <c r="W414" s="106" t="str">
        <f>VLOOKUP(Z414,T387:AC478,10,0)</f>
        <v>Brandenburg</v>
      </c>
      <c r="X414" s="57" t="str">
        <f t="shared" si="57"/>
        <v>OD</v>
      </c>
      <c r="Y414" s="57" t="str">
        <f t="shared" si="58"/>
        <v>BB</v>
      </c>
      <c r="Z414" s="57">
        <f>LARGE(T387:T478,V414)</f>
        <v>109.60022929144657</v>
      </c>
      <c r="AA414" s="57" t="str">
        <f t="shared" si="60"/>
        <v/>
      </c>
      <c r="AB414" s="57">
        <f t="shared" si="61"/>
        <v>109.60022929144657</v>
      </c>
      <c r="AC414" s="57" t="str">
        <f t="shared" si="59"/>
        <v>Voreia Elláda</v>
      </c>
      <c r="AD414" s="57"/>
      <c r="AE414" s="57"/>
      <c r="AF414" s="57"/>
      <c r="AG414" s="57"/>
      <c r="AH414" s="57"/>
      <c r="AI414" s="57"/>
      <c r="AJ414" s="57"/>
    </row>
    <row r="415" spans="14:36" x14ac:dyDescent="0.35">
      <c r="N415" s="57"/>
      <c r="O415" s="57"/>
      <c r="P415" s="57"/>
      <c r="Q415" s="57"/>
      <c r="R415" s="57" t="str">
        <f>'EU-Vergleichsdaten'!B$36</f>
        <v>Kentriki Elláda</v>
      </c>
      <c r="S415" s="57"/>
      <c r="T415" s="57">
        <f>'EU-Vergleichsdaten'!T$36-ROW(AF$36)/1000000</f>
        <v>46.992088579009859</v>
      </c>
      <c r="U415" s="57"/>
      <c r="V415" s="57">
        <f t="shared" si="62"/>
        <v>29</v>
      </c>
      <c r="W415" s="106" t="str">
        <f>VLOOKUP(Z415,T387:AC478,10,0)</f>
        <v>Südösterreich</v>
      </c>
      <c r="X415" s="57" t="str">
        <f t="shared" si="57"/>
        <v/>
      </c>
      <c r="Y415" s="57" t="str">
        <f t="shared" si="58"/>
        <v/>
      </c>
      <c r="Z415" s="57">
        <f>LARGE(T387:T478,V415)</f>
        <v>108.60807333116905</v>
      </c>
      <c r="AA415" s="57" t="str">
        <f t="shared" si="60"/>
        <v/>
      </c>
      <c r="AB415" s="57" t="str">
        <f t="shared" si="61"/>
        <v/>
      </c>
      <c r="AC415" s="57" t="str">
        <f t="shared" si="59"/>
        <v>Kentriki Elláda</v>
      </c>
      <c r="AD415" s="57"/>
      <c r="AE415" s="57"/>
      <c r="AF415" s="57"/>
      <c r="AG415" s="57"/>
      <c r="AH415" s="57"/>
      <c r="AI415" s="57"/>
      <c r="AJ415" s="57"/>
    </row>
    <row r="416" spans="14:36" x14ac:dyDescent="0.35">
      <c r="N416" s="57"/>
      <c r="O416" s="57"/>
      <c r="P416" s="57"/>
      <c r="Q416" s="57"/>
      <c r="R416" s="57" t="str">
        <f>'EU-Vergleichsdaten'!B$37</f>
        <v>Noroeste</v>
      </c>
      <c r="S416" s="57"/>
      <c r="T416" s="57">
        <f>'EU-Vergleichsdaten'!T$37-ROW(AF$37)/1000000</f>
        <v>92.192352618287018</v>
      </c>
      <c r="U416" s="57"/>
      <c r="V416" s="57">
        <f t="shared" si="62"/>
        <v>30</v>
      </c>
      <c r="W416" s="106" t="str">
        <f>VLOOKUP(Z416,T387:AC478,10,0)</f>
        <v>Normandie</v>
      </c>
      <c r="X416" s="57" t="str">
        <f t="shared" si="57"/>
        <v/>
      </c>
      <c r="Y416" s="57" t="str">
        <f t="shared" si="58"/>
        <v/>
      </c>
      <c r="Z416" s="57">
        <f>LARGE(T387:T478,V416)</f>
        <v>108.17373966461257</v>
      </c>
      <c r="AA416" s="57" t="str">
        <f t="shared" si="60"/>
        <v/>
      </c>
      <c r="AB416" s="57" t="str">
        <f t="shared" si="61"/>
        <v/>
      </c>
      <c r="AC416" s="57" t="str">
        <f t="shared" si="59"/>
        <v>Noroeste</v>
      </c>
      <c r="AD416" s="57"/>
      <c r="AE416" s="57"/>
      <c r="AF416" s="57"/>
      <c r="AG416" s="57"/>
      <c r="AH416" s="57"/>
      <c r="AI416" s="57"/>
      <c r="AJ416" s="57"/>
    </row>
    <row r="417" spans="14:36" x14ac:dyDescent="0.35">
      <c r="N417" s="57"/>
      <c r="O417" s="57"/>
      <c r="P417" s="57"/>
      <c r="Q417" s="57"/>
      <c r="R417" s="57" t="str">
        <f>'EU-Vergleichsdaten'!B$38</f>
        <v>Noreste</v>
      </c>
      <c r="S417" s="57"/>
      <c r="T417" s="57">
        <f>'EU-Vergleichsdaten'!T$38-ROW(AF$38)/1000000</f>
        <v>108.0764513107454</v>
      </c>
      <c r="U417" s="57"/>
      <c r="V417" s="57">
        <f t="shared" si="62"/>
        <v>31</v>
      </c>
      <c r="W417" s="106" t="str">
        <f>VLOOKUP(Z417,T387:AC478,10,0)</f>
        <v>Noreste</v>
      </c>
      <c r="X417" s="57" t="str">
        <f t="shared" si="57"/>
        <v/>
      </c>
      <c r="Y417" s="57" t="str">
        <f t="shared" si="58"/>
        <v/>
      </c>
      <c r="Z417" s="57">
        <f>LARGE(T387:T478,V417)</f>
        <v>108.0764513107454</v>
      </c>
      <c r="AA417" s="57" t="str">
        <f t="shared" si="60"/>
        <v/>
      </c>
      <c r="AB417" s="57" t="str">
        <f t="shared" si="61"/>
        <v/>
      </c>
      <c r="AC417" s="57" t="str">
        <f t="shared" si="59"/>
        <v>Noreste</v>
      </c>
      <c r="AD417" s="57"/>
      <c r="AE417" s="57"/>
      <c r="AF417" s="57"/>
      <c r="AG417" s="57"/>
      <c r="AH417" s="57"/>
      <c r="AI417" s="57"/>
      <c r="AJ417" s="57"/>
    </row>
    <row r="418" spans="14:36" x14ac:dyDescent="0.35">
      <c r="N418" s="57"/>
      <c r="O418" s="57"/>
      <c r="P418" s="57"/>
      <c r="Q418" s="57"/>
      <c r="R418" s="57" t="str">
        <f>'EU-Vergleichsdaten'!B$39</f>
        <v>Comunidad de Madrid</v>
      </c>
      <c r="S418" s="57"/>
      <c r="T418" s="57">
        <f>'EU-Vergleichsdaten'!T$39-ROW(AF$39)/1000000</f>
        <v>103.94539794069705</v>
      </c>
      <c r="U418" s="57"/>
      <c r="V418" s="57">
        <f t="shared" si="62"/>
        <v>32</v>
      </c>
      <c r="W418" s="106" t="str">
        <f>VLOOKUP(Z418,T387:AC478,10,0)</f>
        <v>Grand Est</v>
      </c>
      <c r="X418" s="57" t="str">
        <f t="shared" si="57"/>
        <v/>
      </c>
      <c r="Y418" s="57" t="str">
        <f t="shared" si="58"/>
        <v/>
      </c>
      <c r="Z418" s="57">
        <f>LARGE(T387:T478,V418)</f>
        <v>107.72556349831061</v>
      </c>
      <c r="AA418" s="57" t="str">
        <f t="shared" si="60"/>
        <v/>
      </c>
      <c r="AB418" s="57" t="str">
        <f t="shared" si="61"/>
        <v/>
      </c>
      <c r="AC418" s="57" t="str">
        <f t="shared" si="59"/>
        <v>Comunidad de Madrid</v>
      </c>
      <c r="AD418" s="57"/>
      <c r="AE418" s="57"/>
      <c r="AF418" s="57"/>
      <c r="AG418" s="57"/>
      <c r="AH418" s="57"/>
      <c r="AI418" s="57"/>
      <c r="AJ418" s="57"/>
    </row>
    <row r="419" spans="14:36" x14ac:dyDescent="0.35">
      <c r="N419" s="57"/>
      <c r="O419" s="57"/>
      <c r="P419" s="57"/>
      <c r="Q419" s="57"/>
      <c r="R419" s="57" t="str">
        <f>'EU-Vergleichsdaten'!B$40</f>
        <v>Centro (ES)</v>
      </c>
      <c r="S419" s="57"/>
      <c r="T419" s="57">
        <f>'EU-Vergleichsdaten'!T$40-ROW(AF$40)/1000000</f>
        <v>89.686679103965091</v>
      </c>
      <c r="U419" s="57"/>
      <c r="V419" s="57">
        <f t="shared" si="62"/>
        <v>33</v>
      </c>
      <c r="W419" s="106" t="str">
        <f>VLOOKUP(Z419,T387:AC478,10,0)</f>
        <v>Hauts-de-France</v>
      </c>
      <c r="X419" s="57" t="str">
        <f t="shared" si="57"/>
        <v/>
      </c>
      <c r="Y419" s="57" t="str">
        <f t="shared" ref="Y419:Y450" si="63">IF(VLOOKUP($W419,$R$3:$T$94,2,0)="WD",VLOOKUP($W419,O$3:P$18,2,0),IF(VLOOKUP($W419,$R$3:$T$94,2,0)="OD",VLOOKUP($W419,O$3:P$18,2,0),""))</f>
        <v/>
      </c>
      <c r="Z419" s="57">
        <f>LARGE(T387:T478,V419)</f>
        <v>107.32749246997263</v>
      </c>
      <c r="AA419" s="57" t="str">
        <f t="shared" si="60"/>
        <v/>
      </c>
      <c r="AB419" s="57" t="str">
        <f t="shared" si="61"/>
        <v/>
      </c>
      <c r="AC419" s="57" t="str">
        <f t="shared" ref="AC419:AC450" si="64">R419</f>
        <v>Centro (ES)</v>
      </c>
      <c r="AD419" s="57"/>
      <c r="AE419" s="57"/>
      <c r="AF419" s="57"/>
      <c r="AG419" s="57"/>
      <c r="AH419" s="57"/>
      <c r="AI419" s="57"/>
      <c r="AJ419" s="57"/>
    </row>
    <row r="420" spans="14:36" x14ac:dyDescent="0.35">
      <c r="N420" s="57"/>
      <c r="O420" s="57"/>
      <c r="P420" s="57"/>
      <c r="Q420" s="57"/>
      <c r="R420" s="57" t="str">
        <f>'EU-Vergleichsdaten'!B$41</f>
        <v>Este</v>
      </c>
      <c r="S420" s="57"/>
      <c r="T420" s="57">
        <f>'EU-Vergleichsdaten'!T$41-ROW(AF$41)/1000000</f>
        <v>95.411090425456408</v>
      </c>
      <c r="U420" s="57"/>
      <c r="V420" s="57">
        <f t="shared" si="62"/>
        <v>34</v>
      </c>
      <c r="W420" s="106" t="str">
        <f>VLOOKUP(Z420,T387:AC478,10,0)</f>
        <v>Nord-Est</v>
      </c>
      <c r="X420" s="57" t="str">
        <f t="shared" si="57"/>
        <v/>
      </c>
      <c r="Y420" s="57" t="str">
        <f t="shared" si="63"/>
        <v/>
      </c>
      <c r="Z420" s="57">
        <f>LARGE(T387:T478,V420)</f>
        <v>107.28474773934622</v>
      </c>
      <c r="AA420" s="57" t="str">
        <f t="shared" si="60"/>
        <v/>
      </c>
      <c r="AB420" s="57" t="str">
        <f t="shared" si="61"/>
        <v/>
      </c>
      <c r="AC420" s="57" t="str">
        <f t="shared" si="64"/>
        <v>Este</v>
      </c>
      <c r="AD420" s="57"/>
      <c r="AE420" s="57"/>
      <c r="AF420" s="57"/>
      <c r="AG420" s="57"/>
      <c r="AH420" s="57"/>
      <c r="AI420" s="57"/>
      <c r="AJ420" s="57"/>
    </row>
    <row r="421" spans="14:36" x14ac:dyDescent="0.35">
      <c r="N421" s="57"/>
      <c r="O421" s="57"/>
      <c r="P421" s="57"/>
      <c r="Q421" s="57"/>
      <c r="R421" s="57" t="str">
        <f>'EU-Vergleichsdaten'!B$42</f>
        <v>Sur</v>
      </c>
      <c r="S421" s="57"/>
      <c r="T421" s="57">
        <f>'EU-Vergleichsdaten'!T$42-ROW(AF$42)/1000000</f>
        <v>82.143212319412797</v>
      </c>
      <c r="U421" s="57"/>
      <c r="V421" s="57">
        <f t="shared" si="62"/>
        <v>35</v>
      </c>
      <c r="W421" s="106" t="str">
        <f>VLOOKUP(Z421,T387:AC478,10,0)</f>
        <v>Manner-Suomi</v>
      </c>
      <c r="X421" s="57" t="str">
        <f t="shared" si="57"/>
        <v/>
      </c>
      <c r="Y421" s="57" t="str">
        <f t="shared" si="63"/>
        <v/>
      </c>
      <c r="Z421" s="57">
        <f>LARGE(T387:T478,V421)</f>
        <v>106.89384298462012</v>
      </c>
      <c r="AA421" s="57" t="str">
        <f t="shared" si="60"/>
        <v/>
      </c>
      <c r="AB421" s="57" t="str">
        <f t="shared" si="61"/>
        <v/>
      </c>
      <c r="AC421" s="57" t="str">
        <f t="shared" si="64"/>
        <v>Sur</v>
      </c>
      <c r="AD421" s="57"/>
      <c r="AE421" s="57"/>
      <c r="AF421" s="57"/>
      <c r="AG421" s="57"/>
      <c r="AH421" s="57"/>
      <c r="AI421" s="57"/>
      <c r="AJ421" s="57"/>
    </row>
    <row r="422" spans="14:36" x14ac:dyDescent="0.35">
      <c r="N422" s="57"/>
      <c r="O422" s="57"/>
      <c r="P422" s="57"/>
      <c r="Q422" s="57"/>
      <c r="R422" s="57" t="str">
        <f>'EU-Vergleichsdaten'!B$43</f>
        <v>Canarias</v>
      </c>
      <c r="S422" s="57"/>
      <c r="T422" s="57">
        <f>'EU-Vergleichsdaten'!T$43-ROW(AF$43)/1000000</f>
        <v>78.25327512890064</v>
      </c>
      <c r="U422" s="57"/>
      <c r="V422" s="57">
        <f t="shared" si="62"/>
        <v>36</v>
      </c>
      <c r="W422" s="106" t="str">
        <f>VLOOKUP(Z422,T387:AC478,10,0)</f>
        <v>Auvergne-Rhône-Alpes</v>
      </c>
      <c r="X422" s="57" t="str">
        <f t="shared" si="57"/>
        <v/>
      </c>
      <c r="Y422" s="57" t="str">
        <f t="shared" si="63"/>
        <v/>
      </c>
      <c r="Z422" s="57">
        <f>LARGE(T387:T478,V422)</f>
        <v>106.69385322182727</v>
      </c>
      <c r="AA422" s="57" t="str">
        <f t="shared" si="60"/>
        <v/>
      </c>
      <c r="AB422" s="57" t="str">
        <f t="shared" si="61"/>
        <v/>
      </c>
      <c r="AC422" s="57" t="str">
        <f t="shared" si="64"/>
        <v>Canarias</v>
      </c>
      <c r="AD422" s="57"/>
      <c r="AE422" s="57"/>
      <c r="AF422" s="57"/>
      <c r="AG422" s="57"/>
      <c r="AH422" s="57"/>
      <c r="AI422" s="57"/>
      <c r="AJ422" s="57"/>
    </row>
    <row r="423" spans="14:36" x14ac:dyDescent="0.35">
      <c r="N423" s="57"/>
      <c r="O423" s="57"/>
      <c r="P423" s="57"/>
      <c r="Q423" s="57"/>
      <c r="R423" s="57" t="str">
        <f>'EU-Vergleichsdaten'!B$44</f>
        <v>Ile de France</v>
      </c>
      <c r="S423" s="57"/>
      <c r="T423" s="57">
        <f>'EU-Vergleichsdaten'!T$44-ROW(AF$44)/1000000</f>
        <v>149.50602708403832</v>
      </c>
      <c r="U423" s="57"/>
      <c r="V423" s="57">
        <f t="shared" si="62"/>
        <v>37</v>
      </c>
      <c r="W423" s="106" t="str">
        <f>VLOOKUP(Z423,T387:AC478,10,0)</f>
        <v>Sachsen-Anhalt</v>
      </c>
      <c r="X423" s="57" t="str">
        <f t="shared" si="57"/>
        <v>OD</v>
      </c>
      <c r="Y423" s="57" t="str">
        <f t="shared" si="63"/>
        <v>ST</v>
      </c>
      <c r="Z423" s="57">
        <f>LARGE(T387:T478,V423)</f>
        <v>106.23568358076994</v>
      </c>
      <c r="AA423" s="57" t="str">
        <f t="shared" si="60"/>
        <v/>
      </c>
      <c r="AB423" s="57">
        <f t="shared" si="61"/>
        <v>106.23568358076994</v>
      </c>
      <c r="AC423" s="57" t="str">
        <f t="shared" si="64"/>
        <v>Ile de France</v>
      </c>
      <c r="AD423" s="57"/>
      <c r="AE423" s="57"/>
      <c r="AF423" s="57"/>
      <c r="AG423" s="57"/>
      <c r="AH423" s="57"/>
      <c r="AI423" s="57"/>
      <c r="AJ423" s="57"/>
    </row>
    <row r="424" spans="14:36" x14ac:dyDescent="0.35">
      <c r="N424" s="57"/>
      <c r="O424" s="57"/>
      <c r="P424" s="57"/>
      <c r="Q424" s="57"/>
      <c r="R424" s="57" t="str">
        <f>'EU-Vergleichsdaten'!B$45</f>
        <v>Centre — Val de Loire</v>
      </c>
      <c r="S424" s="57"/>
      <c r="T424" s="57">
        <f>'EU-Vergleichsdaten'!T$45-ROW(AF$45)/1000000</f>
        <v>99.990768923876459</v>
      </c>
      <c r="U424" s="57"/>
      <c r="V424" s="57">
        <f t="shared" si="62"/>
        <v>38</v>
      </c>
      <c r="W424" s="106" t="str">
        <f>VLOOKUP(Z424,T387:AC478,10,0)</f>
        <v>Centro (IT)</v>
      </c>
      <c r="X424" s="57" t="str">
        <f t="shared" si="57"/>
        <v/>
      </c>
      <c r="Y424" s="57" t="str">
        <f t="shared" si="63"/>
        <v/>
      </c>
      <c r="Z424" s="57">
        <f>LARGE(T387:T478,V424)</f>
        <v>104.990827228166</v>
      </c>
      <c r="AA424" s="57" t="str">
        <f t="shared" si="60"/>
        <v/>
      </c>
      <c r="AB424" s="57" t="str">
        <f t="shared" si="61"/>
        <v/>
      </c>
      <c r="AC424" s="57" t="str">
        <f t="shared" si="64"/>
        <v>Centre — Val de Loire</v>
      </c>
      <c r="AD424" s="57"/>
      <c r="AE424" s="57"/>
      <c r="AF424" s="57"/>
      <c r="AG424" s="57"/>
      <c r="AH424" s="57"/>
      <c r="AI424" s="57"/>
      <c r="AJ424" s="57"/>
    </row>
    <row r="425" spans="14:36" x14ac:dyDescent="0.35">
      <c r="N425" s="57"/>
      <c r="O425" s="57"/>
      <c r="P425" s="57"/>
      <c r="Q425" s="57"/>
      <c r="R425" s="57" t="str">
        <f>'EU-Vergleichsdaten'!B$46</f>
        <v>Bourgogne-Franche-Comté</v>
      </c>
      <c r="S425" s="57"/>
      <c r="T425" s="57">
        <f>'EU-Vergleichsdaten'!T$46-ROW(AF$46)/1000000</f>
        <v>104.74660711618665</v>
      </c>
      <c r="U425" s="57"/>
      <c r="V425" s="57">
        <f t="shared" si="62"/>
        <v>39</v>
      </c>
      <c r="W425" s="106" t="str">
        <f>VLOOKUP(Z425,T387:AC478,10,0)</f>
        <v>Bourgogne-Franche-Comté</v>
      </c>
      <c r="X425" s="57" t="str">
        <f t="shared" si="57"/>
        <v/>
      </c>
      <c r="Y425" s="57" t="str">
        <f t="shared" si="63"/>
        <v/>
      </c>
      <c r="Z425" s="57">
        <f>LARGE(T387:T478,V425)</f>
        <v>104.74660711618665</v>
      </c>
      <c r="AA425" s="57" t="str">
        <f t="shared" si="60"/>
        <v/>
      </c>
      <c r="AB425" s="57" t="str">
        <f t="shared" si="61"/>
        <v/>
      </c>
      <c r="AC425" s="57" t="str">
        <f t="shared" si="64"/>
        <v>Bourgogne-Franche-Comté</v>
      </c>
      <c r="AD425" s="57"/>
      <c r="AE425" s="57"/>
      <c r="AF425" s="57"/>
      <c r="AG425" s="57"/>
      <c r="AH425" s="57"/>
      <c r="AI425" s="57"/>
      <c r="AJ425" s="57"/>
    </row>
    <row r="426" spans="14:36" x14ac:dyDescent="0.35">
      <c r="N426" s="57"/>
      <c r="O426" s="57"/>
      <c r="P426" s="57"/>
      <c r="Q426" s="57"/>
      <c r="R426" s="57" t="str">
        <f>'EU-Vergleichsdaten'!B$47</f>
        <v>Normandie</v>
      </c>
      <c r="S426" s="57"/>
      <c r="T426" s="57">
        <f>'EU-Vergleichsdaten'!T$47-ROW(AF$47)/1000000</f>
        <v>108.17373966461257</v>
      </c>
      <c r="U426" s="57"/>
      <c r="V426" s="57">
        <f t="shared" si="62"/>
        <v>40</v>
      </c>
      <c r="W426" s="106" t="str">
        <f>VLOOKUP(Z426,T387:AC478,10,0)</f>
        <v>Comunidad de Madrid</v>
      </c>
      <c r="X426" s="57" t="str">
        <f t="shared" si="57"/>
        <v/>
      </c>
      <c r="Y426" s="57" t="str">
        <f t="shared" si="63"/>
        <v/>
      </c>
      <c r="Z426" s="57">
        <f>LARGE(T387:T478,V426)</f>
        <v>103.94539794069705</v>
      </c>
      <c r="AA426" s="57" t="str">
        <f t="shared" si="60"/>
        <v/>
      </c>
      <c r="AB426" s="57" t="str">
        <f t="shared" si="61"/>
        <v/>
      </c>
      <c r="AC426" s="57" t="str">
        <f t="shared" si="64"/>
        <v>Normandie</v>
      </c>
      <c r="AD426" s="57"/>
      <c r="AE426" s="57"/>
      <c r="AF426" s="57"/>
      <c r="AG426" s="57"/>
      <c r="AH426" s="57"/>
      <c r="AI426" s="57"/>
      <c r="AJ426" s="57"/>
    </row>
    <row r="427" spans="14:36" x14ac:dyDescent="0.35">
      <c r="N427" s="57"/>
      <c r="O427" s="57"/>
      <c r="P427" s="57"/>
      <c r="Q427" s="57"/>
      <c r="R427" s="57" t="str">
        <f>'EU-Vergleichsdaten'!B$48</f>
        <v>Hauts-de-France</v>
      </c>
      <c r="S427" s="57"/>
      <c r="T427" s="57">
        <f>'EU-Vergleichsdaten'!T$48-ROW(AF$48)/1000000</f>
        <v>107.32749246997263</v>
      </c>
      <c r="U427" s="57"/>
      <c r="V427" s="57">
        <f t="shared" si="62"/>
        <v>41</v>
      </c>
      <c r="W427" s="106" t="str">
        <f>VLOOKUP(Z427,T387:AC478,10,0)</f>
        <v>Norra Sverige</v>
      </c>
      <c r="X427" s="57" t="str">
        <f t="shared" si="57"/>
        <v/>
      </c>
      <c r="Y427" s="57" t="str">
        <f t="shared" si="63"/>
        <v/>
      </c>
      <c r="Z427" s="57">
        <f>LARGE(T387:T478,V427)</f>
        <v>103.74905418039548</v>
      </c>
      <c r="AA427" s="57" t="str">
        <f t="shared" si="60"/>
        <v/>
      </c>
      <c r="AB427" s="57" t="str">
        <f t="shared" si="61"/>
        <v/>
      </c>
      <c r="AC427" s="57" t="str">
        <f t="shared" si="64"/>
        <v>Hauts-de-France</v>
      </c>
      <c r="AD427" s="57"/>
      <c r="AE427" s="57"/>
      <c r="AF427" s="57"/>
      <c r="AG427" s="57"/>
      <c r="AH427" s="57"/>
      <c r="AI427" s="57"/>
      <c r="AJ427" s="57"/>
    </row>
    <row r="428" spans="14:36" x14ac:dyDescent="0.35">
      <c r="N428" s="57"/>
      <c r="O428" s="57"/>
      <c r="P428" s="57"/>
      <c r="Q428" s="57"/>
      <c r="R428" s="57" t="str">
        <f>'EU-Vergleichsdaten'!B$49</f>
        <v>Grand Est</v>
      </c>
      <c r="S428" s="57"/>
      <c r="T428" s="57">
        <f>'EU-Vergleichsdaten'!T$49-ROW(AF$49)/1000000</f>
        <v>107.72556349831061</v>
      </c>
      <c r="U428" s="57"/>
      <c r="V428" s="57">
        <f t="shared" si="62"/>
        <v>42</v>
      </c>
      <c r="W428" s="106" t="str">
        <f>VLOOKUP(Z428,T387:AC478,10,0)</f>
        <v>Pays de la Loire</v>
      </c>
      <c r="X428" s="57" t="str">
        <f t="shared" si="57"/>
        <v/>
      </c>
      <c r="Y428" s="57" t="str">
        <f t="shared" si="63"/>
        <v/>
      </c>
      <c r="Z428" s="57">
        <f>LARGE(T387:T478,V428)</f>
        <v>103.25619589829681</v>
      </c>
      <c r="AA428" s="57" t="str">
        <f t="shared" si="60"/>
        <v/>
      </c>
      <c r="AB428" s="57" t="str">
        <f t="shared" si="61"/>
        <v/>
      </c>
      <c r="AC428" s="57" t="str">
        <f t="shared" si="64"/>
        <v>Grand Est</v>
      </c>
      <c r="AD428" s="57"/>
      <c r="AE428" s="57"/>
      <c r="AF428" s="57"/>
      <c r="AG428" s="57"/>
      <c r="AH428" s="57"/>
      <c r="AI428" s="57"/>
      <c r="AJ428" s="57"/>
    </row>
    <row r="429" spans="14:36" x14ac:dyDescent="0.35">
      <c r="N429" s="57"/>
      <c r="O429" s="57"/>
      <c r="P429" s="57"/>
      <c r="Q429" s="57"/>
      <c r="R429" s="57" t="str">
        <f>'EU-Vergleichsdaten'!B$50</f>
        <v>Pays de la Loire</v>
      </c>
      <c r="S429" s="57"/>
      <c r="T429" s="57">
        <f>'EU-Vergleichsdaten'!T$50-ROW(AF$50)/1000000</f>
        <v>103.25619589829681</v>
      </c>
      <c r="U429" s="57"/>
      <c r="V429" s="57">
        <f t="shared" si="62"/>
        <v>43</v>
      </c>
      <c r="W429" s="106" t="str">
        <f>VLOOKUP(Z429,T387:AC478,10,0)</f>
        <v>Mecklenburg-Vorpommern</v>
      </c>
      <c r="X429" s="57" t="str">
        <f t="shared" si="57"/>
        <v>OD</v>
      </c>
      <c r="Y429" s="57" t="str">
        <f t="shared" si="63"/>
        <v>MV</v>
      </c>
      <c r="Z429" s="57">
        <f>LARGE(T387:T478,V429)</f>
        <v>101.85251212325525</v>
      </c>
      <c r="AA429" s="57" t="str">
        <f t="shared" si="60"/>
        <v/>
      </c>
      <c r="AB429" s="57">
        <f t="shared" si="61"/>
        <v>101.85251212325525</v>
      </c>
      <c r="AC429" s="57" t="str">
        <f t="shared" si="64"/>
        <v>Pays de la Loire</v>
      </c>
      <c r="AD429" s="57"/>
      <c r="AE429" s="57"/>
      <c r="AF429" s="57"/>
      <c r="AG429" s="57"/>
      <c r="AH429" s="57"/>
      <c r="AI429" s="57"/>
      <c r="AJ429" s="57"/>
    </row>
    <row r="430" spans="14:36" x14ac:dyDescent="0.35">
      <c r="N430" s="57"/>
      <c r="O430" s="57"/>
      <c r="P430" s="57"/>
      <c r="Q430" s="57"/>
      <c r="R430" s="57" t="str">
        <f>'EU-Vergleichsdaten'!B$51</f>
        <v>Bretagne</v>
      </c>
      <c r="S430" s="57"/>
      <c r="T430" s="57">
        <f>'EU-Vergleichsdaten'!T$51-ROW(AF$51)/1000000</f>
        <v>95.847380210563188</v>
      </c>
      <c r="U430" s="57"/>
      <c r="V430" s="57">
        <f t="shared" si="62"/>
        <v>44</v>
      </c>
      <c r="W430" s="106" t="str">
        <f>VLOOKUP(Z430,T387:AC478,10,0)</f>
        <v>Sachsen</v>
      </c>
      <c r="X430" s="57" t="str">
        <f t="shared" si="57"/>
        <v>OD</v>
      </c>
      <c r="Y430" s="57" t="str">
        <f t="shared" si="63"/>
        <v>SN</v>
      </c>
      <c r="Z430" s="57">
        <f>LARGE(T387:T478,V430)</f>
        <v>101.47103336281482</v>
      </c>
      <c r="AA430" s="57" t="str">
        <f t="shared" si="60"/>
        <v/>
      </c>
      <c r="AB430" s="57">
        <f t="shared" si="61"/>
        <v>101.47103336281482</v>
      </c>
      <c r="AC430" s="57" t="str">
        <f t="shared" si="64"/>
        <v>Bretagne</v>
      </c>
      <c r="AD430" s="57"/>
      <c r="AE430" s="57"/>
      <c r="AF430" s="57"/>
      <c r="AG430" s="57"/>
      <c r="AH430" s="57"/>
      <c r="AI430" s="57"/>
      <c r="AJ430" s="57"/>
    </row>
    <row r="431" spans="14:36" x14ac:dyDescent="0.35">
      <c r="N431" s="57"/>
      <c r="O431" s="57"/>
      <c r="P431" s="57"/>
      <c r="Q431" s="57"/>
      <c r="R431" s="57" t="str">
        <f>'EU-Vergleichsdaten'!B$52</f>
        <v>Nouvelle-Aquitaine</v>
      </c>
      <c r="S431" s="57"/>
      <c r="T431" s="57">
        <f>'EU-Vergleichsdaten'!T$52-ROW(AF$52)/1000000</f>
        <v>98.989883665491888</v>
      </c>
      <c r="U431" s="57"/>
      <c r="V431" s="57">
        <f t="shared" si="62"/>
        <v>45</v>
      </c>
      <c r="W431" s="106" t="str">
        <f>VLOOKUP(Z431,T387:AC478,10,0)</f>
        <v>Macroregiunea Trei</v>
      </c>
      <c r="X431" s="57" t="str">
        <f t="shared" si="57"/>
        <v/>
      </c>
      <c r="Y431" s="57" t="str">
        <f t="shared" si="63"/>
        <v/>
      </c>
      <c r="Z431" s="57">
        <f>LARGE(T387:T478,V431)</f>
        <v>101.13281241705359</v>
      </c>
      <c r="AA431" s="57" t="str">
        <f t="shared" si="60"/>
        <v/>
      </c>
      <c r="AB431" s="57" t="str">
        <f t="shared" si="61"/>
        <v/>
      </c>
      <c r="AC431" s="57" t="str">
        <f t="shared" si="64"/>
        <v>Nouvelle-Aquitaine</v>
      </c>
      <c r="AD431" s="57"/>
      <c r="AE431" s="57"/>
      <c r="AF431" s="57"/>
      <c r="AG431" s="57"/>
      <c r="AH431" s="57"/>
      <c r="AI431" s="57"/>
      <c r="AJ431" s="57"/>
    </row>
    <row r="432" spans="14:36" x14ac:dyDescent="0.35">
      <c r="N432" s="57"/>
      <c r="O432" s="57"/>
      <c r="P432" s="57"/>
      <c r="Q432" s="57"/>
      <c r="R432" s="57" t="str">
        <f>'EU-Vergleichsdaten'!B$53</f>
        <v>Occitanie</v>
      </c>
      <c r="S432" s="57"/>
      <c r="T432" s="57">
        <f>'EU-Vergleichsdaten'!T$53-ROW(AF$53)/1000000</f>
        <v>95.365233482845539</v>
      </c>
      <c r="U432" s="57"/>
      <c r="V432" s="57">
        <f t="shared" si="62"/>
        <v>46</v>
      </c>
      <c r="W432" s="106" t="str">
        <f>VLOOKUP(Z432,T387:AC478,10,0)</f>
        <v>Södra Sverige</v>
      </c>
      <c r="X432" s="57" t="str">
        <f t="shared" si="57"/>
        <v/>
      </c>
      <c r="Y432" s="57" t="str">
        <f t="shared" si="63"/>
        <v/>
      </c>
      <c r="Z432" s="57">
        <f>LARGE(T387:T478,V432)</f>
        <v>100.43945993375517</v>
      </c>
      <c r="AA432" s="57" t="str">
        <f t="shared" si="60"/>
        <v/>
      </c>
      <c r="AB432" s="57" t="str">
        <f t="shared" si="61"/>
        <v/>
      </c>
      <c r="AC432" s="57" t="str">
        <f t="shared" si="64"/>
        <v>Occitanie</v>
      </c>
      <c r="AD432" s="57"/>
      <c r="AE432" s="57"/>
      <c r="AF432" s="57"/>
      <c r="AG432" s="57"/>
      <c r="AH432" s="57"/>
      <c r="AI432" s="57"/>
      <c r="AJ432" s="57"/>
    </row>
    <row r="433" spans="14:36" x14ac:dyDescent="0.35">
      <c r="N433" s="57"/>
      <c r="O433" s="57"/>
      <c r="P433" s="57"/>
      <c r="Q433" s="57"/>
      <c r="R433" s="57" t="str">
        <f>'EU-Vergleichsdaten'!B$54</f>
        <v>Auvergne-Rhône-Alpes</v>
      </c>
      <c r="S433" s="57"/>
      <c r="T433" s="57">
        <f>'EU-Vergleichsdaten'!T$54-ROW(AF$54)/1000000</f>
        <v>106.69385322182727</v>
      </c>
      <c r="U433" s="57"/>
      <c r="V433" s="57">
        <f t="shared" si="62"/>
        <v>47</v>
      </c>
      <c r="W433" s="106" t="str">
        <f>VLOOKUP(Z433,T387:AC478,10,0)</f>
        <v>Centre — Val de Loire</v>
      </c>
      <c r="X433" s="57" t="str">
        <f t="shared" si="57"/>
        <v/>
      </c>
      <c r="Y433" s="57" t="str">
        <f t="shared" si="63"/>
        <v/>
      </c>
      <c r="Z433" s="57">
        <f>LARGE(T387:T478,V433)</f>
        <v>99.990768923876459</v>
      </c>
      <c r="AA433" s="57" t="str">
        <f t="shared" si="60"/>
        <v/>
      </c>
      <c r="AB433" s="57" t="str">
        <f t="shared" si="61"/>
        <v/>
      </c>
      <c r="AC433" s="57" t="str">
        <f t="shared" si="64"/>
        <v>Auvergne-Rhône-Alpes</v>
      </c>
      <c r="AD433" s="57"/>
      <c r="AE433" s="57"/>
      <c r="AF433" s="57"/>
      <c r="AG433" s="57"/>
      <c r="AH433" s="57"/>
      <c r="AI433" s="57"/>
      <c r="AJ433" s="57"/>
    </row>
    <row r="434" spans="14:36" x14ac:dyDescent="0.35">
      <c r="N434" s="57"/>
      <c r="O434" s="57"/>
      <c r="P434" s="57"/>
      <c r="Q434" s="57"/>
      <c r="R434" s="57" t="str">
        <f>'EU-Vergleichsdaten'!B$55</f>
        <v>Provence-Alpes-Côte d’Azur</v>
      </c>
      <c r="S434" s="57"/>
      <c r="T434" s="57">
        <f>'EU-Vergleichsdaten'!T$55-ROW(AF$55)/1000000</f>
        <v>121.35889192854785</v>
      </c>
      <c r="U434" s="57"/>
      <c r="V434" s="57">
        <f t="shared" si="62"/>
        <v>48</v>
      </c>
      <c r="W434" s="106" t="str">
        <f>VLOOKUP(Z434,T387:AC478,10,0)</f>
        <v>Thüringen</v>
      </c>
      <c r="X434" s="57" t="str">
        <f t="shared" si="57"/>
        <v>OD</v>
      </c>
      <c r="Y434" s="57" t="str">
        <f t="shared" si="63"/>
        <v>TH</v>
      </c>
      <c r="Z434" s="57">
        <f>LARGE(T387:T478,V434)</f>
        <v>98.998208034680175</v>
      </c>
      <c r="AA434" s="57" t="str">
        <f t="shared" si="60"/>
        <v/>
      </c>
      <c r="AB434" s="57">
        <f t="shared" si="61"/>
        <v>98.998208034680175</v>
      </c>
      <c r="AC434" s="57" t="str">
        <f t="shared" si="64"/>
        <v>Provence-Alpes-Côte d’Azur</v>
      </c>
      <c r="AD434" s="57"/>
      <c r="AE434" s="57"/>
      <c r="AF434" s="57"/>
      <c r="AG434" s="57"/>
      <c r="AH434" s="57"/>
      <c r="AI434" s="57"/>
      <c r="AJ434" s="57"/>
    </row>
    <row r="435" spans="14:36" x14ac:dyDescent="0.35">
      <c r="N435" s="57"/>
      <c r="O435" s="57"/>
      <c r="P435" s="57"/>
      <c r="Q435" s="57"/>
      <c r="R435" s="57" t="str">
        <f>'EU-Vergleichsdaten'!B$56</f>
        <v>Corse</v>
      </c>
      <c r="S435" s="57"/>
      <c r="T435" s="57">
        <f>'EU-Vergleichsdaten'!T$56-ROW(AF$56)/1000000</f>
        <v>97.778734876800542</v>
      </c>
      <c r="U435" s="57"/>
      <c r="V435" s="57">
        <f t="shared" si="62"/>
        <v>49</v>
      </c>
      <c r="W435" s="106" t="str">
        <f>VLOOKUP(Z435,T387:AC478,10,0)</f>
        <v>Nouvelle-Aquitaine</v>
      </c>
      <c r="X435" s="57" t="str">
        <f t="shared" si="57"/>
        <v/>
      </c>
      <c r="Y435" s="57" t="str">
        <f t="shared" si="63"/>
        <v/>
      </c>
      <c r="Z435" s="57">
        <f>LARGE(T387:T478,V435)</f>
        <v>98.989883665491888</v>
      </c>
      <c r="AA435" s="57" t="str">
        <f t="shared" si="60"/>
        <v/>
      </c>
      <c r="AB435" s="57" t="str">
        <f t="shared" si="61"/>
        <v/>
      </c>
      <c r="AC435" s="57" t="str">
        <f t="shared" si="64"/>
        <v>Corse</v>
      </c>
      <c r="AD435" s="57"/>
      <c r="AE435" s="57"/>
      <c r="AF435" s="57"/>
      <c r="AG435" s="57"/>
      <c r="AH435" s="57"/>
      <c r="AI435" s="57"/>
      <c r="AJ435" s="57"/>
    </row>
    <row r="436" spans="14:36" x14ac:dyDescent="0.35">
      <c r="N436" s="57"/>
      <c r="O436" s="57"/>
      <c r="P436" s="57"/>
      <c r="Q436" s="57"/>
      <c r="R436" s="57" t="str">
        <f>'EU-Vergleichsdaten'!B$57</f>
        <v>RUP FR — Régions Ultrapériphériques Françaises</v>
      </c>
      <c r="S436" s="57"/>
      <c r="T436" s="57">
        <f>'EU-Vergleichsdaten'!T$57-ROW(AF$57)/1000000</f>
        <v>78.382208425937222</v>
      </c>
      <c r="U436" s="57"/>
      <c r="V436" s="57">
        <f t="shared" si="62"/>
        <v>50</v>
      </c>
      <c r="W436" s="106" t="str">
        <f>VLOOKUP(Z436,T387:AC478,10,0)</f>
        <v>Corse</v>
      </c>
      <c r="X436" s="57" t="str">
        <f t="shared" si="57"/>
        <v/>
      </c>
      <c r="Y436" s="57" t="str">
        <f t="shared" si="63"/>
        <v/>
      </c>
      <c r="Z436" s="57">
        <f>LARGE(T387:T478,V436)</f>
        <v>97.778734876800542</v>
      </c>
      <c r="AA436" s="57" t="str">
        <f t="shared" si="60"/>
        <v/>
      </c>
      <c r="AB436" s="57" t="str">
        <f t="shared" si="61"/>
        <v/>
      </c>
      <c r="AC436" s="57" t="str">
        <f t="shared" si="64"/>
        <v>RUP FR — Régions Ultrapériphériques Françaises</v>
      </c>
      <c r="AD436" s="57"/>
      <c r="AE436" s="57"/>
      <c r="AF436" s="57"/>
      <c r="AG436" s="57"/>
      <c r="AH436" s="57"/>
      <c r="AI436" s="57"/>
      <c r="AJ436" s="57"/>
    </row>
    <row r="437" spans="14:36" x14ac:dyDescent="0.35">
      <c r="N437" s="57"/>
      <c r="O437" s="57"/>
      <c r="P437" s="57"/>
      <c r="Q437" s="57"/>
      <c r="R437" s="57" t="str">
        <f>'EU-Vergleichsdaten'!B$58</f>
        <v>Hrvatska</v>
      </c>
      <c r="S437" s="57"/>
      <c r="T437" s="57">
        <f>'EU-Vergleichsdaten'!T$58-ROW(AF$58)/1000000</f>
        <v>66.313475135738159</v>
      </c>
      <c r="U437" s="57"/>
      <c r="V437" s="57">
        <f t="shared" si="62"/>
        <v>51</v>
      </c>
      <c r="W437" s="106" t="str">
        <f>VLOOKUP(Z437,T387:AC478,10,0)</f>
        <v>Bretagne</v>
      </c>
      <c r="X437" s="57" t="str">
        <f t="shared" si="57"/>
        <v/>
      </c>
      <c r="Y437" s="57" t="str">
        <f t="shared" si="63"/>
        <v/>
      </c>
      <c r="Z437" s="57">
        <f>LARGE(T387:T478,V437)</f>
        <v>95.847380210563188</v>
      </c>
      <c r="AA437" s="57" t="str">
        <f t="shared" si="60"/>
        <v/>
      </c>
      <c r="AB437" s="57" t="str">
        <f t="shared" si="61"/>
        <v/>
      </c>
      <c r="AC437" s="57" t="str">
        <f t="shared" si="64"/>
        <v>Hrvatska</v>
      </c>
      <c r="AD437" s="57"/>
      <c r="AE437" s="57"/>
      <c r="AF437" s="57"/>
      <c r="AG437" s="57"/>
      <c r="AH437" s="57"/>
      <c r="AI437" s="57"/>
      <c r="AJ437" s="57"/>
    </row>
    <row r="438" spans="14:36" x14ac:dyDescent="0.35">
      <c r="N438" s="57"/>
      <c r="O438" s="57"/>
      <c r="P438" s="57"/>
      <c r="Q438" s="57"/>
      <c r="R438" s="57" t="str">
        <f>'EU-Vergleichsdaten'!B$59</f>
        <v>Nord-Ovest</v>
      </c>
      <c r="S438" s="57"/>
      <c r="T438" s="57">
        <f>'EU-Vergleichsdaten'!T$59-ROW(AF$59)/1000000</f>
        <v>115.91780361722979</v>
      </c>
      <c r="U438" s="57"/>
      <c r="V438" s="57">
        <f t="shared" si="62"/>
        <v>52</v>
      </c>
      <c r="W438" s="106" t="str">
        <f>VLOOKUP(Z438,T387:AC478,10,0)</f>
        <v>Este</v>
      </c>
      <c r="X438" s="57" t="str">
        <f t="shared" si="57"/>
        <v/>
      </c>
      <c r="Y438" s="57" t="str">
        <f t="shared" si="63"/>
        <v/>
      </c>
      <c r="Z438" s="57">
        <f>LARGE(T387:T478,V438)</f>
        <v>95.411090425456408</v>
      </c>
      <c r="AA438" s="57" t="str">
        <f t="shared" si="60"/>
        <v/>
      </c>
      <c r="AB438" s="57" t="str">
        <f t="shared" si="61"/>
        <v/>
      </c>
      <c r="AC438" s="57" t="str">
        <f t="shared" si="64"/>
        <v>Nord-Ovest</v>
      </c>
      <c r="AD438" s="57"/>
      <c r="AE438" s="57"/>
      <c r="AF438" s="57"/>
      <c r="AG438" s="57"/>
      <c r="AH438" s="57"/>
      <c r="AI438" s="57"/>
      <c r="AJ438" s="57"/>
    </row>
    <row r="439" spans="14:36" x14ac:dyDescent="0.35">
      <c r="N439" s="57"/>
      <c r="O439" s="57"/>
      <c r="P439" s="57"/>
      <c r="Q439" s="57"/>
      <c r="R439" s="57" t="str">
        <f>'EU-Vergleichsdaten'!B$60</f>
        <v>Sud</v>
      </c>
      <c r="S439" s="57"/>
      <c r="T439" s="57">
        <f>'EU-Vergleichsdaten'!T$60-ROW(AF$60)/1000000</f>
        <v>82.407854663153515</v>
      </c>
      <c r="U439" s="57"/>
      <c r="V439" s="57">
        <f t="shared" si="62"/>
        <v>53</v>
      </c>
      <c r="W439" s="106" t="str">
        <f>VLOOKUP(Z439,T387:AC478,10,0)</f>
        <v>Occitanie</v>
      </c>
      <c r="X439" s="57" t="str">
        <f t="shared" si="57"/>
        <v/>
      </c>
      <c r="Y439" s="57" t="str">
        <f t="shared" si="63"/>
        <v/>
      </c>
      <c r="Z439" s="57">
        <f>LARGE(T387:T478,V439)</f>
        <v>95.365233482845539</v>
      </c>
      <c r="AA439" s="57" t="str">
        <f t="shared" si="60"/>
        <v/>
      </c>
      <c r="AB439" s="57" t="str">
        <f t="shared" si="61"/>
        <v/>
      </c>
      <c r="AC439" s="57" t="str">
        <f t="shared" si="64"/>
        <v>Sud</v>
      </c>
      <c r="AD439" s="57"/>
      <c r="AE439" s="57"/>
      <c r="AF439" s="57"/>
      <c r="AG439" s="57"/>
      <c r="AH439" s="57"/>
      <c r="AI439" s="57"/>
      <c r="AJ439" s="57"/>
    </row>
    <row r="440" spans="14:36" x14ac:dyDescent="0.35">
      <c r="N440" s="57"/>
      <c r="O440" s="57"/>
      <c r="P440" s="57"/>
      <c r="Q440" s="57"/>
      <c r="R440" s="57" t="str">
        <f>'EU-Vergleichsdaten'!B$61</f>
        <v>Isole</v>
      </c>
      <c r="S440" s="57"/>
      <c r="T440" s="57">
        <f>'EU-Vergleichsdaten'!T$61-ROW(AF$61)/1000000</f>
        <v>86.600705261518826</v>
      </c>
      <c r="U440" s="57"/>
      <c r="V440" s="57">
        <f t="shared" si="62"/>
        <v>54</v>
      </c>
      <c r="W440" s="106" t="str">
        <f>VLOOKUP(Z440,T387:AC478,10,0)</f>
        <v>Noroeste</v>
      </c>
      <c r="X440" s="57" t="str">
        <f t="shared" si="57"/>
        <v/>
      </c>
      <c r="Y440" s="57" t="str">
        <f t="shared" si="63"/>
        <v/>
      </c>
      <c r="Z440" s="57">
        <f>LARGE(T387:T478,V440)</f>
        <v>92.192352618287018</v>
      </c>
      <c r="AA440" s="57" t="str">
        <f t="shared" si="60"/>
        <v/>
      </c>
      <c r="AB440" s="57" t="str">
        <f t="shared" si="61"/>
        <v/>
      </c>
      <c r="AC440" s="57" t="str">
        <f t="shared" si="64"/>
        <v>Isole</v>
      </c>
      <c r="AD440" s="57"/>
      <c r="AE440" s="57"/>
      <c r="AF440" s="57"/>
      <c r="AG440" s="57"/>
      <c r="AH440" s="57"/>
      <c r="AI440" s="57"/>
      <c r="AJ440" s="57"/>
    </row>
    <row r="441" spans="14:36" x14ac:dyDescent="0.35">
      <c r="N441" s="57"/>
      <c r="O441" s="57"/>
      <c r="P441" s="57"/>
      <c r="Q441" s="57"/>
      <c r="R441" s="57" t="str">
        <f>'EU-Vergleichsdaten'!B$62</f>
        <v>Nord-Est</v>
      </c>
      <c r="S441" s="57"/>
      <c r="T441" s="57">
        <f>'EU-Vergleichsdaten'!T$62-ROW(AF$62)/1000000</f>
        <v>107.28474773934622</v>
      </c>
      <c r="U441" s="57"/>
      <c r="V441" s="57">
        <f t="shared" si="62"/>
        <v>55</v>
      </c>
      <c r="W441" s="106" t="str">
        <f>VLOOKUP(Z441,T387:AC478,10,0)</f>
        <v>Åland</v>
      </c>
      <c r="X441" s="57" t="str">
        <f t="shared" si="57"/>
        <v/>
      </c>
      <c r="Y441" s="57" t="str">
        <f t="shared" si="63"/>
        <v/>
      </c>
      <c r="Z441" s="57">
        <f>LARGE(T387:T478,V441)</f>
        <v>92.106458753850788</v>
      </c>
      <c r="AA441" s="57" t="str">
        <f t="shared" si="60"/>
        <v/>
      </c>
      <c r="AB441" s="57" t="str">
        <f t="shared" si="61"/>
        <v/>
      </c>
      <c r="AC441" s="57" t="str">
        <f t="shared" si="64"/>
        <v>Nord-Est</v>
      </c>
      <c r="AD441" s="57"/>
      <c r="AE441" s="57"/>
      <c r="AF441" s="57"/>
      <c r="AG441" s="57"/>
      <c r="AH441" s="57"/>
      <c r="AI441" s="57"/>
      <c r="AJ441" s="57"/>
    </row>
    <row r="442" spans="14:36" x14ac:dyDescent="0.35">
      <c r="N442" s="57"/>
      <c r="O442" s="57"/>
      <c r="P442" s="57"/>
      <c r="Q442" s="57"/>
      <c r="R442" s="57" t="str">
        <f>'EU-Vergleichsdaten'!B$63</f>
        <v>Centro (IT)</v>
      </c>
      <c r="S442" s="57"/>
      <c r="T442" s="57">
        <f>'EU-Vergleichsdaten'!T$63-ROW(AF$63)/1000000</f>
        <v>104.990827228166</v>
      </c>
      <c r="U442" s="57"/>
      <c r="V442" s="57">
        <f t="shared" si="62"/>
        <v>56</v>
      </c>
      <c r="W442" s="106" t="str">
        <f>VLOOKUP(Z442,T387:AC478,10,0)</f>
        <v>Makroregion województwo mazowieckie</v>
      </c>
      <c r="X442" s="57" t="str">
        <f t="shared" si="57"/>
        <v/>
      </c>
      <c r="Y442" s="57" t="str">
        <f t="shared" si="63"/>
        <v/>
      </c>
      <c r="Z442" s="57">
        <f>LARGE(T387:T478,V442)</f>
        <v>90.449173336184288</v>
      </c>
      <c r="AA442" s="57" t="str">
        <f t="shared" si="60"/>
        <v/>
      </c>
      <c r="AB442" s="57" t="str">
        <f t="shared" si="61"/>
        <v/>
      </c>
      <c r="AC442" s="57" t="str">
        <f t="shared" si="64"/>
        <v>Centro (IT)</v>
      </c>
      <c r="AD442" s="57"/>
      <c r="AE442" s="57"/>
      <c r="AF442" s="57"/>
      <c r="AG442" s="57"/>
      <c r="AH442" s="57"/>
      <c r="AI442" s="57"/>
      <c r="AJ442" s="57"/>
    </row>
    <row r="443" spans="14:36" x14ac:dyDescent="0.35">
      <c r="N443" s="57"/>
      <c r="O443" s="57"/>
      <c r="P443" s="57"/>
      <c r="Q443" s="57"/>
      <c r="R443" s="57" t="str">
        <f>'EU-Vergleichsdaten'!B$64</f>
        <v>Kýpros</v>
      </c>
      <c r="S443" s="57"/>
      <c r="T443" s="57">
        <f>'EU-Vergleichsdaten'!T$64-ROW(AF$64)/1000000</f>
        <v>77.366541076994864</v>
      </c>
      <c r="U443" s="57"/>
      <c r="V443" s="57">
        <f t="shared" si="62"/>
        <v>57</v>
      </c>
      <c r="W443" s="106" t="str">
        <f>VLOOKUP(Z443,T387:AC478,10,0)</f>
        <v>Centro (ES)</v>
      </c>
      <c r="X443" s="57" t="str">
        <f t="shared" si="57"/>
        <v/>
      </c>
      <c r="Y443" s="57" t="str">
        <f t="shared" si="63"/>
        <v/>
      </c>
      <c r="Z443" s="57">
        <f>LARGE(T387:T478,V443)</f>
        <v>89.686679103965091</v>
      </c>
      <c r="AA443" s="57" t="str">
        <f t="shared" si="60"/>
        <v/>
      </c>
      <c r="AB443" s="57" t="str">
        <f t="shared" si="61"/>
        <v/>
      </c>
      <c r="AC443" s="57" t="str">
        <f t="shared" si="64"/>
        <v>Kýpros</v>
      </c>
      <c r="AD443" s="57"/>
      <c r="AE443" s="57"/>
      <c r="AF443" s="57"/>
      <c r="AG443" s="57"/>
      <c r="AH443" s="57"/>
      <c r="AI443" s="57"/>
      <c r="AJ443" s="57"/>
    </row>
    <row r="444" spans="14:36" x14ac:dyDescent="0.35">
      <c r="N444" s="57"/>
      <c r="O444" s="57"/>
      <c r="P444" s="57"/>
      <c r="Q444" s="57"/>
      <c r="R444" s="57" t="str">
        <f>'EU-Vergleichsdaten'!B$65</f>
        <v>Latvija</v>
      </c>
      <c r="S444" s="57"/>
      <c r="T444" s="57">
        <f>'EU-Vergleichsdaten'!T$65-ROW(AF$65)/1000000</f>
        <v>59.541121776675503</v>
      </c>
      <c r="U444" s="57"/>
      <c r="V444" s="57">
        <f t="shared" si="62"/>
        <v>58</v>
      </c>
      <c r="W444" s="106" t="str">
        <f>VLOOKUP(Z444,T387:AC478,10,0)</f>
        <v>Isole</v>
      </c>
      <c r="X444" s="57" t="str">
        <f t="shared" si="57"/>
        <v/>
      </c>
      <c r="Y444" s="57" t="str">
        <f t="shared" si="63"/>
        <v/>
      </c>
      <c r="Z444" s="57">
        <f>LARGE(T387:T478,V444)</f>
        <v>86.600705261518826</v>
      </c>
      <c r="AA444" s="57" t="str">
        <f t="shared" si="60"/>
        <v/>
      </c>
      <c r="AB444" s="57" t="str">
        <f t="shared" si="61"/>
        <v/>
      </c>
      <c r="AC444" s="57" t="str">
        <f t="shared" si="64"/>
        <v>Latvija</v>
      </c>
      <c r="AD444" s="57"/>
      <c r="AE444" s="57"/>
      <c r="AF444" s="57"/>
      <c r="AG444" s="57"/>
      <c r="AH444" s="57"/>
      <c r="AI444" s="57"/>
      <c r="AJ444" s="57"/>
    </row>
    <row r="445" spans="14:36" x14ac:dyDescent="0.35">
      <c r="N445" s="57"/>
      <c r="O445" s="57"/>
      <c r="P445" s="57"/>
      <c r="Q445" s="57"/>
      <c r="R445" s="57" t="str">
        <f>'EU-Vergleichsdaten'!B$66</f>
        <v>Lietuva</v>
      </c>
      <c r="S445" s="57"/>
      <c r="T445" s="57">
        <f>'EU-Vergleichsdaten'!T$66-ROW(AF$66)/1000000</f>
        <v>71.632819050408472</v>
      </c>
      <c r="U445" s="57"/>
      <c r="V445" s="57">
        <f t="shared" si="62"/>
        <v>59</v>
      </c>
      <c r="W445" s="106" t="str">
        <f>VLOOKUP(Z445,T387:AC478,10,0)</f>
        <v>Slovenija</v>
      </c>
      <c r="X445" s="57" t="str">
        <f t="shared" si="57"/>
        <v/>
      </c>
      <c r="Y445" s="57" t="str">
        <f t="shared" si="63"/>
        <v/>
      </c>
      <c r="Z445" s="57">
        <f>LARGE(T387:T478,V445)</f>
        <v>82.982414380587301</v>
      </c>
      <c r="AA445" s="57" t="str">
        <f t="shared" si="60"/>
        <v/>
      </c>
      <c r="AB445" s="57" t="str">
        <f t="shared" si="61"/>
        <v/>
      </c>
      <c r="AC445" s="57" t="str">
        <f t="shared" si="64"/>
        <v>Lietuva</v>
      </c>
      <c r="AD445" s="57"/>
      <c r="AE445" s="57"/>
      <c r="AF445" s="57"/>
      <c r="AG445" s="57"/>
      <c r="AH445" s="57"/>
      <c r="AI445" s="57"/>
      <c r="AJ445" s="57"/>
    </row>
    <row r="446" spans="14:36" x14ac:dyDescent="0.35">
      <c r="N446" s="57"/>
      <c r="O446" s="57"/>
      <c r="P446" s="57"/>
      <c r="Q446" s="57"/>
      <c r="R446" s="57" t="str">
        <f>'EU-Vergleichsdaten'!B$67</f>
        <v>Luxembourg</v>
      </c>
      <c r="S446" s="57"/>
      <c r="T446" s="57">
        <f>'EU-Vergleichsdaten'!T$67-ROW(AF$67)/1000000</f>
        <v>173.3898318930776</v>
      </c>
      <c r="U446" s="57"/>
      <c r="V446" s="57">
        <f t="shared" si="62"/>
        <v>60</v>
      </c>
      <c r="W446" s="106" t="str">
        <f>VLOOKUP(Z446,T387:AC478,10,0)</f>
        <v>Sud</v>
      </c>
      <c r="X446" s="57" t="str">
        <f t="shared" si="57"/>
        <v/>
      </c>
      <c r="Y446" s="57" t="str">
        <f t="shared" si="63"/>
        <v/>
      </c>
      <c r="Z446" s="57">
        <f>LARGE(T387:T478,V446)</f>
        <v>82.407854663153515</v>
      </c>
      <c r="AA446" s="57" t="str">
        <f t="shared" si="60"/>
        <v/>
      </c>
      <c r="AB446" s="57" t="str">
        <f t="shared" si="61"/>
        <v/>
      </c>
      <c r="AC446" s="57" t="str">
        <f t="shared" si="64"/>
        <v>Luxembourg</v>
      </c>
      <c r="AD446" s="57"/>
      <c r="AE446" s="57"/>
      <c r="AF446" s="57"/>
      <c r="AG446" s="57"/>
      <c r="AH446" s="57"/>
      <c r="AI446" s="57"/>
      <c r="AJ446" s="57"/>
    </row>
    <row r="447" spans="14:36" x14ac:dyDescent="0.35">
      <c r="N447" s="57"/>
      <c r="O447" s="57"/>
      <c r="P447" s="57"/>
      <c r="Q447" s="57"/>
      <c r="R447" s="57" t="str">
        <f>'EU-Vergleichsdaten'!B$68</f>
        <v>Közép-Magyarország</v>
      </c>
      <c r="S447" s="57"/>
      <c r="T447" s="57">
        <f>'EU-Vergleichsdaten'!T$68-ROW(AF$68)/1000000</f>
        <v>76.265515422637179</v>
      </c>
      <c r="U447" s="57"/>
      <c r="V447" s="57">
        <f t="shared" si="62"/>
        <v>61</v>
      </c>
      <c r="W447" s="106" t="str">
        <f>VLOOKUP(Z447,T387:AC478,10,0)</f>
        <v>Sur</v>
      </c>
      <c r="X447" s="57" t="str">
        <f t="shared" si="57"/>
        <v/>
      </c>
      <c r="Y447" s="57" t="str">
        <f t="shared" si="63"/>
        <v/>
      </c>
      <c r="Z447" s="57">
        <f>LARGE(T387:T478,V447)</f>
        <v>82.143212319412797</v>
      </c>
      <c r="AA447" s="57" t="str">
        <f t="shared" si="60"/>
        <v/>
      </c>
      <c r="AB447" s="57" t="str">
        <f t="shared" si="61"/>
        <v/>
      </c>
      <c r="AC447" s="57" t="str">
        <f t="shared" si="64"/>
        <v>Közép-Magyarország</v>
      </c>
      <c r="AD447" s="57"/>
      <c r="AE447" s="57"/>
      <c r="AF447" s="57"/>
      <c r="AG447" s="57"/>
      <c r="AH447" s="57"/>
      <c r="AI447" s="57"/>
      <c r="AJ447" s="57"/>
    </row>
    <row r="448" spans="14:36" x14ac:dyDescent="0.35">
      <c r="N448" s="57"/>
      <c r="O448" s="57"/>
      <c r="P448" s="57"/>
      <c r="Q448" s="57"/>
      <c r="R448" s="57" t="str">
        <f>'EU-Vergleichsdaten'!B$69</f>
        <v>Dunántúl</v>
      </c>
      <c r="S448" s="57"/>
      <c r="T448" s="57">
        <f>'EU-Vergleichsdaten'!T$69-ROW(AF$69)/1000000</f>
        <v>66.883299230528081</v>
      </c>
      <c r="U448" s="57"/>
      <c r="V448" s="57">
        <f t="shared" si="62"/>
        <v>62</v>
      </c>
      <c r="W448" s="106" t="str">
        <f>VLOOKUP(Z448,T387:AC478,10,0)</f>
        <v>Malta</v>
      </c>
      <c r="X448" s="57" t="str">
        <f t="shared" si="57"/>
        <v/>
      </c>
      <c r="Y448" s="57" t="str">
        <f t="shared" si="63"/>
        <v/>
      </c>
      <c r="Z448" s="57">
        <f>LARGE(T387:T478,V448)</f>
        <v>80.875649148225961</v>
      </c>
      <c r="AA448" s="57" t="str">
        <f t="shared" si="60"/>
        <v/>
      </c>
      <c r="AB448" s="57" t="str">
        <f t="shared" si="61"/>
        <v/>
      </c>
      <c r="AC448" s="57" t="str">
        <f t="shared" si="64"/>
        <v>Dunántúl</v>
      </c>
      <c r="AD448" s="57"/>
      <c r="AE448" s="57"/>
      <c r="AF448" s="57"/>
      <c r="AG448" s="57"/>
      <c r="AH448" s="57"/>
      <c r="AI448" s="57"/>
      <c r="AJ448" s="57"/>
    </row>
    <row r="449" spans="14:36" x14ac:dyDescent="0.35">
      <c r="N449" s="57"/>
      <c r="O449" s="57"/>
      <c r="P449" s="57"/>
      <c r="Q449" s="57"/>
      <c r="R449" s="57" t="str">
        <f>'EU-Vergleichsdaten'!B$70</f>
        <v>Alföld és Észak</v>
      </c>
      <c r="S449" s="57"/>
      <c r="T449" s="57">
        <f>'EU-Vergleichsdaten'!T$70-ROW(AF$70)/1000000</f>
        <v>63.683036418012826</v>
      </c>
      <c r="U449" s="57"/>
      <c r="V449" s="57">
        <f t="shared" si="62"/>
        <v>63</v>
      </c>
      <c r="W449" s="106" t="str">
        <f>VLOOKUP(Z449,T387:AC478,10,0)</f>
        <v>RUP FR — Régions Ultrapériphériques Françaises</v>
      </c>
      <c r="X449" s="57" t="str">
        <f t="shared" si="57"/>
        <v/>
      </c>
      <c r="Y449" s="57" t="str">
        <f t="shared" si="63"/>
        <v/>
      </c>
      <c r="Z449" s="57">
        <f>LARGE(T387:T478,V449)</f>
        <v>78.382208425937222</v>
      </c>
      <c r="AA449" s="57" t="str">
        <f t="shared" si="60"/>
        <v/>
      </c>
      <c r="AB449" s="57" t="str">
        <f t="shared" si="61"/>
        <v/>
      </c>
      <c r="AC449" s="57" t="str">
        <f t="shared" si="64"/>
        <v>Alföld és Észak</v>
      </c>
      <c r="AD449" s="57"/>
      <c r="AE449" s="57"/>
      <c r="AF449" s="57"/>
      <c r="AG449" s="57"/>
      <c r="AH449" s="57"/>
      <c r="AI449" s="57"/>
      <c r="AJ449" s="57"/>
    </row>
    <row r="450" spans="14:36" x14ac:dyDescent="0.35">
      <c r="N450" s="57"/>
      <c r="O450" s="57"/>
      <c r="P450" s="57"/>
      <c r="Q450" s="57"/>
      <c r="R450" s="57" t="str">
        <f>'EU-Vergleichsdaten'!B$71</f>
        <v>Malta</v>
      </c>
      <c r="S450" s="57"/>
      <c r="T450" s="57">
        <f>'EU-Vergleichsdaten'!T$71-ROW(AF$71)/1000000</f>
        <v>80.875649148225961</v>
      </c>
      <c r="U450" s="57"/>
      <c r="V450" s="57">
        <f t="shared" si="62"/>
        <v>64</v>
      </c>
      <c r="W450" s="106" t="str">
        <f>VLOOKUP(Z450,T387:AC478,10,0)</f>
        <v>Canarias</v>
      </c>
      <c r="X450" s="57" t="str">
        <f t="shared" si="57"/>
        <v/>
      </c>
      <c r="Y450" s="57" t="str">
        <f t="shared" si="63"/>
        <v/>
      </c>
      <c r="Z450" s="57">
        <f>LARGE(T387:T478,V450)</f>
        <v>78.25327512890064</v>
      </c>
      <c r="AA450" s="57" t="str">
        <f t="shared" si="60"/>
        <v/>
      </c>
      <c r="AB450" s="57" t="str">
        <f t="shared" si="61"/>
        <v/>
      </c>
      <c r="AC450" s="57" t="str">
        <f t="shared" si="64"/>
        <v>Malta</v>
      </c>
      <c r="AD450" s="57"/>
      <c r="AE450" s="57"/>
      <c r="AF450" s="57"/>
      <c r="AG450" s="57"/>
      <c r="AH450" s="57"/>
      <c r="AI450" s="57"/>
      <c r="AJ450" s="57"/>
    </row>
    <row r="451" spans="14:36" x14ac:dyDescent="0.35">
      <c r="N451" s="57"/>
      <c r="O451" s="57"/>
      <c r="P451" s="57"/>
      <c r="Q451" s="57"/>
      <c r="R451" s="57" t="str">
        <f>'EU-Vergleichsdaten'!B$72</f>
        <v>Noord-Nederland</v>
      </c>
      <c r="S451" s="57"/>
      <c r="T451" s="57">
        <f>'EU-Vergleichsdaten'!T$72-ROW(AF$72)/1000000</f>
        <v>120.29809536158042</v>
      </c>
      <c r="U451" s="57"/>
      <c r="V451" s="57">
        <f t="shared" si="62"/>
        <v>65</v>
      </c>
      <c r="W451" s="106" t="str">
        <f>VLOOKUP(Z451,T387:AC478,10,0)</f>
        <v>Česko</v>
      </c>
      <c r="X451" s="57" t="str">
        <f t="shared" ref="X451:X478" si="65">IF(VLOOKUP(W451,R$3:S$94,2,0)="WD","WD",IF(VLOOKUP(W451,R$3:S$94,2,0)="OD","OD",""))</f>
        <v/>
      </c>
      <c r="Y451" s="57" t="str">
        <f t="shared" ref="Y451:Y478" si="66">IF(VLOOKUP($W451,$R$3:$T$94,2,0)="WD",VLOOKUP($W451,O$3:P$18,2,0),IF(VLOOKUP($W451,$R$3:$T$94,2,0)="OD",VLOOKUP($W451,O$3:P$18,2,0),""))</f>
        <v/>
      </c>
      <c r="Z451" s="57">
        <f>LARGE(T387:T478,V451)</f>
        <v>77.964770165861168</v>
      </c>
      <c r="AA451" s="57" t="str">
        <f t="shared" si="60"/>
        <v/>
      </c>
      <c r="AB451" s="57" t="str">
        <f t="shared" si="61"/>
        <v/>
      </c>
      <c r="AC451" s="57" t="str">
        <f t="shared" ref="AC451:AC478" si="67">R451</f>
        <v>Noord-Nederland</v>
      </c>
      <c r="AD451" s="57"/>
      <c r="AE451" s="57"/>
      <c r="AF451" s="57"/>
      <c r="AG451" s="57"/>
      <c r="AH451" s="57"/>
      <c r="AI451" s="57"/>
      <c r="AJ451" s="57"/>
    </row>
    <row r="452" spans="14:36" x14ac:dyDescent="0.35">
      <c r="N452" s="57"/>
      <c r="O452" s="57"/>
      <c r="P452" s="57"/>
      <c r="Q452" s="57"/>
      <c r="R452" s="57" t="str">
        <f>'EU-Vergleichsdaten'!B$73</f>
        <v>Oost-Nederland</v>
      </c>
      <c r="S452" s="57"/>
      <c r="T452" s="57">
        <f>'EU-Vergleichsdaten'!T$73-ROW(AF$73)/1000000</f>
        <v>111.9107579338026</v>
      </c>
      <c r="U452" s="57"/>
      <c r="V452" s="57">
        <f t="shared" si="62"/>
        <v>66</v>
      </c>
      <c r="W452" s="106" t="str">
        <f>VLOOKUP(Z452,T387:AC478,10,0)</f>
        <v>Kýpros</v>
      </c>
      <c r="X452" s="57" t="str">
        <f t="shared" si="65"/>
        <v/>
      </c>
      <c r="Y452" s="57" t="str">
        <f t="shared" si="66"/>
        <v/>
      </c>
      <c r="Z452" s="57">
        <f>LARGE(T387:T478,V452)</f>
        <v>77.366541076994864</v>
      </c>
      <c r="AA452" s="57" t="str">
        <f t="shared" ref="AA452:AA478" si="68">IF(X452="WD",Z452,"")</f>
        <v/>
      </c>
      <c r="AB452" s="57" t="str">
        <f t="shared" ref="AB452:AB478" si="69">IF(X452="OD",Z452,"")</f>
        <v/>
      </c>
      <c r="AC452" s="57" t="str">
        <f t="shared" si="67"/>
        <v>Oost-Nederland</v>
      </c>
      <c r="AD452" s="57"/>
      <c r="AE452" s="57"/>
      <c r="AF452" s="57"/>
      <c r="AG452" s="57"/>
      <c r="AH452" s="57"/>
      <c r="AI452" s="57"/>
      <c r="AJ452" s="57"/>
    </row>
    <row r="453" spans="14:36" x14ac:dyDescent="0.35">
      <c r="N453" s="57"/>
      <c r="O453" s="57"/>
      <c r="P453" s="57"/>
      <c r="Q453" s="57"/>
      <c r="R453" s="57" t="str">
        <f>'EU-Vergleichsdaten'!B$74</f>
        <v>West-Nederland</v>
      </c>
      <c r="S453" s="57"/>
      <c r="T453" s="57">
        <f>'EU-Vergleichsdaten'!T$74-ROW(AF$74)/1000000</f>
        <v>133.05813763994405</v>
      </c>
      <c r="U453" s="57"/>
      <c r="V453" s="57">
        <f t="shared" ref="V453:V478" si="70">V452+1</f>
        <v>67</v>
      </c>
      <c r="W453" s="106" t="str">
        <f>VLOOKUP(Z453,T387:AC478,10,0)</f>
        <v>Eesti</v>
      </c>
      <c r="X453" s="57" t="str">
        <f t="shared" si="65"/>
        <v/>
      </c>
      <c r="Y453" s="57" t="str">
        <f t="shared" si="66"/>
        <v/>
      </c>
      <c r="Z453" s="57">
        <f>LARGE(T387:T478,V453)</f>
        <v>76.930177011405362</v>
      </c>
      <c r="AA453" s="57" t="str">
        <f t="shared" si="68"/>
        <v/>
      </c>
      <c r="AB453" s="57" t="str">
        <f t="shared" si="69"/>
        <v/>
      </c>
      <c r="AC453" s="57" t="str">
        <f t="shared" si="67"/>
        <v>West-Nederland</v>
      </c>
      <c r="AD453" s="57"/>
      <c r="AE453" s="57"/>
      <c r="AF453" s="57"/>
      <c r="AG453" s="57"/>
      <c r="AH453" s="57"/>
      <c r="AI453" s="57"/>
      <c r="AJ453" s="57"/>
    </row>
    <row r="454" spans="14:36" x14ac:dyDescent="0.35">
      <c r="N454" s="57"/>
      <c r="O454" s="57"/>
      <c r="P454" s="57"/>
      <c r="Q454" s="57"/>
      <c r="R454" s="57" t="str">
        <f>'EU-Vergleichsdaten'!B$75</f>
        <v>Zuid-Nederland</v>
      </c>
      <c r="S454" s="57"/>
      <c r="T454" s="57">
        <f>'EU-Vergleichsdaten'!T$75-ROW(AF$75)/1000000</f>
        <v>119.39825058359638</v>
      </c>
      <c r="U454" s="57"/>
      <c r="V454" s="57">
        <f t="shared" si="70"/>
        <v>68</v>
      </c>
      <c r="W454" s="106" t="str">
        <f>VLOOKUP(Z454,T387:AC478,10,0)</f>
        <v>Slovensko</v>
      </c>
      <c r="X454" s="57" t="str">
        <f t="shared" si="65"/>
        <v/>
      </c>
      <c r="Y454" s="57" t="str">
        <f t="shared" si="66"/>
        <v/>
      </c>
      <c r="Z454" s="57">
        <f>LARGE(T387:T478,V454)</f>
        <v>76.606669091699061</v>
      </c>
      <c r="AA454" s="57" t="str">
        <f t="shared" si="68"/>
        <v/>
      </c>
      <c r="AB454" s="57" t="str">
        <f t="shared" si="69"/>
        <v/>
      </c>
      <c r="AC454" s="57" t="str">
        <f t="shared" si="67"/>
        <v>Zuid-Nederland</v>
      </c>
      <c r="AD454" s="57"/>
      <c r="AE454" s="57"/>
      <c r="AF454" s="57"/>
      <c r="AG454" s="57"/>
      <c r="AH454" s="57"/>
      <c r="AI454" s="57"/>
      <c r="AJ454" s="57"/>
    </row>
    <row r="455" spans="14:36" x14ac:dyDescent="0.35">
      <c r="N455" s="57"/>
      <c r="O455" s="57"/>
      <c r="P455" s="57"/>
      <c r="Q455" s="57"/>
      <c r="R455" s="57" t="str">
        <f>'EU-Vergleichsdaten'!B$76</f>
        <v>Ostösterreich</v>
      </c>
      <c r="S455" s="57"/>
      <c r="T455" s="57">
        <f>'EU-Vergleichsdaten'!T$76-ROW(AF$76)/1000000</f>
        <v>119.5402619435487</v>
      </c>
      <c r="U455" s="57"/>
      <c r="V455" s="57">
        <f t="shared" si="70"/>
        <v>69</v>
      </c>
      <c r="W455" s="106" t="str">
        <f>VLOOKUP(Z455,T387:AC478,10,0)</f>
        <v>Közép-Magyarország</v>
      </c>
      <c r="X455" s="57" t="str">
        <f t="shared" si="65"/>
        <v/>
      </c>
      <c r="Y455" s="57" t="str">
        <f t="shared" si="66"/>
        <v/>
      </c>
      <c r="Z455" s="57">
        <f>LARGE(T387:T478,V455)</f>
        <v>76.265515422637179</v>
      </c>
      <c r="AA455" s="57" t="str">
        <f t="shared" si="68"/>
        <v/>
      </c>
      <c r="AB455" s="57" t="str">
        <f t="shared" si="69"/>
        <v/>
      </c>
      <c r="AC455" s="57" t="str">
        <f t="shared" si="67"/>
        <v>Ostösterreich</v>
      </c>
      <c r="AD455" s="57"/>
      <c r="AE455" s="57"/>
      <c r="AF455" s="57"/>
      <c r="AG455" s="57"/>
      <c r="AH455" s="57"/>
      <c r="AI455" s="57"/>
      <c r="AJ455" s="57"/>
    </row>
    <row r="456" spans="14:36" x14ac:dyDescent="0.35">
      <c r="N456" s="57"/>
      <c r="O456" s="57"/>
      <c r="P456" s="57"/>
      <c r="Q456" s="57"/>
      <c r="R456" s="57" t="str">
        <f>'EU-Vergleichsdaten'!B$77</f>
        <v>Südösterreich</v>
      </c>
      <c r="S456" s="57"/>
      <c r="T456" s="57">
        <f>'EU-Vergleichsdaten'!T$77-ROW(AF$77)/1000000</f>
        <v>108.60807333116905</v>
      </c>
      <c r="U456" s="57"/>
      <c r="V456" s="57">
        <f t="shared" si="70"/>
        <v>70</v>
      </c>
      <c r="W456" s="106" t="str">
        <f>VLOOKUP(Z456,T387:AC478,10,0)</f>
        <v>Região Autónoma da Madeira</v>
      </c>
      <c r="X456" s="57" t="str">
        <f t="shared" si="65"/>
        <v/>
      </c>
      <c r="Y456" s="57" t="str">
        <f t="shared" si="66"/>
        <v/>
      </c>
      <c r="Z456" s="57">
        <f>LARGE(T387:T478,V456)</f>
        <v>71.688775546265646</v>
      </c>
      <c r="AA456" s="57" t="str">
        <f t="shared" si="68"/>
        <v/>
      </c>
      <c r="AB456" s="57" t="str">
        <f t="shared" si="69"/>
        <v/>
      </c>
      <c r="AC456" s="57" t="str">
        <f t="shared" si="67"/>
        <v>Südösterreich</v>
      </c>
      <c r="AD456" s="57"/>
      <c r="AE456" s="57"/>
      <c r="AF456" s="57"/>
      <c r="AG456" s="57"/>
      <c r="AH456" s="57"/>
      <c r="AI456" s="57"/>
      <c r="AJ456" s="57"/>
    </row>
    <row r="457" spans="14:36" x14ac:dyDescent="0.35">
      <c r="N457" s="57"/>
      <c r="O457" s="57"/>
      <c r="P457" s="57"/>
      <c r="Q457" s="57"/>
      <c r="R457" s="57" t="str">
        <f>'EU-Vergleichsdaten'!B$78</f>
        <v>Westösterreich</v>
      </c>
      <c r="S457" s="57"/>
      <c r="T457" s="57">
        <f>'EU-Vergleichsdaten'!T$78-ROW(AF$78)/1000000</f>
        <v>124.2660612654109</v>
      </c>
      <c r="U457" s="57"/>
      <c r="V457" s="57">
        <f t="shared" si="70"/>
        <v>71</v>
      </c>
      <c r="W457" s="106" t="str">
        <f>VLOOKUP(Z457,T387:AC478,10,0)</f>
        <v>Lietuva</v>
      </c>
      <c r="X457" s="57" t="str">
        <f t="shared" si="65"/>
        <v/>
      </c>
      <c r="Y457" s="57" t="str">
        <f t="shared" si="66"/>
        <v/>
      </c>
      <c r="Z457" s="57">
        <f>LARGE(T387:T478,V457)</f>
        <v>71.632819050408472</v>
      </c>
      <c r="AA457" s="57" t="str">
        <f t="shared" si="68"/>
        <v/>
      </c>
      <c r="AB457" s="57" t="str">
        <f t="shared" si="69"/>
        <v/>
      </c>
      <c r="AC457" s="57" t="str">
        <f t="shared" si="67"/>
        <v>Westösterreich</v>
      </c>
      <c r="AD457" s="57"/>
      <c r="AE457" s="57"/>
      <c r="AF457" s="57"/>
      <c r="AG457" s="57"/>
      <c r="AH457" s="57"/>
      <c r="AI457" s="57"/>
      <c r="AJ457" s="57"/>
    </row>
    <row r="458" spans="14:36" x14ac:dyDescent="0.35">
      <c r="N458" s="57"/>
      <c r="O458" s="57"/>
      <c r="P458" s="57"/>
      <c r="Q458" s="57"/>
      <c r="R458" s="57" t="str">
        <f>'EU-Vergleichsdaten'!B$79</f>
        <v>Makroregion południowy</v>
      </c>
      <c r="S458" s="57"/>
      <c r="T458" s="57">
        <f>'EU-Vergleichsdaten'!T$79-ROW(AF$79)/1000000</f>
        <v>63.710347855203892</v>
      </c>
      <c r="U458" s="57"/>
      <c r="V458" s="57">
        <f t="shared" si="70"/>
        <v>72</v>
      </c>
      <c r="W458" s="106" t="str">
        <f>VLOOKUP(Z458,T387:AC478,10,0)</f>
        <v>Attiki</v>
      </c>
      <c r="X458" s="57" t="str">
        <f t="shared" si="65"/>
        <v/>
      </c>
      <c r="Y458" s="57" t="str">
        <f t="shared" si="66"/>
        <v/>
      </c>
      <c r="Z458" s="57">
        <f>LARGE(T387:T478,V458)</f>
        <v>69.396220021136216</v>
      </c>
      <c r="AA458" s="57" t="str">
        <f t="shared" si="68"/>
        <v/>
      </c>
      <c r="AB458" s="57" t="str">
        <f t="shared" si="69"/>
        <v/>
      </c>
      <c r="AC458" s="57" t="str">
        <f t="shared" si="67"/>
        <v>Makroregion południowy</v>
      </c>
      <c r="AD458" s="57"/>
      <c r="AE458" s="57"/>
      <c r="AF458" s="57"/>
      <c r="AG458" s="57"/>
      <c r="AH458" s="57"/>
      <c r="AI458" s="57"/>
      <c r="AJ458" s="57"/>
    </row>
    <row r="459" spans="14:36" x14ac:dyDescent="0.35">
      <c r="N459" s="57"/>
      <c r="O459" s="57"/>
      <c r="P459" s="57"/>
      <c r="Q459" s="57"/>
      <c r="R459" s="57" t="str">
        <f>'EU-Vergleichsdaten'!B$80</f>
        <v>Makroregion północno-zachodni</v>
      </c>
      <c r="S459" s="57"/>
      <c r="T459" s="57">
        <f>'EU-Vergleichsdaten'!T$80-ROW(AF$80)/1000000</f>
        <v>59.451059284423508</v>
      </c>
      <c r="U459" s="57"/>
      <c r="V459" s="57">
        <f t="shared" si="70"/>
        <v>73</v>
      </c>
      <c r="W459" s="106" t="str">
        <f>VLOOKUP(Z459,T387:AC478,10,0)</f>
        <v>Dunántúl</v>
      </c>
      <c r="X459" s="57" t="str">
        <f t="shared" si="65"/>
        <v/>
      </c>
      <c r="Y459" s="57" t="str">
        <f t="shared" si="66"/>
        <v/>
      </c>
      <c r="Z459" s="57">
        <f>LARGE(T387:T478,V459)</f>
        <v>66.883299230528081</v>
      </c>
      <c r="AA459" s="57" t="str">
        <f t="shared" si="68"/>
        <v/>
      </c>
      <c r="AB459" s="57" t="str">
        <f t="shared" si="69"/>
        <v/>
      </c>
      <c r="AC459" s="57" t="str">
        <f t="shared" si="67"/>
        <v>Makroregion północno-zachodni</v>
      </c>
      <c r="AD459" s="57"/>
      <c r="AE459" s="57"/>
      <c r="AF459" s="57"/>
      <c r="AG459" s="57"/>
      <c r="AH459" s="57"/>
      <c r="AI459" s="57"/>
      <c r="AJ459" s="57"/>
    </row>
    <row r="460" spans="14:36" x14ac:dyDescent="0.35">
      <c r="N460" s="57"/>
      <c r="O460" s="57"/>
      <c r="P460" s="57"/>
      <c r="Q460" s="57"/>
      <c r="R460" s="57" t="str">
        <f>'EU-Vergleichsdaten'!B$81</f>
        <v>Makroregion południowo-zachodni</v>
      </c>
      <c r="S460" s="57"/>
      <c r="T460" s="57">
        <f>'EU-Vergleichsdaten'!T$81-ROW(AF$81)/1000000</f>
        <v>66.526857968984231</v>
      </c>
      <c r="U460" s="57"/>
      <c r="V460" s="57">
        <f t="shared" si="70"/>
        <v>74</v>
      </c>
      <c r="W460" s="106" t="str">
        <f>VLOOKUP(Z460,T387:AC478,10,0)</f>
        <v>Makroregion południowo-zachodni</v>
      </c>
      <c r="X460" s="57" t="str">
        <f t="shared" si="65"/>
        <v/>
      </c>
      <c r="Y460" s="57" t="str">
        <f t="shared" si="66"/>
        <v/>
      </c>
      <c r="Z460" s="57">
        <f>LARGE(T387:T478,V460)</f>
        <v>66.526857968984231</v>
      </c>
      <c r="AA460" s="57" t="str">
        <f t="shared" si="68"/>
        <v/>
      </c>
      <c r="AB460" s="57" t="str">
        <f t="shared" si="69"/>
        <v/>
      </c>
      <c r="AC460" s="57" t="str">
        <f t="shared" si="67"/>
        <v>Makroregion południowo-zachodni</v>
      </c>
      <c r="AD460" s="57"/>
      <c r="AE460" s="57"/>
      <c r="AF460" s="57"/>
      <c r="AG460" s="57"/>
      <c r="AH460" s="57"/>
      <c r="AI460" s="57"/>
      <c r="AJ460" s="57"/>
    </row>
    <row r="461" spans="14:36" x14ac:dyDescent="0.35">
      <c r="N461" s="57"/>
      <c r="O461" s="57"/>
      <c r="P461" s="57"/>
      <c r="Q461" s="57"/>
      <c r="R461" s="57" t="str">
        <f>'EU-Vergleichsdaten'!B$82</f>
        <v>Makroregion północny</v>
      </c>
      <c r="S461" s="57"/>
      <c r="T461" s="57">
        <f>'EU-Vergleichsdaten'!T$82-ROW(AF$82)/1000000</f>
        <v>55.391659172551201</v>
      </c>
      <c r="U461" s="57"/>
      <c r="V461" s="57">
        <f t="shared" si="70"/>
        <v>75</v>
      </c>
      <c r="W461" s="106" t="str">
        <f>VLOOKUP(Z461,T387:AC478,10,0)</f>
        <v>Hrvatska</v>
      </c>
      <c r="X461" s="57" t="str">
        <f t="shared" si="65"/>
        <v/>
      </c>
      <c r="Y461" s="57" t="str">
        <f t="shared" si="66"/>
        <v/>
      </c>
      <c r="Z461" s="57">
        <f>LARGE(T387:T478,V461)</f>
        <v>66.313475135738159</v>
      </c>
      <c r="AA461" s="57" t="str">
        <f t="shared" si="68"/>
        <v/>
      </c>
      <c r="AB461" s="57" t="str">
        <f t="shared" si="69"/>
        <v/>
      </c>
      <c r="AC461" s="57" t="str">
        <f t="shared" si="67"/>
        <v>Makroregion północny</v>
      </c>
      <c r="AD461" s="57"/>
      <c r="AE461" s="57"/>
      <c r="AF461" s="57"/>
      <c r="AG461" s="57"/>
      <c r="AH461" s="57"/>
      <c r="AI461" s="57"/>
      <c r="AJ461" s="57"/>
    </row>
    <row r="462" spans="14:36" x14ac:dyDescent="0.35">
      <c r="N462" s="57"/>
      <c r="O462" s="57"/>
      <c r="P462" s="57"/>
      <c r="Q462" s="57"/>
      <c r="R462" s="57" t="str">
        <f>'EU-Vergleichsdaten'!B$83</f>
        <v>Makroregion centralny</v>
      </c>
      <c r="S462" s="57"/>
      <c r="T462" s="57">
        <f>'EU-Vergleichsdaten'!T$83-ROW(AF$83)/1000000</f>
        <v>55.954310985058441</v>
      </c>
      <c r="U462" s="57"/>
      <c r="V462" s="57">
        <f t="shared" si="70"/>
        <v>76</v>
      </c>
      <c r="W462" s="106" t="str">
        <f>VLOOKUP(Z462,T387:AC478,10,0)</f>
        <v>Yugozapadna i Yuzhna tsentralna Bulgaria</v>
      </c>
      <c r="X462" s="57" t="str">
        <f t="shared" si="65"/>
        <v/>
      </c>
      <c r="Y462" s="57" t="str">
        <f t="shared" si="66"/>
        <v/>
      </c>
      <c r="Z462" s="57">
        <f>LARGE(T387:T478,V462)</f>
        <v>66.01292476966988</v>
      </c>
      <c r="AA462" s="57" t="str">
        <f t="shared" si="68"/>
        <v/>
      </c>
      <c r="AB462" s="57" t="str">
        <f t="shared" si="69"/>
        <v/>
      </c>
      <c r="AC462" s="57" t="str">
        <f t="shared" si="67"/>
        <v>Makroregion centralny</v>
      </c>
      <c r="AD462" s="57"/>
      <c r="AE462" s="57"/>
      <c r="AF462" s="57"/>
      <c r="AG462" s="57"/>
      <c r="AH462" s="57"/>
      <c r="AI462" s="57"/>
      <c r="AJ462" s="57"/>
    </row>
    <row r="463" spans="14:36" x14ac:dyDescent="0.35">
      <c r="N463" s="57"/>
      <c r="O463" s="57"/>
      <c r="P463" s="57"/>
      <c r="Q463" s="57"/>
      <c r="R463" s="57" t="str">
        <f>'EU-Vergleichsdaten'!B$84</f>
        <v>Makroregion wschodni</v>
      </c>
      <c r="S463" s="57"/>
      <c r="T463" s="57">
        <f>'EU-Vergleichsdaten'!T$84-ROW(AF$84)/1000000</f>
        <v>48.720320573298977</v>
      </c>
      <c r="U463" s="57"/>
      <c r="V463" s="57">
        <f t="shared" si="70"/>
        <v>77</v>
      </c>
      <c r="W463" s="106" t="str">
        <f>VLOOKUP(Z463,T387:AC478,10,0)</f>
        <v>Continente</v>
      </c>
      <c r="X463" s="57" t="str">
        <f t="shared" si="65"/>
        <v/>
      </c>
      <c r="Y463" s="57" t="str">
        <f t="shared" si="66"/>
        <v/>
      </c>
      <c r="Z463" s="57">
        <f>LARGE(T387:T478,V463)</f>
        <v>65.363810237575493</v>
      </c>
      <c r="AA463" s="57" t="str">
        <f t="shared" si="68"/>
        <v/>
      </c>
      <c r="AB463" s="57" t="str">
        <f t="shared" si="69"/>
        <v/>
      </c>
      <c r="AC463" s="57" t="str">
        <f t="shared" si="67"/>
        <v>Makroregion wschodni</v>
      </c>
      <c r="AD463" s="57"/>
      <c r="AE463" s="57"/>
      <c r="AF463" s="57"/>
      <c r="AG463" s="57"/>
      <c r="AH463" s="57"/>
      <c r="AI463" s="57"/>
      <c r="AJ463" s="57"/>
    </row>
    <row r="464" spans="14:36" x14ac:dyDescent="0.35">
      <c r="N464" s="57"/>
      <c r="O464" s="57"/>
      <c r="P464" s="57"/>
      <c r="Q464" s="57"/>
      <c r="R464" s="57" t="str">
        <f>'EU-Vergleichsdaten'!B$85</f>
        <v>Makroregion województwo mazowieckie</v>
      </c>
      <c r="S464" s="57"/>
      <c r="T464" s="57">
        <f>'EU-Vergleichsdaten'!T$85-ROW(AF$85)/1000000</f>
        <v>90.449173336184288</v>
      </c>
      <c r="U464" s="57"/>
      <c r="V464" s="57">
        <f t="shared" si="70"/>
        <v>78</v>
      </c>
      <c r="W464" s="106" t="str">
        <f>VLOOKUP(Z464,T387:AC478,10,0)</f>
        <v>Macroregiunea Patru</v>
      </c>
      <c r="X464" s="57" t="str">
        <f t="shared" si="65"/>
        <v/>
      </c>
      <c r="Y464" s="57" t="str">
        <f t="shared" si="66"/>
        <v/>
      </c>
      <c r="Z464" s="57">
        <f>LARGE(T387:T478,V464)</f>
        <v>64.625637425165777</v>
      </c>
      <c r="AA464" s="57" t="str">
        <f t="shared" si="68"/>
        <v/>
      </c>
      <c r="AB464" s="57" t="str">
        <f t="shared" si="69"/>
        <v/>
      </c>
      <c r="AC464" s="57" t="str">
        <f t="shared" si="67"/>
        <v>Makroregion województwo mazowieckie</v>
      </c>
      <c r="AD464" s="57"/>
      <c r="AE464" s="57"/>
      <c r="AF464" s="57"/>
      <c r="AG464" s="57"/>
      <c r="AH464" s="57"/>
      <c r="AI464" s="57"/>
      <c r="AJ464" s="57"/>
    </row>
    <row r="465" spans="14:36" x14ac:dyDescent="0.35">
      <c r="N465" s="57"/>
      <c r="O465" s="57"/>
      <c r="P465" s="57"/>
      <c r="Q465" s="57"/>
      <c r="R465" s="57" t="str">
        <f>'EU-Vergleichsdaten'!B$86</f>
        <v>Continente</v>
      </c>
      <c r="S465" s="57"/>
      <c r="T465" s="57">
        <f>'EU-Vergleichsdaten'!T$86-ROW(AF$86)/1000000</f>
        <v>65.363810237575493</v>
      </c>
      <c r="U465" s="57"/>
      <c r="V465" s="57">
        <f t="shared" si="70"/>
        <v>79</v>
      </c>
      <c r="W465" s="106" t="str">
        <f>VLOOKUP(Z465,T387:AC478,10,0)</f>
        <v>Makroregion południowy</v>
      </c>
      <c r="X465" s="57" t="str">
        <f t="shared" si="65"/>
        <v/>
      </c>
      <c r="Y465" s="57" t="str">
        <f t="shared" si="66"/>
        <v/>
      </c>
      <c r="Z465" s="57">
        <f>LARGE(T387:T478,V465)</f>
        <v>63.710347855203892</v>
      </c>
      <c r="AA465" s="57" t="str">
        <f t="shared" si="68"/>
        <v/>
      </c>
      <c r="AB465" s="57" t="str">
        <f t="shared" si="69"/>
        <v/>
      </c>
      <c r="AC465" s="57" t="str">
        <f t="shared" si="67"/>
        <v>Continente</v>
      </c>
      <c r="AD465" s="57"/>
      <c r="AE465" s="57"/>
      <c r="AF465" s="57"/>
      <c r="AG465" s="57"/>
      <c r="AH465" s="57"/>
      <c r="AI465" s="57"/>
      <c r="AJ465" s="57"/>
    </row>
    <row r="466" spans="14:36" x14ac:dyDescent="0.35">
      <c r="N466" s="57"/>
      <c r="O466" s="57"/>
      <c r="P466" s="57"/>
      <c r="Q466" s="57"/>
      <c r="R466" s="57" t="str">
        <f>'EU-Vergleichsdaten'!B$87</f>
        <v>Região Autónoma dos Açores</v>
      </c>
      <c r="S466" s="57"/>
      <c r="T466" s="57">
        <f>'EU-Vergleichsdaten'!T$87-ROW(AF$87)/1000000</f>
        <v>57.515823407795168</v>
      </c>
      <c r="U466" s="57"/>
      <c r="V466" s="57">
        <f t="shared" si="70"/>
        <v>80</v>
      </c>
      <c r="W466" s="106" t="str">
        <f>VLOOKUP(Z466,T387:AC478,10,0)</f>
        <v>Alföld és Észak</v>
      </c>
      <c r="X466" s="57" t="str">
        <f t="shared" si="65"/>
        <v/>
      </c>
      <c r="Y466" s="57" t="str">
        <f t="shared" si="66"/>
        <v/>
      </c>
      <c r="Z466" s="57">
        <f>LARGE(T387:T478,V466)</f>
        <v>63.683036418012826</v>
      </c>
      <c r="AA466" s="57" t="str">
        <f t="shared" si="68"/>
        <v/>
      </c>
      <c r="AB466" s="57" t="str">
        <f t="shared" si="69"/>
        <v/>
      </c>
      <c r="AC466" s="57" t="str">
        <f t="shared" si="67"/>
        <v>Região Autónoma dos Açores</v>
      </c>
      <c r="AD466" s="57"/>
      <c r="AE466" s="57"/>
      <c r="AF466" s="57"/>
      <c r="AG466" s="57"/>
      <c r="AH466" s="57"/>
      <c r="AI466" s="57"/>
      <c r="AJ466" s="57"/>
    </row>
    <row r="467" spans="14:36" x14ac:dyDescent="0.35">
      <c r="N467" s="57"/>
      <c r="O467" s="57"/>
      <c r="P467" s="57"/>
      <c r="Q467" s="57"/>
      <c r="R467" s="57" t="str">
        <f>'EU-Vergleichsdaten'!B$88</f>
        <v>Região Autónoma da Madeira</v>
      </c>
      <c r="S467" s="57"/>
      <c r="T467" s="57">
        <f>'EU-Vergleichsdaten'!T$88-ROW(AF$88)/1000000</f>
        <v>71.688775546265646</v>
      </c>
      <c r="U467" s="57"/>
      <c r="V467" s="57">
        <f t="shared" si="70"/>
        <v>81</v>
      </c>
      <c r="W467" s="106" t="str">
        <f>VLOOKUP(Z467,T387:AC478,10,0)</f>
        <v>Macroregiunea Unu</v>
      </c>
      <c r="X467" s="57" t="str">
        <f t="shared" si="65"/>
        <v/>
      </c>
      <c r="Y467" s="57" t="str">
        <f t="shared" si="66"/>
        <v/>
      </c>
      <c r="Z467" s="57">
        <f>LARGE(T387:T478,V467)</f>
        <v>62.779563021326759</v>
      </c>
      <c r="AA467" s="57" t="str">
        <f t="shared" si="68"/>
        <v/>
      </c>
      <c r="AB467" s="57" t="str">
        <f t="shared" si="69"/>
        <v/>
      </c>
      <c r="AC467" s="57" t="str">
        <f t="shared" si="67"/>
        <v>Região Autónoma da Madeira</v>
      </c>
      <c r="AD467" s="57"/>
      <c r="AE467" s="57"/>
      <c r="AF467" s="57"/>
      <c r="AG467" s="57"/>
      <c r="AH467" s="57"/>
      <c r="AI467" s="57"/>
      <c r="AJ467" s="57"/>
    </row>
    <row r="468" spans="14:36" x14ac:dyDescent="0.35">
      <c r="N468" s="57"/>
      <c r="O468" s="57"/>
      <c r="P468" s="57"/>
      <c r="Q468" s="57"/>
      <c r="R468" s="57" t="str">
        <f>'EU-Vergleichsdaten'!B$89</f>
        <v>Macroregiunea Unu</v>
      </c>
      <c r="S468" s="57"/>
      <c r="T468" s="57">
        <f>'EU-Vergleichsdaten'!T$89-ROW(AF$89)/1000000</f>
        <v>62.779563021326759</v>
      </c>
      <c r="U468" s="57"/>
      <c r="V468" s="57">
        <f t="shared" si="70"/>
        <v>82</v>
      </c>
      <c r="W468" s="106" t="str">
        <f>VLOOKUP(Z468,T387:AC478,10,0)</f>
        <v>Latvija</v>
      </c>
      <c r="X468" s="57" t="str">
        <f t="shared" si="65"/>
        <v/>
      </c>
      <c r="Y468" s="57" t="str">
        <f t="shared" si="66"/>
        <v/>
      </c>
      <c r="Z468" s="57">
        <f>LARGE(T387:T478,V468)</f>
        <v>59.541121776675503</v>
      </c>
      <c r="AA468" s="57" t="str">
        <f t="shared" si="68"/>
        <v/>
      </c>
      <c r="AB468" s="57" t="str">
        <f t="shared" si="69"/>
        <v/>
      </c>
      <c r="AC468" s="57" t="str">
        <f t="shared" si="67"/>
        <v>Macroregiunea Unu</v>
      </c>
      <c r="AD468" s="57"/>
      <c r="AE468" s="57"/>
      <c r="AF468" s="57"/>
      <c r="AG468" s="57"/>
      <c r="AH468" s="57"/>
      <c r="AI468" s="57"/>
      <c r="AJ468" s="57"/>
    </row>
    <row r="469" spans="14:36" x14ac:dyDescent="0.35">
      <c r="N469" s="57"/>
      <c r="O469" s="57"/>
      <c r="P469" s="57"/>
      <c r="Q469" s="57"/>
      <c r="R469" s="57" t="str">
        <f>'EU-Vergleichsdaten'!B$90</f>
        <v>Macroregiunea Doi</v>
      </c>
      <c r="S469" s="57"/>
      <c r="T469" s="57">
        <f>'EU-Vergleichsdaten'!T$90-ROW(AF$90)/1000000</f>
        <v>47.821956858751598</v>
      </c>
      <c r="U469" s="57"/>
      <c r="V469" s="57">
        <f t="shared" si="70"/>
        <v>83</v>
      </c>
      <c r="W469" s="106" t="str">
        <f>VLOOKUP(Z469,T387:AC478,10,0)</f>
        <v>Makroregion północno-zachodni</v>
      </c>
      <c r="X469" s="57" t="str">
        <f t="shared" si="65"/>
        <v/>
      </c>
      <c r="Y469" s="57" t="str">
        <f t="shared" si="66"/>
        <v/>
      </c>
      <c r="Z469" s="57">
        <f>LARGE(T387:T478,V469)</f>
        <v>59.451059284423508</v>
      </c>
      <c r="AA469" s="57" t="str">
        <f t="shared" si="68"/>
        <v/>
      </c>
      <c r="AB469" s="57" t="str">
        <f t="shared" si="69"/>
        <v/>
      </c>
      <c r="AC469" s="57" t="str">
        <f t="shared" si="67"/>
        <v>Macroregiunea Doi</v>
      </c>
      <c r="AD469" s="57"/>
      <c r="AE469" s="57"/>
      <c r="AF469" s="57"/>
      <c r="AG469" s="57"/>
      <c r="AH469" s="57"/>
      <c r="AI469" s="57"/>
      <c r="AJ469" s="57"/>
    </row>
    <row r="470" spans="14:36" x14ac:dyDescent="0.35">
      <c r="N470" s="57"/>
      <c r="O470" s="57"/>
      <c r="P470" s="57"/>
      <c r="Q470" s="57"/>
      <c r="R470" s="57" t="str">
        <f>'EU-Vergleichsdaten'!B$91</f>
        <v>Macroregiunea Trei</v>
      </c>
      <c r="S470" s="57"/>
      <c r="T470" s="57">
        <f>'EU-Vergleichsdaten'!T$91-ROW(AF$91)/1000000</f>
        <v>101.13281241705359</v>
      </c>
      <c r="U470" s="57"/>
      <c r="V470" s="57">
        <f t="shared" si="70"/>
        <v>84</v>
      </c>
      <c r="W470" s="106" t="str">
        <f>VLOOKUP(Z470,T387:AC478,10,0)</f>
        <v>Região Autónoma dos Açores</v>
      </c>
      <c r="X470" s="57" t="str">
        <f t="shared" si="65"/>
        <v/>
      </c>
      <c r="Y470" s="57" t="str">
        <f t="shared" si="66"/>
        <v/>
      </c>
      <c r="Z470" s="57">
        <f>LARGE(T387:T478,V470)</f>
        <v>57.515823407795168</v>
      </c>
      <c r="AA470" s="57" t="str">
        <f t="shared" si="68"/>
        <v/>
      </c>
      <c r="AB470" s="57" t="str">
        <f t="shared" si="69"/>
        <v/>
      </c>
      <c r="AC470" s="57" t="str">
        <f t="shared" si="67"/>
        <v>Macroregiunea Trei</v>
      </c>
      <c r="AD470" s="57"/>
      <c r="AE470" s="57"/>
      <c r="AF470" s="57"/>
      <c r="AG470" s="57"/>
      <c r="AH470" s="57"/>
      <c r="AI470" s="57"/>
      <c r="AJ470" s="57"/>
    </row>
    <row r="471" spans="14:36" x14ac:dyDescent="0.35">
      <c r="N471" s="57"/>
      <c r="O471" s="57"/>
      <c r="P471" s="57"/>
      <c r="Q471" s="57"/>
      <c r="R471" s="57" t="str">
        <f>'EU-Vergleichsdaten'!B$92</f>
        <v>Macroregiunea Patru</v>
      </c>
      <c r="S471" s="57"/>
      <c r="T471" s="57">
        <f>'EU-Vergleichsdaten'!T$92-ROW(AF$92)/1000000</f>
        <v>64.625637425165777</v>
      </c>
      <c r="U471" s="57"/>
      <c r="V471" s="57">
        <f t="shared" si="70"/>
        <v>85</v>
      </c>
      <c r="W471" s="106" t="str">
        <f>VLOOKUP(Z471,T387:AC478,10,0)</f>
        <v>Makroregion centralny</v>
      </c>
      <c r="X471" s="57" t="str">
        <f t="shared" si="65"/>
        <v/>
      </c>
      <c r="Y471" s="57" t="str">
        <f t="shared" si="66"/>
        <v/>
      </c>
      <c r="Z471" s="57">
        <f>LARGE(T387:T478,V471)</f>
        <v>55.954310985058441</v>
      </c>
      <c r="AA471" s="57" t="str">
        <f t="shared" si="68"/>
        <v/>
      </c>
      <c r="AB471" s="57" t="str">
        <f t="shared" si="69"/>
        <v/>
      </c>
      <c r="AC471" s="57" t="str">
        <f t="shared" si="67"/>
        <v>Macroregiunea Patru</v>
      </c>
      <c r="AD471" s="57"/>
      <c r="AE471" s="57"/>
      <c r="AF471" s="57"/>
      <c r="AG471" s="57"/>
      <c r="AH471" s="57"/>
      <c r="AI471" s="57"/>
      <c r="AJ471" s="57"/>
    </row>
    <row r="472" spans="14:36" x14ac:dyDescent="0.35">
      <c r="N472" s="57"/>
      <c r="O472" s="57"/>
      <c r="P472" s="57"/>
      <c r="Q472" s="57"/>
      <c r="R472" s="57" t="str">
        <f>'EU-Vergleichsdaten'!B$93</f>
        <v>Slovenija</v>
      </c>
      <c r="S472" s="57"/>
      <c r="T472" s="57">
        <f>'EU-Vergleichsdaten'!T$93-ROW(AF$93)/1000000</f>
        <v>82.982414380587301</v>
      </c>
      <c r="U472" s="57"/>
      <c r="V472" s="57">
        <f t="shared" si="70"/>
        <v>86</v>
      </c>
      <c r="W472" s="106" t="str">
        <f>VLOOKUP(Z472,T387:AC478,10,0)</f>
        <v>Makroregion północny</v>
      </c>
      <c r="X472" s="57" t="str">
        <f t="shared" si="65"/>
        <v/>
      </c>
      <c r="Y472" s="57" t="str">
        <f t="shared" si="66"/>
        <v/>
      </c>
      <c r="Z472" s="57">
        <f>LARGE(T387:T478,V472)</f>
        <v>55.391659172551201</v>
      </c>
      <c r="AA472" s="57" t="str">
        <f t="shared" si="68"/>
        <v/>
      </c>
      <c r="AB472" s="57" t="str">
        <f t="shared" si="69"/>
        <v/>
      </c>
      <c r="AC472" s="57" t="str">
        <f t="shared" si="67"/>
        <v>Slovenija</v>
      </c>
      <c r="AD472" s="57"/>
      <c r="AE472" s="57"/>
      <c r="AF472" s="57"/>
      <c r="AG472" s="57"/>
      <c r="AH472" s="57"/>
      <c r="AI472" s="57"/>
      <c r="AJ472" s="57"/>
    </row>
    <row r="473" spans="14:36" x14ac:dyDescent="0.35">
      <c r="N473" s="57"/>
      <c r="O473" s="57"/>
      <c r="P473" s="57"/>
      <c r="Q473" s="57"/>
      <c r="R473" s="57" t="str">
        <f>'EU-Vergleichsdaten'!B$94</f>
        <v>Slovensko</v>
      </c>
      <c r="S473" s="57"/>
      <c r="T473" s="57">
        <f>'EU-Vergleichsdaten'!T$94-ROW(AF$94)/1000000</f>
        <v>76.606669091699061</v>
      </c>
      <c r="U473" s="57"/>
      <c r="V473" s="57">
        <f t="shared" si="70"/>
        <v>87</v>
      </c>
      <c r="W473" s="106" t="str">
        <f>VLOOKUP(Z473,T387:AC478,10,0)</f>
        <v>Makroregion wschodni</v>
      </c>
      <c r="X473" s="57" t="str">
        <f t="shared" si="65"/>
        <v/>
      </c>
      <c r="Y473" s="57" t="str">
        <f t="shared" si="66"/>
        <v/>
      </c>
      <c r="Z473" s="57">
        <f>LARGE(T387:T478,V473)</f>
        <v>48.720320573298977</v>
      </c>
      <c r="AA473" s="57" t="str">
        <f t="shared" si="68"/>
        <v/>
      </c>
      <c r="AB473" s="57" t="str">
        <f t="shared" si="69"/>
        <v/>
      </c>
      <c r="AC473" s="57" t="str">
        <f t="shared" si="67"/>
        <v>Slovensko</v>
      </c>
      <c r="AD473" s="57"/>
      <c r="AE473" s="57"/>
      <c r="AF473" s="57"/>
      <c r="AG473" s="57"/>
      <c r="AH473" s="57"/>
      <c r="AI473" s="57"/>
      <c r="AJ473" s="57"/>
    </row>
    <row r="474" spans="14:36" x14ac:dyDescent="0.35">
      <c r="N474" s="57"/>
      <c r="O474" s="57"/>
      <c r="P474" s="57"/>
      <c r="Q474" s="57"/>
      <c r="R474" s="57" t="str">
        <f>'EU-Vergleichsdaten'!B$95</f>
        <v>Manner-Suomi</v>
      </c>
      <c r="S474" s="57"/>
      <c r="T474" s="57">
        <f>'EU-Vergleichsdaten'!T$95-ROW(AF$95)/1000000</f>
        <v>106.89384298462012</v>
      </c>
      <c r="U474" s="57"/>
      <c r="V474" s="57">
        <f t="shared" si="70"/>
        <v>88</v>
      </c>
      <c r="W474" s="106" t="str">
        <f>VLOOKUP(Z474,T387:AC478,10,0)</f>
        <v>Macroregiunea Doi</v>
      </c>
      <c r="X474" s="57" t="str">
        <f t="shared" si="65"/>
        <v/>
      </c>
      <c r="Y474" s="57" t="str">
        <f t="shared" si="66"/>
        <v/>
      </c>
      <c r="Z474" s="57">
        <f>LARGE(T387:T478,V474)</f>
        <v>47.821956858751598</v>
      </c>
      <c r="AA474" s="57" t="str">
        <f t="shared" si="68"/>
        <v/>
      </c>
      <c r="AB474" s="57" t="str">
        <f t="shared" si="69"/>
        <v/>
      </c>
      <c r="AC474" s="57" t="str">
        <f t="shared" si="67"/>
        <v>Manner-Suomi</v>
      </c>
      <c r="AD474" s="57"/>
      <c r="AE474" s="57"/>
      <c r="AF474" s="57"/>
      <c r="AG474" s="57"/>
      <c r="AH474" s="57"/>
      <c r="AI474" s="57"/>
      <c r="AJ474" s="57"/>
    </row>
    <row r="475" spans="14:36" x14ac:dyDescent="0.35">
      <c r="N475" s="57"/>
      <c r="O475" s="57"/>
      <c r="P475" s="57"/>
      <c r="Q475" s="57"/>
      <c r="R475" s="57" t="str">
        <f>'EU-Vergleichsdaten'!B$96</f>
        <v>Åland</v>
      </c>
      <c r="S475" s="57"/>
      <c r="T475" s="57">
        <f>'EU-Vergleichsdaten'!T$96-ROW(AF$96)/1000000</f>
        <v>92.106458753850788</v>
      </c>
      <c r="U475" s="57"/>
      <c r="V475" s="57">
        <f t="shared" si="70"/>
        <v>89</v>
      </c>
      <c r="W475" s="106" t="str">
        <f>VLOOKUP(Z475,T387:AC478,10,0)</f>
        <v>Voreia Elláda</v>
      </c>
      <c r="X475" s="57" t="str">
        <f t="shared" si="65"/>
        <v/>
      </c>
      <c r="Y475" s="57" t="str">
        <f t="shared" si="66"/>
        <v/>
      </c>
      <c r="Z475" s="57">
        <f>LARGE(T387:T478,V475)</f>
        <v>47.167587088917657</v>
      </c>
      <c r="AA475" s="57" t="str">
        <f t="shared" si="68"/>
        <v/>
      </c>
      <c r="AB475" s="57" t="str">
        <f t="shared" si="69"/>
        <v/>
      </c>
      <c r="AC475" s="57" t="str">
        <f t="shared" si="67"/>
        <v>Åland</v>
      </c>
      <c r="AD475" s="57"/>
      <c r="AE475" s="57"/>
      <c r="AF475" s="57"/>
      <c r="AG475" s="57"/>
      <c r="AH475" s="57"/>
      <c r="AI475" s="57"/>
      <c r="AJ475" s="57"/>
    </row>
    <row r="476" spans="14:36" x14ac:dyDescent="0.35">
      <c r="N476" s="57"/>
      <c r="O476" s="57"/>
      <c r="P476" s="57"/>
      <c r="Q476" s="57"/>
      <c r="R476" s="57" t="str">
        <f>'EU-Vergleichsdaten'!B$97</f>
        <v>Östra Sverige</v>
      </c>
      <c r="S476" s="57"/>
      <c r="T476" s="57">
        <f>'EU-Vergleichsdaten'!T$97-ROW(AF$97)/1000000</f>
        <v>120.00649094428626</v>
      </c>
      <c r="U476" s="57"/>
      <c r="V476" s="57">
        <f t="shared" si="70"/>
        <v>90</v>
      </c>
      <c r="W476" s="106" t="str">
        <f>VLOOKUP(Z476,T387:AC478,10,0)</f>
        <v>Kentriki Elláda</v>
      </c>
      <c r="X476" s="57" t="str">
        <f t="shared" si="65"/>
        <v/>
      </c>
      <c r="Y476" s="57" t="str">
        <f t="shared" si="66"/>
        <v/>
      </c>
      <c r="Z476" s="57">
        <f>LARGE(T387:T478,V476)</f>
        <v>46.992088579009859</v>
      </c>
      <c r="AA476" s="57" t="str">
        <f t="shared" si="68"/>
        <v/>
      </c>
      <c r="AB476" s="57" t="str">
        <f t="shared" si="69"/>
        <v/>
      </c>
      <c r="AC476" s="57" t="str">
        <f t="shared" si="67"/>
        <v>Östra Sverige</v>
      </c>
      <c r="AD476" s="57"/>
      <c r="AE476" s="57"/>
      <c r="AF476" s="57"/>
      <c r="AG476" s="57"/>
      <c r="AH476" s="57"/>
      <c r="AI476" s="57"/>
      <c r="AJ476" s="57"/>
    </row>
    <row r="477" spans="14:36" x14ac:dyDescent="0.35">
      <c r="N477" s="57"/>
      <c r="O477" s="57"/>
      <c r="P477" s="57"/>
      <c r="Q477" s="57"/>
      <c r="R477" s="57" t="str">
        <f>'EU-Vergleichsdaten'!B$98</f>
        <v>Södra Sverige</v>
      </c>
      <c r="S477" s="57"/>
      <c r="T477" s="57">
        <f>'EU-Vergleichsdaten'!T$98-ROW(AF$98)/1000000</f>
        <v>100.43945993375517</v>
      </c>
      <c r="U477" s="57"/>
      <c r="V477" s="57">
        <f t="shared" si="70"/>
        <v>91</v>
      </c>
      <c r="W477" s="106" t="str">
        <f>VLOOKUP(Z477,T387:AC478,10,0)</f>
        <v>Severna i Yugoiztochna Bulgaria</v>
      </c>
      <c r="X477" s="57" t="str">
        <f t="shared" si="65"/>
        <v/>
      </c>
      <c r="Y477" s="57" t="str">
        <f t="shared" si="66"/>
        <v/>
      </c>
      <c r="Z477" s="57">
        <f>LARGE(T387:T478,V477)</f>
        <v>44.17959044409551</v>
      </c>
      <c r="AA477" s="57" t="str">
        <f t="shared" si="68"/>
        <v/>
      </c>
      <c r="AB477" s="57" t="str">
        <f t="shared" si="69"/>
        <v/>
      </c>
      <c r="AC477" s="57" t="str">
        <f t="shared" si="67"/>
        <v>Södra Sverige</v>
      </c>
      <c r="AD477" s="57"/>
      <c r="AE477" s="57"/>
      <c r="AF477" s="57"/>
      <c r="AG477" s="57"/>
      <c r="AH477" s="57"/>
      <c r="AI477" s="57"/>
      <c r="AJ477" s="57"/>
    </row>
    <row r="478" spans="14:36" x14ac:dyDescent="0.35">
      <c r="N478" s="57"/>
      <c r="O478" s="57"/>
      <c r="P478" s="57"/>
      <c r="Q478" s="57"/>
      <c r="R478" s="57" t="str">
        <f>'EU-Vergleichsdaten'!B$99</f>
        <v>Norra Sverige</v>
      </c>
      <c r="S478" s="57"/>
      <c r="T478" s="57">
        <f>'EU-Vergleichsdaten'!T$99-ROW(AF$99)/1000000</f>
        <v>103.74905418039548</v>
      </c>
      <c r="U478" s="57"/>
      <c r="V478" s="57">
        <f t="shared" si="70"/>
        <v>92</v>
      </c>
      <c r="W478" s="106" t="str">
        <f>VLOOKUP(Z478,T387:AC478,10,0)</f>
        <v>Nisia Aigaiou, Kriti</v>
      </c>
      <c r="X478" s="57" t="str">
        <f t="shared" si="65"/>
        <v/>
      </c>
      <c r="Y478" s="57" t="str">
        <f t="shared" si="66"/>
        <v/>
      </c>
      <c r="Z478" s="57">
        <f>LARGE(T387:T478,V478)</f>
        <v>43.07197885060706</v>
      </c>
      <c r="AA478" s="57" t="str">
        <f t="shared" si="68"/>
        <v/>
      </c>
      <c r="AB478" s="57" t="str">
        <f t="shared" si="69"/>
        <v/>
      </c>
      <c r="AC478" s="57" t="str">
        <f t="shared" si="67"/>
        <v>Norra Sverige</v>
      </c>
      <c r="AD478" s="57"/>
      <c r="AE478" s="57"/>
      <c r="AF478" s="57"/>
      <c r="AG478" s="57"/>
      <c r="AH478" s="57"/>
      <c r="AI478" s="57"/>
      <c r="AJ478" s="57"/>
    </row>
    <row r="479" spans="14:36" x14ac:dyDescent="0.35">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row>
    <row r="480" spans="14:36" x14ac:dyDescent="0.35">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row>
    <row r="481" spans="14:36" x14ac:dyDescent="0.35">
      <c r="N481" s="57"/>
      <c r="O481" s="57"/>
      <c r="P481" s="57"/>
      <c r="Q481" s="57"/>
      <c r="R481" s="57"/>
      <c r="S481" s="57"/>
      <c r="T481" s="57" t="str">
        <f>'EU-Vergleichsdaten'!X$2&amp;", "&amp;'EU-Vergleichsdaten'!Y$4&amp;", "&amp;'EU-Vergleichsdaten'!X$3</f>
        <v>Arbeitslosenquote 20-64 Jahre, 2022, EU27=100</v>
      </c>
      <c r="U481" s="108"/>
      <c r="V481" s="57"/>
      <c r="W481" s="57"/>
      <c r="X481" s="57"/>
      <c r="Y481" s="57"/>
      <c r="Z481" s="57"/>
      <c r="AA481" s="57"/>
      <c r="AB481" s="57"/>
      <c r="AC481" s="57"/>
      <c r="AD481" s="57"/>
      <c r="AE481" s="57"/>
      <c r="AF481" s="57"/>
      <c r="AG481" s="57"/>
      <c r="AH481" s="57"/>
      <c r="AI481" s="57"/>
      <c r="AJ481" s="57"/>
    </row>
    <row r="482" spans="14:36" x14ac:dyDescent="0.35">
      <c r="N482" s="57"/>
      <c r="O482" s="57"/>
      <c r="P482" s="57"/>
      <c r="Q482" s="57"/>
      <c r="R482" s="57"/>
      <c r="S482" s="57"/>
      <c r="T482" s="57"/>
      <c r="U482" s="108"/>
      <c r="V482" s="57"/>
      <c r="W482" s="57"/>
      <c r="X482" s="57"/>
      <c r="Y482" s="57"/>
      <c r="Z482" s="57"/>
      <c r="AA482" s="57"/>
      <c r="AB482" s="57"/>
      <c r="AC482" s="57"/>
      <c r="AD482" s="57"/>
      <c r="AE482" s="57"/>
      <c r="AF482" s="57"/>
      <c r="AG482" s="57"/>
      <c r="AH482" s="57"/>
      <c r="AI482" s="57"/>
      <c r="AJ482" s="57"/>
    </row>
    <row r="483" spans="14:36" x14ac:dyDescent="0.35">
      <c r="N483" s="57"/>
      <c r="O483" s="57"/>
      <c r="P483" s="57"/>
      <c r="Q483" s="57"/>
      <c r="R483" s="57" t="str">
        <f>'EU-Vergleichsdaten'!B$7</f>
        <v>Baden-Württemberg</v>
      </c>
      <c r="S483" s="57" t="s">
        <v>725</v>
      </c>
      <c r="T483" s="57">
        <f>'EU-Vergleichsdaten'!Y$7-ROW(D$7)/1000000</f>
        <v>2.599993</v>
      </c>
      <c r="U483" s="108"/>
      <c r="V483" s="57">
        <v>1</v>
      </c>
      <c r="W483" s="106" t="str">
        <f>VLOOKUP(Z483,T483:AC574,10,0)</f>
        <v>Bayern</v>
      </c>
      <c r="X483" s="57" t="str">
        <f t="shared" ref="X483:X546" si="71">IF(VLOOKUP(W483,R$3:S$94,2,0)="WD","WD",IF(VLOOKUP(W483,R$3:S$94,2,0)="OD","OD",""))</f>
        <v>WD</v>
      </c>
      <c r="Y483" s="57" t="str">
        <f t="shared" ref="Y483:Y514" si="72">IF(VLOOKUP($W483,$R$3:$T$94,2,0)="WD",VLOOKUP($W483,O$3:P$18,2,0),IF(VLOOKUP($W483,$R$3:$T$94,2,0)="OD",VLOOKUP($W483,O$3:P$18,2,0),""))</f>
        <v>BY</v>
      </c>
      <c r="Z483" s="57">
        <f>SMALL(T483:T574,V483)</f>
        <v>2.0999920000000003</v>
      </c>
      <c r="AA483" s="57">
        <f>IF(X483="WD",Z483,"")</f>
        <v>2.0999920000000003</v>
      </c>
      <c r="AB483" s="57" t="str">
        <f>IF(X483="OD",Z483,"")</f>
        <v/>
      </c>
      <c r="AC483" s="57" t="str">
        <f t="shared" ref="AC483:AC514" si="73">R483</f>
        <v>Baden-Württemberg</v>
      </c>
      <c r="AD483" s="57"/>
      <c r="AE483" s="57"/>
      <c r="AF483" s="57"/>
      <c r="AG483" s="57"/>
      <c r="AH483" s="57"/>
      <c r="AI483" s="57"/>
      <c r="AJ483" s="57"/>
    </row>
    <row r="484" spans="14:36" x14ac:dyDescent="0.35">
      <c r="N484" s="57"/>
      <c r="O484" s="57"/>
      <c r="P484" s="57"/>
      <c r="Q484" s="57"/>
      <c r="R484" s="57" t="str">
        <f>'EU-Vergleichsdaten'!B$8</f>
        <v>Bayern</v>
      </c>
      <c r="S484" s="57" t="s">
        <v>725</v>
      </c>
      <c r="T484" s="57">
        <f>'EU-Vergleichsdaten'!Y$8-ROW(D$8)/1000000</f>
        <v>2.0999920000000003</v>
      </c>
      <c r="U484" s="108"/>
      <c r="V484" s="57">
        <f>V483+1</f>
        <v>2</v>
      </c>
      <c r="W484" s="106" t="str">
        <f>VLOOKUP(Z484,T483:AC574,10,0)</f>
        <v>Makroregion województwo mazowieckie</v>
      </c>
      <c r="X484" s="57" t="str">
        <f t="shared" si="71"/>
        <v/>
      </c>
      <c r="Y484" s="57" t="str">
        <f t="shared" si="72"/>
        <v/>
      </c>
      <c r="Z484" s="57">
        <f>SMALL(T483:T574,V484)</f>
        <v>2.2999149999999999</v>
      </c>
      <c r="AA484" s="57" t="str">
        <f t="shared" ref="AA484:AA547" si="74">IF(X484="WD",Z484,"")</f>
        <v/>
      </c>
      <c r="AB484" s="57" t="str">
        <f t="shared" ref="AB484:AB547" si="75">IF(X484="OD",Z484,"")</f>
        <v/>
      </c>
      <c r="AC484" s="57" t="str">
        <f t="shared" si="73"/>
        <v>Bayern</v>
      </c>
      <c r="AD484" s="57"/>
      <c r="AE484" s="57"/>
      <c r="AF484" s="57"/>
      <c r="AG484" s="57"/>
      <c r="AH484" s="57"/>
      <c r="AI484" s="57"/>
      <c r="AJ484" s="57"/>
    </row>
    <row r="485" spans="14:36" x14ac:dyDescent="0.35">
      <c r="N485" s="57"/>
      <c r="O485" s="57"/>
      <c r="P485" s="57"/>
      <c r="Q485" s="57"/>
      <c r="R485" s="57" t="str">
        <f>'EU-Vergleichsdaten'!B$9</f>
        <v>Berlin</v>
      </c>
      <c r="S485" s="57" t="s">
        <v>726</v>
      </c>
      <c r="T485" s="57">
        <f>'EU-Vergleichsdaten'!Y$9-ROW(D$9)/1000000</f>
        <v>4.9999909999999996</v>
      </c>
      <c r="U485" s="108"/>
      <c r="V485" s="57">
        <f t="shared" ref="V485:V548" si="76">V484+1</f>
        <v>3</v>
      </c>
      <c r="W485" s="106" t="str">
        <f>VLOOKUP(Z485,T483:AC574,10,0)</f>
        <v>Makroregion północno-zachodni</v>
      </c>
      <c r="X485" s="57" t="str">
        <f t="shared" si="71"/>
        <v/>
      </c>
      <c r="Y485" s="57" t="str">
        <f t="shared" si="72"/>
        <v/>
      </c>
      <c r="Z485" s="57">
        <f>SMALL(T483:T574,V485)</f>
        <v>2.3999199999999998</v>
      </c>
      <c r="AA485" s="57" t="str">
        <f t="shared" si="74"/>
        <v/>
      </c>
      <c r="AB485" s="57" t="str">
        <f t="shared" si="75"/>
        <v/>
      </c>
      <c r="AC485" s="57" t="str">
        <f t="shared" si="73"/>
        <v>Berlin</v>
      </c>
      <c r="AD485" s="57"/>
      <c r="AE485" s="57"/>
      <c r="AF485" s="57"/>
      <c r="AG485" s="57"/>
      <c r="AH485" s="57"/>
      <c r="AI485" s="57"/>
      <c r="AJ485" s="57"/>
    </row>
    <row r="486" spans="14:36" x14ac:dyDescent="0.35">
      <c r="N486" s="57"/>
      <c r="O486" s="57"/>
      <c r="P486" s="57"/>
      <c r="Q486" s="57"/>
      <c r="R486" s="57" t="str">
        <f>'EU-Vergleichsdaten'!B$10</f>
        <v>Brandenburg</v>
      </c>
      <c r="S486" s="57" t="s">
        <v>726</v>
      </c>
      <c r="T486" s="57">
        <f>'EU-Vergleichsdaten'!Y$10-ROW(D$10)/1000000</f>
        <v>3.09999</v>
      </c>
      <c r="U486" s="108"/>
      <c r="V486" s="57">
        <f t="shared" si="76"/>
        <v>4</v>
      </c>
      <c r="W486" s="106" t="str">
        <f>VLOOKUP(Z486,T483:AC574,10,0)</f>
        <v>Makroregion południowy</v>
      </c>
      <c r="X486" s="57" t="str">
        <f t="shared" si="71"/>
        <v/>
      </c>
      <c r="Y486" s="57" t="str">
        <f t="shared" si="72"/>
        <v/>
      </c>
      <c r="Z486" s="57">
        <f>SMALL(T483:T574,V486)</f>
        <v>2.399921</v>
      </c>
      <c r="AA486" s="57" t="str">
        <f t="shared" si="74"/>
        <v/>
      </c>
      <c r="AB486" s="57" t="str">
        <f t="shared" si="75"/>
        <v/>
      </c>
      <c r="AC486" s="57" t="str">
        <f t="shared" si="73"/>
        <v>Brandenburg</v>
      </c>
      <c r="AD486" s="57"/>
      <c r="AE486" s="57"/>
      <c r="AF486" s="57"/>
      <c r="AG486" s="57"/>
      <c r="AH486" s="57"/>
      <c r="AI486" s="57"/>
      <c r="AJ486" s="57"/>
    </row>
    <row r="487" spans="14:36" x14ac:dyDescent="0.35">
      <c r="N487" s="57"/>
      <c r="O487" s="57"/>
      <c r="P487" s="57"/>
      <c r="Q487" s="57"/>
      <c r="R487" s="57" t="str">
        <f>'EU-Vergleichsdaten'!B$11</f>
        <v>Bremen</v>
      </c>
      <c r="S487" s="57" t="s">
        <v>725</v>
      </c>
      <c r="T487" s="57">
        <f>'EU-Vergleichsdaten'!Y$11-ROW(D$11)/1000000</f>
        <v>4.2999890000000001</v>
      </c>
      <c r="U487" s="108"/>
      <c r="V487" s="57">
        <f t="shared" si="76"/>
        <v>5</v>
      </c>
      <c r="W487" s="106" t="str">
        <f>VLOOKUP(Z487,T483:AC574,10,0)</f>
        <v>Česko</v>
      </c>
      <c r="X487" s="57" t="str">
        <f t="shared" si="71"/>
        <v/>
      </c>
      <c r="Y487" s="57" t="str">
        <f t="shared" si="72"/>
        <v/>
      </c>
      <c r="Z487" s="57">
        <f>SMALL(T483:T574,V487)</f>
        <v>2.4999709999999999</v>
      </c>
      <c r="AA487" s="57" t="str">
        <f t="shared" si="74"/>
        <v/>
      </c>
      <c r="AB487" s="57" t="str">
        <f t="shared" si="75"/>
        <v/>
      </c>
      <c r="AC487" s="57" t="str">
        <f t="shared" si="73"/>
        <v>Bremen</v>
      </c>
      <c r="AD487" s="57"/>
      <c r="AE487" s="57"/>
      <c r="AF487" s="57"/>
      <c r="AG487" s="57"/>
      <c r="AH487" s="57"/>
      <c r="AI487" s="57"/>
      <c r="AJ487" s="57"/>
    </row>
    <row r="488" spans="14:36" x14ac:dyDescent="0.35">
      <c r="N488" s="57"/>
      <c r="O488" s="57"/>
      <c r="P488" s="57"/>
      <c r="Q488" s="57"/>
      <c r="R488" s="57" t="str">
        <f>'EU-Vergleichsdaten'!B$12</f>
        <v>Hamburg</v>
      </c>
      <c r="S488" s="57" t="s">
        <v>725</v>
      </c>
      <c r="T488" s="57">
        <f>'EU-Vergleichsdaten'!Y$12-ROW(D$12)/1000000</f>
        <v>4.0999879999999997</v>
      </c>
      <c r="U488" s="108"/>
      <c r="V488" s="57">
        <f t="shared" si="76"/>
        <v>6</v>
      </c>
      <c r="W488" s="106" t="str">
        <f>VLOOKUP(Z488,T483:AC574,10,0)</f>
        <v>Makroregion północny</v>
      </c>
      <c r="X488" s="57" t="str">
        <f t="shared" si="71"/>
        <v/>
      </c>
      <c r="Y488" s="57" t="str">
        <f t="shared" si="72"/>
        <v/>
      </c>
      <c r="Z488" s="57">
        <f>SMALL(T483:T574,V488)</f>
        <v>2.5999180000000002</v>
      </c>
      <c r="AA488" s="57" t="str">
        <f t="shared" si="74"/>
        <v/>
      </c>
      <c r="AB488" s="57" t="str">
        <f t="shared" si="75"/>
        <v/>
      </c>
      <c r="AC488" s="57" t="str">
        <f t="shared" si="73"/>
        <v>Hamburg</v>
      </c>
      <c r="AD488" s="57"/>
      <c r="AE488" s="57"/>
      <c r="AF488" s="57"/>
      <c r="AG488" s="57"/>
      <c r="AH488" s="57"/>
      <c r="AI488" s="57"/>
      <c r="AJ488" s="57"/>
    </row>
    <row r="489" spans="14:36" x14ac:dyDescent="0.35">
      <c r="N489" s="57"/>
      <c r="O489" s="57"/>
      <c r="P489" s="57"/>
      <c r="Q489" s="57"/>
      <c r="R489" s="57" t="str">
        <f>'EU-Vergleichsdaten'!B$13</f>
        <v>Hessen</v>
      </c>
      <c r="S489" s="57" t="s">
        <v>725</v>
      </c>
      <c r="T489" s="57">
        <f>'EU-Vergleichsdaten'!Y$13-ROW(D$13)/1000000</f>
        <v>2.7999869999999998</v>
      </c>
      <c r="U489" s="108"/>
      <c r="V489" s="57">
        <f t="shared" si="76"/>
        <v>7</v>
      </c>
      <c r="W489" s="106" t="str">
        <f>VLOOKUP(Z489,T483:AC574,10,0)</f>
        <v>Zuid-Nederland</v>
      </c>
      <c r="X489" s="57" t="str">
        <f t="shared" si="71"/>
        <v/>
      </c>
      <c r="Y489" s="57" t="str">
        <f t="shared" si="72"/>
        <v/>
      </c>
      <c r="Z489" s="57">
        <f>SMALL(T483:T574,V489)</f>
        <v>2.5999250000000003</v>
      </c>
      <c r="AA489" s="57" t="str">
        <f t="shared" si="74"/>
        <v/>
      </c>
      <c r="AB489" s="57" t="str">
        <f t="shared" si="75"/>
        <v/>
      </c>
      <c r="AC489" s="57" t="str">
        <f t="shared" si="73"/>
        <v>Hessen</v>
      </c>
      <c r="AD489" s="57"/>
      <c r="AE489" s="57"/>
      <c r="AF489" s="57"/>
      <c r="AG489" s="57"/>
      <c r="AH489" s="57"/>
      <c r="AI489" s="57"/>
      <c r="AJ489" s="57"/>
    </row>
    <row r="490" spans="14:36" x14ac:dyDescent="0.35">
      <c r="N490" s="57"/>
      <c r="O490" s="57"/>
      <c r="P490" s="57"/>
      <c r="Q490" s="57"/>
      <c r="R490" s="57" t="str">
        <f>'EU-Vergleichsdaten'!B$14</f>
        <v>Mecklenburg-Vorpommern</v>
      </c>
      <c r="S490" s="57" t="s">
        <v>726</v>
      </c>
      <c r="T490" s="57">
        <f>'EU-Vergleichsdaten'!Y$14-ROW(D$14)/1000000</f>
        <v>4.3999860000000002</v>
      </c>
      <c r="U490" s="108"/>
      <c r="V490" s="57">
        <f t="shared" si="76"/>
        <v>8</v>
      </c>
      <c r="W490" s="106" t="str">
        <f>VLOOKUP(Z490,T483:AC574,10,0)</f>
        <v>Közép-Magyarország</v>
      </c>
      <c r="X490" s="57" t="str">
        <f t="shared" si="71"/>
        <v/>
      </c>
      <c r="Y490" s="57" t="str">
        <f t="shared" si="72"/>
        <v/>
      </c>
      <c r="Z490" s="57">
        <f>SMALL(T483:T574,V490)</f>
        <v>2.5999319999999999</v>
      </c>
      <c r="AA490" s="57" t="str">
        <f t="shared" si="74"/>
        <v/>
      </c>
      <c r="AB490" s="57" t="str">
        <f t="shared" si="75"/>
        <v/>
      </c>
      <c r="AC490" s="57" t="str">
        <f t="shared" si="73"/>
        <v>Mecklenburg-Vorpommern</v>
      </c>
      <c r="AD490" s="57"/>
      <c r="AE490" s="57"/>
      <c r="AF490" s="57"/>
      <c r="AG490" s="57"/>
      <c r="AH490" s="57"/>
      <c r="AI490" s="57"/>
      <c r="AJ490" s="57"/>
    </row>
    <row r="491" spans="14:36" x14ac:dyDescent="0.35">
      <c r="N491" s="57"/>
      <c r="O491" s="57"/>
      <c r="P491" s="57"/>
      <c r="Q491" s="57"/>
      <c r="R491" s="57" t="str">
        <f>'EU-Vergleichsdaten'!B$15</f>
        <v>Niedersachsen</v>
      </c>
      <c r="S491" s="57" t="s">
        <v>725</v>
      </c>
      <c r="T491" s="57">
        <f>'EU-Vergleichsdaten'!Y$15-ROW(D$15)/1000000</f>
        <v>2.6999850000000003</v>
      </c>
      <c r="U491" s="108"/>
      <c r="V491" s="57">
        <f t="shared" si="76"/>
        <v>9</v>
      </c>
      <c r="W491" s="106" t="str">
        <f>VLOOKUP(Z491,T483:AC574,10,0)</f>
        <v>Baden-Württemberg</v>
      </c>
      <c r="X491" s="57" t="str">
        <f t="shared" si="71"/>
        <v>WD</v>
      </c>
      <c r="Y491" s="57" t="str">
        <f t="shared" si="72"/>
        <v>BW</v>
      </c>
      <c r="Z491" s="57">
        <f>SMALL(T483:T574,V491)</f>
        <v>2.599993</v>
      </c>
      <c r="AA491" s="57">
        <f t="shared" si="74"/>
        <v>2.599993</v>
      </c>
      <c r="AB491" s="57" t="str">
        <f t="shared" si="75"/>
        <v/>
      </c>
      <c r="AC491" s="57" t="str">
        <f t="shared" si="73"/>
        <v>Niedersachsen</v>
      </c>
      <c r="AD491" s="57"/>
      <c r="AE491" s="57"/>
      <c r="AF491" s="57"/>
      <c r="AG491" s="57"/>
      <c r="AH491" s="57"/>
      <c r="AI491" s="57"/>
      <c r="AJ491" s="57"/>
    </row>
    <row r="492" spans="14:36" x14ac:dyDescent="0.35">
      <c r="N492" s="57"/>
      <c r="O492" s="57"/>
      <c r="P492" s="57"/>
      <c r="Q492" s="57"/>
      <c r="R492" s="57" t="str">
        <f>'EU-Vergleichsdaten'!B$16</f>
        <v>Nordrhein-Westfalen</v>
      </c>
      <c r="S492" s="57" t="s">
        <v>725</v>
      </c>
      <c r="T492" s="57">
        <f>'EU-Vergleichsdaten'!Y$16-ROW(D$16)/1000000</f>
        <v>3.2999839999999998</v>
      </c>
      <c r="U492" s="108"/>
      <c r="V492" s="57">
        <f t="shared" si="76"/>
        <v>10</v>
      </c>
      <c r="W492" s="106" t="str">
        <f>VLOOKUP(Z492,T483:AC574,10,0)</f>
        <v>Niedersachsen</v>
      </c>
      <c r="X492" s="57" t="str">
        <f t="shared" si="71"/>
        <v>WD</v>
      </c>
      <c r="Y492" s="57" t="str">
        <f t="shared" si="72"/>
        <v>NI</v>
      </c>
      <c r="Z492" s="57">
        <f>SMALL(T483:T574,V492)</f>
        <v>2.6999850000000003</v>
      </c>
      <c r="AA492" s="57">
        <f t="shared" si="74"/>
        <v>2.6999850000000003</v>
      </c>
      <c r="AB492" s="57" t="str">
        <f t="shared" si="75"/>
        <v/>
      </c>
      <c r="AC492" s="57" t="str">
        <f t="shared" si="73"/>
        <v>Nordrhein-Westfalen</v>
      </c>
      <c r="AD492" s="57"/>
      <c r="AE492" s="57"/>
      <c r="AF492" s="57"/>
      <c r="AG492" s="57"/>
      <c r="AH492" s="57"/>
      <c r="AI492" s="57"/>
      <c r="AJ492" s="57"/>
    </row>
    <row r="493" spans="14:36" x14ac:dyDescent="0.35">
      <c r="N493" s="57"/>
      <c r="O493" s="57"/>
      <c r="P493" s="57"/>
      <c r="Q493" s="57"/>
      <c r="R493" s="57" t="str">
        <f>'EU-Vergleichsdaten'!B$17</f>
        <v>Rheinland-Pfalz</v>
      </c>
      <c r="S493" s="57" t="s">
        <v>725</v>
      </c>
      <c r="T493" s="57">
        <f>'EU-Vergleichsdaten'!Y$17-ROW(D$17)/1000000</f>
        <v>2.9999829999999998</v>
      </c>
      <c r="U493" s="108"/>
      <c r="V493" s="57">
        <f t="shared" si="76"/>
        <v>11</v>
      </c>
      <c r="W493" s="106" t="str">
        <f>VLOOKUP(Z493,T483:AC574,10,0)</f>
        <v>Oost-Nederland</v>
      </c>
      <c r="X493" s="57" t="str">
        <f t="shared" si="71"/>
        <v/>
      </c>
      <c r="Y493" s="57" t="str">
        <f t="shared" si="72"/>
        <v/>
      </c>
      <c r="Z493" s="57">
        <f>SMALL(T483:T574,V493)</f>
        <v>2.7999269999999998</v>
      </c>
      <c r="AA493" s="57" t="str">
        <f t="shared" si="74"/>
        <v/>
      </c>
      <c r="AB493" s="57" t="str">
        <f t="shared" si="75"/>
        <v/>
      </c>
      <c r="AC493" s="57" t="str">
        <f t="shared" si="73"/>
        <v>Rheinland-Pfalz</v>
      </c>
      <c r="AD493" s="57"/>
      <c r="AE493" s="57"/>
      <c r="AF493" s="57"/>
      <c r="AG493" s="57"/>
      <c r="AH493" s="57"/>
      <c r="AI493" s="57"/>
      <c r="AJ493" s="57"/>
    </row>
    <row r="494" spans="14:36" x14ac:dyDescent="0.35">
      <c r="N494" s="57"/>
      <c r="O494" s="57"/>
      <c r="P494" s="57"/>
      <c r="Q494" s="57"/>
      <c r="R494" s="57" t="str">
        <f>'EU-Vergleichsdaten'!B$18</f>
        <v>Saarland</v>
      </c>
      <c r="S494" s="57" t="s">
        <v>725</v>
      </c>
      <c r="T494" s="57">
        <f>'EU-Vergleichsdaten'!Y$18-ROW(D$18)/1000000</f>
        <v>3.299982</v>
      </c>
      <c r="U494" s="108"/>
      <c r="V494" s="57">
        <f t="shared" si="76"/>
        <v>12</v>
      </c>
      <c r="W494" s="106" t="str">
        <f>VLOOKUP(Z494,T483:AC574,10,0)</f>
        <v>Hessen</v>
      </c>
      <c r="X494" s="57" t="str">
        <f t="shared" si="71"/>
        <v>WD</v>
      </c>
      <c r="Y494" s="57" t="str">
        <f t="shared" si="72"/>
        <v>HE</v>
      </c>
      <c r="Z494" s="57">
        <f>SMALL(T483:T574,V494)</f>
        <v>2.7999869999999998</v>
      </c>
      <c r="AA494" s="57">
        <f t="shared" si="74"/>
        <v>2.7999869999999998</v>
      </c>
      <c r="AB494" s="57" t="str">
        <f t="shared" si="75"/>
        <v/>
      </c>
      <c r="AC494" s="57" t="str">
        <f t="shared" si="73"/>
        <v>Saarland</v>
      </c>
      <c r="AD494" s="57"/>
      <c r="AE494" s="57"/>
      <c r="AF494" s="57"/>
      <c r="AG494" s="57"/>
      <c r="AH494" s="57"/>
      <c r="AI494" s="57"/>
      <c r="AJ494" s="57"/>
    </row>
    <row r="495" spans="14:36" x14ac:dyDescent="0.35">
      <c r="N495" s="57"/>
      <c r="O495" s="57"/>
      <c r="P495" s="57"/>
      <c r="Q495" s="57"/>
      <c r="R495" s="57" t="str">
        <f>'EU-Vergleichsdaten'!B$19</f>
        <v>Sachsen</v>
      </c>
      <c r="S495" s="57" t="s">
        <v>726</v>
      </c>
      <c r="T495" s="57">
        <f>'EU-Vergleichsdaten'!Y$19-ROW(D$19)/1000000</f>
        <v>3.3999809999999999</v>
      </c>
      <c r="U495" s="108"/>
      <c r="V495" s="57">
        <f t="shared" si="76"/>
        <v>13</v>
      </c>
      <c r="W495" s="106" t="str">
        <f>VLOOKUP(Z495,T483:AC574,10,0)</f>
        <v>Makroregion południowo-zachodni</v>
      </c>
      <c r="X495" s="57" t="str">
        <f t="shared" si="71"/>
        <v/>
      </c>
      <c r="Y495" s="57" t="str">
        <f t="shared" si="72"/>
        <v/>
      </c>
      <c r="Z495" s="57">
        <f>SMALL(T483:T574,V495)</f>
        <v>2.8999189999999997</v>
      </c>
      <c r="AA495" s="57" t="str">
        <f t="shared" si="74"/>
        <v/>
      </c>
      <c r="AB495" s="57" t="str">
        <f t="shared" si="75"/>
        <v/>
      </c>
      <c r="AC495" s="57" t="str">
        <f t="shared" si="73"/>
        <v>Sachsen</v>
      </c>
      <c r="AD495" s="57"/>
      <c r="AE495" s="57"/>
      <c r="AF495" s="57"/>
      <c r="AG495" s="57"/>
      <c r="AH495" s="57"/>
      <c r="AI495" s="57"/>
      <c r="AJ495" s="57"/>
    </row>
    <row r="496" spans="14:36" x14ac:dyDescent="0.35">
      <c r="N496" s="57"/>
      <c r="O496" s="57"/>
      <c r="P496" s="57"/>
      <c r="Q496" s="57"/>
      <c r="R496" s="57" t="str">
        <f>'EU-Vergleichsdaten'!B$20</f>
        <v>Sachsen-Anhalt</v>
      </c>
      <c r="S496" s="57" t="s">
        <v>726</v>
      </c>
      <c r="T496" s="57">
        <f>'EU-Vergleichsdaten'!Y$20-ROW(D$20)/1000000</f>
        <v>3.59998</v>
      </c>
      <c r="U496" s="108"/>
      <c r="V496" s="57">
        <f t="shared" si="76"/>
        <v>14</v>
      </c>
      <c r="W496" s="106" t="str">
        <f>VLOOKUP(Z496,T483:AC574,10,0)</f>
        <v>Westösterreich</v>
      </c>
      <c r="X496" s="57" t="str">
        <f t="shared" si="71"/>
        <v/>
      </c>
      <c r="Y496" s="57" t="str">
        <f t="shared" si="72"/>
        <v/>
      </c>
      <c r="Z496" s="57">
        <f>SMALL(T483:T574,V496)</f>
        <v>2.9999220000000002</v>
      </c>
      <c r="AA496" s="57" t="str">
        <f t="shared" si="74"/>
        <v/>
      </c>
      <c r="AB496" s="57" t="str">
        <f t="shared" si="75"/>
        <v/>
      </c>
      <c r="AC496" s="57" t="str">
        <f t="shared" si="73"/>
        <v>Sachsen-Anhalt</v>
      </c>
      <c r="AD496" s="57"/>
      <c r="AE496" s="57"/>
      <c r="AF496" s="57"/>
      <c r="AG496" s="57"/>
      <c r="AH496" s="57"/>
      <c r="AI496" s="57"/>
      <c r="AJ496" s="57"/>
    </row>
    <row r="497" spans="14:36" x14ac:dyDescent="0.35">
      <c r="N497" s="57"/>
      <c r="O497" s="57"/>
      <c r="P497" s="57"/>
      <c r="Q497" s="57"/>
      <c r="R497" s="57" t="str">
        <f>'EU-Vergleichsdaten'!B$21</f>
        <v>Schleswig-Holstein</v>
      </c>
      <c r="S497" s="57" t="s">
        <v>725</v>
      </c>
      <c r="T497" s="57">
        <f>'EU-Vergleichsdaten'!Y$21-ROW(D$21)/1000000</f>
        <v>2.9999790000000002</v>
      </c>
      <c r="U497" s="57"/>
      <c r="V497" s="57">
        <f t="shared" si="76"/>
        <v>15</v>
      </c>
      <c r="W497" s="106" t="str">
        <f>VLOOKUP(Z497,T483:AC574,10,0)</f>
        <v>West-Nederland</v>
      </c>
      <c r="X497" s="57" t="str">
        <f t="shared" si="71"/>
        <v/>
      </c>
      <c r="Y497" s="57" t="str">
        <f t="shared" si="72"/>
        <v/>
      </c>
      <c r="Z497" s="57">
        <f>SMALL(T483:T574,V497)</f>
        <v>2.9999259999999999</v>
      </c>
      <c r="AA497" s="57" t="str">
        <f t="shared" si="74"/>
        <v/>
      </c>
      <c r="AB497" s="57" t="str">
        <f t="shared" si="75"/>
        <v/>
      </c>
      <c r="AC497" s="57" t="str">
        <f t="shared" si="73"/>
        <v>Schleswig-Holstein</v>
      </c>
      <c r="AD497" s="57"/>
      <c r="AE497" s="57"/>
      <c r="AF497" s="57"/>
      <c r="AG497" s="57"/>
      <c r="AH497" s="57"/>
      <c r="AI497" s="57"/>
      <c r="AJ497" s="57"/>
    </row>
    <row r="498" spans="14:36" x14ac:dyDescent="0.35">
      <c r="N498" s="57"/>
      <c r="O498" s="57"/>
      <c r="P498" s="57"/>
      <c r="Q498" s="57"/>
      <c r="R498" s="57" t="str">
        <f>'EU-Vergleichsdaten'!B$22</f>
        <v>Thüringen</v>
      </c>
      <c r="S498" s="57" t="s">
        <v>726</v>
      </c>
      <c r="T498" s="57">
        <f>'EU-Vergleichsdaten'!Y$22-ROW(D$22)/1000000</f>
        <v>2.999978</v>
      </c>
      <c r="U498" s="57"/>
      <c r="V498" s="57">
        <f t="shared" si="76"/>
        <v>16</v>
      </c>
      <c r="W498" s="106" t="str">
        <f>VLOOKUP(Z498,T483:AC574,10,0)</f>
        <v>Vlaams Gewest</v>
      </c>
      <c r="X498" s="57" t="str">
        <f t="shared" si="71"/>
        <v/>
      </c>
      <c r="Y498" s="57" t="str">
        <f t="shared" si="72"/>
        <v/>
      </c>
      <c r="Z498" s="57">
        <f>SMALL(T483:T574,V498)</f>
        <v>2.9999750000000001</v>
      </c>
      <c r="AA498" s="57" t="str">
        <f t="shared" si="74"/>
        <v/>
      </c>
      <c r="AB498" s="57" t="str">
        <f t="shared" si="75"/>
        <v/>
      </c>
      <c r="AC498" s="57" t="str">
        <f t="shared" si="73"/>
        <v>Thüringen</v>
      </c>
      <c r="AD498" s="57"/>
      <c r="AE498" s="57"/>
      <c r="AF498" s="57"/>
      <c r="AG498" s="57"/>
      <c r="AH498" s="57"/>
      <c r="AI498" s="57"/>
      <c r="AJ498" s="57"/>
    </row>
    <row r="499" spans="14:36" x14ac:dyDescent="0.35">
      <c r="N499" s="57"/>
      <c r="O499" s="57"/>
      <c r="P499" s="57"/>
      <c r="Q499" s="57"/>
      <c r="R499" s="57" t="str">
        <f>'EU-Vergleichsdaten'!B$24</f>
        <v>Région de Bruxelles-Capitale/Brussels Hoofdstedelijk Gewest</v>
      </c>
      <c r="S499" s="57"/>
      <c r="T499" s="57">
        <f>'EU-Vergleichsdaten'!Y$24-ROW(D$24)/1000000</f>
        <v>10.399976000000001</v>
      </c>
      <c r="U499" s="57"/>
      <c r="V499" s="57">
        <f t="shared" si="76"/>
        <v>17</v>
      </c>
      <c r="W499" s="106" t="str">
        <f>VLOOKUP(Z499,T483:AC574,10,0)</f>
        <v>Thüringen</v>
      </c>
      <c r="X499" s="57" t="str">
        <f t="shared" si="71"/>
        <v>OD</v>
      </c>
      <c r="Y499" s="57" t="str">
        <f t="shared" si="72"/>
        <v>TH</v>
      </c>
      <c r="Z499" s="57">
        <f>SMALL(T483:T574,V499)</f>
        <v>2.999978</v>
      </c>
      <c r="AA499" s="57" t="str">
        <f t="shared" si="74"/>
        <v/>
      </c>
      <c r="AB499" s="57">
        <f t="shared" si="75"/>
        <v>2.999978</v>
      </c>
      <c r="AC499" s="57" t="str">
        <f t="shared" si="73"/>
        <v>Région de Bruxelles-Capitale/Brussels Hoofdstedelijk Gewest</v>
      </c>
      <c r="AD499" s="57"/>
      <c r="AE499" s="57"/>
      <c r="AF499" s="57"/>
      <c r="AG499" s="57"/>
      <c r="AH499" s="57"/>
      <c r="AI499" s="57"/>
      <c r="AJ499" s="57"/>
    </row>
    <row r="500" spans="14:36" x14ac:dyDescent="0.35">
      <c r="N500" s="57"/>
      <c r="O500" s="57"/>
      <c r="P500" s="57"/>
      <c r="Q500" s="57"/>
      <c r="R500" s="57" t="str">
        <f>'EU-Vergleichsdaten'!B$25</f>
        <v>Vlaams Gewest</v>
      </c>
      <c r="S500" s="57"/>
      <c r="T500" s="57">
        <f>'EU-Vergleichsdaten'!Y$25-ROW(D$25)/1000000</f>
        <v>2.9999750000000001</v>
      </c>
      <c r="U500" s="57"/>
      <c r="V500" s="57">
        <f t="shared" si="76"/>
        <v>18</v>
      </c>
      <c r="W500" s="106" t="str">
        <f>VLOOKUP(Z500,T483:AC574,10,0)</f>
        <v>Schleswig-Holstein</v>
      </c>
      <c r="X500" s="57" t="str">
        <f t="shared" si="71"/>
        <v>WD</v>
      </c>
      <c r="Y500" s="57" t="str">
        <f t="shared" si="72"/>
        <v>SH</v>
      </c>
      <c r="Z500" s="57">
        <f>SMALL(T483:T574,V500)</f>
        <v>2.9999790000000002</v>
      </c>
      <c r="AA500" s="57">
        <f t="shared" si="74"/>
        <v>2.9999790000000002</v>
      </c>
      <c r="AB500" s="57" t="str">
        <f t="shared" si="75"/>
        <v/>
      </c>
      <c r="AC500" s="57" t="str">
        <f t="shared" si="73"/>
        <v>Vlaams Gewest</v>
      </c>
      <c r="AD500" s="57"/>
      <c r="AE500" s="57"/>
      <c r="AF500" s="57"/>
      <c r="AG500" s="57"/>
      <c r="AH500" s="57"/>
      <c r="AI500" s="57"/>
      <c r="AJ500" s="57"/>
    </row>
    <row r="501" spans="14:36" x14ac:dyDescent="0.35">
      <c r="N501" s="57"/>
      <c r="O501" s="57"/>
      <c r="P501" s="57"/>
      <c r="Q501" s="57"/>
      <c r="R501" s="57" t="str">
        <f>'EU-Vergleichsdaten'!B$26</f>
        <v>Région wallonne</v>
      </c>
      <c r="S501" s="57"/>
      <c r="T501" s="57">
        <f>'EU-Vergleichsdaten'!Y$26-ROW(D$26)/1000000</f>
        <v>7.8999740000000003</v>
      </c>
      <c r="U501" s="57"/>
      <c r="V501" s="57">
        <f t="shared" si="76"/>
        <v>19</v>
      </c>
      <c r="W501" s="106" t="str">
        <f>VLOOKUP(Z501,T483:AC574,10,0)</f>
        <v>Rheinland-Pfalz</v>
      </c>
      <c r="X501" s="57" t="str">
        <f t="shared" si="71"/>
        <v>WD</v>
      </c>
      <c r="Y501" s="57" t="str">
        <f t="shared" si="72"/>
        <v>RP</v>
      </c>
      <c r="Z501" s="57">
        <f>SMALL(T483:T574,V501)</f>
        <v>2.9999829999999998</v>
      </c>
      <c r="AA501" s="57">
        <f t="shared" si="74"/>
        <v>2.9999829999999998</v>
      </c>
      <c r="AB501" s="57" t="str">
        <f t="shared" si="75"/>
        <v/>
      </c>
      <c r="AC501" s="57" t="str">
        <f t="shared" si="73"/>
        <v>Région wallonne</v>
      </c>
      <c r="AD501" s="57"/>
      <c r="AE501" s="57"/>
      <c r="AF501" s="57"/>
      <c r="AG501" s="57"/>
      <c r="AH501" s="57"/>
      <c r="AI501" s="57"/>
      <c r="AJ501" s="57"/>
    </row>
    <row r="502" spans="14:36" x14ac:dyDescent="0.35">
      <c r="N502" s="57"/>
      <c r="O502" s="57"/>
      <c r="P502" s="57"/>
      <c r="Q502" s="57"/>
      <c r="R502" s="57" t="str">
        <f>'EU-Vergleichsdaten'!B$27</f>
        <v>Severna i Yugoiztochna Bulgaria</v>
      </c>
      <c r="S502" s="57"/>
      <c r="T502" s="57">
        <f>'EU-Vergleichsdaten'!Y$27-ROW(D$27)/1000000</f>
        <v>5.3999730000000001</v>
      </c>
      <c r="U502" s="57"/>
      <c r="V502" s="57">
        <f t="shared" si="76"/>
        <v>20</v>
      </c>
      <c r="W502" s="106" t="str">
        <f>VLOOKUP(Z502,T483:AC574,10,0)</f>
        <v>Brandenburg</v>
      </c>
      <c r="X502" s="57" t="str">
        <f t="shared" si="71"/>
        <v>OD</v>
      </c>
      <c r="Y502" s="57" t="str">
        <f t="shared" si="72"/>
        <v>BB</v>
      </c>
      <c r="Z502" s="57">
        <f>SMALL(T483:T574,V502)</f>
        <v>3.09999</v>
      </c>
      <c r="AA502" s="57" t="str">
        <f t="shared" si="74"/>
        <v/>
      </c>
      <c r="AB502" s="57">
        <f t="shared" si="75"/>
        <v>3.09999</v>
      </c>
      <c r="AC502" s="57" t="str">
        <f t="shared" si="73"/>
        <v>Severna i Yugoiztochna Bulgaria</v>
      </c>
      <c r="AD502" s="57"/>
      <c r="AE502" s="57"/>
      <c r="AF502" s="57"/>
      <c r="AG502" s="57"/>
      <c r="AH502" s="57"/>
      <c r="AI502" s="57"/>
      <c r="AJ502" s="57"/>
    </row>
    <row r="503" spans="14:36" x14ac:dyDescent="0.35">
      <c r="N503" s="57"/>
      <c r="O503" s="57"/>
      <c r="P503" s="57"/>
      <c r="Q503" s="57"/>
      <c r="R503" s="57" t="str">
        <f>'EU-Vergleichsdaten'!B$28</f>
        <v>Yugozapadna i Yuzhna tsentralna Bulgaria</v>
      </c>
      <c r="S503" s="57"/>
      <c r="T503" s="57">
        <f>'EU-Vergleichsdaten'!Y$28-ROW(D$28)/1000000</f>
        <v>3.2999719999999999</v>
      </c>
      <c r="U503" s="57"/>
      <c r="V503" s="57">
        <f t="shared" si="76"/>
        <v>21</v>
      </c>
      <c r="W503" s="106" t="str">
        <f>VLOOKUP(Z503,T483:AC574,10,0)</f>
        <v>Noord-Nederland</v>
      </c>
      <c r="X503" s="57" t="str">
        <f t="shared" si="71"/>
        <v/>
      </c>
      <c r="Y503" s="57" t="str">
        <f t="shared" si="72"/>
        <v/>
      </c>
      <c r="Z503" s="57">
        <f>SMALL(T483:T574,V503)</f>
        <v>3.1999280000000003</v>
      </c>
      <c r="AA503" s="57" t="str">
        <f t="shared" si="74"/>
        <v/>
      </c>
      <c r="AB503" s="57" t="str">
        <f t="shared" si="75"/>
        <v/>
      </c>
      <c r="AC503" s="57" t="str">
        <f t="shared" si="73"/>
        <v>Yugozapadna i Yuzhna tsentralna Bulgaria</v>
      </c>
      <c r="AD503" s="57"/>
      <c r="AE503" s="57"/>
      <c r="AF503" s="57"/>
      <c r="AG503" s="57"/>
      <c r="AH503" s="57"/>
      <c r="AI503" s="57"/>
      <c r="AJ503" s="57"/>
    </row>
    <row r="504" spans="14:36" x14ac:dyDescent="0.35">
      <c r="N504" s="57"/>
      <c r="O504" s="57"/>
      <c r="P504" s="57"/>
      <c r="Q504" s="57"/>
      <c r="R504" s="57" t="str">
        <f>'EU-Vergleichsdaten'!B$29</f>
        <v>Česko</v>
      </c>
      <c r="S504" s="57"/>
      <c r="T504" s="57">
        <f>'EU-Vergleichsdaten'!Y$29-ROW(D$29)/1000000</f>
        <v>2.4999709999999999</v>
      </c>
      <c r="U504" s="57"/>
      <c r="V504" s="57">
        <f t="shared" si="76"/>
        <v>22</v>
      </c>
      <c r="W504" s="106" t="str">
        <f>VLOOKUP(Z504,T483:AC574,10,0)</f>
        <v>Malta</v>
      </c>
      <c r="X504" s="57" t="str">
        <f t="shared" si="71"/>
        <v/>
      </c>
      <c r="Y504" s="57" t="str">
        <f t="shared" si="72"/>
        <v/>
      </c>
      <c r="Z504" s="57">
        <f>SMALL(T483:T574,V504)</f>
        <v>3.199929</v>
      </c>
      <c r="AA504" s="57" t="str">
        <f t="shared" si="74"/>
        <v/>
      </c>
      <c r="AB504" s="57" t="str">
        <f t="shared" si="75"/>
        <v/>
      </c>
      <c r="AC504" s="57" t="str">
        <f t="shared" si="73"/>
        <v>Česko</v>
      </c>
      <c r="AD504" s="57"/>
      <c r="AE504" s="57"/>
      <c r="AF504" s="57"/>
      <c r="AG504" s="57"/>
      <c r="AH504" s="57"/>
      <c r="AI504" s="57"/>
      <c r="AJ504" s="57"/>
    </row>
    <row r="505" spans="14:36" x14ac:dyDescent="0.35">
      <c r="N505" s="57"/>
      <c r="O505" s="57"/>
      <c r="P505" s="57"/>
      <c r="Q505" s="57"/>
      <c r="R505" s="57" t="str">
        <f>'EU-Vergleichsdaten'!B$30</f>
        <v>Denmark</v>
      </c>
      <c r="S505" s="57"/>
      <c r="T505" s="57">
        <f>'EU-Vergleichsdaten'!Y$30-ROW(D$30)/1000000</f>
        <v>4.6999700000000004</v>
      </c>
      <c r="U505" s="57"/>
      <c r="V505" s="57">
        <f t="shared" si="76"/>
        <v>23</v>
      </c>
      <c r="W505" s="106" t="str">
        <f>VLOOKUP(Z505,T483:AC574,10,0)</f>
        <v>Dunántúl</v>
      </c>
      <c r="X505" s="57" t="str">
        <f t="shared" si="71"/>
        <v/>
      </c>
      <c r="Y505" s="57" t="str">
        <f t="shared" si="72"/>
        <v/>
      </c>
      <c r="Z505" s="57">
        <f>SMALL(T483:T574,V505)</f>
        <v>3.2999309999999999</v>
      </c>
      <c r="AA505" s="57" t="str">
        <f t="shared" si="74"/>
        <v/>
      </c>
      <c r="AB505" s="57" t="str">
        <f t="shared" si="75"/>
        <v/>
      </c>
      <c r="AC505" s="57" t="str">
        <f t="shared" si="73"/>
        <v>Denmark</v>
      </c>
      <c r="AD505" s="57"/>
      <c r="AE505" s="57"/>
      <c r="AF505" s="57"/>
      <c r="AG505" s="57"/>
      <c r="AH505" s="57"/>
      <c r="AI505" s="57"/>
      <c r="AJ505" s="57"/>
    </row>
    <row r="506" spans="14:36" x14ac:dyDescent="0.35">
      <c r="N506" s="57"/>
      <c r="O506" s="57"/>
      <c r="P506" s="57"/>
      <c r="Q506" s="57"/>
      <c r="R506" s="57" t="str">
        <f>'EU-Vergleichsdaten'!B$31</f>
        <v>Eesti</v>
      </c>
      <c r="S506" s="57"/>
      <c r="T506" s="57">
        <f>'EU-Vergleichsdaten'!Y$31-ROW(D$31)/1000000</f>
        <v>6.1999690000000003</v>
      </c>
      <c r="U506" s="57"/>
      <c r="V506" s="57">
        <f t="shared" si="76"/>
        <v>24</v>
      </c>
      <c r="W506" s="106" t="str">
        <f>VLOOKUP(Z506,T483:AC574,10,0)</f>
        <v>Yugozapadna i Yuzhna tsentralna Bulgaria</v>
      </c>
      <c r="X506" s="57" t="str">
        <f t="shared" si="71"/>
        <v/>
      </c>
      <c r="Y506" s="57" t="str">
        <f t="shared" si="72"/>
        <v/>
      </c>
      <c r="Z506" s="57">
        <f>SMALL(T483:T574,V506)</f>
        <v>3.2999719999999999</v>
      </c>
      <c r="AA506" s="57" t="str">
        <f t="shared" si="74"/>
        <v/>
      </c>
      <c r="AB506" s="57" t="str">
        <f t="shared" si="75"/>
        <v/>
      </c>
      <c r="AC506" s="57" t="str">
        <f t="shared" si="73"/>
        <v>Eesti</v>
      </c>
      <c r="AD506" s="57"/>
      <c r="AE506" s="57"/>
      <c r="AF506" s="57"/>
      <c r="AG506" s="57"/>
      <c r="AH506" s="57"/>
      <c r="AI506" s="57"/>
      <c r="AJ506" s="57"/>
    </row>
    <row r="507" spans="14:36" x14ac:dyDescent="0.35">
      <c r="N507" s="57"/>
      <c r="O507" s="57"/>
      <c r="P507" s="57"/>
      <c r="Q507" s="57"/>
      <c r="R507" s="57" t="str">
        <f>'EU-Vergleichsdaten'!B$32</f>
        <v>Ireland</v>
      </c>
      <c r="S507" s="57"/>
      <c r="T507" s="57">
        <f>'EU-Vergleichsdaten'!Y$32-ROW(D$32)/1000000</f>
        <v>3.8999679999999999</v>
      </c>
      <c r="U507" s="57"/>
      <c r="V507" s="57">
        <f t="shared" si="76"/>
        <v>25</v>
      </c>
      <c r="W507" s="106" t="str">
        <f>VLOOKUP(Z507,T483:AC574,10,0)</f>
        <v>Saarland</v>
      </c>
      <c r="X507" s="57" t="str">
        <f t="shared" si="71"/>
        <v>WD</v>
      </c>
      <c r="Y507" s="57" t="str">
        <f t="shared" si="72"/>
        <v>SL</v>
      </c>
      <c r="Z507" s="57">
        <f>SMALL(T483:T574,V507)</f>
        <v>3.299982</v>
      </c>
      <c r="AA507" s="57">
        <f t="shared" si="74"/>
        <v>3.299982</v>
      </c>
      <c r="AB507" s="57" t="str">
        <f t="shared" si="75"/>
        <v/>
      </c>
      <c r="AC507" s="57" t="str">
        <f t="shared" si="73"/>
        <v>Ireland</v>
      </c>
      <c r="AD507" s="57"/>
      <c r="AE507" s="57"/>
      <c r="AF507" s="57"/>
      <c r="AG507" s="57"/>
      <c r="AH507" s="57"/>
      <c r="AI507" s="57"/>
      <c r="AJ507" s="57"/>
    </row>
    <row r="508" spans="14:36" x14ac:dyDescent="0.35">
      <c r="N508" s="57"/>
      <c r="O508" s="57"/>
      <c r="P508" s="57"/>
      <c r="Q508" s="57"/>
      <c r="R508" s="57" t="str">
        <f>'EU-Vergleichsdaten'!B$33</f>
        <v>Attiki</v>
      </c>
      <c r="S508" s="57"/>
      <c r="T508" s="57">
        <f>'EU-Vergleichsdaten'!Y$33-ROW(D$33)/1000000</f>
        <v>9.2999670000000005</v>
      </c>
      <c r="U508" s="57"/>
      <c r="V508" s="57">
        <f t="shared" si="76"/>
        <v>26</v>
      </c>
      <c r="W508" s="106" t="str">
        <f>VLOOKUP(Z508,T483:AC574,10,0)</f>
        <v>Nordrhein-Westfalen</v>
      </c>
      <c r="X508" s="57" t="str">
        <f t="shared" si="71"/>
        <v>WD</v>
      </c>
      <c r="Y508" s="57" t="str">
        <f t="shared" si="72"/>
        <v>NW</v>
      </c>
      <c r="Z508" s="57">
        <f>SMALL(T483:T574,V508)</f>
        <v>3.2999839999999998</v>
      </c>
      <c r="AA508" s="57">
        <f t="shared" si="74"/>
        <v>3.2999839999999998</v>
      </c>
      <c r="AB508" s="57" t="str">
        <f t="shared" si="75"/>
        <v/>
      </c>
      <c r="AC508" s="57" t="str">
        <f t="shared" si="73"/>
        <v>Attiki</v>
      </c>
      <c r="AD508" s="57"/>
      <c r="AE508" s="57"/>
      <c r="AF508" s="57"/>
      <c r="AG508" s="57"/>
      <c r="AH508" s="57"/>
      <c r="AI508" s="57"/>
      <c r="AJ508" s="57"/>
    </row>
    <row r="509" spans="14:36" x14ac:dyDescent="0.35">
      <c r="N509" s="57"/>
      <c r="O509" s="57"/>
      <c r="P509" s="57"/>
      <c r="Q509" s="57"/>
      <c r="R509" s="57" t="str">
        <f>'EU-Vergleichsdaten'!B$34</f>
        <v>Nisia Aigaiou, Kriti</v>
      </c>
      <c r="S509" s="57"/>
      <c r="T509" s="57">
        <f>'EU-Vergleichsdaten'!Y$34-ROW(D$34)/1000000</f>
        <v>9.5999660000000002</v>
      </c>
      <c r="U509" s="57"/>
      <c r="V509" s="57">
        <f t="shared" si="76"/>
        <v>27</v>
      </c>
      <c r="W509" s="106" t="str">
        <f>VLOOKUP(Z509,T483:AC574,10,0)</f>
        <v>Slovenija</v>
      </c>
      <c r="X509" s="57" t="str">
        <f t="shared" si="71"/>
        <v/>
      </c>
      <c r="Y509" s="57" t="str">
        <f t="shared" si="72"/>
        <v/>
      </c>
      <c r="Z509" s="57">
        <f>SMALL(T483:T574,V509)</f>
        <v>3.3999069999999998</v>
      </c>
      <c r="AA509" s="57" t="str">
        <f t="shared" si="74"/>
        <v/>
      </c>
      <c r="AB509" s="57" t="str">
        <f t="shared" si="75"/>
        <v/>
      </c>
      <c r="AC509" s="57" t="str">
        <f t="shared" si="73"/>
        <v>Nisia Aigaiou, Kriti</v>
      </c>
      <c r="AD509" s="57"/>
      <c r="AE509" s="57"/>
      <c r="AF509" s="57"/>
      <c r="AG509" s="57"/>
      <c r="AH509" s="57"/>
      <c r="AI509" s="57"/>
      <c r="AJ509" s="57"/>
    </row>
    <row r="510" spans="14:36" x14ac:dyDescent="0.35">
      <c r="N510" s="57"/>
      <c r="O510" s="57"/>
      <c r="P510" s="57"/>
      <c r="Q510" s="57"/>
      <c r="R510" s="57" t="str">
        <f>'EU-Vergleichsdaten'!B$35</f>
        <v>Voreia Elláda</v>
      </c>
      <c r="S510" s="57"/>
      <c r="T510" s="57">
        <f>'EU-Vergleichsdaten'!Y$35-ROW(D$35)/1000000</f>
        <v>13.699964999999999</v>
      </c>
      <c r="U510" s="57"/>
      <c r="V510" s="57">
        <f t="shared" si="76"/>
        <v>28</v>
      </c>
      <c r="W510" s="106" t="str">
        <f>VLOOKUP(Z510,T483:AC574,10,0)</f>
        <v>Macroregiunea Unu</v>
      </c>
      <c r="X510" s="57" t="str">
        <f t="shared" si="71"/>
        <v/>
      </c>
      <c r="Y510" s="57" t="str">
        <f t="shared" si="72"/>
        <v/>
      </c>
      <c r="Z510" s="57">
        <f>SMALL(T483:T574,V510)</f>
        <v>3.3999109999999999</v>
      </c>
      <c r="AA510" s="57" t="str">
        <f t="shared" si="74"/>
        <v/>
      </c>
      <c r="AB510" s="57" t="str">
        <f t="shared" si="75"/>
        <v/>
      </c>
      <c r="AC510" s="57" t="str">
        <f t="shared" si="73"/>
        <v>Voreia Elláda</v>
      </c>
      <c r="AD510" s="57"/>
      <c r="AE510" s="57"/>
      <c r="AF510" s="57"/>
      <c r="AG510" s="57"/>
      <c r="AH510" s="57"/>
      <c r="AI510" s="57"/>
      <c r="AJ510" s="57"/>
    </row>
    <row r="511" spans="14:36" x14ac:dyDescent="0.35">
      <c r="N511" s="57"/>
      <c r="O511" s="57"/>
      <c r="P511" s="57"/>
      <c r="Q511" s="57"/>
      <c r="R511" s="57" t="str">
        <f>'EU-Vergleichsdaten'!B$36</f>
        <v>Kentriki Elláda</v>
      </c>
      <c r="S511" s="57"/>
      <c r="T511" s="57">
        <f>'EU-Vergleichsdaten'!Y$36-ROW(D$36)/1000000</f>
        <v>10.999964</v>
      </c>
      <c r="U511" s="57"/>
      <c r="V511" s="57">
        <f t="shared" si="76"/>
        <v>29</v>
      </c>
      <c r="W511" s="106" t="str">
        <f>VLOOKUP(Z511,T483:AC574,10,0)</f>
        <v>Sachsen</v>
      </c>
      <c r="X511" s="57" t="str">
        <f t="shared" si="71"/>
        <v>OD</v>
      </c>
      <c r="Y511" s="57" t="str">
        <f t="shared" si="72"/>
        <v>SN</v>
      </c>
      <c r="Z511" s="57">
        <f>SMALL(T483:T574,V511)</f>
        <v>3.3999809999999999</v>
      </c>
      <c r="AA511" s="57" t="str">
        <f t="shared" si="74"/>
        <v/>
      </c>
      <c r="AB511" s="57">
        <f t="shared" si="75"/>
        <v>3.3999809999999999</v>
      </c>
      <c r="AC511" s="57" t="str">
        <f t="shared" si="73"/>
        <v>Kentriki Elláda</v>
      </c>
      <c r="AD511" s="57"/>
      <c r="AE511" s="57"/>
      <c r="AF511" s="57"/>
      <c r="AG511" s="57"/>
      <c r="AH511" s="57"/>
      <c r="AI511" s="57"/>
      <c r="AJ511" s="57"/>
    </row>
    <row r="512" spans="14:36" x14ac:dyDescent="0.35">
      <c r="N512" s="57"/>
      <c r="O512" s="57"/>
      <c r="P512" s="57"/>
      <c r="Q512" s="57"/>
      <c r="R512" s="57" t="str">
        <f>'EU-Vergleichsdaten'!B$37</f>
        <v>Noroeste</v>
      </c>
      <c r="S512" s="57"/>
      <c r="T512" s="57">
        <f>'EU-Vergleichsdaten'!Y$37-ROW(D$37)/1000000</f>
        <v>9.8999629999999996</v>
      </c>
      <c r="U512" s="57"/>
      <c r="V512" s="57">
        <f t="shared" si="76"/>
        <v>30</v>
      </c>
      <c r="W512" s="106" t="str">
        <f>VLOOKUP(Z512,T483:AC574,10,0)</f>
        <v>Makroregion wschodni</v>
      </c>
      <c r="X512" s="57" t="str">
        <f t="shared" si="71"/>
        <v/>
      </c>
      <c r="Y512" s="57" t="str">
        <f t="shared" si="72"/>
        <v/>
      </c>
      <c r="Z512" s="57">
        <f>SMALL(T483:T574,V512)</f>
        <v>3.5999159999999999</v>
      </c>
      <c r="AA512" s="57" t="str">
        <f t="shared" si="74"/>
        <v/>
      </c>
      <c r="AB512" s="57" t="str">
        <f t="shared" si="75"/>
        <v/>
      </c>
      <c r="AC512" s="57" t="str">
        <f t="shared" si="73"/>
        <v>Noroeste</v>
      </c>
      <c r="AD512" s="57"/>
      <c r="AE512" s="57"/>
      <c r="AF512" s="57"/>
      <c r="AG512" s="57"/>
      <c r="AH512" s="57"/>
      <c r="AI512" s="57"/>
      <c r="AJ512" s="57"/>
    </row>
    <row r="513" spans="14:36" x14ac:dyDescent="0.35">
      <c r="N513" s="57"/>
      <c r="O513" s="57"/>
      <c r="P513" s="57"/>
      <c r="Q513" s="57"/>
      <c r="R513" s="57" t="str">
        <f>'EU-Vergleichsdaten'!B$38</f>
        <v>Noreste</v>
      </c>
      <c r="S513" s="57"/>
      <c r="T513" s="57">
        <f>'EU-Vergleichsdaten'!Y$38-ROW(D$38)/1000000</f>
        <v>8.1999619999999993</v>
      </c>
      <c r="U513" s="57"/>
      <c r="V513" s="57">
        <f t="shared" si="76"/>
        <v>31</v>
      </c>
      <c r="W513" s="106" t="str">
        <f>VLOOKUP(Z513,T483:AC574,10,0)</f>
        <v>Sachsen-Anhalt</v>
      </c>
      <c r="X513" s="57" t="str">
        <f t="shared" si="71"/>
        <v>OD</v>
      </c>
      <c r="Y513" s="57" t="str">
        <f t="shared" si="72"/>
        <v>ST</v>
      </c>
      <c r="Z513" s="57">
        <f>SMALL(T483:T574,V513)</f>
        <v>3.59998</v>
      </c>
      <c r="AA513" s="57" t="str">
        <f t="shared" si="74"/>
        <v/>
      </c>
      <c r="AB513" s="57">
        <f t="shared" si="75"/>
        <v>3.59998</v>
      </c>
      <c r="AC513" s="57" t="str">
        <f t="shared" si="73"/>
        <v>Noreste</v>
      </c>
      <c r="AD513" s="57"/>
      <c r="AE513" s="57"/>
      <c r="AF513" s="57"/>
      <c r="AG513" s="57"/>
      <c r="AH513" s="57"/>
      <c r="AI513" s="57"/>
      <c r="AJ513" s="57"/>
    </row>
    <row r="514" spans="14:36" x14ac:dyDescent="0.35">
      <c r="N514" s="57"/>
      <c r="O514" s="57"/>
      <c r="P514" s="57"/>
      <c r="Q514" s="57"/>
      <c r="R514" s="57" t="str">
        <f>'EU-Vergleichsdaten'!B$39</f>
        <v>Comunidad de Madrid</v>
      </c>
      <c r="S514" s="57"/>
      <c r="T514" s="57">
        <f>'EU-Vergleichsdaten'!Y$39-ROW(D$39)/1000000</f>
        <v>9.6999610000000001</v>
      </c>
      <c r="U514" s="57"/>
      <c r="V514" s="57">
        <f t="shared" si="76"/>
        <v>32</v>
      </c>
      <c r="W514" s="106" t="str">
        <f>VLOOKUP(Z514,T483:AC574,10,0)</f>
        <v>Makroregion centralny</v>
      </c>
      <c r="X514" s="57" t="str">
        <f t="shared" si="71"/>
        <v/>
      </c>
      <c r="Y514" s="57" t="str">
        <f t="shared" si="72"/>
        <v/>
      </c>
      <c r="Z514" s="57">
        <f>SMALL(T483:T574,V514)</f>
        <v>3.8999169999999999</v>
      </c>
      <c r="AA514" s="57" t="str">
        <f t="shared" si="74"/>
        <v/>
      </c>
      <c r="AB514" s="57" t="str">
        <f t="shared" si="75"/>
        <v/>
      </c>
      <c r="AC514" s="57" t="str">
        <f t="shared" si="73"/>
        <v>Comunidad de Madrid</v>
      </c>
      <c r="AD514" s="57"/>
      <c r="AE514" s="57"/>
      <c r="AF514" s="57"/>
      <c r="AG514" s="57"/>
      <c r="AH514" s="57"/>
      <c r="AI514" s="57"/>
      <c r="AJ514" s="57"/>
    </row>
    <row r="515" spans="14:36" x14ac:dyDescent="0.35">
      <c r="N515" s="57"/>
      <c r="O515" s="57"/>
      <c r="P515" s="57"/>
      <c r="Q515" s="57"/>
      <c r="R515" s="57" t="str">
        <f>'EU-Vergleichsdaten'!B$40</f>
        <v>Centro (ES)</v>
      </c>
      <c r="S515" s="57"/>
      <c r="T515" s="57">
        <f>'EU-Vergleichsdaten'!Y$40-ROW(D$40)/1000000</f>
        <v>12.29996</v>
      </c>
      <c r="U515" s="57"/>
      <c r="V515" s="57">
        <f t="shared" si="76"/>
        <v>33</v>
      </c>
      <c r="W515" s="106" t="str">
        <f>VLOOKUP(Z515,T483:AC574,10,0)</f>
        <v>Ireland</v>
      </c>
      <c r="X515" s="57" t="str">
        <f t="shared" si="71"/>
        <v/>
      </c>
      <c r="Y515" s="57" t="str">
        <f t="shared" ref="Y515:Y546" si="77">IF(VLOOKUP($W515,$R$3:$T$94,2,0)="WD",VLOOKUP($W515,O$3:P$18,2,0),IF(VLOOKUP($W515,$R$3:$T$94,2,0)="OD",VLOOKUP($W515,O$3:P$18,2,0),""))</f>
        <v/>
      </c>
      <c r="Z515" s="57">
        <f>SMALL(T483:T574,V515)</f>
        <v>3.8999679999999999</v>
      </c>
      <c r="AA515" s="57" t="str">
        <f t="shared" si="74"/>
        <v/>
      </c>
      <c r="AB515" s="57" t="str">
        <f t="shared" si="75"/>
        <v/>
      </c>
      <c r="AC515" s="57" t="str">
        <f t="shared" ref="AC515:AC546" si="78">R515</f>
        <v>Centro (ES)</v>
      </c>
      <c r="AD515" s="57"/>
      <c r="AE515" s="57"/>
      <c r="AF515" s="57"/>
      <c r="AG515" s="57"/>
      <c r="AH515" s="57"/>
      <c r="AI515" s="57"/>
      <c r="AJ515" s="57"/>
    </row>
    <row r="516" spans="14:36" x14ac:dyDescent="0.35">
      <c r="N516" s="57"/>
      <c r="O516" s="57"/>
      <c r="P516" s="57"/>
      <c r="Q516" s="57"/>
      <c r="R516" s="57" t="str">
        <f>'EU-Vergleichsdaten'!B$41</f>
        <v>Este</v>
      </c>
      <c r="S516" s="57"/>
      <c r="T516" s="57">
        <f>'EU-Vergleichsdaten'!Y$41-ROW(D$41)/1000000</f>
        <v>10.299959000000001</v>
      </c>
      <c r="U516" s="57"/>
      <c r="V516" s="57">
        <f t="shared" si="76"/>
        <v>34</v>
      </c>
      <c r="W516" s="106" t="str">
        <f>VLOOKUP(Z516,T483:AC574,10,0)</f>
        <v>Südösterreich</v>
      </c>
      <c r="X516" s="57" t="str">
        <f t="shared" si="71"/>
        <v/>
      </c>
      <c r="Y516" s="57" t="str">
        <f t="shared" si="77"/>
        <v/>
      </c>
      <c r="Z516" s="57">
        <f>SMALL(T483:T574,V516)</f>
        <v>4.0999229999999995</v>
      </c>
      <c r="AA516" s="57" t="str">
        <f t="shared" si="74"/>
        <v/>
      </c>
      <c r="AB516" s="57" t="str">
        <f t="shared" si="75"/>
        <v/>
      </c>
      <c r="AC516" s="57" t="str">
        <f t="shared" si="78"/>
        <v>Este</v>
      </c>
      <c r="AD516" s="57"/>
      <c r="AE516" s="57"/>
      <c r="AF516" s="57"/>
      <c r="AG516" s="57"/>
      <c r="AH516" s="57"/>
      <c r="AI516" s="57"/>
      <c r="AJ516" s="57"/>
    </row>
    <row r="517" spans="14:36" x14ac:dyDescent="0.35">
      <c r="N517" s="57"/>
      <c r="O517" s="57"/>
      <c r="P517" s="57"/>
      <c r="Q517" s="57"/>
      <c r="R517" s="57" t="str">
        <f>'EU-Vergleichsdaten'!B$42</f>
        <v>Sur</v>
      </c>
      <c r="S517" s="57"/>
      <c r="T517" s="57">
        <f>'EU-Vergleichsdaten'!Y$42-ROW(D$42)/1000000</f>
        <v>17.099958000000001</v>
      </c>
      <c r="U517" s="57"/>
      <c r="V517" s="57">
        <f t="shared" si="76"/>
        <v>35</v>
      </c>
      <c r="W517" s="106" t="str">
        <f>VLOOKUP(Z517,T483:AC574,10,0)</f>
        <v>Hamburg</v>
      </c>
      <c r="X517" s="57" t="str">
        <f t="shared" si="71"/>
        <v>WD</v>
      </c>
      <c r="Y517" s="57" t="str">
        <f t="shared" si="77"/>
        <v>HH</v>
      </c>
      <c r="Z517" s="57">
        <f>SMALL(T483:T574,V517)</f>
        <v>4.0999879999999997</v>
      </c>
      <c r="AA517" s="57">
        <f t="shared" si="74"/>
        <v>4.0999879999999997</v>
      </c>
      <c r="AB517" s="57" t="str">
        <f t="shared" si="75"/>
        <v/>
      </c>
      <c r="AC517" s="57" t="str">
        <f t="shared" si="78"/>
        <v>Sur</v>
      </c>
      <c r="AD517" s="57"/>
      <c r="AE517" s="57"/>
      <c r="AF517" s="57"/>
      <c r="AG517" s="57"/>
      <c r="AH517" s="57"/>
      <c r="AI517" s="57"/>
      <c r="AJ517" s="57"/>
    </row>
    <row r="518" spans="14:36" x14ac:dyDescent="0.35">
      <c r="N518" s="57"/>
      <c r="O518" s="57"/>
      <c r="P518" s="57"/>
      <c r="Q518" s="57"/>
      <c r="R518" s="57" t="str">
        <f>'EU-Vergleichsdaten'!B$43</f>
        <v>Canarias</v>
      </c>
      <c r="S518" s="57"/>
      <c r="T518" s="57">
        <f>'EU-Vergleichsdaten'!Y$43-ROW(D$43)/1000000</f>
        <v>15.899957000000001</v>
      </c>
      <c r="U518" s="57"/>
      <c r="V518" s="57">
        <f t="shared" si="76"/>
        <v>36</v>
      </c>
      <c r="W518" s="106" t="str">
        <f>VLOOKUP(Z518,T483:AC574,10,0)</f>
        <v>Nord-Est</v>
      </c>
      <c r="X518" s="57" t="str">
        <f t="shared" si="71"/>
        <v/>
      </c>
      <c r="Y518" s="57" t="str">
        <f t="shared" si="77"/>
        <v/>
      </c>
      <c r="Z518" s="57">
        <f>SMALL(T483:T574,V518)</f>
        <v>4.299938</v>
      </c>
      <c r="AA518" s="57" t="str">
        <f t="shared" si="74"/>
        <v/>
      </c>
      <c r="AB518" s="57" t="str">
        <f t="shared" si="75"/>
        <v/>
      </c>
      <c r="AC518" s="57" t="str">
        <f t="shared" si="78"/>
        <v>Canarias</v>
      </c>
      <c r="AD518" s="57"/>
      <c r="AE518" s="57"/>
      <c r="AF518" s="57"/>
      <c r="AG518" s="57"/>
      <c r="AH518" s="57"/>
      <c r="AI518" s="57"/>
      <c r="AJ518" s="57"/>
    </row>
    <row r="519" spans="14:36" x14ac:dyDescent="0.35">
      <c r="N519" s="57"/>
      <c r="O519" s="57"/>
      <c r="P519" s="57"/>
      <c r="Q519" s="57"/>
      <c r="R519" s="57" t="str">
        <f>'EU-Vergleichsdaten'!B$44</f>
        <v>Ile de France</v>
      </c>
      <c r="S519" s="57"/>
      <c r="T519" s="57">
        <f>'EU-Vergleichsdaten'!Y$44-ROW(D$44)/1000000</f>
        <v>7.3999560000000004</v>
      </c>
      <c r="U519" s="57"/>
      <c r="V519" s="57">
        <f t="shared" si="76"/>
        <v>37</v>
      </c>
      <c r="W519" s="106" t="str">
        <f>VLOOKUP(Z519,T483:AC574,10,0)</f>
        <v>Bremen</v>
      </c>
      <c r="X519" s="57" t="str">
        <f t="shared" si="71"/>
        <v>WD</v>
      </c>
      <c r="Y519" s="57" t="str">
        <f t="shared" si="77"/>
        <v>HB</v>
      </c>
      <c r="Z519" s="57">
        <f>SMALL(T483:T574,V519)</f>
        <v>4.2999890000000001</v>
      </c>
      <c r="AA519" s="57">
        <f t="shared" si="74"/>
        <v>4.2999890000000001</v>
      </c>
      <c r="AB519" s="57" t="str">
        <f t="shared" si="75"/>
        <v/>
      </c>
      <c r="AC519" s="57" t="str">
        <f t="shared" si="78"/>
        <v>Ile de France</v>
      </c>
      <c r="AD519" s="57"/>
      <c r="AE519" s="57"/>
      <c r="AF519" s="57"/>
      <c r="AG519" s="57"/>
      <c r="AH519" s="57"/>
      <c r="AI519" s="57"/>
      <c r="AJ519" s="57"/>
    </row>
    <row r="520" spans="14:36" x14ac:dyDescent="0.35">
      <c r="N520" s="57"/>
      <c r="O520" s="57"/>
      <c r="P520" s="57"/>
      <c r="Q520" s="57"/>
      <c r="R520" s="57" t="str">
        <f>'EU-Vergleichsdaten'!B$45</f>
        <v>Centre — Val de Loire</v>
      </c>
      <c r="S520" s="57"/>
      <c r="T520" s="57">
        <f>'EU-Vergleichsdaten'!Y$45-ROW(D$45)/1000000</f>
        <v>5.1999550000000001</v>
      </c>
      <c r="U520" s="57"/>
      <c r="V520" s="57">
        <f t="shared" si="76"/>
        <v>38</v>
      </c>
      <c r="W520" s="106" t="str">
        <f>VLOOKUP(Z520,T483:AC574,10,0)</f>
        <v>Mecklenburg-Vorpommern</v>
      </c>
      <c r="X520" s="57" t="str">
        <f t="shared" si="71"/>
        <v>OD</v>
      </c>
      <c r="Y520" s="57" t="str">
        <f t="shared" si="77"/>
        <v>MV</v>
      </c>
      <c r="Z520" s="57">
        <f>SMALL(T483:T574,V520)</f>
        <v>4.3999860000000002</v>
      </c>
      <c r="AA520" s="57" t="str">
        <f t="shared" si="74"/>
        <v/>
      </c>
      <c r="AB520" s="57">
        <f t="shared" si="75"/>
        <v>4.3999860000000002</v>
      </c>
      <c r="AC520" s="57" t="str">
        <f t="shared" si="78"/>
        <v>Centre — Val de Loire</v>
      </c>
      <c r="AD520" s="57"/>
      <c r="AE520" s="57"/>
      <c r="AF520" s="57"/>
      <c r="AG520" s="57"/>
      <c r="AH520" s="57"/>
      <c r="AI520" s="57"/>
      <c r="AJ520" s="57"/>
    </row>
    <row r="521" spans="14:36" x14ac:dyDescent="0.35">
      <c r="N521" s="57"/>
      <c r="O521" s="57"/>
      <c r="P521" s="57"/>
      <c r="Q521" s="57"/>
      <c r="R521" s="57" t="str">
        <f>'EU-Vergleichsdaten'!B$46</f>
        <v>Bourgogne-Franche-Comté</v>
      </c>
      <c r="S521" s="57"/>
      <c r="T521" s="57">
        <f>'EU-Vergleichsdaten'!Y$46-ROW(D$46)/1000000</f>
        <v>6.0999539999999994</v>
      </c>
      <c r="U521" s="57"/>
      <c r="V521" s="57">
        <f t="shared" si="76"/>
        <v>39</v>
      </c>
      <c r="W521" s="106" t="str">
        <f>VLOOKUP(Z521,T483:AC574,10,0)</f>
        <v>Luxembourg</v>
      </c>
      <c r="X521" s="57" t="str">
        <f t="shared" si="71"/>
        <v/>
      </c>
      <c r="Y521" s="57" t="str">
        <f t="shared" si="77"/>
        <v/>
      </c>
      <c r="Z521" s="57">
        <f>SMALL(T483:T574,V521)</f>
        <v>4.599933</v>
      </c>
      <c r="AA521" s="57" t="str">
        <f t="shared" si="74"/>
        <v/>
      </c>
      <c r="AB521" s="57" t="str">
        <f t="shared" si="75"/>
        <v/>
      </c>
      <c r="AC521" s="57" t="str">
        <f t="shared" si="78"/>
        <v>Bourgogne-Franche-Comté</v>
      </c>
      <c r="AD521" s="57"/>
      <c r="AE521" s="57"/>
      <c r="AF521" s="57"/>
      <c r="AG521" s="57"/>
      <c r="AH521" s="57"/>
      <c r="AI521" s="57"/>
      <c r="AJ521" s="57"/>
    </row>
    <row r="522" spans="14:36" x14ac:dyDescent="0.35">
      <c r="N522" s="57"/>
      <c r="O522" s="57"/>
      <c r="P522" s="57"/>
      <c r="Q522" s="57"/>
      <c r="R522" s="57" t="str">
        <f>'EU-Vergleichsdaten'!B$47</f>
        <v>Normandie</v>
      </c>
      <c r="S522" s="57"/>
      <c r="T522" s="57">
        <f>'EU-Vergleichsdaten'!Y$47-ROW(D$47)/1000000</f>
        <v>5.899953</v>
      </c>
      <c r="U522" s="57"/>
      <c r="V522" s="57">
        <f t="shared" si="76"/>
        <v>40</v>
      </c>
      <c r="W522" s="106" t="str">
        <f>VLOOKUP(Z522,T483:AC574,10,0)</f>
        <v>Nord-Ovest</v>
      </c>
      <c r="X522" s="57" t="str">
        <f t="shared" si="71"/>
        <v/>
      </c>
      <c r="Y522" s="57" t="str">
        <f t="shared" si="77"/>
        <v/>
      </c>
      <c r="Z522" s="57">
        <f>SMALL(T483:T574,V522)</f>
        <v>4.5999409999999994</v>
      </c>
      <c r="AA522" s="57" t="str">
        <f t="shared" si="74"/>
        <v/>
      </c>
      <c r="AB522" s="57" t="str">
        <f t="shared" si="75"/>
        <v/>
      </c>
      <c r="AC522" s="57" t="str">
        <f t="shared" si="78"/>
        <v>Normandie</v>
      </c>
      <c r="AD522" s="57"/>
      <c r="AE522" s="57"/>
      <c r="AF522" s="57"/>
      <c r="AG522" s="57"/>
      <c r="AH522" s="57"/>
      <c r="AI522" s="57"/>
      <c r="AJ522" s="57"/>
    </row>
    <row r="523" spans="14:36" x14ac:dyDescent="0.35">
      <c r="N523" s="57"/>
      <c r="O523" s="57"/>
      <c r="P523" s="57"/>
      <c r="Q523" s="57"/>
      <c r="R523" s="57" t="str">
        <f>'EU-Vergleichsdaten'!B$48</f>
        <v>Hauts-de-France</v>
      </c>
      <c r="S523" s="57"/>
      <c r="T523" s="57">
        <f>'EU-Vergleichsdaten'!Y$48-ROW(D$48)/1000000</f>
        <v>8.9999520000000004</v>
      </c>
      <c r="U523" s="57"/>
      <c r="V523" s="57">
        <f t="shared" si="76"/>
        <v>41</v>
      </c>
      <c r="W523" s="106" t="str">
        <f>VLOOKUP(Z523,T483:AC574,10,0)</f>
        <v>Denmark</v>
      </c>
      <c r="X523" s="57" t="str">
        <f t="shared" si="71"/>
        <v/>
      </c>
      <c r="Y523" s="57" t="str">
        <f t="shared" si="77"/>
        <v/>
      </c>
      <c r="Z523" s="57">
        <f>SMALL(T483:T574,V523)</f>
        <v>4.6999700000000004</v>
      </c>
      <c r="AA523" s="57" t="str">
        <f t="shared" si="74"/>
        <v/>
      </c>
      <c r="AB523" s="57" t="str">
        <f t="shared" si="75"/>
        <v/>
      </c>
      <c r="AC523" s="57" t="str">
        <f t="shared" si="78"/>
        <v>Hauts-de-France</v>
      </c>
      <c r="AD523" s="57"/>
      <c r="AE523" s="57"/>
      <c r="AF523" s="57"/>
      <c r="AG523" s="57"/>
      <c r="AH523" s="57"/>
      <c r="AI523" s="57"/>
      <c r="AJ523" s="57"/>
    </row>
    <row r="524" spans="14:36" x14ac:dyDescent="0.35">
      <c r="N524" s="57"/>
      <c r="O524" s="57"/>
      <c r="P524" s="57"/>
      <c r="Q524" s="57"/>
      <c r="R524" s="57" t="str">
        <f>'EU-Vergleichsdaten'!B$49</f>
        <v>Grand Est</v>
      </c>
      <c r="S524" s="57"/>
      <c r="T524" s="57">
        <f>'EU-Vergleichsdaten'!Y$49-ROW(D$49)/1000000</f>
        <v>6.2999510000000001</v>
      </c>
      <c r="U524" s="57"/>
      <c r="V524" s="57">
        <f t="shared" si="76"/>
        <v>42</v>
      </c>
      <c r="W524" s="106" t="str">
        <f>VLOOKUP(Z524,T483:AC574,10,0)</f>
        <v>Macroregiunea Trei</v>
      </c>
      <c r="X524" s="57" t="str">
        <f t="shared" si="71"/>
        <v/>
      </c>
      <c r="Y524" s="57" t="str">
        <f t="shared" si="77"/>
        <v/>
      </c>
      <c r="Z524" s="57">
        <f>SMALL(T483:T574,V524)</f>
        <v>4.8999090000000001</v>
      </c>
      <c r="AA524" s="57" t="str">
        <f t="shared" si="74"/>
        <v/>
      </c>
      <c r="AB524" s="57" t="str">
        <f t="shared" si="75"/>
        <v/>
      </c>
      <c r="AC524" s="57" t="str">
        <f t="shared" si="78"/>
        <v>Grand Est</v>
      </c>
      <c r="AD524" s="57"/>
      <c r="AE524" s="57"/>
      <c r="AF524" s="57"/>
      <c r="AG524" s="57"/>
      <c r="AH524" s="57"/>
      <c r="AI524" s="57"/>
      <c r="AJ524" s="57"/>
    </row>
    <row r="525" spans="14:36" x14ac:dyDescent="0.35">
      <c r="N525" s="57"/>
      <c r="O525" s="57"/>
      <c r="P525" s="57"/>
      <c r="Q525" s="57"/>
      <c r="R525" s="57" t="str">
        <f>'EU-Vergleichsdaten'!B$50</f>
        <v>Pays de la Loire</v>
      </c>
      <c r="S525" s="57"/>
      <c r="T525" s="57">
        <f>'EU-Vergleichsdaten'!Y$50-ROW(D$50)/1000000</f>
        <v>5.5999499999999998</v>
      </c>
      <c r="U525" s="57"/>
      <c r="V525" s="57">
        <f t="shared" si="76"/>
        <v>43</v>
      </c>
      <c r="W525" s="106" t="str">
        <f>VLOOKUP(Z525,T483:AC574,10,0)</f>
        <v>Berlin</v>
      </c>
      <c r="X525" s="57" t="str">
        <f t="shared" si="71"/>
        <v>OD</v>
      </c>
      <c r="Y525" s="57" t="str">
        <f t="shared" si="77"/>
        <v>BE</v>
      </c>
      <c r="Z525" s="57">
        <f>SMALL(T483:T574,V525)</f>
        <v>4.9999909999999996</v>
      </c>
      <c r="AA525" s="57" t="str">
        <f t="shared" si="74"/>
        <v/>
      </c>
      <c r="AB525" s="57">
        <f t="shared" si="75"/>
        <v>4.9999909999999996</v>
      </c>
      <c r="AC525" s="57" t="str">
        <f t="shared" si="78"/>
        <v>Pays de la Loire</v>
      </c>
      <c r="AD525" s="57"/>
      <c r="AE525" s="57"/>
      <c r="AF525" s="57"/>
      <c r="AG525" s="57"/>
      <c r="AH525" s="57"/>
      <c r="AI525" s="57"/>
      <c r="AJ525" s="57"/>
    </row>
    <row r="526" spans="14:36" x14ac:dyDescent="0.35">
      <c r="N526" s="57"/>
      <c r="O526" s="57"/>
      <c r="P526" s="57"/>
      <c r="Q526" s="57"/>
      <c r="R526" s="57" t="str">
        <f>'EU-Vergleichsdaten'!B$51</f>
        <v>Bretagne</v>
      </c>
      <c r="S526" s="57"/>
      <c r="T526" s="57">
        <f>'EU-Vergleichsdaten'!Y$51-ROW(D$51)/1000000</f>
        <v>5.0999489999999996</v>
      </c>
      <c r="U526" s="57"/>
      <c r="V526" s="57">
        <f t="shared" si="76"/>
        <v>44</v>
      </c>
      <c r="W526" s="106" t="str">
        <f>VLOOKUP(Z526,T483:AC574,10,0)</f>
        <v>Bretagne</v>
      </c>
      <c r="X526" s="57" t="str">
        <f t="shared" si="71"/>
        <v/>
      </c>
      <c r="Y526" s="57" t="str">
        <f t="shared" si="77"/>
        <v/>
      </c>
      <c r="Z526" s="57">
        <f>SMALL(T483:T574,V526)</f>
        <v>5.0999489999999996</v>
      </c>
      <c r="AA526" s="57" t="str">
        <f t="shared" si="74"/>
        <v/>
      </c>
      <c r="AB526" s="57" t="str">
        <f t="shared" si="75"/>
        <v/>
      </c>
      <c r="AC526" s="57" t="str">
        <f t="shared" si="78"/>
        <v>Bretagne</v>
      </c>
      <c r="AD526" s="57"/>
      <c r="AE526" s="57"/>
      <c r="AF526" s="57"/>
      <c r="AG526" s="57"/>
      <c r="AH526" s="57"/>
      <c r="AI526" s="57"/>
      <c r="AJ526" s="57"/>
    </row>
    <row r="527" spans="14:36" x14ac:dyDescent="0.35">
      <c r="N527" s="57"/>
      <c r="O527" s="57"/>
      <c r="P527" s="57"/>
      <c r="Q527" s="57"/>
      <c r="R527" s="57" t="str">
        <f>'EU-Vergleichsdaten'!B$52</f>
        <v>Nouvelle-Aquitaine</v>
      </c>
      <c r="S527" s="57"/>
      <c r="T527" s="57">
        <f>'EU-Vergleichsdaten'!Y$52-ROW(D$52)/1000000</f>
        <v>6.7999479999999997</v>
      </c>
      <c r="U527" s="57"/>
      <c r="V527" s="57">
        <f t="shared" si="76"/>
        <v>45</v>
      </c>
      <c r="W527" s="106" t="str">
        <f>VLOOKUP(Z527,T483:AC574,10,0)</f>
        <v>Centre — Val de Loire</v>
      </c>
      <c r="X527" s="57" t="str">
        <f t="shared" si="71"/>
        <v/>
      </c>
      <c r="Y527" s="57" t="str">
        <f t="shared" si="77"/>
        <v/>
      </c>
      <c r="Z527" s="57">
        <f>SMALL(T483:T574,V527)</f>
        <v>5.1999550000000001</v>
      </c>
      <c r="AA527" s="57" t="str">
        <f t="shared" si="74"/>
        <v/>
      </c>
      <c r="AB527" s="57" t="str">
        <f t="shared" si="75"/>
        <v/>
      </c>
      <c r="AC527" s="57" t="str">
        <f t="shared" si="78"/>
        <v>Nouvelle-Aquitaine</v>
      </c>
      <c r="AD527" s="57"/>
      <c r="AE527" s="57"/>
      <c r="AF527" s="57"/>
      <c r="AG527" s="57"/>
      <c r="AH527" s="57"/>
      <c r="AI527" s="57"/>
      <c r="AJ527" s="57"/>
    </row>
    <row r="528" spans="14:36" x14ac:dyDescent="0.35">
      <c r="N528" s="57"/>
      <c r="O528" s="57"/>
      <c r="P528" s="57"/>
      <c r="Q528" s="57"/>
      <c r="R528" s="57" t="str">
        <f>'EU-Vergleichsdaten'!B$53</f>
        <v>Occitanie</v>
      </c>
      <c r="S528" s="57"/>
      <c r="T528" s="57">
        <f>'EU-Vergleichsdaten'!Y$53-ROW(D$53)/1000000</f>
        <v>7.2999469999999995</v>
      </c>
      <c r="U528" s="57"/>
      <c r="V528" s="57">
        <f t="shared" si="76"/>
        <v>46</v>
      </c>
      <c r="W528" s="106" t="str">
        <f>VLOOKUP(Z528,T483:AC574,10,0)</f>
        <v>Norra Sverige</v>
      </c>
      <c r="X528" s="57" t="str">
        <f t="shared" si="71"/>
        <v/>
      </c>
      <c r="Y528" s="57" t="str">
        <f t="shared" si="77"/>
        <v/>
      </c>
      <c r="Z528" s="57">
        <f>SMALL(T483:T574,V528)</f>
        <v>5.3999010000000007</v>
      </c>
      <c r="AA528" s="57" t="str">
        <f t="shared" si="74"/>
        <v/>
      </c>
      <c r="AB528" s="57" t="str">
        <f t="shared" si="75"/>
        <v/>
      </c>
      <c r="AC528" s="57" t="str">
        <f t="shared" si="78"/>
        <v>Occitanie</v>
      </c>
      <c r="AD528" s="57"/>
      <c r="AE528" s="57"/>
      <c r="AF528" s="57"/>
      <c r="AG528" s="57"/>
      <c r="AH528" s="57"/>
      <c r="AI528" s="57"/>
      <c r="AJ528" s="57"/>
    </row>
    <row r="529" spans="14:36" x14ac:dyDescent="0.35">
      <c r="N529" s="57"/>
      <c r="O529" s="57"/>
      <c r="P529" s="57"/>
      <c r="Q529" s="57"/>
      <c r="R529" s="57" t="str">
        <f>'EU-Vergleichsdaten'!B$54</f>
        <v>Auvergne-Rhône-Alpes</v>
      </c>
      <c r="S529" s="57"/>
      <c r="T529" s="57">
        <f>'EU-Vergleichsdaten'!Y$54-ROW(D$54)/1000000</f>
        <v>6.0999459999999992</v>
      </c>
      <c r="U529" s="57"/>
      <c r="V529" s="57">
        <f t="shared" si="76"/>
        <v>47</v>
      </c>
      <c r="W529" s="106" t="str">
        <f>VLOOKUP(Z529,T483:AC574,10,0)</f>
        <v>Severna i Yugoiztochna Bulgaria</v>
      </c>
      <c r="X529" s="57" t="str">
        <f t="shared" si="71"/>
        <v/>
      </c>
      <c r="Y529" s="57" t="str">
        <f t="shared" si="77"/>
        <v/>
      </c>
      <c r="Z529" s="57">
        <f>SMALL(T483:T574,V529)</f>
        <v>5.3999730000000001</v>
      </c>
      <c r="AA529" s="57" t="str">
        <f t="shared" si="74"/>
        <v/>
      </c>
      <c r="AB529" s="57" t="str">
        <f t="shared" si="75"/>
        <v/>
      </c>
      <c r="AC529" s="57" t="str">
        <f t="shared" si="78"/>
        <v>Auvergne-Rhône-Alpes</v>
      </c>
      <c r="AD529" s="57"/>
      <c r="AE529" s="57"/>
      <c r="AF529" s="57"/>
      <c r="AG529" s="57"/>
      <c r="AH529" s="57"/>
      <c r="AI529" s="57"/>
      <c r="AJ529" s="57"/>
    </row>
    <row r="530" spans="14:36" x14ac:dyDescent="0.35">
      <c r="N530" s="57"/>
      <c r="O530" s="57"/>
      <c r="P530" s="57"/>
      <c r="Q530" s="57"/>
      <c r="R530" s="57" t="str">
        <f>'EU-Vergleichsdaten'!B$55</f>
        <v>Provence-Alpes-Côte d’Azur</v>
      </c>
      <c r="S530" s="57"/>
      <c r="T530" s="57">
        <f>'EU-Vergleichsdaten'!Y$55-ROW(D$55)/1000000</f>
        <v>6.6999450000000005</v>
      </c>
      <c r="U530" s="57"/>
      <c r="V530" s="57">
        <f t="shared" si="76"/>
        <v>48</v>
      </c>
      <c r="W530" s="106" t="str">
        <f>VLOOKUP(Z530,T483:AC574,10,0)</f>
        <v>Pays de la Loire</v>
      </c>
      <c r="X530" s="57" t="str">
        <f t="shared" si="71"/>
        <v/>
      </c>
      <c r="Y530" s="57" t="str">
        <f t="shared" si="77"/>
        <v/>
      </c>
      <c r="Z530" s="57">
        <f>SMALL(T483:T574,V530)</f>
        <v>5.5999499999999998</v>
      </c>
      <c r="AA530" s="57" t="str">
        <f t="shared" si="74"/>
        <v/>
      </c>
      <c r="AB530" s="57" t="str">
        <f t="shared" si="75"/>
        <v/>
      </c>
      <c r="AC530" s="57" t="str">
        <f t="shared" si="78"/>
        <v>Provence-Alpes-Côte d’Azur</v>
      </c>
      <c r="AD530" s="57"/>
      <c r="AE530" s="57"/>
      <c r="AF530" s="57"/>
      <c r="AG530" s="57"/>
      <c r="AH530" s="57"/>
      <c r="AI530" s="57"/>
      <c r="AJ530" s="57"/>
    </row>
    <row r="531" spans="14:36" x14ac:dyDescent="0.35">
      <c r="N531" s="57"/>
      <c r="O531" s="57"/>
      <c r="P531" s="57"/>
      <c r="Q531" s="57"/>
      <c r="R531" s="57" t="str">
        <f>'EU-Vergleichsdaten'!B$56</f>
        <v>Corse</v>
      </c>
      <c r="S531" s="57"/>
      <c r="T531" s="57">
        <f>'EU-Vergleichsdaten'!Y$56-ROW(D$56)/1000000</f>
        <v>5.6999440000000003</v>
      </c>
      <c r="U531" s="57"/>
      <c r="V531" s="57">
        <f t="shared" si="76"/>
        <v>49</v>
      </c>
      <c r="W531" s="106" t="str">
        <f>VLOOKUP(Z531,T483:AC574,10,0)</f>
        <v>Slovensko</v>
      </c>
      <c r="X531" s="57" t="str">
        <f t="shared" si="71"/>
        <v/>
      </c>
      <c r="Y531" s="57" t="str">
        <f t="shared" si="77"/>
        <v/>
      </c>
      <c r="Z531" s="57">
        <f>SMALL(T483:T574,V531)</f>
        <v>5.6999060000000004</v>
      </c>
      <c r="AA531" s="57" t="str">
        <f t="shared" si="74"/>
        <v/>
      </c>
      <c r="AB531" s="57" t="str">
        <f t="shared" si="75"/>
        <v/>
      </c>
      <c r="AC531" s="57" t="str">
        <f t="shared" si="78"/>
        <v>Corse</v>
      </c>
      <c r="AD531" s="57"/>
      <c r="AE531" s="57"/>
      <c r="AF531" s="57"/>
      <c r="AG531" s="57"/>
      <c r="AH531" s="57"/>
      <c r="AI531" s="57"/>
      <c r="AJ531" s="57"/>
    </row>
    <row r="532" spans="14:36" x14ac:dyDescent="0.35">
      <c r="N532" s="57"/>
      <c r="O532" s="57"/>
      <c r="P532" s="57"/>
      <c r="Q532" s="57"/>
      <c r="R532" s="57" t="str">
        <f>'EU-Vergleichsdaten'!B$57</f>
        <v>RUP FR — Régions Ultrapériphériques Françaises</v>
      </c>
      <c r="S532" s="57"/>
      <c r="T532" s="57">
        <f>'EU-Vergleichsdaten'!Y$57-ROW(D$57)/1000000</f>
        <v>16.299942999999999</v>
      </c>
      <c r="U532" s="57"/>
      <c r="V532" s="57">
        <f t="shared" si="76"/>
        <v>50</v>
      </c>
      <c r="W532" s="106" t="str">
        <f>VLOOKUP(Z532,T483:AC574,10,0)</f>
        <v>Alföld és Észak</v>
      </c>
      <c r="X532" s="57" t="str">
        <f t="shared" si="71"/>
        <v/>
      </c>
      <c r="Y532" s="57" t="str">
        <f t="shared" si="77"/>
        <v/>
      </c>
      <c r="Z532" s="57">
        <f>SMALL(T483:T574,V532)</f>
        <v>5.6999300000000002</v>
      </c>
      <c r="AA532" s="57" t="str">
        <f t="shared" si="74"/>
        <v/>
      </c>
      <c r="AB532" s="57" t="str">
        <f t="shared" si="75"/>
        <v/>
      </c>
      <c r="AC532" s="57" t="str">
        <f t="shared" si="78"/>
        <v>RUP FR — Régions Ultrapériphériques Françaises</v>
      </c>
      <c r="AD532" s="57"/>
      <c r="AE532" s="57"/>
      <c r="AF532" s="57"/>
      <c r="AG532" s="57"/>
      <c r="AH532" s="57"/>
      <c r="AI532" s="57"/>
      <c r="AJ532" s="57"/>
    </row>
    <row r="533" spans="14:36" x14ac:dyDescent="0.35">
      <c r="N533" s="57"/>
      <c r="O533" s="57"/>
      <c r="P533" s="57"/>
      <c r="Q533" s="57"/>
      <c r="R533" s="57" t="str">
        <f>'EU-Vergleichsdaten'!B$58</f>
        <v>Hrvatska</v>
      </c>
      <c r="S533" s="57"/>
      <c r="T533" s="57">
        <f>'EU-Vergleichsdaten'!Y$58-ROW(D$58)/1000000</f>
        <v>5.7999419999999997</v>
      </c>
      <c r="U533" s="57"/>
      <c r="V533" s="57">
        <f t="shared" si="76"/>
        <v>51</v>
      </c>
      <c r="W533" s="106" t="str">
        <f>VLOOKUP(Z533,T483:AC574,10,0)</f>
        <v>Corse</v>
      </c>
      <c r="X533" s="57" t="str">
        <f t="shared" si="71"/>
        <v/>
      </c>
      <c r="Y533" s="57" t="str">
        <f t="shared" si="77"/>
        <v/>
      </c>
      <c r="Z533" s="57">
        <f>SMALL(T483:T574,V533)</f>
        <v>5.6999440000000003</v>
      </c>
      <c r="AA533" s="57" t="str">
        <f t="shared" si="74"/>
        <v/>
      </c>
      <c r="AB533" s="57" t="str">
        <f t="shared" si="75"/>
        <v/>
      </c>
      <c r="AC533" s="57" t="str">
        <f t="shared" si="78"/>
        <v>Hrvatska</v>
      </c>
      <c r="AD533" s="57"/>
      <c r="AE533" s="57"/>
      <c r="AF533" s="57"/>
      <c r="AG533" s="57"/>
      <c r="AH533" s="57"/>
      <c r="AI533" s="57"/>
      <c r="AJ533" s="57"/>
    </row>
    <row r="534" spans="14:36" x14ac:dyDescent="0.35">
      <c r="N534" s="57"/>
      <c r="O534" s="57"/>
      <c r="P534" s="57"/>
      <c r="Q534" s="57"/>
      <c r="R534" s="57" t="str">
        <f>'EU-Vergleichsdaten'!B$59</f>
        <v>Nord-Ovest</v>
      </c>
      <c r="S534" s="57"/>
      <c r="T534" s="57">
        <f>'EU-Vergleichsdaten'!Y$59-ROW(D$59)/1000000</f>
        <v>4.5999409999999994</v>
      </c>
      <c r="U534" s="57"/>
      <c r="V534" s="57">
        <f t="shared" si="76"/>
        <v>52</v>
      </c>
      <c r="W534" s="106" t="str">
        <f>VLOOKUP(Z534,T483:AC574,10,0)</f>
        <v>Kýpros</v>
      </c>
      <c r="X534" s="57" t="str">
        <f t="shared" si="71"/>
        <v/>
      </c>
      <c r="Y534" s="57" t="str">
        <f t="shared" si="77"/>
        <v/>
      </c>
      <c r="Z534" s="57">
        <f>SMALL(T483:T574,V534)</f>
        <v>5.7999359999999998</v>
      </c>
      <c r="AA534" s="57" t="str">
        <f t="shared" si="74"/>
        <v/>
      </c>
      <c r="AB534" s="57" t="str">
        <f t="shared" si="75"/>
        <v/>
      </c>
      <c r="AC534" s="57" t="str">
        <f t="shared" si="78"/>
        <v>Nord-Ovest</v>
      </c>
      <c r="AD534" s="57"/>
      <c r="AE534" s="57"/>
      <c r="AF534" s="57"/>
      <c r="AG534" s="57"/>
      <c r="AH534" s="57"/>
      <c r="AI534" s="57"/>
      <c r="AJ534" s="57"/>
    </row>
    <row r="535" spans="14:36" x14ac:dyDescent="0.35">
      <c r="N535" s="57"/>
      <c r="O535" s="57"/>
      <c r="P535" s="57"/>
      <c r="Q535" s="57"/>
      <c r="R535" s="57" t="str">
        <f>'EU-Vergleichsdaten'!B$60</f>
        <v>Sud</v>
      </c>
      <c r="S535" s="57"/>
      <c r="T535" s="57">
        <f>'EU-Vergleichsdaten'!Y$60-ROW(D$60)/1000000</f>
        <v>13.899940000000001</v>
      </c>
      <c r="U535" s="57"/>
      <c r="V535" s="57">
        <f t="shared" si="76"/>
        <v>53</v>
      </c>
      <c r="W535" s="106" t="str">
        <f>VLOOKUP(Z535,T483:AC574,10,0)</f>
        <v>Hrvatska</v>
      </c>
      <c r="X535" s="57" t="str">
        <f t="shared" si="71"/>
        <v/>
      </c>
      <c r="Y535" s="57" t="str">
        <f t="shared" si="77"/>
        <v/>
      </c>
      <c r="Z535" s="57">
        <f>SMALL(T483:T574,V535)</f>
        <v>5.7999419999999997</v>
      </c>
      <c r="AA535" s="57" t="str">
        <f t="shared" si="74"/>
        <v/>
      </c>
      <c r="AB535" s="57" t="str">
        <f t="shared" si="75"/>
        <v/>
      </c>
      <c r="AC535" s="57" t="str">
        <f t="shared" si="78"/>
        <v>Sud</v>
      </c>
      <c r="AD535" s="57"/>
      <c r="AE535" s="57"/>
      <c r="AF535" s="57"/>
      <c r="AG535" s="57"/>
      <c r="AH535" s="57"/>
      <c r="AI535" s="57"/>
      <c r="AJ535" s="57"/>
    </row>
    <row r="536" spans="14:36" x14ac:dyDescent="0.35">
      <c r="N536" s="57"/>
      <c r="O536" s="57"/>
      <c r="P536" s="57"/>
      <c r="Q536" s="57"/>
      <c r="R536" s="57" t="str">
        <f>'EU-Vergleichsdaten'!B$61</f>
        <v>Isole</v>
      </c>
      <c r="S536" s="57"/>
      <c r="T536" s="57">
        <f>'EU-Vergleichsdaten'!Y$61-ROW(D$61)/1000000</f>
        <v>14.099938999999999</v>
      </c>
      <c r="U536" s="57"/>
      <c r="V536" s="57">
        <f t="shared" si="76"/>
        <v>54</v>
      </c>
      <c r="W536" s="106" t="str">
        <f>VLOOKUP(Z536,T483:AC574,10,0)</f>
        <v>Região Autónoma da Madeira</v>
      </c>
      <c r="X536" s="57" t="str">
        <f t="shared" si="71"/>
        <v/>
      </c>
      <c r="Y536" s="57" t="str">
        <f t="shared" si="77"/>
        <v/>
      </c>
      <c r="Z536" s="57">
        <f>SMALL(T483:T574,V536)</f>
        <v>5.8999120000000005</v>
      </c>
      <c r="AA536" s="57" t="str">
        <f t="shared" si="74"/>
        <v/>
      </c>
      <c r="AB536" s="57" t="str">
        <f t="shared" si="75"/>
        <v/>
      </c>
      <c r="AC536" s="57" t="str">
        <f t="shared" si="78"/>
        <v>Isole</v>
      </c>
      <c r="AD536" s="57"/>
      <c r="AE536" s="57"/>
      <c r="AF536" s="57"/>
      <c r="AG536" s="57"/>
      <c r="AH536" s="57"/>
      <c r="AI536" s="57"/>
      <c r="AJ536" s="57"/>
    </row>
    <row r="537" spans="14:36" x14ac:dyDescent="0.35">
      <c r="N537" s="57"/>
      <c r="O537" s="57"/>
      <c r="P537" s="57"/>
      <c r="Q537" s="57"/>
      <c r="R537" s="57" t="str">
        <f>'EU-Vergleichsdaten'!B$62</f>
        <v>Nord-Est</v>
      </c>
      <c r="S537" s="57"/>
      <c r="T537" s="57">
        <f>'EU-Vergleichsdaten'!Y$62-ROW(D$62)/1000000</f>
        <v>4.299938</v>
      </c>
      <c r="U537" s="57"/>
      <c r="V537" s="57">
        <f t="shared" si="76"/>
        <v>55</v>
      </c>
      <c r="W537" s="106" t="str">
        <f>VLOOKUP(Z537,T483:AC574,10,0)</f>
        <v>Normandie</v>
      </c>
      <c r="X537" s="57" t="str">
        <f t="shared" si="71"/>
        <v/>
      </c>
      <c r="Y537" s="57" t="str">
        <f t="shared" si="77"/>
        <v/>
      </c>
      <c r="Z537" s="57">
        <f>SMALL(T483:T574,V537)</f>
        <v>5.899953</v>
      </c>
      <c r="AA537" s="57" t="str">
        <f t="shared" si="74"/>
        <v/>
      </c>
      <c r="AB537" s="57" t="str">
        <f t="shared" si="75"/>
        <v/>
      </c>
      <c r="AC537" s="57" t="str">
        <f t="shared" si="78"/>
        <v>Nord-Est</v>
      </c>
      <c r="AD537" s="57"/>
      <c r="AE537" s="57"/>
      <c r="AF537" s="57"/>
      <c r="AG537" s="57"/>
      <c r="AH537" s="57"/>
      <c r="AI537" s="57"/>
      <c r="AJ537" s="57"/>
    </row>
    <row r="538" spans="14:36" x14ac:dyDescent="0.35">
      <c r="N538" s="57"/>
      <c r="O538" s="57"/>
      <c r="P538" s="57"/>
      <c r="Q538" s="57"/>
      <c r="R538" s="57" t="str">
        <f>'EU-Vergleichsdaten'!B$63</f>
        <v>Centro (IT)</v>
      </c>
      <c r="S538" s="57"/>
      <c r="T538" s="57">
        <f>'EU-Vergleichsdaten'!Y$63-ROW(D$63)/1000000</f>
        <v>6.1999370000000003</v>
      </c>
      <c r="U538" s="57"/>
      <c r="V538" s="57">
        <f t="shared" si="76"/>
        <v>56</v>
      </c>
      <c r="W538" s="106" t="str">
        <f>VLOOKUP(Z538,T483:AC574,10,0)</f>
        <v>Macroregiunea Patru</v>
      </c>
      <c r="X538" s="57" t="str">
        <f t="shared" si="71"/>
        <v/>
      </c>
      <c r="Y538" s="57" t="str">
        <f t="shared" si="77"/>
        <v/>
      </c>
      <c r="Z538" s="57">
        <f>SMALL(T483:T574,V538)</f>
        <v>5.9999079999999996</v>
      </c>
      <c r="AA538" s="57" t="str">
        <f t="shared" si="74"/>
        <v/>
      </c>
      <c r="AB538" s="57" t="str">
        <f t="shared" si="75"/>
        <v/>
      </c>
      <c r="AC538" s="57" t="str">
        <f t="shared" si="78"/>
        <v>Centro (IT)</v>
      </c>
      <c r="AD538" s="57"/>
      <c r="AE538" s="57"/>
      <c r="AF538" s="57"/>
      <c r="AG538" s="57"/>
      <c r="AH538" s="57"/>
      <c r="AI538" s="57"/>
      <c r="AJ538" s="57"/>
    </row>
    <row r="539" spans="14:36" x14ac:dyDescent="0.35">
      <c r="N539" s="57"/>
      <c r="O539" s="57"/>
      <c r="P539" s="57"/>
      <c r="Q539" s="57"/>
      <c r="R539" s="57" t="str">
        <f>'EU-Vergleichsdaten'!B$64</f>
        <v>Kýpros</v>
      </c>
      <c r="S539" s="57"/>
      <c r="T539" s="57">
        <f>'EU-Vergleichsdaten'!Y$64-ROW(D$64)/1000000</f>
        <v>5.7999359999999998</v>
      </c>
      <c r="U539" s="57"/>
      <c r="V539" s="57">
        <f t="shared" si="76"/>
        <v>57</v>
      </c>
      <c r="W539" s="106" t="str">
        <f>VLOOKUP(Z539,T483:AC574,10,0)</f>
        <v>Auvergne-Rhône-Alpes</v>
      </c>
      <c r="X539" s="57" t="str">
        <f t="shared" si="71"/>
        <v/>
      </c>
      <c r="Y539" s="57" t="str">
        <f t="shared" si="77"/>
        <v/>
      </c>
      <c r="Z539" s="57">
        <f>SMALL(T483:T574,V539)</f>
        <v>6.0999459999999992</v>
      </c>
      <c r="AA539" s="57" t="str">
        <f t="shared" si="74"/>
        <v/>
      </c>
      <c r="AB539" s="57" t="str">
        <f t="shared" si="75"/>
        <v/>
      </c>
      <c r="AC539" s="57" t="str">
        <f t="shared" si="78"/>
        <v>Kýpros</v>
      </c>
      <c r="AD539" s="57"/>
      <c r="AE539" s="57"/>
      <c r="AF539" s="57"/>
      <c r="AG539" s="57"/>
      <c r="AH539" s="57"/>
      <c r="AI539" s="57"/>
      <c r="AJ539" s="57"/>
    </row>
    <row r="540" spans="14:36" x14ac:dyDescent="0.35">
      <c r="N540" s="57"/>
      <c r="O540" s="57"/>
      <c r="P540" s="57"/>
      <c r="Q540" s="57"/>
      <c r="R540" s="57" t="str">
        <f>'EU-Vergleichsdaten'!B$65</f>
        <v>Latvija</v>
      </c>
      <c r="S540" s="57"/>
      <c r="T540" s="57">
        <f>'EU-Vergleichsdaten'!Y$65-ROW(D$65)/1000000</f>
        <v>6.699935</v>
      </c>
      <c r="U540" s="57"/>
      <c r="V540" s="57">
        <f t="shared" si="76"/>
        <v>58</v>
      </c>
      <c r="W540" s="106" t="str">
        <f>VLOOKUP(Z540,T483:AC574,10,0)</f>
        <v>Bourgogne-Franche-Comté</v>
      </c>
      <c r="X540" s="57" t="str">
        <f t="shared" si="71"/>
        <v/>
      </c>
      <c r="Y540" s="57" t="str">
        <f t="shared" si="77"/>
        <v/>
      </c>
      <c r="Z540" s="57">
        <f>SMALL(T483:T574,V540)</f>
        <v>6.0999539999999994</v>
      </c>
      <c r="AA540" s="57" t="str">
        <f t="shared" si="74"/>
        <v/>
      </c>
      <c r="AB540" s="57" t="str">
        <f t="shared" si="75"/>
        <v/>
      </c>
      <c r="AC540" s="57" t="str">
        <f t="shared" si="78"/>
        <v>Latvija</v>
      </c>
      <c r="AD540" s="57"/>
      <c r="AE540" s="57"/>
      <c r="AF540" s="57"/>
      <c r="AG540" s="57"/>
      <c r="AH540" s="57"/>
      <c r="AI540" s="57"/>
      <c r="AJ540" s="57"/>
    </row>
    <row r="541" spans="14:36" x14ac:dyDescent="0.35">
      <c r="N541" s="57"/>
      <c r="O541" s="57"/>
      <c r="P541" s="57"/>
      <c r="Q541" s="57"/>
      <c r="R541" s="57" t="str">
        <f>'EU-Vergleichsdaten'!B$66</f>
        <v>Lietuva</v>
      </c>
      <c r="S541" s="57"/>
      <c r="T541" s="57">
        <f>'EU-Vergleichsdaten'!Y$66-ROW(D$66)/1000000</f>
        <v>6.9999339999999997</v>
      </c>
      <c r="U541" s="57"/>
      <c r="V541" s="57">
        <f t="shared" si="76"/>
        <v>59</v>
      </c>
      <c r="W541" s="106" t="str">
        <f>VLOOKUP(Z541,T483:AC574,10,0)</f>
        <v>Centro (IT)</v>
      </c>
      <c r="X541" s="57" t="str">
        <f t="shared" si="71"/>
        <v/>
      </c>
      <c r="Y541" s="57" t="str">
        <f t="shared" si="77"/>
        <v/>
      </c>
      <c r="Z541" s="57">
        <f>SMALL(T483:T574,V541)</f>
        <v>6.1999370000000003</v>
      </c>
      <c r="AA541" s="57" t="str">
        <f t="shared" si="74"/>
        <v/>
      </c>
      <c r="AB541" s="57" t="str">
        <f t="shared" si="75"/>
        <v/>
      </c>
      <c r="AC541" s="57" t="str">
        <f t="shared" si="78"/>
        <v>Lietuva</v>
      </c>
      <c r="AD541" s="57"/>
      <c r="AE541" s="57"/>
      <c r="AF541" s="57"/>
      <c r="AG541" s="57"/>
      <c r="AH541" s="57"/>
      <c r="AI541" s="57"/>
      <c r="AJ541" s="57"/>
    </row>
    <row r="542" spans="14:36" x14ac:dyDescent="0.35">
      <c r="N542" s="57"/>
      <c r="O542" s="57"/>
      <c r="P542" s="57"/>
      <c r="Q542" s="57"/>
      <c r="R542" s="57" t="str">
        <f>'EU-Vergleichsdaten'!B$67</f>
        <v>Luxembourg</v>
      </c>
      <c r="S542" s="57"/>
      <c r="T542" s="57">
        <f>'EU-Vergleichsdaten'!Y$67-ROW(D$67)/1000000</f>
        <v>4.599933</v>
      </c>
      <c r="U542" s="57"/>
      <c r="V542" s="57">
        <f t="shared" si="76"/>
        <v>60</v>
      </c>
      <c r="W542" s="106" t="str">
        <f>VLOOKUP(Z542,T483:AC574,10,0)</f>
        <v>Eesti</v>
      </c>
      <c r="X542" s="57" t="str">
        <f t="shared" si="71"/>
        <v/>
      </c>
      <c r="Y542" s="57" t="str">
        <f t="shared" si="77"/>
        <v/>
      </c>
      <c r="Z542" s="57">
        <f>SMALL(T483:T574,V542)</f>
        <v>6.1999690000000003</v>
      </c>
      <c r="AA542" s="57" t="str">
        <f t="shared" si="74"/>
        <v/>
      </c>
      <c r="AB542" s="57" t="str">
        <f t="shared" si="75"/>
        <v/>
      </c>
      <c r="AC542" s="57" t="str">
        <f t="shared" si="78"/>
        <v>Luxembourg</v>
      </c>
      <c r="AD542" s="57"/>
      <c r="AE542" s="57"/>
      <c r="AF542" s="57"/>
      <c r="AG542" s="57"/>
      <c r="AH542" s="57"/>
      <c r="AI542" s="57"/>
      <c r="AJ542" s="57"/>
    </row>
    <row r="543" spans="14:36" x14ac:dyDescent="0.35">
      <c r="N543" s="57"/>
      <c r="O543" s="57"/>
      <c r="P543" s="57"/>
      <c r="Q543" s="57"/>
      <c r="R543" s="57" t="str">
        <f>'EU-Vergleichsdaten'!B$68</f>
        <v>Közép-Magyarország</v>
      </c>
      <c r="S543" s="57"/>
      <c r="T543" s="57">
        <f>'EU-Vergleichsdaten'!Y$68-ROW(D$68)/1000000</f>
        <v>2.5999319999999999</v>
      </c>
      <c r="U543" s="57"/>
      <c r="V543" s="57">
        <f t="shared" si="76"/>
        <v>61</v>
      </c>
      <c r="W543" s="106" t="str">
        <f>VLOOKUP(Z543,T483:AC574,10,0)</f>
        <v>Grand Est</v>
      </c>
      <c r="X543" s="57" t="str">
        <f t="shared" si="71"/>
        <v/>
      </c>
      <c r="Y543" s="57" t="str">
        <f t="shared" si="77"/>
        <v/>
      </c>
      <c r="Z543" s="57">
        <f>SMALL(T483:T574,V543)</f>
        <v>6.2999510000000001</v>
      </c>
      <c r="AA543" s="57" t="str">
        <f t="shared" si="74"/>
        <v/>
      </c>
      <c r="AB543" s="57" t="str">
        <f t="shared" si="75"/>
        <v/>
      </c>
      <c r="AC543" s="57" t="str">
        <f t="shared" si="78"/>
        <v>Közép-Magyarország</v>
      </c>
      <c r="AD543" s="57"/>
      <c r="AE543" s="57"/>
      <c r="AF543" s="57"/>
      <c r="AG543" s="57"/>
      <c r="AH543" s="57"/>
      <c r="AI543" s="57"/>
      <c r="AJ543" s="57"/>
    </row>
    <row r="544" spans="14:36" x14ac:dyDescent="0.35">
      <c r="N544" s="57"/>
      <c r="O544" s="57"/>
      <c r="P544" s="57"/>
      <c r="Q544" s="57"/>
      <c r="R544" s="57" t="str">
        <f>'EU-Vergleichsdaten'!B$69</f>
        <v>Dunántúl</v>
      </c>
      <c r="S544" s="57"/>
      <c r="T544" s="57">
        <f>'EU-Vergleichsdaten'!Y$69-ROW(D$69)/1000000</f>
        <v>3.2999309999999999</v>
      </c>
      <c r="U544" s="57"/>
      <c r="V544" s="57">
        <f t="shared" si="76"/>
        <v>62</v>
      </c>
      <c r="W544" s="106" t="str">
        <f>VLOOKUP(Z544,T483:AC574,10,0)</f>
        <v>Região Autónoma dos Açores</v>
      </c>
      <c r="X544" s="57" t="str">
        <f t="shared" si="71"/>
        <v/>
      </c>
      <c r="Y544" s="57" t="str">
        <f t="shared" si="77"/>
        <v/>
      </c>
      <c r="Z544" s="57">
        <f>SMALL(T483:T574,V544)</f>
        <v>6.3999130000000006</v>
      </c>
      <c r="AA544" s="57" t="str">
        <f t="shared" si="74"/>
        <v/>
      </c>
      <c r="AB544" s="57" t="str">
        <f t="shared" si="75"/>
        <v/>
      </c>
      <c r="AC544" s="57" t="str">
        <f t="shared" si="78"/>
        <v>Dunántúl</v>
      </c>
      <c r="AD544" s="57"/>
      <c r="AE544" s="57"/>
      <c r="AF544" s="57"/>
      <c r="AG544" s="57"/>
      <c r="AH544" s="57"/>
      <c r="AI544" s="57"/>
      <c r="AJ544" s="57"/>
    </row>
    <row r="545" spans="14:36" x14ac:dyDescent="0.35">
      <c r="N545" s="57"/>
      <c r="O545" s="57"/>
      <c r="P545" s="57"/>
      <c r="Q545" s="57"/>
      <c r="R545" s="57" t="str">
        <f>'EU-Vergleichsdaten'!B$70</f>
        <v>Alföld és Észak</v>
      </c>
      <c r="S545" s="57"/>
      <c r="T545" s="57">
        <f>'EU-Vergleichsdaten'!Y$70-ROW(D$70)/1000000</f>
        <v>5.6999300000000002</v>
      </c>
      <c r="U545" s="57"/>
      <c r="V545" s="57">
        <f t="shared" si="76"/>
        <v>63</v>
      </c>
      <c r="W545" s="106" t="str">
        <f>VLOOKUP(Z545,T483:AC574,10,0)</f>
        <v>Continente</v>
      </c>
      <c r="X545" s="57" t="str">
        <f t="shared" si="71"/>
        <v/>
      </c>
      <c r="Y545" s="57" t="str">
        <f t="shared" si="77"/>
        <v/>
      </c>
      <c r="Z545" s="57">
        <f>SMALL(T483:T574,V545)</f>
        <v>6.3999140000000008</v>
      </c>
      <c r="AA545" s="57" t="str">
        <f t="shared" si="74"/>
        <v/>
      </c>
      <c r="AB545" s="57" t="str">
        <f t="shared" si="75"/>
        <v/>
      </c>
      <c r="AC545" s="57" t="str">
        <f t="shared" si="78"/>
        <v>Alföld és Észak</v>
      </c>
      <c r="AD545" s="57"/>
      <c r="AE545" s="57"/>
      <c r="AF545" s="57"/>
      <c r="AG545" s="57"/>
      <c r="AH545" s="57"/>
      <c r="AI545" s="57"/>
      <c r="AJ545" s="57"/>
    </row>
    <row r="546" spans="14:36" x14ac:dyDescent="0.35">
      <c r="N546" s="57"/>
      <c r="O546" s="57"/>
      <c r="P546" s="57"/>
      <c r="Q546" s="57"/>
      <c r="R546" s="57" t="str">
        <f>'EU-Vergleichsdaten'!B$71</f>
        <v>Malta</v>
      </c>
      <c r="S546" s="57"/>
      <c r="T546" s="57">
        <f>'EU-Vergleichsdaten'!Y$71-ROW(D$71)/1000000</f>
        <v>3.199929</v>
      </c>
      <c r="U546" s="57"/>
      <c r="V546" s="57">
        <f t="shared" si="76"/>
        <v>64</v>
      </c>
      <c r="W546" s="106" t="str">
        <f>VLOOKUP(Z546,T483:AC574,10,0)</f>
        <v>Östra Sverige</v>
      </c>
      <c r="X546" s="57" t="str">
        <f t="shared" si="71"/>
        <v/>
      </c>
      <c r="Y546" s="57" t="str">
        <f t="shared" si="77"/>
        <v/>
      </c>
      <c r="Z546" s="57">
        <f>SMALL(T483:T574,V546)</f>
        <v>6.5999029999999994</v>
      </c>
      <c r="AA546" s="57" t="str">
        <f t="shared" si="74"/>
        <v/>
      </c>
      <c r="AB546" s="57" t="str">
        <f t="shared" si="75"/>
        <v/>
      </c>
      <c r="AC546" s="57" t="str">
        <f t="shared" si="78"/>
        <v>Malta</v>
      </c>
      <c r="AD546" s="57"/>
      <c r="AE546" s="57"/>
      <c r="AF546" s="57"/>
      <c r="AG546" s="57"/>
      <c r="AH546" s="57"/>
      <c r="AI546" s="57"/>
      <c r="AJ546" s="57"/>
    </row>
    <row r="547" spans="14:36" x14ac:dyDescent="0.35">
      <c r="N547" s="57"/>
      <c r="O547" s="57"/>
      <c r="P547" s="57"/>
      <c r="Q547" s="57"/>
      <c r="R547" s="57" t="str">
        <f>'EU-Vergleichsdaten'!B$72</f>
        <v>Noord-Nederland</v>
      </c>
      <c r="S547" s="57"/>
      <c r="T547" s="57">
        <f>'EU-Vergleichsdaten'!Y$72-ROW(D$72)/1000000</f>
        <v>3.1999280000000003</v>
      </c>
      <c r="U547" s="57"/>
      <c r="V547" s="57">
        <f t="shared" si="76"/>
        <v>65</v>
      </c>
      <c r="W547" s="106" t="str">
        <f>VLOOKUP(Z547,T483:AC574,10,0)</f>
        <v>Manner-Suomi</v>
      </c>
      <c r="X547" s="57" t="str">
        <f t="shared" ref="X547:X574" si="79">IF(VLOOKUP(W547,R$3:S$94,2,0)="WD","WD",IF(VLOOKUP(W547,R$3:S$94,2,0)="OD","OD",""))</f>
        <v/>
      </c>
      <c r="Y547" s="57" t="str">
        <f t="shared" ref="Y547:Y574" si="80">IF(VLOOKUP($W547,$R$3:$T$94,2,0)="WD",VLOOKUP($W547,O$3:P$18,2,0),IF(VLOOKUP($W547,$R$3:$T$94,2,0)="OD",VLOOKUP($W547,O$3:P$18,2,0),""))</f>
        <v/>
      </c>
      <c r="Z547" s="57">
        <f>SMALL(T483:T574,V547)</f>
        <v>6.5999049999999997</v>
      </c>
      <c r="AA547" s="57" t="str">
        <f t="shared" si="74"/>
        <v/>
      </c>
      <c r="AB547" s="57" t="str">
        <f t="shared" si="75"/>
        <v/>
      </c>
      <c r="AC547" s="57" t="str">
        <f t="shared" ref="AC547:AC574" si="81">R547</f>
        <v>Noord-Nederland</v>
      </c>
      <c r="AD547" s="57"/>
      <c r="AE547" s="57"/>
      <c r="AF547" s="57"/>
      <c r="AG547" s="57"/>
      <c r="AH547" s="57"/>
      <c r="AI547" s="57"/>
      <c r="AJ547" s="57"/>
    </row>
    <row r="548" spans="14:36" x14ac:dyDescent="0.35">
      <c r="N548" s="57"/>
      <c r="O548" s="57"/>
      <c r="P548" s="57"/>
      <c r="Q548" s="57"/>
      <c r="R548" s="57" t="str">
        <f>'EU-Vergleichsdaten'!B$73</f>
        <v>Oost-Nederland</v>
      </c>
      <c r="S548" s="57"/>
      <c r="T548" s="57">
        <f>'EU-Vergleichsdaten'!Y$73-ROW(D$73)/1000000</f>
        <v>2.7999269999999998</v>
      </c>
      <c r="U548" s="57"/>
      <c r="V548" s="57">
        <f t="shared" si="76"/>
        <v>66</v>
      </c>
      <c r="W548" s="106" t="str">
        <f>VLOOKUP(Z548,T483:AC574,10,0)</f>
        <v>Ostösterreich</v>
      </c>
      <c r="X548" s="57" t="str">
        <f t="shared" si="79"/>
        <v/>
      </c>
      <c r="Y548" s="57" t="str">
        <f t="shared" si="80"/>
        <v/>
      </c>
      <c r="Z548" s="57">
        <f>SMALL(T483:T574,V548)</f>
        <v>6.6999240000000002</v>
      </c>
      <c r="AA548" s="57" t="str">
        <f t="shared" ref="AA548:AA574" si="82">IF(X548="WD",Z548,"")</f>
        <v/>
      </c>
      <c r="AB548" s="57" t="str">
        <f t="shared" ref="AB548:AB574" si="83">IF(X548="OD",Z548,"")</f>
        <v/>
      </c>
      <c r="AC548" s="57" t="str">
        <f t="shared" si="81"/>
        <v>Oost-Nederland</v>
      </c>
      <c r="AD548" s="57"/>
      <c r="AE548" s="57"/>
      <c r="AF548" s="57"/>
      <c r="AG548" s="57"/>
      <c r="AH548" s="57"/>
      <c r="AI548" s="57"/>
      <c r="AJ548" s="57"/>
    </row>
    <row r="549" spans="14:36" x14ac:dyDescent="0.35">
      <c r="N549" s="57"/>
      <c r="O549" s="57"/>
      <c r="P549" s="57"/>
      <c r="Q549" s="57"/>
      <c r="R549" s="57" t="str">
        <f>'EU-Vergleichsdaten'!B$74</f>
        <v>West-Nederland</v>
      </c>
      <c r="S549" s="57"/>
      <c r="T549" s="57">
        <f>'EU-Vergleichsdaten'!Y$74-ROW(D$74)/1000000</f>
        <v>2.9999259999999999</v>
      </c>
      <c r="U549" s="57"/>
      <c r="V549" s="57">
        <f t="shared" ref="V549:V574" si="84">V548+1</f>
        <v>67</v>
      </c>
      <c r="W549" s="106" t="str">
        <f>VLOOKUP(Z549,T483:AC574,10,0)</f>
        <v>Latvija</v>
      </c>
      <c r="X549" s="57" t="str">
        <f t="shared" si="79"/>
        <v/>
      </c>
      <c r="Y549" s="57" t="str">
        <f t="shared" si="80"/>
        <v/>
      </c>
      <c r="Z549" s="57">
        <f>SMALL(T483:T574,V549)</f>
        <v>6.699935</v>
      </c>
      <c r="AA549" s="57" t="str">
        <f t="shared" si="82"/>
        <v/>
      </c>
      <c r="AB549" s="57" t="str">
        <f t="shared" si="83"/>
        <v/>
      </c>
      <c r="AC549" s="57" t="str">
        <f t="shared" si="81"/>
        <v>West-Nederland</v>
      </c>
      <c r="AD549" s="57"/>
      <c r="AE549" s="57"/>
      <c r="AF549" s="57"/>
      <c r="AG549" s="57"/>
      <c r="AH549" s="57"/>
      <c r="AI549" s="57"/>
      <c r="AJ549" s="57"/>
    </row>
    <row r="550" spans="14:36" x14ac:dyDescent="0.35">
      <c r="N550" s="57"/>
      <c r="O550" s="57"/>
      <c r="P550" s="57"/>
      <c r="Q550" s="57"/>
      <c r="R550" s="57" t="str">
        <f>'EU-Vergleichsdaten'!B$75</f>
        <v>Zuid-Nederland</v>
      </c>
      <c r="S550" s="57"/>
      <c r="T550" s="57">
        <f>'EU-Vergleichsdaten'!Y$75-ROW(D$75)/1000000</f>
        <v>2.5999250000000003</v>
      </c>
      <c r="U550" s="57"/>
      <c r="V550" s="57">
        <f t="shared" si="84"/>
        <v>68</v>
      </c>
      <c r="W550" s="106" t="str">
        <f>VLOOKUP(Z550,T483:AC574,10,0)</f>
        <v>Provence-Alpes-Côte d’Azur</v>
      </c>
      <c r="X550" s="57" t="str">
        <f t="shared" si="79"/>
        <v/>
      </c>
      <c r="Y550" s="57" t="str">
        <f t="shared" si="80"/>
        <v/>
      </c>
      <c r="Z550" s="57">
        <f>SMALL(T483:T574,V550)</f>
        <v>6.6999450000000005</v>
      </c>
      <c r="AA550" s="57" t="str">
        <f t="shared" si="82"/>
        <v/>
      </c>
      <c r="AB550" s="57" t="str">
        <f t="shared" si="83"/>
        <v/>
      </c>
      <c r="AC550" s="57" t="str">
        <f t="shared" si="81"/>
        <v>Zuid-Nederland</v>
      </c>
      <c r="AD550" s="57"/>
      <c r="AE550" s="57"/>
      <c r="AF550" s="57"/>
      <c r="AG550" s="57"/>
      <c r="AH550" s="57"/>
      <c r="AI550" s="57"/>
      <c r="AJ550" s="57"/>
    </row>
    <row r="551" spans="14:36" x14ac:dyDescent="0.35">
      <c r="N551" s="57"/>
      <c r="O551" s="57"/>
      <c r="P551" s="57"/>
      <c r="Q551" s="57"/>
      <c r="R551" s="57" t="str">
        <f>'EU-Vergleichsdaten'!B$76</f>
        <v>Ostösterreich</v>
      </c>
      <c r="S551" s="57"/>
      <c r="T551" s="57">
        <f>'EU-Vergleichsdaten'!Y$76-ROW(D$76)/1000000</f>
        <v>6.6999240000000002</v>
      </c>
      <c r="U551" s="57"/>
      <c r="V551" s="57">
        <f t="shared" si="84"/>
        <v>69</v>
      </c>
      <c r="W551" s="106" t="str">
        <f>VLOOKUP(Z551,T483:AC574,10,0)</f>
        <v>Macroregiunea Doi</v>
      </c>
      <c r="X551" s="57" t="str">
        <f t="shared" si="79"/>
        <v/>
      </c>
      <c r="Y551" s="57" t="str">
        <f t="shared" si="80"/>
        <v/>
      </c>
      <c r="Z551" s="57">
        <f>SMALL(T483:T574,V551)</f>
        <v>6.7999099999999997</v>
      </c>
      <c r="AA551" s="57" t="str">
        <f t="shared" si="82"/>
        <v/>
      </c>
      <c r="AB551" s="57" t="str">
        <f t="shared" si="83"/>
        <v/>
      </c>
      <c r="AC551" s="57" t="str">
        <f t="shared" si="81"/>
        <v>Ostösterreich</v>
      </c>
      <c r="AD551" s="57"/>
      <c r="AE551" s="57"/>
      <c r="AF551" s="57"/>
      <c r="AG551" s="57"/>
      <c r="AH551" s="57"/>
      <c r="AI551" s="57"/>
      <c r="AJ551" s="57"/>
    </row>
    <row r="552" spans="14:36" x14ac:dyDescent="0.35">
      <c r="N552" s="57"/>
      <c r="O552" s="57"/>
      <c r="P552" s="57"/>
      <c r="Q552" s="57"/>
      <c r="R552" s="57" t="str">
        <f>'EU-Vergleichsdaten'!B$77</f>
        <v>Südösterreich</v>
      </c>
      <c r="S552" s="57"/>
      <c r="T552" s="57">
        <f>'EU-Vergleichsdaten'!Y$77-ROW(D$77)/1000000</f>
        <v>4.0999229999999995</v>
      </c>
      <c r="U552" s="57"/>
      <c r="V552" s="57">
        <f t="shared" si="84"/>
        <v>70</v>
      </c>
      <c r="W552" s="106" t="str">
        <f>VLOOKUP(Z552,T483:AC574,10,0)</f>
        <v>Nouvelle-Aquitaine</v>
      </c>
      <c r="X552" s="57" t="str">
        <f t="shared" si="79"/>
        <v/>
      </c>
      <c r="Y552" s="57" t="str">
        <f t="shared" si="80"/>
        <v/>
      </c>
      <c r="Z552" s="57">
        <f>SMALL(T483:T574,V552)</f>
        <v>6.7999479999999997</v>
      </c>
      <c r="AA552" s="57" t="str">
        <f t="shared" si="82"/>
        <v/>
      </c>
      <c r="AB552" s="57" t="str">
        <f t="shared" si="83"/>
        <v/>
      </c>
      <c r="AC552" s="57" t="str">
        <f t="shared" si="81"/>
        <v>Südösterreich</v>
      </c>
      <c r="AD552" s="57"/>
      <c r="AE552" s="57"/>
      <c r="AF552" s="57"/>
      <c r="AG552" s="57"/>
      <c r="AH552" s="57"/>
      <c r="AI552" s="57"/>
      <c r="AJ552" s="57"/>
    </row>
    <row r="553" spans="14:36" x14ac:dyDescent="0.35">
      <c r="N553" s="57"/>
      <c r="O553" s="57"/>
      <c r="P553" s="57"/>
      <c r="Q553" s="57"/>
      <c r="R553" s="57" t="str">
        <f>'EU-Vergleichsdaten'!B$78</f>
        <v>Westösterreich</v>
      </c>
      <c r="S553" s="57"/>
      <c r="T553" s="57">
        <f>'EU-Vergleichsdaten'!Y$78-ROW(D$78)/1000000</f>
        <v>2.9999220000000002</v>
      </c>
      <c r="U553" s="57"/>
      <c r="V553" s="57">
        <f t="shared" si="84"/>
        <v>71</v>
      </c>
      <c r="W553" s="106" t="str">
        <f>VLOOKUP(Z553,T483:AC574,10,0)</f>
        <v>Södra Sverige</v>
      </c>
      <c r="X553" s="57" t="str">
        <f t="shared" si="79"/>
        <v/>
      </c>
      <c r="Y553" s="57" t="str">
        <f t="shared" si="80"/>
        <v/>
      </c>
      <c r="Z553" s="57">
        <f>SMALL(T483:T574,V553)</f>
        <v>6.899902</v>
      </c>
      <c r="AA553" s="57" t="str">
        <f t="shared" si="82"/>
        <v/>
      </c>
      <c r="AB553" s="57" t="str">
        <f t="shared" si="83"/>
        <v/>
      </c>
      <c r="AC553" s="57" t="str">
        <f t="shared" si="81"/>
        <v>Westösterreich</v>
      </c>
      <c r="AD553" s="57"/>
      <c r="AE553" s="57"/>
      <c r="AF553" s="57"/>
      <c r="AG553" s="57"/>
      <c r="AH553" s="57"/>
      <c r="AI553" s="57"/>
      <c r="AJ553" s="57"/>
    </row>
    <row r="554" spans="14:36" x14ac:dyDescent="0.35">
      <c r="N554" s="57"/>
      <c r="O554" s="57"/>
      <c r="P554" s="57"/>
      <c r="Q554" s="57"/>
      <c r="R554" s="57" t="str">
        <f>'EU-Vergleichsdaten'!B$79</f>
        <v>Makroregion południowy</v>
      </c>
      <c r="S554" s="57"/>
      <c r="T554" s="57">
        <f>'EU-Vergleichsdaten'!Y$79-ROW(D$79)/1000000</f>
        <v>2.399921</v>
      </c>
      <c r="U554" s="57"/>
      <c r="V554" s="57">
        <f t="shared" si="84"/>
        <v>72</v>
      </c>
      <c r="W554" s="106" t="str">
        <f>VLOOKUP(Z554,T483:AC574,10,0)</f>
        <v>Lietuva</v>
      </c>
      <c r="X554" s="57" t="str">
        <f t="shared" si="79"/>
        <v/>
      </c>
      <c r="Y554" s="57" t="str">
        <f t="shared" si="80"/>
        <v/>
      </c>
      <c r="Z554" s="57">
        <f>SMALL(T483:T574,V554)</f>
        <v>6.9999339999999997</v>
      </c>
      <c r="AA554" s="57" t="str">
        <f t="shared" si="82"/>
        <v/>
      </c>
      <c r="AB554" s="57" t="str">
        <f t="shared" si="83"/>
        <v/>
      </c>
      <c r="AC554" s="57" t="str">
        <f t="shared" si="81"/>
        <v>Makroregion południowy</v>
      </c>
      <c r="AD554" s="57"/>
      <c r="AE554" s="57"/>
      <c r="AF554" s="57"/>
      <c r="AG554" s="57"/>
      <c r="AH554" s="57"/>
      <c r="AI554" s="57"/>
      <c r="AJ554" s="57"/>
    </row>
    <row r="555" spans="14:36" x14ac:dyDescent="0.35">
      <c r="N555" s="57"/>
      <c r="O555" s="57"/>
      <c r="P555" s="57"/>
      <c r="Q555" s="57"/>
      <c r="R555" s="57" t="str">
        <f>'EU-Vergleichsdaten'!B$80</f>
        <v>Makroregion północno-zachodni</v>
      </c>
      <c r="S555" s="57"/>
      <c r="T555" s="57">
        <f>'EU-Vergleichsdaten'!Y$80-ROW(D$80)/1000000</f>
        <v>2.3999199999999998</v>
      </c>
      <c r="U555" s="57"/>
      <c r="V555" s="57">
        <f t="shared" si="84"/>
        <v>73</v>
      </c>
      <c r="W555" s="106" t="str">
        <f>VLOOKUP(Z555,T483:AC574,10,0)</f>
        <v>Occitanie</v>
      </c>
      <c r="X555" s="57" t="str">
        <f t="shared" si="79"/>
        <v/>
      </c>
      <c r="Y555" s="57" t="str">
        <f t="shared" si="80"/>
        <v/>
      </c>
      <c r="Z555" s="57">
        <f>SMALL(T483:T574,V555)</f>
        <v>7.2999469999999995</v>
      </c>
      <c r="AA555" s="57" t="str">
        <f t="shared" si="82"/>
        <v/>
      </c>
      <c r="AB555" s="57" t="str">
        <f t="shared" si="83"/>
        <v/>
      </c>
      <c r="AC555" s="57" t="str">
        <f t="shared" si="81"/>
        <v>Makroregion północno-zachodni</v>
      </c>
      <c r="AD555" s="57"/>
      <c r="AE555" s="57"/>
      <c r="AF555" s="57"/>
      <c r="AG555" s="57"/>
      <c r="AH555" s="57"/>
      <c r="AI555" s="57"/>
      <c r="AJ555" s="57"/>
    </row>
    <row r="556" spans="14:36" x14ac:dyDescent="0.35">
      <c r="N556" s="57"/>
      <c r="O556" s="57"/>
      <c r="P556" s="57"/>
      <c r="Q556" s="57"/>
      <c r="R556" s="57" t="str">
        <f>'EU-Vergleichsdaten'!B$81</f>
        <v>Makroregion południowo-zachodni</v>
      </c>
      <c r="S556" s="57"/>
      <c r="T556" s="57">
        <f>'EU-Vergleichsdaten'!Y$81-ROW(D$81)/1000000</f>
        <v>2.8999189999999997</v>
      </c>
      <c r="U556" s="57"/>
      <c r="V556" s="57">
        <f t="shared" si="84"/>
        <v>74</v>
      </c>
      <c r="W556" s="106" t="str">
        <f>VLOOKUP(Z556,T483:AC574,10,0)</f>
        <v>Ile de France</v>
      </c>
      <c r="X556" s="57" t="str">
        <f t="shared" si="79"/>
        <v/>
      </c>
      <c r="Y556" s="57" t="str">
        <f t="shared" si="80"/>
        <v/>
      </c>
      <c r="Z556" s="57">
        <f>SMALL(T483:T574,V556)</f>
        <v>7.3999560000000004</v>
      </c>
      <c r="AA556" s="57" t="str">
        <f t="shared" si="82"/>
        <v/>
      </c>
      <c r="AB556" s="57" t="str">
        <f t="shared" si="83"/>
        <v/>
      </c>
      <c r="AC556" s="57" t="str">
        <f t="shared" si="81"/>
        <v>Makroregion południowo-zachodni</v>
      </c>
      <c r="AD556" s="57"/>
      <c r="AE556" s="57"/>
      <c r="AF556" s="57"/>
      <c r="AG556" s="57"/>
      <c r="AH556" s="57"/>
      <c r="AI556" s="57"/>
      <c r="AJ556" s="57"/>
    </row>
    <row r="557" spans="14:36" x14ac:dyDescent="0.35">
      <c r="N557" s="57"/>
      <c r="O557" s="57"/>
      <c r="P557" s="57"/>
      <c r="Q557" s="57"/>
      <c r="R557" s="57" t="str">
        <f>'EU-Vergleichsdaten'!B$82</f>
        <v>Makroregion północny</v>
      </c>
      <c r="S557" s="57"/>
      <c r="T557" s="57">
        <f>'EU-Vergleichsdaten'!Y$82-ROW(D$82)/1000000</f>
        <v>2.5999180000000002</v>
      </c>
      <c r="U557" s="57"/>
      <c r="V557" s="57">
        <f t="shared" si="84"/>
        <v>75</v>
      </c>
      <c r="W557" s="106" t="str">
        <f>VLOOKUP(Z557,T483:AC574,10,0)</f>
        <v>Région wallonne</v>
      </c>
      <c r="X557" s="57" t="str">
        <f t="shared" si="79"/>
        <v/>
      </c>
      <c r="Y557" s="57" t="str">
        <f t="shared" si="80"/>
        <v/>
      </c>
      <c r="Z557" s="57">
        <f>SMALL(T483:T574,V557)</f>
        <v>7.8999740000000003</v>
      </c>
      <c r="AA557" s="57" t="str">
        <f t="shared" si="82"/>
        <v/>
      </c>
      <c r="AB557" s="57" t="str">
        <f t="shared" si="83"/>
        <v/>
      </c>
      <c r="AC557" s="57" t="str">
        <f t="shared" si="81"/>
        <v>Makroregion północny</v>
      </c>
      <c r="AD557" s="57"/>
      <c r="AE557" s="57"/>
      <c r="AF557" s="57"/>
      <c r="AG557" s="57"/>
      <c r="AH557" s="57"/>
      <c r="AI557" s="57"/>
      <c r="AJ557" s="57"/>
    </row>
    <row r="558" spans="14:36" x14ac:dyDescent="0.35">
      <c r="N558" s="57"/>
      <c r="O558" s="57"/>
      <c r="P558" s="57"/>
      <c r="Q558" s="57"/>
      <c r="R558" s="57" t="str">
        <f>'EU-Vergleichsdaten'!B$83</f>
        <v>Makroregion centralny</v>
      </c>
      <c r="S558" s="57"/>
      <c r="T558" s="57">
        <f>'EU-Vergleichsdaten'!Y$83-ROW(D$83)/1000000</f>
        <v>3.8999169999999999</v>
      </c>
      <c r="U558" s="57"/>
      <c r="V558" s="57">
        <f t="shared" si="84"/>
        <v>76</v>
      </c>
      <c r="W558" s="106" t="str">
        <f>VLOOKUP(Z558,T483:AC574,10,0)</f>
        <v>Noreste</v>
      </c>
      <c r="X558" s="57" t="str">
        <f t="shared" si="79"/>
        <v/>
      </c>
      <c r="Y558" s="57" t="str">
        <f t="shared" si="80"/>
        <v/>
      </c>
      <c r="Z558" s="57">
        <f>SMALL(T483:T574,V558)</f>
        <v>8.1999619999999993</v>
      </c>
      <c r="AA558" s="57" t="str">
        <f t="shared" si="82"/>
        <v/>
      </c>
      <c r="AB558" s="57" t="str">
        <f t="shared" si="83"/>
        <v/>
      </c>
      <c r="AC558" s="57" t="str">
        <f t="shared" si="81"/>
        <v>Makroregion centralny</v>
      </c>
      <c r="AD558" s="57"/>
      <c r="AE558" s="57"/>
      <c r="AF558" s="57"/>
      <c r="AG558" s="57"/>
      <c r="AH558" s="57"/>
      <c r="AI558" s="57"/>
      <c r="AJ558" s="57"/>
    </row>
    <row r="559" spans="14:36" x14ac:dyDescent="0.35">
      <c r="N559" s="57"/>
      <c r="O559" s="57"/>
      <c r="P559" s="57"/>
      <c r="Q559" s="57"/>
      <c r="R559" s="57" t="str">
        <f>'EU-Vergleichsdaten'!B$84</f>
        <v>Makroregion wschodni</v>
      </c>
      <c r="S559" s="57"/>
      <c r="T559" s="57">
        <f>'EU-Vergleichsdaten'!Y$84-ROW(D$84)/1000000</f>
        <v>3.5999159999999999</v>
      </c>
      <c r="U559" s="57"/>
      <c r="V559" s="57">
        <f t="shared" si="84"/>
        <v>77</v>
      </c>
      <c r="W559" s="106" t="str">
        <f>VLOOKUP(Z559,T483:AC574,10,0)</f>
        <v>Hauts-de-France</v>
      </c>
      <c r="X559" s="57" t="str">
        <f t="shared" si="79"/>
        <v/>
      </c>
      <c r="Y559" s="57" t="str">
        <f t="shared" si="80"/>
        <v/>
      </c>
      <c r="Z559" s="57">
        <f>SMALL(T483:T574,V559)</f>
        <v>8.9999520000000004</v>
      </c>
      <c r="AA559" s="57" t="str">
        <f t="shared" si="82"/>
        <v/>
      </c>
      <c r="AB559" s="57" t="str">
        <f t="shared" si="83"/>
        <v/>
      </c>
      <c r="AC559" s="57" t="str">
        <f t="shared" si="81"/>
        <v>Makroregion wschodni</v>
      </c>
      <c r="AD559" s="57"/>
      <c r="AE559" s="57"/>
      <c r="AF559" s="57"/>
      <c r="AG559" s="57"/>
      <c r="AH559" s="57"/>
      <c r="AI559" s="57"/>
      <c r="AJ559" s="57"/>
    </row>
    <row r="560" spans="14:36" x14ac:dyDescent="0.35">
      <c r="N560" s="57"/>
      <c r="O560" s="57"/>
      <c r="P560" s="57"/>
      <c r="Q560" s="57"/>
      <c r="R560" s="57" t="str">
        <f>'EU-Vergleichsdaten'!B$85</f>
        <v>Makroregion województwo mazowieckie</v>
      </c>
      <c r="S560" s="57"/>
      <c r="T560" s="57">
        <f>'EU-Vergleichsdaten'!Y$85-ROW(D$85)/1000000</f>
        <v>2.2999149999999999</v>
      </c>
      <c r="U560" s="57"/>
      <c r="V560" s="57">
        <f t="shared" si="84"/>
        <v>78</v>
      </c>
      <c r="W560" s="106" t="str">
        <f>VLOOKUP(Z560,T483:AC574,10,0)</f>
        <v>Attiki</v>
      </c>
      <c r="X560" s="57" t="str">
        <f t="shared" si="79"/>
        <v/>
      </c>
      <c r="Y560" s="57" t="str">
        <f t="shared" si="80"/>
        <v/>
      </c>
      <c r="Z560" s="57">
        <f>SMALL(T483:T574,V560)</f>
        <v>9.2999670000000005</v>
      </c>
      <c r="AA560" s="57" t="str">
        <f t="shared" si="82"/>
        <v/>
      </c>
      <c r="AB560" s="57" t="str">
        <f t="shared" si="83"/>
        <v/>
      </c>
      <c r="AC560" s="57" t="str">
        <f t="shared" si="81"/>
        <v>Makroregion województwo mazowieckie</v>
      </c>
      <c r="AD560" s="57"/>
      <c r="AE560" s="57"/>
      <c r="AF560" s="57"/>
      <c r="AG560" s="57"/>
      <c r="AH560" s="57"/>
      <c r="AI560" s="57"/>
      <c r="AJ560" s="57"/>
    </row>
    <row r="561" spans="14:36" x14ac:dyDescent="0.35">
      <c r="N561" s="57"/>
      <c r="O561" s="57"/>
      <c r="P561" s="57"/>
      <c r="Q561" s="57"/>
      <c r="R561" s="57" t="str">
        <f>'EU-Vergleichsdaten'!B$86</f>
        <v>Continente</v>
      </c>
      <c r="S561" s="57"/>
      <c r="T561" s="57">
        <f>'EU-Vergleichsdaten'!Y$86-ROW(D$86)/1000000</f>
        <v>6.3999140000000008</v>
      </c>
      <c r="U561" s="57"/>
      <c r="V561" s="57">
        <f t="shared" si="84"/>
        <v>79</v>
      </c>
      <c r="W561" s="106" t="str">
        <f>VLOOKUP(Z561,T483:AC574,10,0)</f>
        <v>Nisia Aigaiou, Kriti</v>
      </c>
      <c r="X561" s="57" t="str">
        <f t="shared" si="79"/>
        <v/>
      </c>
      <c r="Y561" s="57" t="str">
        <f t="shared" si="80"/>
        <v/>
      </c>
      <c r="Z561" s="57">
        <f>SMALL(T483:T574,V561)</f>
        <v>9.5999660000000002</v>
      </c>
      <c r="AA561" s="57" t="str">
        <f t="shared" si="82"/>
        <v/>
      </c>
      <c r="AB561" s="57" t="str">
        <f t="shared" si="83"/>
        <v/>
      </c>
      <c r="AC561" s="57" t="str">
        <f t="shared" si="81"/>
        <v>Continente</v>
      </c>
      <c r="AD561" s="57"/>
      <c r="AE561" s="57"/>
      <c r="AF561" s="57"/>
      <c r="AG561" s="57"/>
      <c r="AH561" s="57"/>
      <c r="AI561" s="57"/>
      <c r="AJ561" s="57"/>
    </row>
    <row r="562" spans="14:36" x14ac:dyDescent="0.35">
      <c r="N562" s="57"/>
      <c r="O562" s="57"/>
      <c r="P562" s="57"/>
      <c r="Q562" s="57"/>
      <c r="R562" s="57" t="str">
        <f>'EU-Vergleichsdaten'!B$87</f>
        <v>Região Autónoma dos Açores</v>
      </c>
      <c r="S562" s="57"/>
      <c r="T562" s="57">
        <f>'EU-Vergleichsdaten'!Y$87-ROW(D$87)/1000000</f>
        <v>6.3999130000000006</v>
      </c>
      <c r="U562" s="57"/>
      <c r="V562" s="57">
        <f t="shared" si="84"/>
        <v>80</v>
      </c>
      <c r="W562" s="106" t="str">
        <f>VLOOKUP(Z562,T483:AC574,10,0)</f>
        <v>Comunidad de Madrid</v>
      </c>
      <c r="X562" s="57" t="str">
        <f t="shared" si="79"/>
        <v/>
      </c>
      <c r="Y562" s="57" t="str">
        <f t="shared" si="80"/>
        <v/>
      </c>
      <c r="Z562" s="57">
        <f>SMALL(T483:T574,V562)</f>
        <v>9.6999610000000001</v>
      </c>
      <c r="AA562" s="57" t="str">
        <f t="shared" si="82"/>
        <v/>
      </c>
      <c r="AB562" s="57" t="str">
        <f t="shared" si="83"/>
        <v/>
      </c>
      <c r="AC562" s="57" t="str">
        <f t="shared" si="81"/>
        <v>Região Autónoma dos Açores</v>
      </c>
      <c r="AD562" s="57"/>
      <c r="AE562" s="57"/>
      <c r="AF562" s="57"/>
      <c r="AG562" s="57"/>
      <c r="AH562" s="57"/>
      <c r="AI562" s="57"/>
      <c r="AJ562" s="57"/>
    </row>
    <row r="563" spans="14:36" x14ac:dyDescent="0.35">
      <c r="N563" s="57"/>
      <c r="O563" s="57"/>
      <c r="P563" s="57"/>
      <c r="Q563" s="57"/>
      <c r="R563" s="57" t="str">
        <f>'EU-Vergleichsdaten'!B$88</f>
        <v>Região Autónoma da Madeira</v>
      </c>
      <c r="S563" s="57"/>
      <c r="T563" s="57">
        <f>'EU-Vergleichsdaten'!Y$88-ROW(D$88)/1000000</f>
        <v>5.8999120000000005</v>
      </c>
      <c r="U563" s="57"/>
      <c r="V563" s="57">
        <f t="shared" si="84"/>
        <v>81</v>
      </c>
      <c r="W563" s="106" t="str">
        <f>VLOOKUP(Z563,T483:AC574,10,0)</f>
        <v>Noroeste</v>
      </c>
      <c r="X563" s="57" t="str">
        <f t="shared" si="79"/>
        <v/>
      </c>
      <c r="Y563" s="57" t="str">
        <f t="shared" si="80"/>
        <v/>
      </c>
      <c r="Z563" s="57">
        <f>SMALL(T483:T574,V563)</f>
        <v>9.8999629999999996</v>
      </c>
      <c r="AA563" s="57" t="str">
        <f t="shared" si="82"/>
        <v/>
      </c>
      <c r="AB563" s="57" t="str">
        <f t="shared" si="83"/>
        <v/>
      </c>
      <c r="AC563" s="57" t="str">
        <f t="shared" si="81"/>
        <v>Região Autónoma da Madeira</v>
      </c>
      <c r="AD563" s="57"/>
      <c r="AE563" s="57"/>
      <c r="AF563" s="57"/>
      <c r="AG563" s="57"/>
      <c r="AH563" s="57"/>
      <c r="AI563" s="57"/>
      <c r="AJ563" s="57"/>
    </row>
    <row r="564" spans="14:36" x14ac:dyDescent="0.35">
      <c r="N564" s="57"/>
      <c r="O564" s="57"/>
      <c r="P564" s="57"/>
      <c r="Q564" s="57"/>
      <c r="R564" s="57" t="str">
        <f>'EU-Vergleichsdaten'!B$89</f>
        <v>Macroregiunea Unu</v>
      </c>
      <c r="S564" s="57"/>
      <c r="T564" s="57">
        <f>'EU-Vergleichsdaten'!Y$89-ROW(D$89)/1000000</f>
        <v>3.3999109999999999</v>
      </c>
      <c r="U564" s="57"/>
      <c r="V564" s="57">
        <f t="shared" si="84"/>
        <v>82</v>
      </c>
      <c r="W564" s="106" t="str">
        <f>VLOOKUP(Z564,T483:AC574,10,0)</f>
        <v>Este</v>
      </c>
      <c r="X564" s="57" t="str">
        <f t="shared" si="79"/>
        <v/>
      </c>
      <c r="Y564" s="57" t="str">
        <f t="shared" si="80"/>
        <v/>
      </c>
      <c r="Z564" s="57">
        <f>SMALL(T483:T574,V564)</f>
        <v>10.299959000000001</v>
      </c>
      <c r="AA564" s="57" t="str">
        <f t="shared" si="82"/>
        <v/>
      </c>
      <c r="AB564" s="57" t="str">
        <f t="shared" si="83"/>
        <v/>
      </c>
      <c r="AC564" s="57" t="str">
        <f t="shared" si="81"/>
        <v>Macroregiunea Unu</v>
      </c>
      <c r="AD564" s="57"/>
      <c r="AE564" s="57"/>
      <c r="AF564" s="57"/>
      <c r="AG564" s="57"/>
      <c r="AH564" s="57"/>
      <c r="AI564" s="57"/>
      <c r="AJ564" s="57"/>
    </row>
    <row r="565" spans="14:36" x14ac:dyDescent="0.35">
      <c r="N565" s="57"/>
      <c r="O565" s="57"/>
      <c r="P565" s="57"/>
      <c r="Q565" s="57"/>
      <c r="R565" s="57" t="str">
        <f>'EU-Vergleichsdaten'!B$90</f>
        <v>Macroregiunea Doi</v>
      </c>
      <c r="S565" s="57"/>
      <c r="T565" s="57">
        <f>'EU-Vergleichsdaten'!Y$90-ROW(D$90)/1000000</f>
        <v>6.7999099999999997</v>
      </c>
      <c r="U565" s="57"/>
      <c r="V565" s="57">
        <f t="shared" si="84"/>
        <v>83</v>
      </c>
      <c r="W565" s="106" t="str">
        <f>VLOOKUP(Z565,T483:AC574,10,0)</f>
        <v>Région de Bruxelles-Capitale/Brussels Hoofdstedelijk Gewest</v>
      </c>
      <c r="X565" s="57" t="str">
        <f t="shared" si="79"/>
        <v/>
      </c>
      <c r="Y565" s="57" t="str">
        <f t="shared" si="80"/>
        <v/>
      </c>
      <c r="Z565" s="57">
        <f>SMALL(T483:T574,V565)</f>
        <v>10.399976000000001</v>
      </c>
      <c r="AA565" s="57" t="str">
        <f t="shared" si="82"/>
        <v/>
      </c>
      <c r="AB565" s="57" t="str">
        <f t="shared" si="83"/>
        <v/>
      </c>
      <c r="AC565" s="57" t="str">
        <f t="shared" si="81"/>
        <v>Macroregiunea Doi</v>
      </c>
      <c r="AD565" s="57"/>
      <c r="AE565" s="57"/>
      <c r="AF565" s="57"/>
      <c r="AG565" s="57"/>
      <c r="AH565" s="57"/>
      <c r="AI565" s="57"/>
      <c r="AJ565" s="57"/>
    </row>
    <row r="566" spans="14:36" x14ac:dyDescent="0.35">
      <c r="N566" s="57"/>
      <c r="O566" s="57"/>
      <c r="P566" s="57"/>
      <c r="Q566" s="57"/>
      <c r="R566" s="57" t="str">
        <f>'EU-Vergleichsdaten'!B$91</f>
        <v>Macroregiunea Trei</v>
      </c>
      <c r="S566" s="57"/>
      <c r="T566" s="57">
        <f>'EU-Vergleichsdaten'!Y$91-ROW(D$91)/1000000</f>
        <v>4.8999090000000001</v>
      </c>
      <c r="U566" s="57"/>
      <c r="V566" s="57">
        <f t="shared" si="84"/>
        <v>84</v>
      </c>
      <c r="W566" s="106" t="str">
        <f>VLOOKUP(Z566,T483:AC574,10,0)</f>
        <v>Kentriki Elláda</v>
      </c>
      <c r="X566" s="57" t="str">
        <f t="shared" si="79"/>
        <v/>
      </c>
      <c r="Y566" s="57" t="str">
        <f t="shared" si="80"/>
        <v/>
      </c>
      <c r="Z566" s="57">
        <f>SMALL(T483:T574,V566)</f>
        <v>10.999964</v>
      </c>
      <c r="AA566" s="57" t="str">
        <f t="shared" si="82"/>
        <v/>
      </c>
      <c r="AB566" s="57" t="str">
        <f t="shared" si="83"/>
        <v/>
      </c>
      <c r="AC566" s="57" t="str">
        <f t="shared" si="81"/>
        <v>Macroregiunea Trei</v>
      </c>
      <c r="AD566" s="57"/>
      <c r="AE566" s="57"/>
      <c r="AF566" s="57"/>
      <c r="AG566" s="57"/>
      <c r="AH566" s="57"/>
      <c r="AI566" s="57"/>
      <c r="AJ566" s="57"/>
    </row>
    <row r="567" spans="14:36" x14ac:dyDescent="0.35">
      <c r="N567" s="57"/>
      <c r="O567" s="57"/>
      <c r="P567" s="57"/>
      <c r="Q567" s="57"/>
      <c r="R567" s="57" t="str">
        <f>'EU-Vergleichsdaten'!B$92</f>
        <v>Macroregiunea Patru</v>
      </c>
      <c r="S567" s="57"/>
      <c r="T567" s="57">
        <f>'EU-Vergleichsdaten'!Y$92-ROW(D$92)/1000000</f>
        <v>5.9999079999999996</v>
      </c>
      <c r="U567" s="57"/>
      <c r="V567" s="57">
        <f t="shared" si="84"/>
        <v>85</v>
      </c>
      <c r="W567" s="106" t="str">
        <f>VLOOKUP(Z567,T483:AC574,10,0)</f>
        <v>Centro (ES)</v>
      </c>
      <c r="X567" s="57" t="str">
        <f t="shared" si="79"/>
        <v/>
      </c>
      <c r="Y567" s="57" t="str">
        <f t="shared" si="80"/>
        <v/>
      </c>
      <c r="Z567" s="57">
        <f>SMALL(T483:T574,V567)</f>
        <v>12.29996</v>
      </c>
      <c r="AA567" s="57" t="str">
        <f t="shared" si="82"/>
        <v/>
      </c>
      <c r="AB567" s="57" t="str">
        <f t="shared" si="83"/>
        <v/>
      </c>
      <c r="AC567" s="57" t="str">
        <f t="shared" si="81"/>
        <v>Macroregiunea Patru</v>
      </c>
      <c r="AD567" s="57"/>
      <c r="AE567" s="57"/>
      <c r="AF567" s="57"/>
      <c r="AG567" s="57"/>
      <c r="AH567" s="57"/>
      <c r="AI567" s="57"/>
      <c r="AJ567" s="57"/>
    </row>
    <row r="568" spans="14:36" x14ac:dyDescent="0.35">
      <c r="N568" s="57"/>
      <c r="O568" s="57"/>
      <c r="P568" s="57"/>
      <c r="Q568" s="57"/>
      <c r="R568" s="57" t="str">
        <f>'EU-Vergleichsdaten'!B$93</f>
        <v>Slovenija</v>
      </c>
      <c r="S568" s="57"/>
      <c r="T568" s="57">
        <f>'EU-Vergleichsdaten'!Y$93-ROW(D$93)/1000000</f>
        <v>3.3999069999999998</v>
      </c>
      <c r="U568" s="57"/>
      <c r="V568" s="57">
        <f t="shared" si="84"/>
        <v>86</v>
      </c>
      <c r="W568" s="106" t="str">
        <f>VLOOKUP(Z568,T483:AC574,10,0)</f>
        <v>Voreia Elláda</v>
      </c>
      <c r="X568" s="57" t="str">
        <f t="shared" si="79"/>
        <v/>
      </c>
      <c r="Y568" s="57" t="str">
        <f t="shared" si="80"/>
        <v/>
      </c>
      <c r="Z568" s="57">
        <f>SMALL(T483:T574,V568)</f>
        <v>13.699964999999999</v>
      </c>
      <c r="AA568" s="57" t="str">
        <f t="shared" si="82"/>
        <v/>
      </c>
      <c r="AB568" s="57" t="str">
        <f t="shared" si="83"/>
        <v/>
      </c>
      <c r="AC568" s="57" t="str">
        <f t="shared" si="81"/>
        <v>Slovenija</v>
      </c>
      <c r="AD568" s="57"/>
      <c r="AE568" s="57"/>
      <c r="AF568" s="57"/>
      <c r="AG568" s="57"/>
      <c r="AH568" s="57"/>
      <c r="AI568" s="57"/>
      <c r="AJ568" s="57"/>
    </row>
    <row r="569" spans="14:36" x14ac:dyDescent="0.35">
      <c r="N569" s="57"/>
      <c r="O569" s="57"/>
      <c r="P569" s="57"/>
      <c r="Q569" s="57"/>
      <c r="R569" s="57" t="str">
        <f>'EU-Vergleichsdaten'!B$94</f>
        <v>Slovensko</v>
      </c>
      <c r="S569" s="57"/>
      <c r="T569" s="57">
        <f>'EU-Vergleichsdaten'!Y$94-ROW(D$94)/1000000</f>
        <v>5.6999060000000004</v>
      </c>
      <c r="U569" s="57"/>
      <c r="V569" s="57">
        <f t="shared" si="84"/>
        <v>87</v>
      </c>
      <c r="W569" s="106" t="str">
        <f>VLOOKUP(Z569,T483:AC574,10,0)</f>
        <v>Sud</v>
      </c>
      <c r="X569" s="57" t="str">
        <f t="shared" si="79"/>
        <v/>
      </c>
      <c r="Y569" s="57" t="str">
        <f t="shared" si="80"/>
        <v/>
      </c>
      <c r="Z569" s="57">
        <f>SMALL(T483:T574,V569)</f>
        <v>13.899940000000001</v>
      </c>
      <c r="AA569" s="57" t="str">
        <f t="shared" si="82"/>
        <v/>
      </c>
      <c r="AB569" s="57" t="str">
        <f t="shared" si="83"/>
        <v/>
      </c>
      <c r="AC569" s="57" t="str">
        <f t="shared" si="81"/>
        <v>Slovensko</v>
      </c>
      <c r="AD569" s="57"/>
      <c r="AE569" s="57"/>
      <c r="AF569" s="57"/>
      <c r="AG569" s="57"/>
      <c r="AH569" s="57"/>
      <c r="AI569" s="57"/>
      <c r="AJ569" s="57"/>
    </row>
    <row r="570" spans="14:36" x14ac:dyDescent="0.35">
      <c r="N570" s="57"/>
      <c r="O570" s="57"/>
      <c r="P570" s="57"/>
      <c r="Q570" s="57"/>
      <c r="R570" s="57" t="str">
        <f>'EU-Vergleichsdaten'!B$95</f>
        <v>Manner-Suomi</v>
      </c>
      <c r="S570" s="57"/>
      <c r="T570" s="57">
        <f>'EU-Vergleichsdaten'!Y$95-ROW(D$95)/1000000</f>
        <v>6.5999049999999997</v>
      </c>
      <c r="U570" s="57"/>
      <c r="V570" s="57">
        <f t="shared" si="84"/>
        <v>88</v>
      </c>
      <c r="W570" s="106" t="str">
        <f>VLOOKUP(Z570,T483:AC574,10,0)</f>
        <v>Isole</v>
      </c>
      <c r="X570" s="57" t="str">
        <f t="shared" si="79"/>
        <v/>
      </c>
      <c r="Y570" s="57" t="str">
        <f t="shared" si="80"/>
        <v/>
      </c>
      <c r="Z570" s="57">
        <f>SMALL(T483:T574,V570)</f>
        <v>14.099938999999999</v>
      </c>
      <c r="AA570" s="57" t="str">
        <f t="shared" si="82"/>
        <v/>
      </c>
      <c r="AB570" s="57" t="str">
        <f t="shared" si="83"/>
        <v/>
      </c>
      <c r="AC570" s="57" t="str">
        <f t="shared" si="81"/>
        <v>Manner-Suomi</v>
      </c>
      <c r="AD570" s="57"/>
      <c r="AE570" s="57"/>
      <c r="AF570" s="57"/>
      <c r="AG570" s="57"/>
      <c r="AH570" s="57"/>
      <c r="AI570" s="57"/>
      <c r="AJ570" s="57"/>
    </row>
    <row r="571" spans="14:36" x14ac:dyDescent="0.35">
      <c r="N571" s="57"/>
      <c r="O571" s="57"/>
      <c r="P571" s="57"/>
      <c r="Q571" s="57"/>
      <c r="R571" s="57" t="str">
        <f>'EU-Vergleichsdaten'!B$96</f>
        <v>Åland</v>
      </c>
      <c r="S571" s="57"/>
      <c r="T571" s="57"/>
      <c r="U571" s="57"/>
      <c r="V571" s="57">
        <f t="shared" si="84"/>
        <v>89</v>
      </c>
      <c r="W571" s="106" t="str">
        <f>VLOOKUP(Z571,T483:AC574,10,0)</f>
        <v>Canarias</v>
      </c>
      <c r="X571" s="57" t="str">
        <f t="shared" si="79"/>
        <v/>
      </c>
      <c r="Y571" s="57" t="str">
        <f t="shared" si="80"/>
        <v/>
      </c>
      <c r="Z571" s="57">
        <f>SMALL(T483:T574,V571)</f>
        <v>15.899957000000001</v>
      </c>
      <c r="AA571" s="57" t="str">
        <f t="shared" si="82"/>
        <v/>
      </c>
      <c r="AB571" s="57" t="str">
        <f t="shared" si="83"/>
        <v/>
      </c>
      <c r="AC571" s="57" t="str">
        <f t="shared" si="81"/>
        <v>Åland</v>
      </c>
      <c r="AD571" s="57"/>
      <c r="AE571" s="57"/>
      <c r="AF571" s="57"/>
      <c r="AG571" s="57"/>
      <c r="AH571" s="57"/>
      <c r="AI571" s="57"/>
      <c r="AJ571" s="57"/>
    </row>
    <row r="572" spans="14:36" x14ac:dyDescent="0.35">
      <c r="N572" s="57"/>
      <c r="O572" s="57"/>
      <c r="P572" s="57"/>
      <c r="Q572" s="57"/>
      <c r="R572" s="57" t="str">
        <f>'EU-Vergleichsdaten'!B$97</f>
        <v>Östra Sverige</v>
      </c>
      <c r="S572" s="57"/>
      <c r="T572" s="57">
        <f>'EU-Vergleichsdaten'!Y$97-ROW(D$97)/1000000</f>
        <v>6.5999029999999994</v>
      </c>
      <c r="U572" s="57"/>
      <c r="V572" s="57">
        <f t="shared" si="84"/>
        <v>90</v>
      </c>
      <c r="W572" s="106" t="str">
        <f>VLOOKUP(Z572,T483:AC574,10,0)</f>
        <v>RUP FR — Régions Ultrapériphériques Françaises</v>
      </c>
      <c r="X572" s="57" t="str">
        <f t="shared" si="79"/>
        <v/>
      </c>
      <c r="Y572" s="57" t="str">
        <f t="shared" si="80"/>
        <v/>
      </c>
      <c r="Z572" s="57">
        <f>SMALL(T483:T574,V572)</f>
        <v>16.299942999999999</v>
      </c>
      <c r="AA572" s="57" t="str">
        <f t="shared" si="82"/>
        <v/>
      </c>
      <c r="AB572" s="57" t="str">
        <f t="shared" si="83"/>
        <v/>
      </c>
      <c r="AC572" s="57" t="str">
        <f t="shared" si="81"/>
        <v>Östra Sverige</v>
      </c>
      <c r="AD572" s="57"/>
      <c r="AE572" s="57"/>
      <c r="AF572" s="57"/>
      <c r="AG572" s="57"/>
      <c r="AH572" s="57"/>
      <c r="AI572" s="57"/>
      <c r="AJ572" s="57"/>
    </row>
    <row r="573" spans="14:36" x14ac:dyDescent="0.35">
      <c r="N573" s="57"/>
      <c r="O573" s="57"/>
      <c r="P573" s="57"/>
      <c r="Q573" s="57"/>
      <c r="R573" s="57" t="str">
        <f>'EU-Vergleichsdaten'!B$98</f>
        <v>Södra Sverige</v>
      </c>
      <c r="S573" s="57"/>
      <c r="T573" s="57">
        <f>'EU-Vergleichsdaten'!Y$98-ROW(D$98)/1000000</f>
        <v>6.899902</v>
      </c>
      <c r="U573" s="57"/>
      <c r="V573" s="57">
        <f t="shared" si="84"/>
        <v>91</v>
      </c>
      <c r="W573" s="106" t="str">
        <f>VLOOKUP(Z573,T483:AC574,10,0)</f>
        <v>Sur</v>
      </c>
      <c r="X573" s="57" t="str">
        <f t="shared" si="79"/>
        <v/>
      </c>
      <c r="Y573" s="57" t="str">
        <f t="shared" si="80"/>
        <v/>
      </c>
      <c r="Z573" s="57">
        <f>SMALL(T483:T574,V573)</f>
        <v>17.099958000000001</v>
      </c>
      <c r="AA573" s="57" t="str">
        <f t="shared" si="82"/>
        <v/>
      </c>
      <c r="AB573" s="57" t="str">
        <f t="shared" si="83"/>
        <v/>
      </c>
      <c r="AC573" s="57" t="str">
        <f t="shared" si="81"/>
        <v>Södra Sverige</v>
      </c>
      <c r="AD573" s="57"/>
      <c r="AE573" s="57"/>
      <c r="AF573" s="57"/>
      <c r="AG573" s="57"/>
      <c r="AH573" s="57"/>
      <c r="AI573" s="57"/>
      <c r="AJ573" s="57"/>
    </row>
    <row r="574" spans="14:36" x14ac:dyDescent="0.35">
      <c r="N574" s="57"/>
      <c r="O574" s="57"/>
      <c r="P574" s="57"/>
      <c r="Q574" s="57"/>
      <c r="R574" s="57" t="str">
        <f>'EU-Vergleichsdaten'!B$99</f>
        <v>Norra Sverige</v>
      </c>
      <c r="S574" s="57"/>
      <c r="T574" s="57">
        <f>'EU-Vergleichsdaten'!Y$99-ROW(D$99)/1000000</f>
        <v>5.3999010000000007</v>
      </c>
      <c r="U574" s="57"/>
      <c r="V574" s="57">
        <f t="shared" si="84"/>
        <v>92</v>
      </c>
      <c r="W574" s="106" t="e">
        <f>VLOOKUP(Z574,T484:AC575,10,0)</f>
        <v>#NUM!</v>
      </c>
      <c r="X574" s="57" t="e">
        <f t="shared" si="79"/>
        <v>#NUM!</v>
      </c>
      <c r="Y574" s="57" t="e">
        <f t="shared" si="80"/>
        <v>#NUM!</v>
      </c>
      <c r="Z574" s="57" t="e">
        <f>SMALL(T483:T574,V574)</f>
        <v>#NUM!</v>
      </c>
      <c r="AA574" s="57" t="e">
        <f t="shared" si="82"/>
        <v>#NUM!</v>
      </c>
      <c r="AB574" s="57" t="e">
        <f t="shared" si="83"/>
        <v>#NUM!</v>
      </c>
      <c r="AC574" s="57" t="str">
        <f t="shared" si="81"/>
        <v>Norra Sverige</v>
      </c>
      <c r="AD574" s="57"/>
      <c r="AE574" s="57"/>
      <c r="AF574" s="57"/>
      <c r="AG574" s="57"/>
      <c r="AH574" s="57"/>
      <c r="AI574" s="57"/>
      <c r="AJ574" s="57"/>
    </row>
    <row r="575" spans="14:36" x14ac:dyDescent="0.35">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row>
    <row r="576" spans="14:36" x14ac:dyDescent="0.35">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row>
    <row r="577" spans="14:36" x14ac:dyDescent="0.35">
      <c r="N577" s="57"/>
      <c r="O577" s="57"/>
      <c r="P577" s="57"/>
      <c r="Q577" s="57"/>
      <c r="R577" s="57"/>
      <c r="S577" s="57"/>
      <c r="T577" s="57" t="str">
        <f>'EU-Vergleichsdaten'!AK$2&amp;", "&amp;'EU-Vergleichsdaten'!AL$4</f>
        <v>FuE-Ausgaben in % des BIP, 2023</v>
      </c>
      <c r="U577" s="108"/>
      <c r="V577" s="57"/>
      <c r="W577" s="57"/>
      <c r="X577" s="57"/>
      <c r="Y577" s="57"/>
      <c r="Z577" s="57"/>
      <c r="AA577" s="57"/>
      <c r="AB577" s="57"/>
      <c r="AC577" s="57"/>
      <c r="AD577" s="57"/>
      <c r="AE577" s="57"/>
      <c r="AF577" s="57"/>
      <c r="AG577" s="57"/>
      <c r="AH577" s="57"/>
      <c r="AI577" s="57"/>
      <c r="AJ577" s="57"/>
    </row>
    <row r="578" spans="14:36" x14ac:dyDescent="0.35">
      <c r="N578" s="57"/>
      <c r="O578" s="57"/>
      <c r="P578" s="57"/>
      <c r="Q578" s="57"/>
      <c r="R578" s="57"/>
      <c r="S578" s="57"/>
      <c r="T578" s="57"/>
      <c r="U578" s="108"/>
      <c r="V578" s="57"/>
      <c r="W578" s="57"/>
      <c r="X578" s="57"/>
      <c r="Y578" s="57"/>
      <c r="Z578" s="57"/>
      <c r="AA578" s="57"/>
      <c r="AB578" s="57"/>
      <c r="AC578" s="57"/>
      <c r="AD578" s="57"/>
      <c r="AE578" s="57"/>
      <c r="AF578" s="57"/>
      <c r="AG578" s="57"/>
      <c r="AH578" s="57"/>
      <c r="AI578" s="57"/>
      <c r="AJ578" s="57"/>
    </row>
    <row r="579" spans="14:36" x14ac:dyDescent="0.35">
      <c r="N579" s="57"/>
      <c r="O579" s="57"/>
      <c r="P579" s="57"/>
      <c r="Q579" s="57"/>
      <c r="R579" s="57" t="str">
        <f>'EU-Vergleichsdaten'!B$7</f>
        <v>Baden-Württemberg</v>
      </c>
      <c r="S579" s="57" t="s">
        <v>725</v>
      </c>
      <c r="T579" s="57">
        <f>'EU-Vergleichsdaten'!AK$7-ROW(AW$7)/1000000</f>
        <v>5.7999929999999997</v>
      </c>
      <c r="U579" s="108"/>
      <c r="V579" s="57">
        <v>1</v>
      </c>
      <c r="W579" s="106" t="str">
        <f>VLOOKUP(Z579,T579:AC670,10,0)</f>
        <v>Baden-Württemberg</v>
      </c>
      <c r="X579" s="57" t="str">
        <f t="shared" ref="X579:X642" si="85">IF(VLOOKUP(W579,R$3:S$94,2,0)="WD","WD",IF(VLOOKUP(W579,R$3:S$94,2,0)="OD","OD",""))</f>
        <v>WD</v>
      </c>
      <c r="Y579" s="57" t="str">
        <f t="shared" ref="Y579:Y610" si="86">IF(VLOOKUP($W579,$R$3:$T$94,2,0)="WD",VLOOKUP($W579,O$3:P$18,2,0),IF(VLOOKUP($W579,$R$3:$T$94,2,0)="OD",VLOOKUP($W579,O$3:P$18,2,0),""))</f>
        <v>BW</v>
      </c>
      <c r="Z579" s="57">
        <f>LARGE(T579:T670,V579)</f>
        <v>5.7999929999999997</v>
      </c>
      <c r="AA579" s="57">
        <f>IF(X579="WD",Z579,"")</f>
        <v>5.7999929999999997</v>
      </c>
      <c r="AB579" s="57" t="str">
        <f>IF(X579="OD",Z579,"")</f>
        <v/>
      </c>
      <c r="AC579" s="57" t="str">
        <f t="shared" ref="AC579:AC610" si="87">R579</f>
        <v>Baden-Württemberg</v>
      </c>
      <c r="AD579" s="57"/>
      <c r="AE579" s="57"/>
      <c r="AF579" s="57"/>
      <c r="AG579" s="57"/>
      <c r="AH579" s="57"/>
      <c r="AI579" s="57"/>
      <c r="AJ579" s="57"/>
    </row>
    <row r="580" spans="14:36" x14ac:dyDescent="0.35">
      <c r="N580" s="57"/>
      <c r="O580" s="57"/>
      <c r="P580" s="57"/>
      <c r="Q580" s="57"/>
      <c r="R580" s="57" t="str">
        <f>'EU-Vergleichsdaten'!B$8</f>
        <v>Bayern</v>
      </c>
      <c r="S580" s="57" t="s">
        <v>725</v>
      </c>
      <c r="T580" s="57">
        <f>'EU-Vergleichsdaten'!AK$8-ROW(AW$8)/1000000</f>
        <v>3.3899920000000003</v>
      </c>
      <c r="U580" s="108"/>
      <c r="V580" s="57">
        <f>V579+1</f>
        <v>2</v>
      </c>
      <c r="W580" s="106" t="str">
        <f>VLOOKUP(Z580,T579:AC670,10,0)</f>
        <v>Südösterreich</v>
      </c>
      <c r="X580" s="57" t="str">
        <f t="shared" si="85"/>
        <v/>
      </c>
      <c r="Y580" s="57" t="str">
        <f t="shared" si="86"/>
        <v/>
      </c>
      <c r="Z580" s="57">
        <f>LARGE(T579:T670,V580)</f>
        <v>4.7299230000000003</v>
      </c>
      <c r="AA580" s="57" t="str">
        <f t="shared" ref="AA580:AA643" si="88">IF(X580="WD",Z580,"")</f>
        <v/>
      </c>
      <c r="AB580" s="57" t="str">
        <f t="shared" ref="AB580:AB643" si="89">IF(X580="OD",Z580,"")</f>
        <v/>
      </c>
      <c r="AC580" s="57" t="str">
        <f t="shared" si="87"/>
        <v>Bayern</v>
      </c>
      <c r="AD580" s="57"/>
      <c r="AE580" s="57"/>
      <c r="AF580" s="57"/>
      <c r="AG580" s="57"/>
      <c r="AH580" s="57"/>
      <c r="AI580" s="57"/>
      <c r="AJ580" s="57"/>
    </row>
    <row r="581" spans="14:36" x14ac:dyDescent="0.35">
      <c r="N581" s="57"/>
      <c r="O581" s="57"/>
      <c r="P581" s="57"/>
      <c r="Q581" s="57"/>
      <c r="R581" s="57" t="str">
        <f>'EU-Vergleichsdaten'!B$9</f>
        <v>Berlin</v>
      </c>
      <c r="S581" s="57" t="s">
        <v>726</v>
      </c>
      <c r="T581" s="57">
        <f>'EU-Vergleichsdaten'!AK$9-ROW(AW$9)/1000000</f>
        <v>3.0699909999999999</v>
      </c>
      <c r="U581" s="108"/>
      <c r="V581" s="57">
        <f t="shared" ref="V581:V644" si="90">V580+1</f>
        <v>3</v>
      </c>
      <c r="W581" s="106" t="str">
        <f>VLOOKUP(Z581,T579:AC670,10,0)</f>
        <v>Södra Sverige</v>
      </c>
      <c r="X581" s="57" t="str">
        <f t="shared" si="85"/>
        <v/>
      </c>
      <c r="Y581" s="57" t="str">
        <f t="shared" si="86"/>
        <v/>
      </c>
      <c r="Z581" s="57">
        <f>LARGE(T579:T670,V581)</f>
        <v>4.1999019999999998</v>
      </c>
      <c r="AA581" s="57" t="str">
        <f t="shared" si="88"/>
        <v/>
      </c>
      <c r="AB581" s="57" t="str">
        <f t="shared" si="89"/>
        <v/>
      </c>
      <c r="AC581" s="57" t="str">
        <f t="shared" si="87"/>
        <v>Berlin</v>
      </c>
      <c r="AD581" s="57"/>
      <c r="AE581" s="57"/>
      <c r="AF581" s="57"/>
      <c r="AG581" s="57"/>
      <c r="AH581" s="57"/>
      <c r="AI581" s="57"/>
      <c r="AJ581" s="57"/>
    </row>
    <row r="582" spans="14:36" x14ac:dyDescent="0.35">
      <c r="N582" s="57"/>
      <c r="O582" s="57"/>
      <c r="P582" s="57"/>
      <c r="Q582" s="57"/>
      <c r="R582" s="57" t="str">
        <f>'EU-Vergleichsdaten'!B$10</f>
        <v>Brandenburg</v>
      </c>
      <c r="S582" s="57" t="s">
        <v>726</v>
      </c>
      <c r="T582" s="57">
        <f>'EU-Vergleichsdaten'!AK$10-ROW(AW$10)/1000000</f>
        <v>1.4399899999999999</v>
      </c>
      <c r="U582" s="108"/>
      <c r="V582" s="57">
        <f t="shared" si="90"/>
        <v>4</v>
      </c>
      <c r="W582" s="106" t="str">
        <f>VLOOKUP(Z582,T579:AC670,10,0)</f>
        <v>Östra Sverige</v>
      </c>
      <c r="X582" s="57" t="str">
        <f t="shared" si="85"/>
        <v/>
      </c>
      <c r="Y582" s="57" t="str">
        <f t="shared" si="86"/>
        <v/>
      </c>
      <c r="Z582" s="57">
        <f>LARGE(T579:T670,V582)</f>
        <v>3.7699030000000002</v>
      </c>
      <c r="AA582" s="57" t="str">
        <f t="shared" si="88"/>
        <v/>
      </c>
      <c r="AB582" s="57" t="str">
        <f t="shared" si="89"/>
        <v/>
      </c>
      <c r="AC582" s="57" t="str">
        <f t="shared" si="87"/>
        <v>Brandenburg</v>
      </c>
      <c r="AD582" s="57"/>
      <c r="AE582" s="57"/>
      <c r="AF582" s="57"/>
      <c r="AG582" s="57"/>
      <c r="AH582" s="57"/>
      <c r="AI582" s="57"/>
      <c r="AJ582" s="57"/>
    </row>
    <row r="583" spans="14:36" x14ac:dyDescent="0.35">
      <c r="N583" s="57"/>
      <c r="O583" s="57"/>
      <c r="P583" s="57"/>
      <c r="Q583" s="57"/>
      <c r="R583" s="57" t="str">
        <f>'EU-Vergleichsdaten'!B$11</f>
        <v>Bremen</v>
      </c>
      <c r="S583" s="57" t="s">
        <v>725</v>
      </c>
      <c r="T583" s="57">
        <f>'EU-Vergleichsdaten'!AK$11-ROW(AW$11)/1000000</f>
        <v>2.8499889999999999</v>
      </c>
      <c r="U583" s="108"/>
      <c r="V583" s="57">
        <f t="shared" si="90"/>
        <v>5</v>
      </c>
      <c r="W583" s="106" t="str">
        <f>VLOOKUP(Z583,T579:AC670,10,0)</f>
        <v>Rheinland-Pfalz</v>
      </c>
      <c r="X583" s="57" t="str">
        <f t="shared" si="85"/>
        <v>WD</v>
      </c>
      <c r="Y583" s="57" t="str">
        <f t="shared" si="86"/>
        <v>RP</v>
      </c>
      <c r="Z583" s="57">
        <f>LARGE(T579:T670,V583)</f>
        <v>3.6299829999999997</v>
      </c>
      <c r="AA583" s="57">
        <f t="shared" si="88"/>
        <v>3.6299829999999997</v>
      </c>
      <c r="AB583" s="57" t="str">
        <f t="shared" si="89"/>
        <v/>
      </c>
      <c r="AC583" s="57" t="str">
        <f t="shared" si="87"/>
        <v>Bremen</v>
      </c>
      <c r="AD583" s="57"/>
      <c r="AE583" s="57"/>
      <c r="AF583" s="57"/>
      <c r="AG583" s="57"/>
      <c r="AH583" s="57"/>
      <c r="AI583" s="57"/>
      <c r="AJ583" s="57"/>
    </row>
    <row r="584" spans="14:36" x14ac:dyDescent="0.35">
      <c r="N584" s="57"/>
      <c r="O584" s="57"/>
      <c r="P584" s="57"/>
      <c r="Q584" s="57"/>
      <c r="R584" s="57" t="str">
        <f>'EU-Vergleichsdaten'!B$12</f>
        <v>Hamburg</v>
      </c>
      <c r="S584" s="57" t="s">
        <v>725</v>
      </c>
      <c r="T584" s="57">
        <f>'EU-Vergleichsdaten'!AK$12-ROW(AW$12)/1000000</f>
        <v>2.6599880000000002</v>
      </c>
      <c r="U584" s="108"/>
      <c r="V584" s="57">
        <f t="shared" si="90"/>
        <v>6</v>
      </c>
      <c r="W584" s="106" t="str">
        <f>VLOOKUP(Z584,T579:AC670,10,0)</f>
        <v>Vlaams Gewest</v>
      </c>
      <c r="X584" s="57" t="str">
        <f t="shared" si="85"/>
        <v/>
      </c>
      <c r="Y584" s="57" t="str">
        <f t="shared" si="86"/>
        <v/>
      </c>
      <c r="Z584" s="57">
        <f>LARGE(T579:T670,V584)</f>
        <v>3.5199750000000001</v>
      </c>
      <c r="AA584" s="57" t="str">
        <f t="shared" si="88"/>
        <v/>
      </c>
      <c r="AB584" s="57" t="str">
        <f t="shared" si="89"/>
        <v/>
      </c>
      <c r="AC584" s="57" t="str">
        <f t="shared" si="87"/>
        <v>Hamburg</v>
      </c>
      <c r="AD584" s="57"/>
      <c r="AE584" s="57"/>
      <c r="AF584" s="57"/>
      <c r="AG584" s="57"/>
      <c r="AH584" s="57"/>
      <c r="AI584" s="57"/>
      <c r="AJ584" s="57"/>
    </row>
    <row r="585" spans="14:36" x14ac:dyDescent="0.35">
      <c r="N585" s="57"/>
      <c r="O585" s="57"/>
      <c r="P585" s="57"/>
      <c r="Q585" s="57"/>
      <c r="R585" s="57" t="str">
        <f>'EU-Vergleichsdaten'!B$13</f>
        <v>Hessen</v>
      </c>
      <c r="S585" s="57" t="s">
        <v>725</v>
      </c>
      <c r="T585" s="57">
        <f>'EU-Vergleichsdaten'!AK$13-ROW(AW$13)/1000000</f>
        <v>2.9899870000000002</v>
      </c>
      <c r="U585" s="108"/>
      <c r="V585" s="57">
        <f t="shared" si="90"/>
        <v>7</v>
      </c>
      <c r="W585" s="106" t="str">
        <f>VLOOKUP(Z585,T579:AC670,10,0)</f>
        <v>Zuid-Nederland</v>
      </c>
      <c r="X585" s="57" t="str">
        <f t="shared" si="85"/>
        <v/>
      </c>
      <c r="Y585" s="57" t="str">
        <f t="shared" si="86"/>
        <v/>
      </c>
      <c r="Z585" s="57">
        <f>LARGE(T579:T670,V585)</f>
        <v>3.4199250000000001</v>
      </c>
      <c r="AA585" s="57" t="str">
        <f t="shared" si="88"/>
        <v/>
      </c>
      <c r="AB585" s="57" t="str">
        <f t="shared" si="89"/>
        <v/>
      </c>
      <c r="AC585" s="57" t="str">
        <f t="shared" si="87"/>
        <v>Hessen</v>
      </c>
      <c r="AD585" s="57"/>
      <c r="AE585" s="57"/>
      <c r="AF585" s="57"/>
      <c r="AG585" s="57"/>
      <c r="AH585" s="57"/>
      <c r="AI585" s="57"/>
      <c r="AJ585" s="57"/>
    </row>
    <row r="586" spans="14:36" x14ac:dyDescent="0.35">
      <c r="N586" s="57"/>
      <c r="O586" s="57"/>
      <c r="P586" s="57"/>
      <c r="Q586" s="57"/>
      <c r="R586" s="57" t="str">
        <f>'EU-Vergleichsdaten'!B$14</f>
        <v>Mecklenburg-Vorpommern</v>
      </c>
      <c r="S586" s="57" t="s">
        <v>726</v>
      </c>
      <c r="T586" s="57">
        <f>'EU-Vergleichsdaten'!AK$14-ROW(AW$14)/1000000</f>
        <v>1.3299860000000001</v>
      </c>
      <c r="U586" s="108"/>
      <c r="V586" s="57">
        <f t="shared" si="90"/>
        <v>8</v>
      </c>
      <c r="W586" s="106" t="str">
        <f>VLOOKUP(Z586,T579:AC670,10,0)</f>
        <v>Bayern</v>
      </c>
      <c r="X586" s="57" t="str">
        <f t="shared" si="85"/>
        <v>WD</v>
      </c>
      <c r="Y586" s="57" t="str">
        <f t="shared" si="86"/>
        <v>BY</v>
      </c>
      <c r="Z586" s="57">
        <f>LARGE(T579:T670,V586)</f>
        <v>3.3899920000000003</v>
      </c>
      <c r="AA586" s="57">
        <f t="shared" si="88"/>
        <v>3.3899920000000003</v>
      </c>
      <c r="AB586" s="57" t="str">
        <f t="shared" si="89"/>
        <v/>
      </c>
      <c r="AC586" s="57" t="str">
        <f t="shared" si="87"/>
        <v>Mecklenburg-Vorpommern</v>
      </c>
      <c r="AD586" s="57"/>
      <c r="AE586" s="57"/>
      <c r="AF586" s="57"/>
      <c r="AG586" s="57"/>
      <c r="AH586" s="57"/>
      <c r="AI586" s="57"/>
      <c r="AJ586" s="57"/>
    </row>
    <row r="587" spans="14:36" x14ac:dyDescent="0.35">
      <c r="N587" s="57"/>
      <c r="O587" s="57"/>
      <c r="P587" s="57"/>
      <c r="Q587" s="57"/>
      <c r="R587" s="57" t="str">
        <f>'EU-Vergleichsdaten'!B$15</f>
        <v>Niedersachsen</v>
      </c>
      <c r="S587" s="57" t="s">
        <v>725</v>
      </c>
      <c r="T587" s="57">
        <f>'EU-Vergleichsdaten'!AK$15-ROW(AW$15)/1000000</f>
        <v>2.7399850000000003</v>
      </c>
      <c r="U587" s="108"/>
      <c r="V587" s="57">
        <f t="shared" si="90"/>
        <v>9</v>
      </c>
      <c r="W587" s="106" t="str">
        <f>VLOOKUP(Z587,T579:AC670,10,0)</f>
        <v>Occitanie</v>
      </c>
      <c r="X587" s="57" t="str">
        <f t="shared" si="85"/>
        <v/>
      </c>
      <c r="Y587" s="57" t="str">
        <f t="shared" si="86"/>
        <v/>
      </c>
      <c r="Z587" s="57">
        <f>LARGE(T579:T670,V587)</f>
        <v>3.319947</v>
      </c>
      <c r="AA587" s="57" t="str">
        <f t="shared" si="88"/>
        <v/>
      </c>
      <c r="AB587" s="57" t="str">
        <f t="shared" si="89"/>
        <v/>
      </c>
      <c r="AC587" s="57" t="str">
        <f t="shared" si="87"/>
        <v>Niedersachsen</v>
      </c>
      <c r="AD587" s="57"/>
      <c r="AE587" s="57"/>
      <c r="AF587" s="57"/>
      <c r="AG587" s="57"/>
      <c r="AH587" s="57"/>
      <c r="AI587" s="57"/>
      <c r="AJ587" s="57"/>
    </row>
    <row r="588" spans="14:36" x14ac:dyDescent="0.35">
      <c r="N588" s="57"/>
      <c r="O588" s="57"/>
      <c r="P588" s="57"/>
      <c r="Q588" s="57"/>
      <c r="R588" s="57" t="str">
        <f>'EU-Vergleichsdaten'!B$16</f>
        <v>Nordrhein-Westfalen</v>
      </c>
      <c r="S588" s="57" t="s">
        <v>725</v>
      </c>
      <c r="T588" s="57">
        <f>'EU-Vergleichsdaten'!AK$16-ROW(AW$16)/1000000</f>
        <v>2.269984</v>
      </c>
      <c r="U588" s="108"/>
      <c r="V588" s="57">
        <f t="shared" si="90"/>
        <v>10</v>
      </c>
      <c r="W588" s="106" t="str">
        <f>VLOOKUP(Z588,T579:AC670,10,0)</f>
        <v>Région wallonne</v>
      </c>
      <c r="X588" s="57" t="str">
        <f t="shared" si="85"/>
        <v/>
      </c>
      <c r="Y588" s="57" t="str">
        <f t="shared" si="86"/>
        <v/>
      </c>
      <c r="Z588" s="57">
        <f>LARGE(T579:T670,V588)</f>
        <v>3.2399740000000001</v>
      </c>
      <c r="AA588" s="57" t="str">
        <f t="shared" si="88"/>
        <v/>
      </c>
      <c r="AB588" s="57" t="str">
        <f t="shared" si="89"/>
        <v/>
      </c>
      <c r="AC588" s="57" t="str">
        <f t="shared" si="87"/>
        <v>Nordrhein-Westfalen</v>
      </c>
      <c r="AD588" s="57"/>
      <c r="AE588" s="57"/>
      <c r="AF588" s="57"/>
      <c r="AG588" s="57"/>
      <c r="AH588" s="57"/>
      <c r="AI588" s="57"/>
      <c r="AJ588" s="57"/>
    </row>
    <row r="589" spans="14:36" x14ac:dyDescent="0.35">
      <c r="N589" s="57"/>
      <c r="O589" s="57"/>
      <c r="P589" s="57"/>
      <c r="Q589" s="57"/>
      <c r="R589" s="57" t="str">
        <f>'EU-Vergleichsdaten'!B$17</f>
        <v>Rheinland-Pfalz</v>
      </c>
      <c r="S589" s="57" t="s">
        <v>725</v>
      </c>
      <c r="T589" s="57">
        <f>'EU-Vergleichsdaten'!AK$17-ROW(AW$17)/1000000</f>
        <v>3.6299829999999997</v>
      </c>
      <c r="U589" s="108"/>
      <c r="V589" s="57">
        <f t="shared" si="90"/>
        <v>11</v>
      </c>
      <c r="W589" s="106" t="str">
        <f>VLOOKUP(Z589,T579:AC670,10,0)</f>
        <v>Manner-Suomi</v>
      </c>
      <c r="X589" s="57" t="str">
        <f t="shared" si="85"/>
        <v/>
      </c>
      <c r="Y589" s="57" t="str">
        <f t="shared" si="86"/>
        <v/>
      </c>
      <c r="Z589" s="57">
        <f>LARGE(T579:T670,V589)</f>
        <v>3.0999050000000001</v>
      </c>
      <c r="AA589" s="57" t="str">
        <f t="shared" si="88"/>
        <v/>
      </c>
      <c r="AB589" s="57" t="str">
        <f t="shared" si="89"/>
        <v/>
      </c>
      <c r="AC589" s="57" t="str">
        <f t="shared" si="87"/>
        <v>Rheinland-Pfalz</v>
      </c>
      <c r="AD589" s="57"/>
      <c r="AE589" s="57"/>
      <c r="AF589" s="57"/>
      <c r="AG589" s="57"/>
      <c r="AH589" s="57"/>
      <c r="AI589" s="57"/>
      <c r="AJ589" s="57"/>
    </row>
    <row r="590" spans="14:36" x14ac:dyDescent="0.35">
      <c r="N590" s="57"/>
      <c r="O590" s="57"/>
      <c r="P590" s="57"/>
      <c r="Q590" s="57"/>
      <c r="R590" s="57" t="str">
        <f>'EU-Vergleichsdaten'!B$18</f>
        <v>Saarland</v>
      </c>
      <c r="S590" s="57" t="s">
        <v>725</v>
      </c>
      <c r="T590" s="57">
        <f>'EU-Vergleichsdaten'!AK$18-ROW(AW$18)/1000000</f>
        <v>1.6399819999999998</v>
      </c>
      <c r="U590" s="108"/>
      <c r="V590" s="57">
        <f t="shared" si="90"/>
        <v>12</v>
      </c>
      <c r="W590" s="106" t="str">
        <f>VLOOKUP(Z590,T579:AC670,10,0)</f>
        <v>Berlin</v>
      </c>
      <c r="X590" s="57" t="str">
        <f t="shared" si="85"/>
        <v>OD</v>
      </c>
      <c r="Y590" s="57" t="str">
        <f t="shared" si="86"/>
        <v>BE</v>
      </c>
      <c r="Z590" s="57">
        <f>LARGE(T579:T670,V590)</f>
        <v>3.0699909999999999</v>
      </c>
      <c r="AA590" s="57" t="str">
        <f t="shared" si="88"/>
        <v/>
      </c>
      <c r="AB590" s="57">
        <f t="shared" si="89"/>
        <v>3.0699909999999999</v>
      </c>
      <c r="AC590" s="57" t="str">
        <f t="shared" si="87"/>
        <v>Saarland</v>
      </c>
      <c r="AD590" s="57"/>
      <c r="AE590" s="57"/>
      <c r="AF590" s="57"/>
      <c r="AG590" s="57"/>
      <c r="AH590" s="57"/>
      <c r="AI590" s="57"/>
      <c r="AJ590" s="57"/>
    </row>
    <row r="591" spans="14:36" x14ac:dyDescent="0.35">
      <c r="N591" s="57"/>
      <c r="O591" s="57"/>
      <c r="P591" s="57"/>
      <c r="Q591" s="57"/>
      <c r="R591" s="57" t="str">
        <f>'EU-Vergleichsdaten'!B$19</f>
        <v>Sachsen</v>
      </c>
      <c r="S591" s="57" t="s">
        <v>726</v>
      </c>
      <c r="T591" s="57">
        <f>'EU-Vergleichsdaten'!AK$19-ROW(AW$19)/1000000</f>
        <v>2.249981</v>
      </c>
      <c r="U591" s="108"/>
      <c r="V591" s="57">
        <f t="shared" si="90"/>
        <v>13</v>
      </c>
      <c r="W591" s="106" t="str">
        <f>VLOOKUP(Z591,T579:AC670,10,0)</f>
        <v>Denmark</v>
      </c>
      <c r="X591" s="57" t="str">
        <f t="shared" si="85"/>
        <v/>
      </c>
      <c r="Y591" s="57" t="str">
        <f t="shared" si="86"/>
        <v/>
      </c>
      <c r="Z591" s="57">
        <f>LARGE(T579:T670,V591)</f>
        <v>3.0699699999999996</v>
      </c>
      <c r="AA591" s="57" t="str">
        <f t="shared" si="88"/>
        <v/>
      </c>
      <c r="AB591" s="57" t="str">
        <f t="shared" si="89"/>
        <v/>
      </c>
      <c r="AC591" s="57" t="str">
        <f t="shared" si="87"/>
        <v>Sachsen</v>
      </c>
      <c r="AD591" s="57"/>
      <c r="AE591" s="57"/>
      <c r="AF591" s="57"/>
      <c r="AG591" s="57"/>
      <c r="AH591" s="57"/>
      <c r="AI591" s="57"/>
      <c r="AJ591" s="57"/>
    </row>
    <row r="592" spans="14:36" x14ac:dyDescent="0.35">
      <c r="N592" s="57"/>
      <c r="O592" s="57"/>
      <c r="P592" s="57"/>
      <c r="Q592" s="57"/>
      <c r="R592" s="57" t="str">
        <f>'EU-Vergleichsdaten'!B$20</f>
        <v>Sachsen-Anhalt</v>
      </c>
      <c r="S592" s="57" t="s">
        <v>726</v>
      </c>
      <c r="T592" s="57">
        <f>'EU-Vergleichsdaten'!AK$20-ROW(AW$20)/1000000</f>
        <v>1.41998</v>
      </c>
      <c r="U592" s="108"/>
      <c r="V592" s="57">
        <f t="shared" si="90"/>
        <v>14</v>
      </c>
      <c r="W592" s="106" t="str">
        <f>VLOOKUP(Z592,T579:AC670,10,0)</f>
        <v>Ostösterreich</v>
      </c>
      <c r="X592" s="57" t="str">
        <f t="shared" si="85"/>
        <v/>
      </c>
      <c r="Y592" s="57" t="str">
        <f t="shared" si="86"/>
        <v/>
      </c>
      <c r="Z592" s="57">
        <f>LARGE(T579:T670,V592)</f>
        <v>3.0099239999999998</v>
      </c>
      <c r="AA592" s="57" t="str">
        <f t="shared" si="88"/>
        <v/>
      </c>
      <c r="AB592" s="57" t="str">
        <f t="shared" si="89"/>
        <v/>
      </c>
      <c r="AC592" s="57" t="str">
        <f t="shared" si="87"/>
        <v>Sachsen-Anhalt</v>
      </c>
      <c r="AD592" s="57"/>
      <c r="AE592" s="57"/>
      <c r="AF592" s="57"/>
      <c r="AG592" s="57"/>
      <c r="AH592" s="57"/>
      <c r="AI592" s="57"/>
      <c r="AJ592" s="57"/>
    </row>
    <row r="593" spans="14:36" x14ac:dyDescent="0.35">
      <c r="N593" s="57"/>
      <c r="O593" s="57"/>
      <c r="P593" s="57"/>
      <c r="Q593" s="57"/>
      <c r="R593" s="57" t="str">
        <f>'EU-Vergleichsdaten'!B$21</f>
        <v>Schleswig-Holstein</v>
      </c>
      <c r="S593" s="57" t="s">
        <v>725</v>
      </c>
      <c r="T593" s="57">
        <f>'EU-Vergleichsdaten'!AK$21-ROW(AW$21)/1000000</f>
        <v>1.549979</v>
      </c>
      <c r="U593" s="57"/>
      <c r="V593" s="57">
        <f t="shared" si="90"/>
        <v>15</v>
      </c>
      <c r="W593" s="106" t="str">
        <f>VLOOKUP(Z593,T579:AC670,10,0)</f>
        <v>Hessen</v>
      </c>
      <c r="X593" s="57" t="str">
        <f t="shared" si="85"/>
        <v>WD</v>
      </c>
      <c r="Y593" s="57" t="str">
        <f t="shared" si="86"/>
        <v>HE</v>
      </c>
      <c r="Z593" s="57">
        <f>LARGE(T579:T670,V593)</f>
        <v>2.9899870000000002</v>
      </c>
      <c r="AA593" s="57">
        <f t="shared" si="88"/>
        <v>2.9899870000000002</v>
      </c>
      <c r="AB593" s="57" t="str">
        <f t="shared" si="89"/>
        <v/>
      </c>
      <c r="AC593" s="57" t="str">
        <f t="shared" si="87"/>
        <v>Schleswig-Holstein</v>
      </c>
      <c r="AD593" s="57"/>
      <c r="AE593" s="57"/>
      <c r="AF593" s="57"/>
      <c r="AG593" s="57"/>
      <c r="AH593" s="57"/>
      <c r="AI593" s="57"/>
      <c r="AJ593" s="57"/>
    </row>
    <row r="594" spans="14:36" x14ac:dyDescent="0.35">
      <c r="N594" s="57"/>
      <c r="O594" s="57"/>
      <c r="P594" s="57"/>
      <c r="Q594" s="57"/>
      <c r="R594" s="57" t="str">
        <f>'EU-Vergleichsdaten'!B$22</f>
        <v>Thüringen</v>
      </c>
      <c r="S594" s="57" t="s">
        <v>726</v>
      </c>
      <c r="T594" s="57">
        <f>'EU-Vergleichsdaten'!AK$22-ROW(AW$22)/1000000</f>
        <v>2.5799780000000001</v>
      </c>
      <c r="U594" s="57"/>
      <c r="V594" s="57">
        <f t="shared" si="90"/>
        <v>16</v>
      </c>
      <c r="W594" s="106" t="str">
        <f>VLOOKUP(Z594,T579:AC670,10,0)</f>
        <v>Auvergne-Rhône-Alpes</v>
      </c>
      <c r="X594" s="57" t="str">
        <f t="shared" si="85"/>
        <v/>
      </c>
      <c r="Y594" s="57" t="str">
        <f t="shared" si="86"/>
        <v/>
      </c>
      <c r="Z594" s="57">
        <f>LARGE(T579:T670,V594)</f>
        <v>2.9499460000000002</v>
      </c>
      <c r="AA594" s="57" t="str">
        <f t="shared" si="88"/>
        <v/>
      </c>
      <c r="AB594" s="57" t="str">
        <f t="shared" si="89"/>
        <v/>
      </c>
      <c r="AC594" s="57" t="str">
        <f t="shared" si="87"/>
        <v>Thüringen</v>
      </c>
      <c r="AD594" s="57"/>
      <c r="AE594" s="57"/>
      <c r="AF594" s="57"/>
      <c r="AG594" s="57"/>
      <c r="AH594" s="57"/>
      <c r="AI594" s="57"/>
      <c r="AJ594" s="57"/>
    </row>
    <row r="595" spans="14:36" x14ac:dyDescent="0.35">
      <c r="N595" s="57"/>
      <c r="O595" s="57"/>
      <c r="P595" s="57"/>
      <c r="Q595" s="57"/>
      <c r="R595" s="57" t="str">
        <f>'EU-Vergleichsdaten'!B$24</f>
        <v>Région de Bruxelles-Capitale/Brussels Hoofdstedelijk Gewest</v>
      </c>
      <c r="S595" s="57"/>
      <c r="T595" s="57">
        <f>'EU-Vergleichsdaten'!AK$24-ROW(AW$24)/1000000</f>
        <v>2.4499760000000004</v>
      </c>
      <c r="U595" s="57"/>
      <c r="V595" s="57">
        <f t="shared" si="90"/>
        <v>17</v>
      </c>
      <c r="W595" s="106" t="str">
        <f>VLOOKUP(Z595,T579:AC670,10,0)</f>
        <v>Bremen</v>
      </c>
      <c r="X595" s="57" t="str">
        <f t="shared" si="85"/>
        <v>WD</v>
      </c>
      <c r="Y595" s="57" t="str">
        <f t="shared" si="86"/>
        <v>HB</v>
      </c>
      <c r="Z595" s="57">
        <f>LARGE(T579:T670,V595)</f>
        <v>2.8499889999999999</v>
      </c>
      <c r="AA595" s="57">
        <f t="shared" si="88"/>
        <v>2.8499889999999999</v>
      </c>
      <c r="AB595" s="57" t="str">
        <f t="shared" si="89"/>
        <v/>
      </c>
      <c r="AC595" s="57" t="str">
        <f t="shared" si="87"/>
        <v>Région de Bruxelles-Capitale/Brussels Hoofdstedelijk Gewest</v>
      </c>
      <c r="AD595" s="57"/>
      <c r="AE595" s="57"/>
      <c r="AF595" s="57"/>
      <c r="AG595" s="57"/>
      <c r="AH595" s="57"/>
      <c r="AI595" s="57"/>
      <c r="AJ595" s="57"/>
    </row>
    <row r="596" spans="14:36" x14ac:dyDescent="0.35">
      <c r="N596" s="57"/>
      <c r="O596" s="57"/>
      <c r="P596" s="57"/>
      <c r="Q596" s="57"/>
      <c r="R596" s="57" t="str">
        <f>'EU-Vergleichsdaten'!B$25</f>
        <v>Vlaams Gewest</v>
      </c>
      <c r="S596" s="57"/>
      <c r="T596" s="57">
        <f>'EU-Vergleichsdaten'!AK$25-ROW(AW$25)/1000000</f>
        <v>3.5199750000000001</v>
      </c>
      <c r="U596" s="57"/>
      <c r="V596" s="57">
        <f t="shared" si="90"/>
        <v>18</v>
      </c>
      <c r="W596" s="106" t="str">
        <f>VLOOKUP(Z596,T579:AC670,10,0)</f>
        <v>Westösterreich</v>
      </c>
      <c r="X596" s="57" t="str">
        <f t="shared" si="85"/>
        <v/>
      </c>
      <c r="Y596" s="57" t="str">
        <f t="shared" si="86"/>
        <v/>
      </c>
      <c r="Z596" s="57">
        <f>LARGE(T579:T670,V596)</f>
        <v>2.819922</v>
      </c>
      <c r="AA596" s="57" t="str">
        <f t="shared" si="88"/>
        <v/>
      </c>
      <c r="AB596" s="57" t="str">
        <f t="shared" si="89"/>
        <v/>
      </c>
      <c r="AC596" s="57" t="str">
        <f t="shared" si="87"/>
        <v>Vlaams Gewest</v>
      </c>
      <c r="AD596" s="57"/>
      <c r="AE596" s="57"/>
      <c r="AF596" s="57"/>
      <c r="AG596" s="57"/>
      <c r="AH596" s="57"/>
      <c r="AI596" s="57"/>
      <c r="AJ596" s="57"/>
    </row>
    <row r="597" spans="14:36" x14ac:dyDescent="0.35">
      <c r="N597" s="57"/>
      <c r="O597" s="57"/>
      <c r="P597" s="57"/>
      <c r="Q597" s="57"/>
      <c r="R597" s="57" t="str">
        <f>'EU-Vergleichsdaten'!B$26</f>
        <v>Région wallonne</v>
      </c>
      <c r="S597" s="57"/>
      <c r="T597" s="57">
        <f>'EU-Vergleichsdaten'!AK$26-ROW(AW$26)/1000000</f>
        <v>3.2399740000000001</v>
      </c>
      <c r="U597" s="57"/>
      <c r="V597" s="57">
        <f t="shared" si="90"/>
        <v>19</v>
      </c>
      <c r="W597" s="106" t="str">
        <f>VLOOKUP(Z597,T579:AC670,10,0)</f>
        <v>Ile de France</v>
      </c>
      <c r="X597" s="57" t="str">
        <f t="shared" si="85"/>
        <v/>
      </c>
      <c r="Y597" s="57" t="str">
        <f t="shared" si="86"/>
        <v/>
      </c>
      <c r="Z597" s="57">
        <f>LARGE(T579:T670,V597)</f>
        <v>2.7999559999999999</v>
      </c>
      <c r="AA597" s="57" t="str">
        <f t="shared" si="88"/>
        <v/>
      </c>
      <c r="AB597" s="57" t="str">
        <f t="shared" si="89"/>
        <v/>
      </c>
      <c r="AC597" s="57" t="str">
        <f t="shared" si="87"/>
        <v>Région wallonne</v>
      </c>
      <c r="AD597" s="57"/>
      <c r="AE597" s="57"/>
      <c r="AF597" s="57"/>
      <c r="AG597" s="57"/>
      <c r="AH597" s="57"/>
      <c r="AI597" s="57"/>
      <c r="AJ597" s="57"/>
    </row>
    <row r="598" spans="14:36" x14ac:dyDescent="0.35">
      <c r="N598" s="57"/>
      <c r="O598" s="57"/>
      <c r="P598" s="57"/>
      <c r="Q598" s="57"/>
      <c r="R598" s="57" t="str">
        <f>'EU-Vergleichsdaten'!B$27</f>
        <v>Severna i Yugoiztochna Bulgaria</v>
      </c>
      <c r="S598" s="57"/>
      <c r="T598" s="57">
        <f>'EU-Vergleichsdaten'!AK$27-ROW(AW$27)/1000000</f>
        <v>0.309973</v>
      </c>
      <c r="U598" s="57"/>
      <c r="V598" s="57">
        <f t="shared" si="90"/>
        <v>20</v>
      </c>
      <c r="W598" s="106" t="str">
        <f>VLOOKUP(Z598,T579:AC670,10,0)</f>
        <v>Niedersachsen</v>
      </c>
      <c r="X598" s="57" t="str">
        <f t="shared" si="85"/>
        <v>WD</v>
      </c>
      <c r="Y598" s="57" t="str">
        <f t="shared" si="86"/>
        <v>NI</v>
      </c>
      <c r="Z598" s="57">
        <f>LARGE(T579:T670,V598)</f>
        <v>2.7399850000000003</v>
      </c>
      <c r="AA598" s="57">
        <f t="shared" si="88"/>
        <v>2.7399850000000003</v>
      </c>
      <c r="AB598" s="57" t="str">
        <f t="shared" si="89"/>
        <v/>
      </c>
      <c r="AC598" s="57" t="str">
        <f t="shared" si="87"/>
        <v>Severna i Yugoiztochna Bulgaria</v>
      </c>
      <c r="AD598" s="57"/>
      <c r="AE598" s="57"/>
      <c r="AF598" s="57"/>
      <c r="AG598" s="57"/>
      <c r="AH598" s="57"/>
      <c r="AI598" s="57"/>
      <c r="AJ598" s="57"/>
    </row>
    <row r="599" spans="14:36" x14ac:dyDescent="0.35">
      <c r="N599" s="57"/>
      <c r="O599" s="57"/>
      <c r="P599" s="57"/>
      <c r="Q599" s="57"/>
      <c r="R599" s="57" t="str">
        <f>'EU-Vergleichsdaten'!B$28</f>
        <v>Yugozapadna i Yuzhna tsentralna Bulgaria</v>
      </c>
      <c r="S599" s="57"/>
      <c r="T599" s="57">
        <f>'EU-Vergleichsdaten'!AK$28-ROW(AW$28)/1000000</f>
        <v>1.0699720000000001</v>
      </c>
      <c r="U599" s="57"/>
      <c r="V599" s="57">
        <f t="shared" si="90"/>
        <v>21</v>
      </c>
      <c r="W599" s="106" t="str">
        <f>VLOOKUP(Z599,T579:AC670,10,0)</f>
        <v>Hamburg</v>
      </c>
      <c r="X599" s="57" t="str">
        <f t="shared" si="85"/>
        <v>WD</v>
      </c>
      <c r="Y599" s="57" t="str">
        <f t="shared" si="86"/>
        <v>HH</v>
      </c>
      <c r="Z599" s="57">
        <f>LARGE(T579:T670,V599)</f>
        <v>2.6599880000000002</v>
      </c>
      <c r="AA599" s="57">
        <f t="shared" si="88"/>
        <v>2.6599880000000002</v>
      </c>
      <c r="AB599" s="57" t="str">
        <f t="shared" si="89"/>
        <v/>
      </c>
      <c r="AC599" s="57" t="str">
        <f t="shared" si="87"/>
        <v>Yugozapadna i Yuzhna tsentralna Bulgaria</v>
      </c>
      <c r="AD599" s="57"/>
      <c r="AE599" s="57"/>
      <c r="AF599" s="57"/>
      <c r="AG599" s="57"/>
      <c r="AH599" s="57"/>
      <c r="AI599" s="57"/>
      <c r="AJ599" s="57"/>
    </row>
    <row r="600" spans="14:36" x14ac:dyDescent="0.35">
      <c r="N600" s="57"/>
      <c r="O600" s="57"/>
      <c r="P600" s="57"/>
      <c r="Q600" s="57"/>
      <c r="R600" s="57" t="str">
        <f>'EU-Vergleichsdaten'!B$29</f>
        <v>Česko</v>
      </c>
      <c r="S600" s="57"/>
      <c r="T600" s="57">
        <f>'EU-Vergleichsdaten'!AK$29-ROW(AW$29)/1000000</f>
        <v>1.829971</v>
      </c>
      <c r="U600" s="57"/>
      <c r="V600" s="57">
        <f t="shared" si="90"/>
        <v>22</v>
      </c>
      <c r="W600" s="106" t="str">
        <f>VLOOKUP(Z600,T579:AC670,10,0)</f>
        <v>Thüringen</v>
      </c>
      <c r="X600" s="57" t="str">
        <f t="shared" si="85"/>
        <v>OD</v>
      </c>
      <c r="Y600" s="57" t="str">
        <f t="shared" si="86"/>
        <v>TH</v>
      </c>
      <c r="Z600" s="57">
        <f>LARGE(T579:T670,V600)</f>
        <v>2.5799780000000001</v>
      </c>
      <c r="AA600" s="57" t="str">
        <f t="shared" si="88"/>
        <v/>
      </c>
      <c r="AB600" s="57">
        <f t="shared" si="89"/>
        <v>2.5799780000000001</v>
      </c>
      <c r="AC600" s="57" t="str">
        <f t="shared" si="87"/>
        <v>Česko</v>
      </c>
      <c r="AD600" s="57"/>
      <c r="AE600" s="57"/>
      <c r="AF600" s="57"/>
      <c r="AG600" s="57"/>
      <c r="AH600" s="57"/>
      <c r="AI600" s="57"/>
      <c r="AJ600" s="57"/>
    </row>
    <row r="601" spans="14:36" x14ac:dyDescent="0.35">
      <c r="N601" s="57"/>
      <c r="O601" s="57"/>
      <c r="P601" s="57"/>
      <c r="Q601" s="57"/>
      <c r="R601" s="57" t="str">
        <f>'EU-Vergleichsdaten'!B$30</f>
        <v>Denmark</v>
      </c>
      <c r="S601" s="57"/>
      <c r="T601" s="57">
        <f>'EU-Vergleichsdaten'!AK$30-ROW(AW$30)/1000000</f>
        <v>3.0699699999999996</v>
      </c>
      <c r="U601" s="57"/>
      <c r="V601" s="57">
        <f t="shared" si="90"/>
        <v>23</v>
      </c>
      <c r="W601" s="106" t="str">
        <f>VLOOKUP(Z601,T579:AC670,10,0)</f>
        <v>Région de Bruxelles-Capitale/Brussels Hoofdstedelijk Gewest</v>
      </c>
      <c r="X601" s="57" t="str">
        <f t="shared" si="85"/>
        <v/>
      </c>
      <c r="Y601" s="57" t="str">
        <f t="shared" si="86"/>
        <v/>
      </c>
      <c r="Z601" s="57">
        <f>LARGE(T579:T670,V601)</f>
        <v>2.4499760000000004</v>
      </c>
      <c r="AA601" s="57" t="str">
        <f t="shared" si="88"/>
        <v/>
      </c>
      <c r="AB601" s="57" t="str">
        <f t="shared" si="89"/>
        <v/>
      </c>
      <c r="AC601" s="57" t="str">
        <f t="shared" si="87"/>
        <v>Denmark</v>
      </c>
      <c r="AD601" s="57"/>
      <c r="AE601" s="57"/>
      <c r="AF601" s="57"/>
      <c r="AG601" s="57"/>
      <c r="AH601" s="57"/>
      <c r="AI601" s="57"/>
      <c r="AJ601" s="57"/>
    </row>
    <row r="602" spans="14:36" x14ac:dyDescent="0.35">
      <c r="N602" s="57"/>
      <c r="O602" s="57"/>
      <c r="P602" s="57"/>
      <c r="Q602" s="57"/>
      <c r="R602" s="57" t="str">
        <f>'EU-Vergleichsdaten'!B$31</f>
        <v>Eesti</v>
      </c>
      <c r="S602" s="57"/>
      <c r="T602" s="57">
        <f>'EU-Vergleichsdaten'!AK$31-ROW(AW$31)/1000000</f>
        <v>1.8399690000000002</v>
      </c>
      <c r="U602" s="57"/>
      <c r="V602" s="57">
        <f t="shared" si="90"/>
        <v>24</v>
      </c>
      <c r="W602" s="106" t="str">
        <f>VLOOKUP(Z602,T579:AC670,10,0)</f>
        <v>Nordrhein-Westfalen</v>
      </c>
      <c r="X602" s="57" t="str">
        <f t="shared" si="85"/>
        <v>WD</v>
      </c>
      <c r="Y602" s="57" t="str">
        <f t="shared" si="86"/>
        <v>NW</v>
      </c>
      <c r="Z602" s="57">
        <f>LARGE(T579:T670,V602)</f>
        <v>2.269984</v>
      </c>
      <c r="AA602" s="57">
        <f t="shared" si="88"/>
        <v>2.269984</v>
      </c>
      <c r="AB602" s="57" t="str">
        <f t="shared" si="89"/>
        <v/>
      </c>
      <c r="AC602" s="57" t="str">
        <f t="shared" si="87"/>
        <v>Eesti</v>
      </c>
      <c r="AD602" s="57"/>
      <c r="AE602" s="57"/>
      <c r="AF602" s="57"/>
      <c r="AG602" s="57"/>
      <c r="AH602" s="57"/>
      <c r="AI602" s="57"/>
      <c r="AJ602" s="57"/>
    </row>
    <row r="603" spans="14:36" x14ac:dyDescent="0.35">
      <c r="N603" s="57"/>
      <c r="O603" s="57"/>
      <c r="P603" s="57"/>
      <c r="Q603" s="57"/>
      <c r="R603" s="57" t="str">
        <f>'EU-Vergleichsdaten'!B$32</f>
        <v>Ireland</v>
      </c>
      <c r="S603" s="57"/>
      <c r="T603" s="57">
        <f>'EU-Vergleichsdaten'!AK$32-ROW(AW$32)/1000000</f>
        <v>1.539968</v>
      </c>
      <c r="U603" s="57"/>
      <c r="V603" s="57">
        <f t="shared" si="90"/>
        <v>25</v>
      </c>
      <c r="W603" s="106" t="str">
        <f>VLOOKUP(Z603,T579:AC670,10,0)</f>
        <v>Sachsen</v>
      </c>
      <c r="X603" s="57" t="str">
        <f t="shared" si="85"/>
        <v>OD</v>
      </c>
      <c r="Y603" s="57" t="str">
        <f t="shared" si="86"/>
        <v>SN</v>
      </c>
      <c r="Z603" s="57">
        <f>LARGE(T579:T670,V603)</f>
        <v>2.249981</v>
      </c>
      <c r="AA603" s="57" t="str">
        <f t="shared" si="88"/>
        <v/>
      </c>
      <c r="AB603" s="57">
        <f t="shared" si="89"/>
        <v>2.249981</v>
      </c>
      <c r="AC603" s="57" t="str">
        <f t="shared" si="87"/>
        <v>Ireland</v>
      </c>
      <c r="AD603" s="57"/>
      <c r="AE603" s="57"/>
      <c r="AF603" s="57"/>
      <c r="AG603" s="57"/>
      <c r="AH603" s="57"/>
      <c r="AI603" s="57"/>
      <c r="AJ603" s="57"/>
    </row>
    <row r="604" spans="14:36" x14ac:dyDescent="0.35">
      <c r="N604" s="57"/>
      <c r="O604" s="57"/>
      <c r="P604" s="57"/>
      <c r="Q604" s="57"/>
      <c r="R604" s="57" t="str">
        <f>'EU-Vergleichsdaten'!B$33</f>
        <v>Attiki</v>
      </c>
      <c r="S604" s="57"/>
      <c r="T604" s="57">
        <f>'EU-Vergleichsdaten'!AK$33-ROW(AW$33)/1000000</f>
        <v>1.7499670000000001</v>
      </c>
      <c r="U604" s="57"/>
      <c r="V604" s="57">
        <f t="shared" si="90"/>
        <v>26</v>
      </c>
      <c r="W604" s="106" t="str">
        <f>VLOOKUP(Z604,T579:AC670,10,0)</f>
        <v>Provence-Alpes-Côte d’Azur</v>
      </c>
      <c r="X604" s="57" t="str">
        <f t="shared" si="85"/>
        <v/>
      </c>
      <c r="Y604" s="57" t="str">
        <f t="shared" si="86"/>
        <v/>
      </c>
      <c r="Z604" s="57">
        <f>LARGE(T579:T670,V604)</f>
        <v>2.2499449999999999</v>
      </c>
      <c r="AA604" s="57" t="str">
        <f t="shared" si="88"/>
        <v/>
      </c>
      <c r="AB604" s="57" t="str">
        <f t="shared" si="89"/>
        <v/>
      </c>
      <c r="AC604" s="57" t="str">
        <f t="shared" si="87"/>
        <v>Attiki</v>
      </c>
      <c r="AD604" s="57"/>
      <c r="AE604" s="57"/>
      <c r="AF604" s="57"/>
      <c r="AG604" s="57"/>
      <c r="AH604" s="57"/>
      <c r="AI604" s="57"/>
      <c r="AJ604" s="57"/>
    </row>
    <row r="605" spans="14:36" x14ac:dyDescent="0.35">
      <c r="N605" s="57"/>
      <c r="O605" s="57"/>
      <c r="P605" s="57"/>
      <c r="Q605" s="57"/>
      <c r="R605" s="57" t="str">
        <f>'EU-Vergleichsdaten'!B$34</f>
        <v>Nisia Aigaiou, Kriti</v>
      </c>
      <c r="S605" s="57"/>
      <c r="T605" s="57">
        <f>'EU-Vergleichsdaten'!AK$34-ROW(AW$34)/1000000</f>
        <v>1.099966</v>
      </c>
      <c r="U605" s="57"/>
      <c r="V605" s="57">
        <f t="shared" si="90"/>
        <v>27</v>
      </c>
      <c r="W605" s="106" t="str">
        <f>VLOOKUP(Z605,T579:AC670,10,0)</f>
        <v>Makroregion województwo mazowieckie</v>
      </c>
      <c r="X605" s="57" t="str">
        <f t="shared" si="85"/>
        <v/>
      </c>
      <c r="Y605" s="57" t="str">
        <f t="shared" si="86"/>
        <v/>
      </c>
      <c r="Z605" s="57">
        <f>LARGE(T579:T670,V605)</f>
        <v>2.2199150000000003</v>
      </c>
      <c r="AA605" s="57" t="str">
        <f t="shared" si="88"/>
        <v/>
      </c>
      <c r="AB605" s="57" t="str">
        <f t="shared" si="89"/>
        <v/>
      </c>
      <c r="AC605" s="57" t="str">
        <f t="shared" si="87"/>
        <v>Nisia Aigaiou, Kriti</v>
      </c>
      <c r="AD605" s="57"/>
      <c r="AE605" s="57"/>
      <c r="AF605" s="57"/>
      <c r="AG605" s="57"/>
      <c r="AH605" s="57"/>
      <c r="AI605" s="57"/>
      <c r="AJ605" s="57"/>
    </row>
    <row r="606" spans="14:36" x14ac:dyDescent="0.35">
      <c r="N606" s="57"/>
      <c r="O606" s="57"/>
      <c r="P606" s="57"/>
      <c r="Q606" s="57"/>
      <c r="R606" s="57" t="str">
        <f>'EU-Vergleichsdaten'!B$35</f>
        <v>Voreia Elláda</v>
      </c>
      <c r="S606" s="57"/>
      <c r="T606" s="57">
        <f>'EU-Vergleichsdaten'!AK$35-ROW(AW$35)/1000000</f>
        <v>1.4299649999999999</v>
      </c>
      <c r="U606" s="57"/>
      <c r="V606" s="57">
        <f t="shared" si="90"/>
        <v>28</v>
      </c>
      <c r="W606" s="106" t="str">
        <f>VLOOKUP(Z606,T579:AC670,10,0)</f>
        <v>Slovenija</v>
      </c>
      <c r="X606" s="57" t="str">
        <f t="shared" si="85"/>
        <v/>
      </c>
      <c r="Y606" s="57" t="str">
        <f t="shared" si="86"/>
        <v/>
      </c>
      <c r="Z606" s="57">
        <f>LARGE(T579:T670,V606)</f>
        <v>2.1299069999999998</v>
      </c>
      <c r="AA606" s="57" t="str">
        <f t="shared" si="88"/>
        <v/>
      </c>
      <c r="AB606" s="57" t="str">
        <f t="shared" si="89"/>
        <v/>
      </c>
      <c r="AC606" s="57" t="str">
        <f t="shared" si="87"/>
        <v>Voreia Elláda</v>
      </c>
      <c r="AD606" s="57"/>
      <c r="AE606" s="57"/>
      <c r="AF606" s="57"/>
      <c r="AG606" s="57"/>
      <c r="AH606" s="57"/>
      <c r="AI606" s="57"/>
      <c r="AJ606" s="57"/>
    </row>
    <row r="607" spans="14:36" x14ac:dyDescent="0.35">
      <c r="N607" s="57"/>
      <c r="O607" s="57"/>
      <c r="P607" s="57"/>
      <c r="Q607" s="57"/>
      <c r="R607" s="57" t="str">
        <f>'EU-Vergleichsdaten'!B$36</f>
        <v>Kentriki Elláda</v>
      </c>
      <c r="S607" s="57"/>
      <c r="T607" s="57">
        <f>'EU-Vergleichsdaten'!AK$36-ROW(AW$36)/1000000</f>
        <v>1.129964</v>
      </c>
      <c r="U607" s="57"/>
      <c r="V607" s="57">
        <f t="shared" si="90"/>
        <v>29</v>
      </c>
      <c r="W607" s="106" t="str">
        <f>VLOOKUP(Z607,T579:AC670,10,0)</f>
        <v>Oost-Nederland</v>
      </c>
      <c r="X607" s="57" t="str">
        <f t="shared" si="85"/>
        <v/>
      </c>
      <c r="Y607" s="57" t="str">
        <f t="shared" si="86"/>
        <v/>
      </c>
      <c r="Z607" s="57">
        <f>LARGE(T579:T670,V607)</f>
        <v>2.0899269999999999</v>
      </c>
      <c r="AA607" s="57" t="str">
        <f t="shared" si="88"/>
        <v/>
      </c>
      <c r="AB607" s="57" t="str">
        <f t="shared" si="89"/>
        <v/>
      </c>
      <c r="AC607" s="57" t="str">
        <f t="shared" si="87"/>
        <v>Kentriki Elláda</v>
      </c>
      <c r="AD607" s="57"/>
      <c r="AE607" s="57"/>
      <c r="AF607" s="57"/>
      <c r="AG607" s="57"/>
      <c r="AH607" s="57"/>
      <c r="AI607" s="57"/>
      <c r="AJ607" s="57"/>
    </row>
    <row r="608" spans="14:36" x14ac:dyDescent="0.35">
      <c r="N608" s="57"/>
      <c r="O608" s="57"/>
      <c r="P608" s="57"/>
      <c r="Q608" s="57"/>
      <c r="R608" s="57" t="str">
        <f>'EU-Vergleichsdaten'!B$37</f>
        <v>Noroeste</v>
      </c>
      <c r="S608" s="57"/>
      <c r="T608" s="57">
        <f>'EU-Vergleichsdaten'!AK$37-ROW(AW$37)/1000000</f>
        <v>1.1499629999999998</v>
      </c>
      <c r="U608" s="57"/>
      <c r="V608" s="57">
        <f t="shared" si="90"/>
        <v>30</v>
      </c>
      <c r="W608" s="106" t="str">
        <f>VLOOKUP(Z608,T579:AC670,10,0)</f>
        <v>Comunidad de Madrid</v>
      </c>
      <c r="X608" s="57" t="str">
        <f t="shared" si="85"/>
        <v/>
      </c>
      <c r="Y608" s="57" t="str">
        <f t="shared" si="86"/>
        <v/>
      </c>
      <c r="Z608" s="57">
        <f>LARGE(T579:T670,V608)</f>
        <v>2.0599609999999999</v>
      </c>
      <c r="AA608" s="57" t="str">
        <f t="shared" si="88"/>
        <v/>
      </c>
      <c r="AB608" s="57" t="str">
        <f t="shared" si="89"/>
        <v/>
      </c>
      <c r="AC608" s="57" t="str">
        <f t="shared" si="87"/>
        <v>Noroeste</v>
      </c>
      <c r="AD608" s="57"/>
      <c r="AE608" s="57"/>
      <c r="AF608" s="57"/>
      <c r="AG608" s="57"/>
      <c r="AH608" s="57"/>
      <c r="AI608" s="57"/>
      <c r="AJ608" s="57"/>
    </row>
    <row r="609" spans="14:36" x14ac:dyDescent="0.35">
      <c r="N609" s="57"/>
      <c r="O609" s="57"/>
      <c r="P609" s="57"/>
      <c r="Q609" s="57"/>
      <c r="R609" s="57" t="str">
        <f>'EU-Vergleichsdaten'!B$38</f>
        <v>Noreste</v>
      </c>
      <c r="S609" s="57"/>
      <c r="T609" s="57">
        <f>'EU-Vergleichsdaten'!AK$38-ROW(AW$38)/1000000</f>
        <v>1.8499620000000001</v>
      </c>
      <c r="U609" s="57"/>
      <c r="V609" s="57">
        <f t="shared" si="90"/>
        <v>31</v>
      </c>
      <c r="W609" s="106" t="str">
        <f>VLOOKUP(Z609,T579:AC670,10,0)</f>
        <v>West-Nederland</v>
      </c>
      <c r="X609" s="57" t="str">
        <f t="shared" si="85"/>
        <v/>
      </c>
      <c r="Y609" s="57" t="str">
        <f t="shared" si="86"/>
        <v/>
      </c>
      <c r="Z609" s="57">
        <f>LARGE(T579:T670,V609)</f>
        <v>2.0299259999999997</v>
      </c>
      <c r="AA609" s="57" t="str">
        <f t="shared" si="88"/>
        <v/>
      </c>
      <c r="AB609" s="57" t="str">
        <f t="shared" si="89"/>
        <v/>
      </c>
      <c r="AC609" s="57" t="str">
        <f t="shared" si="87"/>
        <v>Noreste</v>
      </c>
      <c r="AD609" s="57"/>
      <c r="AE609" s="57"/>
      <c r="AF609" s="57"/>
      <c r="AG609" s="57"/>
      <c r="AH609" s="57"/>
      <c r="AI609" s="57"/>
      <c r="AJ609" s="57"/>
    </row>
    <row r="610" spans="14:36" x14ac:dyDescent="0.35">
      <c r="N610" s="57"/>
      <c r="O610" s="57"/>
      <c r="P610" s="57"/>
      <c r="Q610" s="57"/>
      <c r="R610" s="57" t="str">
        <f>'EU-Vergleichsdaten'!B$39</f>
        <v>Comunidad de Madrid</v>
      </c>
      <c r="S610" s="57"/>
      <c r="T610" s="57">
        <f>'EU-Vergleichsdaten'!AK$39-ROW(AW$39)/1000000</f>
        <v>2.0599609999999999</v>
      </c>
      <c r="U610" s="57"/>
      <c r="V610" s="57">
        <f t="shared" si="90"/>
        <v>32</v>
      </c>
      <c r="W610" s="106" t="str">
        <f>VLOOKUP(Z610,T579:AC670,10,0)</f>
        <v>Noreste</v>
      </c>
      <c r="X610" s="57" t="str">
        <f t="shared" si="85"/>
        <v/>
      </c>
      <c r="Y610" s="57" t="str">
        <f t="shared" si="86"/>
        <v/>
      </c>
      <c r="Z610" s="57">
        <f>LARGE(T579:T670,V610)</f>
        <v>1.8499620000000001</v>
      </c>
      <c r="AA610" s="57" t="str">
        <f t="shared" si="88"/>
        <v/>
      </c>
      <c r="AB610" s="57" t="str">
        <f t="shared" si="89"/>
        <v/>
      </c>
      <c r="AC610" s="57" t="str">
        <f t="shared" si="87"/>
        <v>Comunidad de Madrid</v>
      </c>
      <c r="AD610" s="57"/>
      <c r="AE610" s="57"/>
      <c r="AF610" s="57"/>
      <c r="AG610" s="57"/>
      <c r="AH610" s="57"/>
      <c r="AI610" s="57"/>
      <c r="AJ610" s="57"/>
    </row>
    <row r="611" spans="14:36" x14ac:dyDescent="0.35">
      <c r="N611" s="57"/>
      <c r="O611" s="57"/>
      <c r="P611" s="57"/>
      <c r="Q611" s="57"/>
      <c r="R611" s="57" t="str">
        <f>'EU-Vergleichsdaten'!B$40</f>
        <v>Centro (ES)</v>
      </c>
      <c r="S611" s="57"/>
      <c r="T611" s="57">
        <f>'EU-Vergleichsdaten'!AK$40-ROW(AW$40)/1000000</f>
        <v>0.98995999999999995</v>
      </c>
      <c r="U611" s="57"/>
      <c r="V611" s="57">
        <f t="shared" si="90"/>
        <v>33</v>
      </c>
      <c r="W611" s="106" t="str">
        <f>VLOOKUP(Z611,T579:AC670,10,0)</f>
        <v>Eesti</v>
      </c>
      <c r="X611" s="57" t="str">
        <f t="shared" si="85"/>
        <v/>
      </c>
      <c r="Y611" s="57" t="str">
        <f t="shared" ref="Y611:Y642" si="91">IF(VLOOKUP($W611,$R$3:$T$94,2,0)="WD",VLOOKUP($W611,O$3:P$18,2,0),IF(VLOOKUP($W611,$R$3:$T$94,2,0)="OD",VLOOKUP($W611,O$3:P$18,2,0),""))</f>
        <v/>
      </c>
      <c r="Z611" s="57">
        <f>LARGE(T579:T670,V611)</f>
        <v>1.8399690000000002</v>
      </c>
      <c r="AA611" s="57" t="str">
        <f t="shared" si="88"/>
        <v/>
      </c>
      <c r="AB611" s="57" t="str">
        <f t="shared" si="89"/>
        <v/>
      </c>
      <c r="AC611" s="57" t="str">
        <f t="shared" ref="AC611:AC642" si="92">R611</f>
        <v>Centro (ES)</v>
      </c>
      <c r="AD611" s="57"/>
      <c r="AE611" s="57"/>
      <c r="AF611" s="57"/>
      <c r="AG611" s="57"/>
      <c r="AH611" s="57"/>
      <c r="AI611" s="57"/>
      <c r="AJ611" s="57"/>
    </row>
    <row r="612" spans="14:36" x14ac:dyDescent="0.35">
      <c r="N612" s="57"/>
      <c r="O612" s="57"/>
      <c r="P612" s="57"/>
      <c r="Q612" s="57"/>
      <c r="R612" s="57" t="str">
        <f>'EU-Vergleichsdaten'!B$41</f>
        <v>Este</v>
      </c>
      <c r="S612" s="57"/>
      <c r="T612" s="57">
        <f>'EU-Vergleichsdaten'!AK$41-ROW(AW$41)/1000000</f>
        <v>1.5699590000000001</v>
      </c>
      <c r="U612" s="57"/>
      <c r="V612" s="57">
        <f t="shared" si="90"/>
        <v>34</v>
      </c>
      <c r="W612" s="106" t="str">
        <f>VLOOKUP(Z612,T579:AC670,10,0)</f>
        <v>Česko</v>
      </c>
      <c r="X612" s="57" t="str">
        <f t="shared" si="85"/>
        <v/>
      </c>
      <c r="Y612" s="57" t="str">
        <f t="shared" si="91"/>
        <v/>
      </c>
      <c r="Z612" s="57">
        <f>LARGE(T579:T670,V612)</f>
        <v>1.829971</v>
      </c>
      <c r="AA612" s="57" t="str">
        <f t="shared" si="88"/>
        <v/>
      </c>
      <c r="AB612" s="57" t="str">
        <f t="shared" si="89"/>
        <v/>
      </c>
      <c r="AC612" s="57" t="str">
        <f t="shared" si="92"/>
        <v>Este</v>
      </c>
      <c r="AD612" s="57"/>
      <c r="AE612" s="57"/>
      <c r="AF612" s="57"/>
      <c r="AG612" s="57"/>
      <c r="AH612" s="57"/>
      <c r="AI612" s="57"/>
      <c r="AJ612" s="57"/>
    </row>
    <row r="613" spans="14:36" x14ac:dyDescent="0.35">
      <c r="N613" s="57"/>
      <c r="O613" s="57"/>
      <c r="P613" s="57"/>
      <c r="Q613" s="57"/>
      <c r="R613" s="57" t="str">
        <f>'EU-Vergleichsdaten'!B$42</f>
        <v>Sur</v>
      </c>
      <c r="S613" s="57"/>
      <c r="T613" s="57">
        <f>'EU-Vergleichsdaten'!AK$42-ROW(AW$42)/1000000</f>
        <v>1.119958</v>
      </c>
      <c r="U613" s="57"/>
      <c r="V613" s="57">
        <f t="shared" si="90"/>
        <v>35</v>
      </c>
      <c r="W613" s="106" t="str">
        <f>VLOOKUP(Z613,T579:AC670,10,0)</f>
        <v>Közép-Magyarország</v>
      </c>
      <c r="X613" s="57" t="str">
        <f t="shared" si="85"/>
        <v/>
      </c>
      <c r="Y613" s="57" t="str">
        <f t="shared" si="91"/>
        <v/>
      </c>
      <c r="Z613" s="57">
        <f>LARGE(T579:T670,V613)</f>
        <v>1.8099320000000001</v>
      </c>
      <c r="AA613" s="57" t="str">
        <f t="shared" si="88"/>
        <v/>
      </c>
      <c r="AB613" s="57" t="str">
        <f t="shared" si="89"/>
        <v/>
      </c>
      <c r="AC613" s="57" t="str">
        <f t="shared" si="92"/>
        <v>Sur</v>
      </c>
      <c r="AD613" s="57"/>
      <c r="AE613" s="57"/>
      <c r="AF613" s="57"/>
      <c r="AG613" s="57"/>
      <c r="AH613" s="57"/>
      <c r="AI613" s="57"/>
      <c r="AJ613" s="57"/>
    </row>
    <row r="614" spans="14:36" x14ac:dyDescent="0.35">
      <c r="N614" s="57"/>
      <c r="O614" s="57"/>
      <c r="P614" s="57"/>
      <c r="Q614" s="57"/>
      <c r="R614" s="57" t="str">
        <f>'EU-Vergleichsdaten'!B$43</f>
        <v>Canarias</v>
      </c>
      <c r="S614" s="57"/>
      <c r="T614" s="57">
        <f>'EU-Vergleichsdaten'!AK$43-ROW(AW$43)/1000000</f>
        <v>0.56995699999999994</v>
      </c>
      <c r="U614" s="57"/>
      <c r="V614" s="57">
        <f t="shared" si="90"/>
        <v>36</v>
      </c>
      <c r="W614" s="106" t="str">
        <f>VLOOKUP(Z614,T579:AC670,10,0)</f>
        <v>Bretagne</v>
      </c>
      <c r="X614" s="57" t="str">
        <f t="shared" si="85"/>
        <v/>
      </c>
      <c r="Y614" s="57" t="str">
        <f t="shared" si="91"/>
        <v/>
      </c>
      <c r="Z614" s="57">
        <f>LARGE(T579:T670,V614)</f>
        <v>1.779949</v>
      </c>
      <c r="AA614" s="57" t="str">
        <f t="shared" si="88"/>
        <v/>
      </c>
      <c r="AB614" s="57" t="str">
        <f t="shared" si="89"/>
        <v/>
      </c>
      <c r="AC614" s="57" t="str">
        <f t="shared" si="92"/>
        <v>Canarias</v>
      </c>
      <c r="AD614" s="57"/>
      <c r="AE614" s="57"/>
      <c r="AF614" s="57"/>
      <c r="AG614" s="57"/>
      <c r="AH614" s="57"/>
      <c r="AI614" s="57"/>
      <c r="AJ614" s="57"/>
    </row>
    <row r="615" spans="14:36" x14ac:dyDescent="0.35">
      <c r="N615" s="57"/>
      <c r="O615" s="57"/>
      <c r="P615" s="57"/>
      <c r="Q615" s="57"/>
      <c r="R615" s="57" t="str">
        <f>'EU-Vergleichsdaten'!B$44</f>
        <v>Ile de France</v>
      </c>
      <c r="S615" s="57"/>
      <c r="T615" s="57">
        <f>'EU-Vergleichsdaten'!AK$44-ROW(AW$44)/1000000</f>
        <v>2.7999559999999999</v>
      </c>
      <c r="U615" s="57"/>
      <c r="V615" s="57">
        <f t="shared" si="90"/>
        <v>37</v>
      </c>
      <c r="W615" s="106" t="str">
        <f>VLOOKUP(Z615,T579:AC670,10,0)</f>
        <v>Continente</v>
      </c>
      <c r="X615" s="57" t="str">
        <f t="shared" si="85"/>
        <v/>
      </c>
      <c r="Y615" s="57" t="str">
        <f t="shared" si="91"/>
        <v/>
      </c>
      <c r="Z615" s="57">
        <f>LARGE(T579:T670,V615)</f>
        <v>1.759914</v>
      </c>
      <c r="AA615" s="57" t="str">
        <f t="shared" si="88"/>
        <v/>
      </c>
      <c r="AB615" s="57" t="str">
        <f t="shared" si="89"/>
        <v/>
      </c>
      <c r="AC615" s="57" t="str">
        <f t="shared" si="92"/>
        <v>Ile de France</v>
      </c>
      <c r="AD615" s="57"/>
      <c r="AE615" s="57"/>
      <c r="AF615" s="57"/>
      <c r="AG615" s="57"/>
      <c r="AH615" s="57"/>
      <c r="AI615" s="57"/>
      <c r="AJ615" s="57"/>
    </row>
    <row r="616" spans="14:36" x14ac:dyDescent="0.35">
      <c r="N616" s="57"/>
      <c r="O616" s="57"/>
      <c r="P616" s="57"/>
      <c r="Q616" s="57"/>
      <c r="R616" s="57" t="str">
        <f>'EU-Vergleichsdaten'!B$45</f>
        <v>Centre — Val de Loire</v>
      </c>
      <c r="S616" s="57"/>
      <c r="T616" s="57">
        <f>'EU-Vergleichsdaten'!AK$45-ROW(AW$45)/1000000</f>
        <v>1.369955</v>
      </c>
      <c r="U616" s="57"/>
      <c r="V616" s="57">
        <f t="shared" si="90"/>
        <v>38</v>
      </c>
      <c r="W616" s="106" t="str">
        <f>VLOOKUP(Z616,T579:AC670,10,0)</f>
        <v>Attiki</v>
      </c>
      <c r="X616" s="57" t="str">
        <f t="shared" si="85"/>
        <v/>
      </c>
      <c r="Y616" s="57" t="str">
        <f t="shared" si="91"/>
        <v/>
      </c>
      <c r="Z616" s="57">
        <f>LARGE(T579:T670,V616)</f>
        <v>1.7499670000000001</v>
      </c>
      <c r="AA616" s="57" t="str">
        <f t="shared" si="88"/>
        <v/>
      </c>
      <c r="AB616" s="57" t="str">
        <f t="shared" si="89"/>
        <v/>
      </c>
      <c r="AC616" s="57" t="str">
        <f t="shared" si="92"/>
        <v>Centre — Val de Loire</v>
      </c>
      <c r="AD616" s="57"/>
      <c r="AE616" s="57"/>
      <c r="AF616" s="57"/>
      <c r="AG616" s="57"/>
      <c r="AH616" s="57"/>
      <c r="AI616" s="57"/>
      <c r="AJ616" s="57"/>
    </row>
    <row r="617" spans="14:36" x14ac:dyDescent="0.35">
      <c r="N617" s="57"/>
      <c r="O617" s="57"/>
      <c r="P617" s="57"/>
      <c r="Q617" s="57"/>
      <c r="R617" s="57" t="str">
        <f>'EU-Vergleichsdaten'!B$46</f>
        <v>Bourgogne-Franche-Comté</v>
      </c>
      <c r="S617" s="57"/>
      <c r="T617" s="57">
        <f>'EU-Vergleichsdaten'!AK$46-ROW(AW$46)/1000000</f>
        <v>1.6099540000000001</v>
      </c>
      <c r="U617" s="57"/>
      <c r="V617" s="57">
        <f t="shared" si="90"/>
        <v>39</v>
      </c>
      <c r="W617" s="106" t="str">
        <f>VLOOKUP(Z617,T579:AC670,10,0)</f>
        <v>Makroregion południowy</v>
      </c>
      <c r="X617" s="57" t="str">
        <f t="shared" si="85"/>
        <v/>
      </c>
      <c r="Y617" s="57" t="str">
        <f t="shared" si="91"/>
        <v/>
      </c>
      <c r="Z617" s="57">
        <f>LARGE(T579:T670,V617)</f>
        <v>1.699921</v>
      </c>
      <c r="AA617" s="57" t="str">
        <f t="shared" si="88"/>
        <v/>
      </c>
      <c r="AB617" s="57" t="str">
        <f t="shared" si="89"/>
        <v/>
      </c>
      <c r="AC617" s="57" t="str">
        <f t="shared" si="92"/>
        <v>Bourgogne-Franche-Comté</v>
      </c>
      <c r="AD617" s="57"/>
      <c r="AE617" s="57"/>
      <c r="AF617" s="57"/>
      <c r="AG617" s="57"/>
      <c r="AH617" s="57"/>
      <c r="AI617" s="57"/>
      <c r="AJ617" s="57"/>
    </row>
    <row r="618" spans="14:36" x14ac:dyDescent="0.35">
      <c r="N618" s="57"/>
      <c r="O618" s="57"/>
      <c r="P618" s="57"/>
      <c r="Q618" s="57"/>
      <c r="R618" s="57" t="str">
        <f>'EU-Vergleichsdaten'!B$47</f>
        <v>Normandie</v>
      </c>
      <c r="S618" s="57"/>
      <c r="T618" s="57">
        <f>'EU-Vergleichsdaten'!AK$47-ROW(AW$47)/1000000</f>
        <v>1.2499530000000001</v>
      </c>
      <c r="U618" s="57"/>
      <c r="V618" s="57">
        <f t="shared" si="90"/>
        <v>40</v>
      </c>
      <c r="W618" s="106" t="str">
        <f>VLOOKUP(Z618,T579:AC670,10,0)</f>
        <v>Saarland</v>
      </c>
      <c r="X618" s="57" t="str">
        <f t="shared" si="85"/>
        <v>WD</v>
      </c>
      <c r="Y618" s="57" t="str">
        <f t="shared" si="91"/>
        <v>SL</v>
      </c>
      <c r="Z618" s="57">
        <f>LARGE(T579:T670,V618)</f>
        <v>1.6399819999999998</v>
      </c>
      <c r="AA618" s="57">
        <f t="shared" si="88"/>
        <v>1.6399819999999998</v>
      </c>
      <c r="AB618" s="57" t="str">
        <f t="shared" si="89"/>
        <v/>
      </c>
      <c r="AC618" s="57" t="str">
        <f t="shared" si="92"/>
        <v>Normandie</v>
      </c>
      <c r="AD618" s="57"/>
      <c r="AE618" s="57"/>
      <c r="AF618" s="57"/>
      <c r="AG618" s="57"/>
      <c r="AH618" s="57"/>
      <c r="AI618" s="57"/>
      <c r="AJ618" s="57"/>
    </row>
    <row r="619" spans="14:36" x14ac:dyDescent="0.35">
      <c r="N619" s="57"/>
      <c r="O619" s="57"/>
      <c r="P619" s="57"/>
      <c r="Q619" s="57"/>
      <c r="R619" s="57" t="str">
        <f>'EU-Vergleichsdaten'!B$48</f>
        <v>Hauts-de-France</v>
      </c>
      <c r="S619" s="57"/>
      <c r="T619" s="57">
        <f>'EU-Vergleichsdaten'!AK$48-ROW(AW$48)/1000000</f>
        <v>1.039952</v>
      </c>
      <c r="U619" s="57"/>
      <c r="V619" s="57">
        <f t="shared" si="90"/>
        <v>41</v>
      </c>
      <c r="W619" s="106" t="str">
        <f>VLOOKUP(Z619,T579:AC670,10,0)</f>
        <v>Bourgogne-Franche-Comté</v>
      </c>
      <c r="X619" s="57" t="str">
        <f t="shared" si="85"/>
        <v/>
      </c>
      <c r="Y619" s="57" t="str">
        <f t="shared" si="91"/>
        <v/>
      </c>
      <c r="Z619" s="57">
        <f>LARGE(T579:T670,V619)</f>
        <v>1.6099540000000001</v>
      </c>
      <c r="AA619" s="57" t="str">
        <f t="shared" si="88"/>
        <v/>
      </c>
      <c r="AB619" s="57" t="str">
        <f t="shared" si="89"/>
        <v/>
      </c>
      <c r="AC619" s="57" t="str">
        <f t="shared" si="92"/>
        <v>Hauts-de-France</v>
      </c>
      <c r="AD619" s="57"/>
      <c r="AE619" s="57"/>
      <c r="AF619" s="57"/>
      <c r="AG619" s="57"/>
      <c r="AH619" s="57"/>
      <c r="AI619" s="57"/>
      <c r="AJ619" s="57"/>
    </row>
    <row r="620" spans="14:36" x14ac:dyDescent="0.35">
      <c r="N620" s="57"/>
      <c r="O620" s="57"/>
      <c r="P620" s="57"/>
      <c r="Q620" s="57"/>
      <c r="R620" s="57" t="str">
        <f>'EU-Vergleichsdaten'!B$49</f>
        <v>Grand Est</v>
      </c>
      <c r="S620" s="57"/>
      <c r="T620" s="57">
        <f>'EU-Vergleichsdaten'!AK$49-ROW(AW$49)/1000000</f>
        <v>1.2699510000000001</v>
      </c>
      <c r="U620" s="57"/>
      <c r="V620" s="57">
        <f t="shared" si="90"/>
        <v>42</v>
      </c>
      <c r="W620" s="106" t="str">
        <f>VLOOKUP(Z620,T579:AC670,10,0)</f>
        <v>Nord-Est</v>
      </c>
      <c r="X620" s="57" t="str">
        <f t="shared" si="85"/>
        <v/>
      </c>
      <c r="Y620" s="57" t="str">
        <f t="shared" si="91"/>
        <v/>
      </c>
      <c r="Z620" s="57">
        <f>LARGE(T579:T670,V620)</f>
        <v>1.5899380000000001</v>
      </c>
      <c r="AA620" s="57" t="str">
        <f t="shared" si="88"/>
        <v/>
      </c>
      <c r="AB620" s="57" t="str">
        <f t="shared" si="89"/>
        <v/>
      </c>
      <c r="AC620" s="57" t="str">
        <f t="shared" si="92"/>
        <v>Grand Est</v>
      </c>
      <c r="AD620" s="57"/>
      <c r="AE620" s="57"/>
      <c r="AF620" s="57"/>
      <c r="AG620" s="57"/>
      <c r="AH620" s="57"/>
      <c r="AI620" s="57"/>
      <c r="AJ620" s="57"/>
    </row>
    <row r="621" spans="14:36" x14ac:dyDescent="0.35">
      <c r="N621" s="57"/>
      <c r="O621" s="57"/>
      <c r="P621" s="57"/>
      <c r="Q621" s="57"/>
      <c r="R621" s="57" t="str">
        <f>'EU-Vergleichsdaten'!B$50</f>
        <v>Pays de la Loire</v>
      </c>
      <c r="S621" s="57"/>
      <c r="T621" s="57">
        <f>'EU-Vergleichsdaten'!AK$50-ROW(AW$50)/1000000</f>
        <v>1.32995</v>
      </c>
      <c r="U621" s="57"/>
      <c r="V621" s="57">
        <f t="shared" si="90"/>
        <v>43</v>
      </c>
      <c r="W621" s="106" t="str">
        <f>VLOOKUP(Z621,T579:AC670,10,0)</f>
        <v>Este</v>
      </c>
      <c r="X621" s="57" t="str">
        <f t="shared" si="85"/>
        <v/>
      </c>
      <c r="Y621" s="57" t="str">
        <f t="shared" si="91"/>
        <v/>
      </c>
      <c r="Z621" s="57">
        <f>LARGE(T579:T670,V621)</f>
        <v>1.5699590000000001</v>
      </c>
      <c r="AA621" s="57" t="str">
        <f t="shared" si="88"/>
        <v/>
      </c>
      <c r="AB621" s="57" t="str">
        <f t="shared" si="89"/>
        <v/>
      </c>
      <c r="AC621" s="57" t="str">
        <f t="shared" si="92"/>
        <v>Pays de la Loire</v>
      </c>
      <c r="AD621" s="57"/>
      <c r="AE621" s="57"/>
      <c r="AF621" s="57"/>
      <c r="AG621" s="57"/>
      <c r="AH621" s="57"/>
      <c r="AI621" s="57"/>
      <c r="AJ621" s="57"/>
    </row>
    <row r="622" spans="14:36" x14ac:dyDescent="0.35">
      <c r="N622" s="57"/>
      <c r="O622" s="57"/>
      <c r="P622" s="57"/>
      <c r="Q622" s="57"/>
      <c r="R622" s="57" t="str">
        <f>'EU-Vergleichsdaten'!B$51</f>
        <v>Bretagne</v>
      </c>
      <c r="S622" s="57"/>
      <c r="T622" s="57">
        <f>'EU-Vergleichsdaten'!AK$51-ROW(AW$51)/1000000</f>
        <v>1.779949</v>
      </c>
      <c r="U622" s="57"/>
      <c r="V622" s="57">
        <f t="shared" si="90"/>
        <v>44</v>
      </c>
      <c r="W622" s="106" t="str">
        <f>VLOOKUP(Z622,T579:AC670,10,0)</f>
        <v>Makroregion północny</v>
      </c>
      <c r="X622" s="57" t="str">
        <f t="shared" si="85"/>
        <v/>
      </c>
      <c r="Y622" s="57" t="str">
        <f t="shared" si="91"/>
        <v/>
      </c>
      <c r="Z622" s="57">
        <f>LARGE(T579:T670,V622)</f>
        <v>1.5699180000000001</v>
      </c>
      <c r="AA622" s="57" t="str">
        <f t="shared" si="88"/>
        <v/>
      </c>
      <c r="AB622" s="57" t="str">
        <f t="shared" si="89"/>
        <v/>
      </c>
      <c r="AC622" s="57" t="str">
        <f t="shared" si="92"/>
        <v>Bretagne</v>
      </c>
      <c r="AD622" s="57"/>
      <c r="AE622" s="57"/>
      <c r="AF622" s="57"/>
      <c r="AG622" s="57"/>
      <c r="AH622" s="57"/>
      <c r="AI622" s="57"/>
      <c r="AJ622" s="57"/>
    </row>
    <row r="623" spans="14:36" x14ac:dyDescent="0.35">
      <c r="N623" s="57"/>
      <c r="O623" s="57"/>
      <c r="P623" s="57"/>
      <c r="Q623" s="57"/>
      <c r="R623" s="57" t="str">
        <f>'EU-Vergleichsdaten'!B$52</f>
        <v>Nouvelle-Aquitaine</v>
      </c>
      <c r="S623" s="57"/>
      <c r="T623" s="57">
        <f>'EU-Vergleichsdaten'!AK$52-ROW(AW$52)/1000000</f>
        <v>1.469948</v>
      </c>
      <c r="U623" s="57"/>
      <c r="V623" s="57">
        <f t="shared" si="90"/>
        <v>45</v>
      </c>
      <c r="W623" s="106" t="str">
        <f>VLOOKUP(Z623,T579:AC670,10,0)</f>
        <v>Schleswig-Holstein</v>
      </c>
      <c r="X623" s="57" t="str">
        <f t="shared" si="85"/>
        <v>WD</v>
      </c>
      <c r="Y623" s="57" t="str">
        <f t="shared" si="91"/>
        <v>SH</v>
      </c>
      <c r="Z623" s="57">
        <f>LARGE(T579:T670,V623)</f>
        <v>1.549979</v>
      </c>
      <c r="AA623" s="57">
        <f t="shared" si="88"/>
        <v>1.549979</v>
      </c>
      <c r="AB623" s="57" t="str">
        <f t="shared" si="89"/>
        <v/>
      </c>
      <c r="AC623" s="57" t="str">
        <f t="shared" si="92"/>
        <v>Nouvelle-Aquitaine</v>
      </c>
      <c r="AD623" s="57"/>
      <c r="AE623" s="57"/>
      <c r="AF623" s="57"/>
      <c r="AG623" s="57"/>
      <c r="AH623" s="57"/>
      <c r="AI623" s="57"/>
      <c r="AJ623" s="57"/>
    </row>
    <row r="624" spans="14:36" x14ac:dyDescent="0.35">
      <c r="N624" s="57"/>
      <c r="O624" s="57"/>
      <c r="P624" s="57"/>
      <c r="Q624" s="57"/>
      <c r="R624" s="57" t="str">
        <f>'EU-Vergleichsdaten'!B$53</f>
        <v>Occitanie</v>
      </c>
      <c r="S624" s="57"/>
      <c r="T624" s="57">
        <f>'EU-Vergleichsdaten'!AK$53-ROW(AW$53)/1000000</f>
        <v>3.319947</v>
      </c>
      <c r="U624" s="57"/>
      <c r="V624" s="57">
        <f t="shared" si="90"/>
        <v>46</v>
      </c>
      <c r="W624" s="106" t="str">
        <f>VLOOKUP(Z624,T579:AC670,10,0)</f>
        <v>Ireland</v>
      </c>
      <c r="X624" s="57" t="str">
        <f t="shared" si="85"/>
        <v/>
      </c>
      <c r="Y624" s="57" t="str">
        <f t="shared" si="91"/>
        <v/>
      </c>
      <c r="Z624" s="57">
        <f>LARGE(T579:T670,V624)</f>
        <v>1.539968</v>
      </c>
      <c r="AA624" s="57" t="str">
        <f t="shared" si="88"/>
        <v/>
      </c>
      <c r="AB624" s="57" t="str">
        <f t="shared" si="89"/>
        <v/>
      </c>
      <c r="AC624" s="57" t="str">
        <f t="shared" si="92"/>
        <v>Occitanie</v>
      </c>
      <c r="AD624" s="57"/>
      <c r="AE624" s="57"/>
      <c r="AF624" s="57"/>
      <c r="AG624" s="57"/>
      <c r="AH624" s="57"/>
      <c r="AI624" s="57"/>
      <c r="AJ624" s="57"/>
    </row>
    <row r="625" spans="14:36" x14ac:dyDescent="0.35">
      <c r="N625" s="57"/>
      <c r="O625" s="57"/>
      <c r="P625" s="57"/>
      <c r="Q625" s="57"/>
      <c r="R625" s="57" t="str">
        <f>'EU-Vergleichsdaten'!B$54</f>
        <v>Auvergne-Rhône-Alpes</v>
      </c>
      <c r="S625" s="57"/>
      <c r="T625" s="57">
        <f>'EU-Vergleichsdaten'!AK$54-ROW(AW$54)/1000000</f>
        <v>2.9499460000000002</v>
      </c>
      <c r="U625" s="57"/>
      <c r="V625" s="57">
        <f t="shared" si="90"/>
        <v>47</v>
      </c>
      <c r="W625" s="106" t="str">
        <f>VLOOKUP(Z625,T579:AC670,10,0)</f>
        <v>Centro (IT)</v>
      </c>
      <c r="X625" s="57" t="str">
        <f t="shared" si="85"/>
        <v/>
      </c>
      <c r="Y625" s="57" t="str">
        <f t="shared" si="91"/>
        <v/>
      </c>
      <c r="Z625" s="57">
        <f>LARGE(T579:T670,V625)</f>
        <v>1.5399370000000001</v>
      </c>
      <c r="AA625" s="57" t="str">
        <f t="shared" si="88"/>
        <v/>
      </c>
      <c r="AB625" s="57" t="str">
        <f t="shared" si="89"/>
        <v/>
      </c>
      <c r="AC625" s="57" t="str">
        <f t="shared" si="92"/>
        <v>Auvergne-Rhône-Alpes</v>
      </c>
      <c r="AD625" s="57"/>
      <c r="AE625" s="57"/>
      <c r="AF625" s="57"/>
      <c r="AG625" s="57"/>
      <c r="AH625" s="57"/>
      <c r="AI625" s="57"/>
      <c r="AJ625" s="57"/>
    </row>
    <row r="626" spans="14:36" x14ac:dyDescent="0.35">
      <c r="N626" s="57"/>
      <c r="O626" s="57"/>
      <c r="P626" s="57"/>
      <c r="Q626" s="57"/>
      <c r="R626" s="57" t="str">
        <f>'EU-Vergleichsdaten'!B$55</f>
        <v>Provence-Alpes-Côte d’Azur</v>
      </c>
      <c r="S626" s="57"/>
      <c r="T626" s="57">
        <f>'EU-Vergleichsdaten'!AK$55-ROW(AW$55)/1000000</f>
        <v>2.2499449999999999</v>
      </c>
      <c r="U626" s="57"/>
      <c r="V626" s="57">
        <f t="shared" si="90"/>
        <v>48</v>
      </c>
      <c r="W626" s="106" t="str">
        <f>VLOOKUP(Z626,T579:AC670,10,0)</f>
        <v>Noord-Nederland</v>
      </c>
      <c r="X626" s="57" t="str">
        <f t="shared" si="85"/>
        <v/>
      </c>
      <c r="Y626" s="57" t="str">
        <f t="shared" si="91"/>
        <v/>
      </c>
      <c r="Z626" s="57">
        <f>LARGE(T579:T670,V626)</f>
        <v>1.4999279999999999</v>
      </c>
      <c r="AA626" s="57" t="str">
        <f t="shared" si="88"/>
        <v/>
      </c>
      <c r="AB626" s="57" t="str">
        <f t="shared" si="89"/>
        <v/>
      </c>
      <c r="AC626" s="57" t="str">
        <f t="shared" si="92"/>
        <v>Provence-Alpes-Côte d’Azur</v>
      </c>
      <c r="AD626" s="57"/>
      <c r="AE626" s="57"/>
      <c r="AF626" s="57"/>
      <c r="AG626" s="57"/>
      <c r="AH626" s="57"/>
      <c r="AI626" s="57"/>
      <c r="AJ626" s="57"/>
    </row>
    <row r="627" spans="14:36" x14ac:dyDescent="0.35">
      <c r="N627" s="57"/>
      <c r="O627" s="57"/>
      <c r="P627" s="57"/>
      <c r="Q627" s="57"/>
      <c r="R627" s="57" t="str">
        <f>'EU-Vergleichsdaten'!B$56</f>
        <v>Corse</v>
      </c>
      <c r="S627" s="57"/>
      <c r="T627" s="57">
        <f>'EU-Vergleichsdaten'!AK$56-ROW(AW$56)/1000000</f>
        <v>0.38994400000000001</v>
      </c>
      <c r="U627" s="57"/>
      <c r="V627" s="57">
        <f t="shared" si="90"/>
        <v>49</v>
      </c>
      <c r="W627" s="106" t="str">
        <f>VLOOKUP(Z627,T579:AC670,10,0)</f>
        <v>Makroregion południowo-zachodni</v>
      </c>
      <c r="X627" s="57" t="str">
        <f t="shared" si="85"/>
        <v/>
      </c>
      <c r="Y627" s="57" t="str">
        <f t="shared" si="91"/>
        <v/>
      </c>
      <c r="Z627" s="57">
        <f>LARGE(T579:T670,V627)</f>
        <v>1.499919</v>
      </c>
      <c r="AA627" s="57" t="str">
        <f t="shared" si="88"/>
        <v/>
      </c>
      <c r="AB627" s="57" t="str">
        <f t="shared" si="89"/>
        <v/>
      </c>
      <c r="AC627" s="57" t="str">
        <f t="shared" si="92"/>
        <v>Corse</v>
      </c>
      <c r="AD627" s="57"/>
      <c r="AE627" s="57"/>
      <c r="AF627" s="57"/>
      <c r="AG627" s="57"/>
      <c r="AH627" s="57"/>
      <c r="AI627" s="57"/>
      <c r="AJ627" s="57"/>
    </row>
    <row r="628" spans="14:36" x14ac:dyDescent="0.35">
      <c r="N628" s="57"/>
      <c r="O628" s="57"/>
      <c r="P628" s="57"/>
      <c r="Q628" s="57"/>
      <c r="R628" s="57" t="str">
        <f>'EU-Vergleichsdaten'!B$57</f>
        <v>RUP FR — Régions Ultrapériphériques Françaises</v>
      </c>
      <c r="S628" s="57"/>
      <c r="T628" s="57">
        <f>'EU-Vergleichsdaten'!AK$57-ROW(AW$57)/1000000</f>
        <v>0.53994300000000006</v>
      </c>
      <c r="U628" s="57"/>
      <c r="V628" s="57">
        <f t="shared" si="90"/>
        <v>50</v>
      </c>
      <c r="W628" s="106" t="str">
        <f>VLOOKUP(Z628,T579:AC670,10,0)</f>
        <v>Nouvelle-Aquitaine</v>
      </c>
      <c r="X628" s="57" t="str">
        <f t="shared" si="85"/>
        <v/>
      </c>
      <c r="Y628" s="57" t="str">
        <f t="shared" si="91"/>
        <v/>
      </c>
      <c r="Z628" s="57">
        <f>LARGE(T579:T670,V628)</f>
        <v>1.469948</v>
      </c>
      <c r="AA628" s="57" t="str">
        <f t="shared" si="88"/>
        <v/>
      </c>
      <c r="AB628" s="57" t="str">
        <f t="shared" si="89"/>
        <v/>
      </c>
      <c r="AC628" s="57" t="str">
        <f t="shared" si="92"/>
        <v>RUP FR — Régions Ultrapériphériques Françaises</v>
      </c>
      <c r="AD628" s="57"/>
      <c r="AE628" s="57"/>
      <c r="AF628" s="57"/>
      <c r="AG628" s="57"/>
      <c r="AH628" s="57"/>
      <c r="AI628" s="57"/>
      <c r="AJ628" s="57"/>
    </row>
    <row r="629" spans="14:36" x14ac:dyDescent="0.35">
      <c r="N629" s="57"/>
      <c r="O629" s="57"/>
      <c r="P629" s="57"/>
      <c r="Q629" s="57"/>
      <c r="R629" s="57" t="str">
        <f>'EU-Vergleichsdaten'!B$58</f>
        <v>Hrvatska</v>
      </c>
      <c r="S629" s="57"/>
      <c r="T629" s="57">
        <f>'EU-Vergleichsdaten'!AK$58-ROW(AW$58)/1000000</f>
        <v>1.389942</v>
      </c>
      <c r="U629" s="57"/>
      <c r="V629" s="57">
        <f t="shared" si="90"/>
        <v>51</v>
      </c>
      <c r="W629" s="106" t="str">
        <f>VLOOKUP(Z629,T579:AC670,10,0)</f>
        <v>Brandenburg</v>
      </c>
      <c r="X629" s="57" t="str">
        <f t="shared" si="85"/>
        <v>OD</v>
      </c>
      <c r="Y629" s="57" t="str">
        <f t="shared" si="91"/>
        <v>BB</v>
      </c>
      <c r="Z629" s="57">
        <f>LARGE(T579:T670,V629)</f>
        <v>1.4399899999999999</v>
      </c>
      <c r="AA629" s="57" t="str">
        <f t="shared" si="88"/>
        <v/>
      </c>
      <c r="AB629" s="57">
        <f t="shared" si="89"/>
        <v>1.4399899999999999</v>
      </c>
      <c r="AC629" s="57" t="str">
        <f t="shared" si="92"/>
        <v>Hrvatska</v>
      </c>
      <c r="AD629" s="57"/>
      <c r="AE629" s="57"/>
      <c r="AF629" s="57"/>
      <c r="AG629" s="57"/>
      <c r="AH629" s="57"/>
      <c r="AI629" s="57"/>
      <c r="AJ629" s="57"/>
    </row>
    <row r="630" spans="14:36" x14ac:dyDescent="0.35">
      <c r="N630" s="57"/>
      <c r="O630" s="57"/>
      <c r="P630" s="57"/>
      <c r="Q630" s="57"/>
      <c r="R630" s="57" t="str">
        <f>'EU-Vergleichsdaten'!B$59</f>
        <v>Nord-Ovest</v>
      </c>
      <c r="S630" s="57"/>
      <c r="T630" s="57">
        <f>'EU-Vergleichsdaten'!AK$59-ROW(AW$59)/1000000</f>
        <v>1.4099409999999999</v>
      </c>
      <c r="U630" s="57"/>
      <c r="V630" s="57">
        <f t="shared" si="90"/>
        <v>52</v>
      </c>
      <c r="W630" s="106" t="str">
        <f>VLOOKUP(Z630,T579:AC670,10,0)</f>
        <v>Voreia Elláda</v>
      </c>
      <c r="X630" s="57" t="str">
        <f t="shared" si="85"/>
        <v/>
      </c>
      <c r="Y630" s="57" t="str">
        <f t="shared" si="91"/>
        <v/>
      </c>
      <c r="Z630" s="57">
        <f>LARGE(T579:T670,V630)</f>
        <v>1.4299649999999999</v>
      </c>
      <c r="AA630" s="57" t="str">
        <f t="shared" si="88"/>
        <v/>
      </c>
      <c r="AB630" s="57" t="str">
        <f t="shared" si="89"/>
        <v/>
      </c>
      <c r="AC630" s="57" t="str">
        <f t="shared" si="92"/>
        <v>Nord-Ovest</v>
      </c>
      <c r="AD630" s="57"/>
      <c r="AE630" s="57"/>
      <c r="AF630" s="57"/>
      <c r="AG630" s="57"/>
      <c r="AH630" s="57"/>
      <c r="AI630" s="57"/>
      <c r="AJ630" s="57"/>
    </row>
    <row r="631" spans="14:36" x14ac:dyDescent="0.35">
      <c r="N631" s="57"/>
      <c r="O631" s="57"/>
      <c r="P631" s="57"/>
      <c r="Q631" s="57"/>
      <c r="R631" s="57" t="str">
        <f>'EU-Vergleichsdaten'!B$60</f>
        <v>Sud</v>
      </c>
      <c r="S631" s="57"/>
      <c r="T631" s="57">
        <f>'EU-Vergleichsdaten'!AK$60-ROW(AW$60)/1000000</f>
        <v>0.98994000000000004</v>
      </c>
      <c r="U631" s="57"/>
      <c r="V631" s="57">
        <f t="shared" si="90"/>
        <v>53</v>
      </c>
      <c r="W631" s="106" t="str">
        <f>VLOOKUP(Z631,T579:AC670,10,0)</f>
        <v>Sachsen-Anhalt</v>
      </c>
      <c r="X631" s="57" t="str">
        <f t="shared" si="85"/>
        <v>OD</v>
      </c>
      <c r="Y631" s="57" t="str">
        <f t="shared" si="91"/>
        <v>ST</v>
      </c>
      <c r="Z631" s="57">
        <f>LARGE(T579:T670,V631)</f>
        <v>1.41998</v>
      </c>
      <c r="AA631" s="57" t="str">
        <f t="shared" si="88"/>
        <v/>
      </c>
      <c r="AB631" s="57">
        <f t="shared" si="89"/>
        <v>1.41998</v>
      </c>
      <c r="AC631" s="57" t="str">
        <f t="shared" si="92"/>
        <v>Sud</v>
      </c>
      <c r="AD631" s="57"/>
      <c r="AE631" s="57"/>
      <c r="AF631" s="57"/>
      <c r="AG631" s="57"/>
      <c r="AH631" s="57"/>
      <c r="AI631" s="57"/>
      <c r="AJ631" s="57"/>
    </row>
    <row r="632" spans="14:36" x14ac:dyDescent="0.35">
      <c r="N632" s="57"/>
      <c r="O632" s="57"/>
      <c r="P632" s="57"/>
      <c r="Q632" s="57"/>
      <c r="R632" s="57" t="str">
        <f>'EU-Vergleichsdaten'!B$61</f>
        <v>Isole</v>
      </c>
      <c r="S632" s="57"/>
      <c r="T632" s="57">
        <f>'EU-Vergleichsdaten'!AK$61-ROW(AW$61)/1000000</f>
        <v>0.91993900000000006</v>
      </c>
      <c r="U632" s="57"/>
      <c r="V632" s="57">
        <f t="shared" si="90"/>
        <v>54</v>
      </c>
      <c r="W632" s="106" t="str">
        <f>VLOOKUP(Z632,T579:AC670,10,0)</f>
        <v>Norra Sverige</v>
      </c>
      <c r="X632" s="57" t="str">
        <f t="shared" si="85"/>
        <v/>
      </c>
      <c r="Y632" s="57" t="str">
        <f t="shared" si="91"/>
        <v/>
      </c>
      <c r="Z632" s="57">
        <f>LARGE(T579:T670,V632)</f>
        <v>1.4199009999999999</v>
      </c>
      <c r="AA632" s="57" t="str">
        <f t="shared" si="88"/>
        <v/>
      </c>
      <c r="AB632" s="57" t="str">
        <f t="shared" si="89"/>
        <v/>
      </c>
      <c r="AC632" s="57" t="str">
        <f t="shared" si="92"/>
        <v>Isole</v>
      </c>
      <c r="AD632" s="57"/>
      <c r="AE632" s="57"/>
      <c r="AF632" s="57"/>
      <c r="AG632" s="57"/>
      <c r="AH632" s="57"/>
      <c r="AI632" s="57"/>
      <c r="AJ632" s="57"/>
    </row>
    <row r="633" spans="14:36" x14ac:dyDescent="0.35">
      <c r="N633" s="57"/>
      <c r="O633" s="57"/>
      <c r="P633" s="57"/>
      <c r="Q633" s="57"/>
      <c r="R633" s="57" t="str">
        <f>'EU-Vergleichsdaten'!B$62</f>
        <v>Nord-Est</v>
      </c>
      <c r="S633" s="57"/>
      <c r="T633" s="57">
        <f>'EU-Vergleichsdaten'!AK$62-ROW(AW$62)/1000000</f>
        <v>1.5899380000000001</v>
      </c>
      <c r="U633" s="57"/>
      <c r="V633" s="57">
        <f t="shared" si="90"/>
        <v>55</v>
      </c>
      <c r="W633" s="106" t="str">
        <f>VLOOKUP(Z633,T579:AC670,10,0)</f>
        <v>Nord-Ovest</v>
      </c>
      <c r="X633" s="57" t="str">
        <f t="shared" si="85"/>
        <v/>
      </c>
      <c r="Y633" s="57" t="str">
        <f t="shared" si="91"/>
        <v/>
      </c>
      <c r="Z633" s="57">
        <f>LARGE(T579:T670,V633)</f>
        <v>1.4099409999999999</v>
      </c>
      <c r="AA633" s="57" t="str">
        <f t="shared" si="88"/>
        <v/>
      </c>
      <c r="AB633" s="57" t="str">
        <f t="shared" si="89"/>
        <v/>
      </c>
      <c r="AC633" s="57" t="str">
        <f t="shared" si="92"/>
        <v>Nord-Est</v>
      </c>
      <c r="AD633" s="57"/>
      <c r="AE633" s="57"/>
      <c r="AF633" s="57"/>
      <c r="AG633" s="57"/>
      <c r="AH633" s="57"/>
      <c r="AI633" s="57"/>
      <c r="AJ633" s="57"/>
    </row>
    <row r="634" spans="14:36" x14ac:dyDescent="0.35">
      <c r="N634" s="57"/>
      <c r="O634" s="57"/>
      <c r="P634" s="57"/>
      <c r="Q634" s="57"/>
      <c r="R634" s="57" t="str">
        <f>'EU-Vergleichsdaten'!B$63</f>
        <v>Centro (IT)</v>
      </c>
      <c r="S634" s="57"/>
      <c r="T634" s="57">
        <f>'EU-Vergleichsdaten'!AK$63-ROW(AW$63)/1000000</f>
        <v>1.5399370000000001</v>
      </c>
      <c r="U634" s="57"/>
      <c r="V634" s="57">
        <f t="shared" si="90"/>
        <v>56</v>
      </c>
      <c r="W634" s="106" t="str">
        <f>VLOOKUP(Z634,T579:AC670,10,0)</f>
        <v>Hrvatska</v>
      </c>
      <c r="X634" s="57" t="str">
        <f t="shared" si="85"/>
        <v/>
      </c>
      <c r="Y634" s="57" t="str">
        <f t="shared" si="91"/>
        <v/>
      </c>
      <c r="Z634" s="57">
        <f>LARGE(T579:T670,V634)</f>
        <v>1.389942</v>
      </c>
      <c r="AA634" s="57" t="str">
        <f t="shared" si="88"/>
        <v/>
      </c>
      <c r="AB634" s="57" t="str">
        <f t="shared" si="89"/>
        <v/>
      </c>
      <c r="AC634" s="57" t="str">
        <f t="shared" si="92"/>
        <v>Centro (IT)</v>
      </c>
      <c r="AD634" s="57"/>
      <c r="AE634" s="57"/>
      <c r="AF634" s="57"/>
      <c r="AG634" s="57"/>
      <c r="AH634" s="57"/>
      <c r="AI634" s="57"/>
      <c r="AJ634" s="57"/>
    </row>
    <row r="635" spans="14:36" x14ac:dyDescent="0.35">
      <c r="N635" s="57"/>
      <c r="O635" s="57"/>
      <c r="P635" s="57"/>
      <c r="Q635" s="57"/>
      <c r="R635" s="57" t="str">
        <f>'EU-Vergleichsdaten'!B$64</f>
        <v>Kýpros</v>
      </c>
      <c r="S635" s="57"/>
      <c r="T635" s="57">
        <f>'EU-Vergleichsdaten'!AK$64-ROW(AW$64)/1000000</f>
        <v>0.6799360000000001</v>
      </c>
      <c r="U635" s="57"/>
      <c r="V635" s="57">
        <f t="shared" si="90"/>
        <v>57</v>
      </c>
      <c r="W635" s="106" t="str">
        <f>VLOOKUP(Z635,T579:AC670,10,0)</f>
        <v>Centre — Val de Loire</v>
      </c>
      <c r="X635" s="57" t="str">
        <f t="shared" si="85"/>
        <v/>
      </c>
      <c r="Y635" s="57" t="str">
        <f t="shared" si="91"/>
        <v/>
      </c>
      <c r="Z635" s="57">
        <f>LARGE(T579:T670,V635)</f>
        <v>1.369955</v>
      </c>
      <c r="AA635" s="57" t="str">
        <f t="shared" si="88"/>
        <v/>
      </c>
      <c r="AB635" s="57" t="str">
        <f t="shared" si="89"/>
        <v/>
      </c>
      <c r="AC635" s="57" t="str">
        <f t="shared" si="92"/>
        <v>Kýpros</v>
      </c>
      <c r="AD635" s="57"/>
      <c r="AE635" s="57"/>
      <c r="AF635" s="57"/>
      <c r="AG635" s="57"/>
      <c r="AH635" s="57"/>
      <c r="AI635" s="57"/>
      <c r="AJ635" s="57"/>
    </row>
    <row r="636" spans="14:36" x14ac:dyDescent="0.35">
      <c r="N636" s="57"/>
      <c r="O636" s="57"/>
      <c r="P636" s="57"/>
      <c r="Q636" s="57"/>
      <c r="R636" s="57" t="str">
        <f>'EU-Vergleichsdaten'!B$65</f>
        <v>Latvija</v>
      </c>
      <c r="S636" s="57"/>
      <c r="T636" s="57">
        <f>'EU-Vergleichsdaten'!AK$65-ROW(AW$65)/1000000</f>
        <v>0.82993499999999998</v>
      </c>
      <c r="U636" s="57"/>
      <c r="V636" s="57">
        <f t="shared" si="90"/>
        <v>58</v>
      </c>
      <c r="W636" s="106" t="str">
        <f>VLOOKUP(Z636,T579:AC670,10,0)</f>
        <v>Mecklenburg-Vorpommern</v>
      </c>
      <c r="X636" s="57" t="str">
        <f t="shared" si="85"/>
        <v>OD</v>
      </c>
      <c r="Y636" s="57" t="str">
        <f t="shared" si="91"/>
        <v>MV</v>
      </c>
      <c r="Z636" s="57">
        <f>LARGE(T579:T670,V636)</f>
        <v>1.3299860000000001</v>
      </c>
      <c r="AA636" s="57" t="str">
        <f t="shared" si="88"/>
        <v/>
      </c>
      <c r="AB636" s="57">
        <f t="shared" si="89"/>
        <v>1.3299860000000001</v>
      </c>
      <c r="AC636" s="57" t="str">
        <f t="shared" si="92"/>
        <v>Latvija</v>
      </c>
      <c r="AD636" s="57"/>
      <c r="AE636" s="57"/>
      <c r="AF636" s="57"/>
      <c r="AG636" s="57"/>
      <c r="AH636" s="57"/>
      <c r="AI636" s="57"/>
      <c r="AJ636" s="57"/>
    </row>
    <row r="637" spans="14:36" x14ac:dyDescent="0.35">
      <c r="N637" s="57"/>
      <c r="O637" s="57"/>
      <c r="P637" s="57"/>
      <c r="Q637" s="57"/>
      <c r="R637" s="57" t="str">
        <f>'EU-Vergleichsdaten'!B$66</f>
        <v>Lietuva</v>
      </c>
      <c r="S637" s="57"/>
      <c r="T637" s="57">
        <f>'EU-Vergleichsdaten'!AK$66-ROW(AW$66)/1000000</f>
        <v>1.0499340000000001</v>
      </c>
      <c r="U637" s="57"/>
      <c r="V637" s="57">
        <f t="shared" si="90"/>
        <v>59</v>
      </c>
      <c r="W637" s="106" t="str">
        <f>VLOOKUP(Z637,T579:AC670,10,0)</f>
        <v>Pays de la Loire</v>
      </c>
      <c r="X637" s="57" t="str">
        <f t="shared" si="85"/>
        <v/>
      </c>
      <c r="Y637" s="57" t="str">
        <f t="shared" si="91"/>
        <v/>
      </c>
      <c r="Z637" s="57">
        <f>LARGE(T579:T670,V637)</f>
        <v>1.32995</v>
      </c>
      <c r="AA637" s="57" t="str">
        <f t="shared" si="88"/>
        <v/>
      </c>
      <c r="AB637" s="57" t="str">
        <f t="shared" si="89"/>
        <v/>
      </c>
      <c r="AC637" s="57" t="str">
        <f t="shared" si="92"/>
        <v>Lietuva</v>
      </c>
      <c r="AD637" s="57"/>
      <c r="AE637" s="57"/>
      <c r="AF637" s="57"/>
      <c r="AG637" s="57"/>
      <c r="AH637" s="57"/>
      <c r="AI637" s="57"/>
      <c r="AJ637" s="57"/>
    </row>
    <row r="638" spans="14:36" x14ac:dyDescent="0.35">
      <c r="N638" s="57"/>
      <c r="O638" s="57"/>
      <c r="P638" s="57"/>
      <c r="Q638" s="57"/>
      <c r="R638" s="57" t="str">
        <f>'EU-Vergleichsdaten'!B$67</f>
        <v>Luxembourg</v>
      </c>
      <c r="S638" s="57"/>
      <c r="T638" s="57">
        <f>'EU-Vergleichsdaten'!AK$67-ROW(AW$67)/1000000</f>
        <v>1.059933</v>
      </c>
      <c r="U638" s="57"/>
      <c r="V638" s="57">
        <f t="shared" si="90"/>
        <v>60</v>
      </c>
      <c r="W638" s="106" t="str">
        <f>VLOOKUP(Z638,T579:AC670,10,0)</f>
        <v>Grand Est</v>
      </c>
      <c r="X638" s="57" t="str">
        <f t="shared" si="85"/>
        <v/>
      </c>
      <c r="Y638" s="57" t="str">
        <f t="shared" si="91"/>
        <v/>
      </c>
      <c r="Z638" s="57">
        <f>LARGE(T579:T670,V638)</f>
        <v>1.2699510000000001</v>
      </c>
      <c r="AA638" s="57" t="str">
        <f t="shared" si="88"/>
        <v/>
      </c>
      <c r="AB638" s="57" t="str">
        <f t="shared" si="89"/>
        <v/>
      </c>
      <c r="AC638" s="57" t="str">
        <f t="shared" si="92"/>
        <v>Luxembourg</v>
      </c>
      <c r="AD638" s="57"/>
      <c r="AE638" s="57"/>
      <c r="AF638" s="57"/>
      <c r="AG638" s="57"/>
      <c r="AH638" s="57"/>
      <c r="AI638" s="57"/>
      <c r="AJ638" s="57"/>
    </row>
    <row r="639" spans="14:36" x14ac:dyDescent="0.35">
      <c r="N639" s="57"/>
      <c r="O639" s="57"/>
      <c r="P639" s="57"/>
      <c r="Q639" s="57"/>
      <c r="R639" s="57" t="str">
        <f>'EU-Vergleichsdaten'!B$68</f>
        <v>Közép-Magyarország</v>
      </c>
      <c r="S639" s="57"/>
      <c r="T639" s="57">
        <f>'EU-Vergleichsdaten'!AK$68-ROW(AW$68)/1000000</f>
        <v>1.8099320000000001</v>
      </c>
      <c r="U639" s="57"/>
      <c r="V639" s="57">
        <f t="shared" si="90"/>
        <v>61</v>
      </c>
      <c r="W639" s="106" t="str">
        <f>VLOOKUP(Z639,T579:AC670,10,0)</f>
        <v>Normandie</v>
      </c>
      <c r="X639" s="57" t="str">
        <f t="shared" si="85"/>
        <v/>
      </c>
      <c r="Y639" s="57" t="str">
        <f t="shared" si="91"/>
        <v/>
      </c>
      <c r="Z639" s="57">
        <f>LARGE(T579:T670,V639)</f>
        <v>1.2499530000000001</v>
      </c>
      <c r="AA639" s="57" t="str">
        <f t="shared" si="88"/>
        <v/>
      </c>
      <c r="AB639" s="57" t="str">
        <f t="shared" si="89"/>
        <v/>
      </c>
      <c r="AC639" s="57" t="str">
        <f t="shared" si="92"/>
        <v>Közép-Magyarország</v>
      </c>
      <c r="AD639" s="57"/>
      <c r="AE639" s="57"/>
      <c r="AF639" s="57"/>
      <c r="AG639" s="57"/>
      <c r="AH639" s="57"/>
      <c r="AI639" s="57"/>
      <c r="AJ639" s="57"/>
    </row>
    <row r="640" spans="14:36" x14ac:dyDescent="0.35">
      <c r="N640" s="57"/>
      <c r="O640" s="57"/>
      <c r="P640" s="57"/>
      <c r="Q640" s="57"/>
      <c r="R640" s="57" t="str">
        <f>'EU-Vergleichsdaten'!B$69</f>
        <v>Dunántúl</v>
      </c>
      <c r="S640" s="57"/>
      <c r="T640" s="57">
        <f>'EU-Vergleichsdaten'!AK$69-ROW(AW$69)/1000000</f>
        <v>0.93993099999999996</v>
      </c>
      <c r="U640" s="57"/>
      <c r="V640" s="57">
        <f t="shared" si="90"/>
        <v>62</v>
      </c>
      <c r="W640" s="106" t="str">
        <f>VLOOKUP(Z640,T579:AC670,10,0)</f>
        <v>Makroregion wschodni</v>
      </c>
      <c r="X640" s="57" t="str">
        <f t="shared" si="85"/>
        <v/>
      </c>
      <c r="Y640" s="57" t="str">
        <f t="shared" si="91"/>
        <v/>
      </c>
      <c r="Z640" s="57">
        <f>LARGE(T579:T670,V640)</f>
        <v>1.209916</v>
      </c>
      <c r="AA640" s="57" t="str">
        <f t="shared" si="88"/>
        <v/>
      </c>
      <c r="AB640" s="57" t="str">
        <f t="shared" si="89"/>
        <v/>
      </c>
      <c r="AC640" s="57" t="str">
        <f t="shared" si="92"/>
        <v>Dunántúl</v>
      </c>
      <c r="AD640" s="57"/>
      <c r="AE640" s="57"/>
      <c r="AF640" s="57"/>
      <c r="AG640" s="57"/>
      <c r="AH640" s="57"/>
      <c r="AI640" s="57"/>
      <c r="AJ640" s="57"/>
    </row>
    <row r="641" spans="14:36" x14ac:dyDescent="0.35">
      <c r="N641" s="57"/>
      <c r="O641" s="57"/>
      <c r="P641" s="57"/>
      <c r="Q641" s="57"/>
      <c r="R641" s="57" t="str">
        <f>'EU-Vergleichsdaten'!B$70</f>
        <v>Alföld és Észak</v>
      </c>
      <c r="S641" s="57"/>
      <c r="T641" s="57">
        <f>'EU-Vergleichsdaten'!AK$70-ROW(AW$70)/1000000</f>
        <v>0.94992999999999994</v>
      </c>
      <c r="U641" s="57"/>
      <c r="V641" s="57">
        <f t="shared" si="90"/>
        <v>63</v>
      </c>
      <c r="W641" s="106" t="str">
        <f>VLOOKUP(Z641,T579:AC670,10,0)</f>
        <v>Noroeste</v>
      </c>
      <c r="X641" s="57" t="str">
        <f t="shared" si="85"/>
        <v/>
      </c>
      <c r="Y641" s="57" t="str">
        <f t="shared" si="91"/>
        <v/>
      </c>
      <c r="Z641" s="57">
        <f>LARGE(T579:T670,V641)</f>
        <v>1.1499629999999998</v>
      </c>
      <c r="AA641" s="57" t="str">
        <f t="shared" si="88"/>
        <v/>
      </c>
      <c r="AB641" s="57" t="str">
        <f t="shared" si="89"/>
        <v/>
      </c>
      <c r="AC641" s="57" t="str">
        <f t="shared" si="92"/>
        <v>Alföld és Észak</v>
      </c>
      <c r="AD641" s="57"/>
      <c r="AE641" s="57"/>
      <c r="AF641" s="57"/>
      <c r="AG641" s="57"/>
      <c r="AH641" s="57"/>
      <c r="AI641" s="57"/>
      <c r="AJ641" s="57"/>
    </row>
    <row r="642" spans="14:36" x14ac:dyDescent="0.35">
      <c r="N642" s="57"/>
      <c r="O642" s="57"/>
      <c r="P642" s="57"/>
      <c r="Q642" s="57"/>
      <c r="R642" s="57" t="str">
        <f>'EU-Vergleichsdaten'!B$71</f>
        <v>Malta</v>
      </c>
      <c r="S642" s="57"/>
      <c r="T642" s="57">
        <f>'EU-Vergleichsdaten'!AK$71-ROW(AW$71)/1000000</f>
        <v>0.57992899999999992</v>
      </c>
      <c r="U642" s="57"/>
      <c r="V642" s="57">
        <f t="shared" si="90"/>
        <v>64</v>
      </c>
      <c r="W642" s="106" t="str">
        <f>VLOOKUP(Z642,T579:AC670,10,0)</f>
        <v>Kentriki Elláda</v>
      </c>
      <c r="X642" s="57" t="str">
        <f t="shared" si="85"/>
        <v/>
      </c>
      <c r="Y642" s="57" t="str">
        <f t="shared" si="91"/>
        <v/>
      </c>
      <c r="Z642" s="57">
        <f>LARGE(T579:T670,V642)</f>
        <v>1.129964</v>
      </c>
      <c r="AA642" s="57" t="str">
        <f t="shared" si="88"/>
        <v/>
      </c>
      <c r="AB642" s="57" t="str">
        <f t="shared" si="89"/>
        <v/>
      </c>
      <c r="AC642" s="57" t="str">
        <f t="shared" si="92"/>
        <v>Malta</v>
      </c>
      <c r="AD642" s="57"/>
      <c r="AE642" s="57"/>
      <c r="AF642" s="57"/>
      <c r="AG642" s="57"/>
      <c r="AH642" s="57"/>
      <c r="AI642" s="57"/>
      <c r="AJ642" s="57"/>
    </row>
    <row r="643" spans="14:36" x14ac:dyDescent="0.35">
      <c r="N643" s="57"/>
      <c r="O643" s="57"/>
      <c r="P643" s="57"/>
      <c r="Q643" s="57"/>
      <c r="R643" s="57" t="str">
        <f>'EU-Vergleichsdaten'!B$72</f>
        <v>Noord-Nederland</v>
      </c>
      <c r="S643" s="57"/>
      <c r="T643" s="57">
        <f>'EU-Vergleichsdaten'!AK$72-ROW(AW$72)/1000000</f>
        <v>1.4999279999999999</v>
      </c>
      <c r="U643" s="57"/>
      <c r="V643" s="57">
        <f t="shared" si="90"/>
        <v>65</v>
      </c>
      <c r="W643" s="106" t="str">
        <f>VLOOKUP(Z643,T579:AC670,10,0)</f>
        <v>Sur</v>
      </c>
      <c r="X643" s="57" t="str">
        <f t="shared" ref="X643:X670" si="93">IF(VLOOKUP(W643,R$3:S$94,2,0)="WD","WD",IF(VLOOKUP(W643,R$3:S$94,2,0)="OD","OD",""))</f>
        <v/>
      </c>
      <c r="Y643" s="57" t="str">
        <f t="shared" ref="Y643:Y670" si="94">IF(VLOOKUP($W643,$R$3:$T$94,2,0)="WD",VLOOKUP($W643,O$3:P$18,2,0),IF(VLOOKUP($W643,$R$3:$T$94,2,0)="OD",VLOOKUP($W643,O$3:P$18,2,0),""))</f>
        <v/>
      </c>
      <c r="Z643" s="57">
        <f>LARGE(T579:T670,V643)</f>
        <v>1.119958</v>
      </c>
      <c r="AA643" s="57" t="str">
        <f t="shared" si="88"/>
        <v/>
      </c>
      <c r="AB643" s="57" t="str">
        <f t="shared" si="89"/>
        <v/>
      </c>
      <c r="AC643" s="57" t="str">
        <f t="shared" ref="AC643:AC670" si="95">R643</f>
        <v>Noord-Nederland</v>
      </c>
      <c r="AD643" s="57"/>
      <c r="AE643" s="57"/>
      <c r="AF643" s="57"/>
      <c r="AG643" s="57"/>
      <c r="AH643" s="57"/>
      <c r="AI643" s="57"/>
      <c r="AJ643" s="57"/>
    </row>
    <row r="644" spans="14:36" x14ac:dyDescent="0.35">
      <c r="N644" s="57"/>
      <c r="O644" s="57"/>
      <c r="P644" s="57"/>
      <c r="Q644" s="57"/>
      <c r="R644" s="57" t="str">
        <f>'EU-Vergleichsdaten'!B$73</f>
        <v>Oost-Nederland</v>
      </c>
      <c r="S644" s="57"/>
      <c r="T644" s="57">
        <f>'EU-Vergleichsdaten'!AK$73-ROW(AW$73)/1000000</f>
        <v>2.0899269999999999</v>
      </c>
      <c r="U644" s="57"/>
      <c r="V644" s="57">
        <f t="shared" si="90"/>
        <v>66</v>
      </c>
      <c r="W644" s="106" t="str">
        <f>VLOOKUP(Z644,T579:AC670,10,0)</f>
        <v>Nisia Aigaiou, Kriti</v>
      </c>
      <c r="X644" s="57" t="str">
        <f t="shared" si="93"/>
        <v/>
      </c>
      <c r="Y644" s="57" t="str">
        <f t="shared" si="94"/>
        <v/>
      </c>
      <c r="Z644" s="57">
        <f>LARGE(T579:T670,V644)</f>
        <v>1.099966</v>
      </c>
      <c r="AA644" s="57" t="str">
        <f t="shared" ref="AA644:AA670" si="96">IF(X644="WD",Z644,"")</f>
        <v/>
      </c>
      <c r="AB644" s="57" t="str">
        <f t="shared" ref="AB644:AB670" si="97">IF(X644="OD",Z644,"")</f>
        <v/>
      </c>
      <c r="AC644" s="57" t="str">
        <f t="shared" si="95"/>
        <v>Oost-Nederland</v>
      </c>
      <c r="AD644" s="57"/>
      <c r="AE644" s="57"/>
      <c r="AF644" s="57"/>
      <c r="AG644" s="57"/>
      <c r="AH644" s="57"/>
      <c r="AI644" s="57"/>
      <c r="AJ644" s="57"/>
    </row>
    <row r="645" spans="14:36" x14ac:dyDescent="0.35">
      <c r="N645" s="57"/>
      <c r="O645" s="57"/>
      <c r="P645" s="57"/>
      <c r="Q645" s="57"/>
      <c r="R645" s="57" t="str">
        <f>'EU-Vergleichsdaten'!B$74</f>
        <v>West-Nederland</v>
      </c>
      <c r="S645" s="57"/>
      <c r="T645" s="57">
        <f>'EU-Vergleichsdaten'!AK$74-ROW(AW$74)/1000000</f>
        <v>2.0299259999999997</v>
      </c>
      <c r="U645" s="57"/>
      <c r="V645" s="57">
        <f t="shared" ref="V645:V670" si="98">V644+1</f>
        <v>67</v>
      </c>
      <c r="W645" s="106" t="str">
        <f>VLOOKUP(Z645,T579:AC670,10,0)</f>
        <v>Yugozapadna i Yuzhna tsentralna Bulgaria</v>
      </c>
      <c r="X645" s="57" t="str">
        <f t="shared" si="93"/>
        <v/>
      </c>
      <c r="Y645" s="57" t="str">
        <f t="shared" si="94"/>
        <v/>
      </c>
      <c r="Z645" s="57">
        <f>LARGE(T579:T670,V645)</f>
        <v>1.0699720000000001</v>
      </c>
      <c r="AA645" s="57" t="str">
        <f t="shared" si="96"/>
        <v/>
      </c>
      <c r="AB645" s="57" t="str">
        <f t="shared" si="97"/>
        <v/>
      </c>
      <c r="AC645" s="57" t="str">
        <f t="shared" si="95"/>
        <v>West-Nederland</v>
      </c>
      <c r="AD645" s="57"/>
      <c r="AE645" s="57"/>
      <c r="AF645" s="57"/>
      <c r="AG645" s="57"/>
      <c r="AH645" s="57"/>
      <c r="AI645" s="57"/>
      <c r="AJ645" s="57"/>
    </row>
    <row r="646" spans="14:36" x14ac:dyDescent="0.35">
      <c r="N646" s="57"/>
      <c r="O646" s="57"/>
      <c r="P646" s="57"/>
      <c r="Q646" s="57"/>
      <c r="R646" s="57" t="str">
        <f>'EU-Vergleichsdaten'!B$75</f>
        <v>Zuid-Nederland</v>
      </c>
      <c r="S646" s="57"/>
      <c r="T646" s="57">
        <f>'EU-Vergleichsdaten'!AK$75-ROW(AW$75)/1000000</f>
        <v>3.4199250000000001</v>
      </c>
      <c r="U646" s="57"/>
      <c r="V646" s="57">
        <f t="shared" si="98"/>
        <v>68</v>
      </c>
      <c r="W646" s="106" t="str">
        <f>VLOOKUP(Z646,T579:AC670,10,0)</f>
        <v>Luxembourg</v>
      </c>
      <c r="X646" s="57" t="str">
        <f t="shared" si="93"/>
        <v/>
      </c>
      <c r="Y646" s="57" t="str">
        <f t="shared" si="94"/>
        <v/>
      </c>
      <c r="Z646" s="57">
        <f>LARGE(T579:T670,V646)</f>
        <v>1.059933</v>
      </c>
      <c r="AA646" s="57" t="str">
        <f t="shared" si="96"/>
        <v/>
      </c>
      <c r="AB646" s="57" t="str">
        <f t="shared" si="97"/>
        <v/>
      </c>
      <c r="AC646" s="57" t="str">
        <f t="shared" si="95"/>
        <v>Zuid-Nederland</v>
      </c>
      <c r="AD646" s="57"/>
      <c r="AE646" s="57"/>
      <c r="AF646" s="57"/>
      <c r="AG646" s="57"/>
      <c r="AH646" s="57"/>
      <c r="AI646" s="57"/>
      <c r="AJ646" s="57"/>
    </row>
    <row r="647" spans="14:36" x14ac:dyDescent="0.35">
      <c r="N647" s="57"/>
      <c r="O647" s="57"/>
      <c r="P647" s="57"/>
      <c r="Q647" s="57"/>
      <c r="R647" s="57" t="str">
        <f>'EU-Vergleichsdaten'!B$76</f>
        <v>Ostösterreich</v>
      </c>
      <c r="S647" s="57"/>
      <c r="T647" s="57">
        <f>'EU-Vergleichsdaten'!AK$76-ROW(AW$76)/1000000</f>
        <v>3.0099239999999998</v>
      </c>
      <c r="U647" s="57"/>
      <c r="V647" s="57">
        <f t="shared" si="98"/>
        <v>69</v>
      </c>
      <c r="W647" s="106" t="str">
        <f>VLOOKUP(Z647,T579:AC670,10,0)</f>
        <v>Lietuva</v>
      </c>
      <c r="X647" s="57" t="str">
        <f t="shared" si="93"/>
        <v/>
      </c>
      <c r="Y647" s="57" t="str">
        <f t="shared" si="94"/>
        <v/>
      </c>
      <c r="Z647" s="57">
        <f>LARGE(T579:T670,V647)</f>
        <v>1.0499340000000001</v>
      </c>
      <c r="AA647" s="57" t="str">
        <f t="shared" si="96"/>
        <v/>
      </c>
      <c r="AB647" s="57" t="str">
        <f t="shared" si="97"/>
        <v/>
      </c>
      <c r="AC647" s="57" t="str">
        <f t="shared" si="95"/>
        <v>Ostösterreich</v>
      </c>
      <c r="AD647" s="57"/>
      <c r="AE647" s="57"/>
      <c r="AF647" s="57"/>
      <c r="AG647" s="57"/>
      <c r="AH647" s="57"/>
      <c r="AI647" s="57"/>
      <c r="AJ647" s="57"/>
    </row>
    <row r="648" spans="14:36" x14ac:dyDescent="0.35">
      <c r="N648" s="57"/>
      <c r="O648" s="57"/>
      <c r="P648" s="57"/>
      <c r="Q648" s="57"/>
      <c r="R648" s="57" t="str">
        <f>'EU-Vergleichsdaten'!B$77</f>
        <v>Südösterreich</v>
      </c>
      <c r="S648" s="57"/>
      <c r="T648" s="57">
        <f>'EU-Vergleichsdaten'!AK$77-ROW(AW$77)/1000000</f>
        <v>4.7299230000000003</v>
      </c>
      <c r="U648" s="57"/>
      <c r="V648" s="57">
        <f t="shared" si="98"/>
        <v>70</v>
      </c>
      <c r="W648" s="106" t="str">
        <f>VLOOKUP(Z648,T579:AC670,10,0)</f>
        <v>Hauts-de-France</v>
      </c>
      <c r="X648" s="57" t="str">
        <f t="shared" si="93"/>
        <v/>
      </c>
      <c r="Y648" s="57" t="str">
        <f t="shared" si="94"/>
        <v/>
      </c>
      <c r="Z648" s="57">
        <f>LARGE(T579:T670,V648)</f>
        <v>1.039952</v>
      </c>
      <c r="AA648" s="57" t="str">
        <f t="shared" si="96"/>
        <v/>
      </c>
      <c r="AB648" s="57" t="str">
        <f t="shared" si="97"/>
        <v/>
      </c>
      <c r="AC648" s="57" t="str">
        <f t="shared" si="95"/>
        <v>Südösterreich</v>
      </c>
      <c r="AD648" s="57"/>
      <c r="AE648" s="57"/>
      <c r="AF648" s="57"/>
      <c r="AG648" s="57"/>
      <c r="AH648" s="57"/>
      <c r="AI648" s="57"/>
      <c r="AJ648" s="57"/>
    </row>
    <row r="649" spans="14:36" x14ac:dyDescent="0.35">
      <c r="N649" s="57"/>
      <c r="O649" s="57"/>
      <c r="P649" s="57"/>
      <c r="Q649" s="57"/>
      <c r="R649" s="57" t="str">
        <f>'EU-Vergleichsdaten'!B$78</f>
        <v>Westösterreich</v>
      </c>
      <c r="S649" s="57"/>
      <c r="T649" s="57">
        <f>'EU-Vergleichsdaten'!AK$78-ROW(AW$78)/1000000</f>
        <v>2.819922</v>
      </c>
      <c r="U649" s="57"/>
      <c r="V649" s="57">
        <f t="shared" si="98"/>
        <v>71</v>
      </c>
      <c r="W649" s="106" t="str">
        <f>VLOOKUP(Z649,T579:AC670,10,0)</f>
        <v>Slovensko</v>
      </c>
      <c r="X649" s="57" t="str">
        <f t="shared" si="93"/>
        <v/>
      </c>
      <c r="Y649" s="57" t="str">
        <f t="shared" si="94"/>
        <v/>
      </c>
      <c r="Z649" s="57">
        <f>LARGE(T579:T670,V649)</f>
        <v>1.039906</v>
      </c>
      <c r="AA649" s="57" t="str">
        <f t="shared" si="96"/>
        <v/>
      </c>
      <c r="AB649" s="57" t="str">
        <f t="shared" si="97"/>
        <v/>
      </c>
      <c r="AC649" s="57" t="str">
        <f t="shared" si="95"/>
        <v>Westösterreich</v>
      </c>
      <c r="AD649" s="57"/>
      <c r="AE649" s="57"/>
      <c r="AF649" s="57"/>
      <c r="AG649" s="57"/>
      <c r="AH649" s="57"/>
      <c r="AI649" s="57"/>
      <c r="AJ649" s="57"/>
    </row>
    <row r="650" spans="14:36" x14ac:dyDescent="0.35">
      <c r="N650" s="57"/>
      <c r="O650" s="57"/>
      <c r="P650" s="57"/>
      <c r="Q650" s="57"/>
      <c r="R650" s="57" t="str">
        <f>'EU-Vergleichsdaten'!B$79</f>
        <v>Makroregion południowy</v>
      </c>
      <c r="S650" s="57"/>
      <c r="T650" s="57">
        <f>'EU-Vergleichsdaten'!AK$79-ROW(AW$79)/1000000</f>
        <v>1.699921</v>
      </c>
      <c r="U650" s="57"/>
      <c r="V650" s="57">
        <f t="shared" si="98"/>
        <v>72</v>
      </c>
      <c r="W650" s="106" t="str">
        <f>VLOOKUP(Z650,T579:AC670,10,0)</f>
        <v>Centro (ES)</v>
      </c>
      <c r="X650" s="57" t="str">
        <f t="shared" si="93"/>
        <v/>
      </c>
      <c r="Y650" s="57" t="str">
        <f t="shared" si="94"/>
        <v/>
      </c>
      <c r="Z650" s="57">
        <f>LARGE(T579:T670,V650)</f>
        <v>0.98995999999999995</v>
      </c>
      <c r="AA650" s="57" t="str">
        <f t="shared" si="96"/>
        <v/>
      </c>
      <c r="AB650" s="57" t="str">
        <f t="shared" si="97"/>
        <v/>
      </c>
      <c r="AC650" s="57" t="str">
        <f t="shared" si="95"/>
        <v>Makroregion południowy</v>
      </c>
      <c r="AD650" s="57"/>
      <c r="AE650" s="57"/>
      <c r="AF650" s="57"/>
      <c r="AG650" s="57"/>
      <c r="AH650" s="57"/>
      <c r="AI650" s="57"/>
      <c r="AJ650" s="57"/>
    </row>
    <row r="651" spans="14:36" x14ac:dyDescent="0.35">
      <c r="N651" s="57"/>
      <c r="O651" s="57"/>
      <c r="P651" s="57"/>
      <c r="Q651" s="57"/>
      <c r="R651" s="57" t="str">
        <f>'EU-Vergleichsdaten'!B$80</f>
        <v>Makroregion północno-zachodni</v>
      </c>
      <c r="S651" s="57"/>
      <c r="T651" s="57">
        <f>'EU-Vergleichsdaten'!AK$80-ROW(AW$80)/1000000</f>
        <v>0.96992</v>
      </c>
      <c r="U651" s="57"/>
      <c r="V651" s="57">
        <f t="shared" si="98"/>
        <v>73</v>
      </c>
      <c r="W651" s="106" t="str">
        <f>VLOOKUP(Z651,T579:AC670,10,0)</f>
        <v>Sud</v>
      </c>
      <c r="X651" s="57" t="str">
        <f t="shared" si="93"/>
        <v/>
      </c>
      <c r="Y651" s="57" t="str">
        <f t="shared" si="94"/>
        <v/>
      </c>
      <c r="Z651" s="57">
        <f>LARGE(T579:T670,V651)</f>
        <v>0.98994000000000004</v>
      </c>
      <c r="AA651" s="57" t="str">
        <f t="shared" si="96"/>
        <v/>
      </c>
      <c r="AB651" s="57" t="str">
        <f t="shared" si="97"/>
        <v/>
      </c>
      <c r="AC651" s="57" t="str">
        <f t="shared" si="95"/>
        <v>Makroregion północno-zachodni</v>
      </c>
      <c r="AD651" s="57"/>
      <c r="AE651" s="57"/>
      <c r="AF651" s="57"/>
      <c r="AG651" s="57"/>
      <c r="AH651" s="57"/>
      <c r="AI651" s="57"/>
      <c r="AJ651" s="57"/>
    </row>
    <row r="652" spans="14:36" x14ac:dyDescent="0.35">
      <c r="N652" s="57"/>
      <c r="O652" s="57"/>
      <c r="P652" s="57"/>
      <c r="Q652" s="57"/>
      <c r="R652" s="57" t="str">
        <f>'EU-Vergleichsdaten'!B$81</f>
        <v>Makroregion południowo-zachodni</v>
      </c>
      <c r="S652" s="57"/>
      <c r="T652" s="57">
        <f>'EU-Vergleichsdaten'!AK$81-ROW(AW$81)/1000000</f>
        <v>1.499919</v>
      </c>
      <c r="U652" s="57"/>
      <c r="V652" s="57">
        <f t="shared" si="98"/>
        <v>74</v>
      </c>
      <c r="W652" s="106" t="str">
        <f>VLOOKUP(Z652,T579:AC670,10,0)</f>
        <v>Makroregion północno-zachodni</v>
      </c>
      <c r="X652" s="57" t="str">
        <f t="shared" si="93"/>
        <v/>
      </c>
      <c r="Y652" s="57" t="str">
        <f t="shared" si="94"/>
        <v/>
      </c>
      <c r="Z652" s="57">
        <f>LARGE(T579:T670,V652)</f>
        <v>0.96992</v>
      </c>
      <c r="AA652" s="57" t="str">
        <f t="shared" si="96"/>
        <v/>
      </c>
      <c r="AB652" s="57" t="str">
        <f t="shared" si="97"/>
        <v/>
      </c>
      <c r="AC652" s="57" t="str">
        <f t="shared" si="95"/>
        <v>Makroregion południowo-zachodni</v>
      </c>
      <c r="AD652" s="57"/>
      <c r="AE652" s="57"/>
      <c r="AF652" s="57"/>
      <c r="AG652" s="57"/>
      <c r="AH652" s="57"/>
      <c r="AI652" s="57"/>
      <c r="AJ652" s="57"/>
    </row>
    <row r="653" spans="14:36" x14ac:dyDescent="0.35">
      <c r="N653" s="57"/>
      <c r="O653" s="57"/>
      <c r="P653" s="57"/>
      <c r="Q653" s="57"/>
      <c r="R653" s="57" t="str">
        <f>'EU-Vergleichsdaten'!B$82</f>
        <v>Makroregion północny</v>
      </c>
      <c r="S653" s="57"/>
      <c r="T653" s="57">
        <f>'EU-Vergleichsdaten'!AK$82-ROW(AW$82)/1000000</f>
        <v>1.5699180000000001</v>
      </c>
      <c r="U653" s="57"/>
      <c r="V653" s="57">
        <f t="shared" si="98"/>
        <v>75</v>
      </c>
      <c r="W653" s="106" t="str">
        <f>VLOOKUP(Z653,T579:AC670,10,0)</f>
        <v>Alföld és Észak</v>
      </c>
      <c r="X653" s="57" t="str">
        <f t="shared" si="93"/>
        <v/>
      </c>
      <c r="Y653" s="57" t="str">
        <f t="shared" si="94"/>
        <v/>
      </c>
      <c r="Z653" s="57">
        <f>LARGE(T579:T670,V653)</f>
        <v>0.94992999999999994</v>
      </c>
      <c r="AA653" s="57" t="str">
        <f t="shared" si="96"/>
        <v/>
      </c>
      <c r="AB653" s="57" t="str">
        <f t="shared" si="97"/>
        <v/>
      </c>
      <c r="AC653" s="57" t="str">
        <f t="shared" si="95"/>
        <v>Makroregion północny</v>
      </c>
      <c r="AD653" s="57"/>
      <c r="AE653" s="57"/>
      <c r="AF653" s="57"/>
      <c r="AG653" s="57"/>
      <c r="AH653" s="57"/>
      <c r="AI653" s="57"/>
      <c r="AJ653" s="57"/>
    </row>
    <row r="654" spans="14:36" x14ac:dyDescent="0.35">
      <c r="N654" s="57"/>
      <c r="O654" s="57"/>
      <c r="P654" s="57"/>
      <c r="Q654" s="57"/>
      <c r="R654" s="57" t="str">
        <f>'EU-Vergleichsdaten'!B$83</f>
        <v>Makroregion centralny</v>
      </c>
      <c r="S654" s="57"/>
      <c r="T654" s="57">
        <f>'EU-Vergleichsdaten'!AK$83-ROW(AW$83)/1000000</f>
        <v>0.88991699999999996</v>
      </c>
      <c r="U654" s="57"/>
      <c r="V654" s="57">
        <f t="shared" si="98"/>
        <v>76</v>
      </c>
      <c r="W654" s="106" t="str">
        <f>VLOOKUP(Z654,T579:AC670,10,0)</f>
        <v>Dunántúl</v>
      </c>
      <c r="X654" s="57" t="str">
        <f t="shared" si="93"/>
        <v/>
      </c>
      <c r="Y654" s="57" t="str">
        <f t="shared" si="94"/>
        <v/>
      </c>
      <c r="Z654" s="57">
        <f>LARGE(T579:T670,V654)</f>
        <v>0.93993099999999996</v>
      </c>
      <c r="AA654" s="57" t="str">
        <f t="shared" si="96"/>
        <v/>
      </c>
      <c r="AB654" s="57" t="str">
        <f t="shared" si="97"/>
        <v/>
      </c>
      <c r="AC654" s="57" t="str">
        <f t="shared" si="95"/>
        <v>Makroregion centralny</v>
      </c>
      <c r="AD654" s="57"/>
      <c r="AE654" s="57"/>
      <c r="AF654" s="57"/>
      <c r="AG654" s="57"/>
      <c r="AH654" s="57"/>
      <c r="AI654" s="57"/>
      <c r="AJ654" s="57"/>
    </row>
    <row r="655" spans="14:36" x14ac:dyDescent="0.35">
      <c r="N655" s="57"/>
      <c r="O655" s="57"/>
      <c r="P655" s="57"/>
      <c r="Q655" s="57"/>
      <c r="R655" s="57" t="str">
        <f>'EU-Vergleichsdaten'!B$84</f>
        <v>Makroregion wschodni</v>
      </c>
      <c r="S655" s="57"/>
      <c r="T655" s="57">
        <f>'EU-Vergleichsdaten'!AK$84-ROW(AW$84)/1000000</f>
        <v>1.209916</v>
      </c>
      <c r="U655" s="57"/>
      <c r="V655" s="57">
        <f t="shared" si="98"/>
        <v>77</v>
      </c>
      <c r="W655" s="106" t="str">
        <f>VLOOKUP(Z655,T579:AC670,10,0)</f>
        <v>Isole</v>
      </c>
      <c r="X655" s="57" t="str">
        <f t="shared" si="93"/>
        <v/>
      </c>
      <c r="Y655" s="57" t="str">
        <f t="shared" si="94"/>
        <v/>
      </c>
      <c r="Z655" s="57">
        <f>LARGE(T579:T670,V655)</f>
        <v>0.91993900000000006</v>
      </c>
      <c r="AA655" s="57" t="str">
        <f t="shared" si="96"/>
        <v/>
      </c>
      <c r="AB655" s="57" t="str">
        <f t="shared" si="97"/>
        <v/>
      </c>
      <c r="AC655" s="57" t="str">
        <f t="shared" si="95"/>
        <v>Makroregion wschodni</v>
      </c>
      <c r="AD655" s="57"/>
      <c r="AE655" s="57"/>
      <c r="AF655" s="57"/>
      <c r="AG655" s="57"/>
      <c r="AH655" s="57"/>
      <c r="AI655" s="57"/>
      <c r="AJ655" s="57"/>
    </row>
    <row r="656" spans="14:36" x14ac:dyDescent="0.35">
      <c r="N656" s="57"/>
      <c r="O656" s="57"/>
      <c r="P656" s="57"/>
      <c r="Q656" s="57"/>
      <c r="R656" s="57" t="str">
        <f>'EU-Vergleichsdaten'!B$85</f>
        <v>Makroregion województwo mazowieckie</v>
      </c>
      <c r="S656" s="57"/>
      <c r="T656" s="57">
        <f>'EU-Vergleichsdaten'!AK$85-ROW(AW$85)/1000000</f>
        <v>2.2199150000000003</v>
      </c>
      <c r="U656" s="57"/>
      <c r="V656" s="57">
        <f t="shared" si="98"/>
        <v>78</v>
      </c>
      <c r="W656" s="106" t="str">
        <f>VLOOKUP(Z656,T579:AC670,10,0)</f>
        <v>Makroregion centralny</v>
      </c>
      <c r="X656" s="57" t="str">
        <f t="shared" si="93"/>
        <v/>
      </c>
      <c r="Y656" s="57" t="str">
        <f t="shared" si="94"/>
        <v/>
      </c>
      <c r="Z656" s="57">
        <f>LARGE(T579:T670,V656)</f>
        <v>0.88991699999999996</v>
      </c>
      <c r="AA656" s="57" t="str">
        <f t="shared" si="96"/>
        <v/>
      </c>
      <c r="AB656" s="57" t="str">
        <f t="shared" si="97"/>
        <v/>
      </c>
      <c r="AC656" s="57" t="str">
        <f t="shared" si="95"/>
        <v>Makroregion województwo mazowieckie</v>
      </c>
      <c r="AD656" s="57"/>
      <c r="AE656" s="57"/>
      <c r="AF656" s="57"/>
      <c r="AG656" s="57"/>
      <c r="AH656" s="57"/>
      <c r="AI656" s="57"/>
      <c r="AJ656" s="57"/>
    </row>
    <row r="657" spans="14:36" x14ac:dyDescent="0.35">
      <c r="N657" s="57"/>
      <c r="O657" s="57"/>
      <c r="P657" s="57"/>
      <c r="Q657" s="57"/>
      <c r="R657" s="57" t="str">
        <f>'EU-Vergleichsdaten'!B$86</f>
        <v>Continente</v>
      </c>
      <c r="S657" s="57"/>
      <c r="T657" s="57">
        <f>'EU-Vergleichsdaten'!AK$86-ROW(AW$86)/1000000</f>
        <v>1.759914</v>
      </c>
      <c r="U657" s="57"/>
      <c r="V657" s="57">
        <f t="shared" si="98"/>
        <v>79</v>
      </c>
      <c r="W657" s="106" t="str">
        <f>VLOOKUP(Z657,T579:AC670,10,0)</f>
        <v>Latvija</v>
      </c>
      <c r="X657" s="57" t="str">
        <f t="shared" si="93"/>
        <v/>
      </c>
      <c r="Y657" s="57" t="str">
        <f t="shared" si="94"/>
        <v/>
      </c>
      <c r="Z657" s="57">
        <f>LARGE(T579:T670,V657)</f>
        <v>0.82993499999999998</v>
      </c>
      <c r="AA657" s="57" t="str">
        <f t="shared" si="96"/>
        <v/>
      </c>
      <c r="AB657" s="57" t="str">
        <f t="shared" si="97"/>
        <v/>
      </c>
      <c r="AC657" s="57" t="str">
        <f t="shared" si="95"/>
        <v>Continente</v>
      </c>
      <c r="AD657" s="57"/>
      <c r="AE657" s="57"/>
      <c r="AF657" s="57"/>
      <c r="AG657" s="57"/>
      <c r="AH657" s="57"/>
      <c r="AI657" s="57"/>
      <c r="AJ657" s="57"/>
    </row>
    <row r="658" spans="14:36" x14ac:dyDescent="0.35">
      <c r="N658" s="57"/>
      <c r="O658" s="57"/>
      <c r="P658" s="57"/>
      <c r="Q658" s="57"/>
      <c r="R658" s="57" t="str">
        <f>'EU-Vergleichsdaten'!B$87</f>
        <v>Região Autónoma dos Açores</v>
      </c>
      <c r="S658" s="57"/>
      <c r="T658" s="57">
        <f>'EU-Vergleichsdaten'!AK$87-ROW(AW$87)/1000000</f>
        <v>0.48991299999999999</v>
      </c>
      <c r="U658" s="57"/>
      <c r="V658" s="57">
        <f t="shared" si="98"/>
        <v>80</v>
      </c>
      <c r="W658" s="106" t="str">
        <f>VLOOKUP(Z658,T579:AC670,10,0)</f>
        <v>Macroregiunea Patru</v>
      </c>
      <c r="X658" s="57" t="str">
        <f t="shared" si="93"/>
        <v/>
      </c>
      <c r="Y658" s="57" t="str">
        <f t="shared" si="94"/>
        <v/>
      </c>
      <c r="Z658" s="57">
        <f>LARGE(T579:T670,V658)</f>
        <v>0.71990799999999999</v>
      </c>
      <c r="AA658" s="57" t="str">
        <f t="shared" si="96"/>
        <v/>
      </c>
      <c r="AB658" s="57" t="str">
        <f t="shared" si="97"/>
        <v/>
      </c>
      <c r="AC658" s="57" t="str">
        <f t="shared" si="95"/>
        <v>Região Autónoma dos Açores</v>
      </c>
      <c r="AD658" s="57"/>
      <c r="AE658" s="57"/>
      <c r="AF658" s="57"/>
      <c r="AG658" s="57"/>
      <c r="AH658" s="57"/>
      <c r="AI658" s="57"/>
      <c r="AJ658" s="57"/>
    </row>
    <row r="659" spans="14:36" x14ac:dyDescent="0.35">
      <c r="N659" s="57"/>
      <c r="O659" s="57"/>
      <c r="P659" s="57"/>
      <c r="Q659" s="57"/>
      <c r="R659" s="57" t="str">
        <f>'EU-Vergleichsdaten'!B$88</f>
        <v>Região Autónoma da Madeira</v>
      </c>
      <c r="S659" s="57"/>
      <c r="T659" s="57">
        <f>'EU-Vergleichsdaten'!AK$88-ROW(AW$88)/1000000</f>
        <v>0.47991200000000001</v>
      </c>
      <c r="U659" s="57"/>
      <c r="V659" s="57">
        <f t="shared" si="98"/>
        <v>81</v>
      </c>
      <c r="W659" s="106" t="str">
        <f>VLOOKUP(Z659,T579:AC670,10,0)</f>
        <v>Kýpros</v>
      </c>
      <c r="X659" s="57" t="str">
        <f t="shared" si="93"/>
        <v/>
      </c>
      <c r="Y659" s="57" t="str">
        <f t="shared" si="94"/>
        <v/>
      </c>
      <c r="Z659" s="57">
        <f>LARGE(T579:T670,V659)</f>
        <v>0.6799360000000001</v>
      </c>
      <c r="AA659" s="57" t="str">
        <f t="shared" si="96"/>
        <v/>
      </c>
      <c r="AB659" s="57" t="str">
        <f t="shared" si="97"/>
        <v/>
      </c>
      <c r="AC659" s="57" t="str">
        <f t="shared" si="95"/>
        <v>Região Autónoma da Madeira</v>
      </c>
      <c r="AD659" s="57"/>
      <c r="AE659" s="57"/>
      <c r="AF659" s="57"/>
      <c r="AG659" s="57"/>
      <c r="AH659" s="57"/>
      <c r="AI659" s="57"/>
      <c r="AJ659" s="57"/>
    </row>
    <row r="660" spans="14:36" x14ac:dyDescent="0.35">
      <c r="N660" s="57"/>
      <c r="O660" s="57"/>
      <c r="P660" s="57"/>
      <c r="Q660" s="57"/>
      <c r="R660" s="57" t="str">
        <f>'EU-Vergleichsdaten'!B$89</f>
        <v>Macroregiunea Unu</v>
      </c>
      <c r="S660" s="57"/>
      <c r="T660" s="57">
        <f>'EU-Vergleichsdaten'!AK$89-ROW(AW$89)/1000000</f>
        <v>0.35991099999999998</v>
      </c>
      <c r="U660" s="57"/>
      <c r="V660" s="57">
        <f t="shared" si="98"/>
        <v>82</v>
      </c>
      <c r="W660" s="106" t="str">
        <f>VLOOKUP(Z660,T579:AC670,10,0)</f>
        <v>Macroregiunea Trei</v>
      </c>
      <c r="X660" s="57" t="str">
        <f t="shared" si="93"/>
        <v/>
      </c>
      <c r="Y660" s="57" t="str">
        <f t="shared" si="94"/>
        <v/>
      </c>
      <c r="Z660" s="57">
        <f>LARGE(T579:T670,V660)</f>
        <v>0.6799090000000001</v>
      </c>
      <c r="AA660" s="57" t="str">
        <f t="shared" si="96"/>
        <v/>
      </c>
      <c r="AB660" s="57" t="str">
        <f t="shared" si="97"/>
        <v/>
      </c>
      <c r="AC660" s="57" t="str">
        <f t="shared" si="95"/>
        <v>Macroregiunea Unu</v>
      </c>
      <c r="AD660" s="57"/>
      <c r="AE660" s="57"/>
      <c r="AF660" s="57"/>
      <c r="AG660" s="57"/>
      <c r="AH660" s="57"/>
      <c r="AI660" s="57"/>
      <c r="AJ660" s="57"/>
    </row>
    <row r="661" spans="14:36" x14ac:dyDescent="0.35">
      <c r="N661" s="57"/>
      <c r="O661" s="57"/>
      <c r="P661" s="57"/>
      <c r="Q661" s="57"/>
      <c r="R661" s="57" t="str">
        <f>'EU-Vergleichsdaten'!B$90</f>
        <v>Macroregiunea Doi</v>
      </c>
      <c r="S661" s="57"/>
      <c r="T661" s="57">
        <f>'EU-Vergleichsdaten'!AK$90-ROW(AW$90)/1000000</f>
        <v>0.18991</v>
      </c>
      <c r="U661" s="57"/>
      <c r="V661" s="57">
        <f t="shared" si="98"/>
        <v>83</v>
      </c>
      <c r="W661" s="106" t="str">
        <f>VLOOKUP(Z661,T579:AC670,10,0)</f>
        <v>Malta</v>
      </c>
      <c r="X661" s="57" t="str">
        <f t="shared" si="93"/>
        <v/>
      </c>
      <c r="Y661" s="57" t="str">
        <f t="shared" si="94"/>
        <v/>
      </c>
      <c r="Z661" s="57">
        <f>LARGE(T579:T670,V661)</f>
        <v>0.57992899999999992</v>
      </c>
      <c r="AA661" s="57" t="str">
        <f t="shared" si="96"/>
        <v/>
      </c>
      <c r="AB661" s="57" t="str">
        <f t="shared" si="97"/>
        <v/>
      </c>
      <c r="AC661" s="57" t="str">
        <f t="shared" si="95"/>
        <v>Macroregiunea Doi</v>
      </c>
      <c r="AD661" s="57"/>
      <c r="AE661" s="57"/>
      <c r="AF661" s="57"/>
      <c r="AG661" s="57"/>
      <c r="AH661" s="57"/>
      <c r="AI661" s="57"/>
      <c r="AJ661" s="57"/>
    </row>
    <row r="662" spans="14:36" x14ac:dyDescent="0.35">
      <c r="N662" s="57"/>
      <c r="O662" s="57"/>
      <c r="P662" s="57"/>
      <c r="Q662" s="57"/>
      <c r="R662" s="57" t="str">
        <f>'EU-Vergleichsdaten'!B$91</f>
        <v>Macroregiunea Trei</v>
      </c>
      <c r="S662" s="57"/>
      <c r="T662" s="57">
        <f>'EU-Vergleichsdaten'!AK$91-ROW(AW$91)/1000000</f>
        <v>0.6799090000000001</v>
      </c>
      <c r="U662" s="57"/>
      <c r="V662" s="57">
        <f t="shared" si="98"/>
        <v>84</v>
      </c>
      <c r="W662" s="106" t="str">
        <f>VLOOKUP(Z662,T579:AC670,10,0)</f>
        <v>Canarias</v>
      </c>
      <c r="X662" s="57" t="str">
        <f t="shared" si="93"/>
        <v/>
      </c>
      <c r="Y662" s="57" t="str">
        <f t="shared" si="94"/>
        <v/>
      </c>
      <c r="Z662" s="57">
        <f>LARGE(T579:T670,V662)</f>
        <v>0.56995699999999994</v>
      </c>
      <c r="AA662" s="57" t="str">
        <f t="shared" si="96"/>
        <v/>
      </c>
      <c r="AB662" s="57" t="str">
        <f t="shared" si="97"/>
        <v/>
      </c>
      <c r="AC662" s="57" t="str">
        <f t="shared" si="95"/>
        <v>Macroregiunea Trei</v>
      </c>
      <c r="AD662" s="57"/>
      <c r="AE662" s="57"/>
      <c r="AF662" s="57"/>
      <c r="AG662" s="57"/>
      <c r="AH662" s="57"/>
      <c r="AI662" s="57"/>
      <c r="AJ662" s="57"/>
    </row>
    <row r="663" spans="14:36" x14ac:dyDescent="0.35">
      <c r="N663" s="57"/>
      <c r="O663" s="57"/>
      <c r="P663" s="57"/>
      <c r="Q663" s="57"/>
      <c r="R663" s="57" t="str">
        <f>'EU-Vergleichsdaten'!B$92</f>
        <v>Macroregiunea Patru</v>
      </c>
      <c r="S663" s="57"/>
      <c r="T663" s="57">
        <f>'EU-Vergleichsdaten'!AK$92-ROW(AW$92)/1000000</f>
        <v>0.71990799999999999</v>
      </c>
      <c r="U663" s="57"/>
      <c r="V663" s="57">
        <f t="shared" si="98"/>
        <v>85</v>
      </c>
      <c r="W663" s="106" t="str">
        <f>VLOOKUP(Z663,T579:AC670,10,0)</f>
        <v>RUP FR — Régions Ultrapériphériques Françaises</v>
      </c>
      <c r="X663" s="57" t="str">
        <f t="shared" si="93"/>
        <v/>
      </c>
      <c r="Y663" s="57" t="str">
        <f t="shared" si="94"/>
        <v/>
      </c>
      <c r="Z663" s="57">
        <f>LARGE(T579:T670,V663)</f>
        <v>0.53994300000000006</v>
      </c>
      <c r="AA663" s="57" t="str">
        <f t="shared" si="96"/>
        <v/>
      </c>
      <c r="AB663" s="57" t="str">
        <f t="shared" si="97"/>
        <v/>
      </c>
      <c r="AC663" s="57" t="str">
        <f t="shared" si="95"/>
        <v>Macroregiunea Patru</v>
      </c>
      <c r="AD663" s="57"/>
      <c r="AE663" s="57"/>
      <c r="AF663" s="57"/>
      <c r="AG663" s="57"/>
      <c r="AH663" s="57"/>
      <c r="AI663" s="57"/>
      <c r="AJ663" s="57"/>
    </row>
    <row r="664" spans="14:36" x14ac:dyDescent="0.35">
      <c r="N664" s="57"/>
      <c r="O664" s="57"/>
      <c r="P664" s="57"/>
      <c r="Q664" s="57"/>
      <c r="R664" s="57" t="str">
        <f>'EU-Vergleichsdaten'!B$93</f>
        <v>Slovenija</v>
      </c>
      <c r="S664" s="57"/>
      <c r="T664" s="57">
        <f>'EU-Vergleichsdaten'!AK$93-ROW(AW$93)/1000000</f>
        <v>2.1299069999999998</v>
      </c>
      <c r="U664" s="57"/>
      <c r="V664" s="57">
        <f t="shared" si="98"/>
        <v>86</v>
      </c>
      <c r="W664" s="106" t="str">
        <f>VLOOKUP(Z664,T579:AC670,10,0)</f>
        <v>Åland</v>
      </c>
      <c r="X664" s="57" t="str">
        <f t="shared" si="93"/>
        <v/>
      </c>
      <c r="Y664" s="57" t="str">
        <f t="shared" si="94"/>
        <v/>
      </c>
      <c r="Z664" s="57">
        <f>LARGE(T579:T670,V664)</f>
        <v>0.51990400000000003</v>
      </c>
      <c r="AA664" s="57" t="str">
        <f t="shared" si="96"/>
        <v/>
      </c>
      <c r="AB664" s="57" t="str">
        <f t="shared" si="97"/>
        <v/>
      </c>
      <c r="AC664" s="57" t="str">
        <f t="shared" si="95"/>
        <v>Slovenija</v>
      </c>
      <c r="AD664" s="57"/>
      <c r="AE664" s="57"/>
      <c r="AF664" s="57"/>
      <c r="AG664" s="57"/>
      <c r="AH664" s="57"/>
      <c r="AI664" s="57"/>
      <c r="AJ664" s="57"/>
    </row>
    <row r="665" spans="14:36" x14ac:dyDescent="0.35">
      <c r="N665" s="57"/>
      <c r="O665" s="57"/>
      <c r="P665" s="57"/>
      <c r="Q665" s="57"/>
      <c r="R665" s="57" t="str">
        <f>'EU-Vergleichsdaten'!B$94</f>
        <v>Slovensko</v>
      </c>
      <c r="S665" s="57"/>
      <c r="T665" s="57">
        <f>'EU-Vergleichsdaten'!AK$94-ROW(AW$94)/1000000</f>
        <v>1.039906</v>
      </c>
      <c r="U665" s="57"/>
      <c r="V665" s="57">
        <f t="shared" si="98"/>
        <v>87</v>
      </c>
      <c r="W665" s="106" t="str">
        <f>VLOOKUP(Z665,T579:AC670,10,0)</f>
        <v>Região Autónoma dos Açores</v>
      </c>
      <c r="X665" s="57" t="str">
        <f t="shared" si="93"/>
        <v/>
      </c>
      <c r="Y665" s="57" t="str">
        <f t="shared" si="94"/>
        <v/>
      </c>
      <c r="Z665" s="57">
        <f>LARGE(T579:T670,V665)</f>
        <v>0.48991299999999999</v>
      </c>
      <c r="AA665" s="57" t="str">
        <f t="shared" si="96"/>
        <v/>
      </c>
      <c r="AB665" s="57" t="str">
        <f t="shared" si="97"/>
        <v/>
      </c>
      <c r="AC665" s="57" t="str">
        <f t="shared" si="95"/>
        <v>Slovensko</v>
      </c>
      <c r="AD665" s="57"/>
      <c r="AE665" s="57"/>
      <c r="AF665" s="57"/>
      <c r="AG665" s="57"/>
      <c r="AH665" s="57"/>
      <c r="AI665" s="57"/>
      <c r="AJ665" s="57"/>
    </row>
    <row r="666" spans="14:36" x14ac:dyDescent="0.35">
      <c r="N666" s="57"/>
      <c r="O666" s="57"/>
      <c r="P666" s="57"/>
      <c r="Q666" s="57"/>
      <c r="R666" s="57" t="str">
        <f>'EU-Vergleichsdaten'!B$95</f>
        <v>Manner-Suomi</v>
      </c>
      <c r="S666" s="57"/>
      <c r="T666" s="57">
        <f>'EU-Vergleichsdaten'!AK$95-ROW(AW$95)/1000000</f>
        <v>3.0999050000000001</v>
      </c>
      <c r="U666" s="57"/>
      <c r="V666" s="57">
        <f t="shared" si="98"/>
        <v>88</v>
      </c>
      <c r="W666" s="106" t="str">
        <f>VLOOKUP(Z666,T579:AC670,10,0)</f>
        <v>Região Autónoma da Madeira</v>
      </c>
      <c r="X666" s="57" t="str">
        <f t="shared" si="93"/>
        <v/>
      </c>
      <c r="Y666" s="57" t="str">
        <f t="shared" si="94"/>
        <v/>
      </c>
      <c r="Z666" s="57">
        <f>LARGE(T579:T670,V666)</f>
        <v>0.47991200000000001</v>
      </c>
      <c r="AA666" s="57" t="str">
        <f t="shared" si="96"/>
        <v/>
      </c>
      <c r="AB666" s="57" t="str">
        <f t="shared" si="97"/>
        <v/>
      </c>
      <c r="AC666" s="57" t="str">
        <f t="shared" si="95"/>
        <v>Manner-Suomi</v>
      </c>
      <c r="AD666" s="57"/>
      <c r="AE666" s="57"/>
      <c r="AF666" s="57"/>
      <c r="AG666" s="57"/>
      <c r="AH666" s="57"/>
      <c r="AI666" s="57"/>
      <c r="AJ666" s="57"/>
    </row>
    <row r="667" spans="14:36" x14ac:dyDescent="0.35">
      <c r="N667" s="57"/>
      <c r="O667" s="57"/>
      <c r="P667" s="57"/>
      <c r="Q667" s="57"/>
      <c r="R667" s="57" t="str">
        <f>'EU-Vergleichsdaten'!B$96</f>
        <v>Åland</v>
      </c>
      <c r="S667" s="57"/>
      <c r="T667" s="57">
        <f>'EU-Vergleichsdaten'!AK$96-ROW(AW$96)/1000000</f>
        <v>0.51990400000000003</v>
      </c>
      <c r="U667" s="57"/>
      <c r="V667" s="57">
        <f t="shared" si="98"/>
        <v>89</v>
      </c>
      <c r="W667" s="106" t="str">
        <f>VLOOKUP(Z667,T579:AC670,10,0)</f>
        <v>Corse</v>
      </c>
      <c r="X667" s="57" t="str">
        <f t="shared" si="93"/>
        <v/>
      </c>
      <c r="Y667" s="57" t="str">
        <f t="shared" si="94"/>
        <v/>
      </c>
      <c r="Z667" s="57">
        <f>LARGE(T579:T670,V667)</f>
        <v>0.38994400000000001</v>
      </c>
      <c r="AA667" s="57" t="str">
        <f t="shared" si="96"/>
        <v/>
      </c>
      <c r="AB667" s="57" t="str">
        <f t="shared" si="97"/>
        <v/>
      </c>
      <c r="AC667" s="57" t="str">
        <f t="shared" si="95"/>
        <v>Åland</v>
      </c>
      <c r="AD667" s="57"/>
      <c r="AE667" s="57"/>
      <c r="AF667" s="57"/>
      <c r="AG667" s="57"/>
      <c r="AH667" s="57"/>
      <c r="AI667" s="57"/>
      <c r="AJ667" s="57"/>
    </row>
    <row r="668" spans="14:36" x14ac:dyDescent="0.35">
      <c r="N668" s="57"/>
      <c r="O668" s="57"/>
      <c r="P668" s="57"/>
      <c r="Q668" s="57"/>
      <c r="R668" s="57" t="str">
        <f>'EU-Vergleichsdaten'!B$97</f>
        <v>Östra Sverige</v>
      </c>
      <c r="S668" s="57"/>
      <c r="T668" s="57">
        <f>'EU-Vergleichsdaten'!AK$97-ROW(AW$97)/1000000</f>
        <v>3.7699030000000002</v>
      </c>
      <c r="U668" s="57"/>
      <c r="V668" s="57">
        <f t="shared" si="98"/>
        <v>90</v>
      </c>
      <c r="W668" s="106" t="str">
        <f>VLOOKUP(Z668,T579:AC670,10,0)</f>
        <v>Macroregiunea Unu</v>
      </c>
      <c r="X668" s="57" t="str">
        <f t="shared" si="93"/>
        <v/>
      </c>
      <c r="Y668" s="57" t="str">
        <f t="shared" si="94"/>
        <v/>
      </c>
      <c r="Z668" s="57">
        <f>LARGE(T579:T670,V668)</f>
        <v>0.35991099999999998</v>
      </c>
      <c r="AA668" s="57" t="str">
        <f t="shared" si="96"/>
        <v/>
      </c>
      <c r="AB668" s="57" t="str">
        <f t="shared" si="97"/>
        <v/>
      </c>
      <c r="AC668" s="57" t="str">
        <f t="shared" si="95"/>
        <v>Östra Sverige</v>
      </c>
      <c r="AD668" s="57"/>
      <c r="AE668" s="57"/>
      <c r="AF668" s="57"/>
      <c r="AG668" s="57"/>
      <c r="AH668" s="57"/>
      <c r="AI668" s="57"/>
      <c r="AJ668" s="57"/>
    </row>
    <row r="669" spans="14:36" x14ac:dyDescent="0.35">
      <c r="N669" s="57"/>
      <c r="O669" s="57"/>
      <c r="P669" s="57"/>
      <c r="Q669" s="57"/>
      <c r="R669" s="57" t="str">
        <f>'EU-Vergleichsdaten'!B$98</f>
        <v>Södra Sverige</v>
      </c>
      <c r="S669" s="57"/>
      <c r="T669" s="57">
        <f>'EU-Vergleichsdaten'!AK$98-ROW(AW$98)/1000000</f>
        <v>4.1999019999999998</v>
      </c>
      <c r="U669" s="57"/>
      <c r="V669" s="57">
        <f t="shared" si="98"/>
        <v>91</v>
      </c>
      <c r="W669" s="106" t="str">
        <f>VLOOKUP(Z669,T579:AC670,10,0)</f>
        <v>Severna i Yugoiztochna Bulgaria</v>
      </c>
      <c r="X669" s="57" t="str">
        <f t="shared" si="93"/>
        <v/>
      </c>
      <c r="Y669" s="57" t="str">
        <f t="shared" si="94"/>
        <v/>
      </c>
      <c r="Z669" s="57">
        <f>LARGE(T579:T670,V669)</f>
        <v>0.309973</v>
      </c>
      <c r="AA669" s="57" t="str">
        <f t="shared" si="96"/>
        <v/>
      </c>
      <c r="AB669" s="57" t="str">
        <f t="shared" si="97"/>
        <v/>
      </c>
      <c r="AC669" s="57" t="str">
        <f t="shared" si="95"/>
        <v>Södra Sverige</v>
      </c>
      <c r="AD669" s="57"/>
      <c r="AE669" s="57"/>
      <c r="AF669" s="57"/>
      <c r="AG669" s="57"/>
      <c r="AH669" s="57"/>
      <c r="AI669" s="57"/>
      <c r="AJ669" s="57"/>
    </row>
    <row r="670" spans="14:36" x14ac:dyDescent="0.35">
      <c r="N670" s="57"/>
      <c r="O670" s="57"/>
      <c r="P670" s="57"/>
      <c r="Q670" s="57"/>
      <c r="R670" s="57" t="str">
        <f>'EU-Vergleichsdaten'!B$99</f>
        <v>Norra Sverige</v>
      </c>
      <c r="S670" s="57"/>
      <c r="T670" s="57">
        <f>'EU-Vergleichsdaten'!AK$99-ROW(AW$99)/1000000</f>
        <v>1.4199009999999999</v>
      </c>
      <c r="U670" s="57"/>
      <c r="V670" s="57">
        <f t="shared" si="98"/>
        <v>92</v>
      </c>
      <c r="W670" s="106" t="str">
        <f>VLOOKUP(Z670,T579:AC670,10,0)</f>
        <v>Macroregiunea Doi</v>
      </c>
      <c r="X670" s="57" t="str">
        <f t="shared" si="93"/>
        <v/>
      </c>
      <c r="Y670" s="57" t="str">
        <f t="shared" si="94"/>
        <v/>
      </c>
      <c r="Z670" s="57">
        <f>LARGE(T579:T670,V670)</f>
        <v>0.18991</v>
      </c>
      <c r="AA670" s="57" t="str">
        <f t="shared" si="96"/>
        <v/>
      </c>
      <c r="AB670" s="57" t="str">
        <f t="shared" si="97"/>
        <v/>
      </c>
      <c r="AC670" s="57" t="str">
        <f t="shared" si="95"/>
        <v>Norra Sverige</v>
      </c>
      <c r="AD670" s="57"/>
      <c r="AE670" s="57"/>
      <c r="AF670" s="57"/>
      <c r="AG670" s="57"/>
      <c r="AH670" s="57"/>
      <c r="AI670" s="57"/>
      <c r="AJ670" s="57"/>
    </row>
    <row r="671" spans="14:36" x14ac:dyDescent="0.35">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row>
    <row r="672" spans="14:36" x14ac:dyDescent="0.35">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row>
    <row r="673" spans="14:36" x14ac:dyDescent="0.35">
      <c r="N673" s="57"/>
      <c r="O673" s="57"/>
      <c r="P673" s="57"/>
      <c r="Q673" s="57"/>
      <c r="R673" s="57"/>
      <c r="S673" s="57"/>
      <c r="T673" s="57" t="str">
        <f>'EU-Vergleichsdaten'!AW$2&amp;", "&amp;'EU-Vergleichsdaten'!AW3&amp;", "&amp;'EU-Vergleichsdaten'!AW$4</f>
        <v>Beschäftigte in High-Tech-Sektoren , in % aller Beschäftigten, 2024</v>
      </c>
      <c r="U673" s="108"/>
      <c r="V673" s="57"/>
      <c r="W673" s="57"/>
      <c r="X673" s="57"/>
      <c r="Y673" s="57"/>
      <c r="Z673" s="57"/>
      <c r="AA673" s="57"/>
      <c r="AB673" s="57"/>
      <c r="AC673" s="57"/>
      <c r="AD673" s="57"/>
      <c r="AE673" s="57"/>
      <c r="AF673" s="57"/>
      <c r="AG673" s="57"/>
      <c r="AH673" s="57"/>
      <c r="AI673" s="57"/>
      <c r="AJ673" s="57"/>
    </row>
    <row r="674" spans="14:36" x14ac:dyDescent="0.35">
      <c r="N674" s="57"/>
      <c r="O674" s="57"/>
      <c r="P674" s="57"/>
      <c r="Q674" s="57"/>
      <c r="R674" s="57"/>
      <c r="S674" s="57"/>
      <c r="T674" s="57"/>
      <c r="U674" s="108"/>
      <c r="V674" s="57"/>
      <c r="W674" s="57"/>
      <c r="X674" s="57"/>
      <c r="Y674" s="57"/>
      <c r="Z674" s="57"/>
      <c r="AA674" s="57"/>
      <c r="AB674" s="57"/>
      <c r="AC674" s="57"/>
      <c r="AD674" s="57"/>
      <c r="AE674" s="57"/>
      <c r="AF674" s="57"/>
      <c r="AG674" s="57"/>
      <c r="AH674" s="57"/>
      <c r="AI674" s="57"/>
      <c r="AJ674" s="57"/>
    </row>
    <row r="675" spans="14:36" x14ac:dyDescent="0.35">
      <c r="N675" s="57"/>
      <c r="O675" s="57"/>
      <c r="P675" s="57"/>
      <c r="Q675" s="57"/>
      <c r="R675" s="57" t="str">
        <f>'EU-Vergleichsdaten'!B$7</f>
        <v>Baden-Württemberg</v>
      </c>
      <c r="S675" s="57" t="s">
        <v>725</v>
      </c>
      <c r="T675" s="57">
        <f>'EU-Vergleichsdaten'!AW$7-ROW(BF$7)/1000000</f>
        <v>7.2602083369991108</v>
      </c>
      <c r="U675" s="108"/>
      <c r="V675" s="57">
        <v>1</v>
      </c>
      <c r="W675" s="106" t="str">
        <f>VLOOKUP(Z675,T675:AC766,10,0)</f>
        <v>Közép-Magyarország</v>
      </c>
      <c r="X675" s="57" t="str">
        <f t="shared" ref="X675:X738" si="99">IF(VLOOKUP(W675,R$3:S$94,2,0)="WD","WD",IF(VLOOKUP(W675,R$3:S$94,2,0)="OD","OD",""))</f>
        <v/>
      </c>
      <c r="Y675" s="57" t="str">
        <f t="shared" ref="Y675:Y706" si="100">IF(VLOOKUP($W675,$R$3:$T$94,2,0)="WD",VLOOKUP($W675,O$3:P$18,2,0),IF(VLOOKUP($W675,$R$3:$T$94,2,0)="OD",VLOOKUP($W675,O$3:P$18,2,0),""))</f>
        <v/>
      </c>
      <c r="Z675" s="57">
        <f>LARGE(T675:T766,V675)</f>
        <v>11.083353593670177</v>
      </c>
      <c r="AA675" s="57" t="str">
        <f>IF(X675="WD",Z675,"")</f>
        <v/>
      </c>
      <c r="AB675" s="57" t="str">
        <f>IF(X675="OD",Z675,"")</f>
        <v/>
      </c>
      <c r="AC675" s="57" t="str">
        <f t="shared" ref="AC675:AC706" si="101">R675</f>
        <v>Baden-Württemberg</v>
      </c>
      <c r="AD675" s="57"/>
      <c r="AE675" s="57"/>
      <c r="AF675" s="57"/>
      <c r="AG675" s="57"/>
      <c r="AH675" s="57"/>
      <c r="AI675" s="57"/>
      <c r="AJ675" s="57"/>
    </row>
    <row r="676" spans="14:36" x14ac:dyDescent="0.35">
      <c r="N676" s="57"/>
      <c r="O676" s="57"/>
      <c r="P676" s="57"/>
      <c r="Q676" s="57"/>
      <c r="R676" s="57" t="str">
        <f>'EU-Vergleichsdaten'!B$8</f>
        <v>Bayern</v>
      </c>
      <c r="S676" s="57" t="s">
        <v>725</v>
      </c>
      <c r="T676" s="57">
        <f>'EU-Vergleichsdaten'!AW$8-ROW(BF$8)/1000000</f>
        <v>6.6622410957784588</v>
      </c>
      <c r="U676" s="108"/>
      <c r="V676" s="57">
        <f>V675+1</f>
        <v>2</v>
      </c>
      <c r="W676" s="106" t="str">
        <f>VLOOKUP(Z676,T675:AC766,10,0)</f>
        <v>Ireland</v>
      </c>
      <c r="X676" s="57" t="str">
        <f t="shared" si="99"/>
        <v/>
      </c>
      <c r="Y676" s="57" t="str">
        <f t="shared" si="100"/>
        <v/>
      </c>
      <c r="Z676" s="57">
        <f>LARGE(T675:T766,V676)</f>
        <v>10.116145115300307</v>
      </c>
      <c r="AA676" s="57" t="str">
        <f t="shared" ref="AA676:AA739" si="102">IF(X676="WD",Z676,"")</f>
        <v/>
      </c>
      <c r="AB676" s="57" t="str">
        <f t="shared" ref="AB676:AB739" si="103">IF(X676="OD",Z676,"")</f>
        <v/>
      </c>
      <c r="AC676" s="57" t="str">
        <f t="shared" si="101"/>
        <v>Bayern</v>
      </c>
      <c r="AD676" s="57"/>
      <c r="AE676" s="57"/>
      <c r="AF676" s="57"/>
      <c r="AG676" s="57"/>
      <c r="AH676" s="57"/>
      <c r="AI676" s="57"/>
      <c r="AJ676" s="57"/>
    </row>
    <row r="677" spans="14:36" x14ac:dyDescent="0.35">
      <c r="N677" s="57"/>
      <c r="O677" s="57"/>
      <c r="P677" s="57"/>
      <c r="Q677" s="57"/>
      <c r="R677" s="57" t="str">
        <f>'EU-Vergleichsdaten'!B$9</f>
        <v>Berlin</v>
      </c>
      <c r="S677" s="57" t="s">
        <v>726</v>
      </c>
      <c r="T677" s="57">
        <f>'EU-Vergleichsdaten'!AW$9-ROW(BF$9)/1000000</f>
        <v>9.8620564026966981</v>
      </c>
      <c r="U677" s="108"/>
      <c r="V677" s="57">
        <f t="shared" ref="V677:V740" si="104">V676+1</f>
        <v>3</v>
      </c>
      <c r="W677" s="106" t="str">
        <f>VLOOKUP(Z677,T675:AC766,10,0)</f>
        <v>Berlin</v>
      </c>
      <c r="X677" s="57" t="str">
        <f t="shared" si="99"/>
        <v>OD</v>
      </c>
      <c r="Y677" s="57" t="str">
        <f t="shared" si="100"/>
        <v>BE</v>
      </c>
      <c r="Z677" s="57">
        <f>LARGE(T675:T766,V677)</f>
        <v>9.8620564026966981</v>
      </c>
      <c r="AA677" s="57" t="str">
        <f t="shared" si="102"/>
        <v/>
      </c>
      <c r="AB677" s="57">
        <f t="shared" si="103"/>
        <v>9.8620564026966981</v>
      </c>
      <c r="AC677" s="57" t="str">
        <f t="shared" si="101"/>
        <v>Berlin</v>
      </c>
      <c r="AD677" s="57"/>
      <c r="AE677" s="57"/>
      <c r="AF677" s="57"/>
      <c r="AG677" s="57"/>
      <c r="AH677" s="57"/>
      <c r="AI677" s="57"/>
      <c r="AJ677" s="57"/>
    </row>
    <row r="678" spans="14:36" x14ac:dyDescent="0.35">
      <c r="N678" s="57"/>
      <c r="O678" s="57"/>
      <c r="P678" s="57"/>
      <c r="Q678" s="57"/>
      <c r="R678" s="57" t="str">
        <f>'EU-Vergleichsdaten'!B$10</f>
        <v>Brandenburg</v>
      </c>
      <c r="S678" s="57" t="s">
        <v>726</v>
      </c>
      <c r="T678" s="57">
        <f>'EU-Vergleichsdaten'!AW$10-ROW(BF$10)/1000000</f>
        <v>4.5287732881518101</v>
      </c>
      <c r="U678" s="108"/>
      <c r="V678" s="57">
        <f t="shared" si="104"/>
        <v>4</v>
      </c>
      <c r="W678" s="106" t="str">
        <f>VLOOKUP(Z678,T675:AC766,10,0)</f>
        <v>Östra Sverige</v>
      </c>
      <c r="X678" s="57" t="str">
        <f t="shared" si="99"/>
        <v/>
      </c>
      <c r="Y678" s="57" t="str">
        <f t="shared" si="100"/>
        <v/>
      </c>
      <c r="Z678" s="57">
        <f>LARGE(T675:T766,V678)</f>
        <v>9.2366826846658299</v>
      </c>
      <c r="AA678" s="57" t="str">
        <f t="shared" si="102"/>
        <v/>
      </c>
      <c r="AB678" s="57" t="str">
        <f t="shared" si="103"/>
        <v/>
      </c>
      <c r="AC678" s="57" t="str">
        <f t="shared" si="101"/>
        <v>Brandenburg</v>
      </c>
      <c r="AD678" s="57"/>
      <c r="AE678" s="57"/>
      <c r="AF678" s="57"/>
      <c r="AG678" s="57"/>
      <c r="AH678" s="57"/>
      <c r="AI678" s="57"/>
      <c r="AJ678" s="57"/>
    </row>
    <row r="679" spans="14:36" x14ac:dyDescent="0.35">
      <c r="N679" s="57"/>
      <c r="O679" s="57"/>
      <c r="P679" s="57"/>
      <c r="Q679" s="57"/>
      <c r="R679" s="57" t="str">
        <f>'EU-Vergleichsdaten'!B$11</f>
        <v>Bremen</v>
      </c>
      <c r="S679" s="57" t="s">
        <v>725</v>
      </c>
      <c r="T679" s="57">
        <f>'EU-Vergleichsdaten'!AW$11-ROW(BF$11)/1000000</f>
        <v>5.4711136200607902</v>
      </c>
      <c r="U679" s="108"/>
      <c r="V679" s="57">
        <f t="shared" si="104"/>
        <v>5</v>
      </c>
      <c r="W679" s="106" t="str">
        <f>VLOOKUP(Z679,T675:AC766,10,0)</f>
        <v>Comunidad de Madrid</v>
      </c>
      <c r="X679" s="57" t="str">
        <f t="shared" si="99"/>
        <v/>
      </c>
      <c r="Y679" s="57" t="str">
        <f t="shared" si="100"/>
        <v/>
      </c>
      <c r="Z679" s="57">
        <f>LARGE(T675:T766,V679)</f>
        <v>8.8541276666666686</v>
      </c>
      <c r="AA679" s="57" t="str">
        <f t="shared" si="102"/>
        <v/>
      </c>
      <c r="AB679" s="57" t="str">
        <f t="shared" si="103"/>
        <v/>
      </c>
      <c r="AC679" s="57" t="str">
        <f t="shared" si="101"/>
        <v>Bremen</v>
      </c>
      <c r="AD679" s="57"/>
      <c r="AE679" s="57"/>
      <c r="AF679" s="57"/>
      <c r="AG679" s="57"/>
      <c r="AH679" s="57"/>
      <c r="AI679" s="57"/>
      <c r="AJ679" s="57"/>
    </row>
    <row r="680" spans="14:36" x14ac:dyDescent="0.35">
      <c r="N680" s="57"/>
      <c r="O680" s="57"/>
      <c r="P680" s="57"/>
      <c r="Q680" s="57"/>
      <c r="R680" s="57" t="str">
        <f>'EU-Vergleichsdaten'!B$12</f>
        <v>Hamburg</v>
      </c>
      <c r="S680" s="57" t="s">
        <v>725</v>
      </c>
      <c r="T680" s="57">
        <f>'EU-Vergleichsdaten'!AW$12-ROW(BF$12)/1000000</f>
        <v>7.3078709945463567</v>
      </c>
      <c r="U680" s="108"/>
      <c r="V680" s="57">
        <f t="shared" si="104"/>
        <v>6</v>
      </c>
      <c r="W680" s="106" t="str">
        <f>VLOOKUP(Z680,T675:AC766,10,0)</f>
        <v>Ile de France</v>
      </c>
      <c r="X680" s="57" t="str">
        <f t="shared" si="99"/>
        <v/>
      </c>
      <c r="Y680" s="57" t="str">
        <f t="shared" si="100"/>
        <v/>
      </c>
      <c r="Z680" s="57">
        <f>LARGE(T675:T766,V680)</f>
        <v>8.6662631650981954</v>
      </c>
      <c r="AA680" s="57" t="str">
        <f t="shared" si="102"/>
        <v/>
      </c>
      <c r="AB680" s="57" t="str">
        <f t="shared" si="103"/>
        <v/>
      </c>
      <c r="AC680" s="57" t="str">
        <f t="shared" si="101"/>
        <v>Hamburg</v>
      </c>
      <c r="AD680" s="57"/>
      <c r="AE680" s="57"/>
      <c r="AF680" s="57"/>
      <c r="AG680" s="57"/>
      <c r="AH680" s="57"/>
      <c r="AI680" s="57"/>
      <c r="AJ680" s="57"/>
    </row>
    <row r="681" spans="14:36" x14ac:dyDescent="0.35">
      <c r="N681" s="57"/>
      <c r="O681" s="57"/>
      <c r="P681" s="57"/>
      <c r="Q681" s="57"/>
      <c r="R681" s="57" t="str">
        <f>'EU-Vergleichsdaten'!B$13</f>
        <v>Hessen</v>
      </c>
      <c r="S681" s="57" t="s">
        <v>725</v>
      </c>
      <c r="T681" s="57">
        <f>'EU-Vergleichsdaten'!AW$13-ROW(BF$13)/1000000</f>
        <v>6.0944761564784669</v>
      </c>
      <c r="U681" s="108"/>
      <c r="V681" s="57">
        <f t="shared" si="104"/>
        <v>7</v>
      </c>
      <c r="W681" s="106" t="str">
        <f>VLOOKUP(Z681,T675:AC766,10,0)</f>
        <v>Makroregion województwo mazowieckie</v>
      </c>
      <c r="X681" s="57" t="str">
        <f t="shared" si="99"/>
        <v/>
      </c>
      <c r="Y681" s="57" t="str">
        <f t="shared" si="100"/>
        <v/>
      </c>
      <c r="Z681" s="57">
        <f>LARGE(T675:T766,V681)</f>
        <v>7.6883409092383665</v>
      </c>
      <c r="AA681" s="57" t="str">
        <f t="shared" si="102"/>
        <v/>
      </c>
      <c r="AB681" s="57" t="str">
        <f t="shared" si="103"/>
        <v/>
      </c>
      <c r="AC681" s="57" t="str">
        <f t="shared" si="101"/>
        <v>Hessen</v>
      </c>
      <c r="AD681" s="57"/>
      <c r="AE681" s="57"/>
      <c r="AF681" s="57"/>
      <c r="AG681" s="57"/>
      <c r="AH681" s="57"/>
      <c r="AI681" s="57"/>
      <c r="AJ681" s="57"/>
    </row>
    <row r="682" spans="14:36" x14ac:dyDescent="0.35">
      <c r="N682" s="57"/>
      <c r="O682" s="57"/>
      <c r="P682" s="57"/>
      <c r="Q682" s="57"/>
      <c r="R682" s="57" t="str">
        <f>'EU-Vergleichsdaten'!B$14</f>
        <v>Mecklenburg-Vorpommern</v>
      </c>
      <c r="S682" s="57" t="s">
        <v>726</v>
      </c>
      <c r="T682" s="57">
        <f>'EU-Vergleichsdaten'!AW$14-ROW(BF$14)/1000000</f>
        <v>2.8552491578947365</v>
      </c>
      <c r="U682" s="108"/>
      <c r="V682" s="57">
        <f t="shared" si="104"/>
        <v>8</v>
      </c>
      <c r="W682" s="106" t="str">
        <f>VLOOKUP(Z682,T675:AC766,10,0)</f>
        <v>Yugozapadna i Yuzhna tsentralna Bulgaria</v>
      </c>
      <c r="X682" s="57" t="str">
        <f t="shared" si="99"/>
        <v/>
      </c>
      <c r="Y682" s="57" t="str">
        <f t="shared" si="100"/>
        <v/>
      </c>
      <c r="Z682" s="57">
        <f>LARGE(T675:T766,V682)</f>
        <v>7.6671719999999999</v>
      </c>
      <c r="AA682" s="57" t="str">
        <f t="shared" si="102"/>
        <v/>
      </c>
      <c r="AB682" s="57" t="str">
        <f t="shared" si="103"/>
        <v/>
      </c>
      <c r="AC682" s="57" t="str">
        <f t="shared" si="101"/>
        <v>Mecklenburg-Vorpommern</v>
      </c>
      <c r="AD682" s="57"/>
      <c r="AE682" s="57"/>
      <c r="AF682" s="57"/>
      <c r="AG682" s="57"/>
      <c r="AH682" s="57"/>
      <c r="AI682" s="57"/>
      <c r="AJ682" s="57"/>
    </row>
    <row r="683" spans="14:36" x14ac:dyDescent="0.35">
      <c r="N683" s="57"/>
      <c r="O683" s="57"/>
      <c r="P683" s="57"/>
      <c r="Q683" s="57"/>
      <c r="R683" s="57" t="str">
        <f>'EU-Vergleichsdaten'!B$15</f>
        <v>Niedersachsen</v>
      </c>
      <c r="S683" s="57" t="s">
        <v>725</v>
      </c>
      <c r="T683" s="57">
        <f>'EU-Vergleichsdaten'!AW$15-ROW(BF$15)/1000000</f>
        <v>4.1831119237294292</v>
      </c>
      <c r="U683" s="108"/>
      <c r="V683" s="57">
        <f t="shared" si="104"/>
        <v>9</v>
      </c>
      <c r="W683" s="106" t="str">
        <f>VLOOKUP(Z683,T675:AC766,10,0)</f>
        <v>Région de Bruxelles-Capitale/Brussels Hoofdstedelijk Gewest</v>
      </c>
      <c r="X683" s="57" t="str">
        <f t="shared" si="99"/>
        <v/>
      </c>
      <c r="Y683" s="57" t="str">
        <f t="shared" si="100"/>
        <v/>
      </c>
      <c r="Z683" s="57">
        <f>LARGE(T675:T766,V683)</f>
        <v>7.5887391681623093</v>
      </c>
      <c r="AA683" s="57" t="str">
        <f t="shared" si="102"/>
        <v/>
      </c>
      <c r="AB683" s="57" t="str">
        <f t="shared" si="103"/>
        <v/>
      </c>
      <c r="AC683" s="57" t="str">
        <f t="shared" si="101"/>
        <v>Niedersachsen</v>
      </c>
      <c r="AD683" s="57"/>
      <c r="AE683" s="57"/>
      <c r="AF683" s="57"/>
      <c r="AG683" s="57"/>
      <c r="AH683" s="57"/>
      <c r="AI683" s="57"/>
      <c r="AJ683" s="57"/>
    </row>
    <row r="684" spans="14:36" x14ac:dyDescent="0.35">
      <c r="N684" s="57"/>
      <c r="O684" s="57"/>
      <c r="P684" s="57"/>
      <c r="Q684" s="57"/>
      <c r="R684" s="57" t="str">
        <f>'EU-Vergleichsdaten'!B$16</f>
        <v>Nordrhein-Westfalen</v>
      </c>
      <c r="S684" s="57" t="s">
        <v>725</v>
      </c>
      <c r="T684" s="57">
        <f>'EU-Vergleichsdaten'!AW$16-ROW(BF$16)/1000000</f>
        <v>5.1180071400570757</v>
      </c>
      <c r="U684" s="108"/>
      <c r="V684" s="57">
        <f t="shared" si="104"/>
        <v>10</v>
      </c>
      <c r="W684" s="106" t="str">
        <f>VLOOKUP(Z684,T675:AC766,10,0)</f>
        <v>Hamburg</v>
      </c>
      <c r="X684" s="57" t="str">
        <f t="shared" si="99"/>
        <v>WD</v>
      </c>
      <c r="Y684" s="57" t="str">
        <f t="shared" si="100"/>
        <v>HH</v>
      </c>
      <c r="Z684" s="57">
        <f>LARGE(T675:T766,V684)</f>
        <v>7.3078709945463567</v>
      </c>
      <c r="AA684" s="57">
        <f t="shared" si="102"/>
        <v>7.3078709945463567</v>
      </c>
      <c r="AB684" s="57" t="str">
        <f t="shared" si="103"/>
        <v/>
      </c>
      <c r="AC684" s="57" t="str">
        <f t="shared" si="101"/>
        <v>Nordrhein-Westfalen</v>
      </c>
      <c r="AD684" s="57"/>
      <c r="AE684" s="57"/>
      <c r="AF684" s="57"/>
      <c r="AG684" s="57"/>
      <c r="AH684" s="57"/>
      <c r="AI684" s="57"/>
      <c r="AJ684" s="57"/>
    </row>
    <row r="685" spans="14:36" x14ac:dyDescent="0.35">
      <c r="N685" s="57"/>
      <c r="O685" s="57"/>
      <c r="P685" s="57"/>
      <c r="Q685" s="57"/>
      <c r="R685" s="57" t="str">
        <f>'EU-Vergleichsdaten'!B$17</f>
        <v>Rheinland-Pfalz</v>
      </c>
      <c r="S685" s="57" t="s">
        <v>725</v>
      </c>
      <c r="T685" s="57">
        <f>'EU-Vergleichsdaten'!AW$17-ROW(BF$17)/1000000</f>
        <v>5.6669195207867036</v>
      </c>
      <c r="U685" s="108"/>
      <c r="V685" s="57">
        <f t="shared" si="104"/>
        <v>11</v>
      </c>
      <c r="W685" s="106" t="str">
        <f>VLOOKUP(Z685,T675:AC766,10,0)</f>
        <v>Baden-Württemberg</v>
      </c>
      <c r="X685" s="57" t="str">
        <f t="shared" si="99"/>
        <v>WD</v>
      </c>
      <c r="Y685" s="57" t="str">
        <f t="shared" si="100"/>
        <v>BW</v>
      </c>
      <c r="Z685" s="57">
        <f>LARGE(T675:T766,V685)</f>
        <v>7.2602083369991108</v>
      </c>
      <c r="AA685" s="57">
        <f t="shared" si="102"/>
        <v>7.2602083369991108</v>
      </c>
      <c r="AB685" s="57" t="str">
        <f t="shared" si="103"/>
        <v/>
      </c>
      <c r="AC685" s="57" t="str">
        <f t="shared" si="101"/>
        <v>Rheinland-Pfalz</v>
      </c>
      <c r="AD685" s="57"/>
      <c r="AE685" s="57"/>
      <c r="AF685" s="57"/>
      <c r="AG685" s="57"/>
      <c r="AH685" s="57"/>
      <c r="AI685" s="57"/>
      <c r="AJ685" s="57"/>
    </row>
    <row r="686" spans="14:36" x14ac:dyDescent="0.35">
      <c r="N686" s="57"/>
      <c r="O686" s="57"/>
      <c r="P686" s="57"/>
      <c r="Q686" s="57"/>
      <c r="R686" s="57" t="str">
        <f>'EU-Vergleichsdaten'!B$18</f>
        <v>Saarland</v>
      </c>
      <c r="S686" s="57" t="s">
        <v>725</v>
      </c>
      <c r="T686" s="57">
        <f>'EU-Vergleichsdaten'!AW$18-ROW(BF$18)/1000000</f>
        <v>4.9714226600380789</v>
      </c>
      <c r="U686" s="108"/>
      <c r="V686" s="57">
        <f t="shared" si="104"/>
        <v>12</v>
      </c>
      <c r="W686" s="106" t="str">
        <f>VLOOKUP(Z686,T675:AC766,10,0)</f>
        <v>Manner-Suomi</v>
      </c>
      <c r="X686" s="57" t="str">
        <f t="shared" si="99"/>
        <v/>
      </c>
      <c r="Y686" s="57" t="str">
        <f t="shared" si="100"/>
        <v/>
      </c>
      <c r="Z686" s="57">
        <f>LARGE(T675:T766,V686)</f>
        <v>6.7603703859533848</v>
      </c>
      <c r="AA686" s="57" t="str">
        <f t="shared" si="102"/>
        <v/>
      </c>
      <c r="AB686" s="57" t="str">
        <f t="shared" si="103"/>
        <v/>
      </c>
      <c r="AC686" s="57" t="str">
        <f t="shared" si="101"/>
        <v>Saarland</v>
      </c>
      <c r="AD686" s="57"/>
      <c r="AE686" s="57"/>
      <c r="AF686" s="57"/>
      <c r="AG686" s="57"/>
      <c r="AH686" s="57"/>
      <c r="AI686" s="57"/>
      <c r="AJ686" s="57"/>
    </row>
    <row r="687" spans="14:36" x14ac:dyDescent="0.35">
      <c r="N687" s="57"/>
      <c r="O687" s="57"/>
      <c r="P687" s="57"/>
      <c r="Q687" s="57"/>
      <c r="R687" s="57" t="str">
        <f>'EU-Vergleichsdaten'!B$19</f>
        <v>Sachsen</v>
      </c>
      <c r="S687" s="57" t="s">
        <v>726</v>
      </c>
      <c r="T687" s="57">
        <f>'EU-Vergleichsdaten'!AW$19-ROW(BF$19)/1000000</f>
        <v>5.9429489130745292</v>
      </c>
      <c r="U687" s="108"/>
      <c r="V687" s="57">
        <f t="shared" si="104"/>
        <v>13</v>
      </c>
      <c r="W687" s="106" t="str">
        <f>VLOOKUP(Z687,T675:AC766,10,0)</f>
        <v>Bayern</v>
      </c>
      <c r="X687" s="57" t="str">
        <f t="shared" si="99"/>
        <v>WD</v>
      </c>
      <c r="Y687" s="57" t="str">
        <f t="shared" si="100"/>
        <v>BY</v>
      </c>
      <c r="Z687" s="57">
        <f>LARGE(T675:T766,V687)</f>
        <v>6.6622410957784588</v>
      </c>
      <c r="AA687" s="57">
        <f t="shared" si="102"/>
        <v>6.6622410957784588</v>
      </c>
      <c r="AB687" s="57" t="str">
        <f t="shared" si="103"/>
        <v/>
      </c>
      <c r="AC687" s="57" t="str">
        <f t="shared" si="101"/>
        <v>Sachsen</v>
      </c>
      <c r="AD687" s="57"/>
      <c r="AE687" s="57"/>
      <c r="AF687" s="57"/>
      <c r="AG687" s="57"/>
      <c r="AH687" s="57"/>
      <c r="AI687" s="57"/>
      <c r="AJ687" s="57"/>
    </row>
    <row r="688" spans="14:36" x14ac:dyDescent="0.35">
      <c r="N688" s="57"/>
      <c r="O688" s="57"/>
      <c r="P688" s="57"/>
      <c r="Q688" s="57"/>
      <c r="R688" s="57" t="str">
        <f>'EU-Vergleichsdaten'!B$20</f>
        <v>Sachsen-Anhalt</v>
      </c>
      <c r="S688" s="57" t="s">
        <v>726</v>
      </c>
      <c r="T688" s="57">
        <f>'EU-Vergleichsdaten'!AW$20-ROW(BF$20)/1000000</f>
        <v>3.4852078417626431</v>
      </c>
      <c r="U688" s="108"/>
      <c r="V688" s="57">
        <f t="shared" si="104"/>
        <v>14</v>
      </c>
      <c r="W688" s="106" t="str">
        <f>VLOOKUP(Z688,T675:AC766,10,0)</f>
        <v>Eesti</v>
      </c>
      <c r="X688" s="57" t="str">
        <f t="shared" si="99"/>
        <v/>
      </c>
      <c r="Y688" s="57" t="str">
        <f t="shared" si="100"/>
        <v/>
      </c>
      <c r="Z688" s="57">
        <f>LARGE(T675:T766,V688)</f>
        <v>6.6418241388491257</v>
      </c>
      <c r="AA688" s="57" t="str">
        <f t="shared" si="102"/>
        <v/>
      </c>
      <c r="AB688" s="57" t="str">
        <f t="shared" si="103"/>
        <v/>
      </c>
      <c r="AC688" s="57" t="str">
        <f t="shared" si="101"/>
        <v>Sachsen-Anhalt</v>
      </c>
      <c r="AD688" s="57"/>
      <c r="AE688" s="57"/>
      <c r="AF688" s="57"/>
      <c r="AG688" s="57"/>
      <c r="AH688" s="57"/>
      <c r="AI688" s="57"/>
      <c r="AJ688" s="57"/>
    </row>
    <row r="689" spans="14:36" x14ac:dyDescent="0.35">
      <c r="N689" s="57"/>
      <c r="O689" s="57"/>
      <c r="P689" s="57"/>
      <c r="Q689" s="57"/>
      <c r="R689" s="57" t="str">
        <f>'EU-Vergleichsdaten'!B$21</f>
        <v>Schleswig-Holstein</v>
      </c>
      <c r="S689" s="57" t="s">
        <v>725</v>
      </c>
      <c r="T689" s="57">
        <f>'EU-Vergleichsdaten'!AW$21-ROW(BF$21)/1000000</f>
        <v>3.5008221703204043</v>
      </c>
      <c r="U689" s="57"/>
      <c r="V689" s="57">
        <f t="shared" si="104"/>
        <v>15</v>
      </c>
      <c r="W689" s="106" t="str">
        <f>VLOOKUP(Z689,T675:AC766,10,0)</f>
        <v>Denmark</v>
      </c>
      <c r="X689" s="57" t="str">
        <f t="shared" si="99"/>
        <v/>
      </c>
      <c r="Y689" s="57" t="str">
        <f t="shared" si="100"/>
        <v/>
      </c>
      <c r="Z689" s="57">
        <f>LARGE(T675:T766,V689)</f>
        <v>6.3630718488273335</v>
      </c>
      <c r="AA689" s="57" t="str">
        <f t="shared" si="102"/>
        <v/>
      </c>
      <c r="AB689" s="57" t="str">
        <f t="shared" si="103"/>
        <v/>
      </c>
      <c r="AC689" s="57" t="str">
        <f t="shared" si="101"/>
        <v>Schleswig-Holstein</v>
      </c>
      <c r="AD689" s="57"/>
      <c r="AE689" s="57"/>
      <c r="AF689" s="57"/>
      <c r="AG689" s="57"/>
      <c r="AH689" s="57"/>
      <c r="AI689" s="57"/>
      <c r="AJ689" s="57"/>
    </row>
    <row r="690" spans="14:36" x14ac:dyDescent="0.35">
      <c r="N690" s="57"/>
      <c r="O690" s="57"/>
      <c r="P690" s="57"/>
      <c r="Q690" s="57"/>
      <c r="R690" s="57" t="str">
        <f>'EU-Vergleichsdaten'!B$22</f>
        <v>Thüringen</v>
      </c>
      <c r="S690" s="57" t="s">
        <v>726</v>
      </c>
      <c r="T690" s="57">
        <f>'EU-Vergleichsdaten'!AW$22-ROW(BF$22)/1000000</f>
        <v>4.9446495182932901</v>
      </c>
      <c r="U690" s="57"/>
      <c r="V690" s="57">
        <f t="shared" si="104"/>
        <v>16</v>
      </c>
      <c r="W690" s="106" t="str">
        <f>VLOOKUP(Z690,T675:AC766,10,0)</f>
        <v>Ostösterreich</v>
      </c>
      <c r="X690" s="57" t="str">
        <f t="shared" si="99"/>
        <v/>
      </c>
      <c r="Y690" s="57" t="str">
        <f t="shared" si="100"/>
        <v/>
      </c>
      <c r="Z690" s="57">
        <f>LARGE(T675:T766,V690)</f>
        <v>6.360661991951079</v>
      </c>
      <c r="AA690" s="57" t="str">
        <f t="shared" si="102"/>
        <v/>
      </c>
      <c r="AB690" s="57" t="str">
        <f t="shared" si="103"/>
        <v/>
      </c>
      <c r="AC690" s="57" t="str">
        <f t="shared" si="101"/>
        <v>Thüringen</v>
      </c>
      <c r="AD690" s="57"/>
      <c r="AE690" s="57"/>
      <c r="AF690" s="57"/>
      <c r="AG690" s="57"/>
      <c r="AH690" s="57"/>
      <c r="AI690" s="57"/>
      <c r="AJ690" s="57"/>
    </row>
    <row r="691" spans="14:36" x14ac:dyDescent="0.35">
      <c r="N691" s="57"/>
      <c r="O691" s="57"/>
      <c r="P691" s="57"/>
      <c r="Q691" s="57"/>
      <c r="R691" s="57" t="str">
        <f>'EU-Vergleichsdaten'!B$24</f>
        <v>Région de Bruxelles-Capitale/Brussels Hoofdstedelijk Gewest</v>
      </c>
      <c r="S691" s="57"/>
      <c r="T691" s="57">
        <f>'EU-Vergleichsdaten'!AW$24-ROW(BF$24)/1000000</f>
        <v>7.5887391681623093</v>
      </c>
      <c r="U691" s="57"/>
      <c r="V691" s="57">
        <f t="shared" si="104"/>
        <v>17</v>
      </c>
      <c r="W691" s="106" t="str">
        <f>VLOOKUP(Z691,T675:AC766,10,0)</f>
        <v>West-Nederland</v>
      </c>
      <c r="X691" s="57" t="str">
        <f t="shared" si="99"/>
        <v/>
      </c>
      <c r="Y691" s="57" t="str">
        <f t="shared" si="100"/>
        <v/>
      </c>
      <c r="Z691" s="57">
        <f>LARGE(T675:T766,V691)</f>
        <v>6.2576903021076786</v>
      </c>
      <c r="AA691" s="57" t="str">
        <f t="shared" si="102"/>
        <v/>
      </c>
      <c r="AB691" s="57" t="str">
        <f t="shared" si="103"/>
        <v/>
      </c>
      <c r="AC691" s="57" t="str">
        <f t="shared" si="101"/>
        <v>Région de Bruxelles-Capitale/Brussels Hoofdstedelijk Gewest</v>
      </c>
      <c r="AD691" s="57"/>
      <c r="AE691" s="57"/>
      <c r="AF691" s="57"/>
      <c r="AG691" s="57"/>
      <c r="AH691" s="57"/>
      <c r="AI691" s="57"/>
      <c r="AJ691" s="57"/>
    </row>
    <row r="692" spans="14:36" x14ac:dyDescent="0.35">
      <c r="N692" s="57"/>
      <c r="O692" s="57"/>
      <c r="P692" s="57"/>
      <c r="Q692" s="57"/>
      <c r="R692" s="57" t="str">
        <f>'EU-Vergleichsdaten'!B$25</f>
        <v>Vlaams Gewest</v>
      </c>
      <c r="S692" s="57"/>
      <c r="T692" s="57">
        <f>'EU-Vergleichsdaten'!AW$25-ROW(BF$25)/1000000</f>
        <v>5.5722495364527713</v>
      </c>
      <c r="U692" s="57"/>
      <c r="V692" s="57">
        <f t="shared" si="104"/>
        <v>18</v>
      </c>
      <c r="W692" s="106" t="str">
        <f>VLOOKUP(Z692,T675:AC766,10,0)</f>
        <v>Slovenija</v>
      </c>
      <c r="X692" s="57" t="str">
        <f t="shared" si="99"/>
        <v/>
      </c>
      <c r="Y692" s="57" t="str">
        <f t="shared" si="100"/>
        <v/>
      </c>
      <c r="Z692" s="57">
        <f>LARGE(T675:T766,V692)</f>
        <v>6.254299129304286</v>
      </c>
      <c r="AA692" s="57" t="str">
        <f t="shared" si="102"/>
        <v/>
      </c>
      <c r="AB692" s="57" t="str">
        <f t="shared" si="103"/>
        <v/>
      </c>
      <c r="AC692" s="57" t="str">
        <f t="shared" si="101"/>
        <v>Vlaams Gewest</v>
      </c>
      <c r="AD692" s="57"/>
      <c r="AE692" s="57"/>
      <c r="AF692" s="57"/>
      <c r="AG692" s="57"/>
      <c r="AH692" s="57"/>
      <c r="AI692" s="57"/>
      <c r="AJ692" s="57"/>
    </row>
    <row r="693" spans="14:36" x14ac:dyDescent="0.35">
      <c r="N693" s="57"/>
      <c r="O693" s="57"/>
      <c r="P693" s="57"/>
      <c r="Q693" s="57"/>
      <c r="R693" s="57" t="str">
        <f>'EU-Vergleichsdaten'!B$26</f>
        <v>Région wallonne</v>
      </c>
      <c r="S693" s="57"/>
      <c r="T693" s="57">
        <f>'EU-Vergleichsdaten'!AW$26-ROW(BF$26)/1000000</f>
        <v>4.9538751971927892</v>
      </c>
      <c r="U693" s="57"/>
      <c r="V693" s="57">
        <f t="shared" si="104"/>
        <v>19</v>
      </c>
      <c r="W693" s="106" t="str">
        <f>VLOOKUP(Z693,T675:AC766,10,0)</f>
        <v>Malta</v>
      </c>
      <c r="X693" s="57" t="str">
        <f t="shared" si="99"/>
        <v/>
      </c>
      <c r="Y693" s="57" t="str">
        <f t="shared" si="100"/>
        <v/>
      </c>
      <c r="Z693" s="57">
        <f>LARGE(T675:T766,V693)</f>
        <v>6.1812907822403513</v>
      </c>
      <c r="AA693" s="57" t="str">
        <f t="shared" si="102"/>
        <v/>
      </c>
      <c r="AB693" s="57" t="str">
        <f t="shared" si="103"/>
        <v/>
      </c>
      <c r="AC693" s="57" t="str">
        <f t="shared" si="101"/>
        <v>Région wallonne</v>
      </c>
      <c r="AD693" s="57"/>
      <c r="AE693" s="57"/>
      <c r="AF693" s="57"/>
      <c r="AG693" s="57"/>
      <c r="AH693" s="57"/>
      <c r="AI693" s="57"/>
      <c r="AJ693" s="57"/>
    </row>
    <row r="694" spans="14:36" x14ac:dyDescent="0.35">
      <c r="N694" s="57"/>
      <c r="O694" s="57"/>
      <c r="P694" s="57"/>
      <c r="Q694" s="57"/>
      <c r="R694" s="57" t="str">
        <f>'EU-Vergleichsdaten'!B$27</f>
        <v>Severna i Yugoiztochna Bulgaria</v>
      </c>
      <c r="S694" s="57"/>
      <c r="T694" s="57">
        <f>'EU-Vergleichsdaten'!AW$27-ROW(BF$27)/1000000</f>
        <v>2.1646339920751392</v>
      </c>
      <c r="U694" s="57"/>
      <c r="V694" s="57">
        <f t="shared" si="104"/>
        <v>20</v>
      </c>
      <c r="W694" s="106" t="str">
        <f>VLOOKUP(Z694,T675:AC766,10,0)</f>
        <v>Hessen</v>
      </c>
      <c r="X694" s="57" t="str">
        <f t="shared" si="99"/>
        <v>WD</v>
      </c>
      <c r="Y694" s="57" t="str">
        <f t="shared" si="100"/>
        <v>HE</v>
      </c>
      <c r="Z694" s="57">
        <f>LARGE(T675:T766,V694)</f>
        <v>6.0944761564784669</v>
      </c>
      <c r="AA694" s="57">
        <f t="shared" si="102"/>
        <v>6.0944761564784669</v>
      </c>
      <c r="AB694" s="57" t="str">
        <f t="shared" si="103"/>
        <v/>
      </c>
      <c r="AC694" s="57" t="str">
        <f t="shared" si="101"/>
        <v>Severna i Yugoiztochna Bulgaria</v>
      </c>
      <c r="AD694" s="57"/>
      <c r="AE694" s="57"/>
      <c r="AF694" s="57"/>
      <c r="AG694" s="57"/>
      <c r="AH694" s="57"/>
      <c r="AI694" s="57"/>
      <c r="AJ694" s="57"/>
    </row>
    <row r="695" spans="14:36" x14ac:dyDescent="0.35">
      <c r="N695" s="57"/>
      <c r="O695" s="57"/>
      <c r="P695" s="57"/>
      <c r="Q695" s="57"/>
      <c r="R695" s="57" t="str">
        <f>'EU-Vergleichsdaten'!B$28</f>
        <v>Yugozapadna i Yuzhna tsentralna Bulgaria</v>
      </c>
      <c r="S695" s="57"/>
      <c r="T695" s="57">
        <f>'EU-Vergleichsdaten'!AW$28-ROW(BF$28)/1000000</f>
        <v>7.6671719999999999</v>
      </c>
      <c r="U695" s="57"/>
      <c r="V695" s="57">
        <f t="shared" si="104"/>
        <v>21</v>
      </c>
      <c r="W695" s="106" t="str">
        <f>VLOOKUP(Z695,T675:AC766,10,0)</f>
        <v>Sachsen</v>
      </c>
      <c r="X695" s="57" t="str">
        <f t="shared" si="99"/>
        <v>OD</v>
      </c>
      <c r="Y695" s="57" t="str">
        <f t="shared" si="100"/>
        <v>SN</v>
      </c>
      <c r="Z695" s="57">
        <f>LARGE(T675:T766,V695)</f>
        <v>5.9429489130745292</v>
      </c>
      <c r="AA695" s="57" t="str">
        <f t="shared" si="102"/>
        <v/>
      </c>
      <c r="AB695" s="57">
        <f t="shared" si="103"/>
        <v>5.9429489130745292</v>
      </c>
      <c r="AC695" s="57" t="str">
        <f t="shared" si="101"/>
        <v>Yugozapadna i Yuzhna tsentralna Bulgaria</v>
      </c>
      <c r="AD695" s="57"/>
      <c r="AE695" s="57"/>
      <c r="AF695" s="57"/>
      <c r="AG695" s="57"/>
      <c r="AH695" s="57"/>
      <c r="AI695" s="57"/>
      <c r="AJ695" s="57"/>
    </row>
    <row r="696" spans="14:36" x14ac:dyDescent="0.35">
      <c r="N696" s="57"/>
      <c r="O696" s="57"/>
      <c r="P696" s="57"/>
      <c r="Q696" s="57"/>
      <c r="R696" s="57" t="str">
        <f>'EU-Vergleichsdaten'!B$29</f>
        <v>Česko</v>
      </c>
      <c r="S696" s="57"/>
      <c r="T696" s="57">
        <f>'EU-Vergleichsdaten'!AW$29-ROW(BF$29)/1000000</f>
        <v>5.3683716961902928</v>
      </c>
      <c r="U696" s="57"/>
      <c r="V696" s="57">
        <f t="shared" si="104"/>
        <v>22</v>
      </c>
      <c r="W696" s="106" t="str">
        <f>VLOOKUP(Z696,T675:AC766,10,0)</f>
        <v>Attiki</v>
      </c>
      <c r="X696" s="57" t="str">
        <f t="shared" si="99"/>
        <v/>
      </c>
      <c r="Y696" s="57" t="str">
        <f t="shared" si="100"/>
        <v/>
      </c>
      <c r="Z696" s="57">
        <f>LARGE(T675:T766,V696)</f>
        <v>5.7955147076370057</v>
      </c>
      <c r="AA696" s="57" t="str">
        <f t="shared" si="102"/>
        <v/>
      </c>
      <c r="AB696" s="57" t="str">
        <f t="shared" si="103"/>
        <v/>
      </c>
      <c r="AC696" s="57" t="str">
        <f t="shared" si="101"/>
        <v>Česko</v>
      </c>
      <c r="AD696" s="57"/>
      <c r="AE696" s="57"/>
      <c r="AF696" s="57"/>
      <c r="AG696" s="57"/>
      <c r="AH696" s="57"/>
      <c r="AI696" s="57"/>
      <c r="AJ696" s="57"/>
    </row>
    <row r="697" spans="14:36" x14ac:dyDescent="0.35">
      <c r="N697" s="57"/>
      <c r="O697" s="57"/>
      <c r="P697" s="57"/>
      <c r="Q697" s="57"/>
      <c r="R697" s="57" t="str">
        <f>'EU-Vergleichsdaten'!B$30</f>
        <v>Denmark</v>
      </c>
      <c r="S697" s="57"/>
      <c r="T697" s="57">
        <f>'EU-Vergleichsdaten'!AW$30-ROW(BF$30)/1000000</f>
        <v>6.3630718488273335</v>
      </c>
      <c r="U697" s="57"/>
      <c r="V697" s="57">
        <f t="shared" si="104"/>
        <v>23</v>
      </c>
      <c r="W697" s="106" t="str">
        <f>VLOOKUP(Z697,T675:AC766,10,0)</f>
        <v>Slovensko</v>
      </c>
      <c r="X697" s="57" t="str">
        <f t="shared" si="99"/>
        <v/>
      </c>
      <c r="Y697" s="57" t="str">
        <f t="shared" si="100"/>
        <v/>
      </c>
      <c r="Z697" s="57">
        <f>LARGE(T675:T766,V697)</f>
        <v>5.7946269595477284</v>
      </c>
      <c r="AA697" s="57" t="str">
        <f t="shared" si="102"/>
        <v/>
      </c>
      <c r="AB697" s="57" t="str">
        <f t="shared" si="103"/>
        <v/>
      </c>
      <c r="AC697" s="57" t="str">
        <f t="shared" si="101"/>
        <v>Denmark</v>
      </c>
      <c r="AD697" s="57"/>
      <c r="AE697" s="57"/>
      <c r="AF697" s="57"/>
      <c r="AG697" s="57"/>
      <c r="AH697" s="57"/>
      <c r="AI697" s="57"/>
      <c r="AJ697" s="57"/>
    </row>
    <row r="698" spans="14:36" x14ac:dyDescent="0.35">
      <c r="N698" s="57"/>
      <c r="O698" s="57"/>
      <c r="P698" s="57"/>
      <c r="Q698" s="57"/>
      <c r="R698" s="57" t="str">
        <f>'EU-Vergleichsdaten'!B$31</f>
        <v>Eesti</v>
      </c>
      <c r="S698" s="57"/>
      <c r="T698" s="57">
        <f>'EU-Vergleichsdaten'!AW$31-ROW(BF$31)/1000000</f>
        <v>6.6418241388491257</v>
      </c>
      <c r="U698" s="57"/>
      <c r="V698" s="57">
        <f t="shared" si="104"/>
        <v>24</v>
      </c>
      <c r="W698" s="106" t="str">
        <f>VLOOKUP(Z698,T675:AC766,10,0)</f>
        <v>Centro (IT)</v>
      </c>
      <c r="X698" s="57" t="str">
        <f t="shared" si="99"/>
        <v/>
      </c>
      <c r="Y698" s="57" t="str">
        <f t="shared" si="100"/>
        <v/>
      </c>
      <c r="Z698" s="57">
        <f>LARGE(T675:T766,V698)</f>
        <v>5.6684787568152313</v>
      </c>
      <c r="AA698" s="57" t="str">
        <f t="shared" si="102"/>
        <v/>
      </c>
      <c r="AB698" s="57" t="str">
        <f t="shared" si="103"/>
        <v/>
      </c>
      <c r="AC698" s="57" t="str">
        <f t="shared" si="101"/>
        <v>Eesti</v>
      </c>
      <c r="AD698" s="57"/>
      <c r="AE698" s="57"/>
      <c r="AF698" s="57"/>
      <c r="AG698" s="57"/>
      <c r="AH698" s="57"/>
      <c r="AI698" s="57"/>
      <c r="AJ698" s="57"/>
    </row>
    <row r="699" spans="14:36" x14ac:dyDescent="0.35">
      <c r="N699" s="57"/>
      <c r="O699" s="57"/>
      <c r="P699" s="57"/>
      <c r="Q699" s="57"/>
      <c r="R699" s="57" t="str">
        <f>'EU-Vergleichsdaten'!B$32</f>
        <v>Ireland</v>
      </c>
      <c r="S699" s="57"/>
      <c r="T699" s="57">
        <f>'EU-Vergleichsdaten'!AW$32-ROW(BF$32)/1000000</f>
        <v>10.116145115300307</v>
      </c>
      <c r="U699" s="57"/>
      <c r="V699" s="57">
        <f t="shared" si="104"/>
        <v>25</v>
      </c>
      <c r="W699" s="106" t="str">
        <f>VLOOKUP(Z699,T675:AC766,10,0)</f>
        <v>Rheinland-Pfalz</v>
      </c>
      <c r="X699" s="57" t="str">
        <f t="shared" si="99"/>
        <v>WD</v>
      </c>
      <c r="Y699" s="57" t="str">
        <f t="shared" si="100"/>
        <v>RP</v>
      </c>
      <c r="Z699" s="57">
        <f>LARGE(T675:T766,V699)</f>
        <v>5.6669195207867036</v>
      </c>
      <c r="AA699" s="57">
        <f t="shared" si="102"/>
        <v>5.6669195207867036</v>
      </c>
      <c r="AB699" s="57" t="str">
        <f t="shared" si="103"/>
        <v/>
      </c>
      <c r="AC699" s="57" t="str">
        <f t="shared" si="101"/>
        <v>Ireland</v>
      </c>
      <c r="AD699" s="57"/>
      <c r="AE699" s="57"/>
      <c r="AF699" s="57"/>
      <c r="AG699" s="57"/>
      <c r="AH699" s="57"/>
      <c r="AI699" s="57"/>
      <c r="AJ699" s="57"/>
    </row>
    <row r="700" spans="14:36" x14ac:dyDescent="0.35">
      <c r="N700" s="57"/>
      <c r="O700" s="57"/>
      <c r="P700" s="57"/>
      <c r="Q700" s="57"/>
      <c r="R700" s="57" t="str">
        <f>'EU-Vergleichsdaten'!B$33</f>
        <v>Attiki</v>
      </c>
      <c r="S700" s="57"/>
      <c r="T700" s="57">
        <f>'EU-Vergleichsdaten'!AW$33-ROW(BF$33)/1000000</f>
        <v>5.7955147076370057</v>
      </c>
      <c r="U700" s="57"/>
      <c r="V700" s="57">
        <f t="shared" si="104"/>
        <v>26</v>
      </c>
      <c r="W700" s="106" t="str">
        <f>VLOOKUP(Z700,T675:AC766,10,0)</f>
        <v>Vlaams Gewest</v>
      </c>
      <c r="X700" s="57" t="str">
        <f t="shared" si="99"/>
        <v/>
      </c>
      <c r="Y700" s="57" t="str">
        <f t="shared" si="100"/>
        <v/>
      </c>
      <c r="Z700" s="57">
        <f>LARGE(T675:T766,V700)</f>
        <v>5.5722495364527713</v>
      </c>
      <c r="AA700" s="57" t="str">
        <f t="shared" si="102"/>
        <v/>
      </c>
      <c r="AB700" s="57" t="str">
        <f t="shared" si="103"/>
        <v/>
      </c>
      <c r="AC700" s="57" t="str">
        <f t="shared" si="101"/>
        <v>Attiki</v>
      </c>
      <c r="AD700" s="57"/>
      <c r="AE700" s="57"/>
      <c r="AF700" s="57"/>
      <c r="AG700" s="57"/>
      <c r="AH700" s="57"/>
      <c r="AI700" s="57"/>
      <c r="AJ700" s="57"/>
    </row>
    <row r="701" spans="14:36" x14ac:dyDescent="0.35">
      <c r="N701" s="57"/>
      <c r="O701" s="57"/>
      <c r="P701" s="57"/>
      <c r="Q701" s="57"/>
      <c r="R701" s="57" t="str">
        <f>'EU-Vergleichsdaten'!B$34</f>
        <v>Nisia Aigaiou, Kriti</v>
      </c>
      <c r="S701" s="57"/>
      <c r="T701" s="57">
        <f>'EU-Vergleichsdaten'!AW$34-ROW(BF$34)/1000000</f>
        <v>1.4006451171477079</v>
      </c>
      <c r="U701" s="57"/>
      <c r="V701" s="57">
        <f t="shared" si="104"/>
        <v>27</v>
      </c>
      <c r="W701" s="106" t="str">
        <f>VLOOKUP(Z701,T675:AC766,10,0)</f>
        <v>Latvija</v>
      </c>
      <c r="X701" s="57" t="str">
        <f t="shared" si="99"/>
        <v/>
      </c>
      <c r="Y701" s="57" t="str">
        <f t="shared" si="100"/>
        <v/>
      </c>
      <c r="Z701" s="57">
        <f>LARGE(T675:T766,V701)</f>
        <v>5.5504250843400964</v>
      </c>
      <c r="AA701" s="57" t="str">
        <f t="shared" si="102"/>
        <v/>
      </c>
      <c r="AB701" s="57" t="str">
        <f t="shared" si="103"/>
        <v/>
      </c>
      <c r="AC701" s="57" t="str">
        <f t="shared" si="101"/>
        <v>Nisia Aigaiou, Kriti</v>
      </c>
      <c r="AD701" s="57"/>
      <c r="AE701" s="57"/>
      <c r="AF701" s="57"/>
      <c r="AG701" s="57"/>
      <c r="AH701" s="57"/>
      <c r="AI701" s="57"/>
      <c r="AJ701" s="57"/>
    </row>
    <row r="702" spans="14:36" x14ac:dyDescent="0.35">
      <c r="N702" s="57"/>
      <c r="O702" s="57"/>
      <c r="P702" s="57"/>
      <c r="Q702" s="57"/>
      <c r="R702" s="57" t="str">
        <f>'EU-Vergleichsdaten'!B$35</f>
        <v>Voreia Elláda</v>
      </c>
      <c r="S702" s="57"/>
      <c r="T702" s="57">
        <f>'EU-Vergleichsdaten'!AW$35-ROW(BF$35)/1000000</f>
        <v>2.1440984127456817</v>
      </c>
      <c r="U702" s="57"/>
      <c r="V702" s="57">
        <f t="shared" si="104"/>
        <v>28</v>
      </c>
      <c r="W702" s="106" t="str">
        <f>VLOOKUP(Z702,T675:AC766,10,0)</f>
        <v>Södra Sverige</v>
      </c>
      <c r="X702" s="57" t="str">
        <f t="shared" si="99"/>
        <v/>
      </c>
      <c r="Y702" s="57" t="str">
        <f t="shared" si="100"/>
        <v/>
      </c>
      <c r="Z702" s="57">
        <f>LARGE(T675:T766,V702)</f>
        <v>5.5259238896582534</v>
      </c>
      <c r="AA702" s="57" t="str">
        <f t="shared" si="102"/>
        <v/>
      </c>
      <c r="AB702" s="57" t="str">
        <f t="shared" si="103"/>
        <v/>
      </c>
      <c r="AC702" s="57" t="str">
        <f t="shared" si="101"/>
        <v>Voreia Elláda</v>
      </c>
      <c r="AD702" s="57"/>
      <c r="AE702" s="57"/>
      <c r="AF702" s="57"/>
      <c r="AG702" s="57"/>
      <c r="AH702" s="57"/>
      <c r="AI702" s="57"/>
      <c r="AJ702" s="57"/>
    </row>
    <row r="703" spans="14:36" x14ac:dyDescent="0.35">
      <c r="N703" s="57"/>
      <c r="O703" s="57"/>
      <c r="P703" s="57"/>
      <c r="Q703" s="57"/>
      <c r="R703" s="57" t="str">
        <f>'EU-Vergleichsdaten'!B$36</f>
        <v>Kentriki Elláda</v>
      </c>
      <c r="S703" s="57"/>
      <c r="T703" s="57">
        <f>'EU-Vergleichsdaten'!AW$36-ROW(BF$36)/1000000</f>
        <v>1.1801903712876076</v>
      </c>
      <c r="U703" s="57"/>
      <c r="V703" s="57">
        <f t="shared" si="104"/>
        <v>29</v>
      </c>
      <c r="W703" s="106" t="str">
        <f>VLOOKUP(Z703,T675:AC766,10,0)</f>
        <v>Lietuva</v>
      </c>
      <c r="X703" s="57" t="str">
        <f t="shared" si="99"/>
        <v/>
      </c>
      <c r="Y703" s="57" t="str">
        <f t="shared" si="100"/>
        <v/>
      </c>
      <c r="Z703" s="57">
        <f>LARGE(T675:T766,V703)</f>
        <v>5.515422701147056</v>
      </c>
      <c r="AA703" s="57" t="str">
        <f t="shared" si="102"/>
        <v/>
      </c>
      <c r="AB703" s="57" t="str">
        <f t="shared" si="103"/>
        <v/>
      </c>
      <c r="AC703" s="57" t="str">
        <f t="shared" si="101"/>
        <v>Kentriki Elláda</v>
      </c>
      <c r="AD703" s="57"/>
      <c r="AE703" s="57"/>
      <c r="AF703" s="57"/>
      <c r="AG703" s="57"/>
      <c r="AH703" s="57"/>
      <c r="AI703" s="57"/>
      <c r="AJ703" s="57"/>
    </row>
    <row r="704" spans="14:36" x14ac:dyDescent="0.35">
      <c r="N704" s="57"/>
      <c r="O704" s="57"/>
      <c r="P704" s="57"/>
      <c r="Q704" s="57"/>
      <c r="R704" s="57" t="str">
        <f>'EU-Vergleichsdaten'!B$37</f>
        <v>Noroeste</v>
      </c>
      <c r="S704" s="57"/>
      <c r="T704" s="57">
        <f>'EU-Vergleichsdaten'!AW$37-ROW(BF$37)/1000000</f>
        <v>3.4080544687774847</v>
      </c>
      <c r="U704" s="57"/>
      <c r="V704" s="57">
        <f t="shared" si="104"/>
        <v>30</v>
      </c>
      <c r="W704" s="106" t="str">
        <f>VLOOKUP(Z704,T675:AC766,10,0)</f>
        <v>Luxembourg</v>
      </c>
      <c r="X704" s="57" t="str">
        <f t="shared" si="99"/>
        <v/>
      </c>
      <c r="Y704" s="57" t="str">
        <f t="shared" si="100"/>
        <v/>
      </c>
      <c r="Z704" s="57">
        <f>LARGE(T675:T766,V704)</f>
        <v>5.4764181485148518</v>
      </c>
      <c r="AA704" s="57" t="str">
        <f t="shared" si="102"/>
        <v/>
      </c>
      <c r="AB704" s="57" t="str">
        <f t="shared" si="103"/>
        <v/>
      </c>
      <c r="AC704" s="57" t="str">
        <f t="shared" si="101"/>
        <v>Noroeste</v>
      </c>
      <c r="AD704" s="57"/>
      <c r="AE704" s="57"/>
      <c r="AF704" s="57"/>
      <c r="AG704" s="57"/>
      <c r="AH704" s="57"/>
      <c r="AI704" s="57"/>
      <c r="AJ704" s="57"/>
    </row>
    <row r="705" spans="14:36" x14ac:dyDescent="0.35">
      <c r="N705" s="57"/>
      <c r="O705" s="57"/>
      <c r="P705" s="57"/>
      <c r="Q705" s="57"/>
      <c r="R705" s="57" t="str">
        <f>'EU-Vergleichsdaten'!B$38</f>
        <v>Noreste</v>
      </c>
      <c r="S705" s="57"/>
      <c r="T705" s="57">
        <f>'EU-Vergleichsdaten'!AW$38-ROW(BF$38)/1000000</f>
        <v>4.0873270055692767</v>
      </c>
      <c r="U705" s="57"/>
      <c r="V705" s="57">
        <f t="shared" si="104"/>
        <v>31</v>
      </c>
      <c r="W705" s="106" t="str">
        <f>VLOOKUP(Z705,T675:AC766,10,0)</f>
        <v>Bremen</v>
      </c>
      <c r="X705" s="57" t="str">
        <f t="shared" si="99"/>
        <v>WD</v>
      </c>
      <c r="Y705" s="57" t="str">
        <f t="shared" si="100"/>
        <v>HB</v>
      </c>
      <c r="Z705" s="57">
        <f>LARGE(T675:T766,V705)</f>
        <v>5.4711136200607902</v>
      </c>
      <c r="AA705" s="57">
        <f t="shared" si="102"/>
        <v>5.4711136200607902</v>
      </c>
      <c r="AB705" s="57" t="str">
        <f t="shared" si="103"/>
        <v/>
      </c>
      <c r="AC705" s="57" t="str">
        <f t="shared" si="101"/>
        <v>Noreste</v>
      </c>
      <c r="AD705" s="57"/>
      <c r="AE705" s="57"/>
      <c r="AF705" s="57"/>
      <c r="AG705" s="57"/>
      <c r="AH705" s="57"/>
      <c r="AI705" s="57"/>
      <c r="AJ705" s="57"/>
    </row>
    <row r="706" spans="14:36" x14ac:dyDescent="0.35">
      <c r="N706" s="57"/>
      <c r="O706" s="57"/>
      <c r="P706" s="57"/>
      <c r="Q706" s="57"/>
      <c r="R706" s="57" t="str">
        <f>'EU-Vergleichsdaten'!B$39</f>
        <v>Comunidad de Madrid</v>
      </c>
      <c r="S706" s="57"/>
      <c r="T706" s="57">
        <f>'EU-Vergleichsdaten'!AW$39-ROW(BF$39)/1000000</f>
        <v>8.8541276666666686</v>
      </c>
      <c r="U706" s="57"/>
      <c r="V706" s="57">
        <f t="shared" si="104"/>
        <v>32</v>
      </c>
      <c r="W706" s="106" t="str">
        <f>VLOOKUP(Z706,T675:AC766,10,0)</f>
        <v>Kýpros</v>
      </c>
      <c r="X706" s="57" t="str">
        <f t="shared" si="99"/>
        <v/>
      </c>
      <c r="Y706" s="57" t="str">
        <f t="shared" si="100"/>
        <v/>
      </c>
      <c r="Z706" s="57">
        <f>LARGE(T675:T766,V706)</f>
        <v>5.4638535257731959</v>
      </c>
      <c r="AA706" s="57" t="str">
        <f t="shared" si="102"/>
        <v/>
      </c>
      <c r="AB706" s="57" t="str">
        <f t="shared" si="103"/>
        <v/>
      </c>
      <c r="AC706" s="57" t="str">
        <f t="shared" si="101"/>
        <v>Comunidad de Madrid</v>
      </c>
      <c r="AD706" s="57"/>
      <c r="AE706" s="57"/>
      <c r="AF706" s="57"/>
      <c r="AG706" s="57"/>
      <c r="AH706" s="57"/>
      <c r="AI706" s="57"/>
      <c r="AJ706" s="57"/>
    </row>
    <row r="707" spans="14:36" x14ac:dyDescent="0.35">
      <c r="N707" s="57"/>
      <c r="O707" s="57"/>
      <c r="P707" s="57"/>
      <c r="Q707" s="57"/>
      <c r="R707" s="57" t="str">
        <f>'EU-Vergleichsdaten'!B$40</f>
        <v>Centro (ES)</v>
      </c>
      <c r="S707" s="57"/>
      <c r="T707" s="57">
        <f>'EU-Vergleichsdaten'!AW$40-ROW(BF$40)/1000000</f>
        <v>3.0555155555555555</v>
      </c>
      <c r="U707" s="57"/>
      <c r="V707" s="57">
        <f t="shared" si="104"/>
        <v>33</v>
      </c>
      <c r="W707" s="106" t="str">
        <f>VLOOKUP(Z707,T675:AC766,10,0)</f>
        <v>Makroregion południowy</v>
      </c>
      <c r="X707" s="57" t="str">
        <f t="shared" si="99"/>
        <v/>
      </c>
      <c r="Y707" s="57" t="str">
        <f t="shared" ref="Y707:Y738" si="105">IF(VLOOKUP($W707,$R$3:$T$94,2,0)="WD",VLOOKUP($W707,O$3:P$18,2,0),IF(VLOOKUP($W707,$R$3:$T$94,2,0)="OD",VLOOKUP($W707,O$3:P$18,2,0),""))</f>
        <v/>
      </c>
      <c r="Z707" s="57">
        <f>LARGE(T675:T766,V707)</f>
        <v>5.4516882836302827</v>
      </c>
      <c r="AA707" s="57" t="str">
        <f t="shared" si="102"/>
        <v/>
      </c>
      <c r="AB707" s="57" t="str">
        <f t="shared" si="103"/>
        <v/>
      </c>
      <c r="AC707" s="57" t="str">
        <f t="shared" ref="AC707:AC738" si="106">R707</f>
        <v>Centro (ES)</v>
      </c>
      <c r="AD707" s="57"/>
      <c r="AE707" s="57"/>
      <c r="AF707" s="57"/>
      <c r="AG707" s="57"/>
      <c r="AH707" s="57"/>
      <c r="AI707" s="57"/>
      <c r="AJ707" s="57"/>
    </row>
    <row r="708" spans="14:36" x14ac:dyDescent="0.35">
      <c r="N708" s="57"/>
      <c r="O708" s="57"/>
      <c r="P708" s="57"/>
      <c r="Q708" s="57"/>
      <c r="R708" s="57" t="str">
        <f>'EU-Vergleichsdaten'!B$41</f>
        <v>Este</v>
      </c>
      <c r="S708" s="57"/>
      <c r="T708" s="57">
        <f>'EU-Vergleichsdaten'!AW$41-ROW(BF$41)/1000000</f>
        <v>5.2056771675872051</v>
      </c>
      <c r="U708" s="57"/>
      <c r="V708" s="57">
        <f t="shared" si="104"/>
        <v>34</v>
      </c>
      <c r="W708" s="106" t="str">
        <f>VLOOKUP(Z708,T675:AC766,10,0)</f>
        <v>Česko</v>
      </c>
      <c r="X708" s="57" t="str">
        <f t="shared" si="99"/>
        <v/>
      </c>
      <c r="Y708" s="57" t="str">
        <f t="shared" si="105"/>
        <v/>
      </c>
      <c r="Z708" s="57">
        <f>LARGE(T675:T766,V708)</f>
        <v>5.3683716961902928</v>
      </c>
      <c r="AA708" s="57" t="str">
        <f t="shared" si="102"/>
        <v/>
      </c>
      <c r="AB708" s="57" t="str">
        <f t="shared" si="103"/>
        <v/>
      </c>
      <c r="AC708" s="57" t="str">
        <f t="shared" si="106"/>
        <v>Este</v>
      </c>
      <c r="AD708" s="57"/>
      <c r="AE708" s="57"/>
      <c r="AF708" s="57"/>
      <c r="AG708" s="57"/>
      <c r="AH708" s="57"/>
      <c r="AI708" s="57"/>
      <c r="AJ708" s="57"/>
    </row>
    <row r="709" spans="14:36" x14ac:dyDescent="0.35">
      <c r="N709" s="57"/>
      <c r="O709" s="57"/>
      <c r="P709" s="57"/>
      <c r="Q709" s="57"/>
      <c r="R709" s="57" t="str">
        <f>'EU-Vergleichsdaten'!B$42</f>
        <v>Sur</v>
      </c>
      <c r="S709" s="57"/>
      <c r="T709" s="57">
        <f>'EU-Vergleichsdaten'!AW$42-ROW(BF$42)/1000000</f>
        <v>3.1236921847554151</v>
      </c>
      <c r="U709" s="57"/>
      <c r="V709" s="57">
        <f t="shared" si="104"/>
        <v>35</v>
      </c>
      <c r="W709" s="106" t="str">
        <f>VLOOKUP(Z709,T675:AC766,10,0)</f>
        <v>Macroregiunea Trei</v>
      </c>
      <c r="X709" s="57" t="str">
        <f t="shared" si="99"/>
        <v/>
      </c>
      <c r="Y709" s="57" t="str">
        <f t="shared" si="105"/>
        <v/>
      </c>
      <c r="Z709" s="57">
        <f>LARGE(T675:T766,V709)</f>
        <v>5.3442094177253345</v>
      </c>
      <c r="AA709" s="57" t="str">
        <f t="shared" si="102"/>
        <v/>
      </c>
      <c r="AB709" s="57" t="str">
        <f t="shared" si="103"/>
        <v/>
      </c>
      <c r="AC709" s="57" t="str">
        <f t="shared" si="106"/>
        <v>Sur</v>
      </c>
      <c r="AD709" s="57"/>
      <c r="AE709" s="57"/>
      <c r="AF709" s="57"/>
      <c r="AG709" s="57"/>
      <c r="AH709" s="57"/>
      <c r="AI709" s="57"/>
      <c r="AJ709" s="57"/>
    </row>
    <row r="710" spans="14:36" x14ac:dyDescent="0.35">
      <c r="N710" s="57"/>
      <c r="O710" s="57"/>
      <c r="P710" s="57"/>
      <c r="Q710" s="57"/>
      <c r="R710" s="57" t="str">
        <f>'EU-Vergleichsdaten'!B$43</f>
        <v>Canarias</v>
      </c>
      <c r="S710" s="57"/>
      <c r="T710" s="57">
        <f>'EU-Vergleichsdaten'!AW$43-ROW(BF$43)/1000000</f>
        <v>2.0799729235668791</v>
      </c>
      <c r="U710" s="57"/>
      <c r="V710" s="57">
        <f t="shared" si="104"/>
        <v>36</v>
      </c>
      <c r="W710" s="106" t="str">
        <f>VLOOKUP(Z710,T675:AC766,10,0)</f>
        <v>Südösterreich</v>
      </c>
      <c r="X710" s="57" t="str">
        <f t="shared" si="99"/>
        <v/>
      </c>
      <c r="Y710" s="57" t="str">
        <f t="shared" si="105"/>
        <v/>
      </c>
      <c r="Z710" s="57">
        <f>LARGE(T675:T766,V710)</f>
        <v>5.2904497917702908</v>
      </c>
      <c r="AA710" s="57" t="str">
        <f t="shared" si="102"/>
        <v/>
      </c>
      <c r="AB710" s="57" t="str">
        <f t="shared" si="103"/>
        <v/>
      </c>
      <c r="AC710" s="57" t="str">
        <f t="shared" si="106"/>
        <v>Canarias</v>
      </c>
      <c r="AD710" s="57"/>
      <c r="AE710" s="57"/>
      <c r="AF710" s="57"/>
      <c r="AG710" s="57"/>
      <c r="AH710" s="57"/>
      <c r="AI710" s="57"/>
      <c r="AJ710" s="57"/>
    </row>
    <row r="711" spans="14:36" x14ac:dyDescent="0.35">
      <c r="N711" s="57"/>
      <c r="O711" s="57"/>
      <c r="P711" s="57"/>
      <c r="Q711" s="57"/>
      <c r="R711" s="57" t="str">
        <f>'EU-Vergleichsdaten'!B$44</f>
        <v>Ile de France</v>
      </c>
      <c r="S711" s="57"/>
      <c r="T711" s="57">
        <f>'EU-Vergleichsdaten'!AW$44-ROW(BF$44)/1000000</f>
        <v>8.6662631650981954</v>
      </c>
      <c r="U711" s="57"/>
      <c r="V711" s="57">
        <f t="shared" si="104"/>
        <v>37</v>
      </c>
      <c r="W711" s="106" t="str">
        <f>VLOOKUP(Z711,T675:AC766,10,0)</f>
        <v>Nord-Ovest</v>
      </c>
      <c r="X711" s="57" t="str">
        <f t="shared" si="99"/>
        <v/>
      </c>
      <c r="Y711" s="57" t="str">
        <f t="shared" si="105"/>
        <v/>
      </c>
      <c r="Z711" s="57">
        <f>LARGE(T675:T766,V711)</f>
        <v>5.281207371217806</v>
      </c>
      <c r="AA711" s="57" t="str">
        <f t="shared" si="102"/>
        <v/>
      </c>
      <c r="AB711" s="57" t="str">
        <f t="shared" si="103"/>
        <v/>
      </c>
      <c r="AC711" s="57" t="str">
        <f t="shared" si="106"/>
        <v>Ile de France</v>
      </c>
      <c r="AD711" s="57"/>
      <c r="AE711" s="57"/>
      <c r="AF711" s="57"/>
      <c r="AG711" s="57"/>
      <c r="AH711" s="57"/>
      <c r="AI711" s="57"/>
      <c r="AJ711" s="57"/>
    </row>
    <row r="712" spans="14:36" x14ac:dyDescent="0.35">
      <c r="N712" s="57"/>
      <c r="O712" s="57"/>
      <c r="P712" s="57"/>
      <c r="Q712" s="57"/>
      <c r="R712" s="57" t="str">
        <f>'EU-Vergleichsdaten'!B$45</f>
        <v>Centre — Val de Loire</v>
      </c>
      <c r="S712" s="57"/>
      <c r="T712" s="57">
        <f>'EU-Vergleichsdaten'!AW$45-ROW(BF$45)/1000000</f>
        <v>3.6667725645088276</v>
      </c>
      <c r="U712" s="57"/>
      <c r="V712" s="57">
        <f t="shared" si="104"/>
        <v>38</v>
      </c>
      <c r="W712" s="106" t="str">
        <f>VLOOKUP(Z712,T675:AC766,10,0)</f>
        <v>Hrvatska</v>
      </c>
      <c r="X712" s="57" t="str">
        <f t="shared" si="99"/>
        <v/>
      </c>
      <c r="Y712" s="57" t="str">
        <f t="shared" si="105"/>
        <v/>
      </c>
      <c r="Z712" s="57">
        <f>LARGE(T675:T766,V712)</f>
        <v>5.2515180675627446</v>
      </c>
      <c r="AA712" s="57" t="str">
        <f t="shared" si="102"/>
        <v/>
      </c>
      <c r="AB712" s="57" t="str">
        <f t="shared" si="103"/>
        <v/>
      </c>
      <c r="AC712" s="57" t="str">
        <f t="shared" si="106"/>
        <v>Centre — Val de Loire</v>
      </c>
      <c r="AD712" s="57"/>
      <c r="AE712" s="57"/>
      <c r="AF712" s="57"/>
      <c r="AG712" s="57"/>
      <c r="AH712" s="57"/>
      <c r="AI712" s="57"/>
      <c r="AJ712" s="57"/>
    </row>
    <row r="713" spans="14:36" x14ac:dyDescent="0.35">
      <c r="N713" s="57"/>
      <c r="O713" s="57"/>
      <c r="P713" s="57"/>
      <c r="Q713" s="57"/>
      <c r="R713" s="57" t="str">
        <f>'EU-Vergleichsdaten'!B$46</f>
        <v>Bourgogne-Franche-Comté</v>
      </c>
      <c r="S713" s="57"/>
      <c r="T713" s="57">
        <f>'EU-Vergleichsdaten'!AW$46-ROW(BF$46)/1000000</f>
        <v>3.5050728617039733</v>
      </c>
      <c r="U713" s="57"/>
      <c r="V713" s="57">
        <f t="shared" si="104"/>
        <v>39</v>
      </c>
      <c r="W713" s="106" t="str">
        <f>VLOOKUP(Z713,T675:AC766,10,0)</f>
        <v>Occitanie</v>
      </c>
      <c r="X713" s="57" t="str">
        <f t="shared" si="99"/>
        <v/>
      </c>
      <c r="Y713" s="57" t="str">
        <f t="shared" si="105"/>
        <v/>
      </c>
      <c r="Z713" s="57">
        <f>LARGE(T675:T766,V713)</f>
        <v>5.2223613351147433</v>
      </c>
      <c r="AA713" s="57" t="str">
        <f t="shared" si="102"/>
        <v/>
      </c>
      <c r="AB713" s="57" t="str">
        <f t="shared" si="103"/>
        <v/>
      </c>
      <c r="AC713" s="57" t="str">
        <f t="shared" si="106"/>
        <v>Bourgogne-Franche-Comté</v>
      </c>
      <c r="AD713" s="57"/>
      <c r="AE713" s="57"/>
      <c r="AF713" s="57"/>
      <c r="AG713" s="57"/>
      <c r="AH713" s="57"/>
      <c r="AI713" s="57"/>
      <c r="AJ713" s="57"/>
    </row>
    <row r="714" spans="14:36" x14ac:dyDescent="0.35">
      <c r="N714" s="57"/>
      <c r="O714" s="57"/>
      <c r="P714" s="57"/>
      <c r="Q714" s="57"/>
      <c r="R714" s="57" t="str">
        <f>'EU-Vergleichsdaten'!B$47</f>
        <v>Normandie</v>
      </c>
      <c r="S714" s="57"/>
      <c r="T714" s="57">
        <f>'EU-Vergleichsdaten'!AW$47-ROW(BF$47)/1000000</f>
        <v>2.5708946907460919</v>
      </c>
      <c r="U714" s="57"/>
      <c r="V714" s="57">
        <f t="shared" si="104"/>
        <v>40</v>
      </c>
      <c r="W714" s="106" t="str">
        <f>VLOOKUP(Z714,T675:AC766,10,0)</f>
        <v>Este</v>
      </c>
      <c r="X714" s="57" t="str">
        <f t="shared" si="99"/>
        <v/>
      </c>
      <c r="Y714" s="57" t="str">
        <f t="shared" si="105"/>
        <v/>
      </c>
      <c r="Z714" s="57">
        <f>LARGE(T675:T766,V714)</f>
        <v>5.2056771675872051</v>
      </c>
      <c r="AA714" s="57" t="str">
        <f t="shared" si="102"/>
        <v/>
      </c>
      <c r="AB714" s="57" t="str">
        <f t="shared" si="103"/>
        <v/>
      </c>
      <c r="AC714" s="57" t="str">
        <f t="shared" si="106"/>
        <v>Normandie</v>
      </c>
      <c r="AD714" s="57"/>
      <c r="AE714" s="57"/>
      <c r="AF714" s="57"/>
      <c r="AG714" s="57"/>
      <c r="AH714" s="57"/>
      <c r="AI714" s="57"/>
      <c r="AJ714" s="57"/>
    </row>
    <row r="715" spans="14:36" x14ac:dyDescent="0.35">
      <c r="N715" s="57"/>
      <c r="O715" s="57"/>
      <c r="P715" s="57"/>
      <c r="Q715" s="57"/>
      <c r="R715" s="57" t="str">
        <f>'EU-Vergleichsdaten'!B$48</f>
        <v>Hauts-de-France</v>
      </c>
      <c r="S715" s="57"/>
      <c r="T715" s="57">
        <f>'EU-Vergleichsdaten'!AW$48-ROW(BF$48)/1000000</f>
        <v>3.1064731959690177</v>
      </c>
      <c r="U715" s="57"/>
      <c r="V715" s="57">
        <f t="shared" si="104"/>
        <v>41</v>
      </c>
      <c r="W715" s="106" t="str">
        <f>VLOOKUP(Z715,T675:AC766,10,0)</f>
        <v>Nordrhein-Westfalen</v>
      </c>
      <c r="X715" s="57" t="str">
        <f t="shared" si="99"/>
        <v>WD</v>
      </c>
      <c r="Y715" s="57" t="str">
        <f t="shared" si="105"/>
        <v>NW</v>
      </c>
      <c r="Z715" s="57">
        <f>LARGE(T675:T766,V715)</f>
        <v>5.1180071400570757</v>
      </c>
      <c r="AA715" s="57">
        <f t="shared" si="102"/>
        <v>5.1180071400570757</v>
      </c>
      <c r="AB715" s="57" t="str">
        <f t="shared" si="103"/>
        <v/>
      </c>
      <c r="AC715" s="57" t="str">
        <f t="shared" si="106"/>
        <v>Hauts-de-France</v>
      </c>
      <c r="AD715" s="57"/>
      <c r="AE715" s="57"/>
      <c r="AF715" s="57"/>
      <c r="AG715" s="57"/>
      <c r="AH715" s="57"/>
      <c r="AI715" s="57"/>
      <c r="AJ715" s="57"/>
    </row>
    <row r="716" spans="14:36" x14ac:dyDescent="0.35">
      <c r="N716" s="57"/>
      <c r="O716" s="57"/>
      <c r="P716" s="57"/>
      <c r="Q716" s="57"/>
      <c r="R716" s="57" t="str">
        <f>'EU-Vergleichsdaten'!B$49</f>
        <v>Grand Est</v>
      </c>
      <c r="S716" s="57"/>
      <c r="T716" s="57">
        <f>'EU-Vergleichsdaten'!AW$49-ROW(BF$49)/1000000</f>
        <v>2.9639624957319941</v>
      </c>
      <c r="U716" s="57"/>
      <c r="V716" s="57">
        <f t="shared" si="104"/>
        <v>42</v>
      </c>
      <c r="W716" s="106" t="str">
        <f>VLOOKUP(Z716,T675:AC766,10,0)</f>
        <v>Makroregion południowo-zachodni</v>
      </c>
      <c r="X716" s="57" t="str">
        <f t="shared" si="99"/>
        <v/>
      </c>
      <c r="Y716" s="57" t="str">
        <f t="shared" si="105"/>
        <v/>
      </c>
      <c r="Z716" s="57">
        <f>LARGE(T675:T766,V716)</f>
        <v>5.074294526241931</v>
      </c>
      <c r="AA716" s="57" t="str">
        <f t="shared" si="102"/>
        <v/>
      </c>
      <c r="AB716" s="57" t="str">
        <f t="shared" si="103"/>
        <v/>
      </c>
      <c r="AC716" s="57" t="str">
        <f t="shared" si="106"/>
        <v>Grand Est</v>
      </c>
      <c r="AD716" s="57"/>
      <c r="AE716" s="57"/>
      <c r="AF716" s="57"/>
      <c r="AG716" s="57"/>
      <c r="AH716" s="57"/>
      <c r="AI716" s="57"/>
      <c r="AJ716" s="57"/>
    </row>
    <row r="717" spans="14:36" x14ac:dyDescent="0.35">
      <c r="N717" s="57"/>
      <c r="O717" s="57"/>
      <c r="P717" s="57"/>
      <c r="Q717" s="57"/>
      <c r="R717" s="57" t="str">
        <f>'EU-Vergleichsdaten'!B$50</f>
        <v>Pays de la Loire</v>
      </c>
      <c r="S717" s="57"/>
      <c r="T717" s="57">
        <f>'EU-Vergleichsdaten'!AW$50-ROW(BF$50)/1000000</f>
        <v>3.887537822014052</v>
      </c>
      <c r="U717" s="57"/>
      <c r="V717" s="57">
        <f t="shared" si="104"/>
        <v>43</v>
      </c>
      <c r="W717" s="106" t="str">
        <f>VLOOKUP(Z717,T675:AC766,10,0)</f>
        <v>Oost-Nederland</v>
      </c>
      <c r="X717" s="57" t="str">
        <f t="shared" si="99"/>
        <v/>
      </c>
      <c r="Y717" s="57" t="str">
        <f t="shared" si="105"/>
        <v/>
      </c>
      <c r="Z717" s="57">
        <f>LARGE(T675:T766,V717)</f>
        <v>5.0394717530864197</v>
      </c>
      <c r="AA717" s="57" t="str">
        <f t="shared" si="102"/>
        <v/>
      </c>
      <c r="AB717" s="57" t="str">
        <f t="shared" si="103"/>
        <v/>
      </c>
      <c r="AC717" s="57" t="str">
        <f t="shared" si="106"/>
        <v>Pays de la Loire</v>
      </c>
      <c r="AD717" s="57"/>
      <c r="AE717" s="57"/>
      <c r="AF717" s="57"/>
      <c r="AG717" s="57"/>
      <c r="AH717" s="57"/>
      <c r="AI717" s="57"/>
      <c r="AJ717" s="57"/>
    </row>
    <row r="718" spans="14:36" x14ac:dyDescent="0.35">
      <c r="N718" s="57"/>
      <c r="O718" s="57"/>
      <c r="P718" s="57"/>
      <c r="Q718" s="57"/>
      <c r="R718" s="57" t="str">
        <f>'EU-Vergleichsdaten'!B$51</f>
        <v>Bretagne</v>
      </c>
      <c r="S718" s="57"/>
      <c r="T718" s="57">
        <f>'EU-Vergleichsdaten'!AW$51-ROW(BF$51)/1000000</f>
        <v>4.0926642317880795</v>
      </c>
      <c r="U718" s="57"/>
      <c r="V718" s="57">
        <f t="shared" si="104"/>
        <v>44</v>
      </c>
      <c r="W718" s="106" t="str">
        <f>VLOOKUP(Z718,T675:AC766,10,0)</f>
        <v>Zuid-Nederland</v>
      </c>
      <c r="X718" s="57" t="str">
        <f t="shared" si="99"/>
        <v/>
      </c>
      <c r="Y718" s="57" t="str">
        <f t="shared" si="105"/>
        <v/>
      </c>
      <c r="Z718" s="57">
        <f>LARGE(T675:T766,V718)</f>
        <v>4.9938110357055514</v>
      </c>
      <c r="AA718" s="57" t="str">
        <f t="shared" si="102"/>
        <v/>
      </c>
      <c r="AB718" s="57" t="str">
        <f t="shared" si="103"/>
        <v/>
      </c>
      <c r="AC718" s="57" t="str">
        <f t="shared" si="106"/>
        <v>Bretagne</v>
      </c>
      <c r="AD718" s="57"/>
      <c r="AE718" s="57"/>
      <c r="AF718" s="57"/>
      <c r="AG718" s="57"/>
      <c r="AH718" s="57"/>
      <c r="AI718" s="57"/>
      <c r="AJ718" s="57"/>
    </row>
    <row r="719" spans="14:36" x14ac:dyDescent="0.35">
      <c r="N719" s="57"/>
      <c r="O719" s="57"/>
      <c r="P719" s="57"/>
      <c r="Q719" s="57"/>
      <c r="R719" s="57" t="str">
        <f>'EU-Vergleichsdaten'!B$52</f>
        <v>Nouvelle-Aquitaine</v>
      </c>
      <c r="S719" s="57"/>
      <c r="T719" s="57">
        <f>'EU-Vergleichsdaten'!AW$52-ROW(BF$52)/1000000</f>
        <v>2.5400906446470115</v>
      </c>
      <c r="U719" s="57"/>
      <c r="V719" s="57">
        <f t="shared" si="104"/>
        <v>45</v>
      </c>
      <c r="W719" s="106" t="str">
        <f>VLOOKUP(Z719,T675:AC766,10,0)</f>
        <v>Saarland</v>
      </c>
      <c r="X719" s="57" t="str">
        <f t="shared" si="99"/>
        <v>WD</v>
      </c>
      <c r="Y719" s="57" t="str">
        <f t="shared" si="105"/>
        <v>SL</v>
      </c>
      <c r="Z719" s="57">
        <f>LARGE(T675:T766,V719)</f>
        <v>4.9714226600380789</v>
      </c>
      <c r="AA719" s="57">
        <f t="shared" si="102"/>
        <v>4.9714226600380789</v>
      </c>
      <c r="AB719" s="57" t="str">
        <f t="shared" si="103"/>
        <v/>
      </c>
      <c r="AC719" s="57" t="str">
        <f t="shared" si="106"/>
        <v>Nouvelle-Aquitaine</v>
      </c>
      <c r="AD719" s="57"/>
      <c r="AE719" s="57"/>
      <c r="AF719" s="57"/>
      <c r="AG719" s="57"/>
      <c r="AH719" s="57"/>
      <c r="AI719" s="57"/>
      <c r="AJ719" s="57"/>
    </row>
    <row r="720" spans="14:36" x14ac:dyDescent="0.35">
      <c r="N720" s="57"/>
      <c r="O720" s="57"/>
      <c r="P720" s="57"/>
      <c r="Q720" s="57"/>
      <c r="R720" s="57" t="str">
        <f>'EU-Vergleichsdaten'!B$53</f>
        <v>Occitanie</v>
      </c>
      <c r="S720" s="57"/>
      <c r="T720" s="57">
        <f>'EU-Vergleichsdaten'!AW$53-ROW(BF$53)/1000000</f>
        <v>5.2223613351147433</v>
      </c>
      <c r="U720" s="57"/>
      <c r="V720" s="57">
        <f t="shared" si="104"/>
        <v>46</v>
      </c>
      <c r="W720" s="106" t="str">
        <f>VLOOKUP(Z720,T675:AC766,10,0)</f>
        <v>Région wallonne</v>
      </c>
      <c r="X720" s="57" t="str">
        <f t="shared" si="99"/>
        <v/>
      </c>
      <c r="Y720" s="57" t="str">
        <f t="shared" si="105"/>
        <v/>
      </c>
      <c r="Z720" s="57">
        <f>LARGE(T675:T766,V720)</f>
        <v>4.9538751971927892</v>
      </c>
      <c r="AA720" s="57" t="str">
        <f t="shared" si="102"/>
        <v/>
      </c>
      <c r="AB720" s="57" t="str">
        <f t="shared" si="103"/>
        <v/>
      </c>
      <c r="AC720" s="57" t="str">
        <f t="shared" si="106"/>
        <v>Occitanie</v>
      </c>
      <c r="AD720" s="57"/>
      <c r="AE720" s="57"/>
      <c r="AF720" s="57"/>
      <c r="AG720" s="57"/>
      <c r="AH720" s="57"/>
      <c r="AI720" s="57"/>
      <c r="AJ720" s="57"/>
    </row>
    <row r="721" spans="14:36" x14ac:dyDescent="0.35">
      <c r="N721" s="57"/>
      <c r="O721" s="57"/>
      <c r="P721" s="57"/>
      <c r="Q721" s="57"/>
      <c r="R721" s="57" t="str">
        <f>'EU-Vergleichsdaten'!B$54</f>
        <v>Auvergne-Rhône-Alpes</v>
      </c>
      <c r="S721" s="57"/>
      <c r="T721" s="57">
        <f>'EU-Vergleichsdaten'!AW$54-ROW(BF$54)/1000000</f>
        <v>4.8609419652904435</v>
      </c>
      <c r="U721" s="57"/>
      <c r="V721" s="57">
        <f t="shared" si="104"/>
        <v>47</v>
      </c>
      <c r="W721" s="106" t="str">
        <f>VLOOKUP(Z721,T675:AC766,10,0)</f>
        <v>Thüringen</v>
      </c>
      <c r="X721" s="57" t="str">
        <f t="shared" si="99"/>
        <v>OD</v>
      </c>
      <c r="Y721" s="57" t="str">
        <f t="shared" si="105"/>
        <v>TH</v>
      </c>
      <c r="Z721" s="57">
        <f>LARGE(T675:T766,V721)</f>
        <v>4.9446495182932901</v>
      </c>
      <c r="AA721" s="57" t="str">
        <f t="shared" si="102"/>
        <v/>
      </c>
      <c r="AB721" s="57">
        <f t="shared" si="103"/>
        <v>4.9446495182932901</v>
      </c>
      <c r="AC721" s="57" t="str">
        <f t="shared" si="106"/>
        <v>Auvergne-Rhône-Alpes</v>
      </c>
      <c r="AD721" s="57"/>
      <c r="AE721" s="57"/>
      <c r="AF721" s="57"/>
      <c r="AG721" s="57"/>
      <c r="AH721" s="57"/>
      <c r="AI721" s="57"/>
      <c r="AJ721" s="57"/>
    </row>
    <row r="722" spans="14:36" x14ac:dyDescent="0.35">
      <c r="N722" s="57"/>
      <c r="O722" s="57"/>
      <c r="P722" s="57"/>
      <c r="Q722" s="57"/>
      <c r="R722" s="57" t="str">
        <f>'EU-Vergleichsdaten'!B$55</f>
        <v>Provence-Alpes-Côte d’Azur</v>
      </c>
      <c r="S722" s="57"/>
      <c r="T722" s="57">
        <f>'EU-Vergleichsdaten'!AW$55-ROW(BF$55)/1000000</f>
        <v>3.7604042333138743</v>
      </c>
      <c r="U722" s="57"/>
      <c r="V722" s="57">
        <f t="shared" si="104"/>
        <v>48</v>
      </c>
      <c r="W722" s="106" t="str">
        <f>VLOOKUP(Z722,T675:AC766,10,0)</f>
        <v>Continente</v>
      </c>
      <c r="X722" s="57" t="str">
        <f t="shared" si="99"/>
        <v/>
      </c>
      <c r="Y722" s="57" t="str">
        <f t="shared" si="105"/>
        <v/>
      </c>
      <c r="Z722" s="57">
        <f>LARGE(T675:T766,V722)</f>
        <v>4.925228546619012</v>
      </c>
      <c r="AA722" s="57" t="str">
        <f t="shared" si="102"/>
        <v/>
      </c>
      <c r="AB722" s="57" t="str">
        <f t="shared" si="103"/>
        <v/>
      </c>
      <c r="AC722" s="57" t="str">
        <f t="shared" si="106"/>
        <v>Provence-Alpes-Côte d’Azur</v>
      </c>
      <c r="AD722" s="57"/>
      <c r="AE722" s="57"/>
      <c r="AF722" s="57"/>
      <c r="AG722" s="57"/>
      <c r="AH722" s="57"/>
      <c r="AI722" s="57"/>
      <c r="AJ722" s="57"/>
    </row>
    <row r="723" spans="14:36" x14ac:dyDescent="0.35">
      <c r="N723" s="57"/>
      <c r="O723" s="57"/>
      <c r="P723" s="57"/>
      <c r="Q723" s="57"/>
      <c r="R723" s="57" t="str">
        <f>'EU-Vergleichsdaten'!B$56</f>
        <v>Corse</v>
      </c>
      <c r="S723" s="57"/>
      <c r="T723" s="57">
        <f>'EU-Vergleichsdaten'!AW$56-ROW(BF$56)/1000000</f>
        <v>-5.5999999999999999E-5</v>
      </c>
      <c r="U723" s="57"/>
      <c r="V723" s="57">
        <f t="shared" si="104"/>
        <v>49</v>
      </c>
      <c r="W723" s="106" t="str">
        <f>VLOOKUP(Z723,T675:AC766,10,0)</f>
        <v>Auvergne-Rhône-Alpes</v>
      </c>
      <c r="X723" s="57" t="str">
        <f t="shared" si="99"/>
        <v/>
      </c>
      <c r="Y723" s="57" t="str">
        <f t="shared" si="105"/>
        <v/>
      </c>
      <c r="Z723" s="57">
        <f>LARGE(T675:T766,V723)</f>
        <v>4.8609419652904435</v>
      </c>
      <c r="AA723" s="57" t="str">
        <f t="shared" si="102"/>
        <v/>
      </c>
      <c r="AB723" s="57" t="str">
        <f t="shared" si="103"/>
        <v/>
      </c>
      <c r="AC723" s="57" t="str">
        <f t="shared" si="106"/>
        <v>Corse</v>
      </c>
      <c r="AD723" s="57"/>
      <c r="AE723" s="57"/>
      <c r="AF723" s="57"/>
      <c r="AG723" s="57"/>
      <c r="AH723" s="57"/>
      <c r="AI723" s="57"/>
      <c r="AJ723" s="57"/>
    </row>
    <row r="724" spans="14:36" x14ac:dyDescent="0.35">
      <c r="N724" s="57"/>
      <c r="O724" s="57"/>
      <c r="P724" s="57"/>
      <c r="Q724" s="57"/>
      <c r="R724" s="57" t="str">
        <f>'EU-Vergleichsdaten'!B$57</f>
        <v>RUP FR — Régions Ultrapériphériques Françaises</v>
      </c>
      <c r="S724" s="57"/>
      <c r="T724" s="57">
        <f>'EU-Vergleichsdaten'!AW$57-ROW(BF$57)/1000000</f>
        <v>1.5070778404681737</v>
      </c>
      <c r="U724" s="57"/>
      <c r="V724" s="57">
        <f t="shared" si="104"/>
        <v>50</v>
      </c>
      <c r="W724" s="106" t="str">
        <f>VLOOKUP(Z724,T675:AC766,10,0)</f>
        <v>Dunántúl</v>
      </c>
      <c r="X724" s="57" t="str">
        <f t="shared" si="99"/>
        <v/>
      </c>
      <c r="Y724" s="57" t="str">
        <f t="shared" si="105"/>
        <v/>
      </c>
      <c r="Z724" s="57">
        <f>LARGE(T675:T766,V724)</f>
        <v>4.7747701708363115</v>
      </c>
      <c r="AA724" s="57" t="str">
        <f t="shared" si="102"/>
        <v/>
      </c>
      <c r="AB724" s="57" t="str">
        <f t="shared" si="103"/>
        <v/>
      </c>
      <c r="AC724" s="57" t="str">
        <f t="shared" si="106"/>
        <v>RUP FR — Régions Ultrapériphériques Françaises</v>
      </c>
      <c r="AD724" s="57"/>
      <c r="AE724" s="57"/>
      <c r="AF724" s="57"/>
      <c r="AG724" s="57"/>
      <c r="AH724" s="57"/>
      <c r="AI724" s="57"/>
      <c r="AJ724" s="57"/>
    </row>
    <row r="725" spans="14:36" x14ac:dyDescent="0.35">
      <c r="N725" s="57"/>
      <c r="O725" s="57"/>
      <c r="P725" s="57"/>
      <c r="Q725" s="57"/>
      <c r="R725" s="57" t="str">
        <f>'EU-Vergleichsdaten'!B$58</f>
        <v>Hrvatska</v>
      </c>
      <c r="S725" s="57"/>
      <c r="T725" s="57">
        <f>'EU-Vergleichsdaten'!AW$58-ROW(BF$58)/1000000</f>
        <v>5.2515180675627446</v>
      </c>
      <c r="U725" s="57"/>
      <c r="V725" s="57">
        <f t="shared" si="104"/>
        <v>51</v>
      </c>
      <c r="W725" s="106" t="str">
        <f>VLOOKUP(Z725,T675:AC766,10,0)</f>
        <v>Makroregion północny</v>
      </c>
      <c r="X725" s="57" t="str">
        <f t="shared" si="99"/>
        <v/>
      </c>
      <c r="Y725" s="57" t="str">
        <f t="shared" si="105"/>
        <v/>
      </c>
      <c r="Z725" s="57">
        <f>LARGE(T675:T766,V725)</f>
        <v>4.7126283888566451</v>
      </c>
      <c r="AA725" s="57" t="str">
        <f t="shared" si="102"/>
        <v/>
      </c>
      <c r="AB725" s="57" t="str">
        <f t="shared" si="103"/>
        <v/>
      </c>
      <c r="AC725" s="57" t="str">
        <f t="shared" si="106"/>
        <v>Hrvatska</v>
      </c>
      <c r="AD725" s="57"/>
      <c r="AE725" s="57"/>
      <c r="AF725" s="57"/>
      <c r="AG725" s="57"/>
      <c r="AH725" s="57"/>
      <c r="AI725" s="57"/>
      <c r="AJ725" s="57"/>
    </row>
    <row r="726" spans="14:36" x14ac:dyDescent="0.35">
      <c r="N726" s="57"/>
      <c r="O726" s="57"/>
      <c r="P726" s="57"/>
      <c r="Q726" s="57"/>
      <c r="R726" s="57" t="str">
        <f>'EU-Vergleichsdaten'!B$59</f>
        <v>Nord-Ovest</v>
      </c>
      <c r="S726" s="57"/>
      <c r="T726" s="57">
        <f>'EU-Vergleichsdaten'!AW$59-ROW(BF$59)/1000000</f>
        <v>5.281207371217806</v>
      </c>
      <c r="U726" s="57"/>
      <c r="V726" s="57">
        <f t="shared" si="104"/>
        <v>52</v>
      </c>
      <c r="W726" s="106" t="str">
        <f>VLOOKUP(Z726,T675:AC766,10,0)</f>
        <v>Brandenburg</v>
      </c>
      <c r="X726" s="57" t="str">
        <f t="shared" si="99"/>
        <v>OD</v>
      </c>
      <c r="Y726" s="57" t="str">
        <f t="shared" si="105"/>
        <v>BB</v>
      </c>
      <c r="Z726" s="57">
        <f>LARGE(T675:T766,V726)</f>
        <v>4.5287732881518101</v>
      </c>
      <c r="AA726" s="57" t="str">
        <f t="shared" si="102"/>
        <v/>
      </c>
      <c r="AB726" s="57">
        <f t="shared" si="103"/>
        <v>4.5287732881518101</v>
      </c>
      <c r="AC726" s="57" t="str">
        <f t="shared" si="106"/>
        <v>Nord-Ovest</v>
      </c>
      <c r="AD726" s="57"/>
      <c r="AE726" s="57"/>
      <c r="AF726" s="57"/>
      <c r="AG726" s="57"/>
      <c r="AH726" s="57"/>
      <c r="AI726" s="57"/>
      <c r="AJ726" s="57"/>
    </row>
    <row r="727" spans="14:36" x14ac:dyDescent="0.35">
      <c r="N727" s="57"/>
      <c r="O727" s="57"/>
      <c r="P727" s="57"/>
      <c r="Q727" s="57"/>
      <c r="R727" s="57" t="str">
        <f>'EU-Vergleichsdaten'!B$60</f>
        <v>Sud</v>
      </c>
      <c r="S727" s="57"/>
      <c r="T727" s="57">
        <f>'EU-Vergleichsdaten'!AW$60-ROW(BF$60)/1000000</f>
        <v>3.0256724374971435</v>
      </c>
      <c r="U727" s="57"/>
      <c r="V727" s="57">
        <f t="shared" si="104"/>
        <v>53</v>
      </c>
      <c r="W727" s="106" t="str">
        <f>VLOOKUP(Z727,T675:AC766,10,0)</f>
        <v>Niedersachsen</v>
      </c>
      <c r="X727" s="57" t="str">
        <f t="shared" si="99"/>
        <v>WD</v>
      </c>
      <c r="Y727" s="57" t="str">
        <f t="shared" si="105"/>
        <v>NI</v>
      </c>
      <c r="Z727" s="57">
        <f>LARGE(T675:T766,V727)</f>
        <v>4.1831119237294292</v>
      </c>
      <c r="AA727" s="57">
        <f t="shared" si="102"/>
        <v>4.1831119237294292</v>
      </c>
      <c r="AB727" s="57" t="str">
        <f t="shared" si="103"/>
        <v/>
      </c>
      <c r="AC727" s="57" t="str">
        <f t="shared" si="106"/>
        <v>Sud</v>
      </c>
      <c r="AD727" s="57"/>
      <c r="AE727" s="57"/>
      <c r="AF727" s="57"/>
      <c r="AG727" s="57"/>
      <c r="AH727" s="57"/>
      <c r="AI727" s="57"/>
      <c r="AJ727" s="57"/>
    </row>
    <row r="728" spans="14:36" x14ac:dyDescent="0.35">
      <c r="N728" s="57"/>
      <c r="O728" s="57"/>
      <c r="P728" s="57"/>
      <c r="Q728" s="57"/>
      <c r="R728" s="57" t="str">
        <f>'EU-Vergleichsdaten'!B$61</f>
        <v>Isole</v>
      </c>
      <c r="S728" s="57"/>
      <c r="T728" s="57">
        <f>'EU-Vergleichsdaten'!AW$61-ROW(BF$61)/1000000</f>
        <v>2.2874256724823105</v>
      </c>
      <c r="U728" s="57"/>
      <c r="V728" s="57">
        <f t="shared" si="104"/>
        <v>54</v>
      </c>
      <c r="W728" s="106" t="str">
        <f>VLOOKUP(Z728,T675:AC766,10,0)</f>
        <v>Bretagne</v>
      </c>
      <c r="X728" s="57" t="str">
        <f t="shared" si="99"/>
        <v/>
      </c>
      <c r="Y728" s="57" t="str">
        <f t="shared" si="105"/>
        <v/>
      </c>
      <c r="Z728" s="57">
        <f>LARGE(T675:T766,V728)</f>
        <v>4.0926642317880795</v>
      </c>
      <c r="AA728" s="57" t="str">
        <f t="shared" si="102"/>
        <v/>
      </c>
      <c r="AB728" s="57" t="str">
        <f t="shared" si="103"/>
        <v/>
      </c>
      <c r="AC728" s="57" t="str">
        <f t="shared" si="106"/>
        <v>Isole</v>
      </c>
      <c r="AD728" s="57"/>
      <c r="AE728" s="57"/>
      <c r="AF728" s="57"/>
      <c r="AG728" s="57"/>
      <c r="AH728" s="57"/>
      <c r="AI728" s="57"/>
      <c r="AJ728" s="57"/>
    </row>
    <row r="729" spans="14:36" x14ac:dyDescent="0.35">
      <c r="N729" s="57"/>
      <c r="O729" s="57"/>
      <c r="P729" s="57"/>
      <c r="Q729" s="57"/>
      <c r="R729" s="57" t="str">
        <f>'EU-Vergleichsdaten'!B$62</f>
        <v>Nord-Est</v>
      </c>
      <c r="S729" s="57"/>
      <c r="T729" s="57">
        <f>'EU-Vergleichsdaten'!AW$62-ROW(BF$62)/1000000</f>
        <v>3.4231430893668584</v>
      </c>
      <c r="U729" s="57"/>
      <c r="V729" s="57">
        <f t="shared" si="104"/>
        <v>55</v>
      </c>
      <c r="W729" s="106" t="str">
        <f>VLOOKUP(Z729,T675:AC766,10,0)</f>
        <v>Noreste</v>
      </c>
      <c r="X729" s="57" t="str">
        <f t="shared" si="99"/>
        <v/>
      </c>
      <c r="Y729" s="57" t="str">
        <f t="shared" si="105"/>
        <v/>
      </c>
      <c r="Z729" s="57">
        <f>LARGE(T675:T766,V729)</f>
        <v>4.0873270055692767</v>
      </c>
      <c r="AA729" s="57" t="str">
        <f t="shared" si="102"/>
        <v/>
      </c>
      <c r="AB729" s="57" t="str">
        <f t="shared" si="103"/>
        <v/>
      </c>
      <c r="AC729" s="57" t="str">
        <f t="shared" si="106"/>
        <v>Nord-Est</v>
      </c>
      <c r="AD729" s="57"/>
      <c r="AE729" s="57"/>
      <c r="AF729" s="57"/>
      <c r="AG729" s="57"/>
      <c r="AH729" s="57"/>
      <c r="AI729" s="57"/>
      <c r="AJ729" s="57"/>
    </row>
    <row r="730" spans="14:36" x14ac:dyDescent="0.35">
      <c r="N730" s="57"/>
      <c r="O730" s="57"/>
      <c r="P730" s="57"/>
      <c r="Q730" s="57"/>
      <c r="R730" s="57" t="str">
        <f>'EU-Vergleichsdaten'!B$63</f>
        <v>Centro (IT)</v>
      </c>
      <c r="S730" s="57"/>
      <c r="T730" s="57">
        <f>'EU-Vergleichsdaten'!AW$63-ROW(BF$63)/1000000</f>
        <v>5.6684787568152313</v>
      </c>
      <c r="U730" s="57"/>
      <c r="V730" s="57">
        <f t="shared" si="104"/>
        <v>56</v>
      </c>
      <c r="W730" s="106" t="str">
        <f>VLOOKUP(Z730,T675:AC766,10,0)</f>
        <v>Alföld és Észak</v>
      </c>
      <c r="X730" s="57" t="str">
        <f t="shared" si="99"/>
        <v/>
      </c>
      <c r="Y730" s="57" t="str">
        <f t="shared" si="105"/>
        <v/>
      </c>
      <c r="Z730" s="57">
        <f>LARGE(T675:T766,V730)</f>
        <v>4.0820442048135916</v>
      </c>
      <c r="AA730" s="57" t="str">
        <f t="shared" si="102"/>
        <v/>
      </c>
      <c r="AB730" s="57" t="str">
        <f t="shared" si="103"/>
        <v/>
      </c>
      <c r="AC730" s="57" t="str">
        <f t="shared" si="106"/>
        <v>Centro (IT)</v>
      </c>
      <c r="AD730" s="57"/>
      <c r="AE730" s="57"/>
      <c r="AF730" s="57"/>
      <c r="AG730" s="57"/>
      <c r="AH730" s="57"/>
      <c r="AI730" s="57"/>
      <c r="AJ730" s="57"/>
    </row>
    <row r="731" spans="14:36" x14ac:dyDescent="0.35">
      <c r="N731" s="57"/>
      <c r="O731" s="57"/>
      <c r="P731" s="57"/>
      <c r="Q731" s="57"/>
      <c r="R731" s="57" t="str">
        <f>'EU-Vergleichsdaten'!B$64</f>
        <v>Kýpros</v>
      </c>
      <c r="S731" s="57"/>
      <c r="T731" s="57">
        <f>'EU-Vergleichsdaten'!AW$64-ROW(BF$64)/1000000</f>
        <v>5.4638535257731959</v>
      </c>
      <c r="U731" s="57"/>
      <c r="V731" s="57">
        <f t="shared" si="104"/>
        <v>57</v>
      </c>
      <c r="W731" s="106" t="str">
        <f>VLOOKUP(Z731,T675:AC766,10,0)</f>
        <v>Norra Sverige</v>
      </c>
      <c r="X731" s="57" t="str">
        <f t="shared" si="99"/>
        <v/>
      </c>
      <c r="Y731" s="57" t="str">
        <f t="shared" si="105"/>
        <v/>
      </c>
      <c r="Z731" s="57">
        <f>LARGE(T675:T766,V731)</f>
        <v>4.0336721069418386</v>
      </c>
      <c r="AA731" s="57" t="str">
        <f t="shared" si="102"/>
        <v/>
      </c>
      <c r="AB731" s="57" t="str">
        <f t="shared" si="103"/>
        <v/>
      </c>
      <c r="AC731" s="57" t="str">
        <f t="shared" si="106"/>
        <v>Kýpros</v>
      </c>
      <c r="AD731" s="57"/>
      <c r="AE731" s="57"/>
      <c r="AF731" s="57"/>
      <c r="AG731" s="57"/>
      <c r="AH731" s="57"/>
      <c r="AI731" s="57"/>
      <c r="AJ731" s="57"/>
    </row>
    <row r="732" spans="14:36" x14ac:dyDescent="0.35">
      <c r="N732" s="57"/>
      <c r="O732" s="57"/>
      <c r="P732" s="57"/>
      <c r="Q732" s="57"/>
      <c r="R732" s="57" t="str">
        <f>'EU-Vergleichsdaten'!B$65</f>
        <v>Latvija</v>
      </c>
      <c r="S732" s="57"/>
      <c r="T732" s="57">
        <f>'EU-Vergleichsdaten'!AW$65-ROW(BF$65)/1000000</f>
        <v>5.5504250843400964</v>
      </c>
      <c r="U732" s="57"/>
      <c r="V732" s="57">
        <f t="shared" si="104"/>
        <v>58</v>
      </c>
      <c r="W732" s="106" t="str">
        <f>VLOOKUP(Z732,T675:AC766,10,0)</f>
        <v>Pays de la Loire</v>
      </c>
      <c r="X732" s="57" t="str">
        <f t="shared" si="99"/>
        <v/>
      </c>
      <c r="Y732" s="57" t="str">
        <f t="shared" si="105"/>
        <v/>
      </c>
      <c r="Z732" s="57">
        <f>LARGE(T675:T766,V732)</f>
        <v>3.887537822014052</v>
      </c>
      <c r="AA732" s="57" t="str">
        <f t="shared" si="102"/>
        <v/>
      </c>
      <c r="AB732" s="57" t="str">
        <f t="shared" si="103"/>
        <v/>
      </c>
      <c r="AC732" s="57" t="str">
        <f t="shared" si="106"/>
        <v>Latvija</v>
      </c>
      <c r="AD732" s="57"/>
      <c r="AE732" s="57"/>
      <c r="AF732" s="57"/>
      <c r="AG732" s="57"/>
      <c r="AH732" s="57"/>
      <c r="AI732" s="57"/>
      <c r="AJ732" s="57"/>
    </row>
    <row r="733" spans="14:36" x14ac:dyDescent="0.35">
      <c r="N733" s="57"/>
      <c r="O733" s="57"/>
      <c r="P733" s="57"/>
      <c r="Q733" s="57"/>
      <c r="R733" s="57" t="str">
        <f>'EU-Vergleichsdaten'!B$66</f>
        <v>Lietuva</v>
      </c>
      <c r="S733" s="57"/>
      <c r="T733" s="57">
        <f>'EU-Vergleichsdaten'!AW$66-ROW(BF$66)/1000000</f>
        <v>5.515422701147056</v>
      </c>
      <c r="U733" s="57"/>
      <c r="V733" s="57">
        <f t="shared" si="104"/>
        <v>59</v>
      </c>
      <c r="W733" s="106" t="str">
        <f>VLOOKUP(Z733,T675:AC766,10,0)</f>
        <v>Provence-Alpes-Côte d’Azur</v>
      </c>
      <c r="X733" s="57" t="str">
        <f t="shared" si="99"/>
        <v/>
      </c>
      <c r="Y733" s="57" t="str">
        <f t="shared" si="105"/>
        <v/>
      </c>
      <c r="Z733" s="57">
        <f>LARGE(T675:T766,V733)</f>
        <v>3.7604042333138743</v>
      </c>
      <c r="AA733" s="57" t="str">
        <f t="shared" si="102"/>
        <v/>
      </c>
      <c r="AB733" s="57" t="str">
        <f t="shared" si="103"/>
        <v/>
      </c>
      <c r="AC733" s="57" t="str">
        <f t="shared" si="106"/>
        <v>Lietuva</v>
      </c>
      <c r="AD733" s="57"/>
      <c r="AE733" s="57"/>
      <c r="AF733" s="57"/>
      <c r="AG733" s="57"/>
      <c r="AH733" s="57"/>
      <c r="AI733" s="57"/>
      <c r="AJ733" s="57"/>
    </row>
    <row r="734" spans="14:36" x14ac:dyDescent="0.35">
      <c r="N734" s="57"/>
      <c r="O734" s="57"/>
      <c r="P734" s="57"/>
      <c r="Q734" s="57"/>
      <c r="R734" s="57" t="str">
        <f>'EU-Vergleichsdaten'!B$67</f>
        <v>Luxembourg</v>
      </c>
      <c r="S734" s="57"/>
      <c r="T734" s="57">
        <f>'EU-Vergleichsdaten'!AW$67-ROW(BF$67)/1000000</f>
        <v>5.4764181485148518</v>
      </c>
      <c r="U734" s="57"/>
      <c r="V734" s="57">
        <f t="shared" si="104"/>
        <v>60</v>
      </c>
      <c r="W734" s="106" t="str">
        <f>VLOOKUP(Z734,T675:AC766,10,0)</f>
        <v>Macroregiunea Patru</v>
      </c>
      <c r="X734" s="57" t="str">
        <f t="shared" si="99"/>
        <v/>
      </c>
      <c r="Y734" s="57" t="str">
        <f t="shared" si="105"/>
        <v/>
      </c>
      <c r="Z734" s="57">
        <f>LARGE(T675:T766,V734)</f>
        <v>3.7142552950643006</v>
      </c>
      <c r="AA734" s="57" t="str">
        <f t="shared" si="102"/>
        <v/>
      </c>
      <c r="AB734" s="57" t="str">
        <f t="shared" si="103"/>
        <v/>
      </c>
      <c r="AC734" s="57" t="str">
        <f t="shared" si="106"/>
        <v>Luxembourg</v>
      </c>
      <c r="AD734" s="57"/>
      <c r="AE734" s="57"/>
      <c r="AF734" s="57"/>
      <c r="AG734" s="57"/>
      <c r="AH734" s="57"/>
      <c r="AI734" s="57"/>
      <c r="AJ734" s="57"/>
    </row>
    <row r="735" spans="14:36" x14ac:dyDescent="0.35">
      <c r="N735" s="57"/>
      <c r="O735" s="57"/>
      <c r="P735" s="57"/>
      <c r="Q735" s="57"/>
      <c r="R735" s="57" t="str">
        <f>'EU-Vergleichsdaten'!B$68</f>
        <v>Közép-Magyarország</v>
      </c>
      <c r="S735" s="57"/>
      <c r="T735" s="57">
        <f>'EU-Vergleichsdaten'!AW$68-ROW(BF$68)/1000000</f>
        <v>11.083353593670177</v>
      </c>
      <c r="U735" s="57"/>
      <c r="V735" s="57">
        <f t="shared" si="104"/>
        <v>61</v>
      </c>
      <c r="W735" s="106" t="str">
        <f>VLOOKUP(Z735,T675:AC766,10,0)</f>
        <v>Westösterreich</v>
      </c>
      <c r="X735" s="57" t="str">
        <f t="shared" si="99"/>
        <v/>
      </c>
      <c r="Y735" s="57" t="str">
        <f t="shared" si="105"/>
        <v/>
      </c>
      <c r="Z735" s="57">
        <f>LARGE(T675:T766,V735)</f>
        <v>3.7053908430835225</v>
      </c>
      <c r="AA735" s="57" t="str">
        <f t="shared" si="102"/>
        <v/>
      </c>
      <c r="AB735" s="57" t="str">
        <f t="shared" si="103"/>
        <v/>
      </c>
      <c r="AC735" s="57" t="str">
        <f t="shared" si="106"/>
        <v>Közép-Magyarország</v>
      </c>
      <c r="AD735" s="57"/>
      <c r="AE735" s="57"/>
      <c r="AF735" s="57"/>
      <c r="AG735" s="57"/>
      <c r="AH735" s="57"/>
      <c r="AI735" s="57"/>
      <c r="AJ735" s="57"/>
    </row>
    <row r="736" spans="14:36" x14ac:dyDescent="0.35">
      <c r="N736" s="57"/>
      <c r="O736" s="57"/>
      <c r="P736" s="57"/>
      <c r="Q736" s="57"/>
      <c r="R736" s="57" t="str">
        <f>'EU-Vergleichsdaten'!B$69</f>
        <v>Dunántúl</v>
      </c>
      <c r="S736" s="57"/>
      <c r="T736" s="57">
        <f>'EU-Vergleichsdaten'!AW$69-ROW(BF$69)/1000000</f>
        <v>4.7747701708363115</v>
      </c>
      <c r="U736" s="57"/>
      <c r="V736" s="57">
        <f t="shared" si="104"/>
        <v>62</v>
      </c>
      <c r="W736" s="106" t="str">
        <f>VLOOKUP(Z736,T675:AC766,10,0)</f>
        <v>Centre — Val de Loire</v>
      </c>
      <c r="X736" s="57" t="str">
        <f t="shared" si="99"/>
        <v/>
      </c>
      <c r="Y736" s="57" t="str">
        <f t="shared" si="105"/>
        <v/>
      </c>
      <c r="Z736" s="57">
        <f>LARGE(T675:T766,V736)</f>
        <v>3.6667725645088276</v>
      </c>
      <c r="AA736" s="57" t="str">
        <f t="shared" si="102"/>
        <v/>
      </c>
      <c r="AB736" s="57" t="str">
        <f t="shared" si="103"/>
        <v/>
      </c>
      <c r="AC736" s="57" t="str">
        <f t="shared" si="106"/>
        <v>Dunántúl</v>
      </c>
      <c r="AD736" s="57"/>
      <c r="AE736" s="57"/>
      <c r="AF736" s="57"/>
      <c r="AG736" s="57"/>
      <c r="AH736" s="57"/>
      <c r="AI736" s="57"/>
      <c r="AJ736" s="57"/>
    </row>
    <row r="737" spans="14:36" x14ac:dyDescent="0.35">
      <c r="N737" s="57"/>
      <c r="O737" s="57"/>
      <c r="P737" s="57"/>
      <c r="Q737" s="57"/>
      <c r="R737" s="57" t="str">
        <f>'EU-Vergleichsdaten'!B$70</f>
        <v>Alföld és Észak</v>
      </c>
      <c r="S737" s="57"/>
      <c r="T737" s="57">
        <f>'EU-Vergleichsdaten'!AW$70-ROW(BF$70)/1000000</f>
        <v>4.0820442048135916</v>
      </c>
      <c r="U737" s="57"/>
      <c r="V737" s="57">
        <f t="shared" si="104"/>
        <v>63</v>
      </c>
      <c r="W737" s="106" t="str">
        <f>VLOOKUP(Z737,T675:AC766,10,0)</f>
        <v>Noord-Nederland</v>
      </c>
      <c r="X737" s="57" t="str">
        <f t="shared" si="99"/>
        <v/>
      </c>
      <c r="Y737" s="57" t="str">
        <f t="shared" si="105"/>
        <v/>
      </c>
      <c r="Z737" s="57">
        <f>LARGE(T675:T766,V737)</f>
        <v>3.5260514143195008</v>
      </c>
      <c r="AA737" s="57" t="str">
        <f t="shared" si="102"/>
        <v/>
      </c>
      <c r="AB737" s="57" t="str">
        <f t="shared" si="103"/>
        <v/>
      </c>
      <c r="AC737" s="57" t="str">
        <f t="shared" si="106"/>
        <v>Alföld és Észak</v>
      </c>
      <c r="AD737" s="57"/>
      <c r="AE737" s="57"/>
      <c r="AF737" s="57"/>
      <c r="AG737" s="57"/>
      <c r="AH737" s="57"/>
      <c r="AI737" s="57"/>
      <c r="AJ737" s="57"/>
    </row>
    <row r="738" spans="14:36" x14ac:dyDescent="0.35">
      <c r="N738" s="57"/>
      <c r="O738" s="57"/>
      <c r="P738" s="57"/>
      <c r="Q738" s="57"/>
      <c r="R738" s="57" t="str">
        <f>'EU-Vergleichsdaten'!B$71</f>
        <v>Malta</v>
      </c>
      <c r="S738" s="57"/>
      <c r="T738" s="57">
        <f>'EU-Vergleichsdaten'!AW$71-ROW(BF$71)/1000000</f>
        <v>6.1812907822403513</v>
      </c>
      <c r="U738" s="57"/>
      <c r="V738" s="57">
        <f t="shared" si="104"/>
        <v>64</v>
      </c>
      <c r="W738" s="106" t="str">
        <f>VLOOKUP(Z738,T675:AC766,10,0)</f>
        <v>Bourgogne-Franche-Comté</v>
      </c>
      <c r="X738" s="57" t="str">
        <f t="shared" si="99"/>
        <v/>
      </c>
      <c r="Y738" s="57" t="str">
        <f t="shared" si="105"/>
        <v/>
      </c>
      <c r="Z738" s="57">
        <f>LARGE(T675:T766,V738)</f>
        <v>3.5050728617039733</v>
      </c>
      <c r="AA738" s="57" t="str">
        <f t="shared" si="102"/>
        <v/>
      </c>
      <c r="AB738" s="57" t="str">
        <f t="shared" si="103"/>
        <v/>
      </c>
      <c r="AC738" s="57" t="str">
        <f t="shared" si="106"/>
        <v>Malta</v>
      </c>
      <c r="AD738" s="57"/>
      <c r="AE738" s="57"/>
      <c r="AF738" s="57"/>
      <c r="AG738" s="57"/>
      <c r="AH738" s="57"/>
      <c r="AI738" s="57"/>
      <c r="AJ738" s="57"/>
    </row>
    <row r="739" spans="14:36" x14ac:dyDescent="0.35">
      <c r="N739" s="57"/>
      <c r="O739" s="57"/>
      <c r="P739" s="57"/>
      <c r="Q739" s="57"/>
      <c r="R739" s="57" t="str">
        <f>'EU-Vergleichsdaten'!B$72</f>
        <v>Noord-Nederland</v>
      </c>
      <c r="S739" s="57"/>
      <c r="T739" s="57">
        <f>'EU-Vergleichsdaten'!AW$72-ROW(BF$72)/1000000</f>
        <v>3.5260514143195008</v>
      </c>
      <c r="U739" s="57"/>
      <c r="V739" s="57">
        <f t="shared" si="104"/>
        <v>65</v>
      </c>
      <c r="W739" s="106" t="str">
        <f>VLOOKUP(Z739,T675:AC766,10,0)</f>
        <v>Schleswig-Holstein</v>
      </c>
      <c r="X739" s="57" t="str">
        <f t="shared" ref="X739:X766" si="107">IF(VLOOKUP(W739,R$3:S$94,2,0)="WD","WD",IF(VLOOKUP(W739,R$3:S$94,2,0)="OD","OD",""))</f>
        <v>WD</v>
      </c>
      <c r="Y739" s="57" t="str">
        <f t="shared" ref="Y739:Y766" si="108">IF(VLOOKUP($W739,$R$3:$T$94,2,0)="WD",VLOOKUP($W739,O$3:P$18,2,0),IF(VLOOKUP($W739,$R$3:$T$94,2,0)="OD",VLOOKUP($W739,O$3:P$18,2,0),""))</f>
        <v>SH</v>
      </c>
      <c r="Z739" s="57">
        <f>LARGE(T675:T766,V739)</f>
        <v>3.5008221703204043</v>
      </c>
      <c r="AA739" s="57">
        <f t="shared" si="102"/>
        <v>3.5008221703204043</v>
      </c>
      <c r="AB739" s="57" t="str">
        <f t="shared" si="103"/>
        <v/>
      </c>
      <c r="AC739" s="57" t="str">
        <f t="shared" ref="AC739:AC766" si="109">R739</f>
        <v>Noord-Nederland</v>
      </c>
      <c r="AD739" s="57"/>
      <c r="AE739" s="57"/>
      <c r="AF739" s="57"/>
      <c r="AG739" s="57"/>
      <c r="AH739" s="57"/>
      <c r="AI739" s="57"/>
      <c r="AJ739" s="57"/>
    </row>
    <row r="740" spans="14:36" x14ac:dyDescent="0.35">
      <c r="N740" s="57"/>
      <c r="O740" s="57"/>
      <c r="P740" s="57"/>
      <c r="Q740" s="57"/>
      <c r="R740" s="57" t="str">
        <f>'EU-Vergleichsdaten'!B$73</f>
        <v>Oost-Nederland</v>
      </c>
      <c r="S740" s="57"/>
      <c r="T740" s="57">
        <f>'EU-Vergleichsdaten'!AW$73-ROW(BF$73)/1000000</f>
        <v>5.0394717530864197</v>
      </c>
      <c r="U740" s="57"/>
      <c r="V740" s="57">
        <f t="shared" si="104"/>
        <v>66</v>
      </c>
      <c r="W740" s="106" t="str">
        <f>VLOOKUP(Z740,T675:AC766,10,0)</f>
        <v>Sachsen-Anhalt</v>
      </c>
      <c r="X740" s="57" t="str">
        <f t="shared" si="107"/>
        <v>OD</v>
      </c>
      <c r="Y740" s="57" t="str">
        <f t="shared" si="108"/>
        <v>ST</v>
      </c>
      <c r="Z740" s="57">
        <f>LARGE(T675:T766,V740)</f>
        <v>3.4852078417626431</v>
      </c>
      <c r="AA740" s="57" t="str">
        <f t="shared" ref="AA740:AA766" si="110">IF(X740="WD",Z740,"")</f>
        <v/>
      </c>
      <c r="AB740" s="57">
        <f t="shared" ref="AB740:AB766" si="111">IF(X740="OD",Z740,"")</f>
        <v>3.4852078417626431</v>
      </c>
      <c r="AC740" s="57" t="str">
        <f t="shared" si="109"/>
        <v>Oost-Nederland</v>
      </c>
      <c r="AD740" s="57"/>
      <c r="AE740" s="57"/>
      <c r="AF740" s="57"/>
      <c r="AG740" s="57"/>
      <c r="AH740" s="57"/>
      <c r="AI740" s="57"/>
      <c r="AJ740" s="57"/>
    </row>
    <row r="741" spans="14:36" x14ac:dyDescent="0.35">
      <c r="N741" s="57"/>
      <c r="O741" s="57"/>
      <c r="P741" s="57"/>
      <c r="Q741" s="57"/>
      <c r="R741" s="57" t="str">
        <f>'EU-Vergleichsdaten'!B$74</f>
        <v>West-Nederland</v>
      </c>
      <c r="S741" s="57"/>
      <c r="T741" s="57">
        <f>'EU-Vergleichsdaten'!AW$74-ROW(BF$74)/1000000</f>
        <v>6.2576903021076786</v>
      </c>
      <c r="U741" s="57"/>
      <c r="V741" s="57">
        <f t="shared" ref="V741:V766" si="112">V740+1</f>
        <v>67</v>
      </c>
      <c r="W741" s="106" t="str">
        <f>VLOOKUP(Z741,T675:AC766,10,0)</f>
        <v>Nord-Est</v>
      </c>
      <c r="X741" s="57" t="str">
        <f t="shared" si="107"/>
        <v/>
      </c>
      <c r="Y741" s="57" t="str">
        <f t="shared" si="108"/>
        <v/>
      </c>
      <c r="Z741" s="57">
        <f>LARGE(T675:T766,V741)</f>
        <v>3.4231430893668584</v>
      </c>
      <c r="AA741" s="57" t="str">
        <f t="shared" si="110"/>
        <v/>
      </c>
      <c r="AB741" s="57" t="str">
        <f t="shared" si="111"/>
        <v/>
      </c>
      <c r="AC741" s="57" t="str">
        <f t="shared" si="109"/>
        <v>West-Nederland</v>
      </c>
      <c r="AD741" s="57"/>
      <c r="AE741" s="57"/>
      <c r="AF741" s="57"/>
      <c r="AG741" s="57"/>
      <c r="AH741" s="57"/>
      <c r="AI741" s="57"/>
      <c r="AJ741" s="57"/>
    </row>
    <row r="742" spans="14:36" x14ac:dyDescent="0.35">
      <c r="N742" s="57"/>
      <c r="O742" s="57"/>
      <c r="P742" s="57"/>
      <c r="Q742" s="57"/>
      <c r="R742" s="57" t="str">
        <f>'EU-Vergleichsdaten'!B$75</f>
        <v>Zuid-Nederland</v>
      </c>
      <c r="S742" s="57"/>
      <c r="T742" s="57">
        <f>'EU-Vergleichsdaten'!AW$75-ROW(BF$75)/1000000</f>
        <v>4.9938110357055514</v>
      </c>
      <c r="U742" s="57"/>
      <c r="V742" s="57">
        <f t="shared" si="112"/>
        <v>68</v>
      </c>
      <c r="W742" s="106" t="str">
        <f>VLOOKUP(Z742,T675:AC766,10,0)</f>
        <v>Noroeste</v>
      </c>
      <c r="X742" s="57" t="str">
        <f t="shared" si="107"/>
        <v/>
      </c>
      <c r="Y742" s="57" t="str">
        <f t="shared" si="108"/>
        <v/>
      </c>
      <c r="Z742" s="57">
        <f>LARGE(T675:T766,V742)</f>
        <v>3.4080544687774847</v>
      </c>
      <c r="AA742" s="57" t="str">
        <f t="shared" si="110"/>
        <v/>
      </c>
      <c r="AB742" s="57" t="str">
        <f t="shared" si="111"/>
        <v/>
      </c>
      <c r="AC742" s="57" t="str">
        <f t="shared" si="109"/>
        <v>Zuid-Nederland</v>
      </c>
      <c r="AD742" s="57"/>
      <c r="AE742" s="57"/>
      <c r="AF742" s="57"/>
      <c r="AG742" s="57"/>
      <c r="AH742" s="57"/>
      <c r="AI742" s="57"/>
      <c r="AJ742" s="57"/>
    </row>
    <row r="743" spans="14:36" x14ac:dyDescent="0.35">
      <c r="N743" s="57"/>
      <c r="O743" s="57"/>
      <c r="P743" s="57"/>
      <c r="Q743" s="57"/>
      <c r="R743" s="57" t="str">
        <f>'EU-Vergleichsdaten'!B$76</f>
        <v>Ostösterreich</v>
      </c>
      <c r="S743" s="57"/>
      <c r="T743" s="57">
        <f>'EU-Vergleichsdaten'!AW$76-ROW(BF$76)/1000000</f>
        <v>6.360661991951079</v>
      </c>
      <c r="U743" s="57"/>
      <c r="V743" s="57">
        <f t="shared" si="112"/>
        <v>69</v>
      </c>
      <c r="W743" s="106" t="str">
        <f>VLOOKUP(Z743,T675:AC766,10,0)</f>
        <v>Makroregion centralny</v>
      </c>
      <c r="X743" s="57" t="str">
        <f t="shared" si="107"/>
        <v/>
      </c>
      <c r="Y743" s="57" t="str">
        <f t="shared" si="108"/>
        <v/>
      </c>
      <c r="Z743" s="57">
        <f>LARGE(T675:T766,V743)</f>
        <v>3.2954225459383215</v>
      </c>
      <c r="AA743" s="57" t="str">
        <f t="shared" si="110"/>
        <v/>
      </c>
      <c r="AB743" s="57" t="str">
        <f t="shared" si="111"/>
        <v/>
      </c>
      <c r="AC743" s="57" t="str">
        <f t="shared" si="109"/>
        <v>Ostösterreich</v>
      </c>
      <c r="AD743" s="57"/>
      <c r="AE743" s="57"/>
      <c r="AF743" s="57"/>
      <c r="AG743" s="57"/>
      <c r="AH743" s="57"/>
      <c r="AI743" s="57"/>
      <c r="AJ743" s="57"/>
    </row>
    <row r="744" spans="14:36" x14ac:dyDescent="0.35">
      <c r="N744" s="57"/>
      <c r="O744" s="57"/>
      <c r="P744" s="57"/>
      <c r="Q744" s="57"/>
      <c r="R744" s="57" t="str">
        <f>'EU-Vergleichsdaten'!B$77</f>
        <v>Südösterreich</v>
      </c>
      <c r="S744" s="57"/>
      <c r="T744" s="57">
        <f>'EU-Vergleichsdaten'!AW$77-ROW(BF$77)/1000000</f>
        <v>5.2904497917702908</v>
      </c>
      <c r="U744" s="57"/>
      <c r="V744" s="57">
        <f t="shared" si="112"/>
        <v>70</v>
      </c>
      <c r="W744" s="106" t="str">
        <f>VLOOKUP(Z744,T675:AC766,10,0)</f>
        <v>Macroregiunea Unu</v>
      </c>
      <c r="X744" s="57" t="str">
        <f t="shared" si="107"/>
        <v/>
      </c>
      <c r="Y744" s="57" t="str">
        <f t="shared" si="108"/>
        <v/>
      </c>
      <c r="Z744" s="57">
        <f>LARGE(T675:T766,V744)</f>
        <v>3.2087065823093379</v>
      </c>
      <c r="AA744" s="57" t="str">
        <f t="shared" si="110"/>
        <v/>
      </c>
      <c r="AB744" s="57" t="str">
        <f t="shared" si="111"/>
        <v/>
      </c>
      <c r="AC744" s="57" t="str">
        <f t="shared" si="109"/>
        <v>Südösterreich</v>
      </c>
      <c r="AD744" s="57"/>
      <c r="AE744" s="57"/>
      <c r="AF744" s="57"/>
      <c r="AG744" s="57"/>
      <c r="AH744" s="57"/>
      <c r="AI744" s="57"/>
      <c r="AJ744" s="57"/>
    </row>
    <row r="745" spans="14:36" x14ac:dyDescent="0.35">
      <c r="N745" s="57"/>
      <c r="O745" s="57"/>
      <c r="P745" s="57"/>
      <c r="Q745" s="57"/>
      <c r="R745" s="57" t="str">
        <f>'EU-Vergleichsdaten'!B$78</f>
        <v>Westösterreich</v>
      </c>
      <c r="S745" s="57"/>
      <c r="T745" s="57">
        <f>'EU-Vergleichsdaten'!AW$78-ROW(BF$78)/1000000</f>
        <v>3.7053908430835225</v>
      </c>
      <c r="U745" s="57"/>
      <c r="V745" s="57">
        <f t="shared" si="112"/>
        <v>71</v>
      </c>
      <c r="W745" s="106" t="str">
        <f>VLOOKUP(Z745,T675:AC766,10,0)</f>
        <v>Sur</v>
      </c>
      <c r="X745" s="57" t="str">
        <f t="shared" si="107"/>
        <v/>
      </c>
      <c r="Y745" s="57" t="str">
        <f t="shared" si="108"/>
        <v/>
      </c>
      <c r="Z745" s="57">
        <f>LARGE(T675:T766,V745)</f>
        <v>3.1236921847554151</v>
      </c>
      <c r="AA745" s="57" t="str">
        <f t="shared" si="110"/>
        <v/>
      </c>
      <c r="AB745" s="57" t="str">
        <f t="shared" si="111"/>
        <v/>
      </c>
      <c r="AC745" s="57" t="str">
        <f t="shared" si="109"/>
        <v>Westösterreich</v>
      </c>
      <c r="AD745" s="57"/>
      <c r="AE745" s="57"/>
      <c r="AF745" s="57"/>
      <c r="AG745" s="57"/>
      <c r="AH745" s="57"/>
      <c r="AI745" s="57"/>
      <c r="AJ745" s="57"/>
    </row>
    <row r="746" spans="14:36" x14ac:dyDescent="0.35">
      <c r="N746" s="57"/>
      <c r="O746" s="57"/>
      <c r="P746" s="57"/>
      <c r="Q746" s="57"/>
      <c r="R746" s="57" t="str">
        <f>'EU-Vergleichsdaten'!B$79</f>
        <v>Makroregion południowy</v>
      </c>
      <c r="S746" s="57"/>
      <c r="T746" s="57">
        <f>'EU-Vergleichsdaten'!AW$79-ROW(BF$79)/1000000</f>
        <v>5.4516882836302827</v>
      </c>
      <c r="U746" s="57"/>
      <c r="V746" s="57">
        <f t="shared" si="112"/>
        <v>72</v>
      </c>
      <c r="W746" s="106" t="str">
        <f>VLOOKUP(Z746,T675:AC766,10,0)</f>
        <v>Hauts-de-France</v>
      </c>
      <c r="X746" s="57" t="str">
        <f t="shared" si="107"/>
        <v/>
      </c>
      <c r="Y746" s="57" t="str">
        <f t="shared" si="108"/>
        <v/>
      </c>
      <c r="Z746" s="57">
        <f>LARGE(T675:T766,V746)</f>
        <v>3.1064731959690177</v>
      </c>
      <c r="AA746" s="57" t="str">
        <f t="shared" si="110"/>
        <v/>
      </c>
      <c r="AB746" s="57" t="str">
        <f t="shared" si="111"/>
        <v/>
      </c>
      <c r="AC746" s="57" t="str">
        <f t="shared" si="109"/>
        <v>Makroregion południowy</v>
      </c>
      <c r="AD746" s="57"/>
      <c r="AE746" s="57"/>
      <c r="AF746" s="57"/>
      <c r="AG746" s="57"/>
      <c r="AH746" s="57"/>
      <c r="AI746" s="57"/>
      <c r="AJ746" s="57"/>
    </row>
    <row r="747" spans="14:36" x14ac:dyDescent="0.35">
      <c r="N747" s="57"/>
      <c r="O747" s="57"/>
      <c r="P747" s="57"/>
      <c r="Q747" s="57"/>
      <c r="R747" s="57" t="str">
        <f>'EU-Vergleichsdaten'!B$80</f>
        <v>Makroregion północno-zachodni</v>
      </c>
      <c r="S747" s="57"/>
      <c r="T747" s="57">
        <f>'EU-Vergleichsdaten'!AW$80-ROW(BF$80)/1000000</f>
        <v>2.9744644231723751</v>
      </c>
      <c r="U747" s="57"/>
      <c r="V747" s="57">
        <f t="shared" si="112"/>
        <v>73</v>
      </c>
      <c r="W747" s="106" t="str">
        <f>VLOOKUP(Z747,T675:AC766,10,0)</f>
        <v>Centro (ES)</v>
      </c>
      <c r="X747" s="57" t="str">
        <f t="shared" si="107"/>
        <v/>
      </c>
      <c r="Y747" s="57" t="str">
        <f t="shared" si="108"/>
        <v/>
      </c>
      <c r="Z747" s="57">
        <f>LARGE(T675:T766,V747)</f>
        <v>3.0555155555555555</v>
      </c>
      <c r="AA747" s="57" t="str">
        <f t="shared" si="110"/>
        <v/>
      </c>
      <c r="AB747" s="57" t="str">
        <f t="shared" si="111"/>
        <v/>
      </c>
      <c r="AC747" s="57" t="str">
        <f t="shared" si="109"/>
        <v>Makroregion północno-zachodni</v>
      </c>
      <c r="AD747" s="57"/>
      <c r="AE747" s="57"/>
      <c r="AF747" s="57"/>
      <c r="AG747" s="57"/>
      <c r="AH747" s="57"/>
      <c r="AI747" s="57"/>
      <c r="AJ747" s="57"/>
    </row>
    <row r="748" spans="14:36" x14ac:dyDescent="0.35">
      <c r="N748" s="57"/>
      <c r="O748" s="57"/>
      <c r="P748" s="57"/>
      <c r="Q748" s="57"/>
      <c r="R748" s="57" t="str">
        <f>'EU-Vergleichsdaten'!B$81</f>
        <v>Makroregion południowo-zachodni</v>
      </c>
      <c r="S748" s="57"/>
      <c r="T748" s="57">
        <f>'EU-Vergleichsdaten'!AW$81-ROW(BF$81)/1000000</f>
        <v>5.074294526241931</v>
      </c>
      <c r="U748" s="57"/>
      <c r="V748" s="57">
        <f t="shared" si="112"/>
        <v>74</v>
      </c>
      <c r="W748" s="106" t="str">
        <f>VLOOKUP(Z748,T675:AC766,10,0)</f>
        <v>Sud</v>
      </c>
      <c r="X748" s="57" t="str">
        <f t="shared" si="107"/>
        <v/>
      </c>
      <c r="Y748" s="57" t="str">
        <f t="shared" si="108"/>
        <v/>
      </c>
      <c r="Z748" s="57">
        <f>LARGE(T675:T766,V748)</f>
        <v>3.0256724374971435</v>
      </c>
      <c r="AA748" s="57" t="str">
        <f t="shared" si="110"/>
        <v/>
      </c>
      <c r="AB748" s="57" t="str">
        <f t="shared" si="111"/>
        <v/>
      </c>
      <c r="AC748" s="57" t="str">
        <f t="shared" si="109"/>
        <v>Makroregion południowo-zachodni</v>
      </c>
      <c r="AD748" s="57"/>
      <c r="AE748" s="57"/>
      <c r="AF748" s="57"/>
      <c r="AG748" s="57"/>
      <c r="AH748" s="57"/>
      <c r="AI748" s="57"/>
      <c r="AJ748" s="57"/>
    </row>
    <row r="749" spans="14:36" x14ac:dyDescent="0.35">
      <c r="N749" s="57"/>
      <c r="O749" s="57"/>
      <c r="P749" s="57"/>
      <c r="Q749" s="57"/>
      <c r="R749" s="57" t="str">
        <f>'EU-Vergleichsdaten'!B$82</f>
        <v>Makroregion północny</v>
      </c>
      <c r="S749" s="57"/>
      <c r="T749" s="57">
        <f>'EU-Vergleichsdaten'!AW$82-ROW(BF$82)/1000000</f>
        <v>4.7126283888566451</v>
      </c>
      <c r="U749" s="57"/>
      <c r="V749" s="57">
        <f t="shared" si="112"/>
        <v>75</v>
      </c>
      <c r="W749" s="106" t="str">
        <f>VLOOKUP(Z749,T675:AC766,10,0)</f>
        <v>Makroregion północno-zachodni</v>
      </c>
      <c r="X749" s="57" t="str">
        <f t="shared" si="107"/>
        <v/>
      </c>
      <c r="Y749" s="57" t="str">
        <f t="shared" si="108"/>
        <v/>
      </c>
      <c r="Z749" s="57">
        <f>LARGE(T675:T766,V749)</f>
        <v>2.9744644231723751</v>
      </c>
      <c r="AA749" s="57" t="str">
        <f t="shared" si="110"/>
        <v/>
      </c>
      <c r="AB749" s="57" t="str">
        <f t="shared" si="111"/>
        <v/>
      </c>
      <c r="AC749" s="57" t="str">
        <f t="shared" si="109"/>
        <v>Makroregion północny</v>
      </c>
      <c r="AD749" s="57"/>
      <c r="AE749" s="57"/>
      <c r="AF749" s="57"/>
      <c r="AG749" s="57"/>
      <c r="AH749" s="57"/>
      <c r="AI749" s="57"/>
      <c r="AJ749" s="57"/>
    </row>
    <row r="750" spans="14:36" x14ac:dyDescent="0.35">
      <c r="N750" s="57"/>
      <c r="O750" s="57"/>
      <c r="P750" s="57"/>
      <c r="Q750" s="57"/>
      <c r="R750" s="57" t="str">
        <f>'EU-Vergleichsdaten'!B$83</f>
        <v>Makroregion centralny</v>
      </c>
      <c r="S750" s="57"/>
      <c r="T750" s="57">
        <f>'EU-Vergleichsdaten'!AW$83-ROW(BF$83)/1000000</f>
        <v>3.2954225459383215</v>
      </c>
      <c r="U750" s="57"/>
      <c r="V750" s="57">
        <f t="shared" si="112"/>
        <v>76</v>
      </c>
      <c r="W750" s="106" t="str">
        <f>VLOOKUP(Z750,T675:AC766,10,0)</f>
        <v>Grand Est</v>
      </c>
      <c r="X750" s="57" t="str">
        <f t="shared" si="107"/>
        <v/>
      </c>
      <c r="Y750" s="57" t="str">
        <f t="shared" si="108"/>
        <v/>
      </c>
      <c r="Z750" s="57">
        <f>LARGE(T675:T766,V750)</f>
        <v>2.9639624957319941</v>
      </c>
      <c r="AA750" s="57" t="str">
        <f t="shared" si="110"/>
        <v/>
      </c>
      <c r="AB750" s="57" t="str">
        <f t="shared" si="111"/>
        <v/>
      </c>
      <c r="AC750" s="57" t="str">
        <f t="shared" si="109"/>
        <v>Makroregion centralny</v>
      </c>
      <c r="AD750" s="57"/>
      <c r="AE750" s="57"/>
      <c r="AF750" s="57"/>
      <c r="AG750" s="57"/>
      <c r="AH750" s="57"/>
      <c r="AI750" s="57"/>
      <c r="AJ750" s="57"/>
    </row>
    <row r="751" spans="14:36" x14ac:dyDescent="0.35">
      <c r="N751" s="57"/>
      <c r="O751" s="57"/>
      <c r="P751" s="57"/>
      <c r="Q751" s="57"/>
      <c r="R751" s="57" t="str">
        <f>'EU-Vergleichsdaten'!B$84</f>
        <v>Makroregion wschodni</v>
      </c>
      <c r="S751" s="57"/>
      <c r="T751" s="57">
        <f>'EU-Vergleichsdaten'!AW$84-ROW(BF$84)/1000000</f>
        <v>2.3621564942533957</v>
      </c>
      <c r="U751" s="57"/>
      <c r="V751" s="57">
        <f t="shared" si="112"/>
        <v>77</v>
      </c>
      <c r="W751" s="106" t="str">
        <f>VLOOKUP(Z751,T675:AC766,10,0)</f>
        <v>Mecklenburg-Vorpommern</v>
      </c>
      <c r="X751" s="57" t="str">
        <f t="shared" si="107"/>
        <v>OD</v>
      </c>
      <c r="Y751" s="57" t="str">
        <f t="shared" si="108"/>
        <v>MV</v>
      </c>
      <c r="Z751" s="57">
        <f>LARGE(T675:T766,V751)</f>
        <v>2.8552491578947365</v>
      </c>
      <c r="AA751" s="57" t="str">
        <f t="shared" si="110"/>
        <v/>
      </c>
      <c r="AB751" s="57">
        <f t="shared" si="111"/>
        <v>2.8552491578947365</v>
      </c>
      <c r="AC751" s="57" t="str">
        <f t="shared" si="109"/>
        <v>Makroregion wschodni</v>
      </c>
      <c r="AD751" s="57"/>
      <c r="AE751" s="57"/>
      <c r="AF751" s="57"/>
      <c r="AG751" s="57"/>
      <c r="AH751" s="57"/>
      <c r="AI751" s="57"/>
      <c r="AJ751" s="57"/>
    </row>
    <row r="752" spans="14:36" x14ac:dyDescent="0.35">
      <c r="N752" s="57"/>
      <c r="O752" s="57"/>
      <c r="P752" s="57"/>
      <c r="Q752" s="57"/>
      <c r="R752" s="57" t="str">
        <f>'EU-Vergleichsdaten'!B$85</f>
        <v>Makroregion województwo mazowieckie</v>
      </c>
      <c r="S752" s="57"/>
      <c r="T752" s="57">
        <f>'EU-Vergleichsdaten'!AW$85-ROW(BF$85)/1000000</f>
        <v>7.6883409092383665</v>
      </c>
      <c r="U752" s="57"/>
      <c r="V752" s="57">
        <f t="shared" si="112"/>
        <v>78</v>
      </c>
      <c r="W752" s="106" t="str">
        <f>VLOOKUP(Z752,T675:AC766,10,0)</f>
        <v>Normandie</v>
      </c>
      <c r="X752" s="57" t="str">
        <f t="shared" si="107"/>
        <v/>
      </c>
      <c r="Y752" s="57" t="str">
        <f t="shared" si="108"/>
        <v/>
      </c>
      <c r="Z752" s="57">
        <f>LARGE(T675:T766,V752)</f>
        <v>2.5708946907460919</v>
      </c>
      <c r="AA752" s="57" t="str">
        <f t="shared" si="110"/>
        <v/>
      </c>
      <c r="AB752" s="57" t="str">
        <f t="shared" si="111"/>
        <v/>
      </c>
      <c r="AC752" s="57" t="str">
        <f t="shared" si="109"/>
        <v>Makroregion województwo mazowieckie</v>
      </c>
      <c r="AD752" s="57"/>
      <c r="AE752" s="57"/>
      <c r="AF752" s="57"/>
      <c r="AG752" s="57"/>
      <c r="AH752" s="57"/>
      <c r="AI752" s="57"/>
      <c r="AJ752" s="57"/>
    </row>
    <row r="753" spans="14:36" x14ac:dyDescent="0.35">
      <c r="N753" s="57"/>
      <c r="O753" s="57"/>
      <c r="P753" s="57"/>
      <c r="Q753" s="57"/>
      <c r="R753" s="57" t="str">
        <f>'EU-Vergleichsdaten'!B$86</f>
        <v>Continente</v>
      </c>
      <c r="S753" s="57"/>
      <c r="T753" s="57">
        <f>'EU-Vergleichsdaten'!AW$86-ROW(BF$86)/1000000</f>
        <v>4.925228546619012</v>
      </c>
      <c r="U753" s="57"/>
      <c r="V753" s="57">
        <f t="shared" si="112"/>
        <v>79</v>
      </c>
      <c r="W753" s="106" t="str">
        <f>VLOOKUP(Z753,T675:AC766,10,0)</f>
        <v>Nouvelle-Aquitaine</v>
      </c>
      <c r="X753" s="57" t="str">
        <f t="shared" si="107"/>
        <v/>
      </c>
      <c r="Y753" s="57" t="str">
        <f t="shared" si="108"/>
        <v/>
      </c>
      <c r="Z753" s="57">
        <f>LARGE(T675:T766,V753)</f>
        <v>2.5400906446470115</v>
      </c>
      <c r="AA753" s="57" t="str">
        <f t="shared" si="110"/>
        <v/>
      </c>
      <c r="AB753" s="57" t="str">
        <f t="shared" si="111"/>
        <v/>
      </c>
      <c r="AC753" s="57" t="str">
        <f t="shared" si="109"/>
        <v>Continente</v>
      </c>
      <c r="AD753" s="57"/>
      <c r="AE753" s="57"/>
      <c r="AF753" s="57"/>
      <c r="AG753" s="57"/>
      <c r="AH753" s="57"/>
      <c r="AI753" s="57"/>
      <c r="AJ753" s="57"/>
    </row>
    <row r="754" spans="14:36" x14ac:dyDescent="0.35">
      <c r="N754" s="57"/>
      <c r="O754" s="57"/>
      <c r="P754" s="57"/>
      <c r="Q754" s="57"/>
      <c r="R754" s="57" t="str">
        <f>'EU-Vergleichsdaten'!B$87</f>
        <v>Região Autónoma dos Açores</v>
      </c>
      <c r="S754" s="57"/>
      <c r="T754" s="57">
        <f>'EU-Vergleichsdaten'!AW$87-ROW(BF$87)/1000000</f>
        <v>-8.7000000000000001E-5</v>
      </c>
      <c r="U754" s="57"/>
      <c r="V754" s="57">
        <f t="shared" si="112"/>
        <v>80</v>
      </c>
      <c r="W754" s="106" t="str">
        <f>VLOOKUP(Z754,T675:AC766,10,0)</f>
        <v>Makroregion wschodni</v>
      </c>
      <c r="X754" s="57" t="str">
        <f t="shared" si="107"/>
        <v/>
      </c>
      <c r="Y754" s="57" t="str">
        <f t="shared" si="108"/>
        <v/>
      </c>
      <c r="Z754" s="57">
        <f>LARGE(T675:T766,V754)</f>
        <v>2.3621564942533957</v>
      </c>
      <c r="AA754" s="57" t="str">
        <f t="shared" si="110"/>
        <v/>
      </c>
      <c r="AB754" s="57" t="str">
        <f t="shared" si="111"/>
        <v/>
      </c>
      <c r="AC754" s="57" t="str">
        <f t="shared" si="109"/>
        <v>Região Autónoma dos Açores</v>
      </c>
      <c r="AD754" s="57"/>
      <c r="AE754" s="57"/>
      <c r="AF754" s="57"/>
      <c r="AG754" s="57"/>
      <c r="AH754" s="57"/>
      <c r="AI754" s="57"/>
      <c r="AJ754" s="57"/>
    </row>
    <row r="755" spans="14:36" x14ac:dyDescent="0.35">
      <c r="N755" s="57"/>
      <c r="O755" s="57"/>
      <c r="P755" s="57"/>
      <c r="Q755" s="57"/>
      <c r="R755" s="57" t="str">
        <f>'EU-Vergleichsdaten'!B$88</f>
        <v>Região Autónoma da Madeira</v>
      </c>
      <c r="S755" s="57"/>
      <c r="T755" s="57">
        <f>'EU-Vergleichsdaten'!AW$88-ROW(BF$88)/1000000</f>
        <v>-8.7999999999999998E-5</v>
      </c>
      <c r="U755" s="57"/>
      <c r="V755" s="57">
        <f t="shared" si="112"/>
        <v>81</v>
      </c>
      <c r="W755" s="106" t="str">
        <f>VLOOKUP(Z755,T675:AC766,10,0)</f>
        <v>Isole</v>
      </c>
      <c r="X755" s="57" t="str">
        <f t="shared" si="107"/>
        <v/>
      </c>
      <c r="Y755" s="57" t="str">
        <f t="shared" si="108"/>
        <v/>
      </c>
      <c r="Z755" s="57">
        <f>LARGE(T675:T766,V755)</f>
        <v>2.2874256724823105</v>
      </c>
      <c r="AA755" s="57" t="str">
        <f t="shared" si="110"/>
        <v/>
      </c>
      <c r="AB755" s="57" t="str">
        <f t="shared" si="111"/>
        <v/>
      </c>
      <c r="AC755" s="57" t="str">
        <f t="shared" si="109"/>
        <v>Região Autónoma da Madeira</v>
      </c>
      <c r="AD755" s="57"/>
      <c r="AE755" s="57"/>
      <c r="AF755" s="57"/>
      <c r="AG755" s="57"/>
      <c r="AH755" s="57"/>
      <c r="AI755" s="57"/>
      <c r="AJ755" s="57"/>
    </row>
    <row r="756" spans="14:36" x14ac:dyDescent="0.35">
      <c r="N756" s="57"/>
      <c r="O756" s="57"/>
      <c r="P756" s="57"/>
      <c r="Q756" s="57"/>
      <c r="R756" s="57" t="str">
        <f>'EU-Vergleichsdaten'!B$89</f>
        <v>Macroregiunea Unu</v>
      </c>
      <c r="S756" s="57"/>
      <c r="T756" s="57">
        <f>'EU-Vergleichsdaten'!AW$89-ROW(BF$89)/1000000</f>
        <v>3.2087065823093379</v>
      </c>
      <c r="U756" s="57"/>
      <c r="V756" s="57">
        <f t="shared" si="112"/>
        <v>82</v>
      </c>
      <c r="W756" s="106" t="str">
        <f>VLOOKUP(Z756,T675:AC766,10,0)</f>
        <v>Severna i Yugoiztochna Bulgaria</v>
      </c>
      <c r="X756" s="57" t="str">
        <f t="shared" si="107"/>
        <v/>
      </c>
      <c r="Y756" s="57" t="str">
        <f t="shared" si="108"/>
        <v/>
      </c>
      <c r="Z756" s="57">
        <f>LARGE(T675:T766,V756)</f>
        <v>2.1646339920751392</v>
      </c>
      <c r="AA756" s="57" t="str">
        <f t="shared" si="110"/>
        <v/>
      </c>
      <c r="AB756" s="57" t="str">
        <f t="shared" si="111"/>
        <v/>
      </c>
      <c r="AC756" s="57" t="str">
        <f t="shared" si="109"/>
        <v>Macroregiunea Unu</v>
      </c>
      <c r="AD756" s="57"/>
      <c r="AE756" s="57"/>
      <c r="AF756" s="57"/>
      <c r="AG756" s="57"/>
      <c r="AH756" s="57"/>
      <c r="AI756" s="57"/>
      <c r="AJ756" s="57"/>
    </row>
    <row r="757" spans="14:36" x14ac:dyDescent="0.35">
      <c r="N757" s="57"/>
      <c r="O757" s="57"/>
      <c r="P757" s="57"/>
      <c r="Q757" s="57"/>
      <c r="R757" s="57" t="str">
        <f>'EU-Vergleichsdaten'!B$90</f>
        <v>Macroregiunea Doi</v>
      </c>
      <c r="S757" s="57"/>
      <c r="T757" s="57">
        <f>'EU-Vergleichsdaten'!AW$90-ROW(BF$90)/1000000</f>
        <v>1.1962174604370761</v>
      </c>
      <c r="U757" s="57"/>
      <c r="V757" s="57">
        <f t="shared" si="112"/>
        <v>83</v>
      </c>
      <c r="W757" s="106" t="str">
        <f>VLOOKUP(Z757,T675:AC766,10,0)</f>
        <v>Voreia Elláda</v>
      </c>
      <c r="X757" s="57" t="str">
        <f t="shared" si="107"/>
        <v/>
      </c>
      <c r="Y757" s="57" t="str">
        <f t="shared" si="108"/>
        <v/>
      </c>
      <c r="Z757" s="57">
        <f>LARGE(T675:T766,V757)</f>
        <v>2.1440984127456817</v>
      </c>
      <c r="AA757" s="57" t="str">
        <f t="shared" si="110"/>
        <v/>
      </c>
      <c r="AB757" s="57" t="str">
        <f t="shared" si="111"/>
        <v/>
      </c>
      <c r="AC757" s="57" t="str">
        <f t="shared" si="109"/>
        <v>Macroregiunea Doi</v>
      </c>
      <c r="AD757" s="57"/>
      <c r="AE757" s="57"/>
      <c r="AF757" s="57"/>
      <c r="AG757" s="57"/>
      <c r="AH757" s="57"/>
      <c r="AI757" s="57"/>
      <c r="AJ757" s="57"/>
    </row>
    <row r="758" spans="14:36" x14ac:dyDescent="0.35">
      <c r="N758" s="57"/>
      <c r="O758" s="57"/>
      <c r="P758" s="57"/>
      <c r="Q758" s="57"/>
      <c r="R758" s="57" t="str">
        <f>'EU-Vergleichsdaten'!B$91</f>
        <v>Macroregiunea Trei</v>
      </c>
      <c r="S758" s="57"/>
      <c r="T758" s="57">
        <f>'EU-Vergleichsdaten'!AW$91-ROW(BF$91)/1000000</f>
        <v>5.3442094177253345</v>
      </c>
      <c r="U758" s="57"/>
      <c r="V758" s="57">
        <f t="shared" si="112"/>
        <v>84</v>
      </c>
      <c r="W758" s="106" t="str">
        <f>VLOOKUP(Z758,T675:AC766,10,0)</f>
        <v>Canarias</v>
      </c>
      <c r="X758" s="57" t="str">
        <f t="shared" si="107"/>
        <v/>
      </c>
      <c r="Y758" s="57" t="str">
        <f t="shared" si="108"/>
        <v/>
      </c>
      <c r="Z758" s="57">
        <f>LARGE(T675:T766,V758)</f>
        <v>2.0799729235668791</v>
      </c>
      <c r="AA758" s="57" t="str">
        <f t="shared" si="110"/>
        <v/>
      </c>
      <c r="AB758" s="57" t="str">
        <f t="shared" si="111"/>
        <v/>
      </c>
      <c r="AC758" s="57" t="str">
        <f t="shared" si="109"/>
        <v>Macroregiunea Trei</v>
      </c>
      <c r="AD758" s="57"/>
      <c r="AE758" s="57"/>
      <c r="AF758" s="57"/>
      <c r="AG758" s="57"/>
      <c r="AH758" s="57"/>
      <c r="AI758" s="57"/>
      <c r="AJ758" s="57"/>
    </row>
    <row r="759" spans="14:36" x14ac:dyDescent="0.35">
      <c r="N759" s="57"/>
      <c r="O759" s="57"/>
      <c r="P759" s="57"/>
      <c r="Q759" s="57"/>
      <c r="R759" s="57" t="str">
        <f>'EU-Vergleichsdaten'!B$92</f>
        <v>Macroregiunea Patru</v>
      </c>
      <c r="S759" s="57"/>
      <c r="T759" s="57">
        <f>'EU-Vergleichsdaten'!AW$92-ROW(BF$92)/1000000</f>
        <v>3.7142552950643006</v>
      </c>
      <c r="U759" s="57"/>
      <c r="V759" s="57">
        <f t="shared" si="112"/>
        <v>85</v>
      </c>
      <c r="W759" s="106" t="str">
        <f>VLOOKUP(Z759,T675:AC766,10,0)</f>
        <v>RUP FR — Régions Ultrapériphériques Françaises</v>
      </c>
      <c r="X759" s="57" t="str">
        <f t="shared" si="107"/>
        <v/>
      </c>
      <c r="Y759" s="57" t="str">
        <f t="shared" si="108"/>
        <v/>
      </c>
      <c r="Z759" s="57">
        <f>LARGE(T675:T766,V759)</f>
        <v>1.5070778404681737</v>
      </c>
      <c r="AA759" s="57" t="str">
        <f t="shared" si="110"/>
        <v/>
      </c>
      <c r="AB759" s="57" t="str">
        <f t="shared" si="111"/>
        <v/>
      </c>
      <c r="AC759" s="57" t="str">
        <f t="shared" si="109"/>
        <v>Macroregiunea Patru</v>
      </c>
      <c r="AD759" s="57"/>
      <c r="AE759" s="57"/>
      <c r="AF759" s="57"/>
      <c r="AG759" s="57"/>
      <c r="AH759" s="57"/>
      <c r="AI759" s="57"/>
      <c r="AJ759" s="57"/>
    </row>
    <row r="760" spans="14:36" x14ac:dyDescent="0.35">
      <c r="N760" s="57"/>
      <c r="O760" s="57"/>
      <c r="P760" s="57"/>
      <c r="Q760" s="57"/>
      <c r="R760" s="57" t="str">
        <f>'EU-Vergleichsdaten'!B$93</f>
        <v>Slovenija</v>
      </c>
      <c r="S760" s="57"/>
      <c r="T760" s="57">
        <f>'EU-Vergleichsdaten'!AW$93-ROW(BF$93)/1000000</f>
        <v>6.254299129304286</v>
      </c>
      <c r="U760" s="57"/>
      <c r="V760" s="57">
        <f t="shared" si="112"/>
        <v>86</v>
      </c>
      <c r="W760" s="106" t="str">
        <f>VLOOKUP(Z760,T675:AC766,10,0)</f>
        <v>Nisia Aigaiou, Kriti</v>
      </c>
      <c r="X760" s="57" t="str">
        <f t="shared" si="107"/>
        <v/>
      </c>
      <c r="Y760" s="57" t="str">
        <f t="shared" si="108"/>
        <v/>
      </c>
      <c r="Z760" s="57">
        <f>LARGE(T675:T766,V760)</f>
        <v>1.4006451171477079</v>
      </c>
      <c r="AA760" s="57" t="str">
        <f t="shared" si="110"/>
        <v/>
      </c>
      <c r="AB760" s="57" t="str">
        <f t="shared" si="111"/>
        <v/>
      </c>
      <c r="AC760" s="57" t="str">
        <f t="shared" si="109"/>
        <v>Slovenija</v>
      </c>
      <c r="AD760" s="57"/>
      <c r="AE760" s="57"/>
      <c r="AF760" s="57"/>
      <c r="AG760" s="57"/>
      <c r="AH760" s="57"/>
      <c r="AI760" s="57"/>
      <c r="AJ760" s="57"/>
    </row>
    <row r="761" spans="14:36" x14ac:dyDescent="0.35">
      <c r="N761" s="57"/>
      <c r="O761" s="57"/>
      <c r="P761" s="57"/>
      <c r="Q761" s="57"/>
      <c r="R761" s="57" t="str">
        <f>'EU-Vergleichsdaten'!B$94</f>
        <v>Slovensko</v>
      </c>
      <c r="S761" s="57"/>
      <c r="T761" s="57">
        <f>'EU-Vergleichsdaten'!AW$94-ROW(BF$94)/1000000</f>
        <v>5.7946269595477284</v>
      </c>
      <c r="U761" s="57"/>
      <c r="V761" s="57">
        <f t="shared" si="112"/>
        <v>87</v>
      </c>
      <c r="W761" s="106" t="str">
        <f>VLOOKUP(Z761,T675:AC766,10,0)</f>
        <v>Macroregiunea Doi</v>
      </c>
      <c r="X761" s="57" t="str">
        <f t="shared" si="107"/>
        <v/>
      </c>
      <c r="Y761" s="57" t="str">
        <f t="shared" si="108"/>
        <v/>
      </c>
      <c r="Z761" s="57">
        <f>LARGE(T675:T766,V761)</f>
        <v>1.1962174604370761</v>
      </c>
      <c r="AA761" s="57" t="str">
        <f t="shared" si="110"/>
        <v/>
      </c>
      <c r="AB761" s="57" t="str">
        <f t="shared" si="111"/>
        <v/>
      </c>
      <c r="AC761" s="57" t="str">
        <f t="shared" si="109"/>
        <v>Slovensko</v>
      </c>
      <c r="AD761" s="57"/>
      <c r="AE761" s="57"/>
      <c r="AF761" s="57"/>
      <c r="AG761" s="57"/>
      <c r="AH761" s="57"/>
      <c r="AI761" s="57"/>
      <c r="AJ761" s="57"/>
    </row>
    <row r="762" spans="14:36" x14ac:dyDescent="0.35">
      <c r="N762" s="57"/>
      <c r="O762" s="57"/>
      <c r="P762" s="57"/>
      <c r="Q762" s="57"/>
      <c r="R762" s="57" t="str">
        <f>'EU-Vergleichsdaten'!B$95</f>
        <v>Manner-Suomi</v>
      </c>
      <c r="S762" s="57"/>
      <c r="T762" s="57">
        <f>'EU-Vergleichsdaten'!AW$95-ROW(BF$95)/1000000</f>
        <v>6.7603703859533848</v>
      </c>
      <c r="U762" s="57"/>
      <c r="V762" s="57">
        <f t="shared" si="112"/>
        <v>88</v>
      </c>
      <c r="W762" s="106" t="str">
        <f>VLOOKUP(Z762,T675:AC766,10,0)</f>
        <v>Kentriki Elláda</v>
      </c>
      <c r="X762" s="57" t="str">
        <f t="shared" si="107"/>
        <v/>
      </c>
      <c r="Y762" s="57" t="str">
        <f t="shared" si="108"/>
        <v/>
      </c>
      <c r="Z762" s="57">
        <f>LARGE(T675:T766,V762)</f>
        <v>1.1801903712876076</v>
      </c>
      <c r="AA762" s="57" t="str">
        <f t="shared" si="110"/>
        <v/>
      </c>
      <c r="AB762" s="57" t="str">
        <f t="shared" si="111"/>
        <v/>
      </c>
      <c r="AC762" s="57" t="str">
        <f t="shared" si="109"/>
        <v>Manner-Suomi</v>
      </c>
      <c r="AD762" s="57"/>
      <c r="AE762" s="57"/>
      <c r="AF762" s="57"/>
      <c r="AG762" s="57"/>
      <c r="AH762" s="57"/>
      <c r="AI762" s="57"/>
      <c r="AJ762" s="57"/>
    </row>
    <row r="763" spans="14:36" x14ac:dyDescent="0.35">
      <c r="N763" s="57"/>
      <c r="O763" s="57"/>
      <c r="P763" s="57"/>
      <c r="Q763" s="57"/>
      <c r="R763" s="57" t="str">
        <f>'EU-Vergleichsdaten'!B$96</f>
        <v>Åland</v>
      </c>
      <c r="S763" s="57"/>
      <c r="T763" s="57">
        <f>'EU-Vergleichsdaten'!AW$96-ROW(BF$96)/1000000</f>
        <v>-9.6000000000000002E-5</v>
      </c>
      <c r="U763" s="57"/>
      <c r="V763" s="57">
        <f t="shared" si="112"/>
        <v>89</v>
      </c>
      <c r="W763" s="106" t="str">
        <f>VLOOKUP(Z763,T675:AC766,10,0)</f>
        <v>Corse</v>
      </c>
      <c r="X763" s="57" t="str">
        <f t="shared" si="107"/>
        <v/>
      </c>
      <c r="Y763" s="57" t="str">
        <f t="shared" si="108"/>
        <v/>
      </c>
      <c r="Z763" s="57">
        <f>LARGE(T675:T766,V763)</f>
        <v>-5.5999999999999999E-5</v>
      </c>
      <c r="AA763" s="57" t="str">
        <f t="shared" si="110"/>
        <v/>
      </c>
      <c r="AB763" s="57" t="str">
        <f t="shared" si="111"/>
        <v/>
      </c>
      <c r="AC763" s="57" t="str">
        <f t="shared" si="109"/>
        <v>Åland</v>
      </c>
      <c r="AD763" s="57"/>
      <c r="AE763" s="57"/>
      <c r="AF763" s="57"/>
      <c r="AG763" s="57"/>
      <c r="AH763" s="57"/>
      <c r="AI763" s="57"/>
      <c r="AJ763" s="57"/>
    </row>
    <row r="764" spans="14:36" x14ac:dyDescent="0.35">
      <c r="N764" s="57"/>
      <c r="O764" s="57"/>
      <c r="P764" s="57"/>
      <c r="Q764" s="57"/>
      <c r="R764" s="57" t="str">
        <f>'EU-Vergleichsdaten'!B$97</f>
        <v>Östra Sverige</v>
      </c>
      <c r="S764" s="57"/>
      <c r="T764" s="57">
        <f>'EU-Vergleichsdaten'!AW$97-ROW(BF$97)/1000000</f>
        <v>9.2366826846658299</v>
      </c>
      <c r="U764" s="57"/>
      <c r="V764" s="57">
        <f t="shared" si="112"/>
        <v>90</v>
      </c>
      <c r="W764" s="106" t="str">
        <f>VLOOKUP(Z764,T675:AC766,10,0)</f>
        <v>Região Autónoma dos Açores</v>
      </c>
      <c r="X764" s="57" t="str">
        <f t="shared" si="107"/>
        <v/>
      </c>
      <c r="Y764" s="57" t="str">
        <f t="shared" si="108"/>
        <v/>
      </c>
      <c r="Z764" s="57">
        <f>LARGE(T675:T766,V764)</f>
        <v>-8.7000000000000001E-5</v>
      </c>
      <c r="AA764" s="57" t="str">
        <f t="shared" si="110"/>
        <v/>
      </c>
      <c r="AB764" s="57" t="str">
        <f t="shared" si="111"/>
        <v/>
      </c>
      <c r="AC764" s="57" t="str">
        <f t="shared" si="109"/>
        <v>Östra Sverige</v>
      </c>
      <c r="AD764" s="57"/>
      <c r="AE764" s="57"/>
      <c r="AF764" s="57"/>
      <c r="AG764" s="57"/>
      <c r="AH764" s="57"/>
      <c r="AI764" s="57"/>
      <c r="AJ764" s="57"/>
    </row>
    <row r="765" spans="14:36" x14ac:dyDescent="0.35">
      <c r="N765" s="57"/>
      <c r="O765" s="57"/>
      <c r="P765" s="57"/>
      <c r="Q765" s="57"/>
      <c r="R765" s="57" t="str">
        <f>'EU-Vergleichsdaten'!B$98</f>
        <v>Södra Sverige</v>
      </c>
      <c r="S765" s="57"/>
      <c r="T765" s="57">
        <f>'EU-Vergleichsdaten'!AW$98-ROW(BF$98)/1000000</f>
        <v>5.5259238896582534</v>
      </c>
      <c r="U765" s="57"/>
      <c r="V765" s="57">
        <f t="shared" si="112"/>
        <v>91</v>
      </c>
      <c r="W765" s="106" t="str">
        <f>VLOOKUP(Z765,T675:AC766,10,0)</f>
        <v>Região Autónoma da Madeira</v>
      </c>
      <c r="X765" s="57" t="str">
        <f t="shared" si="107"/>
        <v/>
      </c>
      <c r="Y765" s="57" t="str">
        <f t="shared" si="108"/>
        <v/>
      </c>
      <c r="Z765" s="57">
        <f>LARGE(T675:T766,V765)</f>
        <v>-8.7999999999999998E-5</v>
      </c>
      <c r="AA765" s="57" t="str">
        <f t="shared" si="110"/>
        <v/>
      </c>
      <c r="AB765" s="57" t="str">
        <f t="shared" si="111"/>
        <v/>
      </c>
      <c r="AC765" s="57" t="str">
        <f t="shared" si="109"/>
        <v>Södra Sverige</v>
      </c>
      <c r="AD765" s="57"/>
      <c r="AE765" s="57"/>
      <c r="AF765" s="57"/>
      <c r="AG765" s="57"/>
      <c r="AH765" s="57"/>
      <c r="AI765" s="57"/>
      <c r="AJ765" s="57"/>
    </row>
    <row r="766" spans="14:36" x14ac:dyDescent="0.35">
      <c r="N766" s="57"/>
      <c r="O766" s="57"/>
      <c r="P766" s="57"/>
      <c r="Q766" s="57"/>
      <c r="R766" s="57" t="str">
        <f>'EU-Vergleichsdaten'!B$99</f>
        <v>Norra Sverige</v>
      </c>
      <c r="S766" s="57"/>
      <c r="T766" s="57">
        <f>'EU-Vergleichsdaten'!AW$99-ROW(BF$99)/1000000</f>
        <v>4.0336721069418386</v>
      </c>
      <c r="U766" s="57"/>
      <c r="V766" s="57">
        <f t="shared" si="112"/>
        <v>92</v>
      </c>
      <c r="W766" s="106" t="str">
        <f>VLOOKUP(Z766,T675:AC766,10,0)</f>
        <v>Åland</v>
      </c>
      <c r="X766" s="57" t="str">
        <f t="shared" si="107"/>
        <v/>
      </c>
      <c r="Y766" s="57" t="str">
        <f t="shared" si="108"/>
        <v/>
      </c>
      <c r="Z766" s="57">
        <f>LARGE(T675:T766,V766)</f>
        <v>-9.6000000000000002E-5</v>
      </c>
      <c r="AA766" s="57" t="str">
        <f t="shared" si="110"/>
        <v/>
      </c>
      <c r="AB766" s="57" t="str">
        <f t="shared" si="111"/>
        <v/>
      </c>
      <c r="AC766" s="57" t="str">
        <f t="shared" si="109"/>
        <v>Norra Sverige</v>
      </c>
      <c r="AD766" s="57"/>
      <c r="AE766" s="57"/>
      <c r="AF766" s="57"/>
      <c r="AG766" s="57"/>
      <c r="AH766" s="57"/>
      <c r="AI766" s="57"/>
      <c r="AJ766" s="57"/>
    </row>
    <row r="767" spans="14:36" x14ac:dyDescent="0.35">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row>
    <row r="768" spans="14:36" x14ac:dyDescent="0.35">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row>
    <row r="769" spans="14:36" x14ac:dyDescent="0.35">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row>
    <row r="770" spans="14:36" x14ac:dyDescent="0.35">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row>
    <row r="771" spans="14:36" x14ac:dyDescent="0.35">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row>
    <row r="772" spans="14:36" x14ac:dyDescent="0.35">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row>
    <row r="773" spans="14:36" x14ac:dyDescent="0.35">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row>
    <row r="774" spans="14:36" x14ac:dyDescent="0.35">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row>
    <row r="775" spans="14:36" x14ac:dyDescent="0.35">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row>
    <row r="776" spans="14:36" x14ac:dyDescent="0.35">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row>
    <row r="777" spans="14:36" x14ac:dyDescent="0.35">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row>
    <row r="778" spans="14:36" x14ac:dyDescent="0.35">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row>
    <row r="779" spans="14:36" x14ac:dyDescent="0.35">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row>
    <row r="780" spans="14:36" x14ac:dyDescent="0.35">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row>
    <row r="781" spans="14:36" x14ac:dyDescent="0.35">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row>
    <row r="782" spans="14:36" x14ac:dyDescent="0.35">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row>
    <row r="783" spans="14:36" x14ac:dyDescent="0.35">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row>
    <row r="784" spans="14:36" x14ac:dyDescent="0.35">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row>
    <row r="785" spans="14:36" x14ac:dyDescent="0.35">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row>
    <row r="786" spans="14:36" x14ac:dyDescent="0.35">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row>
    <row r="787" spans="14:36" x14ac:dyDescent="0.35">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row>
    <row r="788" spans="14:36" x14ac:dyDescent="0.35">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row>
    <row r="789" spans="14:36" x14ac:dyDescent="0.35">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row>
    <row r="790" spans="14:36" x14ac:dyDescent="0.35">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row>
    <row r="791" spans="14:36" x14ac:dyDescent="0.35">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row>
    <row r="792" spans="14:36" x14ac:dyDescent="0.35">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row>
    <row r="793" spans="14:36" x14ac:dyDescent="0.35">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row>
    <row r="794" spans="14:36" x14ac:dyDescent="0.35">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row>
    <row r="795" spans="14:36" x14ac:dyDescent="0.35">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row>
    <row r="796" spans="14:36" x14ac:dyDescent="0.35">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row>
    <row r="797" spans="14:36" x14ac:dyDescent="0.35">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row>
    <row r="798" spans="14:36" x14ac:dyDescent="0.35">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row>
    <row r="799" spans="14:36" x14ac:dyDescent="0.35">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row>
    <row r="800" spans="14:36" x14ac:dyDescent="0.35">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row>
    <row r="801" spans="14:36" x14ac:dyDescent="0.35">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row>
    <row r="802" spans="14:36" x14ac:dyDescent="0.35">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row>
    <row r="803" spans="14:36" x14ac:dyDescent="0.35">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row>
    <row r="804" spans="14:36" x14ac:dyDescent="0.35">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row>
    <row r="805" spans="14:36" x14ac:dyDescent="0.35">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row>
    <row r="806" spans="14:36" x14ac:dyDescent="0.35">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row>
    <row r="807" spans="14:36" x14ac:dyDescent="0.35">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row>
    <row r="808" spans="14:36" x14ac:dyDescent="0.35">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row>
    <row r="809" spans="14:36" x14ac:dyDescent="0.35">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row>
    <row r="810" spans="14:36" x14ac:dyDescent="0.35">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row>
    <row r="811" spans="14:36" x14ac:dyDescent="0.35">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row>
    <row r="812" spans="14:36" x14ac:dyDescent="0.35">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row>
    <row r="813" spans="14:36" x14ac:dyDescent="0.35">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row>
    <row r="814" spans="14:36" x14ac:dyDescent="0.35">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row>
    <row r="815" spans="14:36" x14ac:dyDescent="0.35">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row>
    <row r="816" spans="14:36" x14ac:dyDescent="0.35">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row>
    <row r="817" spans="14:36" x14ac:dyDescent="0.35">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row>
    <row r="818" spans="14:36" x14ac:dyDescent="0.35">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row>
    <row r="819" spans="14:36" x14ac:dyDescent="0.35">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row>
    <row r="820" spans="14:36" x14ac:dyDescent="0.35">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row>
    <row r="821" spans="14:36" x14ac:dyDescent="0.35">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row>
    <row r="822" spans="14:36" x14ac:dyDescent="0.35">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row>
    <row r="823" spans="14:36" x14ac:dyDescent="0.35">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row>
    <row r="824" spans="14:36" x14ac:dyDescent="0.35">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row>
    <row r="825" spans="14:36" x14ac:dyDescent="0.35">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row>
    <row r="826" spans="14:36" x14ac:dyDescent="0.35">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row>
    <row r="827" spans="14:36" x14ac:dyDescent="0.35">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row>
    <row r="828" spans="14:36" x14ac:dyDescent="0.35">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row>
    <row r="829" spans="14:36" x14ac:dyDescent="0.35">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row>
    <row r="830" spans="14:36" x14ac:dyDescent="0.35">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row>
    <row r="831" spans="14:36" x14ac:dyDescent="0.35">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row>
    <row r="832" spans="14:36" x14ac:dyDescent="0.35">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row>
    <row r="833" spans="14:36" x14ac:dyDescent="0.35">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row>
    <row r="834" spans="14:36" x14ac:dyDescent="0.35">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row>
    <row r="835" spans="14:36" x14ac:dyDescent="0.35">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row>
    <row r="836" spans="14:36" x14ac:dyDescent="0.35">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row>
    <row r="837" spans="14:36" x14ac:dyDescent="0.35">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row>
    <row r="838" spans="14:36" x14ac:dyDescent="0.35">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row>
    <row r="839" spans="14:36" x14ac:dyDescent="0.35">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row>
    <row r="840" spans="14:36" x14ac:dyDescent="0.35">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row>
    <row r="841" spans="14:36" x14ac:dyDescent="0.35">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row>
    <row r="842" spans="14:36" x14ac:dyDescent="0.35">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row>
    <row r="843" spans="14:36" x14ac:dyDescent="0.35">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row>
    <row r="844" spans="14:36" x14ac:dyDescent="0.35">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row>
    <row r="845" spans="14:36" x14ac:dyDescent="0.35">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row>
    <row r="846" spans="14:36" x14ac:dyDescent="0.35">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row>
    <row r="847" spans="14:36" x14ac:dyDescent="0.35">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row>
    <row r="848" spans="14:36" x14ac:dyDescent="0.35">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row>
    <row r="849" spans="14:36" x14ac:dyDescent="0.35">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row>
    <row r="850" spans="14:36" x14ac:dyDescent="0.35">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row>
    <row r="851" spans="14:36" x14ac:dyDescent="0.35">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row>
    <row r="852" spans="14:36" x14ac:dyDescent="0.35">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row>
    <row r="853" spans="14:36" x14ac:dyDescent="0.35">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row>
    <row r="854" spans="14:36" x14ac:dyDescent="0.35">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row>
    <row r="855" spans="14:36" x14ac:dyDescent="0.35">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row>
    <row r="856" spans="14:36" x14ac:dyDescent="0.35">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row>
    <row r="857" spans="14:36" x14ac:dyDescent="0.35">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row>
    <row r="858" spans="14:36" x14ac:dyDescent="0.35">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row>
    <row r="859" spans="14:36" x14ac:dyDescent="0.35">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row>
    <row r="860" spans="14:36" x14ac:dyDescent="0.35">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row>
    <row r="861" spans="14:36" x14ac:dyDescent="0.35">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row>
    <row r="862" spans="14:36" x14ac:dyDescent="0.35">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row>
    <row r="863" spans="14:36" x14ac:dyDescent="0.35">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row>
    <row r="864" spans="14:36" x14ac:dyDescent="0.35">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row>
    <row r="865" spans="14:36" x14ac:dyDescent="0.35">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row>
    <row r="866" spans="14:36" x14ac:dyDescent="0.35">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row>
    <row r="867" spans="14:36" x14ac:dyDescent="0.35">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row>
    <row r="868" spans="14:36" x14ac:dyDescent="0.35">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row>
    <row r="869" spans="14:36" x14ac:dyDescent="0.35">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row>
    <row r="870" spans="14:36" x14ac:dyDescent="0.35">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row>
    <row r="871" spans="14:36" x14ac:dyDescent="0.35">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row>
    <row r="872" spans="14:36" x14ac:dyDescent="0.35">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row>
    <row r="873" spans="14:36" x14ac:dyDescent="0.35">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row>
    <row r="874" spans="14:36" x14ac:dyDescent="0.35">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row>
    <row r="875" spans="14:36" x14ac:dyDescent="0.35">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row>
    <row r="876" spans="14:36" x14ac:dyDescent="0.35">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row>
    <row r="877" spans="14:36" x14ac:dyDescent="0.35">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row>
    <row r="878" spans="14:36" x14ac:dyDescent="0.35">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row>
    <row r="879" spans="14:36" x14ac:dyDescent="0.35">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row>
    <row r="880" spans="14:36" x14ac:dyDescent="0.35">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row>
    <row r="881" spans="14:36" x14ac:dyDescent="0.35">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row>
    <row r="882" spans="14:36" x14ac:dyDescent="0.35">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row>
    <row r="883" spans="14:36" x14ac:dyDescent="0.35">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row>
    <row r="884" spans="14:36" x14ac:dyDescent="0.35">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row>
    <row r="885" spans="14:36" x14ac:dyDescent="0.35">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row>
    <row r="886" spans="14:36" x14ac:dyDescent="0.35">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row>
    <row r="887" spans="14:36" x14ac:dyDescent="0.35">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row>
    <row r="888" spans="14:36" x14ac:dyDescent="0.35">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row>
    <row r="889" spans="14:36" x14ac:dyDescent="0.35">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row>
    <row r="890" spans="14:36" x14ac:dyDescent="0.35">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row>
    <row r="891" spans="14:36" x14ac:dyDescent="0.35">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row>
    <row r="892" spans="14:36" x14ac:dyDescent="0.35">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row>
    <row r="893" spans="14:36" x14ac:dyDescent="0.35">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row>
    <row r="894" spans="14:36" x14ac:dyDescent="0.35">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row>
    <row r="895" spans="14:36" x14ac:dyDescent="0.35">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row>
    <row r="896" spans="14:36" x14ac:dyDescent="0.35">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row>
    <row r="897" spans="14:36" x14ac:dyDescent="0.35">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row>
    <row r="898" spans="14:36" x14ac:dyDescent="0.35">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row>
    <row r="899" spans="14:36" x14ac:dyDescent="0.35">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row>
    <row r="900" spans="14:36" x14ac:dyDescent="0.35">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row>
    <row r="901" spans="14:36" x14ac:dyDescent="0.35">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row>
    <row r="902" spans="14:36" x14ac:dyDescent="0.35">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row>
    <row r="903" spans="14:36" x14ac:dyDescent="0.35">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row>
    <row r="904" spans="14:36" x14ac:dyDescent="0.35">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row>
    <row r="905" spans="14:36" x14ac:dyDescent="0.35">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row>
    <row r="906" spans="14:36" x14ac:dyDescent="0.35">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row>
    <row r="907" spans="14:36" x14ac:dyDescent="0.35">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row>
    <row r="908" spans="14:36" x14ac:dyDescent="0.35">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row>
    <row r="909" spans="14:36" x14ac:dyDescent="0.35">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row>
    <row r="910" spans="14:36" x14ac:dyDescent="0.35">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row>
    <row r="911" spans="14:36" x14ac:dyDescent="0.35">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row>
    <row r="912" spans="14:36" x14ac:dyDescent="0.35">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row>
    <row r="913" spans="14:36" x14ac:dyDescent="0.35">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row>
    <row r="914" spans="14:36" x14ac:dyDescent="0.35">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row>
    <row r="915" spans="14:36" x14ac:dyDescent="0.35">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row>
    <row r="916" spans="14:36" x14ac:dyDescent="0.35">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row>
    <row r="917" spans="14:36" x14ac:dyDescent="0.35">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row>
    <row r="918" spans="14:36" x14ac:dyDescent="0.35">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row>
    <row r="919" spans="14:36" x14ac:dyDescent="0.35">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row>
    <row r="920" spans="14:36" x14ac:dyDescent="0.35">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row>
    <row r="921" spans="14:36" x14ac:dyDescent="0.35">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row>
    <row r="922" spans="14:36" x14ac:dyDescent="0.35">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row>
    <row r="923" spans="14:36" x14ac:dyDescent="0.35">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row>
    <row r="924" spans="14:36" x14ac:dyDescent="0.35">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row>
    <row r="925" spans="14:36" x14ac:dyDescent="0.35">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row>
    <row r="926" spans="14:36" x14ac:dyDescent="0.35">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row>
    <row r="927" spans="14:36" x14ac:dyDescent="0.35">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row>
    <row r="928" spans="14:36" x14ac:dyDescent="0.35">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row>
    <row r="929" spans="14:36" x14ac:dyDescent="0.35">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row>
    <row r="930" spans="14:36" x14ac:dyDescent="0.35">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row>
    <row r="931" spans="14:36" x14ac:dyDescent="0.35">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row>
    <row r="932" spans="14:36" x14ac:dyDescent="0.35">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row>
    <row r="933" spans="14:36" x14ac:dyDescent="0.35">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row>
    <row r="934" spans="14:36" x14ac:dyDescent="0.35">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row>
    <row r="935" spans="14:36" x14ac:dyDescent="0.35">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row>
    <row r="936" spans="14:36" x14ac:dyDescent="0.35">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row>
    <row r="937" spans="14:36" x14ac:dyDescent="0.35">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row>
    <row r="938" spans="14:36" x14ac:dyDescent="0.35">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row>
    <row r="939" spans="14:36" x14ac:dyDescent="0.35">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row>
    <row r="940" spans="14:36" x14ac:dyDescent="0.35">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row>
    <row r="941" spans="14:36" x14ac:dyDescent="0.35">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row>
    <row r="942" spans="14:36" x14ac:dyDescent="0.35">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row>
    <row r="943" spans="14:36" x14ac:dyDescent="0.35">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row>
    <row r="944" spans="14:36" x14ac:dyDescent="0.35">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row>
    <row r="945" spans="14:36" x14ac:dyDescent="0.35">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row>
    <row r="946" spans="14:36" x14ac:dyDescent="0.35">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row>
    <row r="947" spans="14:36" x14ac:dyDescent="0.35">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row>
    <row r="948" spans="14:36" x14ac:dyDescent="0.35">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row>
    <row r="949" spans="14:36" x14ac:dyDescent="0.35">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row>
    <row r="950" spans="14:36" x14ac:dyDescent="0.35">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row>
    <row r="951" spans="14:36" x14ac:dyDescent="0.35">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row>
    <row r="952" spans="14:36" x14ac:dyDescent="0.35">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row>
    <row r="953" spans="14:36" x14ac:dyDescent="0.35">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row>
    <row r="954" spans="14:36" x14ac:dyDescent="0.35">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row>
    <row r="955" spans="14:36" x14ac:dyDescent="0.35">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row>
    <row r="956" spans="14:36" x14ac:dyDescent="0.35">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row>
    <row r="957" spans="14:36" x14ac:dyDescent="0.35">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row>
    <row r="958" spans="14:36" x14ac:dyDescent="0.35">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row>
    <row r="959" spans="14:36" x14ac:dyDescent="0.35">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row>
    <row r="960" spans="14:36" x14ac:dyDescent="0.35">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row>
    <row r="961" spans="14:36" x14ac:dyDescent="0.35">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row>
    <row r="962" spans="14:36" x14ac:dyDescent="0.35">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row>
    <row r="963" spans="14:36" x14ac:dyDescent="0.35">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row>
    <row r="964" spans="14:36" x14ac:dyDescent="0.35">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row>
    <row r="965" spans="14:36" x14ac:dyDescent="0.35">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row>
    <row r="966" spans="14:36" x14ac:dyDescent="0.35">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row>
    <row r="967" spans="14:36" x14ac:dyDescent="0.35">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row>
    <row r="968" spans="14:36" x14ac:dyDescent="0.35">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row>
    <row r="969" spans="14:36" x14ac:dyDescent="0.35">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row>
    <row r="970" spans="14:36" x14ac:dyDescent="0.35">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row>
    <row r="971" spans="14:36" x14ac:dyDescent="0.35">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row>
    <row r="972" spans="14:36" x14ac:dyDescent="0.35">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row>
    <row r="973" spans="14:36" x14ac:dyDescent="0.35">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row>
    <row r="974" spans="14:36" x14ac:dyDescent="0.35">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row>
    <row r="975" spans="14:36" x14ac:dyDescent="0.35">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row>
    <row r="976" spans="14:36" x14ac:dyDescent="0.35">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row>
    <row r="977" spans="14:36" x14ac:dyDescent="0.35">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row>
    <row r="978" spans="14:36" x14ac:dyDescent="0.35">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row>
    <row r="979" spans="14:36" x14ac:dyDescent="0.35">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row>
    <row r="980" spans="14:36" x14ac:dyDescent="0.35">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row>
    <row r="981" spans="14:36" x14ac:dyDescent="0.35">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row>
    <row r="982" spans="14:36" x14ac:dyDescent="0.35">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row>
    <row r="983" spans="14:36" x14ac:dyDescent="0.35">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row>
    <row r="984" spans="14:36" x14ac:dyDescent="0.35">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row>
    <row r="985" spans="14:36" x14ac:dyDescent="0.35">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row>
    <row r="986" spans="14:36" x14ac:dyDescent="0.35">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row>
    <row r="987" spans="14:36" x14ac:dyDescent="0.35">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row>
    <row r="988" spans="14:36" x14ac:dyDescent="0.35">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row>
    <row r="989" spans="14:36" x14ac:dyDescent="0.35">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row>
    <row r="990" spans="14:36" x14ac:dyDescent="0.35">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row>
    <row r="991" spans="14:36" x14ac:dyDescent="0.35">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row>
    <row r="992" spans="14:36" x14ac:dyDescent="0.35">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row>
    <row r="993" spans="14:36" x14ac:dyDescent="0.35">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row>
    <row r="994" spans="14:36" x14ac:dyDescent="0.35">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row>
    <row r="995" spans="14:36" x14ac:dyDescent="0.35">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row>
    <row r="996" spans="14:36" x14ac:dyDescent="0.35">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row>
    <row r="997" spans="14:36" x14ac:dyDescent="0.35">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row>
    <row r="998" spans="14:36" x14ac:dyDescent="0.35">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row>
    <row r="999" spans="14:36" x14ac:dyDescent="0.35">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row>
    <row r="1000" spans="14:36" x14ac:dyDescent="0.35">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row>
    <row r="1001" spans="14:36" x14ac:dyDescent="0.35">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row>
    <row r="1002" spans="14:36" x14ac:dyDescent="0.35">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row>
    <row r="1003" spans="14:36" x14ac:dyDescent="0.35">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row>
    <row r="1004" spans="14:36" x14ac:dyDescent="0.35">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row>
    <row r="1005" spans="14:36" x14ac:dyDescent="0.35">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row>
    <row r="1006" spans="14:36" x14ac:dyDescent="0.35">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row>
    <row r="1007" spans="14:36" x14ac:dyDescent="0.35">
      <c r="N1007" s="57"/>
      <c r="O1007" s="57"/>
      <c r="P1007" s="57"/>
      <c r="Q1007" s="57"/>
      <c r="R1007" s="57"/>
      <c r="S1007" s="57"/>
      <c r="T1007" s="57"/>
      <c r="U1007" s="57"/>
      <c r="V1007" s="57"/>
      <c r="W1007" s="57"/>
      <c r="X1007" s="57"/>
      <c r="Y1007" s="57"/>
      <c r="Z1007" s="57"/>
      <c r="AA1007" s="57"/>
      <c r="AB1007" s="57"/>
      <c r="AC1007" s="57"/>
      <c r="AD1007" s="57"/>
      <c r="AE1007" s="57"/>
      <c r="AF1007" s="57"/>
      <c r="AG1007" s="57"/>
      <c r="AH1007" s="57"/>
      <c r="AI1007" s="57"/>
      <c r="AJ1007" s="57"/>
    </row>
    <row r="1008" spans="14:36" x14ac:dyDescent="0.35">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row>
    <row r="1009" spans="14:36" x14ac:dyDescent="0.35">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row>
    <row r="1010" spans="14:36" x14ac:dyDescent="0.35">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row>
    <row r="1011" spans="14:36" x14ac:dyDescent="0.35">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row>
    <row r="1012" spans="14:36" x14ac:dyDescent="0.35">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row>
    <row r="1013" spans="14:36" x14ac:dyDescent="0.35">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row>
    <row r="1014" spans="14:36" x14ac:dyDescent="0.35">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row>
    <row r="1015" spans="14:36" x14ac:dyDescent="0.35">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row>
    <row r="1016" spans="14:36" x14ac:dyDescent="0.35">
      <c r="N1016" s="57"/>
      <c r="O1016" s="57"/>
      <c r="P1016" s="57"/>
      <c r="Q1016" s="57"/>
      <c r="R1016" s="57"/>
      <c r="S1016" s="57"/>
      <c r="T1016" s="57"/>
      <c r="U1016" s="57"/>
      <c r="V1016" s="57"/>
      <c r="W1016" s="57"/>
      <c r="X1016" s="57"/>
      <c r="Y1016" s="57"/>
      <c r="Z1016" s="57"/>
      <c r="AA1016" s="57"/>
      <c r="AB1016" s="57"/>
      <c r="AC1016" s="57"/>
      <c r="AD1016" s="57"/>
      <c r="AE1016" s="57"/>
      <c r="AF1016" s="57"/>
      <c r="AG1016" s="57"/>
      <c r="AH1016" s="57"/>
      <c r="AI1016" s="57"/>
      <c r="AJ1016" s="57"/>
    </row>
    <row r="1017" spans="14:36" x14ac:dyDescent="0.35">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row>
    <row r="1018" spans="14:36" x14ac:dyDescent="0.35">
      <c r="N1018" s="57"/>
      <c r="O1018" s="57"/>
      <c r="P1018" s="57"/>
      <c r="Q1018" s="57"/>
      <c r="R1018" s="57"/>
      <c r="S1018" s="57"/>
      <c r="T1018" s="57"/>
      <c r="U1018" s="57"/>
      <c r="V1018" s="57"/>
      <c r="W1018" s="57"/>
      <c r="X1018" s="57"/>
      <c r="Y1018" s="57"/>
      <c r="Z1018" s="57"/>
      <c r="AA1018" s="57"/>
      <c r="AB1018" s="57"/>
      <c r="AC1018" s="57"/>
      <c r="AD1018" s="57"/>
      <c r="AE1018" s="57"/>
      <c r="AF1018" s="57"/>
      <c r="AG1018" s="57"/>
      <c r="AH1018" s="57"/>
      <c r="AI1018" s="57"/>
      <c r="AJ1018" s="57"/>
    </row>
    <row r="1019" spans="14:36" x14ac:dyDescent="0.35">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row>
    <row r="1020" spans="14:36" x14ac:dyDescent="0.35">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row>
    <row r="1021" spans="14:36" x14ac:dyDescent="0.35">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row>
    <row r="1022" spans="14:36" x14ac:dyDescent="0.35">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row>
    <row r="1023" spans="14:36" x14ac:dyDescent="0.35">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row>
    <row r="1024" spans="14:36" x14ac:dyDescent="0.35">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row>
    <row r="1025" spans="14:36" x14ac:dyDescent="0.35">
      <c r="N1025" s="57"/>
      <c r="O1025" s="57"/>
      <c r="P1025" s="57"/>
      <c r="Q1025" s="57"/>
      <c r="R1025" s="57"/>
      <c r="S1025" s="57"/>
      <c r="T1025" s="57"/>
      <c r="U1025" s="57"/>
      <c r="V1025" s="57"/>
      <c r="W1025" s="57"/>
      <c r="X1025" s="57"/>
      <c r="Y1025" s="57"/>
      <c r="Z1025" s="57"/>
      <c r="AA1025" s="57"/>
      <c r="AB1025" s="57"/>
      <c r="AC1025" s="57"/>
      <c r="AD1025" s="57"/>
      <c r="AE1025" s="57"/>
      <c r="AF1025" s="57"/>
      <c r="AG1025" s="57"/>
      <c r="AH1025" s="57"/>
      <c r="AI1025" s="57"/>
      <c r="AJ1025" s="57"/>
    </row>
    <row r="1026" spans="14:36" x14ac:dyDescent="0.35">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row>
    <row r="1027" spans="14:36" x14ac:dyDescent="0.35">
      <c r="N1027" s="57"/>
      <c r="O1027" s="57"/>
      <c r="P1027" s="57"/>
      <c r="Q1027" s="57"/>
      <c r="R1027" s="57"/>
      <c r="S1027" s="57"/>
      <c r="T1027" s="57"/>
      <c r="U1027" s="57"/>
      <c r="V1027" s="57"/>
      <c r="W1027" s="57"/>
      <c r="X1027" s="57"/>
      <c r="Y1027" s="57"/>
      <c r="Z1027" s="57"/>
      <c r="AA1027" s="57"/>
      <c r="AB1027" s="57"/>
      <c r="AC1027" s="57"/>
      <c r="AD1027" s="57"/>
      <c r="AE1027" s="57"/>
      <c r="AF1027" s="57"/>
      <c r="AG1027" s="57"/>
      <c r="AH1027" s="57"/>
      <c r="AI1027" s="57"/>
      <c r="AJ1027" s="57"/>
    </row>
    <row r="1028" spans="14:36" x14ac:dyDescent="0.35">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row>
    <row r="1029" spans="14:36" x14ac:dyDescent="0.35">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row>
    <row r="1030" spans="14:36" x14ac:dyDescent="0.35">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row>
    <row r="1031" spans="14:36" x14ac:dyDescent="0.35">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row>
    <row r="1032" spans="14:36" x14ac:dyDescent="0.35">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row>
    <row r="1033" spans="14:36" x14ac:dyDescent="0.35">
      <c r="N1033" s="57"/>
      <c r="O1033" s="57"/>
      <c r="P1033" s="57"/>
      <c r="Q1033" s="57"/>
      <c r="R1033" s="57"/>
      <c r="S1033" s="57"/>
      <c r="T1033" s="57"/>
      <c r="U1033" s="57"/>
      <c r="V1033" s="57"/>
      <c r="W1033" s="57"/>
      <c r="X1033" s="57"/>
      <c r="Y1033" s="57"/>
      <c r="Z1033" s="57"/>
      <c r="AA1033" s="57"/>
      <c r="AB1033" s="57"/>
      <c r="AC1033" s="57"/>
      <c r="AD1033" s="57"/>
      <c r="AE1033" s="57"/>
      <c r="AF1033" s="57"/>
      <c r="AG1033" s="57"/>
      <c r="AH1033" s="57"/>
      <c r="AI1033" s="57"/>
      <c r="AJ1033" s="57"/>
    </row>
    <row r="1034" spans="14:36" x14ac:dyDescent="0.35">
      <c r="N1034" s="57"/>
      <c r="O1034" s="57"/>
      <c r="P1034" s="57"/>
      <c r="Q1034" s="57"/>
      <c r="R1034" s="57"/>
      <c r="S1034" s="57"/>
      <c r="T1034" s="57"/>
      <c r="U1034" s="57"/>
      <c r="V1034" s="57"/>
      <c r="W1034" s="57"/>
      <c r="X1034" s="57"/>
      <c r="Y1034" s="57"/>
      <c r="Z1034" s="57"/>
      <c r="AA1034" s="57"/>
      <c r="AB1034" s="57"/>
      <c r="AC1034" s="57"/>
      <c r="AD1034" s="57"/>
      <c r="AE1034" s="57"/>
      <c r="AF1034" s="57"/>
      <c r="AG1034" s="57"/>
      <c r="AH1034" s="57"/>
      <c r="AI1034" s="57"/>
      <c r="AJ1034" s="57"/>
    </row>
    <row r="1035" spans="14:36" x14ac:dyDescent="0.35">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row>
    <row r="1036" spans="14:36" x14ac:dyDescent="0.35">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row>
    <row r="1037" spans="14:36" x14ac:dyDescent="0.35">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row>
    <row r="1038" spans="14:36" x14ac:dyDescent="0.35">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row>
    <row r="1039" spans="14:36" x14ac:dyDescent="0.35">
      <c r="N1039" s="57"/>
      <c r="O1039" s="57"/>
      <c r="P1039" s="57"/>
      <c r="Q1039" s="57"/>
      <c r="R1039" s="57"/>
      <c r="S1039" s="57"/>
      <c r="T1039" s="57"/>
      <c r="U1039" s="57"/>
      <c r="V1039" s="57"/>
      <c r="W1039" s="57"/>
      <c r="X1039" s="57"/>
      <c r="Y1039" s="57"/>
      <c r="Z1039" s="57"/>
      <c r="AA1039" s="57"/>
      <c r="AB1039" s="57"/>
      <c r="AC1039" s="57"/>
      <c r="AD1039" s="57"/>
      <c r="AE1039" s="57"/>
      <c r="AF1039" s="57"/>
      <c r="AG1039" s="57"/>
      <c r="AH1039" s="57"/>
      <c r="AI1039" s="57"/>
      <c r="AJ1039" s="57"/>
    </row>
    <row r="1040" spans="14:36" x14ac:dyDescent="0.35">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row>
    <row r="1041" spans="14:36" x14ac:dyDescent="0.35">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row>
    <row r="1042" spans="14:36" x14ac:dyDescent="0.35">
      <c r="N1042" s="57"/>
      <c r="O1042" s="57"/>
      <c r="P1042" s="57"/>
      <c r="Q1042" s="57"/>
      <c r="R1042" s="57"/>
      <c r="S1042" s="57"/>
      <c r="T1042" s="57"/>
      <c r="U1042" s="57"/>
      <c r="V1042" s="57"/>
      <c r="W1042" s="57"/>
      <c r="X1042" s="57"/>
      <c r="Y1042" s="57"/>
      <c r="Z1042" s="57"/>
      <c r="AA1042" s="57"/>
      <c r="AB1042" s="57"/>
      <c r="AC1042" s="57"/>
      <c r="AD1042" s="57"/>
      <c r="AE1042" s="57"/>
      <c r="AF1042" s="57"/>
      <c r="AG1042" s="57"/>
      <c r="AH1042" s="57"/>
      <c r="AI1042" s="57"/>
      <c r="AJ1042" s="57"/>
    </row>
    <row r="1043" spans="14:36" x14ac:dyDescent="0.35">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row>
    <row r="1044" spans="14:36" x14ac:dyDescent="0.35">
      <c r="N1044" s="57"/>
      <c r="O1044" s="57"/>
      <c r="P1044" s="57"/>
      <c r="Q1044" s="57"/>
      <c r="R1044" s="57"/>
      <c r="S1044" s="57"/>
      <c r="T1044" s="57"/>
      <c r="U1044" s="57"/>
      <c r="V1044" s="57"/>
      <c r="W1044" s="57"/>
      <c r="X1044" s="57"/>
      <c r="Y1044" s="57"/>
      <c r="Z1044" s="57"/>
      <c r="AA1044" s="57"/>
      <c r="AB1044" s="57"/>
      <c r="AC1044" s="57"/>
      <c r="AD1044" s="57"/>
      <c r="AE1044" s="57"/>
      <c r="AF1044" s="57"/>
      <c r="AG1044" s="57"/>
      <c r="AH1044" s="57"/>
      <c r="AI1044" s="57"/>
      <c r="AJ1044" s="57"/>
    </row>
    <row r="1045" spans="14:36" x14ac:dyDescent="0.35">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row>
    <row r="1046" spans="14:36" x14ac:dyDescent="0.35">
      <c r="N1046" s="57"/>
      <c r="O1046" s="57"/>
      <c r="P1046" s="57"/>
      <c r="Q1046" s="57"/>
      <c r="R1046" s="57"/>
      <c r="S1046" s="57"/>
      <c r="T1046" s="57"/>
      <c r="U1046" s="57"/>
      <c r="V1046" s="57"/>
      <c r="W1046" s="57"/>
      <c r="X1046" s="57"/>
      <c r="Y1046" s="57"/>
      <c r="Z1046" s="57"/>
      <c r="AA1046" s="57"/>
      <c r="AB1046" s="57"/>
      <c r="AC1046" s="57"/>
      <c r="AD1046" s="57"/>
      <c r="AE1046" s="57"/>
      <c r="AF1046" s="57"/>
      <c r="AG1046" s="57"/>
      <c r="AH1046" s="57"/>
      <c r="AI1046" s="57"/>
      <c r="AJ1046" s="57"/>
    </row>
    <row r="1047" spans="14:36" x14ac:dyDescent="0.35">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row>
    <row r="1048" spans="14:36" x14ac:dyDescent="0.35">
      <c r="N1048" s="57"/>
      <c r="O1048" s="57"/>
      <c r="P1048" s="57"/>
      <c r="Q1048" s="57"/>
      <c r="R1048" s="57"/>
      <c r="S1048" s="57"/>
      <c r="T1048" s="57"/>
      <c r="U1048" s="57"/>
      <c r="V1048" s="57"/>
      <c r="W1048" s="57"/>
      <c r="X1048" s="57"/>
      <c r="Y1048" s="57"/>
      <c r="Z1048" s="57"/>
      <c r="AA1048" s="57"/>
      <c r="AB1048" s="57"/>
      <c r="AC1048" s="57"/>
      <c r="AD1048" s="57"/>
      <c r="AE1048" s="57"/>
      <c r="AF1048" s="57"/>
      <c r="AG1048" s="57"/>
      <c r="AH1048" s="57"/>
      <c r="AI1048" s="57"/>
      <c r="AJ1048" s="57"/>
    </row>
    <row r="1049" spans="14:36" x14ac:dyDescent="0.35">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row>
    <row r="1050" spans="14:36" x14ac:dyDescent="0.35">
      <c r="N1050" s="57"/>
      <c r="O1050" s="57"/>
      <c r="P1050" s="57"/>
      <c r="Q1050" s="57"/>
      <c r="R1050" s="57"/>
      <c r="S1050" s="57"/>
      <c r="T1050" s="57"/>
      <c r="U1050" s="57"/>
      <c r="V1050" s="57"/>
      <c r="W1050" s="57"/>
      <c r="X1050" s="57"/>
      <c r="Y1050" s="57"/>
      <c r="Z1050" s="57"/>
      <c r="AA1050" s="57"/>
      <c r="AB1050" s="57"/>
      <c r="AC1050" s="57"/>
      <c r="AD1050" s="57"/>
      <c r="AE1050" s="57"/>
      <c r="AF1050" s="57"/>
      <c r="AG1050" s="57"/>
      <c r="AH1050" s="57"/>
      <c r="AI1050" s="57"/>
      <c r="AJ1050" s="57"/>
    </row>
    <row r="1051" spans="14:36" x14ac:dyDescent="0.35">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row>
    <row r="1052" spans="14:36" x14ac:dyDescent="0.35">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row>
    <row r="1053" spans="14:36" x14ac:dyDescent="0.35">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row>
    <row r="1054" spans="14:36" x14ac:dyDescent="0.35">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row>
    <row r="1055" spans="14:36" x14ac:dyDescent="0.35">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row>
    <row r="1056" spans="14:36" x14ac:dyDescent="0.35">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row>
  </sheetData>
  <sortState xmlns:xlrd2="http://schemas.microsoft.com/office/spreadsheetml/2017/richdata2" ref="R97:U188">
    <sortCondition descending="1" ref="T97:T188"/>
  </sortState>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BD3E-335C-482B-A306-3B9D674B3CCB}">
  <sheetPr codeName="Tabelle31"/>
  <dimension ref="A1:AB77"/>
  <sheetViews>
    <sheetView zoomScaleNormal="100" workbookViewId="0">
      <pane ySplit="2" topLeftCell="A3" activePane="bottomLeft" state="frozen"/>
      <selection pane="bottomLeft" activeCell="A3" sqref="A3"/>
    </sheetView>
  </sheetViews>
  <sheetFormatPr baseColWidth="10" defaultColWidth="11.453125" defaultRowHeight="14.5" x14ac:dyDescent="0.35"/>
  <cols>
    <col min="6" max="6" width="108.54296875" customWidth="1"/>
    <col min="7" max="7" width="102.453125" customWidth="1"/>
    <col min="8" max="8" width="11.453125" style="55"/>
    <col min="9" max="10" width="11.453125" style="57"/>
    <col min="11" max="11" width="12.26953125" style="57" customWidth="1"/>
    <col min="12" max="15" width="11.453125" style="57"/>
    <col min="16" max="16" width="12" style="57" customWidth="1"/>
    <col min="17" max="28" width="11.453125" style="57"/>
  </cols>
  <sheetData>
    <row r="1" spans="1:25" ht="29" x14ac:dyDescent="0.35">
      <c r="A1" s="4" t="s">
        <v>321</v>
      </c>
      <c r="I1" s="57" t="str">
        <f>Wirtschaftswachstum!A2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Investitionen'!A2</f>
        <v>Ost=Ostdeutschland mit Berlin, West=Westdeutschland ohne Berlin</v>
      </c>
    </row>
    <row r="3" spans="1:25" x14ac:dyDescent="0.35">
      <c r="I3" s="57" t="str">
        <f>"Veränderungsrate "&amp;Wirtschaftswachstum!A3&amp;", "&amp;I4</f>
        <v>Veränderungsrate Bruttoinlandsprodukt (real), ø 2019-2025</v>
      </c>
    </row>
    <row r="4" spans="1:25" x14ac:dyDescent="0.35">
      <c r="I4" s="57" t="str">
        <f>Wirtschaftswachstum!A11</f>
        <v>ø 2019-2025</v>
      </c>
      <c r="J4" s="57">
        <f>Wirtschaftswachstum!B11</f>
        <v>0.11696440165833621</v>
      </c>
      <c r="K4" s="57">
        <f>Wirtschaftswachstum!C11</f>
        <v>0.15947285530634758</v>
      </c>
      <c r="L4" s="57">
        <f>Wirtschaftswachstum!D11</f>
        <v>-8.6444022806958287E-2</v>
      </c>
      <c r="M4" s="57">
        <f>Wirtschaftswachstum!E11</f>
        <v>-0.96623599392540882</v>
      </c>
      <c r="N4" s="57">
        <f>Wirtschaftswachstum!F11</f>
        <v>-0.39945772854844108</v>
      </c>
    </row>
    <row r="5" spans="1:25" x14ac:dyDescent="0.35">
      <c r="O5" s="57">
        <f>Wirtschaftswachstum!G9</f>
        <v>0.83058962216713894</v>
      </c>
    </row>
    <row r="6" spans="1:25" x14ac:dyDescent="0.35">
      <c r="P6" s="57">
        <f>Wirtschaftswachstum!L9</f>
        <v>-1.5618127155722306</v>
      </c>
      <c r="Q6" s="57">
        <f>Wirtschaftswachstum!M9</f>
        <v>-1.2819950150400672</v>
      </c>
      <c r="R6" s="57">
        <f>Wirtschaftswachstum!N9</f>
        <v>-0.52162868234633208</v>
      </c>
      <c r="S6" s="57">
        <f>Wirtschaftswachstum!O9</f>
        <v>2.050353593822507</v>
      </c>
      <c r="T6" s="57">
        <f>Wirtschaftswachstum!P9</f>
        <v>0.41815491413998984</v>
      </c>
      <c r="U6" s="57">
        <f>Wirtschaftswachstum!Q9</f>
        <v>1.0126789160578937</v>
      </c>
      <c r="V6" s="57">
        <f>Wirtschaftswachstum!R9</f>
        <v>-0.46271338164969222</v>
      </c>
      <c r="W6" s="57">
        <f>Wirtschaftswachstum!S9</f>
        <v>-0.91740462430264813</v>
      </c>
      <c r="X6" s="57">
        <f>Wirtschaftswachstum!T9</f>
        <v>-4.5656227195208885</v>
      </c>
      <c r="Y6" s="57">
        <f>Wirtschaftswachstum!U9</f>
        <v>-2.3875999420212679E-2</v>
      </c>
    </row>
    <row r="7" spans="1:25" x14ac:dyDescent="0.35">
      <c r="J7" s="57">
        <f>Wirtschaftswachstum!H9</f>
        <v>-0.23047275179270343</v>
      </c>
      <c r="K7" s="57">
        <f>J7</f>
        <v>-0.23047275179270343</v>
      </c>
      <c r="L7" s="57">
        <f t="shared" ref="L7:Y8" si="0">K7</f>
        <v>-0.23047275179270343</v>
      </c>
      <c r="M7" s="57">
        <f t="shared" si="0"/>
        <v>-0.23047275179270343</v>
      </c>
      <c r="N7" s="57">
        <f t="shared" si="0"/>
        <v>-0.23047275179270343</v>
      </c>
      <c r="O7" s="57">
        <f t="shared" si="0"/>
        <v>-0.23047275179270343</v>
      </c>
    </row>
    <row r="8" spans="1:25" x14ac:dyDescent="0.35">
      <c r="P8" s="57">
        <f>Wirtschaftswachstum!K9</f>
        <v>-0.54759234883398733</v>
      </c>
      <c r="Q8" s="57">
        <f t="shared" si="0"/>
        <v>-0.54759234883398733</v>
      </c>
      <c r="R8" s="57">
        <f t="shared" si="0"/>
        <v>-0.54759234883398733</v>
      </c>
      <c r="S8" s="57">
        <f t="shared" si="0"/>
        <v>-0.54759234883398733</v>
      </c>
      <c r="T8" s="57">
        <f t="shared" si="0"/>
        <v>-0.54759234883398733</v>
      </c>
      <c r="U8" s="57">
        <f t="shared" si="0"/>
        <v>-0.54759234883398733</v>
      </c>
      <c r="V8" s="57">
        <f t="shared" si="0"/>
        <v>-0.54759234883398733</v>
      </c>
      <c r="W8" s="57">
        <f t="shared" si="0"/>
        <v>-0.54759234883398733</v>
      </c>
      <c r="X8" s="57">
        <f t="shared" si="0"/>
        <v>-0.54759234883398733</v>
      </c>
      <c r="Y8" s="57">
        <f t="shared" si="0"/>
        <v>-0.54759234883398733</v>
      </c>
    </row>
    <row r="11" spans="1:25" x14ac:dyDescent="0.35">
      <c r="I11" s="57" t="str">
        <f>"Veränderungsrate "&amp;Wirtschaftswachstum!A13&amp;", "&amp;I12</f>
        <v>Veränderungsrate Bruttoinlandsprodukt (real) je Einwohner, ø 2019-2025</v>
      </c>
    </row>
    <row r="12" spans="1:25" x14ac:dyDescent="0.35">
      <c r="I12" s="59" t="str">
        <f>Wirtschaftswachstum!A21</f>
        <v>ø 2019-2025</v>
      </c>
      <c r="J12" s="57">
        <f>Wirtschaftswachstum!B21</f>
        <v>-0.26015466399218212</v>
      </c>
      <c r="K12" s="57">
        <f>Wirtschaftswachstum!C21</f>
        <v>0.16286398093008359</v>
      </c>
      <c r="L12" s="57">
        <f>Wirtschaftswachstum!D21</f>
        <v>-3.1946344954292272E-3</v>
      </c>
      <c r="M12" s="57">
        <f>Wirtschaftswachstum!E21</f>
        <v>-0.57497659909111576</v>
      </c>
      <c r="N12" s="57">
        <f>Wirtschaftswachstum!F21</f>
        <v>-6.9344391294151819E-2</v>
      </c>
    </row>
    <row r="13" spans="1:25" x14ac:dyDescent="0.35">
      <c r="O13" s="57">
        <f>Wirtschaftswachstum!G21</f>
        <v>1.1501882575729638</v>
      </c>
    </row>
    <row r="14" spans="1:25" x14ac:dyDescent="0.35">
      <c r="P14" s="57">
        <f>Wirtschaftswachstum!L21</f>
        <v>-0.3150751003825718</v>
      </c>
      <c r="Q14" s="57">
        <f>Wirtschaftswachstum!M21</f>
        <v>-0.17813607781096152</v>
      </c>
      <c r="R14" s="57">
        <f>Wirtschaftswachstum!N21</f>
        <v>0.32272181768544783</v>
      </c>
      <c r="S14" s="57">
        <f>Wirtschaftswachstum!O21</f>
        <v>-0.58687720960959666</v>
      </c>
      <c r="T14" s="57">
        <f>Wirtschaftswachstum!P21</f>
        <v>5.4761759289959855E-2</v>
      </c>
      <c r="U14" s="57">
        <f>Wirtschaftswachstum!Q21</f>
        <v>-0.39041015773827326</v>
      </c>
      <c r="V14" s="57">
        <f>Wirtschaftswachstum!R21</f>
        <v>-0.48382704488332706</v>
      </c>
      <c r="W14" s="57">
        <f>Wirtschaftswachstum!S21</f>
        <v>-0.57385542943616485</v>
      </c>
      <c r="X14" s="57">
        <f>Wirtschaftswachstum!T21</f>
        <v>-1.5204543660545937</v>
      </c>
      <c r="Y14" s="57">
        <f>Wirtschaftswachstum!U21</f>
        <v>-0.64355818621085348</v>
      </c>
    </row>
    <row r="15" spans="1:25" x14ac:dyDescent="0.35">
      <c r="J15" s="57">
        <f>Wirtschaftswachstum!H21</f>
        <v>0.29457526150646629</v>
      </c>
      <c r="K15" s="57">
        <f>J15</f>
        <v>0.29457526150646629</v>
      </c>
      <c r="L15" s="57">
        <f t="shared" ref="L15:O15" si="1">K15</f>
        <v>0.29457526150646629</v>
      </c>
      <c r="M15" s="57">
        <f t="shared" si="1"/>
        <v>0.29457526150646629</v>
      </c>
      <c r="N15" s="57">
        <f t="shared" si="1"/>
        <v>0.29457526150646629</v>
      </c>
      <c r="O15" s="57">
        <f t="shared" si="1"/>
        <v>0.29457526150646629</v>
      </c>
    </row>
    <row r="16" spans="1:25" x14ac:dyDescent="0.35">
      <c r="P16" s="57">
        <f>Wirtschaftswachstum!K21</f>
        <v>-0.32515948968881503</v>
      </c>
      <c r="Q16" s="57">
        <f t="shared" ref="Q16:Y16" si="2">P16</f>
        <v>-0.32515948968881503</v>
      </c>
      <c r="R16" s="57">
        <f t="shared" si="2"/>
        <v>-0.32515948968881503</v>
      </c>
      <c r="S16" s="57">
        <f t="shared" si="2"/>
        <v>-0.32515948968881503</v>
      </c>
      <c r="T16" s="57">
        <f t="shared" si="2"/>
        <v>-0.32515948968881503</v>
      </c>
      <c r="U16" s="57">
        <f t="shared" si="2"/>
        <v>-0.32515948968881503</v>
      </c>
      <c r="V16" s="57">
        <f t="shared" si="2"/>
        <v>-0.32515948968881503</v>
      </c>
      <c r="W16" s="57">
        <f t="shared" si="2"/>
        <v>-0.32515948968881503</v>
      </c>
      <c r="X16" s="57">
        <f t="shared" si="2"/>
        <v>-0.32515948968881503</v>
      </c>
      <c r="Y16" s="57">
        <f t="shared" si="2"/>
        <v>-0.32515948968881503</v>
      </c>
    </row>
    <row r="19" spans="9:25" x14ac:dyDescent="0.35">
      <c r="I19" s="57" t="str">
        <f>"Veränderungsrate "&amp;Wirtschaftswachstum!A23&amp;", "&amp;I20</f>
        <v>Veränderungsrate Bruttoinlandsprodukt (real) je Erwerbstätigen, ø 2019-2025</v>
      </c>
    </row>
    <row r="20" spans="9:25" x14ac:dyDescent="0.35">
      <c r="I20" s="57" t="str">
        <f>Wirtschaftswachstum!A31</f>
        <v>ø 2019-2025</v>
      </c>
      <c r="J20" s="57">
        <f>Wirtschaftswachstum!B31</f>
        <v>-7.4779794761909102E-2</v>
      </c>
      <c r="K20" s="57">
        <f>Wirtschaftswachstum!C31</f>
        <v>0.40082138964984892</v>
      </c>
      <c r="L20" s="57">
        <f>Wirtschaftswachstum!D31</f>
        <v>3.5778266512124901E-2</v>
      </c>
      <c r="M20" s="57">
        <f>Wirtschaftswachstum!E31</f>
        <v>-0.58074890796795842</v>
      </c>
      <c r="N20" s="57">
        <f>Wirtschaftswachstum!F31</f>
        <v>0.25745332905550811</v>
      </c>
    </row>
    <row r="21" spans="9:25" x14ac:dyDescent="0.35">
      <c r="O21" s="57">
        <f>Wirtschaftswachstum!G31</f>
        <v>0.77746117429281014</v>
      </c>
    </row>
    <row r="22" spans="9:25" x14ac:dyDescent="0.35">
      <c r="P22" s="57">
        <f>Wirtschaftswachstum!L31</f>
        <v>-0.1225687888097724</v>
      </c>
      <c r="Q22" s="57">
        <f>Wirtschaftswachstum!M29</f>
        <v>-1.5703250210495838</v>
      </c>
      <c r="R22" s="57">
        <f>Wirtschaftswachstum!N29</f>
        <v>-0.73278607689387343</v>
      </c>
      <c r="S22" s="57">
        <f>Wirtschaftswachstum!O29</f>
        <v>1.2759507571945932</v>
      </c>
      <c r="T22" s="57">
        <f>Wirtschaftswachstum!P29</f>
        <v>-3.2988849606326198E-2</v>
      </c>
      <c r="U22" s="57">
        <f>Wirtschaftswachstum!Q29</f>
        <v>0.95413018347171885</v>
      </c>
      <c r="V22" s="57">
        <f>Wirtschaftswachstum!R29</f>
        <v>-0.55493076409599951</v>
      </c>
      <c r="W22" s="57">
        <f>Wirtschaftswachstum!S29</f>
        <v>-0.84563990445336401</v>
      </c>
      <c r="X22" s="57">
        <f>Wirtschaftswachstum!T29</f>
        <v>-3.7342384293188218</v>
      </c>
      <c r="Y22" s="57">
        <f>Wirtschaftswachstum!U29</f>
        <v>-0.36680662651627927</v>
      </c>
    </row>
    <row r="23" spans="9:25" x14ac:dyDescent="0.35">
      <c r="J23" s="57">
        <f>Wirtschaftswachstum!H31</f>
        <v>0.27497608224986436</v>
      </c>
      <c r="K23" s="57">
        <f>J23</f>
        <v>0.27497608224986436</v>
      </c>
      <c r="L23" s="57">
        <f t="shared" ref="L23:O23" si="3">K23</f>
        <v>0.27497608224986436</v>
      </c>
      <c r="M23" s="57">
        <f t="shared" si="3"/>
        <v>0.27497608224986436</v>
      </c>
      <c r="N23" s="57">
        <f t="shared" si="3"/>
        <v>0.27497608224986436</v>
      </c>
      <c r="O23" s="57">
        <f t="shared" si="3"/>
        <v>0.27497608224986436</v>
      </c>
    </row>
    <row r="24" spans="9:25" x14ac:dyDescent="0.35">
      <c r="P24" s="57">
        <f>Wirtschaftswachstum!K31</f>
        <v>-0.30022972169113871</v>
      </c>
      <c r="Q24" s="57">
        <f t="shared" ref="Q24:Y24" si="4">P24</f>
        <v>-0.30022972169113871</v>
      </c>
      <c r="R24" s="57">
        <f t="shared" si="4"/>
        <v>-0.30022972169113871</v>
      </c>
      <c r="S24" s="57">
        <f t="shared" si="4"/>
        <v>-0.30022972169113871</v>
      </c>
      <c r="T24" s="57">
        <f t="shared" si="4"/>
        <v>-0.30022972169113871</v>
      </c>
      <c r="U24" s="57">
        <f t="shared" si="4"/>
        <v>-0.30022972169113871</v>
      </c>
      <c r="V24" s="57">
        <f t="shared" si="4"/>
        <v>-0.30022972169113871</v>
      </c>
      <c r="W24" s="57">
        <f t="shared" si="4"/>
        <v>-0.30022972169113871</v>
      </c>
      <c r="X24" s="57">
        <f t="shared" si="4"/>
        <v>-0.30022972169113871</v>
      </c>
      <c r="Y24" s="57">
        <f t="shared" si="4"/>
        <v>-0.30022972169113871</v>
      </c>
    </row>
    <row r="27" spans="9:25" x14ac:dyDescent="0.35">
      <c r="I27" s="57" t="str">
        <f>"Veränderungsrate "&amp;Wirtschaftswachstum!A33&amp;", "&amp;I28</f>
        <v>Veränderungsrate Bruttoinlandsprodukt (real) je Arbeitsstunde der Erwerbstätigen, ø 2019-2025</v>
      </c>
    </row>
    <row r="28" spans="9:25" x14ac:dyDescent="0.35">
      <c r="I28" s="57" t="str">
        <f>Wirtschaftswachstum!A41</f>
        <v>ø 2019-2025</v>
      </c>
      <c r="J28" s="57">
        <f>Wirtschaftswachstum!B41</f>
        <v>0.73222575427551817</v>
      </c>
      <c r="K28" s="57">
        <f>Wirtschaftswachstum!C41</f>
        <v>1.2976040168665577</v>
      </c>
      <c r="L28" s="57">
        <f>Wirtschaftswachstum!D41</f>
        <v>0.80438082990667681</v>
      </c>
      <c r="M28" s="57">
        <f>Wirtschaftswachstum!E41</f>
        <v>0.31875728081161014</v>
      </c>
      <c r="N28" s="57">
        <f>Wirtschaftswachstum!F41</f>
        <v>0.93811733143844833</v>
      </c>
    </row>
    <row r="29" spans="9:25" x14ac:dyDescent="0.35">
      <c r="O29" s="57">
        <f>Wirtschaftswachstum!G41</f>
        <v>1.5042385334203914</v>
      </c>
    </row>
    <row r="30" spans="9:25" x14ac:dyDescent="0.35">
      <c r="P30" s="57">
        <f>Wirtschaftswachstum!L41</f>
        <v>0.38334538368864912</v>
      </c>
      <c r="Q30" s="57">
        <f>Wirtschaftswachstum!M41</f>
        <v>0.5889347944357155</v>
      </c>
      <c r="R30" s="57">
        <f>Wirtschaftswachstum!N41</f>
        <v>0.6640941710533923</v>
      </c>
      <c r="S30" s="57">
        <f>Wirtschaftswachstum!O41</f>
        <v>-0.32122896755353736</v>
      </c>
      <c r="T30" s="57">
        <f>Wirtschaftswachstum!P41</f>
        <v>0.28069237170281269</v>
      </c>
      <c r="U30" s="57">
        <f>Wirtschaftswachstum!Q41</f>
        <v>6.4260692159095356E-2</v>
      </c>
      <c r="V30" s="57">
        <f>Wirtschaftswachstum!R41</f>
        <v>-0.35993937552277089</v>
      </c>
      <c r="W30" s="57">
        <f>Wirtschaftswachstum!S41</f>
        <v>-4.1009602399370237E-2</v>
      </c>
      <c r="X30" s="57">
        <f>Wirtschaftswachstum!T41</f>
        <v>-0.56761290816021415</v>
      </c>
      <c r="Y30" s="57">
        <f>Wirtschaftswachstum!U41</f>
        <v>-0.19233801155274932</v>
      </c>
    </row>
    <row r="31" spans="9:25" x14ac:dyDescent="0.35">
      <c r="J31" s="57">
        <f>Wirtschaftswachstum!H41</f>
        <v>1.0588147771045868</v>
      </c>
      <c r="K31" s="57">
        <f>J31</f>
        <v>1.0588147771045868</v>
      </c>
      <c r="L31" s="57">
        <f t="shared" ref="L31" si="5">K31</f>
        <v>1.0588147771045868</v>
      </c>
      <c r="M31" s="57">
        <f t="shared" ref="M31" si="6">L31</f>
        <v>1.0588147771045868</v>
      </c>
      <c r="N31" s="57">
        <f t="shared" ref="N31" si="7">M31</f>
        <v>1.0588147771045868</v>
      </c>
      <c r="O31" s="57">
        <f t="shared" ref="O31" si="8">N31</f>
        <v>1.0588147771045868</v>
      </c>
    </row>
    <row r="32" spans="9:25" x14ac:dyDescent="0.35">
      <c r="P32" s="57">
        <f>Wirtschaftswachstum!K41</f>
        <v>0.12499221914956138</v>
      </c>
      <c r="Q32" s="57">
        <f t="shared" ref="Q32:Y32" si="9">P32</f>
        <v>0.12499221914956138</v>
      </c>
      <c r="R32" s="57">
        <f t="shared" si="9"/>
        <v>0.12499221914956138</v>
      </c>
      <c r="S32" s="57">
        <f t="shared" si="9"/>
        <v>0.12499221914956138</v>
      </c>
      <c r="T32" s="57">
        <f t="shared" si="9"/>
        <v>0.12499221914956138</v>
      </c>
      <c r="U32" s="57">
        <f t="shared" si="9"/>
        <v>0.12499221914956138</v>
      </c>
      <c r="V32" s="57">
        <f t="shared" si="9"/>
        <v>0.12499221914956138</v>
      </c>
      <c r="W32" s="57">
        <f t="shared" si="9"/>
        <v>0.12499221914956138</v>
      </c>
      <c r="X32" s="57">
        <f t="shared" si="9"/>
        <v>0.12499221914956138</v>
      </c>
      <c r="Y32" s="57">
        <f t="shared" si="9"/>
        <v>0.12499221914956138</v>
      </c>
    </row>
    <row r="35" spans="9:25" x14ac:dyDescent="0.35">
      <c r="I35" s="57" t="str">
        <f>"Veränderungsrate "&amp;Wirtschaftswachstum!A43&amp;", "&amp;I36</f>
        <v>Veränderungsrate Bruttowertschöpfung im Verarbeitenden Gewerbe, real, ø 2019-2025</v>
      </c>
    </row>
    <row r="36" spans="9:25" x14ac:dyDescent="0.35">
      <c r="I36" s="57" t="str">
        <f>Wirtschaftswachstum!A51</f>
        <v>ø 2019-2025</v>
      </c>
      <c r="J36" s="57">
        <f>Wirtschaftswachstum!B51</f>
        <v>-0.67390863286445324</v>
      </c>
      <c r="K36" s="57">
        <f>Wirtschaftswachstum!C51</f>
        <v>0.98038390301540801</v>
      </c>
      <c r="L36" s="57">
        <f>Wirtschaftswachstum!D51</f>
        <v>-3.8171598748633073E-2</v>
      </c>
      <c r="M36" s="57">
        <f>Wirtschaftswachstum!E51</f>
        <v>-3.3734106549164693</v>
      </c>
      <c r="N36" s="57">
        <f>Wirtschaftswachstum!F51</f>
        <v>-0.81407118254529109</v>
      </c>
    </row>
    <row r="37" spans="9:25" x14ac:dyDescent="0.35">
      <c r="O37" s="57">
        <f>Wirtschaftswachstum!G51</f>
        <v>0.86781800088753869</v>
      </c>
    </row>
    <row r="38" spans="9:25" x14ac:dyDescent="0.35">
      <c r="P38" s="57">
        <f>Wirtschaftswachstum!L51</f>
        <v>0.364422633736595</v>
      </c>
      <c r="Q38" s="57">
        <f>Wirtschaftswachstum!M51</f>
        <v>-0.49601221037217158</v>
      </c>
      <c r="R38" s="57">
        <f>Wirtschaftswachstum!N51</f>
        <v>3.8102679793697689</v>
      </c>
      <c r="S38" s="57">
        <f>Wirtschaftswachstum!O51</f>
        <v>-0.63097267964609216</v>
      </c>
      <c r="T38" s="57">
        <f>Wirtschaftswachstum!P51</f>
        <v>-1.284021316226287</v>
      </c>
      <c r="U38" s="57">
        <f>Wirtschaftswachstum!Q51</f>
        <v>-1.2174812290121224</v>
      </c>
      <c r="V38" s="57">
        <f>Wirtschaftswachstum!R51</f>
        <v>-2.3007639434717646</v>
      </c>
      <c r="W38" s="57">
        <f>Wirtschaftswachstum!S51</f>
        <v>-1.5578108812853344</v>
      </c>
      <c r="X38" s="57">
        <f>Wirtschaftswachstum!T51</f>
        <v>-4.3316348007511607</v>
      </c>
      <c r="Y38" s="57">
        <f>Wirtschaftswachstum!U51</f>
        <v>-0.98940687041235265</v>
      </c>
    </row>
    <row r="39" spans="9:25" x14ac:dyDescent="0.35">
      <c r="J39" s="57">
        <f>Wirtschaftswachstum!H51</f>
        <v>-0.60215880327861271</v>
      </c>
      <c r="K39" s="57">
        <f>J39</f>
        <v>-0.60215880327861271</v>
      </c>
      <c r="L39" s="57">
        <f t="shared" ref="L39" si="10">K39</f>
        <v>-0.60215880327861271</v>
      </c>
      <c r="M39" s="57">
        <f t="shared" ref="M39" si="11">L39</f>
        <v>-0.60215880327861271</v>
      </c>
      <c r="N39" s="57">
        <f t="shared" ref="N39" si="12">M39</f>
        <v>-0.60215880327861271</v>
      </c>
      <c r="O39" s="57">
        <f t="shared" ref="O39" si="13">N39</f>
        <v>-0.60215880327861271</v>
      </c>
    </row>
    <row r="40" spans="9:25" x14ac:dyDescent="0.35">
      <c r="P40" s="57">
        <f>Wirtschaftswachstum!K51</f>
        <v>-0.83775195445767281</v>
      </c>
      <c r="Q40" s="57">
        <f t="shared" ref="Q40:Y40" si="14">P40</f>
        <v>-0.83775195445767281</v>
      </c>
      <c r="R40" s="57">
        <f t="shared" si="14"/>
        <v>-0.83775195445767281</v>
      </c>
      <c r="S40" s="57">
        <f t="shared" si="14"/>
        <v>-0.83775195445767281</v>
      </c>
      <c r="T40" s="57">
        <f t="shared" si="14"/>
        <v>-0.83775195445767281</v>
      </c>
      <c r="U40" s="57">
        <f t="shared" si="14"/>
        <v>-0.83775195445767281</v>
      </c>
      <c r="V40" s="57">
        <f t="shared" si="14"/>
        <v>-0.83775195445767281</v>
      </c>
      <c r="W40" s="57">
        <f t="shared" si="14"/>
        <v>-0.83775195445767281</v>
      </c>
      <c r="X40" s="57">
        <f t="shared" si="14"/>
        <v>-0.83775195445767281</v>
      </c>
      <c r="Y40" s="57">
        <f t="shared" si="14"/>
        <v>-0.83775195445767281</v>
      </c>
    </row>
    <row r="43" spans="9:25" x14ac:dyDescent="0.35">
      <c r="I43" s="57" t="str">
        <f>"Veränderungsrate "&amp;Wirtschaftswachstum!A53&amp;", "&amp;I44</f>
        <v>Veränderungsrate Bruttowertschöpfung je Erwerbstätigenstunde, Verarbeitendes Gewerbe, real, ø 2019-2025</v>
      </c>
    </row>
    <row r="44" spans="9:25" x14ac:dyDescent="0.35">
      <c r="I44" s="57" t="str">
        <f>Wirtschaftswachstum!A61</f>
        <v>ø 2019-2025</v>
      </c>
      <c r="J44" s="57">
        <f>Wirtschaftswachstum!B61</f>
        <v>0.38004931442570467</v>
      </c>
      <c r="K44" s="57">
        <f>Wirtschaftswachstum!C61</f>
        <v>3.3831069211726685</v>
      </c>
      <c r="L44" s="57">
        <f>Wirtschaftswachstum!D61</f>
        <v>2.1602991542672498</v>
      </c>
      <c r="M44" s="57">
        <f>Wirtschaftswachstum!E61</f>
        <v>-0.89948862650676631</v>
      </c>
      <c r="N44" s="57">
        <f>Wirtschaftswachstum!F61</f>
        <v>1.5421777526226919</v>
      </c>
    </row>
    <row r="45" spans="9:25" x14ac:dyDescent="0.35">
      <c r="O45" s="57">
        <f>Wirtschaftswachstum!G61</f>
        <v>2.3490967152217479</v>
      </c>
    </row>
    <row r="46" spans="9:25" x14ac:dyDescent="0.35">
      <c r="P46" s="57">
        <f>Wirtschaftswachstum!L61</f>
        <v>2.1695770132061654</v>
      </c>
      <c r="Q46" s="57">
        <f>Wirtschaftswachstum!M61</f>
        <v>1.0660844673060268</v>
      </c>
      <c r="R46" s="57">
        <f>Wirtschaftswachstum!N61</f>
        <v>5.7919598695690695</v>
      </c>
      <c r="S46" s="57">
        <f>Wirtschaftswachstum!O61</f>
        <v>-0.7463518326227927</v>
      </c>
      <c r="T46" s="57">
        <f>Wirtschaftswachstum!P61</f>
        <v>1.0457976666441198</v>
      </c>
      <c r="U46" s="57">
        <f>Wirtschaftswachstum!Q61</f>
        <v>0.13896373787622451</v>
      </c>
      <c r="V46" s="57">
        <f>Wirtschaftswachstum!R61</f>
        <v>-0.70361003771168384</v>
      </c>
      <c r="W46" s="57">
        <f>Wirtschaftswachstum!S61</f>
        <v>6.4366136307313582E-2</v>
      </c>
      <c r="X46" s="57">
        <f>Wirtschaftswachstum!T61</f>
        <v>-1.0644449447095354</v>
      </c>
      <c r="Y46" s="57">
        <f>Wirtschaftswachstum!U61</f>
        <v>0.25214756396599114</v>
      </c>
    </row>
    <row r="47" spans="9:25" x14ac:dyDescent="0.35">
      <c r="J47" s="57">
        <f>Wirtschaftswachstum!H61</f>
        <v>1.4648223257007942</v>
      </c>
      <c r="K47" s="57">
        <f>J47</f>
        <v>1.4648223257007942</v>
      </c>
      <c r="L47" s="57">
        <f t="shared" ref="L47" si="15">K47</f>
        <v>1.4648223257007942</v>
      </c>
      <c r="M47" s="57">
        <f t="shared" ref="M47" si="16">L47</f>
        <v>1.4648223257007942</v>
      </c>
      <c r="N47" s="57">
        <f t="shared" ref="N47" si="17">M47</f>
        <v>1.4648223257007942</v>
      </c>
      <c r="O47" s="57">
        <f t="shared" ref="O47" si="18">N47</f>
        <v>1.4648223257007942</v>
      </c>
    </row>
    <row r="48" spans="9:25" x14ac:dyDescent="0.35">
      <c r="P48" s="57">
        <f>Wirtschaftswachstum!K61</f>
        <v>0.81889660891916094</v>
      </c>
      <c r="Q48" s="57">
        <f t="shared" ref="Q48:Y48" si="19">P48</f>
        <v>0.81889660891916094</v>
      </c>
      <c r="R48" s="57">
        <f t="shared" si="19"/>
        <v>0.81889660891916094</v>
      </c>
      <c r="S48" s="57">
        <f t="shared" si="19"/>
        <v>0.81889660891916094</v>
      </c>
      <c r="T48" s="57">
        <f t="shared" si="19"/>
        <v>0.81889660891916094</v>
      </c>
      <c r="U48" s="57">
        <f t="shared" si="19"/>
        <v>0.81889660891916094</v>
      </c>
      <c r="V48" s="57">
        <f t="shared" si="19"/>
        <v>0.81889660891916094</v>
      </c>
      <c r="W48" s="57">
        <f t="shared" si="19"/>
        <v>0.81889660891916094</v>
      </c>
      <c r="X48" s="57">
        <f t="shared" si="19"/>
        <v>0.81889660891916094</v>
      </c>
      <c r="Y48" s="57">
        <f t="shared" si="19"/>
        <v>0.81889660891916094</v>
      </c>
    </row>
    <row r="51" spans="9:25" x14ac:dyDescent="0.35">
      <c r="I51" s="57" t="str">
        <f>"Veränderungsrate "&amp;Wirtschaftswachstum!A63&amp;", "&amp;I52</f>
        <v>Veränderungsrate Bruttoinlandsprodukt je Einheit Kapitalstock (Kapitalproduktivität), real, ø 2019-2021</v>
      </c>
    </row>
    <row r="52" spans="9:25" x14ac:dyDescent="0.35">
      <c r="I52" s="57" t="str">
        <f>Wirtschaftswachstum!A71</f>
        <v>ø 2019-2021</v>
      </c>
      <c r="J52" s="57">
        <f>Wirtschaftswachstum!B71</f>
        <v>-2.2443049323463669</v>
      </c>
      <c r="K52" s="57">
        <f>Wirtschaftswachstum!C71</f>
        <v>-1.7656219540367033</v>
      </c>
      <c r="L52" s="57">
        <f>Wirtschaftswachstum!D71</f>
        <v>-1.6146009035310129</v>
      </c>
      <c r="M52" s="57">
        <f>Wirtschaftswachstum!E71</f>
        <v>-1.2687887660223112</v>
      </c>
      <c r="N52" s="57">
        <f>Wirtschaftswachstum!F71</f>
        <v>-1.0950793581218363</v>
      </c>
    </row>
    <row r="53" spans="9:25" x14ac:dyDescent="0.35">
      <c r="O53" s="57">
        <f>Wirtschaftswachstum!G71</f>
        <v>-0.25756034754137147</v>
      </c>
    </row>
    <row r="54" spans="9:25" x14ac:dyDescent="0.35">
      <c r="P54" s="57">
        <f>Wirtschaftswachstum!L71</f>
        <v>-1.284823344159804</v>
      </c>
      <c r="Q54" s="57">
        <f>Wirtschaftswachstum!M71</f>
        <v>-1.6870887574294073</v>
      </c>
      <c r="R54" s="57">
        <f>Wirtschaftswachstum!N71</f>
        <v>0.45126242392554161</v>
      </c>
      <c r="S54" s="57">
        <f>Wirtschaftswachstum!O71</f>
        <v>-2.3143116014183249</v>
      </c>
      <c r="T54" s="57">
        <f>Wirtschaftswachstum!P71</f>
        <v>-1.2021952843730759</v>
      </c>
      <c r="U54" s="57">
        <f>Wirtschaftswachstum!Q71</f>
        <v>-2.2707320579885106</v>
      </c>
      <c r="V54" s="57">
        <f>Wirtschaftswachstum!R71</f>
        <v>-0.64021319974850144</v>
      </c>
      <c r="W54" s="57">
        <f>Wirtschaftswachstum!S71</f>
        <v>3.6799998486179106</v>
      </c>
      <c r="X54" s="57">
        <f>Wirtschaftswachstum!T71</f>
        <v>-1.9317788275486834</v>
      </c>
      <c r="Y54" s="57">
        <f>Wirtschaftswachstum!U71</f>
        <v>-2.0397804994545083</v>
      </c>
    </row>
    <row r="55" spans="9:25" x14ac:dyDescent="0.35">
      <c r="J55" s="57">
        <f>Wirtschaftswachstum!H71</f>
        <v>-1.2100889350798383</v>
      </c>
      <c r="K55" s="57">
        <f>J55</f>
        <v>-1.2100889350798383</v>
      </c>
      <c r="L55" s="57">
        <f t="shared" ref="L55" si="20">K55</f>
        <v>-1.2100889350798383</v>
      </c>
      <c r="M55" s="57">
        <f t="shared" ref="M55" si="21">L55</f>
        <v>-1.2100889350798383</v>
      </c>
      <c r="N55" s="57">
        <f t="shared" ref="N55" si="22">M55</f>
        <v>-1.2100889350798383</v>
      </c>
      <c r="O55" s="57">
        <f t="shared" ref="O55" si="23">N55</f>
        <v>-1.2100889350798383</v>
      </c>
    </row>
    <row r="56" spans="9:25" x14ac:dyDescent="0.35">
      <c r="P56" s="57">
        <f>Wirtschaftswachstum!K71</f>
        <v>-1.1606162828081636</v>
      </c>
      <c r="Q56" s="57">
        <f t="shared" ref="Q56:Y56" si="24">P56</f>
        <v>-1.1606162828081636</v>
      </c>
      <c r="R56" s="57">
        <f t="shared" si="24"/>
        <v>-1.1606162828081636</v>
      </c>
      <c r="S56" s="57">
        <f t="shared" si="24"/>
        <v>-1.1606162828081636</v>
      </c>
      <c r="T56" s="57">
        <f t="shared" si="24"/>
        <v>-1.1606162828081636</v>
      </c>
      <c r="U56" s="57">
        <f t="shared" si="24"/>
        <v>-1.1606162828081636</v>
      </c>
      <c r="V56" s="57">
        <f t="shared" si="24"/>
        <v>-1.1606162828081636</v>
      </c>
      <c r="W56" s="57">
        <f t="shared" si="24"/>
        <v>-1.1606162828081636</v>
      </c>
      <c r="X56" s="57">
        <f t="shared" si="24"/>
        <v>-1.1606162828081636</v>
      </c>
      <c r="Y56" s="57">
        <f t="shared" si="24"/>
        <v>-1.1606162828081636</v>
      </c>
    </row>
    <row r="59" spans="9:25" x14ac:dyDescent="0.35">
      <c r="I59" s="57" t="str">
        <f>"Veränderungsrate "&amp;Wirtschaftswachstum!A73&amp;", "&amp;I60</f>
        <v>Veränderungsrate Totale Faktorproduktivität, real, ø 2019-2021</v>
      </c>
    </row>
    <row r="60" spans="9:25" x14ac:dyDescent="0.35">
      <c r="I60" s="57" t="str">
        <f>Wirtschaftswachstum!A81</f>
        <v>ø 2019-2021</v>
      </c>
      <c r="J60" s="57">
        <f>Wirtschaftswachstum!B81</f>
        <v>-3.3426579032299912</v>
      </c>
      <c r="K60" s="57">
        <f>Wirtschaftswachstum!C81</f>
        <v>-3.479602050708408</v>
      </c>
      <c r="L60" s="57">
        <f>Wirtschaftswachstum!D81</f>
        <v>-0.56876686059676729</v>
      </c>
      <c r="M60" s="57">
        <f>Wirtschaftswachstum!E81</f>
        <v>-2.67009013474852</v>
      </c>
      <c r="N60" s="57">
        <f>Wirtschaftswachstum!F81</f>
        <v>-0.20072609487968407</v>
      </c>
    </row>
    <row r="61" spans="9:25" x14ac:dyDescent="0.35">
      <c r="O61" s="57">
        <f>Wirtschaftswachstum!G81</f>
        <v>3.2136728616118546</v>
      </c>
    </row>
    <row r="62" spans="9:25" x14ac:dyDescent="0.35">
      <c r="P62" s="57">
        <f>Wirtschaftswachstum!L81</f>
        <v>-2.2570007906829233</v>
      </c>
      <c r="Q62" s="57">
        <f>Wirtschaftswachstum!M81</f>
        <v>-1.7746922281847759</v>
      </c>
      <c r="R62" s="57">
        <f>Wirtschaftswachstum!N81</f>
        <v>-0.50696940501467225</v>
      </c>
      <c r="S62" s="57">
        <f>Wirtschaftswachstum!O81</f>
        <v>-0.64590923932712485</v>
      </c>
      <c r="T62" s="57">
        <f>Wirtschaftswachstum!P81</f>
        <v>-0.1832148166577241</v>
      </c>
      <c r="U62" s="57">
        <f>Wirtschaftswachstum!Q81</f>
        <v>-1.8557564713030814</v>
      </c>
      <c r="V62" s="57">
        <f>Wirtschaftswachstum!R81</f>
        <v>0.3932337133294368</v>
      </c>
      <c r="W62" s="57">
        <f>Wirtschaftswachstum!S81</f>
        <v>1.5793304759342561</v>
      </c>
      <c r="X62" s="57">
        <f>Wirtschaftswachstum!T81</f>
        <v>-0.76718986786291055</v>
      </c>
      <c r="Y62" s="57">
        <f>Wirtschaftswachstum!U81</f>
        <v>-2.5403591015707292</v>
      </c>
    </row>
    <row r="63" spans="9:25" x14ac:dyDescent="0.35">
      <c r="J63" s="57">
        <f>Wirtschaftswachstum!H81</f>
        <v>-0.2922753837954275</v>
      </c>
      <c r="K63" s="57">
        <f>J63</f>
        <v>-0.2922753837954275</v>
      </c>
      <c r="L63" s="57">
        <f t="shared" ref="L63" si="25">K63</f>
        <v>-0.2922753837954275</v>
      </c>
      <c r="M63" s="57">
        <f t="shared" ref="M63" si="26">L63</f>
        <v>-0.2922753837954275</v>
      </c>
      <c r="N63" s="57">
        <f t="shared" ref="N63" si="27">M63</f>
        <v>-0.2922753837954275</v>
      </c>
      <c r="O63" s="57">
        <f t="shared" ref="O63" si="28">N63</f>
        <v>-0.2922753837954275</v>
      </c>
    </row>
    <row r="64" spans="9:25" x14ac:dyDescent="0.35">
      <c r="P64" s="57">
        <f>Wirtschaftswachstum!K81</f>
        <v>-1.0071117757628372</v>
      </c>
      <c r="Q64" s="57">
        <f t="shared" ref="Q64:Y64" si="29">P64</f>
        <v>-1.0071117757628372</v>
      </c>
      <c r="R64" s="57">
        <f t="shared" si="29"/>
        <v>-1.0071117757628372</v>
      </c>
      <c r="S64" s="57">
        <f t="shared" si="29"/>
        <v>-1.0071117757628372</v>
      </c>
      <c r="T64" s="57">
        <f t="shared" si="29"/>
        <v>-1.0071117757628372</v>
      </c>
      <c r="U64" s="57">
        <f t="shared" si="29"/>
        <v>-1.0071117757628372</v>
      </c>
      <c r="V64" s="57">
        <f t="shared" si="29"/>
        <v>-1.0071117757628372</v>
      </c>
      <c r="W64" s="57">
        <f t="shared" si="29"/>
        <v>-1.0071117757628372</v>
      </c>
      <c r="X64" s="57">
        <f t="shared" si="29"/>
        <v>-1.0071117757628372</v>
      </c>
      <c r="Y64" s="57">
        <f t="shared" si="29"/>
        <v>-1.0071117757628372</v>
      </c>
    </row>
    <row r="65" spans="9:25" x14ac:dyDescent="0.35">
      <c r="I65" s="57" t="str">
        <f>Wirtschaftswachstum!A85&amp;", "&amp;I66</f>
        <v>Veränderungsrate des Produktionspotentials (real), ø 2019-2023</v>
      </c>
    </row>
    <row r="66" spans="9:25" x14ac:dyDescent="0.35">
      <c r="I66" s="57" t="str">
        <f>Wirtschaftswachstum!A93</f>
        <v>ø 2019-2023</v>
      </c>
      <c r="J66" s="57">
        <f>Wirtschaftswachstum!B93</f>
        <v>1.2991996271469901</v>
      </c>
      <c r="K66" s="57">
        <f>Wirtschaftswachstum!C93</f>
        <v>1.1885254611510874</v>
      </c>
      <c r="L66" s="57">
        <f>Wirtschaftswachstum!D93</f>
        <v>1.158283134973459</v>
      </c>
      <c r="M66" s="57">
        <f>Wirtschaftswachstum!E93</f>
        <v>0.57813178802379639</v>
      </c>
      <c r="N66" s="57">
        <f>Wirtschaftswachstum!F93</f>
        <v>0.9310746651499926</v>
      </c>
    </row>
    <row r="67" spans="9:25" x14ac:dyDescent="0.35">
      <c r="O67" s="57">
        <f>Wirtschaftswachstum!G93</f>
        <v>2.6653546696052217</v>
      </c>
    </row>
    <row r="68" spans="9:25" x14ac:dyDescent="0.35">
      <c r="P68" s="57">
        <f>Wirtschaftswachstum!L93</f>
        <v>1.2685502620737026</v>
      </c>
      <c r="Q68" s="57">
        <f>Wirtschaftswachstum!M93</f>
        <v>1.3214026658044986</v>
      </c>
      <c r="R68" s="57">
        <f>Wirtschaftswachstum!N93</f>
        <v>0.14337697860635501</v>
      </c>
      <c r="S68" s="57">
        <f>Wirtschaftswachstum!O93</f>
        <v>0.38444416235626022</v>
      </c>
      <c r="T68" s="57">
        <f>Wirtschaftswachstum!P93</f>
        <v>0.99622516335182354</v>
      </c>
      <c r="U68" s="57">
        <f>Wirtschaftswachstum!Q93</f>
        <v>1.2269113233408717</v>
      </c>
      <c r="V68" s="57">
        <f>Wirtschaftswachstum!R93</f>
        <v>0.71864729462281218</v>
      </c>
      <c r="W68" s="57">
        <f>Wirtschaftswachstum!S93</f>
        <v>0.83859869313644708</v>
      </c>
      <c r="X68" s="57">
        <f>Wirtschaftswachstum!T93</f>
        <v>-0.2604115306100141</v>
      </c>
      <c r="Y68" s="57">
        <f>Wirtschaftswachstum!U93</f>
        <v>1.2192878870619666</v>
      </c>
    </row>
    <row r="69" spans="9:25" x14ac:dyDescent="0.35">
      <c r="J69" s="57">
        <f>Wirtschaftswachstum!H93</f>
        <v>1.5341557994416348</v>
      </c>
      <c r="K69" s="57">
        <f t="shared" ref="K69:O69" si="30">J69</f>
        <v>1.5341557994416348</v>
      </c>
      <c r="L69" s="57">
        <f t="shared" si="30"/>
        <v>1.5341557994416348</v>
      </c>
      <c r="M69" s="57">
        <f t="shared" si="30"/>
        <v>1.5341557994416348</v>
      </c>
      <c r="N69" s="57">
        <f t="shared" si="30"/>
        <v>1.5341557994416348</v>
      </c>
      <c r="O69" s="57">
        <f t="shared" si="30"/>
        <v>1.5341557994416348</v>
      </c>
    </row>
    <row r="70" spans="9:25" x14ac:dyDescent="0.35">
      <c r="P70" s="57">
        <f>Wirtschaftswachstum!K93</f>
        <v>1.0217847549683228</v>
      </c>
      <c r="Q70" s="57">
        <f t="shared" ref="Q70" si="31">P70</f>
        <v>1.0217847549683228</v>
      </c>
      <c r="R70" s="57">
        <f t="shared" ref="R70" si="32">Q70</f>
        <v>1.0217847549683228</v>
      </c>
      <c r="S70" s="57">
        <f t="shared" ref="S70" si="33">R70</f>
        <v>1.0217847549683228</v>
      </c>
      <c r="T70" s="57">
        <f t="shared" ref="T70" si="34">S70</f>
        <v>1.0217847549683228</v>
      </c>
      <c r="U70" s="57">
        <f t="shared" ref="U70" si="35">T70</f>
        <v>1.0217847549683228</v>
      </c>
      <c r="V70" s="57">
        <f t="shared" ref="V70" si="36">U70</f>
        <v>1.0217847549683228</v>
      </c>
      <c r="W70" s="57">
        <f t="shared" ref="W70" si="37">V70</f>
        <v>1.0217847549683228</v>
      </c>
      <c r="X70" s="57">
        <f t="shared" ref="X70" si="38">W70</f>
        <v>1.0217847549683228</v>
      </c>
      <c r="Y70" s="57">
        <f t="shared" ref="Y70" si="39">X70</f>
        <v>1.0217847549683228</v>
      </c>
    </row>
    <row r="71" spans="9:25" x14ac:dyDescent="0.35">
      <c r="I71" s="57" t="str">
        <f>Wirtschaftswachstum!A96&amp;", "&amp;I72</f>
        <v>Veränderungsrate des Produktionspotentials (real) je Einwohner, ø 2019-2023</v>
      </c>
    </row>
    <row r="72" spans="9:25" x14ac:dyDescent="0.35">
      <c r="I72" s="57" t="str">
        <f>Wirtschaftswachstum!A104</f>
        <v>ø 2019-2023</v>
      </c>
      <c r="J72" s="57">
        <f>Wirtschaftswachstum!B104</f>
        <v>0.6016492471429018</v>
      </c>
      <c r="K72" s="57">
        <f>Wirtschaftswachstum!C104</f>
        <v>0.81196665756786501</v>
      </c>
      <c r="L72" s="57">
        <f>Wirtschaftswachstum!D104</f>
        <v>1.0933323650321256</v>
      </c>
      <c r="M72" s="57">
        <f>Wirtschaftswachstum!E104</f>
        <v>0.79008077409419286</v>
      </c>
      <c r="N72" s="57">
        <f>Wirtschaftswachstum!F104</f>
        <v>1.0108252879481796</v>
      </c>
    </row>
    <row r="73" spans="9:25" x14ac:dyDescent="0.35">
      <c r="O73" s="57">
        <f>Wirtschaftswachstum!G104</f>
        <v>1.7779477472076053</v>
      </c>
    </row>
    <row r="74" spans="9:25" x14ac:dyDescent="0.35">
      <c r="P74" s="57">
        <f>Wirtschaftswachstum!L104</f>
        <v>0.70023008648554708</v>
      </c>
      <c r="Q74" s="57">
        <f>Wirtschaftswachstum!M104</f>
        <v>0.66464848173517055</v>
      </c>
      <c r="R74" s="57">
        <f>Wirtschaftswachstum!N104</f>
        <v>-0.20470020807385936</v>
      </c>
      <c r="S74" s="57">
        <f>Wirtschaftswachstum!O104</f>
        <v>-0.48864549796142853</v>
      </c>
      <c r="T74" s="57">
        <f>Wirtschaftswachstum!P104</f>
        <v>0.38099945870362717</v>
      </c>
      <c r="U74" s="57">
        <f>Wirtschaftswachstum!Q104</f>
        <v>0.61754783439749872</v>
      </c>
      <c r="V74" s="57">
        <f>Wirtschaftswachstum!R104</f>
        <v>0.44726357763677527</v>
      </c>
      <c r="W74" s="57">
        <f>Wirtschaftswachstum!S104</f>
        <v>0.2432602387527254</v>
      </c>
      <c r="X74" s="57">
        <f>Wirtschaftswachstum!T104</f>
        <v>-0.5246328844373096</v>
      </c>
      <c r="Y74" s="57">
        <f>Wirtschaftswachstum!U104</f>
        <v>0.6181950788287196</v>
      </c>
    </row>
    <row r="75" spans="9:25" x14ac:dyDescent="0.35">
      <c r="J75" s="57">
        <f>Wirtschaftswachstum!H104</f>
        <v>1.2080642862966045</v>
      </c>
      <c r="K75" s="57">
        <f t="shared" ref="K75:O75" si="40">J75</f>
        <v>1.2080642862966045</v>
      </c>
      <c r="L75" s="57">
        <f t="shared" si="40"/>
        <v>1.2080642862966045</v>
      </c>
      <c r="M75" s="57">
        <f t="shared" si="40"/>
        <v>1.2080642862966045</v>
      </c>
      <c r="N75" s="57">
        <f t="shared" si="40"/>
        <v>1.2080642862966045</v>
      </c>
      <c r="O75" s="57">
        <f t="shared" si="40"/>
        <v>1.2080642862966045</v>
      </c>
    </row>
    <row r="76" spans="9:25" x14ac:dyDescent="0.35">
      <c r="P76" s="57">
        <f>Wirtschaftswachstum!K104</f>
        <v>0.50065096102056827</v>
      </c>
      <c r="Q76" s="57">
        <f t="shared" ref="Q76:Q77" si="41">P76</f>
        <v>0.50065096102056827</v>
      </c>
      <c r="R76" s="57">
        <f t="shared" ref="R76:R77" si="42">Q76</f>
        <v>0.50065096102056827</v>
      </c>
      <c r="S76" s="57">
        <f t="shared" ref="S76:S77" si="43">R76</f>
        <v>0.50065096102056827</v>
      </c>
      <c r="T76" s="57">
        <f t="shared" ref="T76:T77" si="44">S76</f>
        <v>0.50065096102056827</v>
      </c>
      <c r="U76" s="57">
        <f t="shared" ref="U76:U77" si="45">T76</f>
        <v>0.50065096102056827</v>
      </c>
      <c r="V76" s="57">
        <f t="shared" ref="V76:V77" si="46">U76</f>
        <v>0.50065096102056827</v>
      </c>
      <c r="W76" s="57">
        <f t="shared" ref="W76:W77" si="47">V76</f>
        <v>0.50065096102056827</v>
      </c>
      <c r="X76" s="57">
        <f t="shared" ref="X76:X77" si="48">W76</f>
        <v>0.50065096102056827</v>
      </c>
      <c r="Y76" s="57">
        <f t="shared" ref="Y76:Y77" si="49">X76</f>
        <v>0.50065096102056827</v>
      </c>
    </row>
    <row r="77" spans="9:25" x14ac:dyDescent="0.35">
      <c r="P77" s="57">
        <f>Wirtschaftswachstum!K105</f>
        <v>0</v>
      </c>
      <c r="Q77" s="57">
        <f t="shared" si="41"/>
        <v>0</v>
      </c>
      <c r="R77" s="57">
        <f t="shared" si="42"/>
        <v>0</v>
      </c>
      <c r="S77" s="57">
        <f t="shared" si="43"/>
        <v>0</v>
      </c>
      <c r="T77" s="57">
        <f t="shared" si="44"/>
        <v>0</v>
      </c>
      <c r="U77" s="57">
        <f t="shared" si="45"/>
        <v>0</v>
      </c>
      <c r="V77" s="57">
        <f t="shared" si="46"/>
        <v>0</v>
      </c>
      <c r="W77" s="57">
        <f t="shared" si="47"/>
        <v>0</v>
      </c>
      <c r="X77" s="57">
        <f t="shared" si="48"/>
        <v>0</v>
      </c>
      <c r="Y77" s="57">
        <f t="shared" si="49"/>
        <v>0</v>
      </c>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BFCA-373C-49BC-9569-07C5F7DE0257}">
  <sheetPr codeName="Tabelle5"/>
  <dimension ref="A1:AA12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35.453125" customWidth="1"/>
    <col min="8" max="8" width="10.81640625" style="4"/>
    <col min="24" max="24" width="14.7265625" customWidth="1"/>
    <col min="26" max="26" width="15.7265625" customWidth="1"/>
  </cols>
  <sheetData>
    <row r="1" spans="1:27" x14ac:dyDescent="0.35">
      <c r="A1" s="4" t="s">
        <v>58</v>
      </c>
    </row>
    <row r="2" spans="1:27" s="41" customFormat="1" ht="40.5" customHeight="1" x14ac:dyDescent="0.35">
      <c r="A2" s="41" t="str">
        <f>Wirtschaftswachstum!A2</f>
        <v>Jahr</v>
      </c>
      <c r="B2" s="41" t="str">
        <f>Wirtschaftswachstum!B2</f>
        <v>Brandenburg</v>
      </c>
      <c r="C2" s="41" t="str">
        <f>Wirtschaftswachstum!C2</f>
        <v>Mecklenburg-_x000D_
Vorpommern</v>
      </c>
      <c r="D2" s="41" t="str">
        <f>Wirtschaftswachstum!D2</f>
        <v>Sachsen</v>
      </c>
      <c r="E2" s="41" t="str">
        <f>Wirtschaftswachstum!E2</f>
        <v>Sachsen-Anhalt</v>
      </c>
      <c r="F2" s="41" t="str">
        <f>Wirtschaftswachstum!F2</f>
        <v>Thüringen</v>
      </c>
      <c r="G2" s="41" t="str">
        <f>Wirtschaftswachstum!G2</f>
        <v>Berlin</v>
      </c>
      <c r="H2" s="42" t="str">
        <f>Wirtschaftswachstum!H2</f>
        <v>Ostdeutsch-land mit Berlin</v>
      </c>
      <c r="I2" s="41" t="str">
        <f>Wirtschaftswachstum!I2</f>
        <v>Ostdeutsch-land ohne Berlin</v>
      </c>
      <c r="J2" s="41" t="str">
        <f>Wirtschaftswachstum!J2</f>
        <v>Westdeutsch-land mit Berlin</v>
      </c>
      <c r="K2" s="41" t="str">
        <f>Wirtschaftswachstum!K2</f>
        <v>Westdeutsch-land ohne Berlin</v>
      </c>
      <c r="L2" s="41" t="str">
        <f>Wirtschaftswachstum!L2</f>
        <v>Baden-_x000D_
Württemberg</v>
      </c>
      <c r="M2" s="41" t="str">
        <f>Wirtschaftswachstum!M2</f>
        <v>Bayern</v>
      </c>
      <c r="N2" s="41" t="str">
        <f>Wirtschaftswachstum!N2</f>
        <v>Bremen</v>
      </c>
      <c r="O2" s="41" t="str">
        <f>Wirtschaftswachstum!O2</f>
        <v>Hamburg</v>
      </c>
      <c r="P2" s="41" t="str">
        <f>Wirtschaftswachstum!P2</f>
        <v>Hessen</v>
      </c>
      <c r="Q2" s="41" t="str">
        <f>Wirtschaftswachstum!Q2</f>
        <v>Nieder-_x000D_
sachsen</v>
      </c>
      <c r="R2" s="41" t="str">
        <f>Wirtschaftswachstum!R2</f>
        <v>Nordrhein-_x000D_
Westfalen</v>
      </c>
      <c r="S2" s="41" t="str">
        <f>Wirtschaftswachstum!S2</f>
        <v>Rheinland-Pfalz</v>
      </c>
      <c r="T2" s="41" t="str">
        <f>Wirtschaftswachstum!T2</f>
        <v>Saarland</v>
      </c>
      <c r="U2" s="41" t="str">
        <f>Wirtschaftswachstum!U2</f>
        <v>Schleswig-_x000D_
Holstein</v>
      </c>
      <c r="V2" s="41" t="str">
        <f>Wirtschaftswachstum!V2</f>
        <v>Deutschland</v>
      </c>
      <c r="X2" s="41" t="s">
        <v>279</v>
      </c>
      <c r="Z2" s="41" t="s">
        <v>280</v>
      </c>
    </row>
    <row r="3" spans="1:27" x14ac:dyDescent="0.35">
      <c r="A3" s="4" t="s">
        <v>322</v>
      </c>
      <c r="X3" s="5"/>
      <c r="Y3" s="6"/>
      <c r="Z3" s="5"/>
      <c r="AA3" s="6"/>
    </row>
    <row r="4" spans="1:27" x14ac:dyDescent="0.35">
      <c r="A4">
        <f>'[1]Anlageinvest nom'!A178</f>
        <v>2019</v>
      </c>
      <c r="B4" s="3">
        <f>'[1]Anlageinvest nom'!B178</f>
        <v>77.304977196065778</v>
      </c>
      <c r="C4" s="3">
        <f>'[1]Anlageinvest nom'!C178</f>
        <v>85.10109226923862</v>
      </c>
      <c r="D4" s="3">
        <f>'[1]Anlageinvest nom'!D178</f>
        <v>73.869390268110507</v>
      </c>
      <c r="E4" s="3">
        <f>'[1]Anlageinvest nom'!E178</f>
        <v>63.043884103073381</v>
      </c>
      <c r="F4" s="3">
        <f>'[1]Anlageinvest nom'!F178</f>
        <v>62.983113714711649</v>
      </c>
      <c r="G4" s="3">
        <f>'[1]Anlageinvest nom'!G178</f>
        <v>87.295492181486722</v>
      </c>
      <c r="H4" s="14">
        <f>'[1]Anlageinvest nom'!H178</f>
        <v>75.578347294025264</v>
      </c>
      <c r="I4" s="3">
        <f>'[1]Anlageinvest nom'!I178</f>
        <v>72.215137642087299</v>
      </c>
      <c r="J4" s="3">
        <f>'[1]Anlageinvest nom'!J178</f>
        <v>99.350673988682601</v>
      </c>
      <c r="K4" s="3">
        <f>'[1]Anlageinvest nom'!K178</f>
        <v>100</v>
      </c>
      <c r="L4" s="3">
        <f>'[1]Anlageinvest nom'!L178</f>
        <v>117.90727584141685</v>
      </c>
      <c r="M4" s="3">
        <f>'[1]Anlageinvest nom'!M178</f>
        <v>127.74348741884376</v>
      </c>
      <c r="N4" s="3">
        <f>'[1]Anlageinvest nom'!N178</f>
        <v>84.27174194428602</v>
      </c>
      <c r="O4" s="3">
        <f>'[1]Anlageinvest nom'!O178</f>
        <v>132.90972282593063</v>
      </c>
      <c r="P4" s="3">
        <f>'[1]Anlageinvest nom'!P178</f>
        <v>95.003540359120223</v>
      </c>
      <c r="Q4" s="3">
        <f>'[1]Anlageinvest nom'!Q178</f>
        <v>109.45663801972714</v>
      </c>
      <c r="R4" s="3">
        <f>'[1]Anlageinvest nom'!R178</f>
        <v>71.109855710785055</v>
      </c>
      <c r="S4" s="3">
        <f>'[1]Anlageinvest nom'!S178</f>
        <v>85.077354503766898</v>
      </c>
      <c r="T4" s="3">
        <f>'[1]Anlageinvest nom'!T178</f>
        <v>73.727394224187407</v>
      </c>
      <c r="U4" s="3">
        <f>'[1]Anlageinvest nom'!U178</f>
        <v>84.321868727893673</v>
      </c>
      <c r="V4" s="3">
        <f>'[1]Anlageinvest nom'!V178</f>
        <v>95.249172936363792</v>
      </c>
      <c r="X4" s="18" t="str">
        <f t="shared" ref="X4" si="0">HLOOKUP(Y4,$L4:$U126,ROW(L$125)-ROW(X4)+1,0)</f>
        <v>NW</v>
      </c>
      <c r="Y4" s="6">
        <f t="shared" ref="Y4" si="1">MIN(L4:U4)</f>
        <v>71.109855710785055</v>
      </c>
      <c r="Z4" s="18" t="str">
        <f t="shared" ref="Z4" si="2">HLOOKUP(AA4,$L4:$U126,ROW(N$125)-ROW(Z4)+1,0)</f>
        <v>HH</v>
      </c>
      <c r="AA4" s="6">
        <f t="shared" ref="AA4" si="3">MAX(L4:U4)</f>
        <v>132.90972282593063</v>
      </c>
    </row>
    <row r="5" spans="1:27" x14ac:dyDescent="0.35">
      <c r="A5">
        <f>'[1]Anlageinvest nom'!A179</f>
        <v>2020</v>
      </c>
      <c r="B5" s="3">
        <f>'[1]Anlageinvest nom'!B179</f>
        <v>82.305347915711295</v>
      </c>
      <c r="C5" s="3">
        <f>'[1]Anlageinvest nom'!C179</f>
        <v>82.745596714386565</v>
      </c>
      <c r="D5" s="3">
        <f>'[1]Anlageinvest nom'!D179</f>
        <v>74.80183808267914</v>
      </c>
      <c r="E5" s="3">
        <f>'[1]Anlageinvest nom'!E179</f>
        <v>62.923380338844616</v>
      </c>
      <c r="F5" s="3">
        <f>'[1]Anlageinvest nom'!F179</f>
        <v>64.699807309341011</v>
      </c>
      <c r="G5" s="3">
        <f>'[1]Anlageinvest nom'!G179</f>
        <v>87.301012722530729</v>
      </c>
      <c r="H5" s="14">
        <f>'[1]Anlageinvest nom'!H179</f>
        <v>76.601964122477668</v>
      </c>
      <c r="I5" s="3">
        <f>'[1]Anlageinvest nom'!I179</f>
        <v>73.522806802844144</v>
      </c>
      <c r="J5" s="3">
        <f>'[1]Anlageinvest nom'!J179</f>
        <v>99.351266827338975</v>
      </c>
      <c r="K5" s="3">
        <f>'[1]Anlageinvest nom'!K179</f>
        <v>100</v>
      </c>
      <c r="L5" s="3">
        <f>'[1]Anlageinvest nom'!L179</f>
        <v>114.67322709219694</v>
      </c>
      <c r="M5" s="3">
        <f>'[1]Anlageinvest nom'!M179</f>
        <v>130.94195370128853</v>
      </c>
      <c r="N5" s="3">
        <f>'[1]Anlageinvest nom'!N179</f>
        <v>79.746815990595749</v>
      </c>
      <c r="O5" s="3">
        <f>'[1]Anlageinvest nom'!O179</f>
        <v>128.19475625747589</v>
      </c>
      <c r="P5" s="3">
        <f>'[1]Anlageinvest nom'!P179</f>
        <v>100.10471675714942</v>
      </c>
      <c r="Q5" s="3">
        <f>'[1]Anlageinvest nom'!Q179</f>
        <v>106.96493854862064</v>
      </c>
      <c r="R5" s="3">
        <f>'[1]Anlageinvest nom'!R179</f>
        <v>71.207234990393786</v>
      </c>
      <c r="S5" s="3">
        <f>'[1]Anlageinvest nom'!S179</f>
        <v>85.193370291577509</v>
      </c>
      <c r="T5" s="3">
        <f>'[1]Anlageinvest nom'!T179</f>
        <v>66.246269405959453</v>
      </c>
      <c r="U5" s="3">
        <f>'[1]Anlageinvest nom'!U179</f>
        <v>83.85599367192772</v>
      </c>
      <c r="V5" s="3">
        <f>'[1]Anlageinvest nom'!V179</f>
        <v>95.457713904479974</v>
      </c>
      <c r="X5" s="18" t="str">
        <f>HLOOKUP(Y5,$L5:$U127,ROW(L$125)-ROW(X5)+1,0)</f>
        <v>SL</v>
      </c>
      <c r="Y5" s="6">
        <f t="shared" ref="Y5:Y6" si="4">MIN(L5:U5)</f>
        <v>66.246269405959453</v>
      </c>
      <c r="Z5" s="18" t="str">
        <f>HLOOKUP(AA5,$L5:$U127,ROW(N$125)-ROW(Z5)+1,0)</f>
        <v>BY</v>
      </c>
      <c r="AA5" s="6">
        <f t="shared" ref="AA5:AA6" si="5">MAX(L5:U5)</f>
        <v>130.94195370128853</v>
      </c>
    </row>
    <row r="6" spans="1:27" x14ac:dyDescent="0.35">
      <c r="A6">
        <f>'[1]Anlageinvest nom'!A180</f>
        <v>2021</v>
      </c>
      <c r="B6" s="3">
        <f>'[1]Anlageinvest nom'!B180</f>
        <v>80.44330097734634</v>
      </c>
      <c r="C6" s="3">
        <f>'[1]Anlageinvest nom'!C180</f>
        <v>70.497981580513709</v>
      </c>
      <c r="D6" s="3">
        <f>'[1]Anlageinvest nom'!D180</f>
        <v>71.877333608736066</v>
      </c>
      <c r="E6" s="3">
        <f>'[1]Anlageinvest nom'!E180</f>
        <v>68.748936912056465</v>
      </c>
      <c r="F6" s="3">
        <f>'[1]Anlageinvest nom'!F180</f>
        <v>62.756503316036763</v>
      </c>
      <c r="G6" s="3">
        <f>'[1]Anlageinvest nom'!G180</f>
        <v>84.73203965626783</v>
      </c>
      <c r="H6" s="14">
        <f>'[1]Anlageinvest nom'!H180</f>
        <v>74.338907809521686</v>
      </c>
      <c r="I6" s="3">
        <f>'[1]Anlageinvest nom'!I180</f>
        <v>71.343639103518001</v>
      </c>
      <c r="J6" s="3">
        <f>'[1]Anlageinvest nom'!J180</f>
        <v>99.221345980166774</v>
      </c>
      <c r="K6" s="3">
        <f>'[1]Anlageinvest nom'!K180</f>
        <v>100</v>
      </c>
      <c r="L6" s="3">
        <f>'[1]Anlageinvest nom'!L180</f>
        <v>115.11887197361692</v>
      </c>
      <c r="M6" s="3">
        <f>'[1]Anlageinvest nom'!M180</f>
        <v>124.48358330222595</v>
      </c>
      <c r="N6" s="3">
        <f>'[1]Anlageinvest nom'!N180</f>
        <v>83.443995201193218</v>
      </c>
      <c r="O6" s="3">
        <f>'[1]Anlageinvest nom'!O180</f>
        <v>121.011393548817</v>
      </c>
      <c r="P6" s="3">
        <f>'[1]Anlageinvest nom'!P180</f>
        <v>96.471842153427431</v>
      </c>
      <c r="Q6" s="3">
        <f>'[1]Anlageinvest nom'!Q180</f>
        <v>116.39672595513302</v>
      </c>
      <c r="R6" s="3">
        <f>'[1]Anlageinvest nom'!R180</f>
        <v>72.740796231241745</v>
      </c>
      <c r="S6" s="3">
        <f>'[1]Anlageinvest nom'!S180</f>
        <v>90.733055323766351</v>
      </c>
      <c r="T6" s="3">
        <f>'[1]Anlageinvest nom'!T180</f>
        <v>68.05971920177663</v>
      </c>
      <c r="U6" s="3">
        <f>'[1]Anlageinvest nom'!U180</f>
        <v>78.630927512825792</v>
      </c>
      <c r="V6" s="3">
        <f>'[1]Anlageinvest nom'!V180</f>
        <v>95.029844201716529</v>
      </c>
      <c r="X6" s="18" t="str">
        <f>HLOOKUP(Y6,$L6:$U128,ROW(L$125)-ROW(X6)+1,0)</f>
        <v>SL</v>
      </c>
      <c r="Y6" s="6">
        <f t="shared" si="4"/>
        <v>68.05971920177663</v>
      </c>
      <c r="Z6" s="18" t="str">
        <f>HLOOKUP(AA6,$L6:$U128,ROW(N$125)-ROW(Z6)+1,0)</f>
        <v>BY</v>
      </c>
      <c r="AA6" s="6">
        <f t="shared" si="5"/>
        <v>124.48358330222595</v>
      </c>
    </row>
    <row r="7" spans="1:27" x14ac:dyDescent="0.35">
      <c r="A7">
        <f>A6+1</f>
        <v>2022</v>
      </c>
      <c r="B7" s="3">
        <f>'[1]Anlageinvest nom'!B181</f>
        <v>78.36026485410315</v>
      </c>
      <c r="C7" s="3">
        <f>'[1]Anlageinvest nom'!C181</f>
        <v>82.997352770523264</v>
      </c>
      <c r="D7" s="3">
        <f>'[1]Anlageinvest nom'!D181</f>
        <v>72.12470160143252</v>
      </c>
      <c r="E7" s="3">
        <f>'[1]Anlageinvest nom'!E181</f>
        <v>65.694652580164075</v>
      </c>
      <c r="F7" s="3">
        <f>'[1]Anlageinvest nom'!F181</f>
        <v>62.178327998448246</v>
      </c>
      <c r="G7" s="3">
        <f>'[1]Anlageinvest nom'!G181</f>
        <v>100.27815134479576</v>
      </c>
      <c r="H7" s="14">
        <f>'[1]Anlageinvest nom'!H181</f>
        <v>78.337855388786608</v>
      </c>
      <c r="I7" s="3">
        <f>'[1]Anlageinvest nom'!I181</f>
        <v>71.966626712315318</v>
      </c>
      <c r="J7" s="3">
        <f>'[1]Anlageinvest nom'!J181</f>
        <v>100.01424187951329</v>
      </c>
      <c r="K7" s="3">
        <f>'[1]Anlageinvest nom'!K181</f>
        <v>100</v>
      </c>
      <c r="L7" s="3">
        <f>'[1]Anlageinvest nom'!L181</f>
        <v>112.2660069893607</v>
      </c>
      <c r="M7" s="3">
        <f>'[1]Anlageinvest nom'!M181</f>
        <v>127.23395140303579</v>
      </c>
      <c r="N7" s="3">
        <f>'[1]Anlageinvest nom'!N181</f>
        <v>82.17778307714687</v>
      </c>
      <c r="O7" s="3">
        <f>'[1]Anlageinvest nom'!O181</f>
        <v>123.50381770978325</v>
      </c>
      <c r="P7" s="3">
        <f>'[1]Anlageinvest nom'!P181</f>
        <v>104.7758691107793</v>
      </c>
      <c r="Q7" s="3">
        <f>'[1]Anlageinvest nom'!Q181</f>
        <v>115.67109764038423</v>
      </c>
      <c r="R7" s="3">
        <f>'[1]Anlageinvest nom'!R181</f>
        <v>68.873157841774585</v>
      </c>
      <c r="S7" s="3">
        <f>'[1]Anlageinvest nom'!S181</f>
        <v>89.568410346167781</v>
      </c>
      <c r="T7" s="3">
        <f>'[1]Anlageinvest nom'!T181</f>
        <v>67.674252128879502</v>
      </c>
      <c r="U7" s="3">
        <f>'[1]Anlageinvest nom'!U181</f>
        <v>85.218546375935688</v>
      </c>
      <c r="V7" s="3">
        <f>'[1]Anlageinvest nom'!V181</f>
        <v>95.810119743709109</v>
      </c>
      <c r="X7" s="18" t="str">
        <f>HLOOKUP(Y7,$L7:$U129,ROW(L$125)-ROW(X7)+1,0)</f>
        <v>SL</v>
      </c>
      <c r="Y7" s="6">
        <f t="shared" ref="Y7" si="6">MIN(L7:U7)</f>
        <v>67.674252128879502</v>
      </c>
      <c r="Z7" s="18" t="str">
        <f>HLOOKUP(AA7,$L7:$U129,ROW(N$125)-ROW(Z7)+1,0)</f>
        <v>BY</v>
      </c>
      <c r="AA7" s="6">
        <f t="shared" ref="AA7" si="7">MAX(L7:U7)</f>
        <v>127.23395140303579</v>
      </c>
    </row>
    <row r="8" spans="1:27" x14ac:dyDescent="0.35">
      <c r="A8">
        <f t="shared" ref="A8:A9" si="8">A7+1</f>
        <v>2023</v>
      </c>
      <c r="B8" s="3">
        <f>'[1]Anlageinvest nom'!B182</f>
        <v>80.391424864430832</v>
      </c>
      <c r="C8" s="3">
        <f>'[1]Anlageinvest nom'!C182</f>
        <v>73.610540164439001</v>
      </c>
      <c r="D8" s="3">
        <f>'[1]Anlageinvest nom'!D182</f>
        <v>71.690677844617298</v>
      </c>
      <c r="E8" s="3">
        <f>'[1]Anlageinvest nom'!E182</f>
        <v>64.163538847675767</v>
      </c>
      <c r="F8" s="3">
        <f>'[1]Anlageinvest nom'!F182</f>
        <v>61.39311602042509</v>
      </c>
      <c r="G8" s="3">
        <f>'[1]Anlageinvest nom'!G182</f>
        <v>97.432043056955507</v>
      </c>
      <c r="H8" s="14">
        <f>'[1]Anlageinvest nom'!H182</f>
        <v>76.733566582051566</v>
      </c>
      <c r="I8" s="3">
        <f>'[1]Anlageinvest nom'!I182</f>
        <v>70.666103351308323</v>
      </c>
      <c r="J8" s="3">
        <f>'[1]Anlageinvest nom'!J182</f>
        <v>99.867780687814587</v>
      </c>
      <c r="K8" s="3">
        <f>'[1]Anlageinvest nom'!K182</f>
        <v>100</v>
      </c>
      <c r="L8" s="3">
        <f>'[1]Anlageinvest nom'!L182</f>
        <v>113.36114848855752</v>
      </c>
      <c r="M8" s="3">
        <f>'[1]Anlageinvest nom'!M182</f>
        <v>128.87610132808376</v>
      </c>
      <c r="N8" s="3">
        <f>'[1]Anlageinvest nom'!N182</f>
        <v>74.177478139684609</v>
      </c>
      <c r="O8" s="3">
        <f>'[1]Anlageinvest nom'!O182</f>
        <v>131.99362783366658</v>
      </c>
      <c r="P8" s="3">
        <f>'[1]Anlageinvest nom'!P182</f>
        <v>101.78162644562924</v>
      </c>
      <c r="Q8" s="3">
        <f>'[1]Anlageinvest nom'!Q182</f>
        <v>109.85244213025796</v>
      </c>
      <c r="R8" s="3">
        <f>'[1]Anlageinvest nom'!R182</f>
        <v>71.220541624755256</v>
      </c>
      <c r="S8" s="3">
        <f>'[1]Anlageinvest nom'!S182</f>
        <v>85.64487951021232</v>
      </c>
      <c r="T8" s="3">
        <f>'[1]Anlageinvest nom'!T182</f>
        <v>71.224451699098069</v>
      </c>
      <c r="U8" s="3">
        <f>'[1]Anlageinvest nom'!U182</f>
        <v>81.715926764272325</v>
      </c>
      <c r="V8" s="3">
        <f>'[1]Anlageinvest nom'!V182</f>
        <v>95.504937504308501</v>
      </c>
      <c r="X8" s="18"/>
      <c r="Y8" s="6"/>
      <c r="Z8" s="18"/>
      <c r="AA8" s="6"/>
    </row>
    <row r="9" spans="1:27" x14ac:dyDescent="0.35">
      <c r="A9">
        <f t="shared" si="8"/>
        <v>2024</v>
      </c>
      <c r="B9" s="3"/>
      <c r="C9" s="3"/>
      <c r="D9" s="3"/>
      <c r="E9" s="3"/>
      <c r="F9" s="3"/>
      <c r="G9" s="3"/>
      <c r="H9" s="14"/>
      <c r="I9" s="3"/>
      <c r="J9" s="3"/>
      <c r="K9" s="3"/>
      <c r="L9" s="3"/>
      <c r="M9" s="3"/>
      <c r="N9" s="3"/>
      <c r="O9" s="3"/>
      <c r="P9" s="3"/>
      <c r="Q9" s="3"/>
      <c r="R9" s="3"/>
      <c r="S9" s="3"/>
      <c r="T9" s="3"/>
      <c r="U9" s="3"/>
      <c r="V9" s="3"/>
      <c r="X9" s="18"/>
      <c r="Y9" s="6"/>
      <c r="Z9" s="18"/>
      <c r="AA9" s="6"/>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6"/>
      <c r="Z10" s="18"/>
      <c r="AA10" s="6"/>
    </row>
    <row r="11" spans="1:27" x14ac:dyDescent="0.35">
      <c r="A11" s="3" t="str">
        <f>'[1]Anlageinvest nom'!A184</f>
        <v>Summe 2019-2023 je Einwohner 2023</v>
      </c>
      <c r="B11" s="3">
        <f>'[1]Anlageinvest nom'!B184</f>
        <v>79.595648026035661</v>
      </c>
      <c r="C11" s="3">
        <f>'[1]Anlageinvest nom'!C184</f>
        <v>79.239684531425212</v>
      </c>
      <c r="D11" s="3">
        <f>'[1]Anlageinvest nom'!D184</f>
        <v>73.278127151712297</v>
      </c>
      <c r="E11" s="3">
        <f>'[1]Anlageinvest nom'!E184</f>
        <v>65.8009547945625</v>
      </c>
      <c r="F11" s="3">
        <f>'[1]Anlageinvest nom'!F184</f>
        <v>63.383630083762284</v>
      </c>
      <c r="G11" s="3">
        <f>'[1]Anlageinvest nom'!G184</f>
        <v>91.275298244782761</v>
      </c>
      <c r="H11" s="3">
        <f>'[1]Anlageinvest nom'!H184</f>
        <v>76.643676015319372</v>
      </c>
      <c r="I11" s="3">
        <f>'[1]Anlageinvest nom'!I184</f>
        <v>72.354624596919919</v>
      </c>
      <c r="J11" s="3">
        <f>'[1]Anlageinvest nom'!J184</f>
        <v>99.550781383534343</v>
      </c>
      <c r="K11" s="3">
        <f>'[1]Anlageinvest nom'!K184</f>
        <v>100</v>
      </c>
      <c r="L11" s="3">
        <f>'[1]Anlageinvest nom'!L184</f>
        <v>114.33604197945888</v>
      </c>
      <c r="M11" s="3">
        <f>'[1]Anlageinvest nom'!M184</f>
        <v>127.64403402812383</v>
      </c>
      <c r="N11" s="3">
        <f>'[1]Anlageinvest nom'!N184</f>
        <v>80.647768808440276</v>
      </c>
      <c r="O11" s="3">
        <f>'[1]Anlageinvest nom'!O184</f>
        <v>126.7059826927549</v>
      </c>
      <c r="P11" s="3">
        <f>'[1]Anlageinvest nom'!P184</f>
        <v>99.815904432403656</v>
      </c>
      <c r="Q11" s="3">
        <f>'[1]Anlageinvest nom'!Q184</f>
        <v>111.744799507972</v>
      </c>
      <c r="R11" s="3">
        <f>'[1]Anlageinvest nom'!R184</f>
        <v>71.202337509786389</v>
      </c>
      <c r="S11" s="3">
        <f>'[1]Anlageinvest nom'!S184</f>
        <v>87.283818681722735</v>
      </c>
      <c r="T11" s="3">
        <f>'[1]Anlageinvest nom'!T184</f>
        <v>69.636712435872823</v>
      </c>
      <c r="U11" s="3">
        <f>'[1]Anlageinvest nom'!U184</f>
        <v>82.678886962303707</v>
      </c>
      <c r="V11" s="3">
        <f>'[1]Anlageinvest nom'!V184</f>
        <v>95.487570778355263</v>
      </c>
      <c r="X11" s="11"/>
      <c r="Z11" s="11"/>
    </row>
    <row r="12" spans="1:27" x14ac:dyDescent="0.35">
      <c r="A12" s="3"/>
      <c r="B12" s="3"/>
      <c r="C12" s="3"/>
      <c r="D12" s="3"/>
      <c r="E12" s="3"/>
      <c r="F12" s="3"/>
      <c r="G12" s="3"/>
      <c r="H12" s="3"/>
      <c r="I12" s="3"/>
      <c r="J12" s="3"/>
      <c r="K12" s="3"/>
      <c r="L12" s="3"/>
      <c r="M12" s="3"/>
      <c r="N12" s="3"/>
      <c r="O12" s="3"/>
      <c r="P12" s="3"/>
      <c r="Q12" s="3"/>
      <c r="R12" s="3"/>
      <c r="S12" s="3"/>
      <c r="T12" s="3"/>
      <c r="U12" s="3"/>
      <c r="V12" s="3"/>
      <c r="X12" s="11"/>
      <c r="Z12" s="11"/>
    </row>
    <row r="13" spans="1:27" x14ac:dyDescent="0.35">
      <c r="A13" s="4" t="s">
        <v>323</v>
      </c>
      <c r="B13" s="3"/>
      <c r="C13" s="3"/>
      <c r="D13" s="3"/>
      <c r="E13" s="3"/>
      <c r="F13" s="3"/>
      <c r="G13" s="3"/>
      <c r="H13" s="14"/>
      <c r="I13" s="3"/>
      <c r="J13" s="3"/>
      <c r="K13" s="3"/>
      <c r="L13" s="3"/>
      <c r="M13" s="3"/>
      <c r="N13" s="3"/>
      <c r="O13" s="3"/>
      <c r="P13" s="3"/>
      <c r="Q13" s="3"/>
      <c r="R13" s="3"/>
      <c r="S13" s="3"/>
      <c r="T13" s="3"/>
      <c r="U13" s="3"/>
      <c r="V13" s="3"/>
      <c r="X13" s="11"/>
      <c r="Z13" s="11"/>
    </row>
    <row r="14" spans="1:27" x14ac:dyDescent="0.35">
      <c r="A14">
        <f>'[1]Anlageinvest nom'!A215</f>
        <v>2019</v>
      </c>
      <c r="B14" s="3">
        <f>'[1]Anlageinvest nom'!B215</f>
        <v>96.019665119687119</v>
      </c>
      <c r="C14" s="3">
        <f>'[1]Anlageinvest nom'!C215</f>
        <v>98.63411209941107</v>
      </c>
      <c r="D14" s="3">
        <f>'[1]Anlageinvest nom'!D215</f>
        <v>81.416824793765201</v>
      </c>
      <c r="E14" s="3">
        <f>'[1]Anlageinvest nom'!E215</f>
        <v>76.599104111836198</v>
      </c>
      <c r="F14" s="3">
        <f>'[1]Anlageinvest nom'!F215</f>
        <v>72.244023375981172</v>
      </c>
      <c r="G14" s="3">
        <f>'[1]Anlageinvest nom'!G215</f>
        <v>84.455975809229486</v>
      </c>
      <c r="H14" s="14">
        <f>'[1]Anlageinvest nom'!H215</f>
        <v>84.074914173624776</v>
      </c>
      <c r="I14" s="3">
        <f>'[1]Anlageinvest nom'!I215</f>
        <v>83.943498361662535</v>
      </c>
      <c r="J14" s="3">
        <f>'[1]Anlageinvest nom'!J215</f>
        <v>99.180244742003381</v>
      </c>
      <c r="K14" s="3">
        <f>'[1]Anlageinvest nom'!K215</f>
        <v>100</v>
      </c>
      <c r="L14" s="3">
        <f>'[1]Anlageinvest nom'!L215</f>
        <v>114.8340661559014</v>
      </c>
      <c r="M14" s="3">
        <f>'[1]Anlageinvest nom'!M215</f>
        <v>119.90580270696299</v>
      </c>
      <c r="N14" s="3">
        <f>'[1]Anlageinvest nom'!N215</f>
        <v>74.450020871706343</v>
      </c>
      <c r="O14" s="3">
        <f>'[1]Anlageinvest nom'!O215</f>
        <v>103.57319467554143</v>
      </c>
      <c r="P14" s="3">
        <f>'[1]Anlageinvest nom'!P215</f>
        <v>93.283211731401579</v>
      </c>
      <c r="Q14" s="3">
        <f>'[1]Anlageinvest nom'!Q215</f>
        <v>115.83464805792541</v>
      </c>
      <c r="R14" s="3">
        <f>'[1]Anlageinvest nom'!R215</f>
        <v>73.755097473306989</v>
      </c>
      <c r="S14" s="3">
        <f>'[1]Anlageinvest nom'!S215</f>
        <v>94.508351417790692</v>
      </c>
      <c r="T14" s="3">
        <f>'[1]Anlageinvest nom'!T215</f>
        <v>77.571894158353444</v>
      </c>
      <c r="U14" s="3">
        <f>'[1]Anlageinvest nom'!U215</f>
        <v>95.024430080619865</v>
      </c>
      <c r="V14" s="3">
        <f>'[1]Anlageinvest nom'!V215</f>
        <v>97.15927016263737</v>
      </c>
      <c r="X14" s="18" t="str">
        <f>HLOOKUP(Y14,$L14:$U131,ROW(L$125)-ROW(X14)+1,0)</f>
        <v>NW</v>
      </c>
      <c r="Y14" s="6">
        <f t="shared" ref="Y14:Y16" si="9">MIN(L14:U14)</f>
        <v>73.755097473306989</v>
      </c>
      <c r="Z14" s="18" t="str">
        <f>HLOOKUP(AA14,$L14:$U131,ROW(N$125)-ROW(Z14)+1,0)</f>
        <v>BY</v>
      </c>
      <c r="AA14" s="6">
        <f t="shared" ref="AA14:AA16" si="10">MAX(L14:U14)</f>
        <v>119.90580270696299</v>
      </c>
    </row>
    <row r="15" spans="1:27" x14ac:dyDescent="0.35">
      <c r="A15">
        <f>'[1]Anlageinvest nom'!A216</f>
        <v>2020</v>
      </c>
      <c r="B15" s="3">
        <f>'[1]Anlageinvest nom'!B216</f>
        <v>102.41562919910928</v>
      </c>
      <c r="C15" s="3">
        <f>'[1]Anlageinvest nom'!C216</f>
        <v>95.584878251000319</v>
      </c>
      <c r="D15" s="3">
        <f>'[1]Anlageinvest nom'!D216</f>
        <v>82.149245973146662</v>
      </c>
      <c r="E15" s="3">
        <f>'[1]Anlageinvest nom'!E216</f>
        <v>76.115242271779579</v>
      </c>
      <c r="F15" s="3">
        <f>'[1]Anlageinvest nom'!F216</f>
        <v>74.384244513569314</v>
      </c>
      <c r="G15" s="3">
        <f>'[1]Anlageinvest nom'!G216</f>
        <v>84.036531300859835</v>
      </c>
      <c r="H15" s="14">
        <f>'[1]Anlageinvest nom'!H216</f>
        <v>84.99405071854143</v>
      </c>
      <c r="I15" s="3">
        <f>'[1]Anlageinvest nom'!I216</f>
        <v>85.326286372910715</v>
      </c>
      <c r="J15" s="3">
        <f>'[1]Anlageinvest nom'!J216</f>
        <v>99.154498350987282</v>
      </c>
      <c r="K15" s="3">
        <f>'[1]Anlageinvest nom'!K216</f>
        <v>100</v>
      </c>
      <c r="L15" s="3">
        <f>'[1]Anlageinvest nom'!L216</f>
        <v>112.0224294539443</v>
      </c>
      <c r="M15" s="3">
        <f>'[1]Anlageinvest nom'!M216</f>
        <v>122.8619264082631</v>
      </c>
      <c r="N15" s="3">
        <f>'[1]Anlageinvest nom'!N216</f>
        <v>70.653130954113195</v>
      </c>
      <c r="O15" s="3">
        <f>'[1]Anlageinvest nom'!O216</f>
        <v>99.514163628422565</v>
      </c>
      <c r="P15" s="3">
        <f>'[1]Anlageinvest nom'!P216</f>
        <v>98.25602898131315</v>
      </c>
      <c r="Q15" s="3">
        <f>'[1]Anlageinvest nom'!Q216</f>
        <v>112.98416235315119</v>
      </c>
      <c r="R15" s="3">
        <f>'[1]Anlageinvest nom'!R216</f>
        <v>73.768177866925569</v>
      </c>
      <c r="S15" s="3">
        <f>'[1]Anlageinvest nom'!S216</f>
        <v>95.017749445105423</v>
      </c>
      <c r="T15" s="3">
        <f>'[1]Anlageinvest nom'!T216</f>
        <v>70.143761405863785</v>
      </c>
      <c r="U15" s="3">
        <f>'[1]Anlageinvest nom'!U216</f>
        <v>94.302647274128589</v>
      </c>
      <c r="V15" s="3">
        <f>'[1]Anlageinvest nom'!V216</f>
        <v>97.3232038856614</v>
      </c>
      <c r="X15" s="18" t="str">
        <f>HLOOKUP(Y15,$L15:$U132,ROW(L$125)-ROW(X15)+1,0)</f>
        <v>SL</v>
      </c>
      <c r="Y15" s="6">
        <f t="shared" si="9"/>
        <v>70.143761405863785</v>
      </c>
      <c r="Z15" s="18" t="str">
        <f>HLOOKUP(AA15,$L15:$U132,ROW(N$125)-ROW(Z15)+1,0)</f>
        <v>BY</v>
      </c>
      <c r="AA15" s="6">
        <f t="shared" si="10"/>
        <v>122.8619264082631</v>
      </c>
    </row>
    <row r="16" spans="1:27" x14ac:dyDescent="0.35">
      <c r="A16">
        <f>'[1]Anlageinvest nom'!A217</f>
        <v>2021</v>
      </c>
      <c r="B16" s="3">
        <f>'[1]Anlageinvest nom'!B217</f>
        <v>99.878869644574948</v>
      </c>
      <c r="C16" s="3">
        <f>'[1]Anlageinvest nom'!C217</f>
        <v>81.325021585421382</v>
      </c>
      <c r="D16" s="3">
        <f>'[1]Anlageinvest nom'!D217</f>
        <v>78.694375896798093</v>
      </c>
      <c r="E16" s="3">
        <f>'[1]Anlageinvest nom'!E217</f>
        <v>82.871794063985178</v>
      </c>
      <c r="F16" s="3">
        <f>'[1]Anlageinvest nom'!F217</f>
        <v>72.35451646627422</v>
      </c>
      <c r="G16" s="3">
        <f>'[1]Anlageinvest nom'!G217</f>
        <v>80.923856365731524</v>
      </c>
      <c r="H16" s="14">
        <f>'[1]Anlageinvest nom'!H217</f>
        <v>82.208761256537116</v>
      </c>
      <c r="I16" s="3">
        <f>'[1]Anlageinvest nom'!I217</f>
        <v>82.657983209195805</v>
      </c>
      <c r="J16" s="3">
        <f>'[1]Anlageinvest nom'!J217</f>
        <v>98.983788422903118</v>
      </c>
      <c r="K16" s="3">
        <f>'[1]Anlageinvest nom'!K217</f>
        <v>100</v>
      </c>
      <c r="L16" s="3">
        <f>'[1]Anlageinvest nom'!L217</f>
        <v>112.84835618270277</v>
      </c>
      <c r="M16" s="3">
        <f>'[1]Anlageinvest nom'!M217</f>
        <v>117.05052472980155</v>
      </c>
      <c r="N16" s="3">
        <f>'[1]Anlageinvest nom'!N217</f>
        <v>74.236704292090678</v>
      </c>
      <c r="O16" s="3">
        <f>'[1]Anlageinvest nom'!O217</f>
        <v>94.013709388217109</v>
      </c>
      <c r="P16" s="3">
        <f>'[1]Anlageinvest nom'!P217</f>
        <v>94.38711700382575</v>
      </c>
      <c r="Q16" s="3">
        <f>'[1]Anlageinvest nom'!Q217</f>
        <v>122.93330106326555</v>
      </c>
      <c r="R16" s="3">
        <f>'[1]Anlageinvest nom'!R217</f>
        <v>75.080838348992032</v>
      </c>
      <c r="S16" s="3">
        <f>'[1]Anlageinvest nom'!S217</f>
        <v>101.31041634497477</v>
      </c>
      <c r="T16" s="3">
        <f>'[1]Anlageinvest nom'!T217</f>
        <v>72.615492864727855</v>
      </c>
      <c r="U16" s="3">
        <f>'[1]Anlageinvest nom'!U217</f>
        <v>88.372865703953508</v>
      </c>
      <c r="V16" s="3">
        <f>'[1]Anlageinvest nom'!V217</f>
        <v>96.825121109761099</v>
      </c>
      <c r="X16" s="18" t="str">
        <f>HLOOKUP(Y16,$L16:$U133,ROW(L$125)-ROW(X16)+1,0)</f>
        <v>SL</v>
      </c>
      <c r="Y16" s="6">
        <f t="shared" si="9"/>
        <v>72.615492864727855</v>
      </c>
      <c r="Z16" s="18" t="str">
        <f>HLOOKUP(AA16,$L16:$U133,ROW(N$125)-ROW(Z16)+1,0)</f>
        <v>NI</v>
      </c>
      <c r="AA16" s="6">
        <f t="shared" si="10"/>
        <v>122.93330106326555</v>
      </c>
    </row>
    <row r="17" spans="1:27" x14ac:dyDescent="0.35">
      <c r="A17">
        <f>A16+1</f>
        <v>2022</v>
      </c>
      <c r="B17" s="3">
        <f>'[1]Anlageinvest nom'!B218</f>
        <v>97.658867714100765</v>
      </c>
      <c r="C17" s="3">
        <f>'[1]Anlageinvest nom'!C218</f>
        <v>96.311614557859997</v>
      </c>
      <c r="D17" s="3">
        <f>'[1]Anlageinvest nom'!D218</f>
        <v>79.105154231384716</v>
      </c>
      <c r="E17" s="3">
        <f>'[1]Anlageinvest nom'!E218</f>
        <v>79.628743388035218</v>
      </c>
      <c r="F17" s="3">
        <f>'[1]Anlageinvest nom'!F218</f>
        <v>71.978582294261557</v>
      </c>
      <c r="G17" s="3">
        <f>'[1]Anlageinvest nom'!G218</f>
        <v>94.252835207327308</v>
      </c>
      <c r="H17" s="14">
        <f>'[1]Anlageinvest nom'!H218</f>
        <v>86.483105532150802</v>
      </c>
      <c r="I17" s="3">
        <f>'[1]Anlageinvest nom'!I218</f>
        <v>83.691533144893043</v>
      </c>
      <c r="J17" s="3">
        <f>'[1]Anlageinvest nom'!J218</f>
        <v>99.687944040185556</v>
      </c>
      <c r="K17" s="3">
        <f>'[1]Anlageinvest nom'!K218</f>
        <v>100</v>
      </c>
      <c r="L17" s="3">
        <f>'[1]Anlageinvest nom'!L218</f>
        <v>110.31363902199006</v>
      </c>
      <c r="M17" s="3">
        <f>'[1]Anlageinvest nom'!M218</f>
        <v>119.73214307167717</v>
      </c>
      <c r="N17" s="3">
        <f>'[1]Anlageinvest nom'!N218</f>
        <v>72.776751447265553</v>
      </c>
      <c r="O17" s="3">
        <f>'[1]Anlageinvest nom'!O218</f>
        <v>95.392400496678093</v>
      </c>
      <c r="P17" s="3">
        <f>'[1]Anlageinvest nom'!P218</f>
        <v>102.30320286067578</v>
      </c>
      <c r="Q17" s="3">
        <f>'[1]Anlageinvest nom'!Q218</f>
        <v>122.48728389781493</v>
      </c>
      <c r="R17" s="3">
        <f>'[1]Anlageinvest nom'!R218</f>
        <v>70.898179273626766</v>
      </c>
      <c r="S17" s="3">
        <f>'[1]Anlageinvest nom'!S218</f>
        <v>100.24251480818211</v>
      </c>
      <c r="T17" s="3">
        <f>'[1]Anlageinvest nom'!T218</f>
        <v>72.854118284577496</v>
      </c>
      <c r="U17" s="3">
        <f>'[1]Anlageinvest nom'!U218</f>
        <v>95.956949471462494</v>
      </c>
      <c r="V17" s="3">
        <f>'[1]Anlageinvest nom'!V218</f>
        <v>97.587863278692993</v>
      </c>
      <c r="X17" s="18" t="str">
        <f>HLOOKUP(Y17,$L17:$U134,ROW(L$125)-ROW(X17)+1,0)</f>
        <v>NW</v>
      </c>
      <c r="Y17" s="6">
        <f t="shared" ref="Y17" si="11">MIN(L17:U17)</f>
        <v>70.898179273626766</v>
      </c>
      <c r="Z17" s="18" t="str">
        <f>HLOOKUP(AA17,$L17:$U134,ROW(N$125)-ROW(Z17)+1,0)</f>
        <v>NI</v>
      </c>
      <c r="AA17" s="6">
        <f t="shared" ref="AA17" si="12">MAX(L17:U17)</f>
        <v>122.48728389781493</v>
      </c>
    </row>
    <row r="18" spans="1:27" x14ac:dyDescent="0.35">
      <c r="A18">
        <f t="shared" ref="A18:A19" si="13">A17+1</f>
        <v>2023</v>
      </c>
      <c r="B18" s="3">
        <f>'[1]Anlageinvest nom'!B219</f>
        <v>100.56877854262913</v>
      </c>
      <c r="C18" s="3">
        <f>'[1]Anlageinvest nom'!C219</f>
        <v>85.921644316833152</v>
      </c>
      <c r="D18" s="3">
        <f>'[1]Anlageinvest nom'!D219</f>
        <v>78.856734165402301</v>
      </c>
      <c r="E18" s="3">
        <f>'[1]Anlageinvest nom'!E219</f>
        <v>78.061192941242027</v>
      </c>
      <c r="F18" s="3">
        <f>'[1]Anlageinvest nom'!F219</f>
        <v>71.34248843456092</v>
      </c>
      <c r="G18" s="3">
        <f>'[1]Anlageinvest nom'!G219</f>
        <v>91.140997431491812</v>
      </c>
      <c r="H18" s="14">
        <f>'[1]Anlageinvest nom'!H219</f>
        <v>84.805307208534913</v>
      </c>
      <c r="I18" s="3">
        <f>'[1]Anlageinvest nom'!I219</f>
        <v>82.487757318775863</v>
      </c>
      <c r="J18" s="3">
        <f>'[1]Anlageinvest nom'!J219</f>
        <v>99.514108531253925</v>
      </c>
      <c r="K18" s="3">
        <f>'[1]Anlageinvest nom'!K219</f>
        <v>100</v>
      </c>
      <c r="L18" s="3">
        <f>'[1]Anlageinvest nom'!L219</f>
        <v>111.29833692989666</v>
      </c>
      <c r="M18" s="3">
        <f>'[1]Anlageinvest nom'!M219</f>
        <v>121.26092202306971</v>
      </c>
      <c r="N18" s="3">
        <f>'[1]Anlageinvest nom'!N219</f>
        <v>65.59518710034304</v>
      </c>
      <c r="O18" s="3">
        <f>'[1]Anlageinvest nom'!O219</f>
        <v>101.33143949353607</v>
      </c>
      <c r="P18" s="3">
        <f>'[1]Anlageinvest nom'!P219</f>
        <v>99.388577581532218</v>
      </c>
      <c r="Q18" s="3">
        <f>'[1]Anlageinvest nom'!Q219</f>
        <v>116.53277958125257</v>
      </c>
      <c r="R18" s="3">
        <f>'[1]Anlageinvest nom'!R219</f>
        <v>73.346272366026213</v>
      </c>
      <c r="S18" s="3">
        <f>'[1]Anlageinvest nom'!S219</f>
        <v>96.099967417961636</v>
      </c>
      <c r="T18" s="3">
        <f>'[1]Anlageinvest nom'!T219</f>
        <v>77.163504448828746</v>
      </c>
      <c r="U18" s="3">
        <f>'[1]Anlageinvest nom'!U219</f>
        <v>91.904717063276863</v>
      </c>
      <c r="V18" s="3">
        <f>'[1]Anlageinvest nom'!V219</f>
        <v>97.294044582085633</v>
      </c>
      <c r="X18" s="18"/>
      <c r="Y18" s="6"/>
      <c r="Z18" s="18"/>
      <c r="AA18" s="6"/>
    </row>
    <row r="19" spans="1:27" x14ac:dyDescent="0.35">
      <c r="A19">
        <f t="shared" si="13"/>
        <v>2024</v>
      </c>
      <c r="B19" s="3"/>
      <c r="C19" s="3"/>
      <c r="D19" s="3"/>
      <c r="E19" s="3"/>
      <c r="F19" s="3"/>
      <c r="G19" s="3"/>
      <c r="H19" s="14"/>
      <c r="I19" s="3"/>
      <c r="J19" s="3"/>
      <c r="K19" s="3"/>
      <c r="L19" s="3"/>
      <c r="M19" s="3"/>
      <c r="N19" s="3"/>
      <c r="O19" s="3"/>
      <c r="P19" s="3"/>
      <c r="Q19" s="3"/>
      <c r="R19" s="3"/>
      <c r="S19" s="3"/>
      <c r="T19" s="3"/>
      <c r="U19" s="3"/>
      <c r="V19" s="3"/>
      <c r="X19" s="18"/>
      <c r="Y19" s="6"/>
      <c r="Z19" s="18"/>
      <c r="AA19" s="6"/>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18"/>
      <c r="Y20" s="6"/>
      <c r="Z20" s="18"/>
      <c r="AA20" s="6"/>
    </row>
    <row r="21" spans="1:27" x14ac:dyDescent="0.35">
      <c r="A21" s="3" t="str">
        <f>'[1]Anlageinvest nom'!A221</f>
        <v>Summe 2019-2023 je Erwerbstätigen 2023</v>
      </c>
      <c r="B21" s="3">
        <f>'[1]Anlageinvest nom'!B221</f>
        <v>99.573270566935491</v>
      </c>
      <c r="C21" s="3">
        <f>'[1]Anlageinvest nom'!C221</f>
        <v>92.492243296650841</v>
      </c>
      <c r="D21" s="3">
        <f>'[1]Anlageinvest nom'!D221</f>
        <v>80.602861720256229</v>
      </c>
      <c r="E21" s="3">
        <f>'[1]Anlageinvest nom'!E221</f>
        <v>80.053268884223186</v>
      </c>
      <c r="F21" s="3">
        <f>'[1]Anlageinvest nom'!F221</f>
        <v>73.655585337725441</v>
      </c>
      <c r="G21" s="3">
        <f>'[1]Anlageinvest nom'!G221</f>
        <v>85.381784697088122</v>
      </c>
      <c r="H21" s="3">
        <f>'[1]Anlageinvest nom'!H221</f>
        <v>84.705960892881507</v>
      </c>
      <c r="I21" s="3">
        <f>'[1]Anlageinvest nom'!I221</f>
        <v>84.458749408762486</v>
      </c>
      <c r="J21" s="3">
        <f>'[1]Anlageinvest nom'!J221</f>
        <v>99.19823184957329</v>
      </c>
      <c r="K21" s="3">
        <f>'[1]Anlageinvest nom'!K221</f>
        <v>100</v>
      </c>
      <c r="L21" s="3">
        <f>'[1]Anlageinvest nom'!L221</f>
        <v>112.25549046678107</v>
      </c>
      <c r="M21" s="3">
        <f>'[1]Anlageinvest nom'!M221</f>
        <v>120.10165653281963</v>
      </c>
      <c r="N21" s="3">
        <f>'[1]Anlageinvest nom'!N221</f>
        <v>71.316868905316269</v>
      </c>
      <c r="O21" s="3">
        <f>'[1]Anlageinvest nom'!O221</f>
        <v>97.272117066738431</v>
      </c>
      <c r="P21" s="3">
        <f>'[1]Anlageinvest nom'!P221</f>
        <v>97.469072837524593</v>
      </c>
      <c r="Q21" s="3">
        <f>'[1]Anlageinvest nom'!Q221</f>
        <v>118.54021483630702</v>
      </c>
      <c r="R21" s="3">
        <f>'[1]Anlageinvest nom'!R221</f>
        <v>73.327524909966073</v>
      </c>
      <c r="S21" s="3">
        <f>'[1]Anlageinvest nom'!S221</f>
        <v>97.938979882955408</v>
      </c>
      <c r="T21" s="3">
        <f>'[1]Anlageinvest nom'!T221</f>
        <v>75.443371506015069</v>
      </c>
      <c r="U21" s="3">
        <f>'[1]Anlageinvest nom'!U221</f>
        <v>92.987744424620601</v>
      </c>
      <c r="V21" s="3">
        <f>'[1]Anlageinvest nom'!V221</f>
        <v>97.276352522875953</v>
      </c>
      <c r="X21" s="11"/>
      <c r="Z21" s="11"/>
    </row>
    <row r="22" spans="1:27" x14ac:dyDescent="0.35">
      <c r="A22" s="3"/>
      <c r="B22" s="3"/>
      <c r="C22" s="3"/>
      <c r="D22" s="3"/>
      <c r="E22" s="3"/>
      <c r="F22" s="3"/>
      <c r="G22" s="3"/>
      <c r="H22" s="14"/>
      <c r="I22" s="3"/>
      <c r="J22" s="3"/>
      <c r="K22" s="3"/>
      <c r="L22" s="3"/>
      <c r="M22" s="3"/>
      <c r="N22" s="3"/>
      <c r="O22" s="3"/>
      <c r="P22" s="3"/>
      <c r="Q22" s="3"/>
      <c r="R22" s="3"/>
      <c r="S22" s="3"/>
      <c r="T22" s="3"/>
      <c r="U22" s="3"/>
      <c r="V22" s="3"/>
      <c r="X22" s="11"/>
      <c r="Z22" s="11"/>
    </row>
    <row r="23" spans="1:27" x14ac:dyDescent="0.35">
      <c r="A23" s="4" t="s">
        <v>324</v>
      </c>
      <c r="B23" s="3"/>
      <c r="C23" s="3"/>
      <c r="D23" s="3"/>
      <c r="E23" s="3"/>
      <c r="F23" s="3"/>
      <c r="G23" s="3"/>
      <c r="H23" s="14"/>
      <c r="I23" s="3"/>
      <c r="J23" s="3"/>
      <c r="K23" s="3"/>
      <c r="L23" s="3"/>
      <c r="M23" s="3"/>
      <c r="N23" s="3"/>
      <c r="O23" s="3"/>
      <c r="P23" s="3"/>
      <c r="Q23" s="3"/>
      <c r="R23" s="3"/>
      <c r="S23" s="3"/>
      <c r="T23" s="3"/>
      <c r="U23" s="3"/>
      <c r="V23" s="3"/>
      <c r="X23" s="11"/>
      <c r="Z23" s="11"/>
    </row>
    <row r="24" spans="1:27" x14ac:dyDescent="0.35">
      <c r="A24">
        <f>'[1]Anlageinvest nom'!A105</f>
        <v>2019</v>
      </c>
      <c r="B24" s="3">
        <f>'[1]Anlageinvest nom'!B105</f>
        <v>23.862295329151337</v>
      </c>
      <c r="C24" s="3">
        <f>'[1]Anlageinvest nom'!C105</f>
        <v>26.467986144757617</v>
      </c>
      <c r="D24" s="3">
        <f>'[1]Anlageinvest nom'!D105</f>
        <v>21.56534248623775</v>
      </c>
      <c r="E24" s="3">
        <f>'[1]Anlageinvest nom'!E105</f>
        <v>20.063591362949605</v>
      </c>
      <c r="F24" s="3">
        <f>'[1]Anlageinvest nom'!F105</f>
        <v>19.772297437533393</v>
      </c>
      <c r="G24" s="3">
        <f>'[1]Anlageinvest nom'!G105</f>
        <v>26.690085842342853</v>
      </c>
      <c r="H24" s="14">
        <f>'[1]Anlageinvest nom'!H105</f>
        <v>21.064842965183466</v>
      </c>
      <c r="I24" s="3">
        <f>'[1]Anlageinvest nom'!I105</f>
        <v>22.079355698880821</v>
      </c>
      <c r="J24" s="3">
        <f>'[1]Anlageinvest nom'!J105</f>
        <v>21.037900021559423</v>
      </c>
      <c r="K24" s="3">
        <f>'[1]Anlageinvest nom'!K105</f>
        <v>21.168361278166923</v>
      </c>
      <c r="L24" s="3">
        <f>'[1]Anlageinvest nom'!L105</f>
        <v>23.124658443532088</v>
      </c>
      <c r="M24" s="3">
        <f>'[1]Anlageinvest nom'!M105</f>
        <v>24.187062090255885</v>
      </c>
      <c r="N24" s="3">
        <f>'[1]Anlageinvest nom'!N105</f>
        <v>16.572760432760315</v>
      </c>
      <c r="O24" s="3">
        <f>'[1]Anlageinvest nom'!O105</f>
        <v>17.525247563821573</v>
      </c>
      <c r="P24" s="3">
        <f>'[1]Anlageinvest nom'!P105</f>
        <v>18.45687969242568</v>
      </c>
      <c r="Q24" s="3">
        <f>'[1]Anlageinvest nom'!Q105</f>
        <v>26.169563444259207</v>
      </c>
      <c r="R24" s="3">
        <f>'[1]Anlageinvest nom'!R105</f>
        <v>16.538762902912264</v>
      </c>
      <c r="S24" s="3">
        <f>'[1]Anlageinvest nom'!S105</f>
        <v>22.003356935765719</v>
      </c>
      <c r="T24" s="3">
        <f>'[1]Anlageinvest nom'!T105</f>
        <v>19.110354427355276</v>
      </c>
      <c r="U24" s="3">
        <f>'[1]Anlageinvest nom'!U105</f>
        <v>23.198001674497192</v>
      </c>
      <c r="V24" s="3">
        <f>'[1]Anlageinvest nom'!V105</f>
        <v>21.152291868805058</v>
      </c>
      <c r="X24" s="18" t="str">
        <f>HLOOKUP(Y24,$L24:$U136,ROW(L$125)-ROW(X24)+1,0)</f>
        <v>NW</v>
      </c>
      <c r="Y24" s="6">
        <f t="shared" ref="Y24:Y26" si="14">MIN(L24:U24)</f>
        <v>16.538762902912264</v>
      </c>
      <c r="Z24" s="18" t="str">
        <f>HLOOKUP(AA24,$L24:$U136,ROW(N$125)-ROW(Z24)+1,0)</f>
        <v>NI</v>
      </c>
      <c r="AA24" s="6">
        <f t="shared" ref="AA24:AA26" si="15">MAX(L24:U24)</f>
        <v>26.169563444259207</v>
      </c>
    </row>
    <row r="25" spans="1:27" x14ac:dyDescent="0.35">
      <c r="A25">
        <f>'[1]Anlageinvest nom'!A106</f>
        <v>2020</v>
      </c>
      <c r="B25" s="3">
        <f>'[1]Anlageinvest nom'!B106</f>
        <v>25.383366241901168</v>
      </c>
      <c r="C25" s="3">
        <f>'[1]Anlageinvest nom'!C106</f>
        <v>25.753331463171499</v>
      </c>
      <c r="D25" s="3">
        <f>'[1]Anlageinvest nom'!D106</f>
        <v>21.904998497215054</v>
      </c>
      <c r="E25" s="3">
        <f>'[1]Anlageinvest nom'!E106</f>
        <v>19.84630944622619</v>
      </c>
      <c r="F25" s="3">
        <f>'[1]Anlageinvest nom'!F106</f>
        <v>20.151536670128934</v>
      </c>
      <c r="G25" s="3">
        <f>'[1]Anlageinvest nom'!G106</f>
        <v>26.641553711235183</v>
      </c>
      <c r="H25" s="14">
        <f>'[1]Anlageinvest nom'!H106</f>
        <v>21.221566222458645</v>
      </c>
      <c r="I25" s="3">
        <f>'[1]Anlageinvest nom'!I106</f>
        <v>22.436873815705699</v>
      </c>
      <c r="J25" s="3">
        <f>'[1]Anlageinvest nom'!J106</f>
        <v>21.206914731600133</v>
      </c>
      <c r="K25" s="3">
        <f>'[1]Anlageinvest nom'!K106</f>
        <v>21.365292945696325</v>
      </c>
      <c r="L25" s="3">
        <f>'[1]Anlageinvest nom'!L106</f>
        <v>22.942751813617917</v>
      </c>
      <c r="M25" s="3">
        <f>'[1]Anlageinvest nom'!M106</f>
        <v>25.014957273257032</v>
      </c>
      <c r="N25" s="3">
        <f>'[1]Anlageinvest nom'!N106</f>
        <v>15.862101486972991</v>
      </c>
      <c r="O25" s="3">
        <f>'[1]Anlageinvest nom'!O106</f>
        <v>17.386381305997162</v>
      </c>
      <c r="P25" s="3">
        <f>'[1]Anlageinvest nom'!P106</f>
        <v>19.690033154160314</v>
      </c>
      <c r="Q25" s="3">
        <f>'[1]Anlageinvest nom'!Q106</f>
        <v>25.769016220288727</v>
      </c>
      <c r="R25" s="3">
        <f>'[1]Anlageinvest nom'!R106</f>
        <v>16.590860678457481</v>
      </c>
      <c r="S25" s="3">
        <f>'[1]Anlageinvest nom'!S106</f>
        <v>22.056875388252188</v>
      </c>
      <c r="T25" s="3">
        <f>'[1]Anlageinvest nom'!T106</f>
        <v>17.574229294536487</v>
      </c>
      <c r="U25" s="3">
        <f>'[1]Anlageinvest nom'!U106</f>
        <v>22.808789752226215</v>
      </c>
      <c r="V25" s="3">
        <f>'[1]Anlageinvest nom'!V106</f>
        <v>21.342795650609332</v>
      </c>
      <c r="X25" s="18" t="str">
        <f>HLOOKUP(Y25,$L25:$U137,ROW(L$125)-ROW(X25)+1,0)</f>
        <v>HB</v>
      </c>
      <c r="Y25" s="6">
        <f t="shared" si="14"/>
        <v>15.862101486972991</v>
      </c>
      <c r="Z25" s="18" t="str">
        <f>HLOOKUP(AA25,$L25:$U137,ROW(N$125)-ROW(Z25)+1,0)</f>
        <v>NI</v>
      </c>
      <c r="AA25" s="6">
        <f t="shared" si="15"/>
        <v>25.769016220288727</v>
      </c>
    </row>
    <row r="26" spans="1:27" x14ac:dyDescent="0.35">
      <c r="A26">
        <f>'[1]Anlageinvest nom'!A107</f>
        <v>2021</v>
      </c>
      <c r="B26" s="3">
        <f>'[1]Anlageinvest nom'!B107</f>
        <v>24.863823965291932</v>
      </c>
      <c r="C26" s="3">
        <f>'[1]Anlageinvest nom'!C107</f>
        <v>21.956654137776241</v>
      </c>
      <c r="D26" s="3">
        <f>'[1]Anlageinvest nom'!D107</f>
        <v>21.231533824951896</v>
      </c>
      <c r="E26" s="3">
        <f>'[1]Anlageinvest nom'!E107</f>
        <v>21.764037809645238</v>
      </c>
      <c r="F26" s="3">
        <f>'[1]Anlageinvest nom'!F107</f>
        <v>19.809360476492461</v>
      </c>
      <c r="G26" s="3">
        <f>'[1]Anlageinvest nom'!G107</f>
        <v>26.020683609795352</v>
      </c>
      <c r="H26" s="14">
        <f>'[1]Anlageinvest nom'!H107</f>
        <v>20.656635804766232</v>
      </c>
      <c r="I26" s="3">
        <f>'[1]Anlageinvest nom'!I107</f>
        <v>21.909188876072839</v>
      </c>
      <c r="J26" s="3">
        <f>'[1]Anlageinvest nom'!J107</f>
        <v>21.092157071808824</v>
      </c>
      <c r="K26" s="3">
        <f>'[1]Anlageinvest nom'!K107</f>
        <v>21.278014920886061</v>
      </c>
      <c r="L26" s="3">
        <f>'[1]Anlageinvest nom'!L107</f>
        <v>22.848540388873058</v>
      </c>
      <c r="M26" s="3">
        <f>'[1]Anlageinvest nom'!M107</f>
        <v>23.839378632612203</v>
      </c>
      <c r="N26" s="3">
        <f>'[1]Anlageinvest nom'!N107</f>
        <v>16.071360901990737</v>
      </c>
      <c r="O26" s="3">
        <f>'[1]Anlageinvest nom'!O107</f>
        <v>15.676963294288917</v>
      </c>
      <c r="P26" s="3">
        <f>'[1]Anlageinvest nom'!P107</f>
        <v>18.904993449227753</v>
      </c>
      <c r="Q26" s="3">
        <f>'[1]Anlageinvest nom'!Q107</f>
        <v>28.467214977616013</v>
      </c>
      <c r="R26" s="3">
        <f>'[1]Anlageinvest nom'!R107</f>
        <v>17.016136674644461</v>
      </c>
      <c r="S26" s="3">
        <f>'[1]Anlageinvest nom'!S107</f>
        <v>22.01688514114803</v>
      </c>
      <c r="T26" s="3">
        <f>'[1]Anlageinvest nom'!T107</f>
        <v>18.410976814394655</v>
      </c>
      <c r="U26" s="3">
        <f>'[1]Anlageinvest nom'!U107</f>
        <v>21.451485102643002</v>
      </c>
      <c r="V26" s="3">
        <f>'[1]Anlageinvest nom'!V107</f>
        <v>21.181285428101724</v>
      </c>
      <c r="X26" s="18" t="str">
        <f>HLOOKUP(Y26,$L26:$U138,ROW(L$125)-ROW(X26)+1,0)</f>
        <v>HH</v>
      </c>
      <c r="Y26" s="6">
        <f t="shared" si="14"/>
        <v>15.676963294288917</v>
      </c>
      <c r="Z26" s="18" t="str">
        <f>HLOOKUP(AA26,$L26:$U138,ROW(N$125)-ROW(Z26)+1,0)</f>
        <v>NI</v>
      </c>
      <c r="AA26" s="6">
        <f t="shared" si="15"/>
        <v>28.467214977616013</v>
      </c>
    </row>
    <row r="27" spans="1:27" x14ac:dyDescent="0.35">
      <c r="A27">
        <f>A26+1</f>
        <v>2022</v>
      </c>
      <c r="B27" s="3">
        <f>'[1]Anlageinvest nom'!B108</f>
        <v>23.796905619294524</v>
      </c>
      <c r="C27" s="3">
        <f>'[1]Anlageinvest nom'!C108</f>
        <v>25.178462769913967</v>
      </c>
      <c r="D27" s="3">
        <f>'[1]Anlageinvest nom'!D108</f>
        <v>21.316972535053946</v>
      </c>
      <c r="E27" s="3">
        <f>'[1]Anlageinvest nom'!E108</f>
        <v>20.628834520874801</v>
      </c>
      <c r="F27" s="3">
        <f>'[1]Anlageinvest nom'!F108</f>
        <v>19.810060390598181</v>
      </c>
      <c r="G27" s="3">
        <f>'[1]Anlageinvest nom'!G108</f>
        <v>30.593720908038851</v>
      </c>
      <c r="H27" s="14">
        <f>'[1]Anlageinvest nom'!H108</f>
        <v>21.709691430679857</v>
      </c>
      <c r="I27" s="3">
        <f>'[1]Anlageinvest nom'!I108</f>
        <v>21.956197464781578</v>
      </c>
      <c r="J27" s="3">
        <f>'[1]Anlageinvest nom'!J108</f>
        <v>21.55669476221518</v>
      </c>
      <c r="K27" s="3">
        <f>'[1]Anlageinvest nom'!K108</f>
        <v>21.580940606196446</v>
      </c>
      <c r="L27" s="3">
        <f>'[1]Anlageinvest nom'!L108</f>
        <v>22.57161651128612</v>
      </c>
      <c r="M27" s="3">
        <f>'[1]Anlageinvest nom'!M108</f>
        <v>24.69665905394595</v>
      </c>
      <c r="N27" s="3">
        <f>'[1]Anlageinvest nom'!N108</f>
        <v>15.872754451068428</v>
      </c>
      <c r="O27" s="3">
        <f>'[1]Anlageinvest nom'!O108</f>
        <v>15.407581589645478</v>
      </c>
      <c r="P27" s="3">
        <f>'[1]Anlageinvest nom'!P108</f>
        <v>21.030383136497083</v>
      </c>
      <c r="Q27" s="3">
        <f>'[1]Anlageinvest nom'!Q108</f>
        <v>28.731584452901231</v>
      </c>
      <c r="R27" s="3">
        <f>'[1]Anlageinvest nom'!R108</f>
        <v>16.474014046835979</v>
      </c>
      <c r="S27" s="3">
        <f>'[1]Anlageinvest nom'!S108</f>
        <v>22.50749653344246</v>
      </c>
      <c r="T27" s="3">
        <f>'[1]Anlageinvest nom'!T108</f>
        <v>18.473584259088931</v>
      </c>
      <c r="U27" s="3">
        <f>'[1]Anlageinvest nom'!U108</f>
        <v>22.794612111774988</v>
      </c>
      <c r="V27" s="3">
        <f>'[1]Anlageinvest nom'!V108</f>
        <v>21.601080170236987</v>
      </c>
      <c r="X27" s="18" t="str">
        <f>HLOOKUP(Y27,$L27:$U139,ROW(L$125)-ROW(X27)+1,0)</f>
        <v>HH</v>
      </c>
      <c r="Y27" s="6">
        <f t="shared" ref="Y27" si="16">MIN(L27:U27)</f>
        <v>15.407581589645478</v>
      </c>
      <c r="Z27" s="18" t="str">
        <f>HLOOKUP(AA27,$L27:$U139,ROW(N$125)-ROW(Z27)+1,0)</f>
        <v>NI</v>
      </c>
      <c r="AA27" s="6">
        <f t="shared" ref="AA27" si="17">MAX(L27:U27)</f>
        <v>28.731584452901231</v>
      </c>
    </row>
    <row r="28" spans="1:27" x14ac:dyDescent="0.35">
      <c r="A28">
        <f t="shared" ref="A28:A29" si="18">A27+1</f>
        <v>2023</v>
      </c>
      <c r="B28" s="3">
        <f>'[1]Anlageinvest nom'!B109</f>
        <v>23.48549556589909</v>
      </c>
      <c r="C28" s="3">
        <f>'[1]Anlageinvest nom'!C109</f>
        <v>22.046557720532565</v>
      </c>
      <c r="D28" s="3">
        <f>'[1]Anlageinvest nom'!D109</f>
        <v>20.628432755557206</v>
      </c>
      <c r="E28" s="3">
        <f>'[1]Anlageinvest nom'!E109</f>
        <v>19.808801265553836</v>
      </c>
      <c r="F28" s="3">
        <f>'[1]Anlageinvest nom'!F109</f>
        <v>19.035060431029294</v>
      </c>
      <c r="G28" s="3">
        <f>'[1]Anlageinvest nom'!G109</f>
        <v>28.962776798402007</v>
      </c>
      <c r="H28" s="14">
        <f>'[1]Anlageinvest nom'!H109</f>
        <v>20.706672409089087</v>
      </c>
      <c r="I28" s="3">
        <f>'[1]Anlageinvest nom'!I109</f>
        <v>21.006298486221077</v>
      </c>
      <c r="J28" s="3">
        <f>'[1]Anlageinvest nom'!J109</f>
        <v>21.214894862797621</v>
      </c>
      <c r="K28" s="3">
        <f>'[1]Anlageinvest nom'!K109</f>
        <v>21.283202920443191</v>
      </c>
      <c r="L28" s="3">
        <f>'[1]Anlageinvest nom'!L109</f>
        <v>22.223712770795167</v>
      </c>
      <c r="M28" s="3">
        <f>'[1]Anlageinvest nom'!M109</f>
        <v>24.331750038255631</v>
      </c>
      <c r="N28" s="3">
        <f>'[1]Anlageinvest nom'!N109</f>
        <v>14.532632426805373</v>
      </c>
      <c r="O28" s="3">
        <f>'[1]Anlageinvest nom'!O109</f>
        <v>17.675470055538366</v>
      </c>
      <c r="P28" s="3">
        <f>'[1]Anlageinvest nom'!P109</f>
        <v>19.931723548082537</v>
      </c>
      <c r="Q28" s="3">
        <f>'[1]Anlageinvest nom'!Q109</f>
        <v>26.70222340477056</v>
      </c>
      <c r="R28" s="3">
        <f>'[1]Anlageinvest nom'!R109</f>
        <v>16.771810086231788</v>
      </c>
      <c r="S28" s="3">
        <f>'[1]Anlageinvest nom'!S109</f>
        <v>22.391642010100927</v>
      </c>
      <c r="T28" s="3">
        <f>'[1]Anlageinvest nom'!T109</f>
        <v>18.948017597231217</v>
      </c>
      <c r="U28" s="3">
        <f>'[1]Anlageinvest nom'!U109</f>
        <v>22.097852676929289</v>
      </c>
      <c r="V28" s="3">
        <f>'[1]Anlageinvest nom'!V109</f>
        <v>21.191569948148985</v>
      </c>
      <c r="X28" s="18"/>
      <c r="Y28" s="6"/>
      <c r="Z28" s="18"/>
      <c r="AA28" s="6"/>
    </row>
    <row r="29" spans="1:27" x14ac:dyDescent="0.35">
      <c r="A29">
        <f t="shared" si="18"/>
        <v>2024</v>
      </c>
      <c r="B29" s="3"/>
      <c r="C29" s="3"/>
      <c r="D29" s="3"/>
      <c r="E29" s="3"/>
      <c r="F29" s="3"/>
      <c r="G29" s="3"/>
      <c r="H29" s="14"/>
      <c r="I29" s="3"/>
      <c r="J29" s="3"/>
      <c r="K29" s="3"/>
      <c r="L29" s="3"/>
      <c r="M29" s="3"/>
      <c r="N29" s="3"/>
      <c r="O29" s="3"/>
      <c r="P29" s="3"/>
      <c r="Q29" s="3"/>
      <c r="R29" s="3"/>
      <c r="S29" s="3"/>
      <c r="T29" s="3"/>
      <c r="U29" s="3"/>
      <c r="V29" s="3"/>
      <c r="X29" s="18"/>
      <c r="Y29" s="6"/>
      <c r="Z29" s="18"/>
      <c r="AA29" s="6"/>
    </row>
    <row r="30" spans="1:27" x14ac:dyDescent="0.35">
      <c r="A30">
        <f>A29+1</f>
        <v>2025</v>
      </c>
      <c r="B30" s="3"/>
      <c r="C30" s="3"/>
      <c r="D30" s="3"/>
      <c r="E30" s="3"/>
      <c r="F30" s="3"/>
      <c r="G30" s="3"/>
      <c r="H30" s="14"/>
      <c r="I30" s="3"/>
      <c r="J30" s="3"/>
      <c r="K30" s="3"/>
      <c r="L30" s="3"/>
      <c r="M30" s="3"/>
      <c r="N30" s="3"/>
      <c r="O30" s="3"/>
      <c r="P30" s="3"/>
      <c r="Q30" s="3"/>
      <c r="R30" s="3"/>
      <c r="S30" s="3"/>
      <c r="T30" s="3"/>
      <c r="U30" s="3"/>
      <c r="V30" s="3"/>
      <c r="X30" s="18"/>
      <c r="Y30" s="6"/>
      <c r="Z30" s="18"/>
      <c r="AA30" s="6"/>
    </row>
    <row r="31" spans="1:27" x14ac:dyDescent="0.35">
      <c r="X31" s="11"/>
      <c r="Z31" s="11"/>
    </row>
    <row r="32" spans="1:27" x14ac:dyDescent="0.35">
      <c r="A32" s="4" t="s">
        <v>325</v>
      </c>
      <c r="X32" s="11"/>
      <c r="Z32" s="11"/>
    </row>
    <row r="33" spans="1:27" x14ac:dyDescent="0.35">
      <c r="A33">
        <f>[1]Kapitalstock!A164</f>
        <v>2019</v>
      </c>
      <c r="B33" s="3">
        <f>[1]Kapitalstock!B164</f>
        <v>98.104685154438656</v>
      </c>
      <c r="C33" s="3">
        <f>[1]Kapitalstock!C164</f>
        <v>99.939102413544433</v>
      </c>
      <c r="D33" s="3">
        <f>[1]Kapitalstock!D164</f>
        <v>83.081412993688105</v>
      </c>
      <c r="E33" s="3">
        <f>[1]Kapitalstock!E164</f>
        <v>91.397743972906639</v>
      </c>
      <c r="F33" s="3">
        <f>[1]Kapitalstock!F164</f>
        <v>88.356776596683929</v>
      </c>
      <c r="G33" s="3">
        <f>[1]Kapitalstock!G164</f>
        <v>83.260635533768664</v>
      </c>
      <c r="H33" s="14">
        <f>[1]Kapitalstock!H164</f>
        <v>88.53579605363845</v>
      </c>
      <c r="I33" s="3">
        <f>[1]Kapitalstock!I164</f>
        <v>90.355028005051935</v>
      </c>
      <c r="J33" s="3">
        <f>[1]Kapitalstock!J164</f>
        <v>99.11720530872168</v>
      </c>
      <c r="K33" s="3">
        <f>[1]Kapitalstock!K164</f>
        <v>100</v>
      </c>
      <c r="L33" s="3">
        <f>[1]Kapitalstock!L164</f>
        <v>107.03442887348204</v>
      </c>
      <c r="M33" s="3">
        <f>[1]Kapitalstock!M164</f>
        <v>114.83806419417357</v>
      </c>
      <c r="N33" s="3">
        <f>[1]Kapitalstock!N164</f>
        <v>82.566589046487266</v>
      </c>
      <c r="O33" s="3">
        <f>[1]Kapitalstock!O164</f>
        <v>84.949317698214244</v>
      </c>
      <c r="P33" s="3">
        <f>[1]Kapitalstock!P164</f>
        <v>97.036401941830235</v>
      </c>
      <c r="Q33" s="3">
        <f>[1]Kapitalstock!Q164</f>
        <v>102.29368669264822</v>
      </c>
      <c r="R33" s="3">
        <f>[1]Kapitalstock!R164</f>
        <v>83.684682253996243</v>
      </c>
      <c r="S33" s="3">
        <f>[1]Kapitalstock!S164</f>
        <v>111.35365587040631</v>
      </c>
      <c r="T33" s="3">
        <f>[1]Kapitalstock!T164</f>
        <v>101.05954174092855</v>
      </c>
      <c r="U33" s="3">
        <f>[1]Kapitalstock!U164</f>
        <v>101.69655746751998</v>
      </c>
      <c r="V33" s="3">
        <f>[1]Kapitalstock!V164</f>
        <v>97.955005813988052</v>
      </c>
      <c r="X33" s="18" t="str">
        <f>HLOOKUP(Y33,$L33:$U141,ROW(L$125)-ROW(X33)+1,0)</f>
        <v>HB</v>
      </c>
      <c r="Y33" s="6">
        <f t="shared" ref="Y33:Y35" si="19">MIN(L33:U33)</f>
        <v>82.566589046487266</v>
      </c>
      <c r="Z33" s="18" t="str">
        <f>HLOOKUP(AA33,$L33:$U141,ROW(N$125)-ROW(Z33)+1,0)</f>
        <v>BY</v>
      </c>
      <c r="AA33" s="6">
        <f t="shared" ref="AA33:AA35" si="20">MAX(L33:U33)</f>
        <v>114.83806419417357</v>
      </c>
    </row>
    <row r="34" spans="1:27" x14ac:dyDescent="0.35">
      <c r="A34">
        <f>[1]Kapitalstock!A165</f>
        <v>2020</v>
      </c>
      <c r="B34" s="3">
        <f>[1]Kapitalstock!B165</f>
        <v>98.70092205157016</v>
      </c>
      <c r="C34" s="3">
        <f>[1]Kapitalstock!C165</f>
        <v>100.14021892211538</v>
      </c>
      <c r="D34" s="3">
        <f>[1]Kapitalstock!D165</f>
        <v>82.976054115327344</v>
      </c>
      <c r="E34" s="3">
        <f>[1]Kapitalstock!E165</f>
        <v>91.169738724798776</v>
      </c>
      <c r="F34" s="3">
        <f>[1]Kapitalstock!F165</f>
        <v>88.723528128330202</v>
      </c>
      <c r="G34" s="3">
        <f>[1]Kapitalstock!G165</f>
        <v>82.970466351525758</v>
      </c>
      <c r="H34" s="14">
        <f>[1]Kapitalstock!H165</f>
        <v>88.549595622305716</v>
      </c>
      <c r="I34" s="3">
        <f>[1]Kapitalstock!I165</f>
        <v>90.485416066110673</v>
      </c>
      <c r="J34" s="3">
        <f>[1]Kapitalstock!J165</f>
        <v>99.098034452720256</v>
      </c>
      <c r="K34" s="3">
        <f>[1]Kapitalstock!K165</f>
        <v>100</v>
      </c>
      <c r="L34" s="3">
        <f>[1]Kapitalstock!L165</f>
        <v>107.50993881171706</v>
      </c>
      <c r="M34" s="3">
        <f>[1]Kapitalstock!M165</f>
        <v>115.42327550279012</v>
      </c>
      <c r="N34" s="3">
        <f>[1]Kapitalstock!N165</f>
        <v>82.10162875503957</v>
      </c>
      <c r="O34" s="3">
        <f>[1]Kapitalstock!O165</f>
        <v>83.644772577347609</v>
      </c>
      <c r="P34" s="3">
        <f>[1]Kapitalstock!P165</f>
        <v>96.902555520156426</v>
      </c>
      <c r="Q34" s="3">
        <f>[1]Kapitalstock!Q165</f>
        <v>102.35112338726935</v>
      </c>
      <c r="R34" s="3">
        <f>[1]Kapitalstock!R165</f>
        <v>83.175407305465782</v>
      </c>
      <c r="S34" s="3">
        <f>[1]Kapitalstock!S165</f>
        <v>111.60777914122599</v>
      </c>
      <c r="T34" s="3">
        <f>[1]Kapitalstock!T165</f>
        <v>100.62449767583637</v>
      </c>
      <c r="U34" s="3">
        <f>[1]Kapitalstock!U165</f>
        <v>101.2790730832299</v>
      </c>
      <c r="V34" s="3">
        <f>[1]Kapitalstock!V165</f>
        <v>97.957450112911133</v>
      </c>
      <c r="X34" s="18" t="str">
        <f>HLOOKUP(Y34,$L34:$U142,ROW(L$125)-ROW(X34)+1,0)</f>
        <v>HB</v>
      </c>
      <c r="Y34" s="6">
        <f t="shared" si="19"/>
        <v>82.10162875503957</v>
      </c>
      <c r="Z34" s="18" t="str">
        <f>HLOOKUP(AA34,$L34:$U142,ROW(N$125)-ROW(Z34)+1,0)</f>
        <v>BY</v>
      </c>
      <c r="AA34" s="6">
        <f t="shared" si="20"/>
        <v>115.42327550279012</v>
      </c>
    </row>
    <row r="35" spans="1:27" x14ac:dyDescent="0.35">
      <c r="A35">
        <f>[1]Kapitalstock!A166</f>
        <v>2021</v>
      </c>
      <c r="B35" s="3">
        <f>[1]Kapitalstock!B166</f>
        <v>99.42668812020014</v>
      </c>
      <c r="C35" s="3">
        <f>[1]Kapitalstock!C166</f>
        <v>100.26409721072022</v>
      </c>
      <c r="D35" s="3">
        <f>[1]Kapitalstock!D166</f>
        <v>82.876528794844148</v>
      </c>
      <c r="E35" s="3">
        <f>[1]Kapitalstock!E166</f>
        <v>91.238991985336014</v>
      </c>
      <c r="F35" s="3">
        <f>[1]Kapitalstock!F166</f>
        <v>89.183259983284756</v>
      </c>
      <c r="G35" s="3">
        <f>[1]Kapitalstock!G166</f>
        <v>82.763449820544764</v>
      </c>
      <c r="H35" s="14">
        <f>[1]Kapitalstock!H166</f>
        <v>88.648447348158271</v>
      </c>
      <c r="I35" s="3">
        <f>[1]Kapitalstock!I166</f>
        <v>90.705930434777045</v>
      </c>
      <c r="J35" s="3">
        <f>[1]Kapitalstock!J166</f>
        <v>99.081786016220391</v>
      </c>
      <c r="K35" s="3">
        <f>[1]Kapitalstock!K166</f>
        <v>100</v>
      </c>
      <c r="L35" s="3">
        <f>[1]Kapitalstock!L166</f>
        <v>108.19856593560375</v>
      </c>
      <c r="M35" s="3">
        <f>[1]Kapitalstock!M166</f>
        <v>116.56322499860985</v>
      </c>
      <c r="N35" s="3">
        <f>[1]Kapitalstock!N166</f>
        <v>81.853204349470431</v>
      </c>
      <c r="O35" s="3">
        <f>[1]Kapitalstock!O166</f>
        <v>82.228124477707254</v>
      </c>
      <c r="P35" s="3">
        <f>[1]Kapitalstock!P166</f>
        <v>96.820526840902403</v>
      </c>
      <c r="Q35" s="3">
        <f>[1]Kapitalstock!Q166</f>
        <v>102.52398974528163</v>
      </c>
      <c r="R35" s="3">
        <f>[1]Kapitalstock!R166</f>
        <v>82.433288181523807</v>
      </c>
      <c r="S35" s="3">
        <f>[1]Kapitalstock!S166</f>
        <v>109.73944347207893</v>
      </c>
      <c r="T35" s="3">
        <f>[1]Kapitalstock!T166</f>
        <v>100.50663593894052</v>
      </c>
      <c r="U35" s="3">
        <f>[1]Kapitalstock!U166</f>
        <v>101.3676349444294</v>
      </c>
      <c r="V35" s="3">
        <f>[1]Kapitalstock!V166</f>
        <v>97.974294867973938</v>
      </c>
      <c r="X35" s="18" t="str">
        <f>HLOOKUP(Y35,$L35:$U143,ROW(L$125)-ROW(X35)+1,0)</f>
        <v>HB</v>
      </c>
      <c r="Y35" s="6">
        <f t="shared" si="19"/>
        <v>81.853204349470431</v>
      </c>
      <c r="Z35" s="18" t="str">
        <f>HLOOKUP(AA35,$L35:$U143,ROW(N$125)-ROW(Z35)+1,0)</f>
        <v>BY</v>
      </c>
      <c r="AA35" s="6">
        <f t="shared" si="20"/>
        <v>116.56322499860985</v>
      </c>
    </row>
    <row r="36" spans="1:27" x14ac:dyDescent="0.35">
      <c r="A36">
        <f>A35+1</f>
        <v>2022</v>
      </c>
      <c r="B36" s="3"/>
      <c r="C36" s="3"/>
      <c r="D36" s="3"/>
      <c r="E36" s="3"/>
      <c r="F36" s="3"/>
      <c r="G36" s="3"/>
      <c r="H36" s="14"/>
      <c r="I36" s="3"/>
      <c r="J36" s="3"/>
      <c r="K36" s="3"/>
      <c r="L36" s="3"/>
      <c r="M36" s="3"/>
      <c r="N36" s="3"/>
      <c r="O36" s="3"/>
      <c r="P36" s="3"/>
      <c r="Q36" s="3"/>
      <c r="R36" s="3"/>
      <c r="S36" s="3"/>
      <c r="T36" s="3"/>
      <c r="U36" s="3"/>
      <c r="V36" s="3"/>
      <c r="X36" s="18"/>
      <c r="Y36" s="6"/>
      <c r="Z36" s="18"/>
      <c r="AA36" s="6"/>
    </row>
    <row r="37" spans="1:27" x14ac:dyDescent="0.35">
      <c r="A37">
        <f t="shared" ref="A37:A38" si="21">A36+1</f>
        <v>2023</v>
      </c>
      <c r="B37" s="3"/>
      <c r="C37" s="3"/>
      <c r="D37" s="3"/>
      <c r="E37" s="3"/>
      <c r="F37" s="3"/>
      <c r="G37" s="3"/>
      <c r="H37" s="14"/>
      <c r="I37" s="3"/>
      <c r="J37" s="3"/>
      <c r="K37" s="3"/>
      <c r="L37" s="3"/>
      <c r="M37" s="3"/>
      <c r="N37" s="3"/>
      <c r="O37" s="3"/>
      <c r="P37" s="3"/>
      <c r="Q37" s="3"/>
      <c r="R37" s="3"/>
      <c r="S37" s="3"/>
      <c r="T37" s="3"/>
      <c r="U37" s="3"/>
      <c r="V37" s="3"/>
      <c r="X37" s="18"/>
      <c r="Y37" s="6"/>
      <c r="Z37" s="18"/>
      <c r="AA37" s="6"/>
    </row>
    <row r="38" spans="1:27" x14ac:dyDescent="0.35">
      <c r="A38">
        <f t="shared" si="21"/>
        <v>2024</v>
      </c>
      <c r="B38" s="3"/>
      <c r="C38" s="3"/>
      <c r="D38" s="3"/>
      <c r="E38" s="3"/>
      <c r="F38" s="3"/>
      <c r="G38" s="3"/>
      <c r="H38" s="14"/>
      <c r="I38" s="3"/>
      <c r="J38" s="3"/>
      <c r="K38" s="3"/>
      <c r="L38" s="3"/>
      <c r="M38" s="3"/>
      <c r="N38" s="3"/>
      <c r="O38" s="3"/>
      <c r="P38" s="3"/>
      <c r="Q38" s="3"/>
      <c r="R38" s="3"/>
      <c r="S38" s="3"/>
      <c r="T38" s="3"/>
      <c r="U38" s="3"/>
      <c r="V38" s="3"/>
      <c r="X38" s="18"/>
      <c r="Y38" s="6"/>
      <c r="Z38" s="18"/>
      <c r="AA38" s="6"/>
    </row>
    <row r="39" spans="1:27" x14ac:dyDescent="0.35">
      <c r="A39">
        <f>A38+1</f>
        <v>2025</v>
      </c>
      <c r="B39" s="3"/>
      <c r="C39" s="3"/>
      <c r="D39" s="3"/>
      <c r="E39" s="3"/>
      <c r="F39" s="3"/>
      <c r="G39" s="3"/>
      <c r="H39" s="14"/>
      <c r="I39" s="3"/>
      <c r="J39" s="3"/>
      <c r="K39" s="3"/>
      <c r="L39" s="3"/>
      <c r="M39" s="3"/>
      <c r="N39" s="3"/>
      <c r="O39" s="3"/>
      <c r="P39" s="3"/>
      <c r="Q39" s="3"/>
      <c r="R39" s="3"/>
      <c r="S39" s="3"/>
      <c r="T39" s="3"/>
      <c r="U39" s="3"/>
      <c r="V39" s="3"/>
      <c r="X39" s="18"/>
      <c r="Y39" s="6"/>
      <c r="Z39" s="18"/>
      <c r="AA39" s="6"/>
    </row>
    <row r="40" spans="1:27" x14ac:dyDescent="0.35">
      <c r="B40" s="3"/>
      <c r="C40" s="3"/>
      <c r="D40" s="3"/>
      <c r="E40" s="3"/>
      <c r="F40" s="3"/>
      <c r="G40" s="3"/>
      <c r="H40" s="14"/>
      <c r="I40" s="3"/>
      <c r="J40" s="3"/>
      <c r="K40" s="3"/>
      <c r="L40" s="3"/>
      <c r="M40" s="3"/>
      <c r="N40" s="3"/>
      <c r="O40" s="3"/>
      <c r="P40" s="3"/>
      <c r="Q40" s="3"/>
      <c r="R40" s="3"/>
      <c r="S40" s="3"/>
      <c r="T40" s="3"/>
      <c r="U40" s="3"/>
      <c r="V40" s="3"/>
      <c r="X40" s="11"/>
      <c r="Z40" s="11"/>
    </row>
    <row r="41" spans="1:27" x14ac:dyDescent="0.35">
      <c r="A41" s="4" t="s">
        <v>326</v>
      </c>
      <c r="B41" s="3"/>
      <c r="C41" s="3"/>
      <c r="D41" s="3"/>
      <c r="E41" s="3"/>
      <c r="F41" s="3"/>
      <c r="G41" s="3"/>
      <c r="H41" s="14"/>
      <c r="I41" s="3"/>
      <c r="J41" s="3"/>
      <c r="K41" s="3"/>
      <c r="L41" s="3"/>
      <c r="M41" s="3"/>
      <c r="N41" s="3"/>
      <c r="O41" s="3"/>
      <c r="P41" s="3"/>
      <c r="Q41" s="3"/>
      <c r="R41" s="3"/>
      <c r="S41" s="3"/>
      <c r="T41" s="3"/>
      <c r="U41" s="3"/>
      <c r="V41" s="3"/>
      <c r="X41" s="11"/>
      <c r="Z41" s="11"/>
    </row>
    <row r="42" spans="1:27" x14ac:dyDescent="0.35">
      <c r="A42">
        <f>[1]Kapitalstock!A98</f>
        <v>2019</v>
      </c>
      <c r="B42" s="3">
        <f>[1]Kapitalstock!B98*100</f>
        <v>60.710058935331858</v>
      </c>
      <c r="C42" s="3">
        <f>[1]Kapitalstock!C98*100</f>
        <v>58.759337597960915</v>
      </c>
      <c r="D42" s="3">
        <f>[1]Kapitalstock!D98*100</f>
        <v>58.003656190632128</v>
      </c>
      <c r="E42" s="3">
        <f>[1]Kapitalstock!E98*100</f>
        <v>56.945007420720671</v>
      </c>
      <c r="F42" s="3">
        <f>[1]Kapitalstock!F98*100</f>
        <v>58.007646834731993</v>
      </c>
      <c r="G42" s="3">
        <f>[1]Kapitalstock!G98*100</f>
        <v>54.647012292577799</v>
      </c>
      <c r="H42" s="14">
        <f>[1]Kapitalstock!H98*100</f>
        <v>57.558256437282253</v>
      </c>
      <c r="I42" s="3">
        <f>[1]Kapitalstock!I98*100</f>
        <v>58.483419787815407</v>
      </c>
      <c r="J42" s="3">
        <f>[1]Kapitalstock!J98*100</f>
        <v>54.54833501365853</v>
      </c>
      <c r="K42" s="3">
        <f>[1]Kapitalstock!K98*100</f>
        <v>54.543760895737705</v>
      </c>
      <c r="L42" s="3">
        <f>[1]Kapitalstock!L98*100</f>
        <v>55.42592742186352</v>
      </c>
      <c r="M42" s="3">
        <f>[1]Kapitalstock!M98*100</f>
        <v>56.494260546781724</v>
      </c>
      <c r="N42" s="3">
        <f>[1]Kapitalstock!N98*100</f>
        <v>49.867506398220563</v>
      </c>
      <c r="O42" s="3">
        <f>[1]Kapitalstock!O98*100</f>
        <v>54.156589846967009</v>
      </c>
      <c r="P42" s="3">
        <f>[1]Kapitalstock!P98*100</f>
        <v>53.666454744661216</v>
      </c>
      <c r="Q42" s="3">
        <f>[1]Kapitalstock!Q98*100</f>
        <v>54.18083089765733</v>
      </c>
      <c r="R42" s="3">
        <f>[1]Kapitalstock!R98*100</f>
        <v>52.716909844798387</v>
      </c>
      <c r="S42" s="3">
        <f>[1]Kapitalstock!S98*100</f>
        <v>54.831316184593284</v>
      </c>
      <c r="T42" s="3">
        <f>[1]Kapitalstock!T98*100</f>
        <v>51.38208810494249</v>
      </c>
      <c r="U42" s="3">
        <f>[1]Kapitalstock!U98*100</f>
        <v>53.993764249189255</v>
      </c>
      <c r="V42" s="3">
        <f>[1]Kapitalstock!V98*100</f>
        <v>55.029781962678705</v>
      </c>
      <c r="X42" s="18" t="str">
        <f t="shared" ref="X42" si="22">HLOOKUP(Y42,$L42:$U146,ROW(L$125)-ROW(X42)+1,0)</f>
        <v>HB</v>
      </c>
      <c r="Y42" s="6">
        <f t="shared" ref="Y42" si="23">MIN(L42:U42)</f>
        <v>49.867506398220563</v>
      </c>
      <c r="Z42" s="18" t="str">
        <f t="shared" ref="Z42" si="24">HLOOKUP(AA42,$L42:$U146,ROW(N$125)-ROW(Z42)+1,0)</f>
        <v>BY</v>
      </c>
      <c r="AA42" s="6">
        <f t="shared" ref="AA42" si="25">MAX(L42:U42)</f>
        <v>56.494260546781724</v>
      </c>
    </row>
    <row r="43" spans="1:27" x14ac:dyDescent="0.35">
      <c r="A43">
        <f>[1]Kapitalstock!A99</f>
        <v>2020</v>
      </c>
      <c r="B43" s="3">
        <f>[1]Kapitalstock!B99*100</f>
        <v>60.387537578367557</v>
      </c>
      <c r="C43" s="3">
        <f>[1]Kapitalstock!C99*100</f>
        <v>58.371309381473161</v>
      </c>
      <c r="D43" s="3">
        <f>[1]Kapitalstock!D99*100</f>
        <v>57.693371283583708</v>
      </c>
      <c r="E43" s="3">
        <f>[1]Kapitalstock!E99*100</f>
        <v>56.422103573673986</v>
      </c>
      <c r="F43" s="3">
        <f>[1]Kapitalstock!F99*100</f>
        <v>57.46050198660069</v>
      </c>
      <c r="G43" s="3">
        <f>[1]Kapitalstock!G99*100</f>
        <v>54.517612046383647</v>
      </c>
      <c r="H43" s="14">
        <f>[1]Kapitalstock!H99*100</f>
        <v>57.227020451946522</v>
      </c>
      <c r="I43" s="3">
        <f>[1]Kapitalstock!I99*100</f>
        <v>58.089041886692328</v>
      </c>
      <c r="J43" s="3">
        <f>[1]Kapitalstock!J99*100</f>
        <v>54.277345377441058</v>
      </c>
      <c r="K43" s="3">
        <f>[1]Kapitalstock!K99*100</f>
        <v>54.266196320769986</v>
      </c>
      <c r="L43" s="3">
        <f>[1]Kapitalstock!L99*100</f>
        <v>55.105779397944829</v>
      </c>
      <c r="M43" s="3">
        <f>[1]Kapitalstock!M99*100</f>
        <v>56.27163216793619</v>
      </c>
      <c r="N43" s="3">
        <f>[1]Kapitalstock!N99*100</f>
        <v>49.462814304532685</v>
      </c>
      <c r="O43" s="3">
        <f>[1]Kapitalstock!O99*100</f>
        <v>54.031154192281107</v>
      </c>
      <c r="P43" s="3">
        <f>[1]Kapitalstock!P99*100</f>
        <v>53.480108401564898</v>
      </c>
      <c r="Q43" s="3">
        <f>[1]Kapitalstock!Q99*100</f>
        <v>53.887205361688892</v>
      </c>
      <c r="R43" s="3">
        <f>[1]Kapitalstock!R99*100</f>
        <v>52.365276689240936</v>
      </c>
      <c r="S43" s="3">
        <f>[1]Kapitalstock!S99*100</f>
        <v>54.455538981291966</v>
      </c>
      <c r="T43" s="3">
        <f>[1]Kapitalstock!T99*100</f>
        <v>50.968374703385187</v>
      </c>
      <c r="U43" s="3">
        <f>[1]Kapitalstock!U99*100</f>
        <v>53.7758998933773</v>
      </c>
      <c r="V43" s="3">
        <f>[1]Kapitalstock!V99*100</f>
        <v>54.743630572501559</v>
      </c>
      <c r="X43" s="18" t="str">
        <f>HLOOKUP(Y43,$L43:$U147,ROW(L$125)-ROW(X43)+1,0)</f>
        <v>HB</v>
      </c>
      <c r="Y43" s="6">
        <f t="shared" ref="Y43:Y44" si="26">MIN(L43:U43)</f>
        <v>49.462814304532685</v>
      </c>
      <c r="Z43" s="18" t="str">
        <f>HLOOKUP(AA43,$L43:$U147,ROW(N$125)-ROW(Z43)+1,0)</f>
        <v>BY</v>
      </c>
      <c r="AA43" s="6">
        <f t="shared" ref="AA43:AA44" si="27">MAX(L43:U43)</f>
        <v>56.27163216793619</v>
      </c>
    </row>
    <row r="44" spans="1:27" x14ac:dyDescent="0.35">
      <c r="A44">
        <f>[1]Kapitalstock!A100</f>
        <v>2021</v>
      </c>
      <c r="B44" s="3">
        <f>[1]Kapitalstock!B100*100</f>
        <v>60.166018124526801</v>
      </c>
      <c r="C44" s="3">
        <f>[1]Kapitalstock!C100*100</f>
        <v>57.853446400006511</v>
      </c>
      <c r="D44" s="3">
        <f>[1]Kapitalstock!D100*100</f>
        <v>57.405005167909643</v>
      </c>
      <c r="E44" s="3">
        <f>[1]Kapitalstock!E100*100</f>
        <v>56.037139198294504</v>
      </c>
      <c r="F44" s="3">
        <f>[1]Kapitalstock!F100*100</f>
        <v>56.967801222720738</v>
      </c>
      <c r="G44" s="3">
        <f>[1]Kapitalstock!G100*100</f>
        <v>54.390153889524569</v>
      </c>
      <c r="H44" s="14">
        <f>[1]Kapitalstock!H100*100</f>
        <v>56.928955454969476</v>
      </c>
      <c r="I44" s="3">
        <f>[1]Kapitalstock!I100*100</f>
        <v>57.73883727280775</v>
      </c>
      <c r="J44" s="3">
        <f>[1]Kapitalstock!J100*100</f>
        <v>54.023130479644024</v>
      </c>
      <c r="K44" s="3">
        <f>[1]Kapitalstock!K100*100</f>
        <v>54.006038184757202</v>
      </c>
      <c r="L44" s="3">
        <f>[1]Kapitalstock!L100*100</f>
        <v>54.797928539856912</v>
      </c>
      <c r="M44" s="3">
        <f>[1]Kapitalstock!M100*100</f>
        <v>56.032664594346073</v>
      </c>
      <c r="N44" s="3">
        <f>[1]Kapitalstock!N100*100</f>
        <v>49.102559892548449</v>
      </c>
      <c r="O44" s="3">
        <f>[1]Kapitalstock!O100*100</f>
        <v>53.92507852801004</v>
      </c>
      <c r="P44" s="3">
        <f>[1]Kapitalstock!P100*100</f>
        <v>53.259005089514211</v>
      </c>
      <c r="Q44" s="3">
        <f>[1]Kapitalstock!Q100*100</f>
        <v>53.60644391261232</v>
      </c>
      <c r="R44" s="3">
        <f>[1]Kapitalstock!R100*100</f>
        <v>52.063323517800256</v>
      </c>
      <c r="S44" s="3">
        <f>[1]Kapitalstock!S100*100</f>
        <v>54.222358412077618</v>
      </c>
      <c r="T44" s="3">
        <f>[1]Kapitalstock!T100*100</f>
        <v>50.559526949641864</v>
      </c>
      <c r="U44" s="3">
        <f>[1]Kapitalstock!U100*100</f>
        <v>53.538562110094112</v>
      </c>
      <c r="V44" s="3">
        <f>[1]Kapitalstock!V100*100</f>
        <v>54.477988718139116</v>
      </c>
      <c r="X44" s="18" t="str">
        <f>HLOOKUP(Y44,$L44:$U148,ROW(L$125)-ROW(X44)+1,0)</f>
        <v>HB</v>
      </c>
      <c r="Y44" s="6">
        <f t="shared" si="26"/>
        <v>49.102559892548449</v>
      </c>
      <c r="Z44" s="18" t="str">
        <f>HLOOKUP(AA44,$L44:$U148,ROW(N$125)-ROW(Z44)+1,0)</f>
        <v>BY</v>
      </c>
      <c r="AA44" s="6">
        <f t="shared" si="27"/>
        <v>56.032664594346073</v>
      </c>
    </row>
    <row r="45" spans="1:27" x14ac:dyDescent="0.35">
      <c r="A45">
        <f>A44+1</f>
        <v>2022</v>
      </c>
      <c r="B45" s="3"/>
      <c r="C45" s="3"/>
      <c r="D45" s="3"/>
      <c r="E45" s="3"/>
      <c r="F45" s="3"/>
      <c r="G45" s="3"/>
      <c r="H45" s="14"/>
      <c r="I45" s="3"/>
      <c r="J45" s="3"/>
      <c r="K45" s="3"/>
      <c r="L45" s="3"/>
      <c r="M45" s="3"/>
      <c r="N45" s="3"/>
      <c r="O45" s="3"/>
      <c r="P45" s="3"/>
      <c r="Q45" s="3"/>
      <c r="R45" s="3"/>
      <c r="S45" s="3"/>
      <c r="T45" s="3"/>
      <c r="U45" s="3"/>
      <c r="V45" s="3"/>
      <c r="X45" s="18"/>
      <c r="Y45" s="6"/>
      <c r="Z45" s="18"/>
      <c r="AA45" s="6"/>
    </row>
    <row r="46" spans="1:27" x14ac:dyDescent="0.35">
      <c r="A46">
        <f t="shared" ref="A46:A47" si="28">A45+1</f>
        <v>2023</v>
      </c>
      <c r="B46" s="3"/>
      <c r="C46" s="3"/>
      <c r="D46" s="3"/>
      <c r="E46" s="3"/>
      <c r="F46" s="3"/>
      <c r="G46" s="3"/>
      <c r="H46" s="14"/>
      <c r="I46" s="3"/>
      <c r="J46" s="3"/>
      <c r="K46" s="3"/>
      <c r="L46" s="3"/>
      <c r="M46" s="3"/>
      <c r="N46" s="3"/>
      <c r="O46" s="3"/>
      <c r="P46" s="3"/>
      <c r="Q46" s="3"/>
      <c r="R46" s="3"/>
      <c r="S46" s="3"/>
      <c r="T46" s="3"/>
      <c r="U46" s="3"/>
      <c r="V46" s="3"/>
      <c r="X46" s="18"/>
      <c r="Y46" s="6"/>
      <c r="Z46" s="18"/>
      <c r="AA46" s="6"/>
    </row>
    <row r="47" spans="1:27" x14ac:dyDescent="0.35">
      <c r="A47">
        <f t="shared" si="28"/>
        <v>2024</v>
      </c>
      <c r="B47" s="3"/>
      <c r="C47" s="3"/>
      <c r="D47" s="3"/>
      <c r="E47" s="3"/>
      <c r="F47" s="3"/>
      <c r="G47" s="3"/>
      <c r="H47" s="14"/>
      <c r="I47" s="3"/>
      <c r="J47" s="3"/>
      <c r="K47" s="3"/>
      <c r="L47" s="3"/>
      <c r="M47" s="3"/>
      <c r="N47" s="3"/>
      <c r="O47" s="3"/>
      <c r="P47" s="3"/>
      <c r="Q47" s="3"/>
      <c r="R47" s="3"/>
      <c r="S47" s="3"/>
      <c r="T47" s="3"/>
      <c r="U47" s="3"/>
      <c r="V47" s="3"/>
      <c r="X47" s="18"/>
      <c r="Y47" s="6"/>
      <c r="Z47" s="18"/>
      <c r="AA47" s="6"/>
    </row>
    <row r="48" spans="1:27" x14ac:dyDescent="0.35">
      <c r="A48">
        <f>A47+1</f>
        <v>2025</v>
      </c>
      <c r="B48" s="3"/>
      <c r="C48" s="3"/>
      <c r="D48" s="3"/>
      <c r="E48" s="3"/>
      <c r="F48" s="3"/>
      <c r="G48" s="3"/>
      <c r="H48" s="14"/>
      <c r="I48" s="3"/>
      <c r="J48" s="3"/>
      <c r="K48" s="3"/>
      <c r="L48" s="3"/>
      <c r="M48" s="3"/>
      <c r="N48" s="3"/>
      <c r="O48" s="3"/>
      <c r="P48" s="3"/>
      <c r="Q48" s="3"/>
      <c r="R48" s="3"/>
      <c r="S48" s="3"/>
      <c r="T48" s="3"/>
      <c r="U48" s="3"/>
      <c r="V48" s="3"/>
      <c r="X48" s="18"/>
      <c r="Y48" s="6"/>
      <c r="Z48" s="18"/>
      <c r="AA48" s="6"/>
    </row>
    <row r="49" spans="1:27" x14ac:dyDescent="0.35">
      <c r="X49" s="11"/>
      <c r="Z49" s="11"/>
    </row>
    <row r="50" spans="1:27" x14ac:dyDescent="0.35">
      <c r="A50" s="4" t="s">
        <v>327</v>
      </c>
      <c r="X50" s="11"/>
      <c r="Z50" s="11"/>
    </row>
    <row r="51" spans="1:27" x14ac:dyDescent="0.35">
      <c r="A51">
        <f>'[1]BIP zu Kapitalstock'!A65</f>
        <v>2019</v>
      </c>
      <c r="B51" s="3">
        <f>'[1]BIP zu Kapitalstock'!B65</f>
        <v>86.825663011090242</v>
      </c>
      <c r="C51" s="3">
        <f>'[1]BIP zu Kapitalstock'!C65</f>
        <v>78.933751828221261</v>
      </c>
      <c r="D51" s="3">
        <f>'[1]BIP zu Kapitalstock'!D65</f>
        <v>96.19098256071122</v>
      </c>
      <c r="E51" s="3">
        <f>'[1]BIP zu Kapitalstock'!E65</f>
        <v>88.422654413566889</v>
      </c>
      <c r="F51" s="3">
        <f>'[1]BIP zu Kapitalstock'!F65</f>
        <v>87.5358078919067</v>
      </c>
      <c r="G51" s="3">
        <f>'[1]BIP zu Kapitalstock'!G65</f>
        <v>115.43400647174802</v>
      </c>
      <c r="H51" s="14">
        <f>'[1]BIP zu Kapitalstock'!H65</f>
        <v>95.427945800289521</v>
      </c>
      <c r="I51" s="3">
        <f>'[1]BIP zu Kapitalstock'!I65</f>
        <v>89.07022614443602</v>
      </c>
      <c r="J51" s="3">
        <f>'[1]BIP zu Kapitalstock'!J65</f>
        <v>100.68373860067116</v>
      </c>
      <c r="K51" s="3">
        <f>'[1]BIP zu Kapitalstock'!K65</f>
        <v>100</v>
      </c>
      <c r="L51" s="3">
        <f>'[1]BIP zu Kapitalstock'!L65</f>
        <v>98.210537515899517</v>
      </c>
      <c r="M51" s="3">
        <f>'[1]BIP zu Kapitalstock'!M65</f>
        <v>91.380896280031294</v>
      </c>
      <c r="N51" s="3">
        <f>'[1]BIP zu Kapitalstock'!N65</f>
        <v>115.17387438188547</v>
      </c>
      <c r="O51" s="3">
        <f>'[1]BIP zu Kapitalstock'!O65</f>
        <v>147.26890859758106</v>
      </c>
      <c r="P51" s="3">
        <f>'[1]BIP zu Kapitalstock'!P65</f>
        <v>110.25584583375314</v>
      </c>
      <c r="Q51" s="3">
        <f>'[1]BIP zu Kapitalstock'!Q65</f>
        <v>91.596378842019107</v>
      </c>
      <c r="R51" s="3">
        <f>'[1]BIP zu Kapitalstock'!R65</f>
        <v>112.80536345512215</v>
      </c>
      <c r="S51" s="3">
        <f>'[1]BIP zu Kapitalstock'!S65</f>
        <v>81.651344937753166</v>
      </c>
      <c r="T51" s="3">
        <f>'[1]BIP zu Kapitalstock'!T65</f>
        <v>85.025658991305193</v>
      </c>
      <c r="U51" s="3">
        <f>'[1]BIP zu Kapitalstock'!U65</f>
        <v>85.263720304816275</v>
      </c>
      <c r="V51" s="3">
        <f>'[1]BIP zu Kapitalstock'!V65</f>
        <v>99.262857197907067</v>
      </c>
      <c r="X51" s="18" t="str">
        <f>HLOOKUP(Y51,$L51:$U151,ROW(L$125)-ROW(X51)+1,0)</f>
        <v>RP</v>
      </c>
      <c r="Y51" s="6">
        <f t="shared" ref="Y51:Y53" si="29">MIN(L51:U51)</f>
        <v>81.651344937753166</v>
      </c>
      <c r="Z51" s="18" t="str">
        <f>HLOOKUP(AA51,$L51:$U151,ROW(N$125)-ROW(Z51)+1,0)</f>
        <v>HH</v>
      </c>
      <c r="AA51" s="6">
        <f t="shared" ref="AA51:AA53" si="30">MAX(L51:U51)</f>
        <v>147.26890859758106</v>
      </c>
    </row>
    <row r="52" spans="1:27" x14ac:dyDescent="0.35">
      <c r="A52">
        <f>'[1]BIP zu Kapitalstock'!A66</f>
        <v>2020</v>
      </c>
      <c r="B52" s="3">
        <f>'[1]BIP zu Kapitalstock'!B66</f>
        <v>87.338596880071222</v>
      </c>
      <c r="C52" s="3">
        <f>'[1]BIP zu Kapitalstock'!C66</f>
        <v>79.187503497475774</v>
      </c>
      <c r="D52" s="3">
        <f>'[1]BIP zu Kapitalstock'!D66</f>
        <v>96.563957053016139</v>
      </c>
      <c r="E52" s="3">
        <f>'[1]BIP zu Kapitalstock'!E66</f>
        <v>89.876139108573412</v>
      </c>
      <c r="F52" s="3">
        <f>'[1]BIP zu Kapitalstock'!F66</f>
        <v>88.885992757252325</v>
      </c>
      <c r="G52" s="3">
        <f>'[1]BIP zu Kapitalstock'!G66</f>
        <v>118.12525363699132</v>
      </c>
      <c r="H52" s="14">
        <f>'[1]BIP zu Kapitalstock'!H66</f>
        <v>96.633311332215882</v>
      </c>
      <c r="I52" s="3">
        <f>'[1]BIP zu Kapitalstock'!I66</f>
        <v>89.795466250242086</v>
      </c>
      <c r="J52" s="3">
        <f>'[1]BIP zu Kapitalstock'!J66</f>
        <v>100.80376626992233</v>
      </c>
      <c r="K52" s="3">
        <f>'[1]BIP zu Kapitalstock'!K66</f>
        <v>100</v>
      </c>
      <c r="L52" s="3">
        <f>'[1]BIP zu Kapitalstock'!L66</f>
        <v>97.032665687180767</v>
      </c>
      <c r="M52" s="3">
        <f>'[1]BIP zu Kapitalstock'!M66</f>
        <v>90.914690373022921</v>
      </c>
      <c r="N52" s="3">
        <f>'[1]BIP zu Kapitalstock'!N66</f>
        <v>115.9119244762862</v>
      </c>
      <c r="O52" s="3">
        <f>'[1]BIP zu Kapitalstock'!O66</f>
        <v>146.19797450073045</v>
      </c>
      <c r="P52" s="3">
        <f>'[1]BIP zu Kapitalstock'!P66</f>
        <v>110.02329008370731</v>
      </c>
      <c r="Q52" s="3">
        <f>'[1]BIP zu Kapitalstock'!Q66</f>
        <v>91.52342121092147</v>
      </c>
      <c r="R52" s="3">
        <f>'[1]BIP zu Kapitalstock'!R66</f>
        <v>114.21233482717061</v>
      </c>
      <c r="S52" s="3">
        <f>'[1]BIP zu Kapitalstock'!S66</f>
        <v>82.465480494916534</v>
      </c>
      <c r="T52" s="3">
        <f>'[1]BIP zu Kapitalstock'!T66</f>
        <v>84.744917965535862</v>
      </c>
      <c r="U52" s="3">
        <f>'[1]BIP zu Kapitalstock'!U66</f>
        <v>87.219522495065007</v>
      </c>
      <c r="V52" s="3">
        <f>'[1]BIP zu Kapitalstock'!V66</f>
        <v>99.457120128175603</v>
      </c>
      <c r="X52" s="18" t="str">
        <f>HLOOKUP(Y52,$L52:$U152,ROW(L$125)-ROW(X52)+1,0)</f>
        <v>RP</v>
      </c>
      <c r="Y52" s="6">
        <f t="shared" si="29"/>
        <v>82.465480494916534</v>
      </c>
      <c r="Z52" s="18" t="str">
        <f>HLOOKUP(AA52,$L52:$U152,ROW(N$125)-ROW(Z52)+1,0)</f>
        <v>HH</v>
      </c>
      <c r="AA52" s="6">
        <f t="shared" si="30"/>
        <v>146.19797450073045</v>
      </c>
    </row>
    <row r="53" spans="1:27" x14ac:dyDescent="0.35">
      <c r="A53">
        <f>'[1]BIP zu Kapitalstock'!A67</f>
        <v>2021</v>
      </c>
      <c r="B53" s="3">
        <f>'[1]BIP zu Kapitalstock'!B67</f>
        <v>85.966504372924717</v>
      </c>
      <c r="C53" s="3">
        <f>'[1]BIP zu Kapitalstock'!C67</f>
        <v>78.604856942052919</v>
      </c>
      <c r="D53" s="3">
        <f>'[1]BIP zu Kapitalstock'!D67</f>
        <v>95.161333332221446</v>
      </c>
      <c r="E53" s="3">
        <f>'[1]BIP zu Kapitalstock'!E67</f>
        <v>88.802276788928452</v>
      </c>
      <c r="F53" s="3">
        <f>'[1]BIP zu Kapitalstock'!F67</f>
        <v>87.146053554014998</v>
      </c>
      <c r="G53" s="3">
        <f>'[1]BIP zu Kapitalstock'!G67</f>
        <v>117.54160627714928</v>
      </c>
      <c r="H53" s="14">
        <f>'[1]BIP zu Kapitalstock'!H67</f>
        <v>95.525096771928858</v>
      </c>
      <c r="I53" s="3">
        <f>'[1]BIP zu Kapitalstock'!I67</f>
        <v>88.501794524430437</v>
      </c>
      <c r="J53" s="3">
        <f>'[1]BIP zu Kapitalstock'!J67</f>
        <v>100.78056248040986</v>
      </c>
      <c r="K53" s="3">
        <f>'[1]BIP zu Kapitalstock'!K67</f>
        <v>100</v>
      </c>
      <c r="L53" s="3">
        <f>'[1]BIP zu Kapitalstock'!L67</f>
        <v>97.129016766273452</v>
      </c>
      <c r="M53" s="3">
        <f>'[1]BIP zu Kapitalstock'!M67</f>
        <v>89.628577899760316</v>
      </c>
      <c r="N53" s="3">
        <f>'[1]BIP zu Kapitalstock'!N67</f>
        <v>120.078341852151</v>
      </c>
      <c r="O53" s="3">
        <f>'[1]BIP zu Kapitalstock'!O67</f>
        <v>155.18222752312397</v>
      </c>
      <c r="P53" s="3">
        <f>'[1]BIP zu Kapitalstock'!P67</f>
        <v>109.72327788578234</v>
      </c>
      <c r="Q53" s="3">
        <f>'[1]BIP zu Kapitalstock'!Q67</f>
        <v>89.626249457978389</v>
      </c>
      <c r="R53" s="3">
        <f>'[1]BIP zu Kapitalstock'!R67</f>
        <v>113.89223429235761</v>
      </c>
      <c r="S53" s="3">
        <f>'[1]BIP zu Kapitalstock'!S67</f>
        <v>89.222046956928338</v>
      </c>
      <c r="T53" s="3">
        <f>'[1]BIP zu Kapitalstock'!T67</f>
        <v>83.500359606347601</v>
      </c>
      <c r="U53" s="3">
        <f>'[1]BIP zu Kapitalstock'!U67</f>
        <v>86.474817841267509</v>
      </c>
      <c r="V53" s="3">
        <f>'[1]BIP zu Kapitalstock'!V67</f>
        <v>99.277457559779947</v>
      </c>
      <c r="X53" s="18" t="str">
        <f>HLOOKUP(Y53,$L53:$U153,ROW(L$125)-ROW(X53)+1,0)</f>
        <v>SL</v>
      </c>
      <c r="Y53" s="6">
        <f t="shared" si="29"/>
        <v>83.500359606347601</v>
      </c>
      <c r="Z53" s="18" t="str">
        <f>HLOOKUP(AA53,$L53:$U153,ROW(N$125)-ROW(Z53)+1,0)</f>
        <v>HH</v>
      </c>
      <c r="AA53" s="6">
        <f t="shared" si="30"/>
        <v>155.18222752312397</v>
      </c>
    </row>
    <row r="54" spans="1:27" x14ac:dyDescent="0.35">
      <c r="A54">
        <f>A53+1</f>
        <v>2022</v>
      </c>
      <c r="B54" s="3"/>
      <c r="X54" s="11"/>
      <c r="Z54" s="11"/>
    </row>
    <row r="55" spans="1:27" x14ac:dyDescent="0.35">
      <c r="A55">
        <f t="shared" ref="A55:A56" si="31">A54+1</f>
        <v>2023</v>
      </c>
      <c r="X55" s="11"/>
      <c r="Z55" s="11"/>
    </row>
    <row r="56" spans="1:27" x14ac:dyDescent="0.35">
      <c r="A56">
        <f t="shared" si="31"/>
        <v>2024</v>
      </c>
      <c r="X56" s="11"/>
      <c r="Z56" s="11"/>
    </row>
    <row r="57" spans="1:27" x14ac:dyDescent="0.35">
      <c r="A57">
        <f>A56+1</f>
        <v>2025</v>
      </c>
      <c r="X57" s="11"/>
      <c r="Z57" s="11"/>
    </row>
    <row r="58" spans="1:27" x14ac:dyDescent="0.35">
      <c r="H58"/>
      <c r="X58" s="11"/>
      <c r="Z58" s="11"/>
    </row>
    <row r="59" spans="1:27" x14ac:dyDescent="0.35">
      <c r="A59" s="4" t="s">
        <v>856</v>
      </c>
      <c r="H59"/>
      <c r="X59" s="11"/>
      <c r="Z59" s="11"/>
    </row>
    <row r="60" spans="1:27" x14ac:dyDescent="0.35">
      <c r="A60">
        <f>A51</f>
        <v>2019</v>
      </c>
      <c r="B60" s="3">
        <f>'[1]Anlageinvest Untern'!B215</f>
        <v>78.409070831627545</v>
      </c>
      <c r="C60" s="3">
        <f>'[1]Anlageinvest Untern'!C215</f>
        <v>94.380091634390382</v>
      </c>
      <c r="D60" s="3">
        <f>'[1]Anlageinvest Untern'!D215</f>
        <v>73.617175784484303</v>
      </c>
      <c r="E60" s="3">
        <f>'[1]Anlageinvest Untern'!E215</f>
        <v>79.713506259224928</v>
      </c>
      <c r="F60" s="3">
        <f>'[1]Anlageinvest Untern'!F215</f>
        <v>65.559901825780969</v>
      </c>
      <c r="G60" s="3">
        <f>'[1]Anlageinvest Untern'!G215</f>
        <v>81.162297759032739</v>
      </c>
      <c r="H60" s="14">
        <f>'[1]Anlageinvest Untern'!H215</f>
        <v>77.683217254916173</v>
      </c>
      <c r="I60" s="3">
        <f>'[1]Anlageinvest Untern'!I215</f>
        <v>76.596134199488077</v>
      </c>
      <c r="J60" s="3">
        <f>'[1]Anlageinvest Untern'!J215</f>
        <v>99.125410128478393</v>
      </c>
      <c r="K60" s="3">
        <f>'[1]Anlageinvest Untern'!K215</f>
        <v>100</v>
      </c>
      <c r="L60" s="3">
        <f>'[1]Anlageinvest Untern'!L215</f>
        <v>117.54890039610552</v>
      </c>
      <c r="M60" s="3">
        <f>'[1]Anlageinvest Untern'!M215</f>
        <v>103.66768009084862</v>
      </c>
      <c r="N60" s="3">
        <f>'[1]Anlageinvest Untern'!N215</f>
        <v>74.400244333473935</v>
      </c>
      <c r="O60" s="3">
        <f>'[1]Anlageinvest Untern'!O215</f>
        <v>110.59373373261003</v>
      </c>
      <c r="P60" s="3">
        <f>'[1]Anlageinvest Untern'!P215</f>
        <v>94.420531005576294</v>
      </c>
      <c r="Q60" s="3">
        <f>'[1]Anlageinvest Untern'!Q215</f>
        <v>148.48030797630807</v>
      </c>
      <c r="R60" s="3">
        <f>'[1]Anlageinvest Untern'!R215</f>
        <v>74.000338403759571</v>
      </c>
      <c r="S60" s="3">
        <f>'[1]Anlageinvest Untern'!S215</f>
        <v>84.222526423675916</v>
      </c>
      <c r="T60" s="3">
        <f>'[1]Anlageinvest Untern'!T215</f>
        <v>71.081404491946046</v>
      </c>
      <c r="U60" s="3">
        <f>'[1]Anlageinvest Untern'!U215</f>
        <v>73.653286141292824</v>
      </c>
      <c r="V60" s="3">
        <f>'[1]Anlageinvest Untern'!V215</f>
        <v>96.210924159298685</v>
      </c>
      <c r="X60" s="18" t="str">
        <f>HLOOKUP(Y60,$L60:$U159,ROW(L$125)-ROW(X60)+1,0)</f>
        <v>SL</v>
      </c>
      <c r="Y60" s="6">
        <f t="shared" ref="Y60:Y64" si="32">MIN(L60:U60)</f>
        <v>71.081404491946046</v>
      </c>
      <c r="Z60" s="18" t="str">
        <f>HLOOKUP(AA60,$L60:$U159,ROW(N$125)-ROW(Z60)+1,0)</f>
        <v>NI</v>
      </c>
      <c r="AA60" s="6">
        <f t="shared" ref="AA60:AA64" si="33">MAX(L60:U60)</f>
        <v>148.48030797630807</v>
      </c>
    </row>
    <row r="61" spans="1:27" x14ac:dyDescent="0.35">
      <c r="A61">
        <f t="shared" ref="A61:A65" si="34">A52</f>
        <v>2020</v>
      </c>
      <c r="B61" s="3">
        <f>'[1]Anlageinvest Untern'!B216</f>
        <v>91.920298101848999</v>
      </c>
      <c r="C61" s="3">
        <f>'[1]Anlageinvest Untern'!C216</f>
        <v>71.026260328042639</v>
      </c>
      <c r="D61" s="3">
        <f>'[1]Anlageinvest Untern'!D216</f>
        <v>74.729845372340094</v>
      </c>
      <c r="E61" s="3">
        <f>'[1]Anlageinvest Untern'!E216</f>
        <v>79.576152109414636</v>
      </c>
      <c r="F61" s="3">
        <f>'[1]Anlageinvest Untern'!F216</f>
        <v>69.506038812929972</v>
      </c>
      <c r="G61" s="3">
        <f>'[1]Anlageinvest Untern'!G216</f>
        <v>92.066033531404258</v>
      </c>
      <c r="H61" s="14">
        <f>'[1]Anlageinvest Untern'!H216</f>
        <v>80.878858150693603</v>
      </c>
      <c r="I61" s="3">
        <f>'[1]Anlageinvest Untern'!I216</f>
        <v>77.36700535922617</v>
      </c>
      <c r="J61" s="3">
        <f>'[1]Anlageinvest Untern'!J216</f>
        <v>99.630754256904737</v>
      </c>
      <c r="K61" s="3">
        <f>'[1]Anlageinvest Untern'!K216</f>
        <v>100</v>
      </c>
      <c r="L61" s="3">
        <f>'[1]Anlageinvest Untern'!L216</f>
        <v>112.35939745610864</v>
      </c>
      <c r="M61" s="3">
        <f>'[1]Anlageinvest Untern'!M216</f>
        <v>103.1928800039924</v>
      </c>
      <c r="N61" s="3">
        <f>'[1]Anlageinvest Untern'!N216</f>
        <v>80.871368196226811</v>
      </c>
      <c r="O61" s="3">
        <f>'[1]Anlageinvest Untern'!O216</f>
        <v>107.86803506906946</v>
      </c>
      <c r="P61" s="3">
        <f>'[1]Anlageinvest Untern'!P216</f>
        <v>94.800383807731478</v>
      </c>
      <c r="Q61" s="3">
        <f>'[1]Anlageinvest Untern'!Q216</f>
        <v>150.50604698838092</v>
      </c>
      <c r="R61" s="3">
        <f>'[1]Anlageinvest Untern'!R216</f>
        <v>76.186832386569478</v>
      </c>
      <c r="S61" s="3">
        <f>'[1]Anlageinvest Untern'!S216</f>
        <v>88.50573400636948</v>
      </c>
      <c r="T61" s="3">
        <f>'[1]Anlageinvest Untern'!T216</f>
        <v>66.63267570944187</v>
      </c>
      <c r="U61" s="3">
        <f>'[1]Anlageinvest Untern'!U216</f>
        <v>75.135486299392653</v>
      </c>
      <c r="V61" s="3">
        <f>'[1]Anlageinvest Untern'!V216</f>
        <v>96.75620992399881</v>
      </c>
      <c r="X61" s="18" t="str">
        <f>HLOOKUP(Y61,$L61:$U160,ROW(L$125)-ROW(X61)+1,0)</f>
        <v>SL</v>
      </c>
      <c r="Y61" s="6">
        <f t="shared" si="32"/>
        <v>66.63267570944187</v>
      </c>
      <c r="Z61" s="18" t="str">
        <f>HLOOKUP(AA61,$L61:$U160,ROW(N$125)-ROW(Z61)+1,0)</f>
        <v>NI</v>
      </c>
      <c r="AA61" s="6">
        <f t="shared" si="33"/>
        <v>150.50604698838092</v>
      </c>
    </row>
    <row r="62" spans="1:27" x14ac:dyDescent="0.35">
      <c r="A62">
        <f t="shared" si="34"/>
        <v>2021</v>
      </c>
      <c r="B62" s="3">
        <f>'[1]Anlageinvest Untern'!B217</f>
        <v>74.023538737857251</v>
      </c>
      <c r="C62" s="3">
        <f>'[1]Anlageinvest Untern'!C217</f>
        <v>69.173513030968437</v>
      </c>
      <c r="D62" s="3">
        <f>'[1]Anlageinvest Untern'!D217</f>
        <v>72.949817623772759</v>
      </c>
      <c r="E62" s="3">
        <f>'[1]Anlageinvest Untern'!E217</f>
        <v>81.241910646533313</v>
      </c>
      <c r="F62" s="3">
        <f>'[1]Anlageinvest Untern'!F217</f>
        <v>65.05833445296652</v>
      </c>
      <c r="G62" s="3">
        <f>'[1]Anlageinvest Untern'!G217</f>
        <v>75.942769759510085</v>
      </c>
      <c r="H62" s="14">
        <f>'[1]Anlageinvest Untern'!H217</f>
        <v>73.469888496299646</v>
      </c>
      <c r="I62" s="3">
        <f>'[1]Anlageinvest Untern'!I217</f>
        <v>72.690468973033475</v>
      </c>
      <c r="J62" s="3">
        <f>'[1]Anlageinvest Untern'!J217</f>
        <v>98.876836684019793</v>
      </c>
      <c r="K62" s="3">
        <f>'[1]Anlageinvest Untern'!K217</f>
        <v>100</v>
      </c>
      <c r="L62" s="3">
        <f>'[1]Anlageinvest Untern'!L217</f>
        <v>109.30961079134516</v>
      </c>
      <c r="M62" s="3">
        <f>'[1]Anlageinvest Untern'!M217</f>
        <v>95.04718250492347</v>
      </c>
      <c r="N62" s="3">
        <f>'[1]Anlageinvest Untern'!N217</f>
        <v>83.930696037984589</v>
      </c>
      <c r="O62" s="3">
        <f>'[1]Anlageinvest Untern'!O217</f>
        <v>113.30242056635782</v>
      </c>
      <c r="P62" s="3">
        <f>'[1]Anlageinvest Untern'!P217</f>
        <v>92.737926183387486</v>
      </c>
      <c r="Q62" s="3">
        <f>'[1]Anlageinvest Untern'!Q217</f>
        <v>166.21302971078495</v>
      </c>
      <c r="R62" s="3">
        <f>'[1]Anlageinvest Untern'!R217</f>
        <v>76.584443729606562</v>
      </c>
      <c r="S62" s="3">
        <f>'[1]Anlageinvest Untern'!S217</f>
        <v>98.989803263714364</v>
      </c>
      <c r="T62" s="3">
        <f>'[1]Anlageinvest Untern'!T217</f>
        <v>74.58500016491422</v>
      </c>
      <c r="U62" s="3">
        <f>'[1]Anlageinvest Untern'!U217</f>
        <v>69.149830485078837</v>
      </c>
      <c r="V62" s="3">
        <f>'[1]Anlageinvest Untern'!V217</f>
        <v>95.498404457010778</v>
      </c>
      <c r="X62" s="18" t="str">
        <f>HLOOKUP(Y62,$L62:$U161,ROW(L$125)-ROW(X62)+1,0)</f>
        <v>SH</v>
      </c>
      <c r="Y62" s="6">
        <f t="shared" si="32"/>
        <v>69.149830485078837</v>
      </c>
      <c r="Z62" s="18" t="str">
        <f>HLOOKUP(AA62,$L62:$U161,ROW(N$125)-ROW(Z62)+1,0)</f>
        <v>NI</v>
      </c>
      <c r="AA62" s="6">
        <f t="shared" si="33"/>
        <v>166.21302971078495</v>
      </c>
    </row>
    <row r="63" spans="1:27" x14ac:dyDescent="0.35">
      <c r="A63">
        <f t="shared" si="34"/>
        <v>2022</v>
      </c>
      <c r="B63" s="3">
        <f>'[1]Anlageinvest Untern'!B218</f>
        <v>82.041316691413414</v>
      </c>
      <c r="C63" s="3">
        <f>'[1]Anlageinvest Untern'!C218</f>
        <v>87.965128884631042</v>
      </c>
      <c r="D63" s="3">
        <f>'[1]Anlageinvest Untern'!D218</f>
        <v>72.557623657188273</v>
      </c>
      <c r="E63" s="3">
        <f>'[1]Anlageinvest Untern'!E218</f>
        <v>78.645963830509814</v>
      </c>
      <c r="F63" s="3">
        <f>'[1]Anlageinvest Untern'!F218</f>
        <v>66.689827266904217</v>
      </c>
      <c r="G63" s="3">
        <f>'[1]Anlageinvest Untern'!G218</f>
        <v>89.320518776264606</v>
      </c>
      <c r="H63" s="14">
        <f>'[1]Anlageinvest Untern'!H218</f>
        <v>79.416749840336593</v>
      </c>
      <c r="I63" s="3">
        <f>'[1]Anlageinvest Untern'!I218</f>
        <v>76.166157329207593</v>
      </c>
      <c r="J63" s="3">
        <f>'[1]Anlageinvest Untern'!J218</f>
        <v>99.486382363346948</v>
      </c>
      <c r="K63" s="3">
        <f>'[1]Anlageinvest Untern'!K218</f>
        <v>100</v>
      </c>
      <c r="L63" s="3">
        <f>'[1]Anlageinvest Untern'!L218</f>
        <v>109.03071414701395</v>
      </c>
      <c r="M63" s="3">
        <f>'[1]Anlageinvest Untern'!M218</f>
        <v>98.693889369060457</v>
      </c>
      <c r="N63" s="3">
        <f>'[1]Anlageinvest Untern'!N218</f>
        <v>76.146583961920129</v>
      </c>
      <c r="O63" s="3">
        <f>'[1]Anlageinvest Untern'!O218</f>
        <v>101.29670297571695</v>
      </c>
      <c r="P63" s="3">
        <f>'[1]Anlageinvest Untern'!P218</f>
        <v>104.09862981496998</v>
      </c>
      <c r="Q63" s="3">
        <f>'[1]Anlageinvest Untern'!Q218</f>
        <v>159.72850201605988</v>
      </c>
      <c r="R63" s="3">
        <f>'[1]Anlageinvest Untern'!R218</f>
        <v>72.994582312277359</v>
      </c>
      <c r="S63" s="3">
        <f>'[1]Anlageinvest Untern'!S218</f>
        <v>100.35343418619358</v>
      </c>
      <c r="T63" s="3">
        <f>'[1]Anlageinvest Untern'!T218</f>
        <v>73.458084680017322</v>
      </c>
      <c r="U63" s="3">
        <f>'[1]Anlageinvest Untern'!U218</f>
        <v>75.905706920372808</v>
      </c>
      <c r="V63" s="3">
        <f>'[1]Anlageinvest Untern'!V218</f>
        <v>96.505981052614757</v>
      </c>
      <c r="X63" s="18" t="str">
        <f>HLOOKUP(Y63,$L63:$U162,ROW(L$125)-ROW(X63)+1,0)</f>
        <v>NW</v>
      </c>
      <c r="Y63" s="6">
        <f t="shared" si="32"/>
        <v>72.994582312277359</v>
      </c>
      <c r="Z63" s="18" t="str">
        <f>HLOOKUP(AA63,$L63:$U162,ROW(N$125)-ROW(Z63)+1,0)</f>
        <v>NI</v>
      </c>
      <c r="AA63" s="6">
        <f t="shared" si="33"/>
        <v>159.72850201605988</v>
      </c>
    </row>
    <row r="64" spans="1:27" x14ac:dyDescent="0.35">
      <c r="A64">
        <f t="shared" si="34"/>
        <v>2023</v>
      </c>
      <c r="B64" s="3">
        <f>'[1]Anlageinvest Untern'!B219</f>
        <v>75.643256621277999</v>
      </c>
      <c r="C64" s="3">
        <f>'[1]Anlageinvest Untern'!C219</f>
        <v>74.323269774102343</v>
      </c>
      <c r="D64" s="3">
        <f>'[1]Anlageinvest Untern'!D219</f>
        <v>76.515622811250196</v>
      </c>
      <c r="E64" s="3">
        <f>'[1]Anlageinvest Untern'!E219</f>
        <v>78.327770409145444</v>
      </c>
      <c r="F64" s="3">
        <f>'[1]Anlageinvest Untern'!F219</f>
        <v>65.861730222289481</v>
      </c>
      <c r="G64" s="3">
        <f>'[1]Anlageinvest Untern'!G219</f>
        <v>85.335714090143696</v>
      </c>
      <c r="H64" s="14">
        <f>'[1]Anlageinvest Untern'!H219</f>
        <v>77.251918804241527</v>
      </c>
      <c r="I64" s="3">
        <f>'[1]Anlageinvest Untern'!I219</f>
        <v>74.534340858536069</v>
      </c>
      <c r="J64" s="3">
        <f>'[1]Anlageinvest Untern'!J219</f>
        <v>99.285454518160122</v>
      </c>
      <c r="K64" s="3">
        <f>'[1]Anlageinvest Untern'!K219</f>
        <v>100</v>
      </c>
      <c r="L64" s="3">
        <f>'[1]Anlageinvest Untern'!L219</f>
        <v>108.03341827475867</v>
      </c>
      <c r="M64" s="3">
        <f>'[1]Anlageinvest Untern'!M219</f>
        <v>97.011374054717209</v>
      </c>
      <c r="N64" s="3">
        <f>'[1]Anlageinvest Untern'!N219</f>
        <v>75.37031940385117</v>
      </c>
      <c r="O64" s="3">
        <f>'[1]Anlageinvest Untern'!O219</f>
        <v>135.44069981140106</v>
      </c>
      <c r="P64" s="3">
        <f>'[1]Anlageinvest Untern'!P219</f>
        <v>102.13009410375578</v>
      </c>
      <c r="Q64" s="3">
        <f>'[1]Anlageinvest Untern'!Q219</f>
        <v>153.04663844473424</v>
      </c>
      <c r="R64" s="3">
        <f>'[1]Anlageinvest Untern'!R219</f>
        <v>76.462281402186278</v>
      </c>
      <c r="S64" s="3">
        <f>'[1]Anlageinvest Untern'!S219</f>
        <v>87.539092256503864</v>
      </c>
      <c r="T64" s="3">
        <f>'[1]Anlageinvest Untern'!T219</f>
        <v>79.212952804975558</v>
      </c>
      <c r="U64" s="3">
        <f>'[1]Anlageinvest Untern'!U219</f>
        <v>73.782802413183603</v>
      </c>
      <c r="V64" s="3">
        <f>'[1]Anlageinvest Untern'!V219</f>
        <v>96.152077405993623</v>
      </c>
      <c r="X64" s="18" t="str">
        <f>HLOOKUP(Y64,$L64:$U163,ROW(L$125)-ROW(X64)+1,0)</f>
        <v>SH</v>
      </c>
      <c r="Y64" s="6">
        <f t="shared" si="32"/>
        <v>73.782802413183603</v>
      </c>
      <c r="Z64" s="18" t="str">
        <f>HLOOKUP(AA64,$L64:$U163,ROW(N$125)-ROW(Z64)+1,0)</f>
        <v>NI</v>
      </c>
      <c r="AA64" s="6">
        <f t="shared" si="33"/>
        <v>153.04663844473424</v>
      </c>
    </row>
    <row r="65" spans="1:26" x14ac:dyDescent="0.35">
      <c r="A65">
        <f t="shared" si="34"/>
        <v>2024</v>
      </c>
      <c r="X65" s="11"/>
      <c r="Z65" s="11"/>
    </row>
    <row r="66" spans="1:26" x14ac:dyDescent="0.35">
      <c r="A66">
        <f>A65+1</f>
        <v>2025</v>
      </c>
      <c r="X66" s="11"/>
      <c r="Z66" s="11"/>
    </row>
    <row r="67" spans="1:26" x14ac:dyDescent="0.35">
      <c r="A67" s="3" t="str">
        <f>'[1]Anlageinvest Untern'!A221</f>
        <v>Summe 2019-2023 je Erwerbstätigen 2023</v>
      </c>
      <c r="B67" s="3">
        <f>'[1]Anlageinvest Untern'!B221</f>
        <v>80.627440582616813</v>
      </c>
      <c r="C67" s="3">
        <f>'[1]Anlageinvest Untern'!C221</f>
        <v>81.07328078296861</v>
      </c>
      <c r="D67" s="3">
        <f>'[1]Anlageinvest Untern'!D221</f>
        <v>74.742776373613566</v>
      </c>
      <c r="E67" s="3">
        <f>'[1]Anlageinvest Untern'!E221</f>
        <v>81.199045627294652</v>
      </c>
      <c r="F67" s="3">
        <f>'[1]Anlageinvest Untern'!F221</f>
        <v>67.966556457481303</v>
      </c>
      <c r="G67" s="3">
        <f>'[1]Anlageinvest Untern'!G221</f>
        <v>82.286304476618852</v>
      </c>
      <c r="H67" s="14">
        <f>'[1]Anlageinvest Untern'!H221</f>
        <v>77.948906322470577</v>
      </c>
      <c r="I67" s="3">
        <f>'[1]Anlageinvest Untern'!I221</f>
        <v>76.490777170435607</v>
      </c>
      <c r="J67" s="3">
        <f>'[1]Anlageinvest Untern'!J221</f>
        <v>99.136866180820192</v>
      </c>
      <c r="K67" s="3">
        <f>'[1]Anlageinvest Untern'!K221</f>
        <v>100</v>
      </c>
      <c r="L67" s="3">
        <f>'[1]Anlageinvest Untern'!L221</f>
        <v>111.08566034319523</v>
      </c>
      <c r="M67" s="3">
        <f>'[1]Anlageinvest Untern'!M221</f>
        <v>99.149582105282647</v>
      </c>
      <c r="N67" s="3">
        <f>'[1]Anlageinvest Untern'!N221</f>
        <v>77.809967853060883</v>
      </c>
      <c r="O67" s="3">
        <f>'[1]Anlageinvest Untern'!O221</f>
        <v>112.15150337328691</v>
      </c>
      <c r="P67" s="3">
        <f>'[1]Anlageinvest Untern'!P221</f>
        <v>97.673350898822818</v>
      </c>
      <c r="Q67" s="3">
        <f>'[1]Anlageinvest Untern'!Q221</f>
        <v>155.90021241309813</v>
      </c>
      <c r="R67" s="3">
        <f>'[1]Anlageinvest Untern'!R221</f>
        <v>75.472190086851427</v>
      </c>
      <c r="S67" s="3">
        <f>'[1]Anlageinvest Untern'!S221</f>
        <v>92.43369320858325</v>
      </c>
      <c r="T67" s="3">
        <f>'[1]Anlageinvest Untern'!T221</f>
        <v>74.704518336348329</v>
      </c>
      <c r="U67" s="3">
        <f>'[1]Anlageinvest Untern'!U221</f>
        <v>73.569705294164848</v>
      </c>
      <c r="V67" s="3">
        <f>'[1]Anlageinvest Untern'!V221</f>
        <v>96.269976832958491</v>
      </c>
      <c r="X67" s="11"/>
      <c r="Z67" s="11"/>
    </row>
    <row r="68" spans="1:26" x14ac:dyDescent="0.35">
      <c r="B68" s="3"/>
      <c r="C68" s="3"/>
      <c r="D68" s="3"/>
      <c r="E68" s="3"/>
      <c r="F68" s="3"/>
      <c r="G68" s="3"/>
      <c r="H68" s="3"/>
      <c r="I68" s="3"/>
      <c r="J68" s="3"/>
      <c r="K68" s="3"/>
      <c r="L68" s="3"/>
      <c r="M68" s="3"/>
      <c r="N68" s="3"/>
      <c r="O68" s="3"/>
      <c r="P68" s="3"/>
      <c r="Q68" s="3"/>
      <c r="R68" s="3"/>
      <c r="S68" s="3"/>
      <c r="T68" s="3"/>
      <c r="U68" s="3"/>
      <c r="V68" s="3"/>
      <c r="X68" s="11"/>
      <c r="Z68" s="11"/>
    </row>
    <row r="69" spans="1:26" x14ac:dyDescent="0.35">
      <c r="A69" s="4" t="s">
        <v>976</v>
      </c>
    </row>
    <row r="70" spans="1:26" x14ac:dyDescent="0.35">
      <c r="A70">
        <f>'[1]Anlageinvest Untern'!A178</f>
        <v>2019</v>
      </c>
      <c r="B70" s="3">
        <f>'[1]Anlageinvest Untern'!B178</f>
        <v>60.163889754973241</v>
      </c>
      <c r="C70" s="3">
        <f>'[1]Anlageinvest Untern'!C178</f>
        <v>74.71340982028164</v>
      </c>
      <c r="D70" s="3">
        <f>'[1]Anlageinvest Untern'!D178</f>
        <v>65.63979967883931</v>
      </c>
      <c r="E70" s="3">
        <f>'[1]Anlageinvest Untern'!E178</f>
        <v>62.930388041909346</v>
      </c>
      <c r="F70" s="3">
        <f>'[1]Anlageinvest Untern'!F178</f>
        <v>56.260571940234406</v>
      </c>
      <c r="G70" s="3">
        <f>'[1]Anlageinvest Untern'!G178</f>
        <v>73.36487035976711</v>
      </c>
      <c r="H70" s="3">
        <f>'[1]Anlageinvest Untern'!H178</f>
        <v>65.779739702148262</v>
      </c>
      <c r="I70" s="3">
        <f>'[1]Anlageinvest Untern'!I178</f>
        <v>63.60255533821563</v>
      </c>
      <c r="J70" s="3">
        <f>'[1]Anlageinvest Untern'!J178</f>
        <v>98.638681424162627</v>
      </c>
      <c r="K70" s="3">
        <f>'[1]Anlageinvest Untern'!K178</f>
        <v>100</v>
      </c>
      <c r="L70" s="3">
        <f>'[1]Anlageinvest Untern'!L178</f>
        <v>125.97904083957675</v>
      </c>
      <c r="M70" s="3">
        <f>'[1]Anlageinvest Untern'!M178</f>
        <v>113.69744653928319</v>
      </c>
      <c r="N70" s="3">
        <f>'[1]Anlageinvest Untern'!N178</f>
        <v>82.206255916891408</v>
      </c>
      <c r="O70" s="3">
        <f>'[1]Anlageinvest Untern'!O178</f>
        <v>143.47538408587778</v>
      </c>
      <c r="P70" s="3">
        <f>'[1]Anlageinvest Untern'!P178</f>
        <v>97.754494495345597</v>
      </c>
      <c r="Q70" s="3">
        <f>'[1]Anlageinvest Untern'!Q178</f>
        <v>136.69511301475808</v>
      </c>
      <c r="R70" s="3">
        <f>'[1]Anlageinvest Untern'!R178</f>
        <v>69.43355028775315</v>
      </c>
      <c r="S70" s="3">
        <f>'[1]Anlageinvest Untern'!S178</f>
        <v>72.410146158531774</v>
      </c>
      <c r="T70" s="3">
        <f>'[1]Anlageinvest Untern'!T178</f>
        <v>65.548856422899675</v>
      </c>
      <c r="U70" s="3">
        <f>'[1]Anlageinvest Untern'!U178</f>
        <v>61.139694737637342</v>
      </c>
      <c r="V70" s="3">
        <f>'[1]Anlageinvest Untern'!V178</f>
        <v>93.343016112600111</v>
      </c>
    </row>
    <row r="71" spans="1:26" x14ac:dyDescent="0.35">
      <c r="A71">
        <f>'[1]Anlageinvest Untern'!A179</f>
        <v>2020</v>
      </c>
      <c r="B71" s="3">
        <f>'[1]Anlageinvest Untern'!B179</f>
        <v>70.30742994568736</v>
      </c>
      <c r="C71" s="3">
        <f>'[1]Anlageinvest Untern'!C179</f>
        <v>56.260142211196666</v>
      </c>
      <c r="D71" s="3">
        <f>'[1]Anlageinvest Untern'!D179</f>
        <v>66.895843419141798</v>
      </c>
      <c r="E71" s="3">
        <f>'[1]Anlageinvest Untern'!E179</f>
        <v>63.090672061696793</v>
      </c>
      <c r="F71" s="3">
        <f>'[1]Anlageinvest Untern'!F179</f>
        <v>59.493115194788601</v>
      </c>
      <c r="G71" s="3">
        <f>'[1]Anlageinvest Untern'!G179</f>
        <v>83.474173906975679</v>
      </c>
      <c r="H71" s="3">
        <f>'[1]Anlageinvest Untern'!H179</f>
        <v>68.592911067513455</v>
      </c>
      <c r="I71" s="3">
        <f>'[1]Anlageinvest Untern'!I179</f>
        <v>64.310123773950451</v>
      </c>
      <c r="J71" s="3">
        <f>'[1]Anlageinvest Untern'!J179</f>
        <v>99.155771136869006</v>
      </c>
      <c r="K71" s="3">
        <f>'[1]Anlageinvest Untern'!K179</f>
        <v>100</v>
      </c>
      <c r="L71" s="3">
        <f>'[1]Anlageinvest Untern'!L179</f>
        <v>120.15482987822033</v>
      </c>
      <c r="M71" s="3">
        <f>'[1]Anlageinvest Untern'!M179</f>
        <v>113.2945762265489</v>
      </c>
      <c r="N71" s="3">
        <f>'[1]Anlageinvest Untern'!N179</f>
        <v>89.052031423803896</v>
      </c>
      <c r="O71" s="3">
        <f>'[1]Anlageinvest Untern'!O179</f>
        <v>140.62696565803375</v>
      </c>
      <c r="P71" s="3">
        <f>'[1]Anlageinvest Untern'!P179</f>
        <v>98.336002974094882</v>
      </c>
      <c r="Q71" s="3">
        <f>'[1]Anlageinvest Untern'!Q179</f>
        <v>138.82066967628509</v>
      </c>
      <c r="R71" s="3">
        <f>'[1]Anlageinvest Untern'!R179</f>
        <v>71.45720315772239</v>
      </c>
      <c r="S71" s="3">
        <f>'[1]Anlageinvest Untern'!S179</f>
        <v>75.822984676612691</v>
      </c>
      <c r="T71" s="3">
        <f>'[1]Anlageinvest Untern'!T179</f>
        <v>60.666830207279887</v>
      </c>
      <c r="U71" s="3">
        <f>'[1]Anlageinvest Untern'!U179</f>
        <v>62.511383588670036</v>
      </c>
      <c r="V71" s="3">
        <f>'[1]Anlageinvest Untern'!V179</f>
        <v>93.902909033963084</v>
      </c>
    </row>
    <row r="72" spans="1:26" x14ac:dyDescent="0.35">
      <c r="A72">
        <f>'[1]Anlageinvest Untern'!A180</f>
        <v>2021</v>
      </c>
      <c r="B72" s="3">
        <f>'[1]Anlageinvest Untern'!B180</f>
        <v>56.842811099055126</v>
      </c>
      <c r="C72" s="3">
        <f>'[1]Anlageinvest Untern'!C180</f>
        <v>54.717931055817346</v>
      </c>
      <c r="D72" s="3">
        <f>'[1]Anlageinvest Untern'!D180</f>
        <v>65.672770419104609</v>
      </c>
      <c r="E72" s="3">
        <f>'[1]Anlageinvest Untern'!E180</f>
        <v>64.581659673736937</v>
      </c>
      <c r="F72" s="3">
        <f>'[1]Anlageinvest Untern'!F180</f>
        <v>55.541812842696949</v>
      </c>
      <c r="G72" s="3">
        <f>'[1]Anlageinvest Untern'!G180</f>
        <v>69.207208397922145</v>
      </c>
      <c r="H72" s="3">
        <f>'[1]Anlageinvest Untern'!H180</f>
        <v>62.502990346109101</v>
      </c>
      <c r="I72" s="3">
        <f>'[1]Anlageinvest Untern'!I180</f>
        <v>60.570855276052491</v>
      </c>
      <c r="J72" s="3">
        <f>'[1]Anlageinvest Untern'!J180</f>
        <v>98.429591744866713</v>
      </c>
      <c r="K72" s="3">
        <f>'[1]Anlageinvest Untern'!K180</f>
        <v>100</v>
      </c>
      <c r="L72" s="3">
        <f>'[1]Anlageinvest Untern'!L180</f>
        <v>116.51368968523603</v>
      </c>
      <c r="M72" s="3">
        <f>'[1]Anlageinvest Untern'!M180</f>
        <v>104.16113142554391</v>
      </c>
      <c r="N72" s="3">
        <f>'[1]Anlageinvest Untern'!N180</f>
        <v>91.921648934518146</v>
      </c>
      <c r="O72" s="3">
        <f>'[1]Anlageinvest Untern'!O180</f>
        <v>147.68290254491725</v>
      </c>
      <c r="P72" s="3">
        <f>'[1]Anlageinvest Untern'!P180</f>
        <v>96.530902762869729</v>
      </c>
      <c r="Q72" s="3">
        <f>'[1]Anlageinvest Untern'!Q180</f>
        <v>153.43436369318636</v>
      </c>
      <c r="R72" s="3">
        <f>'[1]Anlageinvest Untern'!R180</f>
        <v>72.002381139971718</v>
      </c>
      <c r="S72" s="3">
        <f>'[1]Anlageinvest Untern'!S180</f>
        <v>84.83779773338361</v>
      </c>
      <c r="T72" s="3">
        <f>'[1]Anlageinvest Untern'!T180</f>
        <v>67.239767446966709</v>
      </c>
      <c r="U72" s="3">
        <f>'[1]Anlageinvest Untern'!U180</f>
        <v>57.744423593269701</v>
      </c>
      <c r="V72" s="3">
        <f>'[1]Anlageinvest Untern'!V180</f>
        <v>92.737410855282903</v>
      </c>
    </row>
    <row r="73" spans="1:26" x14ac:dyDescent="0.35">
      <c r="A73">
        <f>'[1]Anlageinvest Untern'!A181</f>
        <v>2022</v>
      </c>
      <c r="B73" s="3">
        <f>'[1]Anlageinvest Untern'!B181</f>
        <v>62.679811268437334</v>
      </c>
      <c r="C73" s="3">
        <f>'[1]Anlageinvest Untern'!C181</f>
        <v>68.836305919171636</v>
      </c>
      <c r="D73" s="3">
        <f>'[1]Anlageinvest Untern'!D181</f>
        <v>65.148609829313102</v>
      </c>
      <c r="E73" s="3">
        <f>'[1]Anlageinvest Untern'!E181</f>
        <v>61.952514211711708</v>
      </c>
      <c r="F73" s="3">
        <f>'[1]Anlageinvest Untern'!F181</f>
        <v>56.539198090902055</v>
      </c>
      <c r="G73" s="3">
        <f>'[1]Anlageinvest Untern'!G181</f>
        <v>83.624694977527483</v>
      </c>
      <c r="H73" s="3">
        <f>'[1]Anlageinvest Untern'!H181</f>
        <v>67.711525023263704</v>
      </c>
      <c r="I73" s="3">
        <f>'[1]Anlageinvest Untern'!I181</f>
        <v>63.09050965731565</v>
      </c>
      <c r="J73" s="3">
        <f>'[1]Anlageinvest Untern'!J181</f>
        <v>99.161553141889229</v>
      </c>
      <c r="K73" s="3">
        <f>'[1]Anlageinvest Untern'!K181</f>
        <v>100</v>
      </c>
      <c r="L73" s="3">
        <f>'[1]Anlageinvest Untern'!L181</f>
        <v>115.96158210172638</v>
      </c>
      <c r="M73" s="3">
        <f>'[1]Anlageinvest Untern'!M181</f>
        <v>108.29552997784582</v>
      </c>
      <c r="N73" s="3">
        <f>'[1]Anlageinvest Untern'!N181</f>
        <v>83.94435397157757</v>
      </c>
      <c r="O73" s="3">
        <f>'[1]Anlageinvest Untern'!O181</f>
        <v>133.25569064032558</v>
      </c>
      <c r="P73" s="3">
        <f>'[1]Anlageinvest Untern'!P181</f>
        <v>108.57295739662401</v>
      </c>
      <c r="Q73" s="3">
        <f>'[1]Anlageinvest Untern'!Q181</f>
        <v>147.03384722487493</v>
      </c>
      <c r="R73" s="3">
        <f>'[1]Anlageinvest Untern'!R181</f>
        <v>68.654070466590284</v>
      </c>
      <c r="S73" s="3">
        <f>'[1]Anlageinvest Untern'!S181</f>
        <v>85.833348936128175</v>
      </c>
      <c r="T73" s="3">
        <f>'[1]Anlageinvest Untern'!T181</f>
        <v>65.542755912563848</v>
      </c>
      <c r="U73" s="3">
        <f>'[1]Anlageinvest Untern'!U181</f>
        <v>63.229264294500467</v>
      </c>
      <c r="V73" s="3">
        <f>'[1]Anlageinvest Untern'!V181</f>
        <v>93.754781900077106</v>
      </c>
    </row>
    <row r="74" spans="1:26" x14ac:dyDescent="0.35">
      <c r="A74">
        <f>'[1]Anlageinvest Untern'!A182</f>
        <v>2023</v>
      </c>
      <c r="B74" s="3">
        <f>'[1]Anlageinvest Untern'!B182</f>
        <v>57.330708689462803</v>
      </c>
      <c r="C74" s="3">
        <f>'[1]Anlageinvest Untern'!C182</f>
        <v>57.595872132734286</v>
      </c>
      <c r="D74" s="3">
        <f>'[1]Anlageinvest Untern'!D182</f>
        <v>68.409489394249846</v>
      </c>
      <c r="E74" s="3">
        <f>'[1]Anlageinvest Untern'!E182</f>
        <v>61.306564004352417</v>
      </c>
      <c r="F74" s="3">
        <f>'[1]Anlageinvest Untern'!F182</f>
        <v>55.388001589409697</v>
      </c>
      <c r="G74" s="3">
        <f>'[1]Anlageinvest Untern'!G182</f>
        <v>80.52489926634982</v>
      </c>
      <c r="H74" s="3">
        <f>'[1]Anlageinvest Untern'!H182</f>
        <v>65.679563823434322</v>
      </c>
      <c r="I74" s="3">
        <f>'[1]Anlageinvest Untern'!I182</f>
        <v>61.327865423933773</v>
      </c>
      <c r="J74" s="3">
        <f>'[1]Anlageinvest Untern'!J182</f>
        <v>98.997263396210784</v>
      </c>
      <c r="K74" s="3">
        <f>'[1]Anlageinvest Untern'!K182</f>
        <v>100</v>
      </c>
      <c r="L74" s="3">
        <f>'[1]Anlageinvest Untern'!L182</f>
        <v>115.09215771548075</v>
      </c>
      <c r="M74" s="3">
        <f>'[1]Anlageinvest Untern'!M182</f>
        <v>106.53392203321006</v>
      </c>
      <c r="N74" s="3">
        <f>'[1]Anlageinvest Untern'!N182</f>
        <v>83.278315029034289</v>
      </c>
      <c r="O74" s="3">
        <f>'[1]Anlageinvest Untern'!O182</f>
        <v>179.76183033352734</v>
      </c>
      <c r="P74" s="3">
        <f>'[1]Anlageinvest Untern'!P182</f>
        <v>106.484440690658</v>
      </c>
      <c r="Q74" s="3">
        <f>'[1]Anlageinvest Untern'!Q182</f>
        <v>140.72031279260133</v>
      </c>
      <c r="R74" s="3">
        <f>'[1]Anlageinvest Untern'!R182</f>
        <v>71.796019482037963</v>
      </c>
      <c r="S74" s="3">
        <f>'[1]Anlageinvest Untern'!S182</f>
        <v>74.538159192382963</v>
      </c>
      <c r="T74" s="3">
        <f>'[1]Anlageinvest Untern'!T182</f>
        <v>70.277017833848561</v>
      </c>
      <c r="U74" s="3">
        <f>'[1]Anlageinvest Untern'!U182</f>
        <v>61.341656321170767</v>
      </c>
      <c r="V74" s="3">
        <f>'[1]Anlageinvest Untern'!V182</f>
        <v>93.369309068081236</v>
      </c>
    </row>
    <row r="75" spans="1:26" x14ac:dyDescent="0.35">
      <c r="A75">
        <f>'[1]Anlageinvest Untern'!A183</f>
        <v>2024</v>
      </c>
      <c r="B75" s="3"/>
      <c r="C75" s="3"/>
      <c r="D75" s="3"/>
      <c r="E75" s="3"/>
      <c r="F75" s="3"/>
      <c r="G75" s="3"/>
      <c r="H75" s="3"/>
      <c r="I75" s="3"/>
      <c r="J75" s="3"/>
      <c r="K75" s="3"/>
      <c r="L75" s="3"/>
      <c r="M75" s="3"/>
      <c r="N75" s="3"/>
      <c r="O75" s="3"/>
      <c r="P75" s="3"/>
      <c r="Q75" s="3"/>
      <c r="R75" s="3"/>
      <c r="S75" s="3"/>
      <c r="T75" s="3"/>
      <c r="U75" s="3"/>
      <c r="V75" s="3"/>
    </row>
    <row r="76" spans="1:26" x14ac:dyDescent="0.35">
      <c r="A76">
        <f>A75+1</f>
        <v>2025</v>
      </c>
      <c r="B76" s="3"/>
      <c r="C76" s="3"/>
      <c r="D76" s="3"/>
      <c r="E76" s="3"/>
      <c r="F76" s="3"/>
      <c r="G76" s="3"/>
      <c r="H76" s="3"/>
      <c r="I76" s="3"/>
      <c r="J76" s="3"/>
      <c r="K76" s="3"/>
      <c r="L76" s="3"/>
      <c r="M76" s="3"/>
      <c r="N76" s="3"/>
      <c r="O76" s="3"/>
      <c r="P76" s="3"/>
      <c r="Q76" s="3"/>
      <c r="R76" s="3"/>
      <c r="S76" s="3"/>
      <c r="T76" s="3"/>
      <c r="U76" s="3"/>
      <c r="V76" s="3"/>
    </row>
    <row r="77" spans="1:26" x14ac:dyDescent="0.35">
      <c r="A77" t="str">
        <f>'[1]Anlageinvest Untern'!A184</f>
        <v>Summe 2019-2023 je Einwohner 2023</v>
      </c>
      <c r="B77" s="3">
        <f>'[1]Anlageinvest Untern'!B184</f>
        <v>61.108266815666354</v>
      </c>
      <c r="C77" s="3">
        <f>'[1]Anlageinvest Untern'!C184</f>
        <v>62.826707268793868</v>
      </c>
      <c r="D77" s="3">
        <f>'[1]Anlageinvest Untern'!D184</f>
        <v>66.824459891551953</v>
      </c>
      <c r="E77" s="3">
        <f>'[1]Anlageinvest Untern'!E184</f>
        <v>63.553889786971951</v>
      </c>
      <c r="F77" s="3">
        <f>'[1]Anlageinvest Untern'!F184</f>
        <v>57.158105691849151</v>
      </c>
      <c r="G77" s="3">
        <f>'[1]Anlageinvest Untern'!G184</f>
        <v>77.647400617993327</v>
      </c>
      <c r="H77" s="3">
        <f>'[1]Anlageinvest Untern'!H184</f>
        <v>66.272142453146628</v>
      </c>
      <c r="I77" s="3">
        <f>'[1]Anlageinvest Untern'!I184</f>
        <v>62.937647726488741</v>
      </c>
      <c r="J77" s="3">
        <f>'[1]Anlageinvest Untern'!J184</f>
        <v>98.849106359103644</v>
      </c>
      <c r="K77" s="3">
        <f>'[1]Anlageinvest Untern'!K184</f>
        <v>100</v>
      </c>
      <c r="L77" s="3">
        <f>'[1]Anlageinvest Untern'!L184</f>
        <v>118.34382864412711</v>
      </c>
      <c r="M77" s="3">
        <f>'[1]Anlageinvest Untern'!M184</f>
        <v>108.88201463543672</v>
      </c>
      <c r="N77" s="3">
        <f>'[1]Anlageinvest Untern'!N184</f>
        <v>85.973935980628653</v>
      </c>
      <c r="O77" s="3">
        <f>'[1]Anlageinvest Untern'!O184</f>
        <v>148.85156049187631</v>
      </c>
      <c r="P77" s="3">
        <f>'[1]Anlageinvest Untern'!P184</f>
        <v>101.83768292896391</v>
      </c>
      <c r="Q77" s="3">
        <f>'[1]Anlageinvest Untern'!Q184</f>
        <v>143.34406085714966</v>
      </c>
      <c r="R77" s="3">
        <f>'[1]Anlageinvest Untern'!R184</f>
        <v>70.866350447041796</v>
      </c>
      <c r="S77" s="3">
        <f>'[1]Anlageinvest Untern'!S184</f>
        <v>78.705834862131255</v>
      </c>
      <c r="T77" s="3">
        <f>'[1]Anlageinvest Untern'!T184</f>
        <v>66.277175404864522</v>
      </c>
      <c r="U77" s="3">
        <f>'[1]Anlageinvest Untern'!U184</f>
        <v>61.164491320515488</v>
      </c>
      <c r="V77" s="3">
        <f>'[1]Anlageinvest Untern'!V184</f>
        <v>93.483796329638253</v>
      </c>
    </row>
    <row r="125" spans="12:21" x14ac:dyDescent="0.35">
      <c r="L125" t="s">
        <v>297</v>
      </c>
      <c r="M125" t="s">
        <v>298</v>
      </c>
      <c r="N125" t="s">
        <v>299</v>
      </c>
      <c r="O125" t="s">
        <v>300</v>
      </c>
      <c r="P125" t="s">
        <v>301</v>
      </c>
      <c r="Q125" t="s">
        <v>302</v>
      </c>
      <c r="R125" t="s">
        <v>303</v>
      </c>
      <c r="S125" t="s">
        <v>304</v>
      </c>
      <c r="T125" t="s">
        <v>305</v>
      </c>
      <c r="U125" t="s">
        <v>306</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8276-E274-46A7-BAA9-B8BA230B5AF2}">
  <sheetPr codeName="Tabelle32"/>
  <dimension ref="A1:AB58"/>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1.54296875" customWidth="1"/>
    <col min="9" max="10" width="11.453125" style="57"/>
    <col min="11" max="11" width="12.26953125" style="57" customWidth="1"/>
    <col min="12" max="15" width="11.453125" style="57"/>
    <col min="16" max="16" width="12" style="57" customWidth="1"/>
    <col min="17" max="27" width="11.453125" style="57"/>
    <col min="28" max="28" width="11.453125" style="55"/>
  </cols>
  <sheetData>
    <row r="1" spans="1:25" ht="29" x14ac:dyDescent="0.35">
      <c r="A1" s="4" t="s">
        <v>328</v>
      </c>
      <c r="I1" s="57" t="str">
        <f>Wirtschaftswachstum!A2</f>
        <v>Jahr</v>
      </c>
      <c r="J1" s="58" t="s">
        <v>308</v>
      </c>
      <c r="K1" s="58" t="s">
        <v>259</v>
      </c>
      <c r="L1" s="58" t="s">
        <v>260</v>
      </c>
      <c r="M1" s="58" t="s">
        <v>261</v>
      </c>
      <c r="N1" s="58" t="s">
        <v>262</v>
      </c>
      <c r="O1" s="58" t="s">
        <v>263</v>
      </c>
      <c r="P1" s="58" t="s">
        <v>268</v>
      </c>
      <c r="Q1" s="58" t="s">
        <v>269</v>
      </c>
      <c r="R1" s="58" t="s">
        <v>270</v>
      </c>
      <c r="S1" s="58" t="s">
        <v>271</v>
      </c>
      <c r="T1" s="58" t="s">
        <v>272</v>
      </c>
      <c r="U1" s="58" t="s">
        <v>309</v>
      </c>
      <c r="V1" s="58" t="s">
        <v>274</v>
      </c>
      <c r="W1" s="58" t="s">
        <v>275</v>
      </c>
      <c r="X1" s="58" t="s">
        <v>276</v>
      </c>
      <c r="Y1" s="58" t="s">
        <v>277</v>
      </c>
    </row>
    <row r="2" spans="1:25" x14ac:dyDescent="0.35">
      <c r="A2" t="str">
        <f>'Abb Arbeitslosigkeit'!A2</f>
        <v>Ost=Ostdeutschland mit Berlin, West=Westdeutschland ohne Berlin</v>
      </c>
    </row>
    <row r="3" spans="1:25" x14ac:dyDescent="0.35">
      <c r="I3" s="57" t="str">
        <f>Investitionen!A3&amp;", "&amp;I4</f>
        <v>Bruttoanlageinvestitionen, Gesamtwirtschaft, nominal, je Einwohner, Westdeutschland ohne Berlin=100, Summe 2019-2023 je Einwohner 2023</v>
      </c>
    </row>
    <row r="4" spans="1:25" x14ac:dyDescent="0.35">
      <c r="I4" s="57" t="str">
        <f>Investitionen!A11</f>
        <v>Summe 2019-2023 je Einwohner 2023</v>
      </c>
      <c r="J4" s="57">
        <f>Investitionen!B11</f>
        <v>79.595648026035661</v>
      </c>
      <c r="K4" s="57">
        <f>Investitionen!C11</f>
        <v>79.239684531425212</v>
      </c>
      <c r="L4" s="57">
        <f>Investitionen!D11</f>
        <v>73.278127151712297</v>
      </c>
      <c r="M4" s="57">
        <f>Investitionen!E11</f>
        <v>65.8009547945625</v>
      </c>
      <c r="N4" s="57">
        <f>Investitionen!F11</f>
        <v>63.383630083762284</v>
      </c>
    </row>
    <row r="5" spans="1:25" x14ac:dyDescent="0.35">
      <c r="O5" s="57">
        <f>Investitionen!G11</f>
        <v>91.275298244782761</v>
      </c>
    </row>
    <row r="6" spans="1:25" x14ac:dyDescent="0.35">
      <c r="P6" s="57">
        <f>Investitionen!L11</f>
        <v>114.33604197945888</v>
      </c>
      <c r="Q6" s="57">
        <f>Investitionen!M11</f>
        <v>127.64403402812383</v>
      </c>
      <c r="R6" s="57">
        <f>Investitionen!N11</f>
        <v>80.647768808440276</v>
      </c>
      <c r="S6" s="57">
        <f>Investitionen!O11</f>
        <v>126.7059826927549</v>
      </c>
      <c r="T6" s="57">
        <f>Investitionen!P11</f>
        <v>99.815904432403656</v>
      </c>
      <c r="U6" s="57">
        <f>Investitionen!Q11</f>
        <v>111.744799507972</v>
      </c>
      <c r="V6" s="57">
        <f>Investitionen!R11</f>
        <v>71.202337509786389</v>
      </c>
      <c r="W6" s="57">
        <f>Investitionen!S11</f>
        <v>87.283818681722735</v>
      </c>
      <c r="X6" s="57">
        <f>Investitionen!T11</f>
        <v>69.636712435872823</v>
      </c>
      <c r="Y6" s="57">
        <f>Investitionen!U11</f>
        <v>82.678886962303707</v>
      </c>
    </row>
    <row r="7" spans="1:25" x14ac:dyDescent="0.35">
      <c r="J7" s="57">
        <f>Investitionen!H11</f>
        <v>76.643676015319372</v>
      </c>
      <c r="K7" s="57">
        <f>J7</f>
        <v>76.643676015319372</v>
      </c>
      <c r="L7" s="57">
        <f t="shared" ref="L7:Y8" si="0">K7</f>
        <v>76.643676015319372</v>
      </c>
      <c r="M7" s="57">
        <f t="shared" si="0"/>
        <v>76.643676015319372</v>
      </c>
      <c r="N7" s="57">
        <f t="shared" si="0"/>
        <v>76.643676015319372</v>
      </c>
      <c r="O7" s="57">
        <f t="shared" si="0"/>
        <v>76.643676015319372</v>
      </c>
    </row>
    <row r="8" spans="1:25" x14ac:dyDescent="0.35">
      <c r="P8" s="57">
        <f>Investitionen!K11</f>
        <v>100</v>
      </c>
      <c r="Q8" s="57">
        <f t="shared" si="0"/>
        <v>100</v>
      </c>
      <c r="R8" s="57">
        <f t="shared" si="0"/>
        <v>100</v>
      </c>
      <c r="S8" s="57">
        <f t="shared" si="0"/>
        <v>100</v>
      </c>
      <c r="T8" s="57">
        <f t="shared" si="0"/>
        <v>100</v>
      </c>
      <c r="U8" s="57">
        <f t="shared" si="0"/>
        <v>100</v>
      </c>
      <c r="V8" s="57">
        <f t="shared" si="0"/>
        <v>100</v>
      </c>
      <c r="W8" s="57">
        <f t="shared" si="0"/>
        <v>100</v>
      </c>
      <c r="X8" s="57">
        <f t="shared" si="0"/>
        <v>100</v>
      </c>
      <c r="Y8" s="57">
        <f t="shared" si="0"/>
        <v>100</v>
      </c>
    </row>
    <row r="11" spans="1:25" x14ac:dyDescent="0.35">
      <c r="I11" s="57" t="str">
        <f>Investitionen!A13&amp;", "&amp;I12</f>
        <v>Bruttoanlageinvestitionen, Gesamtwirtschaft, nominal, je Erwerbstätigen, Westdeutschland ohne Berlin=100, Summe 2019-2023 je Erwerbstätigen 2023</v>
      </c>
    </row>
    <row r="12" spans="1:25" x14ac:dyDescent="0.35">
      <c r="I12" s="59" t="str">
        <f>Investitionen!A21</f>
        <v>Summe 2019-2023 je Erwerbstätigen 2023</v>
      </c>
      <c r="J12" s="59">
        <f>Investitionen!B21</f>
        <v>99.573270566935491</v>
      </c>
      <c r="K12" s="59">
        <f>Investitionen!C21</f>
        <v>92.492243296650841</v>
      </c>
      <c r="L12" s="59">
        <f>Investitionen!D21</f>
        <v>80.602861720256229</v>
      </c>
      <c r="M12" s="59">
        <f>Investitionen!E21</f>
        <v>80.053268884223186</v>
      </c>
      <c r="N12" s="59">
        <f>Investitionen!F21</f>
        <v>73.655585337725441</v>
      </c>
    </row>
    <row r="13" spans="1:25" x14ac:dyDescent="0.35">
      <c r="I13" s="59"/>
      <c r="O13" s="57">
        <f>Investitionen!G21</f>
        <v>85.381784697088122</v>
      </c>
    </row>
    <row r="14" spans="1:25" x14ac:dyDescent="0.35">
      <c r="P14" s="57">
        <f>Investitionen!L21</f>
        <v>112.25549046678107</v>
      </c>
      <c r="Q14" s="57">
        <f>Investitionen!M21</f>
        <v>120.10165653281963</v>
      </c>
      <c r="R14" s="57">
        <f>Investitionen!N21</f>
        <v>71.316868905316269</v>
      </c>
      <c r="S14" s="57">
        <f>Investitionen!O21</f>
        <v>97.272117066738431</v>
      </c>
      <c r="T14" s="57">
        <f>Investitionen!P21</f>
        <v>97.469072837524593</v>
      </c>
      <c r="U14" s="57">
        <f>Investitionen!Q21</f>
        <v>118.54021483630702</v>
      </c>
      <c r="V14" s="57">
        <f>Investitionen!R21</f>
        <v>73.327524909966073</v>
      </c>
      <c r="W14" s="57">
        <f>Investitionen!S21</f>
        <v>97.938979882955408</v>
      </c>
      <c r="X14" s="57">
        <f>Investitionen!T21</f>
        <v>75.443371506015069</v>
      </c>
      <c r="Y14" s="57">
        <f>Investitionen!U21</f>
        <v>92.987744424620601</v>
      </c>
    </row>
    <row r="15" spans="1:25" x14ac:dyDescent="0.35">
      <c r="J15" s="57">
        <f>Investitionen!H21</f>
        <v>84.705960892881507</v>
      </c>
      <c r="K15" s="57">
        <f>J15</f>
        <v>84.705960892881507</v>
      </c>
      <c r="L15" s="57">
        <f t="shared" ref="L15:O15" si="1">K15</f>
        <v>84.705960892881507</v>
      </c>
      <c r="M15" s="57">
        <f t="shared" si="1"/>
        <v>84.705960892881507</v>
      </c>
      <c r="N15" s="57">
        <f t="shared" si="1"/>
        <v>84.705960892881507</v>
      </c>
      <c r="O15" s="57">
        <f t="shared" si="1"/>
        <v>84.705960892881507</v>
      </c>
    </row>
    <row r="16" spans="1:25" x14ac:dyDescent="0.35">
      <c r="P16" s="57">
        <f>Investitionen!K21</f>
        <v>100</v>
      </c>
      <c r="Q16" s="57">
        <f t="shared" ref="Q16:Y16" si="2">P16</f>
        <v>100</v>
      </c>
      <c r="R16" s="57">
        <f t="shared" si="2"/>
        <v>100</v>
      </c>
      <c r="S16" s="57">
        <f t="shared" si="2"/>
        <v>100</v>
      </c>
      <c r="T16" s="57">
        <f t="shared" si="2"/>
        <v>100</v>
      </c>
      <c r="U16" s="57">
        <f t="shared" si="2"/>
        <v>100</v>
      </c>
      <c r="V16" s="57">
        <f t="shared" si="2"/>
        <v>100</v>
      </c>
      <c r="W16" s="57">
        <f t="shared" si="2"/>
        <v>100</v>
      </c>
      <c r="X16" s="57">
        <f t="shared" si="2"/>
        <v>100</v>
      </c>
      <c r="Y16" s="57">
        <f t="shared" si="2"/>
        <v>100</v>
      </c>
    </row>
    <row r="19" spans="9:25" x14ac:dyDescent="0.35">
      <c r="I19" s="57" t="str">
        <f>Investitionen!A23&amp;", "&amp;I20</f>
        <v>Bruttoanlageinvestitionen, Gesamtwirtschaft, nominal, in % des BIP, 2023</v>
      </c>
    </row>
    <row r="20" spans="9:25" x14ac:dyDescent="0.35">
      <c r="I20" s="59">
        <f>Investitionen!A28</f>
        <v>2023</v>
      </c>
      <c r="J20" s="59">
        <f>Investitionen!B28</f>
        <v>23.48549556589909</v>
      </c>
      <c r="K20" s="59">
        <f>Investitionen!C28</f>
        <v>22.046557720532565</v>
      </c>
      <c r="L20" s="59">
        <f>Investitionen!D28</f>
        <v>20.628432755557206</v>
      </c>
      <c r="M20" s="59">
        <f>Investitionen!E28</f>
        <v>19.808801265553836</v>
      </c>
      <c r="N20" s="59">
        <f>Investitionen!F28</f>
        <v>19.035060431029294</v>
      </c>
    </row>
    <row r="21" spans="9:25" x14ac:dyDescent="0.35">
      <c r="I21" s="59"/>
      <c r="O21" s="57">
        <f>Investitionen!G28</f>
        <v>28.962776798402007</v>
      </c>
    </row>
    <row r="22" spans="9:25" x14ac:dyDescent="0.35">
      <c r="P22" s="57">
        <f>Investitionen!L28</f>
        <v>22.223712770795167</v>
      </c>
      <c r="Q22" s="57">
        <f>Investitionen!M28</f>
        <v>24.331750038255631</v>
      </c>
      <c r="R22" s="57">
        <f>Investitionen!N28</f>
        <v>14.532632426805373</v>
      </c>
      <c r="S22" s="57">
        <f>Investitionen!O28</f>
        <v>17.675470055538366</v>
      </c>
      <c r="T22" s="57">
        <f>Investitionen!P28</f>
        <v>19.931723548082537</v>
      </c>
      <c r="U22" s="57">
        <f>Investitionen!Q28</f>
        <v>26.70222340477056</v>
      </c>
      <c r="V22" s="57">
        <f>Investitionen!R28</f>
        <v>16.771810086231788</v>
      </c>
      <c r="W22" s="57">
        <f>Investitionen!S28</f>
        <v>22.391642010100927</v>
      </c>
      <c r="X22" s="57">
        <f>Investitionen!T28</f>
        <v>18.948017597231217</v>
      </c>
      <c r="Y22" s="57">
        <f>Investitionen!U28</f>
        <v>22.097852676929289</v>
      </c>
    </row>
    <row r="23" spans="9:25" x14ac:dyDescent="0.35">
      <c r="J23" s="57">
        <f>Investitionen!H28</f>
        <v>20.706672409089087</v>
      </c>
      <c r="K23" s="57">
        <f>J23</f>
        <v>20.706672409089087</v>
      </c>
      <c r="L23" s="57">
        <f t="shared" ref="L23" si="3">K23</f>
        <v>20.706672409089087</v>
      </c>
      <c r="M23" s="57">
        <f t="shared" ref="M23" si="4">L23</f>
        <v>20.706672409089087</v>
      </c>
      <c r="N23" s="57">
        <f t="shared" ref="N23" si="5">M23</f>
        <v>20.706672409089087</v>
      </c>
      <c r="O23" s="57">
        <f t="shared" ref="O23" si="6">N23</f>
        <v>20.706672409089087</v>
      </c>
    </row>
    <row r="24" spans="9:25" x14ac:dyDescent="0.35">
      <c r="P24" s="57">
        <f>Investitionen!K28</f>
        <v>21.283202920443191</v>
      </c>
      <c r="Q24" s="57">
        <f t="shared" ref="Q24:Y24" si="7">P24</f>
        <v>21.283202920443191</v>
      </c>
      <c r="R24" s="57">
        <f t="shared" si="7"/>
        <v>21.283202920443191</v>
      </c>
      <c r="S24" s="57">
        <f t="shared" si="7"/>
        <v>21.283202920443191</v>
      </c>
      <c r="T24" s="57">
        <f t="shared" si="7"/>
        <v>21.283202920443191</v>
      </c>
      <c r="U24" s="57">
        <f t="shared" si="7"/>
        <v>21.283202920443191</v>
      </c>
      <c r="V24" s="57">
        <f t="shared" si="7"/>
        <v>21.283202920443191</v>
      </c>
      <c r="W24" s="57">
        <f t="shared" si="7"/>
        <v>21.283202920443191</v>
      </c>
      <c r="X24" s="57">
        <f t="shared" si="7"/>
        <v>21.283202920443191</v>
      </c>
      <c r="Y24" s="57">
        <f t="shared" si="7"/>
        <v>21.283202920443191</v>
      </c>
    </row>
    <row r="27" spans="9:25" x14ac:dyDescent="0.35">
      <c r="I27" s="57" t="str">
        <f>Investitionen!A32&amp;", "&amp;I28</f>
        <v>Bruttoanlagevermögen je Erwerbstätigen in Wiederbeschaffungspreisen (Kapitalintensität), Westdeutschland ohne Berlin=100, 2021</v>
      </c>
    </row>
    <row r="28" spans="9:25" x14ac:dyDescent="0.35">
      <c r="I28" s="59">
        <f>Investitionen!A35</f>
        <v>2021</v>
      </c>
      <c r="J28" s="59">
        <f>Investitionen!B35</f>
        <v>99.42668812020014</v>
      </c>
      <c r="K28" s="59">
        <f>Investitionen!C35</f>
        <v>100.26409721072022</v>
      </c>
      <c r="L28" s="59">
        <f>Investitionen!D35</f>
        <v>82.876528794844148</v>
      </c>
      <c r="M28" s="59">
        <f>Investitionen!E35</f>
        <v>91.238991985336014</v>
      </c>
      <c r="N28" s="59">
        <f>Investitionen!F35</f>
        <v>89.183259983284756</v>
      </c>
    </row>
    <row r="29" spans="9:25" x14ac:dyDescent="0.35">
      <c r="I29" s="59"/>
      <c r="O29" s="57">
        <f>Investitionen!G35</f>
        <v>82.763449820544764</v>
      </c>
    </row>
    <row r="30" spans="9:25" x14ac:dyDescent="0.35">
      <c r="P30" s="57">
        <f>Investitionen!L35</f>
        <v>108.19856593560375</v>
      </c>
      <c r="Q30" s="57">
        <f>Investitionen!M35</f>
        <v>116.56322499860985</v>
      </c>
      <c r="R30" s="57">
        <f>Investitionen!N35</f>
        <v>81.853204349470431</v>
      </c>
      <c r="S30" s="57">
        <f>Investitionen!O35</f>
        <v>82.228124477707254</v>
      </c>
      <c r="T30" s="57">
        <f>Investitionen!P35</f>
        <v>96.820526840902403</v>
      </c>
      <c r="U30" s="57">
        <f>Investitionen!Q35</f>
        <v>102.52398974528163</v>
      </c>
      <c r="V30" s="57">
        <f>Investitionen!R35</f>
        <v>82.433288181523807</v>
      </c>
      <c r="W30" s="57">
        <f>Investitionen!S35</f>
        <v>109.73944347207893</v>
      </c>
      <c r="X30" s="57">
        <f>Investitionen!T35</f>
        <v>100.50663593894052</v>
      </c>
      <c r="Y30" s="57">
        <f>Investitionen!U35</f>
        <v>101.3676349444294</v>
      </c>
    </row>
    <row r="31" spans="9:25" x14ac:dyDescent="0.35">
      <c r="J31" s="57">
        <f>Investitionen!H35</f>
        <v>88.648447348158271</v>
      </c>
      <c r="K31" s="57">
        <f>J31</f>
        <v>88.648447348158271</v>
      </c>
      <c r="L31" s="57">
        <f t="shared" ref="L31" si="8">K31</f>
        <v>88.648447348158271</v>
      </c>
      <c r="M31" s="57">
        <f t="shared" ref="M31" si="9">L31</f>
        <v>88.648447348158271</v>
      </c>
      <c r="N31" s="57">
        <f t="shared" ref="N31" si="10">M31</f>
        <v>88.648447348158271</v>
      </c>
      <c r="O31" s="57">
        <f t="shared" ref="O31" si="11">N31</f>
        <v>88.648447348158271</v>
      </c>
    </row>
    <row r="32" spans="9:25" x14ac:dyDescent="0.35">
      <c r="P32" s="57">
        <f>Investitionen!K35</f>
        <v>100</v>
      </c>
      <c r="Q32" s="57">
        <f t="shared" ref="Q32:Y32" si="12">P32</f>
        <v>100</v>
      </c>
      <c r="R32" s="57">
        <f t="shared" si="12"/>
        <v>100</v>
      </c>
      <c r="S32" s="57">
        <f t="shared" si="12"/>
        <v>100</v>
      </c>
      <c r="T32" s="57">
        <f t="shared" si="12"/>
        <v>100</v>
      </c>
      <c r="U32" s="57">
        <f t="shared" si="12"/>
        <v>100</v>
      </c>
      <c r="V32" s="57">
        <f t="shared" si="12"/>
        <v>100</v>
      </c>
      <c r="W32" s="57">
        <f t="shared" si="12"/>
        <v>100</v>
      </c>
      <c r="X32" s="57">
        <f t="shared" si="12"/>
        <v>100</v>
      </c>
      <c r="Y32" s="57">
        <f t="shared" si="12"/>
        <v>100</v>
      </c>
    </row>
    <row r="33" spans="9:25" x14ac:dyDescent="0.35">
      <c r="J33" s="57">
        <f>Investitionen!H42</f>
        <v>57.558256437282253</v>
      </c>
      <c r="K33" s="57">
        <f>J33</f>
        <v>57.558256437282253</v>
      </c>
      <c r="L33" s="57">
        <f t="shared" ref="L33" si="13">K33</f>
        <v>57.558256437282253</v>
      </c>
      <c r="M33" s="57">
        <f t="shared" ref="M33" si="14">L33</f>
        <v>57.558256437282253</v>
      </c>
      <c r="N33" s="57">
        <f t="shared" ref="N33" si="15">M33</f>
        <v>57.558256437282253</v>
      </c>
      <c r="O33" s="57">
        <f t="shared" ref="O33" si="16">N33</f>
        <v>57.558256437282253</v>
      </c>
    </row>
    <row r="34" spans="9:25" x14ac:dyDescent="0.35">
      <c r="P34" s="57">
        <f>Investitionen!K42</f>
        <v>54.543760895737705</v>
      </c>
      <c r="Q34" s="57">
        <f t="shared" ref="Q34:Y34" si="17">P34</f>
        <v>54.543760895737705</v>
      </c>
      <c r="R34" s="57">
        <f t="shared" si="17"/>
        <v>54.543760895737705</v>
      </c>
      <c r="S34" s="57">
        <f t="shared" si="17"/>
        <v>54.543760895737705</v>
      </c>
      <c r="T34" s="57">
        <f t="shared" si="17"/>
        <v>54.543760895737705</v>
      </c>
      <c r="U34" s="57">
        <f t="shared" si="17"/>
        <v>54.543760895737705</v>
      </c>
      <c r="V34" s="57">
        <f t="shared" si="17"/>
        <v>54.543760895737705</v>
      </c>
      <c r="W34" s="57">
        <f t="shared" si="17"/>
        <v>54.543760895737705</v>
      </c>
      <c r="X34" s="57">
        <f t="shared" si="17"/>
        <v>54.543760895737705</v>
      </c>
      <c r="Y34" s="57">
        <f t="shared" si="17"/>
        <v>54.543760895737705</v>
      </c>
    </row>
    <row r="37" spans="9:25" x14ac:dyDescent="0.35">
      <c r="I37" s="57" t="str">
        <f>Investitionen!A41&amp;", "&amp;I38</f>
        <v>Modernitätsgrad des Kapitalstocks (Nettoanlagevermögen in % des Bruttoanlagevermögens), zu Wiederbeschaffungspreisen, 2021</v>
      </c>
    </row>
    <row r="38" spans="9:25" x14ac:dyDescent="0.35">
      <c r="I38" s="59">
        <f>Investitionen!A44</f>
        <v>2021</v>
      </c>
      <c r="J38" s="59">
        <f>Investitionen!B44</f>
        <v>60.166018124526801</v>
      </c>
      <c r="K38" s="59">
        <f>Investitionen!C44</f>
        <v>57.853446400006511</v>
      </c>
      <c r="L38" s="59">
        <f>Investitionen!D44</f>
        <v>57.405005167909643</v>
      </c>
      <c r="M38" s="59">
        <f>Investitionen!E44</f>
        <v>56.037139198294504</v>
      </c>
      <c r="N38" s="59">
        <f>Investitionen!F44</f>
        <v>56.967801222720738</v>
      </c>
    </row>
    <row r="39" spans="9:25" x14ac:dyDescent="0.35">
      <c r="I39" s="59"/>
      <c r="O39" s="57">
        <f>Investitionen!G44</f>
        <v>54.390153889524569</v>
      </c>
    </row>
    <row r="40" spans="9:25" x14ac:dyDescent="0.35">
      <c r="P40" s="57">
        <f>Investitionen!L44</f>
        <v>54.797928539856912</v>
      </c>
      <c r="Q40" s="57">
        <f>Investitionen!M44</f>
        <v>56.032664594346073</v>
      </c>
      <c r="R40" s="57">
        <f>Investitionen!N44</f>
        <v>49.102559892548449</v>
      </c>
      <c r="S40" s="57">
        <f>Investitionen!O44</f>
        <v>53.92507852801004</v>
      </c>
      <c r="T40" s="57">
        <f>Investitionen!P44</f>
        <v>53.259005089514211</v>
      </c>
      <c r="U40" s="57">
        <f>Investitionen!Q44</f>
        <v>53.60644391261232</v>
      </c>
      <c r="V40" s="57">
        <f>Investitionen!R44</f>
        <v>52.063323517800256</v>
      </c>
      <c r="W40" s="57">
        <f>Investitionen!S44</f>
        <v>54.222358412077618</v>
      </c>
      <c r="X40" s="57">
        <f>Investitionen!T44</f>
        <v>50.559526949641864</v>
      </c>
      <c r="Y40" s="57">
        <f>Investitionen!U44</f>
        <v>53.538562110094112</v>
      </c>
    </row>
    <row r="41" spans="9:25" x14ac:dyDescent="0.35">
      <c r="J41" s="57">
        <f>Investitionen!H44</f>
        <v>56.928955454969476</v>
      </c>
      <c r="K41" s="57">
        <f>J41</f>
        <v>56.928955454969476</v>
      </c>
      <c r="L41" s="57">
        <f t="shared" ref="L41" si="18">K41</f>
        <v>56.928955454969476</v>
      </c>
      <c r="M41" s="57">
        <f t="shared" ref="M41" si="19">L41</f>
        <v>56.928955454969476</v>
      </c>
      <c r="N41" s="57">
        <f t="shared" ref="N41" si="20">M41</f>
        <v>56.928955454969476</v>
      </c>
      <c r="O41" s="57">
        <f t="shared" ref="O41" si="21">N41</f>
        <v>56.928955454969476</v>
      </c>
    </row>
    <row r="42" spans="9:25" x14ac:dyDescent="0.35">
      <c r="P42" s="57">
        <f>Investitionen!K44</f>
        <v>54.006038184757202</v>
      </c>
      <c r="Q42" s="57">
        <f t="shared" ref="Q42:Y42" si="22">P42</f>
        <v>54.006038184757202</v>
      </c>
      <c r="R42" s="57">
        <f t="shared" si="22"/>
        <v>54.006038184757202</v>
      </c>
      <c r="S42" s="57">
        <f t="shared" si="22"/>
        <v>54.006038184757202</v>
      </c>
      <c r="T42" s="57">
        <f t="shared" si="22"/>
        <v>54.006038184757202</v>
      </c>
      <c r="U42" s="57">
        <f t="shared" si="22"/>
        <v>54.006038184757202</v>
      </c>
      <c r="V42" s="57">
        <f t="shared" si="22"/>
        <v>54.006038184757202</v>
      </c>
      <c r="W42" s="57">
        <f t="shared" si="22"/>
        <v>54.006038184757202</v>
      </c>
      <c r="X42" s="57">
        <f t="shared" si="22"/>
        <v>54.006038184757202</v>
      </c>
      <c r="Y42" s="57">
        <f t="shared" si="22"/>
        <v>54.006038184757202</v>
      </c>
    </row>
    <row r="45" spans="9:25" x14ac:dyDescent="0.35">
      <c r="I45" s="57" t="str">
        <f>Investitionen!A50&amp;", "&amp;I46</f>
        <v>BIP (nominal) je Einheit Kapitalstock zu Wiederbeschaffungspreisen (Kapitalproduktivität), Westdeutschland ohne Berlin=100, 2021</v>
      </c>
    </row>
    <row r="46" spans="9:25" x14ac:dyDescent="0.35">
      <c r="I46" s="59">
        <f>Investitionen!A53</f>
        <v>2021</v>
      </c>
      <c r="J46" s="59">
        <f>Investitionen!B53</f>
        <v>85.966504372924717</v>
      </c>
      <c r="K46" s="59">
        <f>Investitionen!C53</f>
        <v>78.604856942052919</v>
      </c>
      <c r="L46" s="59">
        <f>Investitionen!D53</f>
        <v>95.161333332221446</v>
      </c>
      <c r="M46" s="59">
        <f>Investitionen!E53</f>
        <v>88.802276788928452</v>
      </c>
      <c r="N46" s="59">
        <f>Investitionen!F53</f>
        <v>87.146053554014998</v>
      </c>
    </row>
    <row r="47" spans="9:25" x14ac:dyDescent="0.35">
      <c r="I47" s="59"/>
      <c r="O47" s="57">
        <f>Investitionen!G53</f>
        <v>117.54160627714928</v>
      </c>
    </row>
    <row r="48" spans="9:25" x14ac:dyDescent="0.35">
      <c r="P48" s="57">
        <f>Investitionen!L53</f>
        <v>97.129016766273452</v>
      </c>
      <c r="Q48" s="57">
        <f>Investitionen!M53</f>
        <v>89.628577899760316</v>
      </c>
      <c r="R48" s="57">
        <f>Investitionen!N53</f>
        <v>120.078341852151</v>
      </c>
      <c r="S48" s="57">
        <f>Investitionen!O53</f>
        <v>155.18222752312397</v>
      </c>
      <c r="T48" s="57">
        <f>Investitionen!P53</f>
        <v>109.72327788578234</v>
      </c>
      <c r="U48" s="57">
        <f>Investitionen!Q53</f>
        <v>89.626249457978389</v>
      </c>
      <c r="V48" s="57">
        <f>Investitionen!R53</f>
        <v>113.89223429235761</v>
      </c>
      <c r="W48" s="57">
        <f>Investitionen!S53</f>
        <v>89.222046956928338</v>
      </c>
      <c r="X48" s="57">
        <f>Investitionen!T53</f>
        <v>83.500359606347601</v>
      </c>
      <c r="Y48" s="57">
        <f>Investitionen!U53</f>
        <v>86.474817841267509</v>
      </c>
    </row>
    <row r="49" spans="9:25" x14ac:dyDescent="0.35">
      <c r="J49" s="57">
        <f>Investitionen!H53</f>
        <v>95.525096771928858</v>
      </c>
      <c r="K49" s="57">
        <f>J49</f>
        <v>95.525096771928858</v>
      </c>
      <c r="L49" s="57">
        <f t="shared" ref="L49" si="23">K49</f>
        <v>95.525096771928858</v>
      </c>
      <c r="M49" s="57">
        <f t="shared" ref="M49" si="24">L49</f>
        <v>95.525096771928858</v>
      </c>
      <c r="N49" s="57">
        <f t="shared" ref="N49" si="25">M49</f>
        <v>95.525096771928858</v>
      </c>
      <c r="O49" s="57">
        <f t="shared" ref="O49" si="26">N49</f>
        <v>95.525096771928858</v>
      </c>
    </row>
    <row r="50" spans="9:25" x14ac:dyDescent="0.35">
      <c r="P50" s="57">
        <f>Investitionen!K53</f>
        <v>100</v>
      </c>
      <c r="Q50" s="57">
        <f t="shared" ref="Q50:Y50" si="27">P50</f>
        <v>100</v>
      </c>
      <c r="R50" s="57">
        <f t="shared" si="27"/>
        <v>100</v>
      </c>
      <c r="S50" s="57">
        <f t="shared" si="27"/>
        <v>100</v>
      </c>
      <c r="T50" s="57">
        <f t="shared" si="27"/>
        <v>100</v>
      </c>
      <c r="U50" s="57">
        <f t="shared" si="27"/>
        <v>100</v>
      </c>
      <c r="V50" s="57">
        <f t="shared" si="27"/>
        <v>100</v>
      </c>
      <c r="W50" s="57">
        <f t="shared" si="27"/>
        <v>100</v>
      </c>
      <c r="X50" s="57">
        <f t="shared" si="27"/>
        <v>100</v>
      </c>
      <c r="Y50" s="57">
        <f t="shared" si="27"/>
        <v>100</v>
      </c>
    </row>
    <row r="52" spans="9:25" x14ac:dyDescent="0.35">
      <c r="I52" s="57" t="str">
        <f>Investitionen!A69&amp;", "&amp;I53</f>
        <v>Bruttoanlageinvestitionen, Unternehmen ohne Staat/sonstige Dienste und ohne Wohnungswesen, nominal, je Einwohner, Westdeutschland ohne Berlin=100, Summe 2019-2023 je Einwohner 2023</v>
      </c>
    </row>
    <row r="53" spans="9:25" x14ac:dyDescent="0.35">
      <c r="I53" s="57" t="str">
        <f>Investitionen!A77</f>
        <v>Summe 2019-2023 je Einwohner 2023</v>
      </c>
      <c r="J53" s="57">
        <f>Investitionen!B77</f>
        <v>61.108266815666354</v>
      </c>
      <c r="K53" s="57">
        <f>Investitionen!C77</f>
        <v>62.826707268793868</v>
      </c>
      <c r="L53" s="57">
        <f>Investitionen!D77</f>
        <v>66.824459891551953</v>
      </c>
      <c r="M53" s="57">
        <f>Investitionen!E77</f>
        <v>63.553889786971951</v>
      </c>
      <c r="N53" s="57">
        <f>Investitionen!F77</f>
        <v>57.158105691849151</v>
      </c>
    </row>
    <row r="54" spans="9:25" x14ac:dyDescent="0.35">
      <c r="O54" s="57">
        <f>Investitionen!G77</f>
        <v>77.647400617993327</v>
      </c>
    </row>
    <row r="55" spans="9:25" x14ac:dyDescent="0.35">
      <c r="P55" s="57">
        <f>Investitionen!L77</f>
        <v>118.34382864412711</v>
      </c>
      <c r="Q55" s="57">
        <f>Investitionen!M77</f>
        <v>108.88201463543672</v>
      </c>
      <c r="R55" s="57">
        <f>Investitionen!N77</f>
        <v>85.973935980628653</v>
      </c>
      <c r="S55" s="57">
        <f>Investitionen!O77</f>
        <v>148.85156049187631</v>
      </c>
      <c r="T55" s="57">
        <f>Investitionen!P77</f>
        <v>101.83768292896391</v>
      </c>
      <c r="U55" s="57">
        <f>Investitionen!Q77</f>
        <v>143.34406085714966</v>
      </c>
      <c r="V55" s="57">
        <f>Investitionen!R77</f>
        <v>70.866350447041796</v>
      </c>
      <c r="W55" s="57">
        <f>Investitionen!S77</f>
        <v>78.705834862131255</v>
      </c>
      <c r="X55" s="57">
        <f>Investitionen!T77</f>
        <v>66.277175404864522</v>
      </c>
      <c r="Y55" s="57">
        <f>Investitionen!U77</f>
        <v>61.164491320515488</v>
      </c>
    </row>
    <row r="56" spans="9:25" x14ac:dyDescent="0.35">
      <c r="J56" s="57">
        <f>Investitionen!H77</f>
        <v>66.272142453146628</v>
      </c>
      <c r="K56" s="57">
        <f t="shared" ref="K56:Y57" si="28">J56</f>
        <v>66.272142453146628</v>
      </c>
      <c r="L56" s="57">
        <f t="shared" si="28"/>
        <v>66.272142453146628</v>
      </c>
      <c r="M56" s="57">
        <f t="shared" si="28"/>
        <v>66.272142453146628</v>
      </c>
      <c r="N56" s="57">
        <f t="shared" si="28"/>
        <v>66.272142453146628</v>
      </c>
      <c r="O56" s="57">
        <f t="shared" si="28"/>
        <v>66.272142453146628</v>
      </c>
    </row>
    <row r="57" spans="9:25" x14ac:dyDescent="0.35">
      <c r="P57" s="57">
        <f>Investitionen!K77</f>
        <v>100</v>
      </c>
      <c r="Q57" s="57">
        <f t="shared" si="28"/>
        <v>100</v>
      </c>
      <c r="R57" s="57">
        <f t="shared" si="28"/>
        <v>100</v>
      </c>
      <c r="S57" s="57">
        <f t="shared" si="28"/>
        <v>100</v>
      </c>
      <c r="T57" s="57">
        <f t="shared" si="28"/>
        <v>100</v>
      </c>
      <c r="U57" s="57">
        <f t="shared" si="28"/>
        <v>100</v>
      </c>
      <c r="V57" s="57">
        <f t="shared" si="28"/>
        <v>100</v>
      </c>
      <c r="W57" s="57">
        <f t="shared" si="28"/>
        <v>100</v>
      </c>
      <c r="X57" s="57">
        <f t="shared" si="28"/>
        <v>100</v>
      </c>
      <c r="Y57" s="57">
        <f t="shared" si="28"/>
        <v>100</v>
      </c>
    </row>
    <row r="58" spans="9:25" x14ac:dyDescent="0.35">
      <c r="I58" s="57">
        <f>Investitionen!A75</f>
        <v>2024</v>
      </c>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62</vt:i4>
      </vt:variant>
    </vt:vector>
  </HeadingPairs>
  <TitlesOfParts>
    <vt:vector size="62" baseType="lpstr">
      <vt:lpstr>Deckblatt</vt:lpstr>
      <vt:lpstr>Kapitelübersicht</vt:lpstr>
      <vt:lpstr>Inhalt</vt:lpstr>
      <vt:lpstr>Wirtschaftskraft</vt:lpstr>
      <vt:lpstr>Abb Wirtschaftskraft</vt:lpstr>
      <vt:lpstr>Wirtschaftswachstum</vt:lpstr>
      <vt:lpstr>Abb Wirtschaftswachstum</vt:lpstr>
      <vt:lpstr>Investitionen</vt:lpstr>
      <vt:lpstr>Abb Investitionen</vt:lpstr>
      <vt:lpstr>Arbeitsangebot</vt:lpstr>
      <vt:lpstr>Abb Arbeitsangebot</vt:lpstr>
      <vt:lpstr>Arbeitsnachfrage</vt:lpstr>
      <vt:lpstr>Abb Arbeitsnachfrage</vt:lpstr>
      <vt:lpstr>Arbeitslosigkeit</vt:lpstr>
      <vt:lpstr>Abb Arbeitslosigkeit</vt:lpstr>
      <vt:lpstr>Löhne, Einkommen</vt:lpstr>
      <vt:lpstr>Abb Löhne, Einkommen</vt:lpstr>
      <vt:lpstr>Einkommensverteilung</vt:lpstr>
      <vt:lpstr>Abb Einkommensverteilung</vt:lpstr>
      <vt:lpstr>Renten</vt:lpstr>
      <vt:lpstr>Abb Renten</vt:lpstr>
      <vt:lpstr>Vermögen</vt:lpstr>
      <vt:lpstr>Abb Vermögen</vt:lpstr>
      <vt:lpstr>Lohnstückkosten</vt:lpstr>
      <vt:lpstr>Abb Lohnstückkosten</vt:lpstr>
      <vt:lpstr>Selbständige</vt:lpstr>
      <vt:lpstr>Abb Selbständige</vt:lpstr>
      <vt:lpstr>Industrie</vt:lpstr>
      <vt:lpstr>Abb Industrie</vt:lpstr>
      <vt:lpstr>Branchenstruktur Industrie</vt:lpstr>
      <vt:lpstr>Wirtschaftsstruktur</vt:lpstr>
      <vt:lpstr>Abb Wirtschaftsstruktur</vt:lpstr>
      <vt:lpstr>SV-Beschäftigte</vt:lpstr>
      <vt:lpstr>Abb SV-Beschäftigte</vt:lpstr>
      <vt:lpstr>Branchen SV-Beschäftigte</vt:lpstr>
      <vt:lpstr>Branchen SV-Beschäftigte sort</vt:lpstr>
      <vt:lpstr>Größenstruktur Betriebe</vt:lpstr>
      <vt:lpstr>Abb Beschäftigtenstatistik</vt:lpstr>
      <vt:lpstr>Außenhandel</vt:lpstr>
      <vt:lpstr>Abb Außenhandel</vt:lpstr>
      <vt:lpstr>Bevölkerung</vt:lpstr>
      <vt:lpstr>Abb Bevölkerung</vt:lpstr>
      <vt:lpstr>Bevölkerungsprognose</vt:lpstr>
      <vt:lpstr>Abb Bevölkerungsprognose</vt:lpstr>
      <vt:lpstr>Innovation</vt:lpstr>
      <vt:lpstr>Abb Innovation</vt:lpstr>
      <vt:lpstr>Hochschulen</vt:lpstr>
      <vt:lpstr>Abb Hochschulen</vt:lpstr>
      <vt:lpstr>Bildung</vt:lpstr>
      <vt:lpstr>Abb Bildung</vt:lpstr>
      <vt:lpstr>Unternehmen</vt:lpstr>
      <vt:lpstr>Abb Unternehmen</vt:lpstr>
      <vt:lpstr>Staat</vt:lpstr>
      <vt:lpstr>Abb Staat</vt:lpstr>
      <vt:lpstr>Sonstiges</vt:lpstr>
      <vt:lpstr>Abb Sonstiges</vt:lpstr>
      <vt:lpstr>Zufriedenheit</vt:lpstr>
      <vt:lpstr>Abb Zufriedenheit</vt:lpstr>
      <vt:lpstr>Binnendifferenzierung</vt:lpstr>
      <vt:lpstr>Abb Binnendifferenzierung</vt:lpstr>
      <vt:lpstr>EU-Vergleichsdaten</vt:lpstr>
      <vt:lpstr>Abb EU-Vergleichsdaten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Joachim Ragnitz</dc:creator>
  <cp:keywords/>
  <dc:description/>
  <cp:lastModifiedBy>Ragnitz, Joachim</cp:lastModifiedBy>
  <cp:revision/>
  <dcterms:created xsi:type="dcterms:W3CDTF">2025-02-22T20:07:26Z</dcterms:created>
  <dcterms:modified xsi:type="dcterms:W3CDTF">2026-05-14T12:52:41Z</dcterms:modified>
  <cp:category/>
  <cp:contentStatus/>
</cp:coreProperties>
</file>